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quan" sheetId="1" state="visible" r:id="rId1"/>
    <sheet xmlns:r="http://schemas.openxmlformats.org/officeDocument/2006/relationships" name="Doanh_thu" sheetId="2" state="visible" r:id="rId2"/>
    <sheet xmlns:r="http://schemas.openxmlformats.org/officeDocument/2006/relationships" name="Doi_soat" sheetId="3" state="visible" r:id="rId3"/>
    <sheet xmlns:r="http://schemas.openxmlformats.org/officeDocument/2006/relationships" name="Hoan_tra" sheetId="4" state="visible" r:id="rId4"/>
    <sheet xmlns:r="http://schemas.openxmlformats.org/officeDocument/2006/relationships" name="Huong_dan" sheetId="5" state="visible" r:id="rId5"/>
    <sheet xmlns:r="http://schemas.openxmlformats.org/officeDocument/2006/relationships" name="Data" sheetId="6" state="visible" r:id="rId6"/>
    <sheet xmlns:r="http://schemas.openxmlformats.org/officeDocument/2006/relationships" name="Data_dm" sheetId="7" state="visible" r:id="rId7"/>
    <sheet xmlns:r="http://schemas.openxmlformats.org/officeDocument/2006/relationships" name="Data_ld" sheetId="8" state="visible" r:id="rId8"/>
    <sheet xmlns:r="http://schemas.openxmlformats.org/officeDocument/2006/relationships" name="Calc" sheetId="9" state="hidden" r:id="rId9"/>
  </sheets>
  <definedNames>
    <definedName name="_xlnm.Print_Area" localSheetId="0">'Tong_quan'!$A$1:$Q$61</definedName>
    <definedName name="_xlnm.Print_Area" localSheetId="1">'Doanh_thu'!$A$1:$Q$61</definedName>
    <definedName name="_xlnm.Print_Area" localSheetId="2">'Doi_soat'!$A$1:$Q$61</definedName>
    <definedName name="_xlnm.Print_Area" localSheetId="3">'Hoan_tra'!$A$1:$Q$61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&quot; nghìn USD&quot;"/>
    <numFmt numFmtId="165" formatCode="#,##0&quot; đơn&quot;"/>
    <numFmt numFmtId="166" formatCode="#,##0&quot; USD/đơn&quot;"/>
    <numFmt numFmtId="167" formatCode="+#,##0&quot; USD&quot;;-#,##0&quot; USD&quot;;0&quot; USD&quot;"/>
    <numFmt numFmtId="168" formatCode="#,##0&quot; sản phẩm&quot;"/>
    <numFmt numFmtId="169" formatCode="0.0%"/>
    <numFmt numFmtId="170" formatCode="#,##0;-#,##0;0"/>
    <numFmt numFmtId="171" formatCode="+0.0%;-0.0%;0.0%"/>
    <numFmt numFmtId="172" formatCode="+#,##0;-#,##0;0"/>
    <numFmt numFmtId="173" formatCode="#,##0&quot; USD&quot;"/>
    <numFmt numFmtId="174" formatCode="#,##0&quot; dòng&quot;"/>
  </numFmts>
  <fonts count="15">
    <font>
      <name val="Calibri"/>
      <family val="2"/>
      <color theme="1"/>
      <sz val="11"/>
      <scheme val="minor"/>
    </font>
    <font>
      <name val="Arial"/>
      <b val="1"/>
      <color rgb="001F1F1E"/>
      <sz val="18"/>
    </font>
    <font>
      <name val="Arial"/>
      <color rgb="008A8984"/>
      <sz val="9"/>
    </font>
    <font>
      <name val="Arial"/>
      <color rgb="0052514E"/>
      <sz val="10"/>
    </font>
    <font>
      <name val="Arial"/>
      <b val="1"/>
      <color rgb="002A78D6"/>
      <sz val="9"/>
    </font>
    <font>
      <name val="Arial"/>
      <b val="1"/>
      <color rgb="001F1F1E"/>
      <sz val="13"/>
    </font>
    <font>
      <name val="Arial"/>
      <color rgb="0052514E"/>
      <sz val="9"/>
    </font>
    <font>
      <name val="Arial"/>
      <color rgb="008A8984"/>
      <sz val="8"/>
    </font>
    <font>
      <name val="Arial"/>
      <b val="1"/>
      <color rgb="001F1F1E"/>
      <sz val="11"/>
    </font>
    <font>
      <name val="Arial"/>
      <i val="1"/>
      <color rgb="008A8984"/>
      <sz val="9"/>
    </font>
    <font>
      <name val="Arial"/>
      <b val="1"/>
      <color rgb="0052514E"/>
      <sz val="11"/>
    </font>
    <font>
      <name val="Arial"/>
      <b val="1"/>
      <color rgb="0052514E"/>
      <sz val="9"/>
    </font>
    <font>
      <name val="Arial"/>
      <color rgb="001F1F1E"/>
      <sz val="9"/>
    </font>
    <font>
      <name val="Arial"/>
      <b val="1"/>
      <color rgb="001F1F1E"/>
      <sz val="14"/>
    </font>
    <font>
      <name val="Arial"/>
      <color rgb="001F1F1E"/>
      <sz val="10"/>
    </font>
  </fonts>
  <fills count="5">
    <fill>
      <patternFill/>
    </fill>
    <fill>
      <patternFill patternType="gray125"/>
    </fill>
    <fill>
      <patternFill patternType="solid">
        <fgColor rgb="00F2F6FC"/>
      </patternFill>
    </fill>
    <fill>
      <patternFill patternType="solid">
        <fgColor rgb="00FAFAF8"/>
      </patternFill>
    </fill>
    <fill>
      <patternFill patternType="solid">
        <fgColor rgb="00FFF2B3"/>
      </patternFill>
    </fill>
  </fills>
  <borders count="12">
    <border>
      <left/>
      <right/>
      <top/>
      <bottom/>
      <diagonal/>
    </border>
    <border>
      <left style="thick">
        <color rgb="002A78D6"/>
      </left>
    </border>
    <border>
      <left style="thin">
        <color rgb="00E4E3DF"/>
      </left>
      <top style="thin">
        <color rgb="00E4E3DF"/>
      </top>
    </border>
    <border>
      <top style="thin">
        <color rgb="00E4E3DF"/>
      </top>
    </border>
    <border>
      <right style="thin">
        <color rgb="00E4E3DF"/>
      </right>
      <top style="thin">
        <color rgb="00E4E3DF"/>
      </top>
    </border>
    <border>
      <left style="thin">
        <color rgb="00E4E3DF"/>
      </left>
    </border>
    <border/>
    <border>
      <right style="thin">
        <color rgb="00E4E3DF"/>
      </right>
    </border>
    <border>
      <left style="thin">
        <color rgb="00E4E3DF"/>
      </left>
      <bottom style="thin">
        <color rgb="00E4E3DF"/>
      </bottom>
    </border>
    <border>
      <bottom style="thin">
        <color rgb="00E4E3DF"/>
      </bottom>
    </border>
    <border>
      <right style="thin">
        <color rgb="00E4E3DF"/>
      </right>
      <bottom style="thin">
        <color rgb="00E4E3DF"/>
      </bottom>
    </border>
    <border>
      <bottom style="hair">
        <color rgb="00E4E3D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8" fillId="4" borderId="0" applyAlignment="1" pivotButton="0" quotePrefix="0" xfId="0">
      <alignment horizontal="center"/>
    </xf>
    <xf numFmtId="0" fontId="9" fillId="0" borderId="0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0" fillId="2" borderId="0" pivotButton="0" quotePrefix="0" xfId="0"/>
    <xf numFmtId="0" fontId="3" fillId="2" borderId="1" applyAlignment="1" pivotButton="0" quotePrefix="0" xfId="0">
      <alignment vertical="center" wrapText="1"/>
    </xf>
    <xf numFmtId="0" fontId="6" fillId="3" borderId="2" pivotButton="0" quotePrefix="0" xfId="0"/>
    <xf numFmtId="0" fontId="0" fillId="3" borderId="3" pivotButton="0" quotePrefix="0" xfId="0"/>
    <xf numFmtId="0" fontId="0" fillId="3" borderId="4" pivotButton="0" quotePrefix="0" xfId="0"/>
    <xf numFmtId="164" fontId="1" fillId="3" borderId="5" applyAlignment="1" pivotButton="0" quotePrefix="0" xfId="0">
      <alignment horizontal="left"/>
    </xf>
    <xf numFmtId="0" fontId="0" fillId="3" borderId="6" pivotButton="0" quotePrefix="0" xfId="0"/>
    <xf numFmtId="0" fontId="0" fillId="3" borderId="7" pivotButton="0" quotePrefix="0" xfId="0"/>
    <xf numFmtId="165" fontId="1" fillId="3" borderId="5" applyAlignment="1" pivotButton="0" quotePrefix="0" xfId="0">
      <alignment horizontal="left"/>
    </xf>
    <xf numFmtId="166" fontId="1" fillId="3" borderId="5" applyAlignment="1" pivotButton="0" quotePrefix="0" xfId="0">
      <alignment horizontal="left"/>
    </xf>
    <xf numFmtId="10" fontId="1" fillId="3" borderId="5" applyAlignment="1" pivotButton="0" quotePrefix="0" xfId="0">
      <alignment horizontal="left"/>
    </xf>
    <xf numFmtId="167" fontId="1" fillId="3" borderId="5" applyAlignment="1" pivotButton="0" quotePrefix="0" xfId="0">
      <alignment horizontal="left"/>
    </xf>
    <xf numFmtId="0" fontId="6" fillId="3" borderId="5" pivotButton="0" quotePrefix="0" xfId="0"/>
    <xf numFmtId="0" fontId="6" fillId="3" borderId="8" pivotButton="0" quotePrefix="0" xfId="0"/>
    <xf numFmtId="0" fontId="0" fillId="3" borderId="9" pivotButton="0" quotePrefix="0" xfId="0"/>
    <xf numFmtId="0" fontId="0" fillId="3" borderId="10" pivotButton="0" quotePrefix="0" xfId="0"/>
    <xf numFmtId="0" fontId="8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168" fontId="1" fillId="3" borderId="5" applyAlignment="1" pivotButton="0" quotePrefix="0" xfId="0">
      <alignment horizontal="left"/>
    </xf>
    <xf numFmtId="9" fontId="1" fillId="3" borderId="5" applyAlignment="1" pivotButton="0" quotePrefix="0" xfId="0">
      <alignment horizontal="left"/>
    </xf>
    <xf numFmtId="169" fontId="1" fillId="3" borderId="5" applyAlignment="1" pivotButton="0" quotePrefix="0" xfId="0">
      <alignment horizontal="left"/>
    </xf>
    <xf numFmtId="0" fontId="11" fillId="0" borderId="9" applyAlignment="1" pivotButton="0" quotePrefix="0" xfId="0">
      <alignment horizontal="left"/>
    </xf>
    <xf numFmtId="0" fontId="11" fillId="0" borderId="9" applyAlignment="1" pivotButton="0" quotePrefix="0" xfId="0">
      <alignment horizontal="right"/>
    </xf>
    <xf numFmtId="49" fontId="12" fillId="0" borderId="11" applyAlignment="1" pivotButton="0" quotePrefix="0" xfId="0">
      <alignment horizontal="left"/>
    </xf>
    <xf numFmtId="170" fontId="12" fillId="0" borderId="11" applyAlignment="1" pivotButton="0" quotePrefix="0" xfId="0">
      <alignment horizontal="right"/>
    </xf>
    <xf numFmtId="171" fontId="12" fillId="0" borderId="11" applyAlignment="1" pivotButton="0" quotePrefix="0" xfId="0">
      <alignment horizontal="right"/>
    </xf>
    <xf numFmtId="1" fontId="12" fillId="0" borderId="11" applyAlignment="1" pivotButton="0" quotePrefix="0" xfId="0">
      <alignment horizontal="right"/>
    </xf>
    <xf numFmtId="49" fontId="1" fillId="3" borderId="5" applyAlignment="1" pivotButton="0" quotePrefix="0" xfId="0">
      <alignment horizontal="left"/>
    </xf>
    <xf numFmtId="172" fontId="12" fillId="0" borderId="11" applyAlignment="1" pivotButton="0" quotePrefix="0" xfId="0">
      <alignment horizontal="right"/>
    </xf>
    <xf numFmtId="173" fontId="1" fillId="3" borderId="5" applyAlignment="1" pivotButton="0" quotePrefix="0" xfId="0">
      <alignment horizontal="left"/>
    </xf>
    <xf numFmtId="174" fontId="1" fillId="3" borderId="5" applyAlignment="1" pivotButton="0" quotePrefix="0" xfId="0">
      <alignment horizontal="left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4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C5CAB"/>
      </font>
    </dxf>
    <dxf>
      <font>
        <b val="1"/>
        <color rgb="00EB6834"/>
      </font>
    </dxf>
    <dxf>
      <font>
        <b val="1"/>
        <color rgb="00D03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'Calc'!C59</f>
            </strRef>
          </tx>
          <spPr>
            <a:ln xmlns:a="http://schemas.openxmlformats.org/drawingml/2006/main" w="22000">
              <a:solidFill>
                <a:srgbClr val="B9B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#,##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'Calc'!$C$60:$C$83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'Calc'!$A$200:$A$203</f>
            </numRef>
          </cat>
          <val>
            <numRef>
              <f>'Calc'!$E$200:$E$203</f>
            </numRef>
          </val>
        </ser>
        <ser>
          <idx val="1"/>
          <order val="1"/>
          <spPr>
            <a:solidFill xmlns:a="http://schemas.openxmlformats.org/drawingml/2006/main">
              <a:srgbClr val="8F8D86"/>
            </a:solidFill>
            <a:ln xmlns:a="http://schemas.openxmlformats.org/drawingml/2006/main">
              <a:solidFill>
                <a:srgbClr val="8F8D8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8F8D86"/>
              </a:solidFill>
              <a:ln xmlns:a="http://schemas.openxmlformats.org/drawingml/2006/main">
                <a:solidFill>
                  <a:srgbClr val="8F8D86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dPt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'Calc'!$A$200:$A$203</f>
            </numRef>
          </cat>
          <val>
            <numRef>
              <f>'Calc'!$F$200:$F$203</f>
            </numRef>
          </val>
        </ser>
        <ser>
          <idx val="2"/>
          <order val="2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'Calc'!$A$200:$A$203</f>
            </numRef>
          </cat>
          <val>
            <numRef>
              <f>'Calc'!$G$200:$G$203</f>
            </numRef>
          </val>
        </ser>
        <ser>
          <idx val="3"/>
          <order val="3"/>
          <spPr>
            <a:solidFill xmlns:a="http://schemas.openxmlformats.org/drawingml/2006/main">
              <a:srgbClr val="8F8D86"/>
            </a:solidFill>
            <a:ln xmlns:a="http://schemas.openxmlformats.org/drawingml/2006/main">
              <a:solidFill>
                <a:srgbClr val="8F8D8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8F8D86"/>
              </a:solidFill>
              <a:ln xmlns:a="http://schemas.openxmlformats.org/drawingml/2006/main">
                <a:solidFill>
                  <a:srgbClr val="8F8D86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dPt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'Calc'!$A$200:$A$203</f>
            </numRef>
          </cat>
          <val>
            <numRef>
              <f>'Calc'!$H$200:$H$203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'Calc'!E59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#,##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'Calc'!$E$60:$E$83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'Calc'!G59</f>
            </strRef>
          </tx>
          <spPr>
            <a:ln xmlns:a="http://schemas.openxmlformats.org/drawingml/2006/main" w="22000">
              <a:solidFill>
                <a:srgbClr val="B9B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#,##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'Calc'!$G$60:$G$83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spPr>
            <a:solidFill xmlns:a="http://schemas.openxmlformats.org/drawingml/2006/main">
              <a:srgbClr val="D03B3B"/>
            </a:solidFill>
            <a:ln xmlns:a="http://schemas.openxmlformats.org/drawingml/2006/main">
              <a:solidFill>
                <a:srgbClr val="D03B3B"/>
              </a:solidFill>
              <a:prstDash val="solid"/>
            </a:ln>
          </spPr>
          <cat>
            <numRef>
              <f>'Calc'!$B$60:$B$83</f>
            </numRef>
          </cat>
          <val>
            <numRef>
              <f>'Calc'!$J$60:$J$83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cat>
            <numRef>
              <f>'Calc'!$B$60:$B$83</f>
            </numRef>
          </cat>
          <val>
            <numRef>
              <f>'Calc'!$K$60:$K$83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barChart>
        <barDir val="bar"/>
        <grouping val="stack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'Calc'!$D$100:$D$107</f>
            </numRef>
          </cat>
          <val>
            <numRef>
              <f>'Calc'!$F$100:$F$107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'Calc'!$D$100:$D$107</f>
            </numRef>
          </cat>
          <val>
            <numRef>
              <f>'Calc'!$G$100:$G$107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barChart>
        <barDir val="bar"/>
        <grouping val="stack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'Calc'!$D$115:$D$123</f>
            </numRef>
          </cat>
          <val>
            <numRef>
              <f>'Calc'!$F$115:$F$123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'Calc'!$D$115:$D$123</f>
            </numRef>
          </cat>
          <val>
            <numRef>
              <f>'Calc'!$G$115:$G$123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'Calc'!$A$220:$A$225</f>
            </numRef>
          </cat>
          <val>
            <numRef>
              <f>'Calc'!$E$220:$E$225</f>
            </numRef>
          </val>
        </ser>
        <ser>
          <idx val="1"/>
          <order val="1"/>
          <spPr>
            <a:solidFill xmlns:a="http://schemas.openxmlformats.org/drawingml/2006/main">
              <a:srgbClr val="8F8D86"/>
            </a:solidFill>
            <a:ln xmlns:a="http://schemas.openxmlformats.org/drawingml/2006/main">
              <a:solidFill>
                <a:srgbClr val="8F8D8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B9B7B0"/>
              </a:solidFill>
              <a:ln xmlns:a="http://schemas.openxmlformats.org/drawingml/2006/main">
                <a:solidFill>
                  <a:srgbClr val="B9B7B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F8D86"/>
              </a:solidFill>
              <a:ln xmlns:a="http://schemas.openxmlformats.org/drawingml/2006/main">
                <a:solidFill>
                  <a:srgbClr val="8F8D86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dPt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'Calc'!$A$220:$A$225</f>
            </numRef>
          </cat>
          <val>
            <numRef>
              <f>'Calc'!$F$220:$F$225</f>
            </numRef>
          </val>
        </ser>
        <ser>
          <idx val="2"/>
          <order val="2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'Calc'!$A$220:$A$225</f>
            </numRef>
          </cat>
          <val>
            <numRef>
              <f>'Calc'!$G$220:$G$225</f>
            </numRef>
          </val>
        </ser>
        <ser>
          <idx val="3"/>
          <order val="3"/>
          <spPr>
            <a:solidFill xmlns:a="http://schemas.openxmlformats.org/drawingml/2006/main">
              <a:srgbClr val="8F8D86"/>
            </a:solidFill>
            <a:ln xmlns:a="http://schemas.openxmlformats.org/drawingml/2006/main">
              <a:solidFill>
                <a:srgbClr val="8F8D8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B9B7B0"/>
              </a:solidFill>
              <a:ln xmlns:a="http://schemas.openxmlformats.org/drawingml/2006/main">
                <a:solidFill>
                  <a:srgbClr val="B9B7B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solidFill>
                  <a:srgbClr val="D03B3B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F8D86"/>
              </a:solidFill>
              <a:ln xmlns:a="http://schemas.openxmlformats.org/drawingml/2006/main">
                <a:solidFill>
                  <a:srgbClr val="8F8D86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dPt>
          <dLbls>
            <numFmt formatCode="#,##0.0;-#,##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'Calc'!$A$220:$A$225</f>
            </numRef>
          </cat>
          <val>
            <numRef>
              <f>'Calc'!$H$220:$H$225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spPr>
            <a:solidFill xmlns:a="http://schemas.openxmlformats.org/drawingml/2006/main">
              <a:srgbClr val="D03B3B"/>
            </a:solidFill>
            <a:ln xmlns:a="http://schemas.openxmlformats.org/drawingml/2006/main">
              <a:solidFill>
                <a:srgbClr val="D03B3B"/>
              </a:solidFill>
              <a:prstDash val="solid"/>
            </a:ln>
          </spPr>
          <cat>
            <numRef>
              <f>'Calc'!$B$60:$B$83</f>
            </numRef>
          </cat>
          <val>
            <numRef>
              <f>'Calc'!$J$60:$J$83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cat>
            <numRef>
              <f>'Calc'!$B$60:$B$83</f>
            </numRef>
          </cat>
          <val>
            <numRef>
              <f>'Calc'!$K$60:$K$83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'Calc'!P59</f>
            </strRef>
          </tx>
          <spPr>
            <a:ln xmlns:a="http://schemas.openxmlformats.org/drawingml/2006/main" w="22000">
              <a:solidFill>
                <a:srgbClr val="B9B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'Calc'!$B$60:$B$83</f>
            </numRef>
          </cat>
          <val>
            <numRef>
              <f>'Calc'!$P$60:$P$83</f>
            </numRef>
          </val>
          <smooth val="0"/>
        </ser>
        <ser>
          <idx val="1"/>
          <order val="1"/>
          <tx>
            <strRef>
              <f>'Calc'!Q59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#,##0.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'Calc'!$Q$60:$Q$83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'Calc'!L59</f>
            </strRef>
          </tx>
          <spPr>
            <a:ln xmlns:a="http://schemas.openxmlformats.org/drawingml/2006/main" w="22000">
              <a:solidFill>
                <a:srgbClr val="B9B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0.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'Calc'!$L$60:$L$83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barChart>
        <barDir val="bar"/>
        <grouping val="stack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dLbls>
            <numFmt formatCode="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'Calc'!$D$130:$D$133</f>
            </numRef>
          </cat>
          <val>
            <numRef>
              <f>'Calc'!$F$130:$F$133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dLbls>
            <numFmt formatCode="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'Calc'!$D$130:$D$133</f>
            </numRef>
          </cat>
          <val>
            <numRef>
              <f>'Calc'!$G$130:$G$133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plotArea>
      <barChart>
        <barDir val="bar"/>
        <grouping val="stack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dLbls>
            <numFmt formatCode="0.0;-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'Calc'!$D$140:$D$147</f>
            </numRef>
          </cat>
          <val>
            <numRef>
              <f>'Calc'!$F$140:$F$147</f>
            </numRef>
          </val>
        </ser>
        <ser>
          <idx val="1"/>
          <order val="1"/>
          <spPr>
            <a:solidFill xmlns:a="http://schemas.openxmlformats.org/drawingml/2006/main">
              <a:srgbClr val="B9B7B0"/>
            </a:solidFill>
            <a:ln xmlns:a="http://schemas.openxmlformats.org/drawingml/2006/main">
              <a:solidFill>
                <a:srgbClr val="B9B7B0"/>
              </a:solidFill>
              <a:prstDash val="solid"/>
            </a:ln>
          </spPr>
          <dLbls>
            <numFmt formatCode="0.0;-0.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1F1F1E"/>
                    </a:solidFill>
                  </a:defRPr>
                </a:pPr>
                <a:endParaRPr sz="800"/>
              </a:p>
            </txPr>
            <showLegendKey val="0"/>
            <showVal val="1"/>
            <showCatName val="0"/>
            <showSerName val="0"/>
            <showPercent val="0"/>
          </dLbls>
          <cat>
            <numRef>
              <f>'Calc'!$D$140:$D$147</f>
            </numRef>
          </cat>
          <val>
            <numRef>
              <f>'Calc'!$G$140:$G$147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'Calc'!N59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'Calc'!$B$60:$B$83</f>
            </numRef>
          </cat>
          <val>
            <numRef>
              <f>'Calc'!$N$60:$N$83</f>
            </numRef>
          </val>
          <smooth val="0"/>
        </ser>
        <ser>
          <idx val="1"/>
          <order val="1"/>
          <tx>
            <strRef>
              <f>'Calc'!O59</f>
            </strRef>
          </tx>
          <spPr>
            <a:ln xmlns:a="http://schemas.openxmlformats.org/drawingml/2006/main" w="22000">
              <a:solidFill>
                <a:srgbClr val="B9B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23"/>
            <marker>
              <symbol val="circle"/>
              <size val="8"/>
              <spPr>
                <a:solidFill xmlns:a="http://schemas.openxmlformats.org/drawingml/2006/main">
                  <a:srgbClr val="2A78D6"/>
                </a:solidFill>
                <a:ln xmlns:a="http://schemas.openxmlformats.org/drawingml/2006/main">
                  <a:solidFill>
                    <a:srgbClr val="2A78D6"/>
                  </a:solidFill>
                  <a:prstDash val="solid"/>
                </a:ln>
              </spPr>
            </marker>
            <spPr>
              <a:ln xmlns:a="http://schemas.openxmlformats.org/drawingml/2006/main">
                <a:prstDash val="solid"/>
              </a:ln>
            </spPr>
          </dPt>
          <dLbls>
            <dLbl>
              <idx val="23"/>
              <numFmt formatCode="#,##0" sourceLinked="0"/>
              <txPr>
                <a:bodyPr xmlns:a="http://schemas.openxmlformats.org/drawingml/2006/main"/>
                <a:p xmlns:a="http://schemas.openxmlformats.org/drawingml/2006/main">
                  <a:pPr>
                    <a:defRPr sz="800" b="1">
                      <a:solidFill>
                        <a:srgbClr val="2A78D6"/>
                      </a:solidFill>
                    </a:defRPr>
                  </a:pPr>
                  <a:endParaRPr sz="800"/>
                </a:p>
              </txPr>
              <dLblPos val="t"/>
              <showLegendKey val="0"/>
              <showVal val="1"/>
              <showCatName val="0"/>
              <showSerName val="0"/>
              <showPercent val="0"/>
            </dLbl>
            <showLegendKey val="0"/>
            <showVal val="0"/>
            <showCatName val="0"/>
            <showSerName val="0"/>
            <showPercent val="0"/>
          </dLbls>
          <cat>
            <numRef>
              <f>'Calc'!$B$60:$B$83</f>
            </numRef>
          </cat>
          <val>
            <numRef>
              <f>'Calc'!$O$60:$O$83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4E3DF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CEBE7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8A8984"/>
                </a:solidFill>
              </a:defRPr>
            </a:pPr>
            <a:endParaRPr sz="800"/>
          </a:p>
        </tx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Relationship Type="http://schemas.openxmlformats.org/officeDocument/2006/relationships/chart" Target="/xl/charts/chart1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8136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18</row>
      <rowOff>0</rowOff>
    </from>
    <ext cx="4824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36</row>
      <rowOff>0</rowOff>
    </from>
    <ext cx="482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36</row>
      <rowOff>0</rowOff>
    </from>
    <ext cx="482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36</row>
      <rowOff>0</rowOff>
    </from>
    <ext cx="3168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18</row>
      <rowOff>0</rowOff>
    </from>
    <ext cx="4824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4824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4824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18</row>
      <rowOff>0</rowOff>
    </from>
    <ext cx="8136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36</row>
      <rowOff>0</rowOff>
    </from>
    <ext cx="5652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18</row>
      <rowOff>0</rowOff>
    </from>
    <ext cx="8136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18</row>
      <rowOff>0</rowOff>
    </from>
    <ext cx="4824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36</row>
      <rowOff>0</rowOff>
    </from>
    <ext cx="8136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36</row>
      <rowOff>0</rowOff>
    </from>
    <ext cx="4824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ta" displayName="tbl_Data" ref="A1:X2974" headerRowCount="1">
  <autoFilter ref="A1:X2974"/>
  <tableColumns count="24">
    <tableColumn id="1" name="month_id"/>
    <tableColumn id="2" name="month_label"/>
    <tableColumn id="3" name="store_key"/>
    <tableColumn id="4" name="store_code"/>
    <tableColumn id="5" name="store_name"/>
    <tableColumn id="6" name="country"/>
    <tableColumn id="7" name="channel"/>
    <tableColumn id="8" name="gross_sales"/>
    <tableColumn id="9" name="discounts"/>
    <tableColumn id="10" name="net_sales"/>
    <tableColumn id="11" name="returns"/>
    <tableColumn id="12" name="orders"/>
    <tableColumn id="13" name="units"/>
    <tableColumn id="14" name="finance_net_revenue"/>
    <tableColumn id="15" name="net_sales_delivery_basis"/>
    <tableColumn id="16" name="cancelled_orders"/>
    <tableColumn id="17" name="pending_orders"/>
    <tableColumn id="18" name="duplicate_lines"/>
    <tableColumn id="19" name="delta"/>
    <tableColumn id="20" name="over_threshold"/>
    <tableColumn id="21" name="in_selection"/>
    <tableColumn id="22" name="rank_net_sales"/>
    <tableColumn id="23" name="rank_abs_delta"/>
    <tableColumn id="24" name="rank_flag_pos"/>
  </tableColumns>
  <tableStyleInfo name="TableStyleLight15" showRowStripes="1"/>
</table>
</file>

<file path=xl/tables/table2.xml><?xml version="1.0" encoding="utf-8"?>
<table xmlns="http://schemas.openxmlformats.org/spreadsheetml/2006/main" id="2" name="tbl_Data_dm" displayName="tbl_Data_dm" ref="A1:G16767" headerRowCount="1">
  <autoFilter ref="A1:G16767"/>
  <tableColumns count="7">
    <tableColumn id="1" name="month_id"/>
    <tableColumn id="2" name="store_key"/>
    <tableColumn id="3" name="channel"/>
    <tableColumn id="4" name="country"/>
    <tableColumn id="5" name="category"/>
    <tableColumn id="6" name="net_sales"/>
    <tableColumn id="7" name="returns"/>
  </tableColumns>
  <tableStyleInfo name="TableStyleLight15" showRowStripes="1"/>
</table>
</file>

<file path=xl/tables/table3.xml><?xml version="1.0" encoding="utf-8"?>
<table xmlns="http://schemas.openxmlformats.org/spreadsheetml/2006/main" id="3" name="tbl_Data_ld" displayName="tbl_Data_ld" ref="A1:F1802" headerRowCount="1">
  <autoFilter ref="A1:F1802"/>
  <tableColumns count="6">
    <tableColumn id="1" name="month_id"/>
    <tableColumn id="2" name="store_key"/>
    <tableColumn id="3" name="channel"/>
    <tableColumn id="4" name="country"/>
    <tableColumn id="5" name="reason"/>
    <tableColumn id="6" name="returns"/>
  </tableColumns>
  <tableStyleInfo name="TableStyleLight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4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2">
      <c r="B2" s="1" t="inlineStr">
        <is>
          <t>1 · Tổng quan: tháng này bán được bao nhiêu, có khớp Kế toán không?</t>
        </is>
      </c>
    </row>
    <row r="3">
      <c r="B3" s="2" t="inlineStr">
        <is>
          <t>Nexa Home · Sales Project 1 · dữ liệu đến 20/02/2021 · nguồn: Nexa_Sales_P1_Dataset.xlsx, finance_revenue.xlsx (phòng Tài chính – Kế toán) · USD, chưa thuế GTGT</t>
        </is>
      </c>
    </row>
    <row r="5">
      <c r="B5" s="3" t="inlineStr">
        <is>
          <t>Tháng báo cáo</t>
        </is>
      </c>
      <c r="C5" s="4" t="inlineStr">
        <is>
          <t>12/2020</t>
        </is>
      </c>
      <c r="E5" s="3" t="inlineStr">
        <is>
          <t>Kênh bán</t>
        </is>
      </c>
      <c r="F5" s="4" t="inlineStr">
        <is>
          <t>Tất cả</t>
        </is>
      </c>
      <c r="H5" s="3" t="inlineStr">
        <is>
          <t>Quốc gia</t>
        </is>
      </c>
      <c r="I5" s="4" t="inlineStr">
        <is>
          <t>Tất cả</t>
        </is>
      </c>
      <c r="K5" s="5" t="inlineStr">
        <is>
          <t>← ô vàng: chọn từ danh sách; cả 4 sheet tự cập nhật</t>
        </is>
      </c>
    </row>
    <row r="7">
      <c r="B7" s="6">
        <f>"Điểm chính · "&amp;Calc!$B$2&amp;" · "&amp;Calc!$B$10</f>
        <v/>
      </c>
    </row>
    <row r="8" ht="34" customHeight="1">
      <c r="B8" s="7">
        <f>"Net Revenue "&amp;Calc!$B$2&amp;" đạt "&amp;FIXED(Calc!$B$25/1000,1)&amp;" nghìn USD — "&amp;IF(Calc!$F$15="","–",IF(Calc!$F$15&gt;=0,"+","−")&amp;FIXED(ABS(Calc!$F$15)*100,1)&amp;"%")&amp;" so với tháng trước, "&amp;IF(Calc!$F$16="","–",IF(Calc!$F$16&gt;=0,"+","−")&amp;FIXED(ABS(Calc!$F$16)*100,1)&amp;"%")&amp;" so với cùng kỳ năm trước."</f>
        <v/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 ht="18" customHeight="1">
      <c r="B9" s="9">
        <f>IF(OR(Calc!$F$18="",Calc!$F$20=""),"",IF(ABS(LN(1+Calc!$F$18))&gt;=ABS(LN(1+Calc!$F$20)),"• Biến động so với cùng kỳ đến chủ yếu từ số đơn ("&amp;IF(Calc!$F$18="","–",IF(Calc!$F$18&gt;=0,"+","−")&amp;FIXED(ABS(Calc!$F$18)*100,1)&amp;"%")&amp;"); giá trị mỗi đơn (AOV) "&amp;IF(Calc!$F$20="","–",IF(Calc!$F$20&gt;=0,"+","−")&amp;FIXED(ABS(Calc!$F$20)*100,1)&amp;"%")&amp;".","• Biến động so với cùng kỳ đến chủ yếu từ giá trị mỗi đơn (AOV "&amp;IF(Calc!$F$20="","–",IF(Calc!$F$20&gt;=0,"+","−")&amp;FIXED(ABS(Calc!$F$20)*100,1)&amp;"%")&amp;"); số đơn "&amp;IF(Calc!$F$18="","–",IF(Calc!$F$18&gt;=0,"+","−")&amp;FIXED(ABS(Calc!$F$18)*100,1)&amp;"%")&amp;"."))</f>
        <v/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 ht="18" customHeight="1">
      <c r="B10" s="9">
        <f>"• Kế toán ghi nhận "&amp;IF(Calc!$B$28&gt;=0,"cao","thấp")&amp;" hơn dữ liệu đơn "&amp;FIXED(ABS(Calc!$B$28),0)&amp;" USD ("&amp;IF(IF(Calc!$B$25=0,"",Calc!$B$28/ABS(Calc!$B$25))="","–",IF(IF(Calc!$B$25=0,"",Calc!$B$28/ABS(Calc!$B$25))&gt;=0,"+","−")&amp;FIXED(ABS(IF(Calc!$B$25=0,"",Calc!$B$28/ABS(Calc!$B$25)))*100,1)&amp;"%")&amp;"); "&amp;Calc!$B$31&amp;" cửa hàng vượt ngưỡng cần giải thích (sheet Doi_soat)."</f>
        <v/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2">
      <c r="B12" s="10" t="inlineStr">
        <is>
          <t>Net Revenue</t>
        </is>
      </c>
      <c r="C12" s="11" t="n"/>
      <c r="D12" s="12" t="n"/>
      <c r="E12" s="10" t="inlineStr">
        <is>
          <t>Số đơn hoàn tất</t>
        </is>
      </c>
      <c r="F12" s="11" t="n"/>
      <c r="G12" s="12" t="n"/>
      <c r="H12" s="10" t="inlineStr">
        <is>
          <t>AOV</t>
        </is>
      </c>
      <c r="I12" s="11" t="n"/>
      <c r="J12" s="12" t="n"/>
      <c r="K12" s="10" t="inlineStr">
        <is>
          <t>Tỷ lệ hàng bán bị trả lại</t>
        </is>
      </c>
      <c r="L12" s="11" t="n"/>
      <c r="M12" s="12" t="n"/>
      <c r="N12" s="10" t="inlineStr">
        <is>
          <t>Chênh lệch với Kế toán (Δ)</t>
        </is>
      </c>
      <c r="O12" s="11" t="n"/>
      <c r="P12" s="12" t="n"/>
    </row>
    <row r="13" ht="28" customHeight="1">
      <c r="B13" s="13">
        <f>Calc!$B$25/1000</f>
        <v/>
      </c>
      <c r="C13" s="14" t="n"/>
      <c r="D13" s="15" t="n"/>
      <c r="E13" s="16">
        <f>Calc!$B$19</f>
        <v/>
      </c>
      <c r="F13" s="14" t="n"/>
      <c r="G13" s="15" t="n"/>
      <c r="H13" s="17">
        <f>Calc!$B$26</f>
        <v/>
      </c>
      <c r="I13" s="14" t="n"/>
      <c r="J13" s="15" t="n"/>
      <c r="K13" s="18">
        <f>Calc!$B$27</f>
        <v/>
      </c>
      <c r="L13" s="14" t="n"/>
      <c r="M13" s="15" t="n"/>
      <c r="N13" s="19">
        <f>Calc!$B$28</f>
        <v/>
      </c>
      <c r="O13" s="14" t="n"/>
      <c r="P13" s="15" t="n"/>
    </row>
    <row r="14">
      <c r="B14" s="20">
        <f>IF(Calc!$F$15="","– so với tháng trước",IF(Calc!$F$15&gt;0,"▲ ",IF(Calc!$F$15&lt;0,"▼ ","■ "))&amp;FIXED(ABS(Calc!$F$15)*100,1)&amp;"%"&amp;" so với tháng trước")</f>
        <v/>
      </c>
      <c r="C14" s="14" t="n"/>
      <c r="D14" s="15" t="n"/>
      <c r="E14" s="20">
        <f>IF(Calc!$F$17="","– so với tháng trước",IF(Calc!$F$17&gt;0,"▲ ",IF(Calc!$F$17&lt;0,"▼ ","■ "))&amp;FIXED(ABS(Calc!$F$17)*100,1)&amp;"%"&amp;" so với tháng trước")</f>
        <v/>
      </c>
      <c r="F14" s="14" t="n"/>
      <c r="G14" s="15" t="n"/>
      <c r="H14" s="20">
        <f>IF(Calc!$F$19="","– so với tháng trước",IF(Calc!$F$19&gt;0,"▲ ",IF(Calc!$F$19&lt;0,"▼ ","■ "))&amp;FIXED(ABS(Calc!$F$19)*100,1)&amp;"%"&amp;" so với tháng trước")</f>
        <v/>
      </c>
      <c r="I14" s="14" t="n"/>
      <c r="J14" s="15" t="n"/>
      <c r="K14" s="20">
        <f>IF(Calc!$F$21="","– so với tháng trước",IF(Calc!$F$21&gt;0,"▲ ",IF(Calc!$F$21&lt;0,"▼ ","■ "))&amp;FIXED(ABS(Calc!$F$21)*100,2)&amp;" điểm %"&amp;" so với tháng trước")</f>
        <v/>
      </c>
      <c r="L14" s="14" t="n"/>
      <c r="M14" s="15" t="n"/>
      <c r="N14" s="20">
        <f>IF(IF(Calc!$B$25=0,"",Calc!$B$28/ABS(Calc!$B$25))="","–",IF(IF(Calc!$B$25=0,"",Calc!$B$28/ABS(Calc!$B$25))&gt;=0,"+","−")&amp;FIXED(ABS(IF(Calc!$B$25=0,"",Calc!$B$28/ABS(Calc!$B$25)))*100,2)&amp;"%")&amp;" so với dữ liệu đơn"</f>
        <v/>
      </c>
      <c r="O14" s="14" t="n"/>
      <c r="P14" s="15" t="n"/>
    </row>
    <row r="15">
      <c r="B15" s="21">
        <f>IF(Calc!$F$16="","– so với cùng kỳ",IF(Calc!$F$16&gt;0,"▲ ",IF(Calc!$F$16&lt;0,"▼ ","■ "))&amp;FIXED(ABS(Calc!$F$16)*100,1)&amp;"%"&amp;" so với cùng kỳ")</f>
        <v/>
      </c>
      <c r="C15" s="22" t="n"/>
      <c r="D15" s="23" t="n"/>
      <c r="E15" s="21">
        <f>IF(Calc!$F$18="","– so với cùng kỳ",IF(Calc!$F$18&gt;0,"▲ ",IF(Calc!$F$18&lt;0,"▼ ","■ "))&amp;FIXED(ABS(Calc!$F$18)*100,1)&amp;"%"&amp;" so với cùng kỳ")</f>
        <v/>
      </c>
      <c r="F15" s="22" t="n"/>
      <c r="G15" s="23" t="n"/>
      <c r="H15" s="21">
        <f>IF(Calc!$F$20="","– so với cùng kỳ",IF(Calc!$F$20&gt;0,"▲ ",IF(Calc!$F$20&lt;0,"▼ ","■ "))&amp;FIXED(ABS(Calc!$F$20)*100,1)&amp;"%"&amp;" so với cùng kỳ")</f>
        <v/>
      </c>
      <c r="I15" s="22" t="n"/>
      <c r="J15" s="23" t="n"/>
      <c r="K15" s="21">
        <f>IF(Calc!$F$22="","– so với cùng kỳ",IF(Calc!$F$22&gt;0,"▲ ",IF(Calc!$F$22&lt;0,"▼ ","■ "))&amp;FIXED(ABS(Calc!$F$22)*100,2)&amp;" điểm %"&amp;" so với cùng kỳ")</f>
        <v/>
      </c>
      <c r="L15" s="22" t="n"/>
      <c r="M15" s="23" t="n"/>
      <c r="N15" s="21">
        <f>Calc!$B$31&amp;" cửa hàng vượt ngưỡng"</f>
        <v/>
      </c>
      <c r="O15" s="22" t="n"/>
      <c r="P15" s="23" t="n"/>
    </row>
    <row r="17">
      <c r="B17" s="24">
        <f>"Net Revenue "&amp;Calc!$B$2&amp;" bằng "&amp;IF(IF(Calc!$D$25=0,"",Calc!$B$25/Calc!$D$25)="","–",FIXED(IF(Calc!$D$25=0,"",Calc!$B$25/Calc!$D$25)*100,0)&amp;"%")&amp;" cùng kỳ năm trước"</f>
        <v/>
      </c>
      <c r="L17" s="24">
        <f>"Chiết khấu và hàng trả lại lấy đi "&amp;IF(IF(Calc!$B$15=0,"",(Calc!$B$16+Calc!$B$18)/Calc!$B$15)="","–",FIXED(IF(Calc!$B$15=0,"",(Calc!$B$16+Calc!$B$18)/Calc!$B$15)*100,1)&amp;"%")&amp;" Gross Sales"</f>
        <v/>
      </c>
    </row>
    <row r="18">
      <c r="B18" s="25" t="inlineStr">
        <is>
          <t>Net Revenue theo tháng đặt hàng, nghìn USD · tháng đang chọn tô xanh</t>
        </is>
      </c>
      <c r="L18" s="25" t="inlineStr">
        <is>
          <t>Tháng đang chọn, nghìn USD</t>
        </is>
      </c>
    </row>
    <row r="35">
      <c r="B35" s="24">
        <f>"Số đơn "&amp;IF(Calc!$F$18="","–",IF(Calc!$F$18&gt;=0,"+","−")&amp;FIXED(ABS(Calc!$F$18)*100,1)&amp;"%")&amp;" so với cùng kỳ"</f>
        <v/>
      </c>
      <c r="H35" s="24">
        <f>"AOV "&amp;IF(Calc!$F$20="","–",IF(Calc!$F$20&gt;=0,"+","−")&amp;FIXED(ABS(Calc!$F$20)*100,1)&amp;"%")&amp;" so với cùng kỳ"</f>
        <v/>
      </c>
      <c r="N35" s="24">
        <f>"Sau quy đổi online, Δ "&amp;Calc!$B$2&amp;" còn "&amp;IF(Calc!$B$29&gt;=0.5,"+",IF(Calc!$B$29&lt;=-0.5,"−",""))&amp;FIXED(ABS(Calc!$B$29),0)&amp;" USD"</f>
        <v/>
      </c>
    </row>
    <row r="36">
      <c r="B36" s="25" t="inlineStr">
        <is>
          <t>Số đơn hoàn tất theo tháng</t>
        </is>
      </c>
      <c r="H36" s="25" t="inlineStr">
        <is>
          <t>AOV = Net Sales / số đơn, USD</t>
        </is>
      </c>
      <c r="N36" s="25" t="inlineStr">
        <is>
          <t>Δ sau quy đổi theo tháng, nghìn USD · đỏ = có cửa hàng vượt ngưỡng</t>
        </is>
      </c>
    </row>
    <row r="60">
      <c r="B60" s="25" t="inlineStr">
        <is>
          <t>Δ = số Kế toán − dữ liệu đơn; vượt ngưỡng khi |Δ| &gt; 200 USD và |Δ %| &gt; 1% ở mức tháng × cửa hàng. Chỉ tính đơn COMPLETED, đã loại dòng trùng; hàng trả lại tính theo ngày trả. Kênh online không thuộc quốc gia nào. File đối chiếu số – công thức thường, không dùng Mô hình Dữ liệu.</t>
        </is>
      </c>
    </row>
  </sheetData>
  <mergeCells count="23">
    <mergeCell ref="B10:Q10"/>
    <mergeCell ref="B14:D14"/>
    <mergeCell ref="E13:G13"/>
    <mergeCell ref="B9:Q9"/>
    <mergeCell ref="N14:P14"/>
    <mergeCell ref="B13:D13"/>
    <mergeCell ref="K12:M12"/>
    <mergeCell ref="E15:G15"/>
    <mergeCell ref="H13:J13"/>
    <mergeCell ref="K14:M14"/>
    <mergeCell ref="N13:P13"/>
    <mergeCell ref="H12:J12"/>
    <mergeCell ref="B15:D15"/>
    <mergeCell ref="H15:J15"/>
    <mergeCell ref="N15:P15"/>
    <mergeCell ref="H14:J14"/>
    <mergeCell ref="K13:M13"/>
    <mergeCell ref="E12:G12"/>
    <mergeCell ref="K15:M15"/>
    <mergeCell ref="E14:G14"/>
    <mergeCell ref="B8:Q8"/>
    <mergeCell ref="B12:D12"/>
    <mergeCell ref="N12:P12"/>
  </mergeCells>
  <conditionalFormatting sqref="B14">
    <cfRule type="expression" priority="1" dxfId="0">
      <formula>LEFT(B14,1)="▲"</formula>
    </cfRule>
    <cfRule type="expression" priority="2" dxfId="1">
      <formula>LEFT(B14,1)="▼"</formula>
    </cfRule>
  </conditionalFormatting>
  <conditionalFormatting sqref="B15">
    <cfRule type="expression" priority="3" dxfId="0">
      <formula>LEFT(B15,1)="▲"</formula>
    </cfRule>
    <cfRule type="expression" priority="4" dxfId="1">
      <formula>LEFT(B15,1)="▼"</formula>
    </cfRule>
  </conditionalFormatting>
  <conditionalFormatting sqref="E14">
    <cfRule type="expression" priority="5" dxfId="0">
      <formula>LEFT(E14,1)="▲"</formula>
    </cfRule>
    <cfRule type="expression" priority="6" dxfId="1">
      <formula>LEFT(E14,1)="▼"</formula>
    </cfRule>
  </conditionalFormatting>
  <conditionalFormatting sqref="E15">
    <cfRule type="expression" priority="7" dxfId="0">
      <formula>LEFT(E15,1)="▲"</formula>
    </cfRule>
    <cfRule type="expression" priority="8" dxfId="1">
      <formula>LEFT(E15,1)="▼"</formula>
    </cfRule>
  </conditionalFormatting>
  <conditionalFormatting sqref="H14">
    <cfRule type="expression" priority="9" dxfId="0">
      <formula>LEFT(H14,1)="▲"</formula>
    </cfRule>
    <cfRule type="expression" priority="10" dxfId="1">
      <formula>LEFT(H14,1)="▼"</formula>
    </cfRule>
  </conditionalFormatting>
  <conditionalFormatting sqref="H15">
    <cfRule type="expression" priority="11" dxfId="0">
      <formula>LEFT(H15,1)="▲"</formula>
    </cfRule>
    <cfRule type="expression" priority="12" dxfId="1">
      <formula>LEFT(H15,1)="▼"</formula>
    </cfRule>
  </conditionalFormatting>
  <conditionalFormatting sqref="K14">
    <cfRule type="expression" priority="13" dxfId="1">
      <formula>LEFT(K14,1)="▲"</formula>
    </cfRule>
    <cfRule type="expression" priority="14" dxfId="0">
      <formula>LEFT(K14,1)="▼"</formula>
    </cfRule>
  </conditionalFormatting>
  <conditionalFormatting sqref="K15">
    <cfRule type="expression" priority="15" dxfId="1">
      <formula>LEFT(K15,1)="▲"</formula>
    </cfRule>
    <cfRule type="expression" priority="16" dxfId="0">
      <formula>LEFT(K15,1)="▼"</formula>
    </cfRule>
  </conditionalFormatting>
  <conditionalFormatting sqref="N13">
    <cfRule type="expression" priority="17" dxfId="2">
      <formula>Calc!$B$31&gt;0</formula>
    </cfRule>
  </conditionalFormatting>
  <dataValidations count="3">
    <dataValidation sqref="C5" showDropDown="0" showInputMessage="0" showErrorMessage="0" allowBlank="0" type="list">
      <formula1>Calc!$T$2:$T$63</formula1>
    </dataValidation>
    <dataValidation sqref="F5" showDropDown="0" showInputMessage="0" showErrorMessage="0" allowBlank="0" type="list">
      <formula1>"Tất cả,Cửa hàng (POS),Website/app"</formula1>
    </dataValidation>
    <dataValidation sqref="I5" showDropDown="0" showInputMessage="0" showErrorMessage="0" allowBlank="0" type="list">
      <formula1>Calc!$W$2:$W$10</formula1>
    </dataValidation>
  </dataValidations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Q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2">
      <c r="B2" s="1" t="inlineStr">
        <is>
          <t>2 · Doanh thu đến từ đâu: kênh, danh mục, quốc gia, cửa hàng</t>
        </is>
      </c>
    </row>
    <row r="3">
      <c r="B3" s="2" t="inlineStr">
        <is>
          <t>Nexa Home · Sales Project 1 · dữ liệu đến 20/02/2021 · nguồn: Nexa_Sales_P1_Dataset.xlsx, finance_revenue.xlsx (phòng Tài chính – Kế toán) · USD, chưa thuế GTGT</t>
        </is>
      </c>
    </row>
    <row r="5">
      <c r="B5" s="3" t="inlineStr">
        <is>
          <t>Tháng báo cáo</t>
        </is>
      </c>
      <c r="C5" s="26">
        <f>Tong_quan!C5</f>
        <v/>
      </c>
      <c r="E5" s="3" t="inlineStr">
        <is>
          <t>Kênh bán</t>
        </is>
      </c>
      <c r="F5" s="26">
        <f>Tong_quan!F5</f>
        <v/>
      </c>
      <c r="H5" s="3" t="inlineStr">
        <is>
          <t>Quốc gia</t>
        </is>
      </c>
      <c r="I5" s="26">
        <f>Tong_quan!I5</f>
        <v/>
      </c>
      <c r="K5" s="5" t="inlineStr">
        <is>
          <t>← đổi lựa chọn ở sheet Tong_quan</t>
        </is>
      </c>
    </row>
    <row r="7">
      <c r="B7" s="6">
        <f>"Điểm chính · "&amp;Calc!$B$2&amp;" · "&amp;Calc!$B$10</f>
        <v/>
      </c>
    </row>
    <row r="8" ht="34" customHeight="1">
      <c r="B8" s="7">
        <f>IF(Calc!$B$17=0,"Không có doanh thu trong phạm vi đang chọn.",Calc!$D$100&amp;" dẫn đầu với "&amp;IF(Calc!$E$100*1000/Calc!$B$17="","–",FIXED(Calc!$E$100*1000/Calc!$B$17*100,0)&amp;"%")&amp;" Net Sales "&amp;Calc!$B$2&amp;"; "&amp;Calc!$D$115&amp;" là thị trường lớn nhất ("&amp;IF(Calc!$E$115*1000/Calc!$B$17="","–",FIXED(Calc!$E$115*1000/Calc!$B$17*100,0)&amp;"%")&amp;").")</f>
        <v/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 ht="18" customHeight="1">
      <c r="B9" s="9">
        <f>IF(Calc!$B$6="*","• Online chiếm "&amp;IF(IF(Calc!$B$17=0,"",Calc!$B$34/Calc!$B$17)="","–",FIXED(IF(Calc!$B$17=0,"",Calc!$B$34/Calc!$B$17)*100,0)&amp;"%")&amp;" Net Sales; so với cùng kỳ online "&amp;IF(IF(Calc!$B$39=0,"",(Calc!$B$34-Calc!$B$39)/Calc!$B$39)="","–",IF(IF(Calc!$B$39=0,"",(Calc!$B$34-Calc!$B$39)/Calc!$B$39)&gt;=0,"+","−")&amp;FIXED(ABS(IF(Calc!$B$39=0,"",(Calc!$B$34-Calc!$B$39)/Calc!$B$39))*100,1)&amp;"%")&amp;", cửa hàng "&amp;IF(IF(Calc!$B$41=0,"",(Calc!$B$40-Calc!$B$41)/Calc!$B$41)="","–",IF(IF(Calc!$B$41=0,"",(Calc!$B$40-Calc!$B$41)/Calc!$B$41)&gt;=0,"+","−")&amp;FIXED(ABS(IF(Calc!$B$41=0,"",(Calc!$B$40-Calc!$B$41)/Calc!$B$41))*100,1)&amp;"%")&amp;".","")</f>
        <v/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 ht="18" customHeight="1">
      <c r="B10" s="9">
        <f>"• Chiết khấu bằng "&amp;IF(Calc!$B$30="","–",FIXED(Calc!$B$30*100,1)&amp;"%")&amp;" Gross Sales tháng này."</f>
        <v/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2">
      <c r="B12" s="10" t="inlineStr">
        <is>
          <t>Net Sales</t>
        </is>
      </c>
      <c r="C12" s="11" t="n"/>
      <c r="D12" s="11" t="n"/>
      <c r="E12" s="12" t="n"/>
      <c r="F12" s="10" t="inlineStr">
        <is>
          <t>Số sản phẩm bán</t>
        </is>
      </c>
      <c r="G12" s="11" t="n"/>
      <c r="H12" s="11" t="n"/>
      <c r="I12" s="12" t="n"/>
      <c r="J12" s="10" t="inlineStr">
        <is>
          <t>Tỷ trọng online</t>
        </is>
      </c>
      <c r="K12" s="11" t="n"/>
      <c r="L12" s="11" t="n"/>
      <c r="M12" s="12" t="n"/>
      <c r="N12" s="10" t="inlineStr">
        <is>
          <t>Chiết khấu / Gross Sales</t>
        </is>
      </c>
      <c r="O12" s="11" t="n"/>
      <c r="P12" s="11" t="n"/>
      <c r="Q12" s="12" t="n"/>
    </row>
    <row r="13" ht="28" customHeight="1">
      <c r="B13" s="13">
        <f>Calc!$B$17/1000</f>
        <v/>
      </c>
      <c r="C13" s="14" t="n"/>
      <c r="D13" s="14" t="n"/>
      <c r="E13" s="15" t="n"/>
      <c r="F13" s="27">
        <f>Calc!$B$20</f>
        <v/>
      </c>
      <c r="G13" s="14" t="n"/>
      <c r="H13" s="14" t="n"/>
      <c r="I13" s="15" t="n"/>
      <c r="J13" s="28">
        <f>IF(Calc!$B$17=0,"",Calc!$B$34/Calc!$B$17)</f>
        <v/>
      </c>
      <c r="K13" s="14" t="n"/>
      <c r="L13" s="14" t="n"/>
      <c r="M13" s="15" t="n"/>
      <c r="N13" s="29">
        <f>Calc!$B$30</f>
        <v/>
      </c>
      <c r="O13" s="14" t="n"/>
      <c r="P13" s="14" t="n"/>
      <c r="Q13" s="15" t="n"/>
    </row>
    <row r="14">
      <c r="B14" s="20">
        <f>IF(Calc!$F$23="","– so với tháng trước",IF(Calc!$F$23&gt;0,"▲ ",IF(Calc!$F$23&lt;0,"▼ ","■ "))&amp;FIXED(ABS(Calc!$F$23)*100,1)&amp;"%"&amp;" so với tháng trước")</f>
        <v/>
      </c>
      <c r="C14" s="14" t="n"/>
      <c r="D14" s="14" t="n"/>
      <c r="E14" s="15" t="n"/>
      <c r="F14" s="20">
        <f>IF(Calc!$F$25="","– so với tháng trước",IF(Calc!$F$25&gt;0,"▲ ",IF(Calc!$F$25&lt;0,"▼ ","■ "))&amp;FIXED(ABS(Calc!$F$25)*100,1)&amp;"%"&amp;" so với tháng trước")</f>
        <v/>
      </c>
      <c r="G14" s="14" t="n"/>
      <c r="H14" s="14" t="n"/>
      <c r="I14" s="15" t="n"/>
      <c r="J14" s="20" t="inlineStr">
        <is>
          <t>phần Net Sales từ website/app</t>
        </is>
      </c>
      <c r="K14" s="14" t="n"/>
      <c r="L14" s="14" t="n"/>
      <c r="M14" s="15" t="n"/>
      <c r="N14" s="20">
        <f>IF(Calc!$F$32="","– so với cùng kỳ",IF(Calc!$F$32&gt;0,"▲ ",IF(Calc!$F$32&lt;0,"▼ ","■ "))&amp;FIXED(ABS(Calc!$F$32)*100,2)&amp;" điểm %"&amp;" so với cùng kỳ")</f>
        <v/>
      </c>
      <c r="O14" s="14" t="n"/>
      <c r="P14" s="14" t="n"/>
      <c r="Q14" s="15" t="n"/>
    </row>
    <row r="15">
      <c r="B15" s="21">
        <f>IF(Calc!$F$24="","– so với cùng kỳ",IF(Calc!$F$24&gt;0,"▲ ",IF(Calc!$F$24&lt;0,"▼ ","■ "))&amp;FIXED(ABS(Calc!$F$24)*100,1)&amp;"%"&amp;" so với cùng kỳ")</f>
        <v/>
      </c>
      <c r="C15" s="22" t="n"/>
      <c r="D15" s="22" t="n"/>
      <c r="E15" s="23" t="n"/>
      <c r="F15" s="21">
        <f>IF(Calc!$F$26="","– so với cùng kỳ",IF(Calc!$F$26&gt;0,"▲ ",IF(Calc!$F$26&lt;0,"▼ ","■ "))&amp;FIXED(ABS(Calc!$F$26)*100,1)&amp;"%"&amp;" so với cùng kỳ")</f>
        <v/>
      </c>
      <c r="G15" s="22" t="n"/>
      <c r="H15" s="22" t="n"/>
      <c r="I15" s="23" t="n"/>
      <c r="J15" s="21" t="n"/>
      <c r="K15" s="22" t="n"/>
      <c r="L15" s="22" t="n"/>
      <c r="M15" s="23" t="n"/>
      <c r="N15" s="21" t="n"/>
      <c r="O15" s="22" t="n"/>
      <c r="P15" s="22" t="n"/>
      <c r="Q15" s="23" t="n"/>
    </row>
    <row r="17">
      <c r="B17" s="24">
        <f>Calc!$D$100&amp;" chiếm "&amp;IF(Calc!$E$100*1000/Calc!$B$17="","–",FIXED(Calc!$E$100*1000/Calc!$B$17*100,0)&amp;"%")&amp;" Net Sales"</f>
        <v/>
      </c>
      <c r="H17" s="24">
        <f>Calc!$D$115&amp;" đóng góp "&amp;IF(Calc!$E$115*1000/Calc!$B$17="","–",FIXED(Calc!$E$115*1000/Calc!$B$17*100,0)&amp;"%")&amp;" Net Sales"</f>
        <v/>
      </c>
      <c r="N17" s="24">
        <f>"AOV cửa hàng "&amp;IF(Calc!$E$190="","–",FIXED(Calc!$E$190,0))&amp;" USD, online "&amp;IF(Calc!$E$191="","–",FIXED(Calc!$E$191,0))&amp;" USD"</f>
        <v/>
      </c>
    </row>
    <row r="18">
      <c r="B18" s="25" t="inlineStr">
        <is>
          <t>Net Sales tháng đang chọn theo danh mục, nghìn USD</t>
        </is>
      </c>
      <c r="H18" s="25" t="inlineStr">
        <is>
          <t>Net Sales theo quốc gia, nghìn USD (online tính riêng)</t>
        </is>
      </c>
      <c r="N18" s="25" t="inlineStr">
        <is>
          <t>So với tháng trước (LM) và cùng kỳ (SPLY)</t>
        </is>
      </c>
    </row>
    <row r="19">
      <c r="N19" s="30" t="inlineStr">
        <is>
          <t>Kênh</t>
        </is>
      </c>
      <c r="O19" s="31" t="inlineStr">
        <is>
          <t>Net Sales</t>
        </is>
      </c>
      <c r="P19" s="31" t="inlineStr">
        <is>
          <t>Đơn</t>
        </is>
      </c>
      <c r="Q19" s="31" t="inlineStr">
        <is>
          <t>AOV</t>
        </is>
      </c>
    </row>
    <row r="20">
      <c r="N20" s="32">
        <f>Calc!A190</f>
        <v/>
      </c>
      <c r="O20" s="33">
        <f>Calc!C190</f>
        <v/>
      </c>
      <c r="P20" s="33">
        <f>Calc!D190</f>
        <v/>
      </c>
      <c r="Q20" s="33">
        <f>Calc!E190</f>
        <v/>
      </c>
    </row>
    <row r="21">
      <c r="N21" s="32">
        <f>Calc!A191</f>
        <v/>
      </c>
      <c r="O21" s="33">
        <f>Calc!C191</f>
        <v/>
      </c>
      <c r="P21" s="33">
        <f>Calc!D191</f>
        <v/>
      </c>
      <c r="Q21" s="33">
        <f>Calc!E191</f>
        <v/>
      </c>
    </row>
    <row r="23">
      <c r="N23" s="30" t="inlineStr">
        <is>
          <t>Kênh</t>
        </is>
      </c>
      <c r="O23" s="31" t="inlineStr">
        <is>
          <t>vs LM</t>
        </is>
      </c>
      <c r="P23" s="31" t="inlineStr">
        <is>
          <t>vs SPLY</t>
        </is>
      </c>
      <c r="Q23" s="30" t="inlineStr"/>
    </row>
    <row r="24">
      <c r="N24" s="32">
        <f>Calc!A190</f>
        <v/>
      </c>
      <c r="O24" s="34">
        <f>Calc!F190</f>
        <v/>
      </c>
      <c r="P24" s="34">
        <f>Calc!G190</f>
        <v/>
      </c>
      <c r="Q24" s="32" t="inlineStr"/>
    </row>
    <row r="25">
      <c r="N25" s="32">
        <f>Calc!A191</f>
        <v/>
      </c>
      <c r="O25" s="34">
        <f>Calc!F191</f>
        <v/>
      </c>
      <c r="P25" s="34">
        <f>Calc!G191</f>
        <v/>
      </c>
      <c r="Q25" s="32" t="inlineStr"/>
    </row>
    <row r="37">
      <c r="B37" s="24">
        <f>"10 cửa hàng lớn nhất tạo "&amp;IF(IF(Calc!$B$17=0,"",SUM(Calc!$D$160:$D$169)/Calc!$B$17)="","–",FIXED(IF(Calc!$B$17=0,"",SUM(Calc!$D$160:$D$169)/Calc!$B$17)*100,0)&amp;"%")&amp;" Net Sales"</f>
        <v/>
      </c>
    </row>
    <row r="38">
      <c r="B38" s="25" t="inlineStr">
        <is>
          <t>Top 10 cửa hàng theo Net Sales tháng đang chọn</t>
        </is>
      </c>
    </row>
    <row r="39">
      <c r="B39" s="30" t="inlineStr">
        <is>
          <t>#</t>
        </is>
      </c>
      <c r="C39" s="30" t="inlineStr">
        <is>
          <t>Cửa hàng</t>
        </is>
      </c>
      <c r="D39" s="30" t="inlineStr"/>
      <c r="E39" s="30" t="inlineStr"/>
      <c r="F39" s="30" t="inlineStr">
        <is>
          <t>Quốc gia</t>
        </is>
      </c>
      <c r="G39" s="30" t="inlineStr"/>
      <c r="H39" s="31" t="inlineStr">
        <is>
          <t>Net Sales</t>
        </is>
      </c>
      <c r="I39" s="30" t="inlineStr"/>
      <c r="J39" s="31" t="inlineStr">
        <is>
          <t>Đơn</t>
        </is>
      </c>
      <c r="K39" s="31" t="inlineStr">
        <is>
          <t>vs LM</t>
        </is>
      </c>
      <c r="L39" s="31" t="inlineStr">
        <is>
          <t>vs SPLY</t>
        </is>
      </c>
    </row>
    <row r="40">
      <c r="B40" s="35" t="n">
        <v>1</v>
      </c>
      <c r="C40" s="32">
        <f>Calc!B160</f>
        <v/>
      </c>
      <c r="D40" s="32" t="inlineStr"/>
      <c r="E40" s="32" t="inlineStr"/>
      <c r="F40" s="32">
        <f>Calc!C160</f>
        <v/>
      </c>
      <c r="G40" s="32" t="inlineStr"/>
      <c r="H40" s="33">
        <f>Calc!D160</f>
        <v/>
      </c>
      <c r="I40" s="32" t="inlineStr"/>
      <c r="J40" s="33">
        <f>Calc!E160</f>
        <v/>
      </c>
      <c r="K40" s="34">
        <f>Calc!G160</f>
        <v/>
      </c>
      <c r="L40" s="34">
        <f>Calc!H160</f>
        <v/>
      </c>
    </row>
    <row r="41">
      <c r="B41" s="35" t="n">
        <v>2</v>
      </c>
      <c r="C41" s="32">
        <f>Calc!B161</f>
        <v/>
      </c>
      <c r="D41" s="32" t="inlineStr"/>
      <c r="E41" s="32" t="inlineStr"/>
      <c r="F41" s="32">
        <f>Calc!C161</f>
        <v/>
      </c>
      <c r="G41" s="32" t="inlineStr"/>
      <c r="H41" s="33">
        <f>Calc!D161</f>
        <v/>
      </c>
      <c r="I41" s="32" t="inlineStr"/>
      <c r="J41" s="33">
        <f>Calc!E161</f>
        <v/>
      </c>
      <c r="K41" s="34">
        <f>Calc!G161</f>
        <v/>
      </c>
      <c r="L41" s="34">
        <f>Calc!H161</f>
        <v/>
      </c>
    </row>
    <row r="42">
      <c r="B42" s="35" t="n">
        <v>3</v>
      </c>
      <c r="C42" s="32">
        <f>Calc!B162</f>
        <v/>
      </c>
      <c r="D42" s="32" t="inlineStr"/>
      <c r="E42" s="32" t="inlineStr"/>
      <c r="F42" s="32">
        <f>Calc!C162</f>
        <v/>
      </c>
      <c r="G42" s="32" t="inlineStr"/>
      <c r="H42" s="33">
        <f>Calc!D162</f>
        <v/>
      </c>
      <c r="I42" s="32" t="inlineStr"/>
      <c r="J42" s="33">
        <f>Calc!E162</f>
        <v/>
      </c>
      <c r="K42" s="34">
        <f>Calc!G162</f>
        <v/>
      </c>
      <c r="L42" s="34">
        <f>Calc!H162</f>
        <v/>
      </c>
    </row>
    <row r="43">
      <c r="B43" s="35" t="n">
        <v>4</v>
      </c>
      <c r="C43" s="32">
        <f>Calc!B163</f>
        <v/>
      </c>
      <c r="D43" s="32" t="inlineStr"/>
      <c r="E43" s="32" t="inlineStr"/>
      <c r="F43" s="32">
        <f>Calc!C163</f>
        <v/>
      </c>
      <c r="G43" s="32" t="inlineStr"/>
      <c r="H43" s="33">
        <f>Calc!D163</f>
        <v/>
      </c>
      <c r="I43" s="32" t="inlineStr"/>
      <c r="J43" s="33">
        <f>Calc!E163</f>
        <v/>
      </c>
      <c r="K43" s="34">
        <f>Calc!G163</f>
        <v/>
      </c>
      <c r="L43" s="34">
        <f>Calc!H163</f>
        <v/>
      </c>
    </row>
    <row r="44">
      <c r="B44" s="35" t="n">
        <v>5</v>
      </c>
      <c r="C44" s="32">
        <f>Calc!B164</f>
        <v/>
      </c>
      <c r="D44" s="32" t="inlineStr"/>
      <c r="E44" s="32" t="inlineStr"/>
      <c r="F44" s="32">
        <f>Calc!C164</f>
        <v/>
      </c>
      <c r="G44" s="32" t="inlineStr"/>
      <c r="H44" s="33">
        <f>Calc!D164</f>
        <v/>
      </c>
      <c r="I44" s="32" t="inlineStr"/>
      <c r="J44" s="33">
        <f>Calc!E164</f>
        <v/>
      </c>
      <c r="K44" s="34">
        <f>Calc!G164</f>
        <v/>
      </c>
      <c r="L44" s="34">
        <f>Calc!H164</f>
        <v/>
      </c>
    </row>
    <row r="45">
      <c r="B45" s="35" t="n">
        <v>6</v>
      </c>
      <c r="C45" s="32">
        <f>Calc!B165</f>
        <v/>
      </c>
      <c r="D45" s="32" t="inlineStr"/>
      <c r="E45" s="32" t="inlineStr"/>
      <c r="F45" s="32">
        <f>Calc!C165</f>
        <v/>
      </c>
      <c r="G45" s="32" t="inlineStr"/>
      <c r="H45" s="33">
        <f>Calc!D165</f>
        <v/>
      </c>
      <c r="I45" s="32" t="inlineStr"/>
      <c r="J45" s="33">
        <f>Calc!E165</f>
        <v/>
      </c>
      <c r="K45" s="34">
        <f>Calc!G165</f>
        <v/>
      </c>
      <c r="L45" s="34">
        <f>Calc!H165</f>
        <v/>
      </c>
    </row>
    <row r="46">
      <c r="B46" s="35" t="n">
        <v>7</v>
      </c>
      <c r="C46" s="32">
        <f>Calc!B166</f>
        <v/>
      </c>
      <c r="D46" s="32" t="inlineStr"/>
      <c r="E46" s="32" t="inlineStr"/>
      <c r="F46" s="32">
        <f>Calc!C166</f>
        <v/>
      </c>
      <c r="G46" s="32" t="inlineStr"/>
      <c r="H46" s="33">
        <f>Calc!D166</f>
        <v/>
      </c>
      <c r="I46" s="32" t="inlineStr"/>
      <c r="J46" s="33">
        <f>Calc!E166</f>
        <v/>
      </c>
      <c r="K46" s="34">
        <f>Calc!G166</f>
        <v/>
      </c>
      <c r="L46" s="34">
        <f>Calc!H166</f>
        <v/>
      </c>
    </row>
    <row r="47">
      <c r="B47" s="35" t="n">
        <v>8</v>
      </c>
      <c r="C47" s="32">
        <f>Calc!B167</f>
        <v/>
      </c>
      <c r="D47" s="32" t="inlineStr"/>
      <c r="E47" s="32" t="inlineStr"/>
      <c r="F47" s="32">
        <f>Calc!C167</f>
        <v/>
      </c>
      <c r="G47" s="32" t="inlineStr"/>
      <c r="H47" s="33">
        <f>Calc!D167</f>
        <v/>
      </c>
      <c r="I47" s="32" t="inlineStr"/>
      <c r="J47" s="33">
        <f>Calc!E167</f>
        <v/>
      </c>
      <c r="K47" s="34">
        <f>Calc!G167</f>
        <v/>
      </c>
      <c r="L47" s="34">
        <f>Calc!H167</f>
        <v/>
      </c>
    </row>
    <row r="48">
      <c r="B48" s="35" t="n">
        <v>9</v>
      </c>
      <c r="C48" s="32">
        <f>Calc!B168</f>
        <v/>
      </c>
      <c r="D48" s="32" t="inlineStr"/>
      <c r="E48" s="32" t="inlineStr"/>
      <c r="F48" s="32">
        <f>Calc!C168</f>
        <v/>
      </c>
      <c r="G48" s="32" t="inlineStr"/>
      <c r="H48" s="33">
        <f>Calc!D168</f>
        <v/>
      </c>
      <c r="I48" s="32" t="inlineStr"/>
      <c r="J48" s="33">
        <f>Calc!E168</f>
        <v/>
      </c>
      <c r="K48" s="34">
        <f>Calc!G168</f>
        <v/>
      </c>
      <c r="L48" s="34">
        <f>Calc!H168</f>
        <v/>
      </c>
    </row>
    <row r="49">
      <c r="B49" s="35" t="n">
        <v>10</v>
      </c>
      <c r="C49" s="32">
        <f>Calc!B169</f>
        <v/>
      </c>
      <c r="D49" s="32" t="inlineStr"/>
      <c r="E49" s="32" t="inlineStr"/>
      <c r="F49" s="32">
        <f>Calc!C169</f>
        <v/>
      </c>
      <c r="G49" s="32" t="inlineStr"/>
      <c r="H49" s="33">
        <f>Calc!D169</f>
        <v/>
      </c>
      <c r="I49" s="32" t="inlineStr"/>
      <c r="J49" s="33">
        <f>Calc!E169</f>
        <v/>
      </c>
      <c r="K49" s="34">
        <f>Calc!G169</f>
        <v/>
      </c>
      <c r="L49" s="34">
        <f>Calc!H169</f>
        <v/>
      </c>
    </row>
    <row r="60">
      <c r="B60" s="25" t="inlineStr">
        <is>
          <t>Δ = số Kế toán − dữ liệu đơn; vượt ngưỡng khi |Δ| &gt; 200 USD và |Δ %| &gt; 1% ở mức tháng × cửa hàng. Chỉ tính đơn COMPLETED, đã loại dòng trùng; hàng trả lại tính theo ngày trả. Kênh online không thuộc quốc gia nào. File đối chiếu số – công thức thường, không dùng Mô hình Dữ liệu.</t>
        </is>
      </c>
    </row>
  </sheetData>
  <mergeCells count="19">
    <mergeCell ref="B10:Q10"/>
    <mergeCell ref="F13:I13"/>
    <mergeCell ref="N13:Q13"/>
    <mergeCell ref="B9:Q9"/>
    <mergeCell ref="B15:E15"/>
    <mergeCell ref="J12:M12"/>
    <mergeCell ref="N15:Q15"/>
    <mergeCell ref="F14:I14"/>
    <mergeCell ref="J14:M14"/>
    <mergeCell ref="J13:M13"/>
    <mergeCell ref="B12:E12"/>
    <mergeCell ref="F12:I12"/>
    <mergeCell ref="F15:I15"/>
    <mergeCell ref="N12:Q12"/>
    <mergeCell ref="J15:M15"/>
    <mergeCell ref="B14:E14"/>
    <mergeCell ref="N14:Q14"/>
    <mergeCell ref="B13:E13"/>
    <mergeCell ref="B8:Q8"/>
  </mergeCells>
  <conditionalFormatting sqref="B14">
    <cfRule type="expression" priority="1" dxfId="0">
      <formula>LEFT(B14,1)="▲"</formula>
    </cfRule>
    <cfRule type="expression" priority="2" dxfId="1">
      <formula>LEFT(B14,1)="▼"</formula>
    </cfRule>
  </conditionalFormatting>
  <conditionalFormatting sqref="B15">
    <cfRule type="expression" priority="3" dxfId="0">
      <formula>LEFT(B15,1)="▲"</formula>
    </cfRule>
    <cfRule type="expression" priority="4" dxfId="1">
      <formula>LEFT(B15,1)="▼"</formula>
    </cfRule>
  </conditionalFormatting>
  <conditionalFormatting sqref="F14">
    <cfRule type="expression" priority="5" dxfId="0">
      <formula>LEFT(F14,1)="▲"</formula>
    </cfRule>
    <cfRule type="expression" priority="6" dxfId="1">
      <formula>LEFT(F14,1)="▼"</formula>
    </cfRule>
  </conditionalFormatting>
  <conditionalFormatting sqref="F15">
    <cfRule type="expression" priority="7" dxfId="0">
      <formula>LEFT(F15,1)="▲"</formula>
    </cfRule>
    <cfRule type="expression" priority="8" dxfId="1">
      <formula>LEFT(F15,1)="▼"</formula>
    </cfRule>
  </conditionalFormatting>
  <conditionalFormatting sqref="N14">
    <cfRule type="expression" priority="9" dxfId="1">
      <formula>LEFT(N14,1)="▲"</formula>
    </cfRule>
    <cfRule type="expression" priority="10" dxfId="0">
      <formula>LEFT(N14,1)="▼"</formula>
    </cfRule>
  </conditionalFormatting>
  <conditionalFormatting sqref="H40:H49">
    <cfRule type="dataBar" priority="11">
      <dataBar>
        <cfvo type="num" val="0"/>
        <cfvo type="max"/>
        <color rgb="002A78D6"/>
      </dataBar>
    </cfRule>
  </conditionalFormatting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Q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2">
      <c r="B2" s="1" t="inlineStr">
        <is>
          <t>3 · Đối soát với Kế toán: lệch bao nhiêu, ở đâu, vì sao?</t>
        </is>
      </c>
    </row>
    <row r="3">
      <c r="B3" s="2" t="inlineStr">
        <is>
          <t>Nexa Home · Sales Project 1 · dữ liệu đến 20/02/2021 · nguồn: Nexa_Sales_P1_Dataset.xlsx, finance_revenue.xlsx (phòng Tài chính – Kế toán) · USD, chưa thuế GTGT</t>
        </is>
      </c>
    </row>
    <row r="5">
      <c r="B5" s="3" t="inlineStr">
        <is>
          <t>Tháng báo cáo</t>
        </is>
      </c>
      <c r="C5" s="26">
        <f>Tong_quan!C5</f>
        <v/>
      </c>
      <c r="E5" s="3" t="inlineStr">
        <is>
          <t>Kênh bán</t>
        </is>
      </c>
      <c r="F5" s="26">
        <f>Tong_quan!F5</f>
        <v/>
      </c>
      <c r="H5" s="3" t="inlineStr">
        <is>
          <t>Quốc gia</t>
        </is>
      </c>
      <c r="I5" s="26">
        <f>Tong_quan!I5</f>
        <v/>
      </c>
      <c r="K5" s="5" t="inlineStr">
        <is>
          <t>← đổi lựa chọn ở sheet Tong_quan</t>
        </is>
      </c>
    </row>
    <row r="7">
      <c r="B7" s="6">
        <f>"Điểm chính · "&amp;Calc!$B$2&amp;" · "&amp;Calc!$B$10</f>
        <v/>
      </c>
    </row>
    <row r="8" ht="34" customHeight="1">
      <c r="B8" s="7">
        <f>"Kế toán "&amp;IF(Calc!$B$28&gt;=0,"cao","thấp")&amp;" hơn dữ liệu đơn "&amp;FIXED(ABS(Calc!$B$28),0)&amp;" USD ("&amp;IF(IF(Calc!$B$21=0,"",Calc!$B$28/ABS(Calc!$B$21))="","–",IF(IF(Calc!$B$21=0,"",Calc!$B$28/ABS(Calc!$B$21))&gt;=0,"+","−")&amp;FIXED(ABS(IF(Calc!$B$21=0,"",Calc!$B$28/ABS(Calc!$B$21)))*100,2)&amp;"%")&amp;")."&amp;IF(ABS(Calc!$B$42)&gt;1," "&amp;IF(Calc!$B$42&gt;=0.5,"+",IF(Calc!$B$42&lt;=-0.5,"−",""))&amp;FIXED(ABS(Calc!$B$42),0)&amp;" USD là lệch thời điểm của kênh online — biến mất khi tính theo ngày giao.","")</f>
        <v/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 ht="18" customHeight="1">
      <c r="B9" s="9">
        <f>IF(Calc!$B$32&gt;0,"• Còn lại "&amp;IF(Calc!$B$29&gt;=0.5,"+",IF(Calc!$B$29&lt;=-0.5,"−",""))&amp;FIXED(ABS(Calc!$B$29),0)&amp;" USD; cần điều tra "&amp;Calc!$B$32&amp;" cửa hàng vượt ngưỡng: "&amp;Calc!$B$210&amp;IF(Calc!$A$211&lt;&gt;"",", "&amp;Calc!$B$211,"")&amp;IF(Calc!$A$212&lt;&gt;"",", "&amp;Calc!$B$212,"")&amp;".","• Còn lại "&amp;IF(Calc!$B$29&gt;=0.5,"+",IF(Calc!$B$29&lt;=-0.5,"−",""))&amp;FIXED(ABS(Calc!$B$29),0)&amp;" USD, không cửa hàng nào vượt ngưỡng ngoài kênh online.")</f>
        <v/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 ht="18" customHeight="1">
      <c r="B10" s="9">
        <f>IF(Calc!$B$36&lt;&gt;0,"• Chưa gồm bút toán điều chỉnh HQ-ADJ "&amp;IF(Calc!$B$36&gt;=0.5,"+",IF(Calc!$B$36&lt;=-0.5,"−",""))&amp;FIXED(ABS(Calc!$B$36),0)&amp;" USD (không thuộc cửa hàng nào).","• Xuống mức ngày ghi sổ (posting_date) ở các cửa hàng có ⚠ để tìm nguyên nhân và số tiền.")</f>
        <v/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2">
      <c r="B12" s="10" t="inlineStr">
        <is>
          <t>Net Revenue · dữ liệu đơn</t>
        </is>
      </c>
      <c r="C12" s="11" t="n"/>
      <c r="D12" s="12" t="n"/>
      <c r="E12" s="10" t="inlineStr">
        <is>
          <t>Net Revenue · Kế toán</t>
        </is>
      </c>
      <c r="F12" s="11" t="n"/>
      <c r="G12" s="12" t="n"/>
      <c r="H12" s="10" t="inlineStr">
        <is>
          <t>Chênh lệch Δ</t>
        </is>
      </c>
      <c r="I12" s="11" t="n"/>
      <c r="J12" s="12" t="n"/>
      <c r="K12" s="10" t="inlineStr">
        <is>
          <t>Δ sau quy đổi online</t>
        </is>
      </c>
      <c r="L12" s="11" t="n"/>
      <c r="M12" s="12" t="n"/>
      <c r="N12" s="10" t="inlineStr">
        <is>
          <t>Cửa hàng vượt ngưỡng</t>
        </is>
      </c>
      <c r="O12" s="11" t="n"/>
      <c r="P12" s="12" t="n"/>
    </row>
    <row r="13" ht="28" customHeight="1">
      <c r="B13" s="13">
        <f>Calc!$B$25/1000</f>
        <v/>
      </c>
      <c r="C13" s="14" t="n"/>
      <c r="D13" s="15" t="n"/>
      <c r="E13" s="13">
        <f>Calc!$B$21/1000</f>
        <v/>
      </c>
      <c r="F13" s="14" t="n"/>
      <c r="G13" s="15" t="n"/>
      <c r="H13" s="19">
        <f>Calc!$B$28</f>
        <v/>
      </c>
      <c r="I13" s="14" t="n"/>
      <c r="J13" s="15" t="n"/>
      <c r="K13" s="19">
        <f>Calc!$B$29</f>
        <v/>
      </c>
      <c r="L13" s="14" t="n"/>
      <c r="M13" s="15" t="n"/>
      <c r="N13" s="36">
        <f>Calc!$B$31&amp;" / "&amp;Calc!$B$33</f>
        <v/>
      </c>
      <c r="O13" s="14" t="n"/>
      <c r="P13" s="15" t="n"/>
    </row>
    <row r="14">
      <c r="B14" s="20" t="n"/>
      <c r="C14" s="14" t="n"/>
      <c r="D14" s="15" t="n"/>
      <c r="E14" s="20">
        <f>IF(Calc!$B$36&lt;&gt;0,"chưa gồm HQ-ADJ "&amp;IF(Calc!$B$36&gt;=0.5,"+",IF(Calc!$B$36&lt;=-0.5,"−",""))&amp;FIXED(ABS(Calc!$B$36),0)&amp;" USD","")</f>
        <v/>
      </c>
      <c r="F14" s="14" t="n"/>
      <c r="G14" s="15" t="n"/>
      <c r="H14" s="20">
        <f>IF(IF(Calc!$B$21=0,"",Calc!$B$28/ABS(Calc!$B$21))="","–",IF(IF(Calc!$B$21=0,"",Calc!$B$28/ABS(Calc!$B$21))&gt;=0,"+","−")&amp;FIXED(ABS(IF(Calc!$B$21=0,"",Calc!$B$28/ABS(Calc!$B$21)))*100,2)&amp;"%")&amp;" trên số Kế toán"</f>
        <v/>
      </c>
      <c r="I14" s="14" t="n"/>
      <c r="J14" s="15" t="n"/>
      <c r="K14" s="20" t="inlineStr">
        <is>
          <t>online tính theo ngày giao</t>
        </is>
      </c>
      <c r="L14" s="14" t="n"/>
      <c r="M14" s="15" t="n"/>
      <c r="N14" s="20" t="inlineStr">
        <is>
          <t>|Δ| &gt; 200 USD và |Δ%| &gt; 1%</t>
        </is>
      </c>
      <c r="O14" s="14" t="n"/>
      <c r="P14" s="15" t="n"/>
    </row>
    <row r="15">
      <c r="B15" s="21" t="n"/>
      <c r="C15" s="22" t="n"/>
      <c r="D15" s="23" t="n"/>
      <c r="E15" s="21" t="n"/>
      <c r="F15" s="22" t="n"/>
      <c r="G15" s="23" t="n"/>
      <c r="H15" s="21" t="n"/>
      <c r="I15" s="22" t="n"/>
      <c r="J15" s="23" t="n"/>
      <c r="K15" s="21" t="n"/>
      <c r="L15" s="22" t="n"/>
      <c r="M15" s="23" t="n"/>
      <c r="N15" s="21" t="n"/>
      <c r="O15" s="22" t="n"/>
      <c r="P15" s="23" t="n"/>
    </row>
    <row r="17">
      <c r="B17" s="24">
        <f>IF(Calc!$A$210&lt;&gt;"",INDEX(Data!$D$2:$D$2974,Calc!$A$210)&amp;" là chênh lệch thật lớn nhất ("&amp;IF(Calc!$C$210&gt;=0.5,"+",IF(Calc!$C$210&lt;=-0.5,"−",""))&amp;FIXED(ABS(Calc!$C$210),0)&amp;" USD)","Chênh lệch chủ yếu là lệch thời điểm")</f>
        <v/>
      </c>
      <c r="H17" s="24">
        <f>"Δ sau quy đổi "&amp;Calc!$B$2&amp;" là "&amp;IF(Calc!$B$29&gt;=0.5,"+",IF(Calc!$B$29&lt;=-0.5,"−",""))&amp;FIXED(ABS(Calc!$B$29),0)&amp;" USD"</f>
        <v/>
      </c>
    </row>
    <row r="18">
      <c r="B18" s="25" t="inlineStr">
        <is>
          <t>Phân rã Δ tháng đang chọn, nghìn USD · không gồm HQ-ADJ</t>
        </is>
      </c>
      <c r="H18" s="25" t="inlineStr">
        <is>
          <t>Δ sau khi quy online về ngày giao, nghìn USD · tháng có cửa hàng vượt ngưỡng tô đỏ</t>
        </is>
      </c>
    </row>
    <row r="35">
      <c r="B35" s="24">
        <f>IF(Calc!$B$31&gt;0,Calc!$B$31&amp;" cửa hàng vượt ngưỡng tháng "&amp;Calc!$B$2,"Không cửa hàng nào vượt ngưỡng tháng "&amp;Calc!$B$2)</f>
        <v/>
      </c>
      <c r="K35" s="24">
        <f>IF(Calc!$B$11=1,"Δ online về gần 0 khi tính theo ngày giao","Kênh online không thuộc bộ lọc đang chọn")</f>
        <v/>
      </c>
    </row>
    <row r="36">
      <c r="B36" s="25" t="inlineStr">
        <is>
          <t>Xếp theo |Δ| giảm dần · ⚠ = |Δ| &gt; ngưỡng USD và |Δ %| &gt; ngưỡng %</t>
        </is>
      </c>
      <c r="K36" s="25" t="inlineStr">
        <is>
          <t>Δ kênh online theo tháng, nghìn USD · xám = gốc, xanh = sau quy đổi</t>
        </is>
      </c>
    </row>
    <row r="37">
      <c r="B37" s="30" t="inlineStr">
        <is>
          <t>Cửa hàng</t>
        </is>
      </c>
      <c r="C37" s="30" t="inlineStr"/>
      <c r="D37" s="31" t="inlineStr">
        <is>
          <t>Đơn hàng</t>
        </is>
      </c>
      <c r="E37" s="31" t="inlineStr">
        <is>
          <t>Kế toán</t>
        </is>
      </c>
      <c r="F37" s="31" t="inlineStr">
        <is>
          <t>Δ</t>
        </is>
      </c>
      <c r="G37" s="31" t="inlineStr">
        <is>
          <t>Δ %</t>
        </is>
      </c>
      <c r="H37" s="31" t="inlineStr">
        <is>
          <t>Δ sau quy đổi</t>
        </is>
      </c>
      <c r="I37" s="30" t="inlineStr">
        <is>
          <t>Cờ</t>
        </is>
      </c>
    </row>
    <row r="38">
      <c r="B38" s="32">
        <f>Calc!B175</f>
        <v/>
      </c>
      <c r="C38" s="32" t="inlineStr"/>
      <c r="D38" s="33">
        <f>Calc!C175</f>
        <v/>
      </c>
      <c r="E38" s="33">
        <f>Calc!D175</f>
        <v/>
      </c>
      <c r="F38" s="37">
        <f>Calc!E175</f>
        <v/>
      </c>
      <c r="G38" s="34">
        <f>Calc!F175</f>
        <v/>
      </c>
      <c r="H38" s="37">
        <f>Calc!G175</f>
        <v/>
      </c>
      <c r="I38" s="32">
        <f>Calc!H175</f>
        <v/>
      </c>
    </row>
    <row r="39">
      <c r="B39" s="32">
        <f>Calc!B176</f>
        <v/>
      </c>
      <c r="C39" s="32" t="inlineStr"/>
      <c r="D39" s="33">
        <f>Calc!C176</f>
        <v/>
      </c>
      <c r="E39" s="33">
        <f>Calc!D176</f>
        <v/>
      </c>
      <c r="F39" s="37">
        <f>Calc!E176</f>
        <v/>
      </c>
      <c r="G39" s="34">
        <f>Calc!F176</f>
        <v/>
      </c>
      <c r="H39" s="37">
        <f>Calc!G176</f>
        <v/>
      </c>
      <c r="I39" s="32">
        <f>Calc!H176</f>
        <v/>
      </c>
    </row>
    <row r="40">
      <c r="B40" s="32">
        <f>Calc!B177</f>
        <v/>
      </c>
      <c r="C40" s="32" t="inlineStr"/>
      <c r="D40" s="33">
        <f>Calc!C177</f>
        <v/>
      </c>
      <c r="E40" s="33">
        <f>Calc!D177</f>
        <v/>
      </c>
      <c r="F40" s="37">
        <f>Calc!E177</f>
        <v/>
      </c>
      <c r="G40" s="34">
        <f>Calc!F177</f>
        <v/>
      </c>
      <c r="H40" s="37">
        <f>Calc!G177</f>
        <v/>
      </c>
      <c r="I40" s="32">
        <f>Calc!H177</f>
        <v/>
      </c>
    </row>
    <row r="41">
      <c r="B41" s="32">
        <f>Calc!B178</f>
        <v/>
      </c>
      <c r="C41" s="32" t="inlineStr"/>
      <c r="D41" s="33">
        <f>Calc!C178</f>
        <v/>
      </c>
      <c r="E41" s="33">
        <f>Calc!D178</f>
        <v/>
      </c>
      <c r="F41" s="37">
        <f>Calc!E178</f>
        <v/>
      </c>
      <c r="G41" s="34">
        <f>Calc!F178</f>
        <v/>
      </c>
      <c r="H41" s="37">
        <f>Calc!G178</f>
        <v/>
      </c>
      <c r="I41" s="32">
        <f>Calc!H178</f>
        <v/>
      </c>
    </row>
    <row r="42">
      <c r="B42" s="32">
        <f>Calc!B179</f>
        <v/>
      </c>
      <c r="C42" s="32" t="inlineStr"/>
      <c r="D42" s="33">
        <f>Calc!C179</f>
        <v/>
      </c>
      <c r="E42" s="33">
        <f>Calc!D179</f>
        <v/>
      </c>
      <c r="F42" s="37">
        <f>Calc!E179</f>
        <v/>
      </c>
      <c r="G42" s="34">
        <f>Calc!F179</f>
        <v/>
      </c>
      <c r="H42" s="37">
        <f>Calc!G179</f>
        <v/>
      </c>
      <c r="I42" s="32">
        <f>Calc!H179</f>
        <v/>
      </c>
    </row>
    <row r="43">
      <c r="B43" s="32">
        <f>Calc!B180</f>
        <v/>
      </c>
      <c r="C43" s="32" t="inlineStr"/>
      <c r="D43" s="33">
        <f>Calc!C180</f>
        <v/>
      </c>
      <c r="E43" s="33">
        <f>Calc!D180</f>
        <v/>
      </c>
      <c r="F43" s="37">
        <f>Calc!E180</f>
        <v/>
      </c>
      <c r="G43" s="34">
        <f>Calc!F180</f>
        <v/>
      </c>
      <c r="H43" s="37">
        <f>Calc!G180</f>
        <v/>
      </c>
      <c r="I43" s="32">
        <f>Calc!H180</f>
        <v/>
      </c>
    </row>
    <row r="44">
      <c r="B44" s="32">
        <f>Calc!B181</f>
        <v/>
      </c>
      <c r="C44" s="32" t="inlineStr"/>
      <c r="D44" s="33">
        <f>Calc!C181</f>
        <v/>
      </c>
      <c r="E44" s="33">
        <f>Calc!D181</f>
        <v/>
      </c>
      <c r="F44" s="37">
        <f>Calc!E181</f>
        <v/>
      </c>
      <c r="G44" s="34">
        <f>Calc!F181</f>
        <v/>
      </c>
      <c r="H44" s="37">
        <f>Calc!G181</f>
        <v/>
      </c>
      <c r="I44" s="32">
        <f>Calc!H181</f>
        <v/>
      </c>
    </row>
    <row r="45">
      <c r="B45" s="32">
        <f>Calc!B182</f>
        <v/>
      </c>
      <c r="C45" s="32" t="inlineStr"/>
      <c r="D45" s="33">
        <f>Calc!C182</f>
        <v/>
      </c>
      <c r="E45" s="33">
        <f>Calc!D182</f>
        <v/>
      </c>
      <c r="F45" s="37">
        <f>Calc!E182</f>
        <v/>
      </c>
      <c r="G45" s="34">
        <f>Calc!F182</f>
        <v/>
      </c>
      <c r="H45" s="37">
        <f>Calc!G182</f>
        <v/>
      </c>
      <c r="I45" s="32">
        <f>Calc!H182</f>
        <v/>
      </c>
    </row>
    <row r="46">
      <c r="B46" s="32">
        <f>Calc!B183</f>
        <v/>
      </c>
      <c r="C46" s="32" t="inlineStr"/>
      <c r="D46" s="33">
        <f>Calc!C183</f>
        <v/>
      </c>
      <c r="E46" s="33">
        <f>Calc!D183</f>
        <v/>
      </c>
      <c r="F46" s="37">
        <f>Calc!E183</f>
        <v/>
      </c>
      <c r="G46" s="34">
        <f>Calc!F183</f>
        <v/>
      </c>
      <c r="H46" s="37">
        <f>Calc!G183</f>
        <v/>
      </c>
      <c r="I46" s="32">
        <f>Calc!H183</f>
        <v/>
      </c>
    </row>
    <row r="47">
      <c r="B47" s="32">
        <f>Calc!B184</f>
        <v/>
      </c>
      <c r="C47" s="32" t="inlineStr"/>
      <c r="D47" s="33">
        <f>Calc!C184</f>
        <v/>
      </c>
      <c r="E47" s="33">
        <f>Calc!D184</f>
        <v/>
      </c>
      <c r="F47" s="37">
        <f>Calc!E184</f>
        <v/>
      </c>
      <c r="G47" s="34">
        <f>Calc!F184</f>
        <v/>
      </c>
      <c r="H47" s="37">
        <f>Calc!G184</f>
        <v/>
      </c>
      <c r="I47" s="32">
        <f>Calc!H184</f>
        <v/>
      </c>
    </row>
    <row r="60">
      <c r="B60" s="25" t="inlineStr">
        <is>
          <t>Δ = số Kế toán − dữ liệu đơn; vượt ngưỡng khi |Δ| &gt; 200 USD và |Δ %| &gt; 1% ở mức tháng × cửa hàng. Chỉ tính đơn COMPLETED, đã loại dòng trùng; hàng trả lại tính theo ngày trả. Kênh online không thuộc quốc gia nào. File đối chiếu số – công thức thường, không dùng Mô hình Dữ liệu.</t>
        </is>
      </c>
    </row>
  </sheetData>
  <mergeCells count="23">
    <mergeCell ref="B10:Q10"/>
    <mergeCell ref="B14:D14"/>
    <mergeCell ref="E13:G13"/>
    <mergeCell ref="B9:Q9"/>
    <mergeCell ref="N14:P14"/>
    <mergeCell ref="B13:D13"/>
    <mergeCell ref="K12:M12"/>
    <mergeCell ref="E15:G15"/>
    <mergeCell ref="H13:J13"/>
    <mergeCell ref="K14:M14"/>
    <mergeCell ref="N13:P13"/>
    <mergeCell ref="H12:J12"/>
    <mergeCell ref="B15:D15"/>
    <mergeCell ref="H15:J15"/>
    <mergeCell ref="N15:P15"/>
    <mergeCell ref="H14:J14"/>
    <mergeCell ref="K13:M13"/>
    <mergeCell ref="E12:G12"/>
    <mergeCell ref="K15:M15"/>
    <mergeCell ref="E14:G14"/>
    <mergeCell ref="B8:Q8"/>
    <mergeCell ref="B12:D12"/>
    <mergeCell ref="N12:P12"/>
  </mergeCells>
  <conditionalFormatting sqref="H13">
    <cfRule type="expression" priority="1" dxfId="2">
      <formula>ABS(Calc!$B$28)&gt;200.0</formula>
    </cfRule>
  </conditionalFormatting>
  <conditionalFormatting sqref="K13">
    <cfRule type="expression" priority="2" dxfId="2">
      <formula>Calc!$B$32&gt;0</formula>
    </cfRule>
  </conditionalFormatting>
  <conditionalFormatting sqref="N13">
    <cfRule type="expression" priority="3" dxfId="2">
      <formula>Calc!$B$31&gt;0</formula>
    </cfRule>
  </conditionalFormatting>
  <conditionalFormatting sqref="B38:I47">
    <cfRule type="expression" priority="4" dxfId="2">
      <formula>$I38="⚠ Vượt"</formula>
    </cfRule>
  </conditionalFormatting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Q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2">
      <c r="B2" s="1" t="inlineStr">
        <is>
          <t>4 · Hàng bán bị trả lại và chất lượng dữ liệu</t>
        </is>
      </c>
    </row>
    <row r="3">
      <c r="B3" s="2" t="inlineStr">
        <is>
          <t>Nexa Home · Sales Project 1 · dữ liệu đến 20/02/2021 · nguồn: Nexa_Sales_P1_Dataset.xlsx, finance_revenue.xlsx (phòng Tài chính – Kế toán) · USD, chưa thuế GTGT</t>
        </is>
      </c>
    </row>
    <row r="5">
      <c r="B5" s="3" t="inlineStr">
        <is>
          <t>Tháng báo cáo</t>
        </is>
      </c>
      <c r="C5" s="26">
        <f>Tong_quan!C5</f>
        <v/>
      </c>
      <c r="E5" s="3" t="inlineStr">
        <is>
          <t>Kênh bán</t>
        </is>
      </c>
      <c r="F5" s="26">
        <f>Tong_quan!F5</f>
        <v/>
      </c>
      <c r="H5" s="3" t="inlineStr">
        <is>
          <t>Quốc gia</t>
        </is>
      </c>
      <c r="I5" s="26">
        <f>Tong_quan!I5</f>
        <v/>
      </c>
      <c r="K5" s="5" t="inlineStr">
        <is>
          <t>← đổi lựa chọn ở sheet Tong_quan</t>
        </is>
      </c>
    </row>
    <row r="7">
      <c r="B7" s="6">
        <f>"Điểm chính · "&amp;Calc!$B$2&amp;" · "&amp;Calc!$B$10</f>
        <v/>
      </c>
    </row>
    <row r="8" ht="34" customHeight="1">
      <c r="B8" s="7">
        <f>"Hàng trả lại "&amp;Calc!$B$2&amp;" là "&amp;FIXED(Calc!$B$18,0)&amp;" USD, bằng "&amp;IF(Calc!$B$27="","–",FIXED(Calc!$B$27*100,2)&amp;"%")&amp;" Net Sales ("&amp;IF(Calc!$F$22="","–",IF(Calc!$F$22&gt;=0,"+","−")&amp;FIXED(ABS(Calc!$F$22)*100,2)&amp;" điểm %")&amp;" so với cùng kỳ)."</f>
        <v/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 ht="18" customHeight="1">
      <c r="B9" s="9">
        <f>IF(Calc!$E$130=0,"• Không có hàng trả lại trong phạm vi đang chọn.","• Lý do lớn nhất: "&amp;Calc!$D$130&amp;" ("&amp;IF(Calc!$E$130/SUM(Calc!$B$130:$B$133)="","–",FIXED(Calc!$E$130/SUM(Calc!$B$130:$B$133)*100,0)&amp;"%")&amp;" giá trị trả).")</f>
        <v/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 ht="18" customHeight="1">
      <c r="B10" s="9">
        <f>"• Trước khi tính KPI phải loại "&amp;FIXED(Calc!$B$37,0)&amp;" dòng trùng và "&amp;FIXED(Calc!$B$38,0)&amp;" đơn đang giao (PENDING) — toàn thời gian, theo bộ lọc kênh/quốc gia."</f>
        <v/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2">
      <c r="B12" s="10" t="inlineStr">
        <is>
          <t>Giá trị hàng trả lại</t>
        </is>
      </c>
      <c r="C12" s="11" t="n"/>
      <c r="D12" s="11" t="n"/>
      <c r="E12" s="12" t="n"/>
      <c r="F12" s="10" t="inlineStr">
        <is>
          <t>Tỷ lệ hàng bán bị trả lại</t>
        </is>
      </c>
      <c r="G12" s="11" t="n"/>
      <c r="H12" s="11" t="n"/>
      <c r="I12" s="12" t="n"/>
      <c r="J12" s="10" t="inlineStr">
        <is>
          <t>Đơn huỷ</t>
        </is>
      </c>
      <c r="K12" s="11" t="n"/>
      <c r="L12" s="11" t="n"/>
      <c r="M12" s="12" t="n"/>
      <c r="N12" s="10" t="inlineStr">
        <is>
          <t>Dòng trùng đã loại</t>
        </is>
      </c>
      <c r="O12" s="11" t="n"/>
      <c r="P12" s="11" t="n"/>
      <c r="Q12" s="12" t="n"/>
    </row>
    <row r="13" ht="28" customHeight="1">
      <c r="B13" s="38">
        <f>Calc!$B$18</f>
        <v/>
      </c>
      <c r="C13" s="14" t="n"/>
      <c r="D13" s="14" t="n"/>
      <c r="E13" s="15" t="n"/>
      <c r="F13" s="18">
        <f>Calc!$B$27</f>
        <v/>
      </c>
      <c r="G13" s="14" t="n"/>
      <c r="H13" s="14" t="n"/>
      <c r="I13" s="15" t="n"/>
      <c r="J13" s="16">
        <f>Calc!$B$23</f>
        <v/>
      </c>
      <c r="K13" s="14" t="n"/>
      <c r="L13" s="14" t="n"/>
      <c r="M13" s="15" t="n"/>
      <c r="N13" s="39">
        <f>Calc!$B$37</f>
        <v/>
      </c>
      <c r="O13" s="14" t="n"/>
      <c r="P13" s="14" t="n"/>
      <c r="Q13" s="15" t="n"/>
    </row>
    <row r="14">
      <c r="B14" s="20">
        <f>IF(Calc!$F$27="","– so với tháng trước",IF(Calc!$F$27&gt;0,"▲ ",IF(Calc!$F$27&lt;0,"▼ ","■ "))&amp;FIXED(ABS(Calc!$F$27)*100,1)&amp;"%"&amp;" so với tháng trước")</f>
        <v/>
      </c>
      <c r="C14" s="14" t="n"/>
      <c r="D14" s="14" t="n"/>
      <c r="E14" s="15" t="n"/>
      <c r="F14" s="20">
        <f>IF(Calc!$F$21="","– so với tháng trước",IF(Calc!$F$21&gt;0,"▲ ",IF(Calc!$F$21&lt;0,"▼ ","■ "))&amp;FIXED(ABS(Calc!$F$21)*100,2)&amp;" điểm %"&amp;" so với tháng trước")</f>
        <v/>
      </c>
      <c r="G14" s="14" t="n"/>
      <c r="H14" s="14" t="n"/>
      <c r="I14" s="15" t="n"/>
      <c r="J14" s="20">
        <f>IF(Calc!$F$30="","– so với cùng kỳ",IF(Calc!$F$30&gt;0,"▲ ",IF(Calc!$F$30&lt;0,"▼ ","■ "))&amp;FIXED(ABS(Calc!$F$30)*100,1)&amp;"%"&amp;" so với cùng kỳ")</f>
        <v/>
      </c>
      <c r="K14" s="14" t="n"/>
      <c r="L14" s="14" t="n"/>
      <c r="M14" s="15" t="n"/>
      <c r="N14" s="20" t="inlineStr">
        <is>
          <t>toàn thời gian, theo bộ lọc</t>
        </is>
      </c>
      <c r="O14" s="14" t="n"/>
      <c r="P14" s="14" t="n"/>
      <c r="Q14" s="15" t="n"/>
    </row>
    <row r="15">
      <c r="B15" s="21">
        <f>IF(Calc!$F$28="","– so với cùng kỳ",IF(Calc!$F$28&gt;0,"▲ ",IF(Calc!$F$28&lt;0,"▼ ","■ "))&amp;FIXED(ABS(Calc!$F$28)*100,1)&amp;"%"&amp;" so với cùng kỳ")</f>
        <v/>
      </c>
      <c r="C15" s="22" t="n"/>
      <c r="D15" s="22" t="n"/>
      <c r="E15" s="23" t="n"/>
      <c r="F15" s="21">
        <f>IF(Calc!$F$22="","– so với cùng kỳ",IF(Calc!$F$22&gt;0,"▲ ",IF(Calc!$F$22&lt;0,"▼ ","■ "))&amp;FIXED(ABS(Calc!$F$22)*100,2)&amp;" điểm %"&amp;" so với cùng kỳ")</f>
        <v/>
      </c>
      <c r="G15" s="22" t="n"/>
      <c r="H15" s="22" t="n"/>
      <c r="I15" s="23" t="n"/>
      <c r="J15" s="21" t="n"/>
      <c r="K15" s="22" t="n"/>
      <c r="L15" s="22" t="n"/>
      <c r="M15" s="23" t="n"/>
      <c r="N15" s="21">
        <f>FIXED(Calc!$B$38,0)&amp;" đơn PENDING tại 20/02/2021"</f>
        <v/>
      </c>
      <c r="O15" s="22" t="n"/>
      <c r="P15" s="22" t="n"/>
      <c r="Q15" s="23" t="n"/>
    </row>
    <row r="17">
      <c r="B17" s="24">
        <f>"Tỷ lệ hàng trả lại "&amp;IF(Calc!$B$27="","–",FIXED(Calc!$B$27*100,2)&amp;"%")&amp;" — "&amp;IF(Calc!$B$27&gt;Calc!$D$27,"cao","thấp")&amp;" hơn cùng kỳ "&amp;IF(Calc!$F$22="","–",FIXED(ABS(Calc!$F$22)*100,2))&amp;" điểm %"</f>
        <v/>
      </c>
      <c r="L17" s="24">
        <f>IF(Calc!$E$130=0,"Lý do trả hàng",Calc!$D$130&amp;" là lý do trả hàng lớn nhất")</f>
        <v/>
      </c>
    </row>
    <row r="18">
      <c r="B18" s="25" t="inlineStr">
        <is>
          <t>Returns / Net Sales theo tháng, %</t>
        </is>
      </c>
      <c r="L18" s="25" t="inlineStr">
        <is>
          <t>Giá trị trả tháng đang chọn theo lý do, USD</t>
        </is>
      </c>
    </row>
    <row r="35">
      <c r="B35" s="24">
        <f>Calc!$D$140&amp;" có tỷ lệ trả hàng cao nhất ("&amp;FIXED(Calc!$E$140,1)&amp;"%)"</f>
        <v/>
      </c>
      <c r="L35" s="24">
        <f>FIXED(Calc!$B$23,0)&amp;" đơn huỷ tháng "&amp;Calc!$B$2</f>
        <v/>
      </c>
    </row>
    <row r="36">
      <c r="B36" s="25" t="inlineStr">
        <is>
          <t>Tỷ lệ hàng trả lại theo danh mục tháng đang chọn, %</t>
        </is>
      </c>
      <c r="L36" s="25" t="inlineStr">
        <is>
          <t>Số đơn CANCELLED (xanh) và PENDING (xám) theo tháng đặt hàng</t>
        </is>
      </c>
    </row>
    <row r="60">
      <c r="B60" s="25" t="inlineStr">
        <is>
          <t>Δ = số Kế toán − dữ liệu đơn; vượt ngưỡng khi |Δ| &gt; 200 USD và |Δ %| &gt; 1% ở mức tháng × cửa hàng. Chỉ tính đơn COMPLETED, đã loại dòng trùng; hàng trả lại tính theo ngày trả. Kênh online không thuộc quốc gia nào. File đối chiếu số – công thức thường, không dùng Mô hình Dữ liệu.</t>
        </is>
      </c>
    </row>
  </sheetData>
  <mergeCells count="19">
    <mergeCell ref="B10:Q10"/>
    <mergeCell ref="F13:I13"/>
    <mergeCell ref="N13:Q13"/>
    <mergeCell ref="B9:Q9"/>
    <mergeCell ref="B15:E15"/>
    <mergeCell ref="J12:M12"/>
    <mergeCell ref="N15:Q15"/>
    <mergeCell ref="F14:I14"/>
    <mergeCell ref="J14:M14"/>
    <mergeCell ref="J13:M13"/>
    <mergeCell ref="B12:E12"/>
    <mergeCell ref="F12:I12"/>
    <mergeCell ref="F15:I15"/>
    <mergeCell ref="N12:Q12"/>
    <mergeCell ref="J15:M15"/>
    <mergeCell ref="B14:E14"/>
    <mergeCell ref="N14:Q14"/>
    <mergeCell ref="B13:E13"/>
    <mergeCell ref="B8:Q8"/>
  </mergeCells>
  <conditionalFormatting sqref="B14">
    <cfRule type="expression" priority="1" dxfId="1">
      <formula>LEFT(B14,1)="▲"</formula>
    </cfRule>
    <cfRule type="expression" priority="2" dxfId="0">
      <formula>LEFT(B14,1)="▼"</formula>
    </cfRule>
  </conditionalFormatting>
  <conditionalFormatting sqref="B15">
    <cfRule type="expression" priority="3" dxfId="1">
      <formula>LEFT(B15,1)="▲"</formula>
    </cfRule>
    <cfRule type="expression" priority="4" dxfId="0">
      <formula>LEFT(B15,1)="▼"</formula>
    </cfRule>
  </conditionalFormatting>
  <conditionalFormatting sqref="F14">
    <cfRule type="expression" priority="5" dxfId="1">
      <formula>LEFT(F14,1)="▲"</formula>
    </cfRule>
    <cfRule type="expression" priority="6" dxfId="0">
      <formula>LEFT(F14,1)="▼"</formula>
    </cfRule>
  </conditionalFormatting>
  <conditionalFormatting sqref="F15">
    <cfRule type="expression" priority="7" dxfId="1">
      <formula>LEFT(F15,1)="▲"</formula>
    </cfRule>
    <cfRule type="expression" priority="8" dxfId="0">
      <formula>LEFT(F15,1)="▼"</formula>
    </cfRule>
  </conditionalFormatting>
  <conditionalFormatting sqref="J14">
    <cfRule type="expression" priority="9" dxfId="1">
      <formula>LEFT(J14,1)="▲"</formula>
    </cfRule>
    <cfRule type="expression" priority="10" dxfId="0">
      <formula>LEFT(J14,1)="▼"</formula>
    </cfRule>
  </conditionalFormatting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8"/>
  <sheetViews>
    <sheetView showGridLines="0" workbookViewId="0">
      <selection activeCell="A1" sqref="A1"/>
    </sheetView>
  </sheetViews>
  <sheetFormatPr baseColWidth="8" defaultRowHeight="15"/>
  <cols>
    <col width="120" customWidth="1" min="2" max="2"/>
  </cols>
  <sheetData>
    <row r="2">
      <c r="B2" s="40" t="inlineStr">
        <is>
          <t>Dashboard Excel tham chiếu — Sales Project 1 (Nexa Home)</t>
        </is>
      </c>
    </row>
    <row r="3">
      <c r="B3" s="41" t="inlineStr">
        <is>
          <t>Mục đích: file ĐỐI CHIẾU SỐ cho mentor (và học viên sau buổi 1). Cùng bố cục và cùng số với Nexa_Sales_P1_Dashboard.html.</t>
        </is>
      </c>
    </row>
    <row r="4">
      <c r="B4" s="41" t="inlineStr">
        <is>
          <t>Cách dùng: ở sheet Tong_quan chọn Tháng báo cáo, Kênh bán, Quốc gia trong 3 ô vàng; 4 sheet tự tính lại.</t>
        </is>
      </c>
    </row>
    <row r="5">
      <c r="B5" s="41" t="inlineStr">
        <is>
          <t>Dựng bằng công thức thường (SUMIFS, COUNTIFS, INDEX/MATCH, LARGE) trên sheet Data — không dùng Power Pivot. Bài của học viên dựng bằng Power Query + Mô hình Dữ liệu + DAX theo hướng dẫn; số phải khớp file này.</t>
        </is>
      </c>
    </row>
    <row r="6">
      <c r="B6" s="41" t="inlineStr">
        <is>
          <t>Sheet Data: tháng × cửa hàng (đã bỏ dòng trùng, chỉ đơn COMPLETED); Data_dm: × danh mục; Data_ld: × lý do trả hàng; Calc (ẩn): phép tính trung gian cho thẻ KPI, câu Điểm chính và biểu đồ.</t>
        </is>
      </c>
    </row>
    <row r="7">
      <c r="B7" s="41" t="inlineStr">
        <is>
          <t>Quy ước: Δ = số Kế toán (finance_revenue.xlsx) − dữ liệu đơn; vượt ngưỡng khi |Δ| &gt; 200 USD và |Δ%| &gt; 1% ở mức tháng × cửa hàng; bút toán HQ-ADJ không thuộc cửa hàng nào.</t>
        </is>
      </c>
    </row>
    <row r="8">
      <c r="B8" s="41" t="inlineStr">
        <is>
          <t>Kiểm: python _mentor/xuat_pdf_kiem_tra.py tính lại bằng LibreOffice, xuất PDF 4 sheet và đặt cạnh ảnh bản HTML.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12" customWidth="1" min="4" max="4"/>
    <col width="12" customWidth="1" min="5" max="5"/>
    <col width="10" customWidth="1" min="6" max="6"/>
    <col width="10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21" customWidth="1" min="14" max="14"/>
    <col width="26" customWidth="1" min="15" max="15"/>
    <col width="18" customWidth="1" min="16" max="16"/>
    <col width="16" customWidth="1" min="17" max="17"/>
    <col width="17" customWidth="1" min="18" max="18"/>
    <col width="10" customWidth="1" min="19" max="19"/>
    <col width="16" customWidth="1" min="20" max="20"/>
    <col width="14" customWidth="1" min="21" max="21"/>
    <col width="16" customWidth="1" min="22" max="22"/>
    <col width="16" customWidth="1" min="23" max="23"/>
    <col width="15" customWidth="1" min="24" max="24"/>
  </cols>
  <sheetData>
    <row r="1">
      <c r="A1" t="inlineStr">
        <is>
          <t>month_id</t>
        </is>
      </c>
      <c r="B1" t="inlineStr">
        <is>
          <t>month_label</t>
        </is>
      </c>
      <c r="C1" t="inlineStr">
        <is>
          <t>store_key</t>
        </is>
      </c>
      <c r="D1" t="inlineStr">
        <is>
          <t>store_code</t>
        </is>
      </c>
      <c r="E1" t="inlineStr">
        <is>
          <t>store_name</t>
        </is>
      </c>
      <c r="F1" t="inlineStr">
        <is>
          <t>country</t>
        </is>
      </c>
      <c r="G1" t="inlineStr">
        <is>
          <t>channel</t>
        </is>
      </c>
      <c r="H1" t="inlineStr">
        <is>
          <t>gross_sales</t>
        </is>
      </c>
      <c r="I1" t="inlineStr">
        <is>
          <t>discounts</t>
        </is>
      </c>
      <c r="J1" t="inlineStr">
        <is>
          <t>net_sales</t>
        </is>
      </c>
      <c r="K1" t="inlineStr">
        <is>
          <t>returns</t>
        </is>
      </c>
      <c r="L1" t="inlineStr">
        <is>
          <t>orders</t>
        </is>
      </c>
      <c r="M1" t="inlineStr">
        <is>
          <t>units</t>
        </is>
      </c>
      <c r="N1" t="inlineStr">
        <is>
          <t>finance_net_revenue</t>
        </is>
      </c>
      <c r="O1" t="inlineStr">
        <is>
          <t>net_sales_delivery_basis</t>
        </is>
      </c>
      <c r="P1" t="inlineStr">
        <is>
          <t>cancelled_orders</t>
        </is>
      </c>
      <c r="Q1" t="inlineStr">
        <is>
          <t>pending_orders</t>
        </is>
      </c>
      <c r="R1" t="inlineStr">
        <is>
          <t>duplicate_lines</t>
        </is>
      </c>
      <c r="S1" t="inlineStr">
        <is>
          <t>delta</t>
        </is>
      </c>
      <c r="T1" t="inlineStr">
        <is>
          <t>over_threshold</t>
        </is>
      </c>
      <c r="U1" t="inlineStr">
        <is>
          <t>in_selection</t>
        </is>
      </c>
      <c r="V1" t="inlineStr">
        <is>
          <t>rank_net_sales</t>
        </is>
      </c>
      <c r="W1" t="inlineStr">
        <is>
          <t>rank_abs_delta</t>
        </is>
      </c>
      <c r="X1" t="inlineStr">
        <is>
          <t>rank_flag_pos</t>
        </is>
      </c>
    </row>
    <row r="2">
      <c r="A2" t="n">
        <v>201601</v>
      </c>
      <c r="B2" t="inlineStr">
        <is>
          <t>01/2016</t>
        </is>
      </c>
      <c r="C2" t="n">
        <v>0</v>
      </c>
      <c r="D2" t="inlineStr">
        <is>
          <t>ONL</t>
        </is>
      </c>
      <c r="E2" t="inlineStr">
        <is>
          <t>Nexa Online (website/app)</t>
        </is>
      </c>
      <c r="F2" t="inlineStr">
        <is>
          <t>Online</t>
        </is>
      </c>
      <c r="G2" t="inlineStr">
        <is>
          <t>ONLINE</t>
        </is>
      </c>
      <c r="H2" s="42" t="n">
        <v>68194.13</v>
      </c>
      <c r="I2" s="42" t="n">
        <v>2744.77</v>
      </c>
      <c r="J2" s="42" t="n">
        <v>65449.36</v>
      </c>
      <c r="K2" s="42" t="n">
        <v>538.65</v>
      </c>
      <c r="L2" s="42" t="n">
        <v>43</v>
      </c>
      <c r="M2" s="42" t="n">
        <v>299</v>
      </c>
      <c r="N2" s="42" t="n">
        <v>53383.77</v>
      </c>
      <c r="O2" s="42" t="n">
        <v>53922.42</v>
      </c>
      <c r="P2" s="42" t="n">
        <v>0</v>
      </c>
      <c r="Q2" s="42" t="n">
        <v>0</v>
      </c>
      <c r="R2" s="42" t="n">
        <v>0</v>
      </c>
      <c r="S2" s="42">
        <f>N2-(J2-K2)</f>
        <v/>
      </c>
      <c r="T2">
        <f>IF(N2=0,0,IF(AND(ABS(S2)&gt;Calc!$B$8,ABS(S2)/ABS(N2)&gt;Calc!$B$9),1,0))</f>
        <v/>
      </c>
      <c r="U2">
        <f>IF(AND(A2=Calc!$B$3,OR(Calc!$B$6="*",G2=Calc!$B$6),OR(Calc!$B$7="*",F2=Calc!$B$7)),1,0)</f>
        <v/>
      </c>
      <c r="V2">
        <f>IF(AND(U2=1,J2&gt;0),J2+ROW()/1000000,0)</f>
        <v/>
      </c>
      <c r="W2">
        <f>IF(AND(U2=1,OR(N2&lt;&gt;0,J2&lt;&gt;0)),ABS(S2)+ROW()/1000000,0)</f>
        <v/>
      </c>
      <c r="X2">
        <f>IF(AND(U2=1,T2=1,C2&lt;&gt;0),ABS(S2)+ROW()/1000000,0)</f>
        <v/>
      </c>
    </row>
    <row r="3">
      <c r="A3" t="n">
        <v>201601</v>
      </c>
      <c r="B3" t="inlineStr">
        <is>
          <t>01/2016</t>
        </is>
      </c>
      <c r="C3" t="n">
        <v>2</v>
      </c>
      <c r="D3" t="inlineStr">
        <is>
          <t>S02</t>
        </is>
      </c>
      <c r="E3" t="inlineStr">
        <is>
          <t>Nexa Northern Territory (S02)</t>
        </is>
      </c>
      <c r="F3" t="inlineStr">
        <is>
          <t>Úc</t>
        </is>
      </c>
      <c r="G3" t="inlineStr">
        <is>
          <t>POS</t>
        </is>
      </c>
      <c r="H3" s="42" t="n">
        <v>3846.85</v>
      </c>
      <c r="I3" s="42" t="n">
        <v>93.84</v>
      </c>
      <c r="J3" s="42" t="n">
        <v>3753.01</v>
      </c>
      <c r="K3" s="42" t="n">
        <v>0</v>
      </c>
      <c r="L3" s="42" t="n">
        <v>2</v>
      </c>
      <c r="M3" s="42" t="n">
        <v>18</v>
      </c>
      <c r="N3" s="42" t="n">
        <v>3753.01</v>
      </c>
      <c r="O3" s="42" t="n">
        <v>3753.01</v>
      </c>
      <c r="P3" s="42" t="n">
        <v>0</v>
      </c>
      <c r="Q3" s="42" t="n">
        <v>0</v>
      </c>
      <c r="R3" s="42" t="n">
        <v>0</v>
      </c>
      <c r="S3" s="42">
        <f>N3-(J3-K3)</f>
        <v/>
      </c>
      <c r="T3">
        <f>IF(N3=0,0,IF(AND(ABS(S3)&gt;Calc!$B$8,ABS(S3)/ABS(N3)&gt;Calc!$B$9),1,0))</f>
        <v/>
      </c>
      <c r="U3">
        <f>IF(AND(A3=Calc!$B$3,OR(Calc!$B$6="*",G3=Calc!$B$6),OR(Calc!$B$7="*",F3=Calc!$B$7)),1,0)</f>
        <v/>
      </c>
      <c r="V3">
        <f>IF(AND(U3=1,J3&gt;0),J3+ROW()/1000000,0)</f>
        <v/>
      </c>
      <c r="W3">
        <f>IF(AND(U3=1,OR(N3&lt;&gt;0,J3&lt;&gt;0)),ABS(S3)+ROW()/1000000,0)</f>
        <v/>
      </c>
      <c r="X3">
        <f>IF(AND(U3=1,T3=1,C3&lt;&gt;0),ABS(S3)+ROW()/1000000,0)</f>
        <v/>
      </c>
    </row>
    <row r="4">
      <c r="A4" t="n">
        <v>201601</v>
      </c>
      <c r="B4" t="inlineStr">
        <is>
          <t>01/2016</t>
        </is>
      </c>
      <c r="C4" t="n">
        <v>4</v>
      </c>
      <c r="D4" t="inlineStr">
        <is>
          <t>S04</t>
        </is>
      </c>
      <c r="E4" t="inlineStr">
        <is>
          <t>Nexa Tasmania (S04)</t>
        </is>
      </c>
      <c r="F4" t="inlineStr">
        <is>
          <t>Úc</t>
        </is>
      </c>
      <c r="G4" t="inlineStr">
        <is>
          <t>POS</t>
        </is>
      </c>
      <c r="H4" s="42" t="n">
        <v>1914.9</v>
      </c>
      <c r="I4" s="42" t="n">
        <v>95.75</v>
      </c>
      <c r="J4" s="42" t="n">
        <v>1819.15</v>
      </c>
      <c r="K4" s="42" t="n">
        <v>0</v>
      </c>
      <c r="L4" s="42" t="n">
        <v>2</v>
      </c>
      <c r="M4" s="42" t="n">
        <v>3</v>
      </c>
      <c r="N4" s="42" t="n">
        <v>1819.15</v>
      </c>
      <c r="O4" s="42" t="n">
        <v>1819.15</v>
      </c>
      <c r="P4" s="42" t="n">
        <v>0</v>
      </c>
      <c r="Q4" s="42" t="n">
        <v>0</v>
      </c>
      <c r="R4" s="42" t="n">
        <v>0</v>
      </c>
      <c r="S4" s="42">
        <f>N4-(J4-K4)</f>
        <v/>
      </c>
      <c r="T4">
        <f>IF(N4=0,0,IF(AND(ABS(S4)&gt;Calc!$B$8,ABS(S4)/ABS(N4)&gt;Calc!$B$9),1,0))</f>
        <v/>
      </c>
      <c r="U4">
        <f>IF(AND(A4=Calc!$B$3,OR(Calc!$B$6="*",G4=Calc!$B$6),OR(Calc!$B$7="*",F4=Calc!$B$7)),1,0)</f>
        <v/>
      </c>
      <c r="V4">
        <f>IF(AND(U4=1,J4&gt;0),J4+ROW()/1000000,0)</f>
        <v/>
      </c>
      <c r="W4">
        <f>IF(AND(U4=1,OR(N4&lt;&gt;0,J4&lt;&gt;0)),ABS(S4)+ROW()/1000000,0)</f>
        <v/>
      </c>
      <c r="X4">
        <f>IF(AND(U4=1,T4=1,C4&lt;&gt;0),ABS(S4)+ROW()/1000000,0)</f>
        <v/>
      </c>
    </row>
    <row r="5">
      <c r="A5" t="n">
        <v>201601</v>
      </c>
      <c r="B5" t="inlineStr">
        <is>
          <t>01/2016</t>
        </is>
      </c>
      <c r="C5" t="n">
        <v>5</v>
      </c>
      <c r="D5" t="inlineStr">
        <is>
          <t>S05</t>
        </is>
      </c>
      <c r="E5" t="inlineStr">
        <is>
          <t>Nexa Victoria (S05)</t>
        </is>
      </c>
      <c r="F5" t="inlineStr">
        <is>
          <t>Úc</t>
        </is>
      </c>
      <c r="G5" t="inlineStr">
        <is>
          <t>POS</t>
        </is>
      </c>
      <c r="H5" s="42" t="n">
        <v>20142.69</v>
      </c>
      <c r="I5" s="42" t="n">
        <v>0</v>
      </c>
      <c r="J5" s="42" t="n">
        <v>20142.69</v>
      </c>
      <c r="K5" s="42" t="n">
        <v>0</v>
      </c>
      <c r="L5" s="42" t="n">
        <v>4</v>
      </c>
      <c r="M5" s="42" t="n">
        <v>54</v>
      </c>
      <c r="N5" s="42" t="n">
        <v>20142.69</v>
      </c>
      <c r="O5" s="42" t="n">
        <v>20142.69</v>
      </c>
      <c r="P5" s="42" t="n">
        <v>0</v>
      </c>
      <c r="Q5" s="42" t="n">
        <v>0</v>
      </c>
      <c r="R5" s="42" t="n">
        <v>0</v>
      </c>
      <c r="S5" s="42">
        <f>N5-(J5-K5)</f>
        <v/>
      </c>
      <c r="T5">
        <f>IF(N5=0,0,IF(AND(ABS(S5)&gt;Calc!$B$8,ABS(S5)/ABS(N5)&gt;Calc!$B$9),1,0))</f>
        <v/>
      </c>
      <c r="U5">
        <f>IF(AND(A5=Calc!$B$3,OR(Calc!$B$6="*",G5=Calc!$B$6),OR(Calc!$B$7="*",F5=Calc!$B$7)),1,0)</f>
        <v/>
      </c>
      <c r="V5">
        <f>IF(AND(U5=1,J5&gt;0),J5+ROW()/1000000,0)</f>
        <v/>
      </c>
      <c r="W5">
        <f>IF(AND(U5=1,OR(N5&lt;&gt;0,J5&lt;&gt;0)),ABS(S5)+ROW()/1000000,0)</f>
        <v/>
      </c>
      <c r="X5">
        <f>IF(AND(U5=1,T5=1,C5&lt;&gt;0),ABS(S5)+ROW()/1000000,0)</f>
        <v/>
      </c>
    </row>
    <row r="6">
      <c r="A6" t="n">
        <v>201601</v>
      </c>
      <c r="B6" t="inlineStr">
        <is>
          <t>01/2016</t>
        </is>
      </c>
      <c r="C6" t="n">
        <v>6</v>
      </c>
      <c r="D6" t="inlineStr">
        <is>
          <t>S06</t>
        </is>
      </c>
      <c r="E6" t="inlineStr">
        <is>
          <t>Nexa Western Australia (S06)</t>
        </is>
      </c>
      <c r="F6" t="inlineStr">
        <is>
          <t>Úc</t>
        </is>
      </c>
      <c r="G6" t="inlineStr">
        <is>
          <t>POS</t>
        </is>
      </c>
      <c r="H6" s="42" t="n">
        <v>11067.21</v>
      </c>
      <c r="I6" s="42" t="n">
        <v>2.16</v>
      </c>
      <c r="J6" s="42" t="n">
        <v>11065.05</v>
      </c>
      <c r="K6" s="42" t="n">
        <v>219.95</v>
      </c>
      <c r="L6" s="42" t="n">
        <v>6</v>
      </c>
      <c r="M6" s="42" t="n">
        <v>35</v>
      </c>
      <c r="N6" s="42" t="n">
        <v>10845.1</v>
      </c>
      <c r="O6" s="42" t="n">
        <v>11065.05</v>
      </c>
      <c r="P6" s="42" t="n">
        <v>0</v>
      </c>
      <c r="Q6" s="42" t="n">
        <v>0</v>
      </c>
      <c r="R6" s="42" t="n">
        <v>0</v>
      </c>
      <c r="S6" s="42">
        <f>N6-(J6-K6)</f>
        <v/>
      </c>
      <c r="T6">
        <f>IF(N6=0,0,IF(AND(ABS(S6)&gt;Calc!$B$8,ABS(S6)/ABS(N6)&gt;Calc!$B$9),1,0))</f>
        <v/>
      </c>
      <c r="U6">
        <f>IF(AND(A6=Calc!$B$3,OR(Calc!$B$6="*",G6=Calc!$B$6),OR(Calc!$B$7="*",F6=Calc!$B$7)),1,0)</f>
        <v/>
      </c>
      <c r="V6">
        <f>IF(AND(U6=1,J6&gt;0),J6+ROW()/1000000,0)</f>
        <v/>
      </c>
      <c r="W6">
        <f>IF(AND(U6=1,OR(N6&lt;&gt;0,J6&lt;&gt;0)),ABS(S6)+ROW()/1000000,0)</f>
        <v/>
      </c>
      <c r="X6">
        <f>IF(AND(U6=1,T6=1,C6&lt;&gt;0),ABS(S6)+ROW()/1000000,0)</f>
        <v/>
      </c>
    </row>
    <row r="7">
      <c r="A7" t="n">
        <v>201601</v>
      </c>
      <c r="B7" t="inlineStr">
        <is>
          <t>01/2016</t>
        </is>
      </c>
      <c r="C7" t="n">
        <v>8</v>
      </c>
      <c r="D7" t="inlineStr">
        <is>
          <t>S08</t>
        </is>
      </c>
      <c r="E7" t="inlineStr">
        <is>
          <t>Nexa Newfoundland and Labrador (S08)</t>
        </is>
      </c>
      <c r="F7" t="inlineStr">
        <is>
          <t>Canada</t>
        </is>
      </c>
      <c r="G7" t="inlineStr">
        <is>
          <t>POS</t>
        </is>
      </c>
      <c r="H7" s="42" t="n">
        <v>25219.43</v>
      </c>
      <c r="I7" s="42" t="n">
        <v>310.78</v>
      </c>
      <c r="J7" s="42" t="n">
        <v>24908.65</v>
      </c>
      <c r="K7" s="42" t="n">
        <v>0</v>
      </c>
      <c r="L7" s="42" t="n">
        <v>12</v>
      </c>
      <c r="M7" s="42" t="n">
        <v>93</v>
      </c>
      <c r="N7" s="42" t="n">
        <v>24908.65</v>
      </c>
      <c r="O7" s="42" t="n">
        <v>24908.65</v>
      </c>
      <c r="P7" s="42" t="n">
        <v>0</v>
      </c>
      <c r="Q7" s="42" t="n">
        <v>0</v>
      </c>
      <c r="R7" s="42" t="n">
        <v>0</v>
      </c>
      <c r="S7" s="42">
        <f>N7-(J7-K7)</f>
        <v/>
      </c>
      <c r="T7">
        <f>IF(N7=0,0,IF(AND(ABS(S7)&gt;Calc!$B$8,ABS(S7)/ABS(N7)&gt;Calc!$B$9),1,0))</f>
        <v/>
      </c>
      <c r="U7">
        <f>IF(AND(A7=Calc!$B$3,OR(Calc!$B$6="*",G7=Calc!$B$6),OR(Calc!$B$7="*",F7=Calc!$B$7)),1,0)</f>
        <v/>
      </c>
      <c r="V7">
        <f>IF(AND(U7=1,J7&gt;0),J7+ROW()/1000000,0)</f>
        <v/>
      </c>
      <c r="W7">
        <f>IF(AND(U7=1,OR(N7&lt;&gt;0,J7&lt;&gt;0)),ABS(S7)+ROW()/1000000,0)</f>
        <v/>
      </c>
      <c r="X7">
        <f>IF(AND(U7=1,T7=1,C7&lt;&gt;0),ABS(S7)+ROW()/1000000,0)</f>
        <v/>
      </c>
    </row>
    <row r="8">
      <c r="A8" t="n">
        <v>201601</v>
      </c>
      <c r="B8" t="inlineStr">
        <is>
          <t>01/2016</t>
        </is>
      </c>
      <c r="C8" t="n">
        <v>9</v>
      </c>
      <c r="D8" t="inlineStr">
        <is>
          <t>S09</t>
        </is>
      </c>
      <c r="E8" t="inlineStr">
        <is>
          <t>Nexa Northwest Territories (S09)</t>
        </is>
      </c>
      <c r="F8" t="inlineStr">
        <is>
          <t>Canada</t>
        </is>
      </c>
      <c r="G8" t="inlineStr">
        <is>
          <t>POS</t>
        </is>
      </c>
      <c r="H8" s="42" t="n">
        <v>19769.88</v>
      </c>
      <c r="I8" s="42" t="n">
        <v>840.59</v>
      </c>
      <c r="J8" s="42" t="n">
        <v>18929.29</v>
      </c>
      <c r="K8" s="42" t="n">
        <v>104.49</v>
      </c>
      <c r="L8" s="42" t="n">
        <v>4</v>
      </c>
      <c r="M8" s="42" t="n">
        <v>51</v>
      </c>
      <c r="N8" s="42" t="n">
        <v>18824.8</v>
      </c>
      <c r="O8" s="42" t="n">
        <v>18929.29</v>
      </c>
      <c r="P8" s="42" t="n">
        <v>0</v>
      </c>
      <c r="Q8" s="42" t="n">
        <v>0</v>
      </c>
      <c r="R8" s="42" t="n">
        <v>0</v>
      </c>
      <c r="S8" s="42">
        <f>N8-(J8-K8)</f>
        <v/>
      </c>
      <c r="T8">
        <f>IF(N8=0,0,IF(AND(ABS(S8)&gt;Calc!$B$8,ABS(S8)/ABS(N8)&gt;Calc!$B$9),1,0))</f>
        <v/>
      </c>
      <c r="U8">
        <f>IF(AND(A8=Calc!$B$3,OR(Calc!$B$6="*",G8=Calc!$B$6),OR(Calc!$B$7="*",F8=Calc!$B$7)),1,0)</f>
        <v/>
      </c>
      <c r="V8">
        <f>IF(AND(U8=1,J8&gt;0),J8+ROW()/1000000,0)</f>
        <v/>
      </c>
      <c r="W8">
        <f>IF(AND(U8=1,OR(N8&lt;&gt;0,J8&lt;&gt;0)),ABS(S8)+ROW()/1000000,0)</f>
        <v/>
      </c>
      <c r="X8">
        <f>IF(AND(U8=1,T8=1,C8&lt;&gt;0),ABS(S8)+ROW()/1000000,0)</f>
        <v/>
      </c>
    </row>
    <row r="9">
      <c r="A9" t="n">
        <v>201601</v>
      </c>
      <c r="B9" t="inlineStr">
        <is>
          <t>01/2016</t>
        </is>
      </c>
      <c r="C9" t="n">
        <v>10</v>
      </c>
      <c r="D9" t="inlineStr">
        <is>
          <t>S10</t>
        </is>
      </c>
      <c r="E9" t="inlineStr">
        <is>
          <t>Nexa Nunavut (S10)</t>
        </is>
      </c>
      <c r="F9" t="inlineStr">
        <is>
          <t>Canada</t>
        </is>
      </c>
      <c r="G9" t="inlineStr">
        <is>
          <t>POS</t>
        </is>
      </c>
      <c r="H9" s="42" t="n">
        <v>6571.03</v>
      </c>
      <c r="I9" s="42" t="n">
        <v>3.4</v>
      </c>
      <c r="J9" s="42" t="n">
        <v>6567.63</v>
      </c>
      <c r="K9" s="42" t="n">
        <v>0</v>
      </c>
      <c r="L9" s="42" t="n">
        <v>6</v>
      </c>
      <c r="M9" s="42" t="n">
        <v>43</v>
      </c>
      <c r="N9" s="42" t="n">
        <v>6567.63</v>
      </c>
      <c r="O9" s="42" t="n">
        <v>6567.63</v>
      </c>
      <c r="P9" s="42" t="n">
        <v>0</v>
      </c>
      <c r="Q9" s="42" t="n">
        <v>0</v>
      </c>
      <c r="R9" s="42" t="n">
        <v>0</v>
      </c>
      <c r="S9" s="42">
        <f>N9-(J9-K9)</f>
        <v/>
      </c>
      <c r="T9">
        <f>IF(N9=0,0,IF(AND(ABS(S9)&gt;Calc!$B$8,ABS(S9)/ABS(N9)&gt;Calc!$B$9),1,0))</f>
        <v/>
      </c>
      <c r="U9">
        <f>IF(AND(A9=Calc!$B$3,OR(Calc!$B$6="*",G9=Calc!$B$6),OR(Calc!$B$7="*",F9=Calc!$B$7)),1,0)</f>
        <v/>
      </c>
      <c r="V9">
        <f>IF(AND(U9=1,J9&gt;0),J9+ROW()/1000000,0)</f>
        <v/>
      </c>
      <c r="W9">
        <f>IF(AND(U9=1,OR(N9&lt;&gt;0,J9&lt;&gt;0)),ABS(S9)+ROW()/1000000,0)</f>
        <v/>
      </c>
      <c r="X9">
        <f>IF(AND(U9=1,T9=1,C9&lt;&gt;0),ABS(S9)+ROW()/1000000,0)</f>
        <v/>
      </c>
    </row>
    <row r="10">
      <c r="A10" t="n">
        <v>201601</v>
      </c>
      <c r="B10" t="inlineStr">
        <is>
          <t>01/2016</t>
        </is>
      </c>
      <c r="C10" t="n">
        <v>12</v>
      </c>
      <c r="D10" t="inlineStr">
        <is>
          <t>S12</t>
        </is>
      </c>
      <c r="E10" t="inlineStr">
        <is>
          <t>Nexa Basse-Normandie (S12)</t>
        </is>
      </c>
      <c r="F10" t="inlineStr">
        <is>
          <t>Pháp</t>
        </is>
      </c>
      <c r="G10" t="inlineStr">
        <is>
          <t>POS</t>
        </is>
      </c>
      <c r="H10" s="42" t="n">
        <v>5515.2</v>
      </c>
      <c r="I10" s="42" t="n">
        <v>275.76</v>
      </c>
      <c r="J10" s="42" t="n">
        <v>5239.44</v>
      </c>
      <c r="K10" s="42" t="n">
        <v>0</v>
      </c>
      <c r="L10" s="42" t="n">
        <v>1</v>
      </c>
      <c r="M10" s="42" t="n">
        <v>24</v>
      </c>
      <c r="N10" s="42" t="n">
        <v>5239.44</v>
      </c>
      <c r="O10" s="42" t="n">
        <v>5239.44</v>
      </c>
      <c r="P10" s="42" t="n">
        <v>0</v>
      </c>
      <c r="Q10" s="42" t="n">
        <v>0</v>
      </c>
      <c r="R10" s="42" t="n">
        <v>1</v>
      </c>
      <c r="S10" s="42">
        <f>N10-(J10-K10)</f>
        <v/>
      </c>
      <c r="T10">
        <f>IF(N10=0,0,IF(AND(ABS(S10)&gt;Calc!$B$8,ABS(S10)/ABS(N10)&gt;Calc!$B$9),1,0))</f>
        <v/>
      </c>
      <c r="U10">
        <f>IF(AND(A10=Calc!$B$3,OR(Calc!$B$6="*",G10=Calc!$B$6),OR(Calc!$B$7="*",F10=Calc!$B$7)),1,0)</f>
        <v/>
      </c>
      <c r="V10">
        <f>IF(AND(U10=1,J10&gt;0),J10+ROW()/1000000,0)</f>
        <v/>
      </c>
      <c r="W10">
        <f>IF(AND(U10=1,OR(N10&lt;&gt;0,J10&lt;&gt;0)),ABS(S10)+ROW()/1000000,0)</f>
        <v/>
      </c>
      <c r="X10">
        <f>IF(AND(U10=1,T10=1,C10&lt;&gt;0),ABS(S10)+ROW()/1000000,0)</f>
        <v/>
      </c>
    </row>
    <row r="11">
      <c r="A11" t="n">
        <v>201601</v>
      </c>
      <c r="B11" t="inlineStr">
        <is>
          <t>01/2016</t>
        </is>
      </c>
      <c r="C11" t="n">
        <v>15</v>
      </c>
      <c r="D11" t="inlineStr">
        <is>
          <t>S15</t>
        </is>
      </c>
      <c r="E11" t="inlineStr">
        <is>
          <t>Nexa La Réunion (S15)</t>
        </is>
      </c>
      <c r="F11" t="inlineStr">
        <is>
          <t>Pháp</t>
        </is>
      </c>
      <c r="G11" t="inlineStr">
        <is>
          <t>POS</t>
        </is>
      </c>
      <c r="H11" s="42" t="n">
        <v>1332.8</v>
      </c>
      <c r="I11" s="42" t="n">
        <v>66.64</v>
      </c>
      <c r="J11" s="42" t="n">
        <v>1266.16</v>
      </c>
      <c r="K11" s="42" t="n">
        <v>0</v>
      </c>
      <c r="L11" s="42" t="n">
        <v>1</v>
      </c>
      <c r="M11" s="42" t="n">
        <v>8</v>
      </c>
      <c r="N11" s="42" t="n">
        <v>1266.16</v>
      </c>
      <c r="O11" s="42" t="n">
        <v>1266.16</v>
      </c>
      <c r="P11" s="42" t="n">
        <v>0</v>
      </c>
      <c r="Q11" s="42" t="n">
        <v>0</v>
      </c>
      <c r="R11" s="42" t="n">
        <v>0</v>
      </c>
      <c r="S11" s="42">
        <f>N11-(J11-K11)</f>
        <v/>
      </c>
      <c r="T11">
        <f>IF(N11=0,0,IF(AND(ABS(S11)&gt;Calc!$B$8,ABS(S11)/ABS(N11)&gt;Calc!$B$9),1,0))</f>
        <v/>
      </c>
      <c r="U11">
        <f>IF(AND(A11=Calc!$B$3,OR(Calc!$B$6="*",G11=Calc!$B$6),OR(Calc!$B$7="*",F11=Calc!$B$7)),1,0)</f>
        <v/>
      </c>
      <c r="V11">
        <f>IF(AND(U11=1,J11&gt;0),J11+ROW()/1000000,0)</f>
        <v/>
      </c>
      <c r="W11">
        <f>IF(AND(U11=1,OR(N11&lt;&gt;0,J11&lt;&gt;0)),ABS(S11)+ROW()/1000000,0)</f>
        <v/>
      </c>
      <c r="X11">
        <f>IF(AND(U11=1,T11=1,C11&lt;&gt;0),ABS(S11)+ROW()/1000000,0)</f>
        <v/>
      </c>
    </row>
    <row r="12">
      <c r="A12" t="n">
        <v>201601</v>
      </c>
      <c r="B12" t="inlineStr">
        <is>
          <t>01/2016</t>
        </is>
      </c>
      <c r="C12" t="n">
        <v>16</v>
      </c>
      <c r="D12" t="inlineStr">
        <is>
          <t>S16</t>
        </is>
      </c>
      <c r="E12" t="inlineStr">
        <is>
          <t>Nexa Limousin (S16)</t>
        </is>
      </c>
      <c r="F12" t="inlineStr">
        <is>
          <t>Pháp</t>
        </is>
      </c>
      <c r="G12" t="inlineStr">
        <is>
          <t>POS</t>
        </is>
      </c>
      <c r="H12" s="42" t="n">
        <v>1954.6</v>
      </c>
      <c r="I12" s="42" t="n">
        <v>2.08</v>
      </c>
      <c r="J12" s="42" t="n">
        <v>1952.52</v>
      </c>
      <c r="K12" s="42" t="n">
        <v>0</v>
      </c>
      <c r="L12" s="42" t="n">
        <v>3</v>
      </c>
      <c r="M12" s="42" t="n">
        <v>12</v>
      </c>
      <c r="N12" s="42" t="n">
        <v>1952.52</v>
      </c>
      <c r="O12" s="42" t="n">
        <v>1952.52</v>
      </c>
      <c r="P12" s="42" t="n">
        <v>0</v>
      </c>
      <c r="Q12" s="42" t="n">
        <v>0</v>
      </c>
      <c r="R12" s="42" t="n">
        <v>0</v>
      </c>
      <c r="S12" s="42">
        <f>N12-(J12-K12)</f>
        <v/>
      </c>
      <c r="T12">
        <f>IF(N12=0,0,IF(AND(ABS(S12)&gt;Calc!$B$8,ABS(S12)/ABS(N12)&gt;Calc!$B$9),1,0))</f>
        <v/>
      </c>
      <c r="U12">
        <f>IF(AND(A12=Calc!$B$3,OR(Calc!$B$6="*",G12=Calc!$B$6),OR(Calc!$B$7="*",F12=Calc!$B$7)),1,0)</f>
        <v/>
      </c>
      <c r="V12">
        <f>IF(AND(U12=1,J12&gt;0),J12+ROW()/1000000,0)</f>
        <v/>
      </c>
      <c r="W12">
        <f>IF(AND(U12=1,OR(N12&lt;&gt;0,J12&lt;&gt;0)),ABS(S12)+ROW()/1000000,0)</f>
        <v/>
      </c>
      <c r="X12">
        <f>IF(AND(U12=1,T12=1,C12&lt;&gt;0),ABS(S12)+ROW()/1000000,0)</f>
        <v/>
      </c>
    </row>
    <row r="13">
      <c r="A13" t="n">
        <v>201601</v>
      </c>
      <c r="B13" t="inlineStr">
        <is>
          <t>01/2016</t>
        </is>
      </c>
      <c r="C13" t="n">
        <v>17</v>
      </c>
      <c r="D13" t="inlineStr">
        <is>
          <t>S17</t>
        </is>
      </c>
      <c r="E13" t="inlineStr">
        <is>
          <t>Nexa Martinique (S17)</t>
        </is>
      </c>
      <c r="F13" t="inlineStr">
        <is>
          <t>Pháp</t>
        </is>
      </c>
      <c r="G13" t="inlineStr">
        <is>
          <t>POS</t>
        </is>
      </c>
      <c r="H13" s="42" t="n">
        <v>2201.15</v>
      </c>
      <c r="I13" s="42" t="n">
        <v>25.35</v>
      </c>
      <c r="J13" s="42" t="n">
        <v>2175.8</v>
      </c>
      <c r="K13" s="42" t="n">
        <v>0</v>
      </c>
      <c r="L13" s="42" t="n">
        <v>2</v>
      </c>
      <c r="M13" s="42" t="n">
        <v>13</v>
      </c>
      <c r="N13" s="42" t="n">
        <v>2175.8</v>
      </c>
      <c r="O13" s="42" t="n">
        <v>2175.8</v>
      </c>
      <c r="P13" s="42" t="n">
        <v>0</v>
      </c>
      <c r="Q13" s="42" t="n">
        <v>0</v>
      </c>
      <c r="R13" s="42" t="n">
        <v>0</v>
      </c>
      <c r="S13" s="42">
        <f>N13-(J13-K13)</f>
        <v/>
      </c>
      <c r="T13">
        <f>IF(N13=0,0,IF(AND(ABS(S13)&gt;Calc!$B$8,ABS(S13)/ABS(N13)&gt;Calc!$B$9),1,0))</f>
        <v/>
      </c>
      <c r="U13">
        <f>IF(AND(A13=Calc!$B$3,OR(Calc!$B$6="*",G13=Calc!$B$6),OR(Calc!$B$7="*",F13=Calc!$B$7)),1,0)</f>
        <v/>
      </c>
      <c r="V13">
        <f>IF(AND(U13=1,J13&gt;0),J13+ROW()/1000000,0)</f>
        <v/>
      </c>
      <c r="W13">
        <f>IF(AND(U13=1,OR(N13&lt;&gt;0,J13&lt;&gt;0)),ABS(S13)+ROW()/1000000,0)</f>
        <v/>
      </c>
      <c r="X13">
        <f>IF(AND(U13=1,T13=1,C13&lt;&gt;0),ABS(S13)+ROW()/1000000,0)</f>
        <v/>
      </c>
    </row>
    <row r="14">
      <c r="A14" t="n">
        <v>201601</v>
      </c>
      <c r="B14" t="inlineStr">
        <is>
          <t>01/2016</t>
        </is>
      </c>
      <c r="C14" t="n">
        <v>18</v>
      </c>
      <c r="D14" t="inlineStr">
        <is>
          <t>S18</t>
        </is>
      </c>
      <c r="E14" t="inlineStr">
        <is>
          <t>Nexa Mayotte (S18)</t>
        </is>
      </c>
      <c r="F14" t="inlineStr">
        <is>
          <t>Pháp</t>
        </is>
      </c>
      <c r="G14" t="inlineStr">
        <is>
          <t>POS</t>
        </is>
      </c>
      <c r="H14" s="42" t="n">
        <v>5496</v>
      </c>
      <c r="I14" s="42" t="n">
        <v>0.75</v>
      </c>
      <c r="J14" s="42" t="n">
        <v>5495.25</v>
      </c>
      <c r="K14" s="42" t="n">
        <v>0</v>
      </c>
      <c r="L14" s="42" t="n">
        <v>3</v>
      </c>
      <c r="M14" s="42" t="n">
        <v>25</v>
      </c>
      <c r="N14" s="42" t="n">
        <v>5495.25</v>
      </c>
      <c r="O14" s="42" t="n">
        <v>5495.25</v>
      </c>
      <c r="P14" s="42" t="n">
        <v>0</v>
      </c>
      <c r="Q14" s="42" t="n">
        <v>0</v>
      </c>
      <c r="R14" s="42" t="n">
        <v>0</v>
      </c>
      <c r="S14" s="42">
        <f>N14-(J14-K14)</f>
        <v/>
      </c>
      <c r="T14">
        <f>IF(N14=0,0,IF(AND(ABS(S14)&gt;Calc!$B$8,ABS(S14)/ABS(N14)&gt;Calc!$B$9),1,0))</f>
        <v/>
      </c>
      <c r="U14">
        <f>IF(AND(A14=Calc!$B$3,OR(Calc!$B$6="*",G14=Calc!$B$6),OR(Calc!$B$7="*",F14=Calc!$B$7)),1,0)</f>
        <v/>
      </c>
      <c r="V14">
        <f>IF(AND(U14=1,J14&gt;0),J14+ROW()/1000000,0)</f>
        <v/>
      </c>
      <c r="W14">
        <f>IF(AND(U14=1,OR(N14&lt;&gt;0,J14&lt;&gt;0)),ABS(S14)+ROW()/1000000,0)</f>
        <v/>
      </c>
      <c r="X14">
        <f>IF(AND(U14=1,T14=1,C14&lt;&gt;0),ABS(S14)+ROW()/1000000,0)</f>
        <v/>
      </c>
    </row>
    <row r="15">
      <c r="A15" t="n">
        <v>201601</v>
      </c>
      <c r="B15" t="inlineStr">
        <is>
          <t>01/2016</t>
        </is>
      </c>
      <c r="C15" t="n">
        <v>19</v>
      </c>
      <c r="D15" t="inlineStr">
        <is>
          <t>S19</t>
        </is>
      </c>
      <c r="E15" t="inlineStr">
        <is>
          <t>Nexa Berlin (S19)</t>
        </is>
      </c>
      <c r="F15" t="inlineStr">
        <is>
          <t>Đức</t>
        </is>
      </c>
      <c r="G15" t="inlineStr">
        <is>
          <t>POS</t>
        </is>
      </c>
      <c r="H15" s="42" t="n">
        <v>40940.95</v>
      </c>
      <c r="I15" s="42" t="n">
        <v>540</v>
      </c>
      <c r="J15" s="42" t="n">
        <v>40400.95</v>
      </c>
      <c r="K15" s="42" t="n">
        <v>299.99</v>
      </c>
      <c r="L15" s="42" t="n">
        <v>6</v>
      </c>
      <c r="M15" s="42" t="n">
        <v>59</v>
      </c>
      <c r="N15" s="42" t="n">
        <v>40100.96</v>
      </c>
      <c r="O15" s="42" t="n">
        <v>40400.95</v>
      </c>
      <c r="P15" s="42" t="n">
        <v>0</v>
      </c>
      <c r="Q15" s="42" t="n">
        <v>0</v>
      </c>
      <c r="R15" s="42" t="n">
        <v>0</v>
      </c>
      <c r="S15" s="42">
        <f>N15-(J15-K15)</f>
        <v/>
      </c>
      <c r="T15">
        <f>IF(N15=0,0,IF(AND(ABS(S15)&gt;Calc!$B$8,ABS(S15)/ABS(N15)&gt;Calc!$B$9),1,0))</f>
        <v/>
      </c>
      <c r="U15">
        <f>IF(AND(A15=Calc!$B$3,OR(Calc!$B$6="*",G15=Calc!$B$6),OR(Calc!$B$7="*",F15=Calc!$B$7)),1,0)</f>
        <v/>
      </c>
      <c r="V15">
        <f>IF(AND(U15=1,J15&gt;0),J15+ROW()/1000000,0)</f>
        <v/>
      </c>
      <c r="W15">
        <f>IF(AND(U15=1,OR(N15&lt;&gt;0,J15&lt;&gt;0)),ABS(S15)+ROW()/1000000,0)</f>
        <v/>
      </c>
      <c r="X15">
        <f>IF(AND(U15=1,T15=1,C15&lt;&gt;0),ABS(S15)+ROW()/1000000,0)</f>
        <v/>
      </c>
    </row>
    <row r="16">
      <c r="A16" t="n">
        <v>201601</v>
      </c>
      <c r="B16" t="inlineStr">
        <is>
          <t>01/2016</t>
        </is>
      </c>
      <c r="C16" t="n">
        <v>20</v>
      </c>
      <c r="D16" t="inlineStr">
        <is>
          <t>S20</t>
        </is>
      </c>
      <c r="E16" t="inlineStr">
        <is>
          <t>Nexa Brandenburg (S20)</t>
        </is>
      </c>
      <c r="F16" t="inlineStr">
        <is>
          <t>Đức</t>
        </is>
      </c>
      <c r="G16" t="inlineStr">
        <is>
          <t>POS</t>
        </is>
      </c>
      <c r="H16" s="42" t="n">
        <v>2650.18</v>
      </c>
      <c r="I16" s="42" t="n">
        <v>58.86</v>
      </c>
      <c r="J16" s="42" t="n">
        <v>2591.32</v>
      </c>
      <c r="K16" s="42" t="n">
        <v>0</v>
      </c>
      <c r="L16" s="42" t="n">
        <v>2</v>
      </c>
      <c r="M16" s="42" t="n">
        <v>16</v>
      </c>
      <c r="N16" s="42" t="n">
        <v>2591.32</v>
      </c>
      <c r="O16" s="42" t="n">
        <v>2591.32</v>
      </c>
      <c r="P16" s="42" t="n">
        <v>0</v>
      </c>
      <c r="Q16" s="42" t="n">
        <v>0</v>
      </c>
      <c r="R16" s="42" t="n">
        <v>0</v>
      </c>
      <c r="S16" s="42">
        <f>N16-(J16-K16)</f>
        <v/>
      </c>
      <c r="T16">
        <f>IF(N16=0,0,IF(AND(ABS(S16)&gt;Calc!$B$8,ABS(S16)/ABS(N16)&gt;Calc!$B$9),1,0))</f>
        <v/>
      </c>
      <c r="U16">
        <f>IF(AND(A16=Calc!$B$3,OR(Calc!$B$6="*",G16=Calc!$B$6),OR(Calc!$B$7="*",F16=Calc!$B$7)),1,0)</f>
        <v/>
      </c>
      <c r="V16">
        <f>IF(AND(U16=1,J16&gt;0),J16+ROW()/1000000,0)</f>
        <v/>
      </c>
      <c r="W16">
        <f>IF(AND(U16=1,OR(N16&lt;&gt;0,J16&lt;&gt;0)),ABS(S16)+ROW()/1000000,0)</f>
        <v/>
      </c>
      <c r="X16">
        <f>IF(AND(U16=1,T16=1,C16&lt;&gt;0),ABS(S16)+ROW()/1000000,0)</f>
        <v/>
      </c>
    </row>
    <row r="17">
      <c r="A17" t="n">
        <v>201601</v>
      </c>
      <c r="B17" t="inlineStr">
        <is>
          <t>01/2016</t>
        </is>
      </c>
      <c r="C17" t="n">
        <v>22</v>
      </c>
      <c r="D17" t="inlineStr">
        <is>
          <t>S22</t>
        </is>
      </c>
      <c r="E17" t="inlineStr">
        <is>
          <t>Nexa Freistaat Thüringen (S22)</t>
        </is>
      </c>
      <c r="F17" t="inlineStr">
        <is>
          <t>Đức</t>
        </is>
      </c>
      <c r="G17" t="inlineStr">
        <is>
          <t>POS</t>
        </is>
      </c>
      <c r="H17" s="42" t="n">
        <v>1449.22</v>
      </c>
      <c r="I17" s="42" t="n">
        <v>14.96</v>
      </c>
      <c r="J17" s="42" t="n">
        <v>1434.26</v>
      </c>
      <c r="K17" s="42" t="n">
        <v>0</v>
      </c>
      <c r="L17" s="42" t="n">
        <v>2</v>
      </c>
      <c r="M17" s="42" t="n">
        <v>5</v>
      </c>
      <c r="N17" s="42" t="n">
        <v>1434.26</v>
      </c>
      <c r="O17" s="42" t="n">
        <v>1434.26</v>
      </c>
      <c r="P17" s="42" t="n">
        <v>0</v>
      </c>
      <c r="Q17" s="42" t="n">
        <v>0</v>
      </c>
      <c r="R17" s="42" t="n">
        <v>0</v>
      </c>
      <c r="S17" s="42">
        <f>N17-(J17-K17)</f>
        <v/>
      </c>
      <c r="T17">
        <f>IF(N17=0,0,IF(AND(ABS(S17)&gt;Calc!$B$8,ABS(S17)/ABS(N17)&gt;Calc!$B$9),1,0))</f>
        <v/>
      </c>
      <c r="U17">
        <f>IF(AND(A17=Calc!$B$3,OR(Calc!$B$6="*",G17=Calc!$B$6),OR(Calc!$B$7="*",F17=Calc!$B$7)),1,0)</f>
        <v/>
      </c>
      <c r="V17">
        <f>IF(AND(U17=1,J17&gt;0),J17+ROW()/1000000,0)</f>
        <v/>
      </c>
      <c r="W17">
        <f>IF(AND(U17=1,OR(N17&lt;&gt;0,J17&lt;&gt;0)),ABS(S17)+ROW()/1000000,0)</f>
        <v/>
      </c>
      <c r="X17">
        <f>IF(AND(U17=1,T17=1,C17&lt;&gt;0),ABS(S17)+ROW()/1000000,0)</f>
        <v/>
      </c>
    </row>
    <row r="18">
      <c r="A18" t="n">
        <v>201601</v>
      </c>
      <c r="B18" t="inlineStr">
        <is>
          <t>01/2016</t>
        </is>
      </c>
      <c r="C18" t="n">
        <v>23</v>
      </c>
      <c r="D18" t="inlineStr">
        <is>
          <t>S23</t>
        </is>
      </c>
      <c r="E18" t="inlineStr">
        <is>
          <t>Nexa Hamburg (S23)</t>
        </is>
      </c>
      <c r="F18" t="inlineStr">
        <is>
          <t>Đức</t>
        </is>
      </c>
      <c r="G18" t="inlineStr">
        <is>
          <t>POS</t>
        </is>
      </c>
      <c r="H18" s="42" t="n">
        <v>2211.47</v>
      </c>
      <c r="I18" s="42" t="n">
        <v>0</v>
      </c>
      <c r="J18" s="42" t="n">
        <v>2211.47</v>
      </c>
      <c r="K18" s="42" t="n">
        <v>0</v>
      </c>
      <c r="L18" s="42" t="n">
        <v>1</v>
      </c>
      <c r="M18" s="42" t="n">
        <v>11</v>
      </c>
      <c r="N18" s="42" t="n">
        <v>2211.47</v>
      </c>
      <c r="O18" s="42" t="n">
        <v>2211.47</v>
      </c>
      <c r="P18" s="42" t="n">
        <v>0</v>
      </c>
      <c r="Q18" s="42" t="n">
        <v>0</v>
      </c>
      <c r="R18" s="42" t="n">
        <v>0</v>
      </c>
      <c r="S18" s="42">
        <f>N18-(J18-K18)</f>
        <v/>
      </c>
      <c r="T18">
        <f>IF(N18=0,0,IF(AND(ABS(S18)&gt;Calc!$B$8,ABS(S18)/ABS(N18)&gt;Calc!$B$9),1,0))</f>
        <v/>
      </c>
      <c r="U18">
        <f>IF(AND(A18=Calc!$B$3,OR(Calc!$B$6="*",G18=Calc!$B$6),OR(Calc!$B$7="*",F18=Calc!$B$7)),1,0)</f>
        <v/>
      </c>
      <c r="V18">
        <f>IF(AND(U18=1,J18&gt;0),J18+ROW()/1000000,0)</f>
        <v/>
      </c>
      <c r="W18">
        <f>IF(AND(U18=1,OR(N18&lt;&gt;0,J18&lt;&gt;0)),ABS(S18)+ROW()/1000000,0)</f>
        <v/>
      </c>
      <c r="X18">
        <f>IF(AND(U18=1,T18=1,C18&lt;&gt;0),ABS(S18)+ROW()/1000000,0)</f>
        <v/>
      </c>
    </row>
    <row r="19">
      <c r="A19" t="n">
        <v>201601</v>
      </c>
      <c r="B19" t="inlineStr">
        <is>
          <t>01/2016</t>
        </is>
      </c>
      <c r="C19" t="n">
        <v>24</v>
      </c>
      <c r="D19" t="inlineStr">
        <is>
          <t>S24</t>
        </is>
      </c>
      <c r="E19" t="inlineStr">
        <is>
          <t>Nexa Hessen (S24)</t>
        </is>
      </c>
      <c r="F19" t="inlineStr">
        <is>
          <t>Đức</t>
        </is>
      </c>
      <c r="G19" t="inlineStr">
        <is>
          <t>POS</t>
        </is>
      </c>
      <c r="H19" s="42" t="n">
        <v>4041.28</v>
      </c>
      <c r="I19" s="42" t="n">
        <v>89.81999999999999</v>
      </c>
      <c r="J19" s="42" t="n">
        <v>3951.46</v>
      </c>
      <c r="K19" s="42" t="n">
        <v>179.99</v>
      </c>
      <c r="L19" s="42" t="n">
        <v>3</v>
      </c>
      <c r="M19" s="42" t="n">
        <v>18</v>
      </c>
      <c r="N19" s="42" t="n">
        <v>3771.47</v>
      </c>
      <c r="O19" s="42" t="n">
        <v>3951.46</v>
      </c>
      <c r="P19" s="42" t="n">
        <v>0</v>
      </c>
      <c r="Q19" s="42" t="n">
        <v>0</v>
      </c>
      <c r="R19" s="42" t="n">
        <v>0</v>
      </c>
      <c r="S19" s="42">
        <f>N19-(J19-K19)</f>
        <v/>
      </c>
      <c r="T19">
        <f>IF(N19=0,0,IF(AND(ABS(S19)&gt;Calc!$B$8,ABS(S19)/ABS(N19)&gt;Calc!$B$9),1,0))</f>
        <v/>
      </c>
      <c r="U19">
        <f>IF(AND(A19=Calc!$B$3,OR(Calc!$B$6="*",G19=Calc!$B$6),OR(Calc!$B$7="*",F19=Calc!$B$7)),1,0)</f>
        <v/>
      </c>
      <c r="V19">
        <f>IF(AND(U19=1,J19&gt;0),J19+ROW()/1000000,0)</f>
        <v/>
      </c>
      <c r="W19">
        <f>IF(AND(U19=1,OR(N19&lt;&gt;0,J19&lt;&gt;0)),ABS(S19)+ROW()/1000000,0)</f>
        <v/>
      </c>
      <c r="X19">
        <f>IF(AND(U19=1,T19=1,C19&lt;&gt;0),ABS(S19)+ROW()/1000000,0)</f>
        <v/>
      </c>
    </row>
    <row r="20">
      <c r="A20" t="n">
        <v>201601</v>
      </c>
      <c r="B20" t="inlineStr">
        <is>
          <t>01/2016</t>
        </is>
      </c>
      <c r="C20" t="n">
        <v>27</v>
      </c>
      <c r="D20" t="inlineStr">
        <is>
          <t>S27</t>
        </is>
      </c>
      <c r="E20" t="inlineStr">
        <is>
          <t>Nexa Sachsen-Anhalt (S27)</t>
        </is>
      </c>
      <c r="F20" t="inlineStr">
        <is>
          <t>Đức</t>
        </is>
      </c>
      <c r="G20" t="inlineStr">
        <is>
          <t>POS</t>
        </is>
      </c>
      <c r="H20" s="42" t="n">
        <v>26184.78</v>
      </c>
      <c r="I20" s="42" t="n">
        <v>1120</v>
      </c>
      <c r="J20" s="42" t="n">
        <v>25064.78</v>
      </c>
      <c r="K20" s="42" t="n">
        <v>0</v>
      </c>
      <c r="L20" s="42" t="n">
        <v>4</v>
      </c>
      <c r="M20" s="42" t="n">
        <v>33</v>
      </c>
      <c r="N20" s="42" t="n">
        <v>25064.78</v>
      </c>
      <c r="O20" s="42" t="n">
        <v>25064.78</v>
      </c>
      <c r="P20" s="42" t="n">
        <v>0</v>
      </c>
      <c r="Q20" s="42" t="n">
        <v>0</v>
      </c>
      <c r="R20" s="42" t="n">
        <v>0</v>
      </c>
      <c r="S20" s="42">
        <f>N20-(J20-K20)</f>
        <v/>
      </c>
      <c r="T20">
        <f>IF(N20=0,0,IF(AND(ABS(S20)&gt;Calc!$B$8,ABS(S20)/ABS(N20)&gt;Calc!$B$9),1,0))</f>
        <v/>
      </c>
      <c r="U20">
        <f>IF(AND(A20=Calc!$B$3,OR(Calc!$B$6="*",G20=Calc!$B$6),OR(Calc!$B$7="*",F20=Calc!$B$7)),1,0)</f>
        <v/>
      </c>
      <c r="V20">
        <f>IF(AND(U20=1,J20&gt;0),J20+ROW()/1000000,0)</f>
        <v/>
      </c>
      <c r="W20">
        <f>IF(AND(U20=1,OR(N20&lt;&gt;0,J20&lt;&gt;0)),ABS(S20)+ROW()/1000000,0)</f>
        <v/>
      </c>
      <c r="X20">
        <f>IF(AND(U20=1,T20=1,C20&lt;&gt;0),ABS(S20)+ROW()/1000000,0)</f>
        <v/>
      </c>
    </row>
    <row r="21">
      <c r="A21" t="n">
        <v>201601</v>
      </c>
      <c r="B21" t="inlineStr">
        <is>
          <t>01/2016</t>
        </is>
      </c>
      <c r="C21" t="n">
        <v>28</v>
      </c>
      <c r="D21" t="inlineStr">
        <is>
          <t>S28</t>
        </is>
      </c>
      <c r="E21" t="inlineStr">
        <is>
          <t>Nexa Caltanissetta (S28)</t>
        </is>
      </c>
      <c r="F21" t="inlineStr">
        <is>
          <t>Ý</t>
        </is>
      </c>
      <c r="G21" t="inlineStr">
        <is>
          <t>POS</t>
        </is>
      </c>
      <c r="H21" s="42" t="n">
        <v>18779.5</v>
      </c>
      <c r="I21" s="42" t="n">
        <v>713.79</v>
      </c>
      <c r="J21" s="42" t="n">
        <v>18065.71</v>
      </c>
      <c r="K21" s="42" t="n">
        <v>6079.98</v>
      </c>
      <c r="L21" s="42" t="n">
        <v>5</v>
      </c>
      <c r="M21" s="42" t="n">
        <v>39</v>
      </c>
      <c r="N21" s="42" t="n">
        <v>11985.73</v>
      </c>
      <c r="O21" s="42" t="n">
        <v>18065.71</v>
      </c>
      <c r="P21" s="42" t="n">
        <v>0</v>
      </c>
      <c r="Q21" s="42" t="n">
        <v>0</v>
      </c>
      <c r="R21" s="42" t="n">
        <v>0</v>
      </c>
      <c r="S21" s="42">
        <f>N21-(J21-K21)</f>
        <v/>
      </c>
      <c r="T21">
        <f>IF(N21=0,0,IF(AND(ABS(S21)&gt;Calc!$B$8,ABS(S21)/ABS(N21)&gt;Calc!$B$9),1,0))</f>
        <v/>
      </c>
      <c r="U21">
        <f>IF(AND(A21=Calc!$B$3,OR(Calc!$B$6="*",G21=Calc!$B$6),OR(Calc!$B$7="*",F21=Calc!$B$7)),1,0)</f>
        <v/>
      </c>
      <c r="V21">
        <f>IF(AND(U21=1,J21&gt;0),J21+ROW()/1000000,0)</f>
        <v/>
      </c>
      <c r="W21">
        <f>IF(AND(U21=1,OR(N21&lt;&gt;0,J21&lt;&gt;0)),ABS(S21)+ROW()/1000000,0)</f>
        <v/>
      </c>
      <c r="X21">
        <f>IF(AND(U21=1,T21=1,C21&lt;&gt;0),ABS(S21)+ROW()/1000000,0)</f>
        <v/>
      </c>
    </row>
    <row r="22">
      <c r="A22" t="n">
        <v>201601</v>
      </c>
      <c r="B22" t="inlineStr">
        <is>
          <t>01/2016</t>
        </is>
      </c>
      <c r="C22" t="n">
        <v>29</v>
      </c>
      <c r="D22" t="inlineStr">
        <is>
          <t>S29</t>
        </is>
      </c>
      <c r="E22" t="inlineStr">
        <is>
          <t>Nexa Enna (S29)</t>
        </is>
      </c>
      <c r="F22" t="inlineStr">
        <is>
          <t>Ý</t>
        </is>
      </c>
      <c r="G22" t="inlineStr">
        <is>
          <t>POS</t>
        </is>
      </c>
      <c r="H22" s="42" t="n">
        <v>52921.39</v>
      </c>
      <c r="I22" s="42" t="n">
        <v>418.55</v>
      </c>
      <c r="J22" s="42" t="n">
        <v>52502.84</v>
      </c>
      <c r="K22" s="42" t="n">
        <v>0</v>
      </c>
      <c r="L22" s="42" t="n">
        <v>11</v>
      </c>
      <c r="M22" s="42" t="n">
        <v>95</v>
      </c>
      <c r="N22" s="42" t="n">
        <v>52502.84</v>
      </c>
      <c r="O22" s="42" t="n">
        <v>52502.84</v>
      </c>
      <c r="P22" s="42" t="n">
        <v>0</v>
      </c>
      <c r="Q22" s="42" t="n">
        <v>0</v>
      </c>
      <c r="R22" s="42" t="n">
        <v>0</v>
      </c>
      <c r="S22" s="42">
        <f>N22-(J22-K22)</f>
        <v/>
      </c>
      <c r="T22">
        <f>IF(N22=0,0,IF(AND(ABS(S22)&gt;Calc!$B$8,ABS(S22)/ABS(N22)&gt;Calc!$B$9),1,0))</f>
        <v/>
      </c>
      <c r="U22">
        <f>IF(AND(A22=Calc!$B$3,OR(Calc!$B$6="*",G22=Calc!$B$6),OR(Calc!$B$7="*",F22=Calc!$B$7)),1,0)</f>
        <v/>
      </c>
      <c r="V22">
        <f>IF(AND(U22=1,J22&gt;0),J22+ROW()/1000000,0)</f>
        <v/>
      </c>
      <c r="W22">
        <f>IF(AND(U22=1,OR(N22&lt;&gt;0,J22&lt;&gt;0)),ABS(S22)+ROW()/1000000,0)</f>
        <v/>
      </c>
      <c r="X22">
        <f>IF(AND(U22=1,T22=1,C22&lt;&gt;0),ABS(S22)+ROW()/1000000,0)</f>
        <v/>
      </c>
    </row>
    <row r="23">
      <c r="A23" t="n">
        <v>201601</v>
      </c>
      <c r="B23" t="inlineStr">
        <is>
          <t>01/2016</t>
        </is>
      </c>
      <c r="C23" t="n">
        <v>30</v>
      </c>
      <c r="D23" t="inlineStr">
        <is>
          <t>S30</t>
        </is>
      </c>
      <c r="E23" t="inlineStr">
        <is>
          <t>Nexa Pesaro (S30)</t>
        </is>
      </c>
      <c r="F23" t="inlineStr">
        <is>
          <t>Ý</t>
        </is>
      </c>
      <c r="G23" t="inlineStr">
        <is>
          <t>POS</t>
        </is>
      </c>
      <c r="H23" s="42" t="n">
        <v>11486.77</v>
      </c>
      <c r="I23" s="42" t="n">
        <v>249.11</v>
      </c>
      <c r="J23" s="42" t="n">
        <v>11237.66</v>
      </c>
      <c r="K23" s="42" t="n">
        <v>3.8</v>
      </c>
      <c r="L23" s="42" t="n">
        <v>8</v>
      </c>
      <c r="M23" s="42" t="n">
        <v>54</v>
      </c>
      <c r="N23" s="42" t="n">
        <v>11233.86</v>
      </c>
      <c r="O23" s="42" t="n">
        <v>11237.66</v>
      </c>
      <c r="P23" s="42" t="n">
        <v>0</v>
      </c>
      <c r="Q23" s="42" t="n">
        <v>0</v>
      </c>
      <c r="R23" s="42" t="n">
        <v>0</v>
      </c>
      <c r="S23" s="42">
        <f>N23-(J23-K23)</f>
        <v/>
      </c>
      <c r="T23">
        <f>IF(N23=0,0,IF(AND(ABS(S23)&gt;Calc!$B$8,ABS(S23)/ABS(N23)&gt;Calc!$B$9),1,0))</f>
        <v/>
      </c>
      <c r="U23">
        <f>IF(AND(A23=Calc!$B$3,OR(Calc!$B$6="*",G23=Calc!$B$6),OR(Calc!$B$7="*",F23=Calc!$B$7)),1,0)</f>
        <v/>
      </c>
      <c r="V23">
        <f>IF(AND(U23=1,J23&gt;0),J23+ROW()/1000000,0)</f>
        <v/>
      </c>
      <c r="W23">
        <f>IF(AND(U23=1,OR(N23&lt;&gt;0,J23&lt;&gt;0)),ABS(S23)+ROW()/1000000,0)</f>
        <v/>
      </c>
      <c r="X23">
        <f>IF(AND(U23=1,T23=1,C23&lt;&gt;0),ABS(S23)+ROW()/1000000,0)</f>
        <v/>
      </c>
    </row>
    <row r="24">
      <c r="A24" t="n">
        <v>201601</v>
      </c>
      <c r="B24" t="inlineStr">
        <is>
          <t>01/2016</t>
        </is>
      </c>
      <c r="C24" t="n">
        <v>31</v>
      </c>
      <c r="D24" t="inlineStr">
        <is>
          <t>S31</t>
        </is>
      </c>
      <c r="E24" t="inlineStr">
        <is>
          <t>Nexa Drenthe (S31)</t>
        </is>
      </c>
      <c r="F24" t="inlineStr">
        <is>
          <t>Hà Lan</t>
        </is>
      </c>
      <c r="G24" t="inlineStr">
        <is>
          <t>POS</t>
        </is>
      </c>
      <c r="H24" s="42" t="n">
        <v>2607.46</v>
      </c>
      <c r="I24" s="42" t="n">
        <v>73.78</v>
      </c>
      <c r="J24" s="42" t="n">
        <v>2533.68</v>
      </c>
      <c r="K24" s="42" t="n">
        <v>0</v>
      </c>
      <c r="L24" s="42" t="n">
        <v>3</v>
      </c>
      <c r="M24" s="42" t="n">
        <v>15</v>
      </c>
      <c r="N24" s="42" t="n">
        <v>2533.68</v>
      </c>
      <c r="O24" s="42" t="n">
        <v>2533.68</v>
      </c>
      <c r="P24" s="42" t="n">
        <v>0</v>
      </c>
      <c r="Q24" s="42" t="n">
        <v>0</v>
      </c>
      <c r="R24" s="42" t="n">
        <v>0</v>
      </c>
      <c r="S24" s="42">
        <f>N24-(J24-K24)</f>
        <v/>
      </c>
      <c r="T24">
        <f>IF(N24=0,0,IF(AND(ABS(S24)&gt;Calc!$B$8,ABS(S24)/ABS(N24)&gt;Calc!$B$9),1,0))</f>
        <v/>
      </c>
      <c r="U24">
        <f>IF(AND(A24=Calc!$B$3,OR(Calc!$B$6="*",G24=Calc!$B$6),OR(Calc!$B$7="*",F24=Calc!$B$7)),1,0)</f>
        <v/>
      </c>
      <c r="V24">
        <f>IF(AND(U24=1,J24&gt;0),J24+ROW()/1000000,0)</f>
        <v/>
      </c>
      <c r="W24">
        <f>IF(AND(U24=1,OR(N24&lt;&gt;0,J24&lt;&gt;0)),ABS(S24)+ROW()/1000000,0)</f>
        <v/>
      </c>
      <c r="X24">
        <f>IF(AND(U24=1,T24=1,C24&lt;&gt;0),ABS(S24)+ROW()/1000000,0)</f>
        <v/>
      </c>
    </row>
    <row r="25">
      <c r="A25" t="n">
        <v>201601</v>
      </c>
      <c r="B25" t="inlineStr">
        <is>
          <t>01/2016</t>
        </is>
      </c>
      <c r="C25" t="n">
        <v>32</v>
      </c>
      <c r="D25" t="inlineStr">
        <is>
          <t>S32</t>
        </is>
      </c>
      <c r="E25" t="inlineStr">
        <is>
          <t>Nexa Flevoland (S32)</t>
        </is>
      </c>
      <c r="F25" t="inlineStr">
        <is>
          <t>Hà Lan</t>
        </is>
      </c>
      <c r="G25" t="inlineStr">
        <is>
          <t>POS</t>
        </is>
      </c>
      <c r="H25" s="42" t="n">
        <v>2058.54</v>
      </c>
      <c r="I25" s="42" t="n">
        <v>10.15</v>
      </c>
      <c r="J25" s="42" t="n">
        <v>2048.39</v>
      </c>
      <c r="K25" s="42" t="n">
        <v>0</v>
      </c>
      <c r="L25" s="42" t="n">
        <v>5</v>
      </c>
      <c r="M25" s="42" t="n">
        <v>13</v>
      </c>
      <c r="N25" s="42" t="n">
        <v>2048.39</v>
      </c>
      <c r="O25" s="42" t="n">
        <v>2048.39</v>
      </c>
      <c r="P25" s="42" t="n">
        <v>0</v>
      </c>
      <c r="Q25" s="42" t="n">
        <v>0</v>
      </c>
      <c r="R25" s="42" t="n">
        <v>0</v>
      </c>
      <c r="S25" s="42">
        <f>N25-(J25-K25)</f>
        <v/>
      </c>
      <c r="T25">
        <f>IF(N25=0,0,IF(AND(ABS(S25)&gt;Calc!$B$8,ABS(S25)/ABS(N25)&gt;Calc!$B$9),1,0))</f>
        <v/>
      </c>
      <c r="U25">
        <f>IF(AND(A25=Calc!$B$3,OR(Calc!$B$6="*",G25=Calc!$B$6),OR(Calc!$B$7="*",F25=Calc!$B$7)),1,0)</f>
        <v/>
      </c>
      <c r="V25">
        <f>IF(AND(U25=1,J25&gt;0),J25+ROW()/1000000,0)</f>
        <v/>
      </c>
      <c r="W25">
        <f>IF(AND(U25=1,OR(N25&lt;&gt;0,J25&lt;&gt;0)),ABS(S25)+ROW()/1000000,0)</f>
        <v/>
      </c>
      <c r="X25">
        <f>IF(AND(U25=1,T25=1,C25&lt;&gt;0),ABS(S25)+ROW()/1000000,0)</f>
        <v/>
      </c>
    </row>
    <row r="26">
      <c r="A26" t="n">
        <v>201601</v>
      </c>
      <c r="B26" t="inlineStr">
        <is>
          <t>01/2016</t>
        </is>
      </c>
      <c r="C26" t="n">
        <v>33</v>
      </c>
      <c r="D26" t="inlineStr">
        <is>
          <t>S33</t>
        </is>
      </c>
      <c r="E26" t="inlineStr">
        <is>
          <t>Nexa Friesland (S33)</t>
        </is>
      </c>
      <c r="F26" t="inlineStr">
        <is>
          <t>Hà Lan</t>
        </is>
      </c>
      <c r="G26" t="inlineStr">
        <is>
          <t>POS</t>
        </is>
      </c>
      <c r="H26" s="42" t="n">
        <v>1876</v>
      </c>
      <c r="I26" s="42" t="n">
        <v>93.8</v>
      </c>
      <c r="J26" s="42" t="n">
        <v>1782.2</v>
      </c>
      <c r="K26" s="42" t="n">
        <v>0</v>
      </c>
      <c r="L26" s="42" t="n">
        <v>1</v>
      </c>
      <c r="M26" s="42" t="n">
        <v>4</v>
      </c>
      <c r="N26" s="42" t="n">
        <v>1782.2</v>
      </c>
      <c r="O26" s="42" t="n">
        <v>1782.2</v>
      </c>
      <c r="P26" s="42" t="n">
        <v>0</v>
      </c>
      <c r="Q26" s="42" t="n">
        <v>0</v>
      </c>
      <c r="R26" s="42" t="n">
        <v>0</v>
      </c>
      <c r="S26" s="42">
        <f>N26-(J26-K26)</f>
        <v/>
      </c>
      <c r="T26">
        <f>IF(N26=0,0,IF(AND(ABS(S26)&gt;Calc!$B$8,ABS(S26)/ABS(N26)&gt;Calc!$B$9),1,0))</f>
        <v/>
      </c>
      <c r="U26">
        <f>IF(AND(A26=Calc!$B$3,OR(Calc!$B$6="*",G26=Calc!$B$6),OR(Calc!$B$7="*",F26=Calc!$B$7)),1,0)</f>
        <v/>
      </c>
      <c r="V26">
        <f>IF(AND(U26=1,J26&gt;0),J26+ROW()/1000000,0)</f>
        <v/>
      </c>
      <c r="W26">
        <f>IF(AND(U26=1,OR(N26&lt;&gt;0,J26&lt;&gt;0)),ABS(S26)+ROW()/1000000,0)</f>
        <v/>
      </c>
      <c r="X26">
        <f>IF(AND(U26=1,T26=1,C26&lt;&gt;0),ABS(S26)+ROW()/1000000,0)</f>
        <v/>
      </c>
    </row>
    <row r="27">
      <c r="A27" t="n">
        <v>201601</v>
      </c>
      <c r="B27" t="inlineStr">
        <is>
          <t>01/2016</t>
        </is>
      </c>
      <c r="C27" t="n">
        <v>36</v>
      </c>
      <c r="D27" t="inlineStr">
        <is>
          <t>S36</t>
        </is>
      </c>
      <c r="E27" t="inlineStr">
        <is>
          <t>Nexa Armagh (S36)</t>
        </is>
      </c>
      <c r="F27" t="inlineStr">
        <is>
          <t>Anh</t>
        </is>
      </c>
      <c r="G27" t="inlineStr">
        <is>
          <t>POS</t>
        </is>
      </c>
      <c r="H27" s="42" t="n">
        <v>17153.91</v>
      </c>
      <c r="I27" s="42" t="n">
        <v>197.92</v>
      </c>
      <c r="J27" s="42" t="n">
        <v>16955.99</v>
      </c>
      <c r="K27" s="42" t="n">
        <v>855</v>
      </c>
      <c r="L27" s="42" t="n">
        <v>4</v>
      </c>
      <c r="M27" s="42" t="n">
        <v>37</v>
      </c>
      <c r="N27" s="42" t="n">
        <v>16100.99</v>
      </c>
      <c r="O27" s="42" t="n">
        <v>16955.99</v>
      </c>
      <c r="P27" s="42" t="n">
        <v>0</v>
      </c>
      <c r="Q27" s="42" t="n">
        <v>0</v>
      </c>
      <c r="R27" s="42" t="n">
        <v>0</v>
      </c>
      <c r="S27" s="42">
        <f>N27-(J27-K27)</f>
        <v/>
      </c>
      <c r="T27">
        <f>IF(N27=0,0,IF(AND(ABS(S27)&gt;Calc!$B$8,ABS(S27)/ABS(N27)&gt;Calc!$B$9),1,0))</f>
        <v/>
      </c>
      <c r="U27">
        <f>IF(AND(A27=Calc!$B$3,OR(Calc!$B$6="*",G27=Calc!$B$6),OR(Calc!$B$7="*",F27=Calc!$B$7)),1,0)</f>
        <v/>
      </c>
      <c r="V27">
        <f>IF(AND(U27=1,J27&gt;0),J27+ROW()/1000000,0)</f>
        <v/>
      </c>
      <c r="W27">
        <f>IF(AND(U27=1,OR(N27&lt;&gt;0,J27&lt;&gt;0)),ABS(S27)+ROW()/1000000,0)</f>
        <v/>
      </c>
      <c r="X27">
        <f>IF(AND(U27=1,T27=1,C27&lt;&gt;0),ABS(S27)+ROW()/1000000,0)</f>
        <v/>
      </c>
    </row>
    <row r="28">
      <c r="A28" t="n">
        <v>201601</v>
      </c>
      <c r="B28" t="inlineStr">
        <is>
          <t>01/2016</t>
        </is>
      </c>
      <c r="C28" t="n">
        <v>37</v>
      </c>
      <c r="D28" t="inlineStr">
        <is>
          <t>S37</t>
        </is>
      </c>
      <c r="E28" t="inlineStr">
        <is>
          <t>Nexa Ayrshire (S37)</t>
        </is>
      </c>
      <c r="F28" t="inlineStr">
        <is>
          <t>Anh</t>
        </is>
      </c>
      <c r="G28" t="inlineStr">
        <is>
          <t>POS</t>
        </is>
      </c>
      <c r="H28" s="42" t="n">
        <v>15724.37</v>
      </c>
      <c r="I28" s="42" t="n">
        <v>165.65</v>
      </c>
      <c r="J28" s="42" t="n">
        <v>15558.72</v>
      </c>
      <c r="K28" s="42" t="n">
        <v>0</v>
      </c>
      <c r="L28" s="42" t="n">
        <v>6</v>
      </c>
      <c r="M28" s="42" t="n">
        <v>47</v>
      </c>
      <c r="N28" s="42" t="n">
        <v>15558.72</v>
      </c>
      <c r="O28" s="42" t="n">
        <v>15558.72</v>
      </c>
      <c r="P28" s="42" t="n">
        <v>0</v>
      </c>
      <c r="Q28" s="42" t="n">
        <v>0</v>
      </c>
      <c r="R28" s="42" t="n">
        <v>0</v>
      </c>
      <c r="S28" s="42">
        <f>N28-(J28-K28)</f>
        <v/>
      </c>
      <c r="T28">
        <f>IF(N28=0,0,IF(AND(ABS(S28)&gt;Calc!$B$8,ABS(S28)/ABS(N28)&gt;Calc!$B$9),1,0))</f>
        <v/>
      </c>
      <c r="U28">
        <f>IF(AND(A28=Calc!$B$3,OR(Calc!$B$6="*",G28=Calc!$B$6),OR(Calc!$B$7="*",F28=Calc!$B$7)),1,0)</f>
        <v/>
      </c>
      <c r="V28">
        <f>IF(AND(U28=1,J28&gt;0),J28+ROW()/1000000,0)</f>
        <v/>
      </c>
      <c r="W28">
        <f>IF(AND(U28=1,OR(N28&lt;&gt;0,J28&lt;&gt;0)),ABS(S28)+ROW()/1000000,0)</f>
        <v/>
      </c>
      <c r="X28">
        <f>IF(AND(U28=1,T28=1,C28&lt;&gt;0),ABS(S28)+ROW()/1000000,0)</f>
        <v/>
      </c>
    </row>
    <row r="29">
      <c r="A29" t="n">
        <v>201601</v>
      </c>
      <c r="B29" t="inlineStr">
        <is>
          <t>01/2016</t>
        </is>
      </c>
      <c r="C29" t="n">
        <v>38</v>
      </c>
      <c r="D29" t="inlineStr">
        <is>
          <t>S38</t>
        </is>
      </c>
      <c r="E29" t="inlineStr">
        <is>
          <t>Nexa Belfast (S38)</t>
        </is>
      </c>
      <c r="F29" t="inlineStr">
        <is>
          <t>Anh</t>
        </is>
      </c>
      <c r="G29" t="inlineStr">
        <is>
          <t>POS</t>
        </is>
      </c>
      <c r="H29" s="42" t="n">
        <v>14459.69</v>
      </c>
      <c r="I29" s="42" t="n">
        <v>533.95</v>
      </c>
      <c r="J29" s="42" t="n">
        <v>13925.74</v>
      </c>
      <c r="K29" s="42" t="n">
        <v>0</v>
      </c>
      <c r="L29" s="42" t="n">
        <v>6</v>
      </c>
      <c r="M29" s="42" t="n">
        <v>39</v>
      </c>
      <c r="N29" s="42" t="n">
        <v>13925.74</v>
      </c>
      <c r="O29" s="42" t="n">
        <v>13925.74</v>
      </c>
      <c r="P29" s="42" t="n">
        <v>0</v>
      </c>
      <c r="Q29" s="42" t="n">
        <v>0</v>
      </c>
      <c r="R29" s="42" t="n">
        <v>0</v>
      </c>
      <c r="S29" s="42">
        <f>N29-(J29-K29)</f>
        <v/>
      </c>
      <c r="T29">
        <f>IF(N29=0,0,IF(AND(ABS(S29)&gt;Calc!$B$8,ABS(S29)/ABS(N29)&gt;Calc!$B$9),1,0))</f>
        <v/>
      </c>
      <c r="U29">
        <f>IF(AND(A29=Calc!$B$3,OR(Calc!$B$6="*",G29=Calc!$B$6),OR(Calc!$B$7="*",F29=Calc!$B$7)),1,0)</f>
        <v/>
      </c>
      <c r="V29">
        <f>IF(AND(U29=1,J29&gt;0),J29+ROW()/1000000,0)</f>
        <v/>
      </c>
      <c r="W29">
        <f>IF(AND(U29=1,OR(N29&lt;&gt;0,J29&lt;&gt;0)),ABS(S29)+ROW()/1000000,0)</f>
        <v/>
      </c>
      <c r="X29">
        <f>IF(AND(U29=1,T29=1,C29&lt;&gt;0),ABS(S29)+ROW()/1000000,0)</f>
        <v/>
      </c>
    </row>
    <row r="30">
      <c r="A30" t="n">
        <v>201601</v>
      </c>
      <c r="B30" t="inlineStr">
        <is>
          <t>01/2016</t>
        </is>
      </c>
      <c r="C30" t="n">
        <v>39</v>
      </c>
      <c r="D30" t="inlineStr">
        <is>
          <t>S39</t>
        </is>
      </c>
      <c r="E30" t="inlineStr">
        <is>
          <t>Nexa Blaenau Gwent (S39)</t>
        </is>
      </c>
      <c r="F30" t="inlineStr">
        <is>
          <t>Anh</t>
        </is>
      </c>
      <c r="G30" t="inlineStr">
        <is>
          <t>POS</t>
        </is>
      </c>
      <c r="H30" s="42" t="n">
        <v>5207.04</v>
      </c>
      <c r="I30" s="42" t="n">
        <v>75.8</v>
      </c>
      <c r="J30" s="42" t="n">
        <v>5131.24</v>
      </c>
      <c r="K30" s="42" t="n">
        <v>0</v>
      </c>
      <c r="L30" s="42" t="n">
        <v>5</v>
      </c>
      <c r="M30" s="42" t="n">
        <v>27</v>
      </c>
      <c r="N30" s="42" t="n">
        <v>5131.24</v>
      </c>
      <c r="O30" s="42" t="n">
        <v>5131.24</v>
      </c>
      <c r="P30" s="42" t="n">
        <v>0</v>
      </c>
      <c r="Q30" s="42" t="n">
        <v>0</v>
      </c>
      <c r="R30" s="42" t="n">
        <v>0</v>
      </c>
      <c r="S30" s="42">
        <f>N30-(J30-K30)</f>
        <v/>
      </c>
      <c r="T30">
        <f>IF(N30=0,0,IF(AND(ABS(S30)&gt;Calc!$B$8,ABS(S30)/ABS(N30)&gt;Calc!$B$9),1,0))</f>
        <v/>
      </c>
      <c r="U30">
        <f>IF(AND(A30=Calc!$B$3,OR(Calc!$B$6="*",G30=Calc!$B$6),OR(Calc!$B$7="*",F30=Calc!$B$7)),1,0)</f>
        <v/>
      </c>
      <c r="V30">
        <f>IF(AND(U30=1,J30&gt;0),J30+ROW()/1000000,0)</f>
        <v/>
      </c>
      <c r="W30">
        <f>IF(AND(U30=1,OR(N30&lt;&gt;0,J30&lt;&gt;0)),ABS(S30)+ROW()/1000000,0)</f>
        <v/>
      </c>
      <c r="X30">
        <f>IF(AND(U30=1,T30=1,C30&lt;&gt;0),ABS(S30)+ROW()/1000000,0)</f>
        <v/>
      </c>
    </row>
    <row r="31">
      <c r="A31" t="n">
        <v>201601</v>
      </c>
      <c r="B31" t="inlineStr">
        <is>
          <t>01/2016</t>
        </is>
      </c>
      <c r="C31" t="n">
        <v>40</v>
      </c>
      <c r="D31" t="inlineStr">
        <is>
          <t>S40</t>
        </is>
      </c>
      <c r="E31" t="inlineStr">
        <is>
          <t>Nexa Dungannon and South Tyrone (S40)</t>
        </is>
      </c>
      <c r="F31" t="inlineStr">
        <is>
          <t>Anh</t>
        </is>
      </c>
      <c r="G31" t="inlineStr">
        <is>
          <t>POS</t>
        </is>
      </c>
      <c r="H31" s="42" t="n">
        <v>13828.4</v>
      </c>
      <c r="I31" s="42" t="n">
        <v>550.99</v>
      </c>
      <c r="J31" s="42" t="n">
        <v>13277.41</v>
      </c>
      <c r="K31" s="42" t="n">
        <v>0</v>
      </c>
      <c r="L31" s="42" t="n">
        <v>5</v>
      </c>
      <c r="M31" s="42" t="n">
        <v>43</v>
      </c>
      <c r="N31" s="42" t="n">
        <v>13277.41</v>
      </c>
      <c r="O31" s="42" t="n">
        <v>13277.41</v>
      </c>
      <c r="P31" s="42" t="n">
        <v>0</v>
      </c>
      <c r="Q31" s="42" t="n">
        <v>0</v>
      </c>
      <c r="R31" s="42" t="n">
        <v>0</v>
      </c>
      <c r="S31" s="42">
        <f>N31-(J31-K31)</f>
        <v/>
      </c>
      <c r="T31">
        <f>IF(N31=0,0,IF(AND(ABS(S31)&gt;Calc!$B$8,ABS(S31)/ABS(N31)&gt;Calc!$B$9),1,0))</f>
        <v/>
      </c>
      <c r="U31">
        <f>IF(AND(A31=Calc!$B$3,OR(Calc!$B$6="*",G31=Calc!$B$6),OR(Calc!$B$7="*",F31=Calc!$B$7)),1,0)</f>
        <v/>
      </c>
      <c r="V31">
        <f>IF(AND(U31=1,J31&gt;0),J31+ROW()/1000000,0)</f>
        <v/>
      </c>
      <c r="W31">
        <f>IF(AND(U31=1,OR(N31&lt;&gt;0,J31&lt;&gt;0)),ABS(S31)+ROW()/1000000,0)</f>
        <v/>
      </c>
      <c r="X31">
        <f>IF(AND(U31=1,T31=1,C31&lt;&gt;0),ABS(S31)+ROW()/1000000,0)</f>
        <v/>
      </c>
    </row>
    <row r="32">
      <c r="A32" t="n">
        <v>201601</v>
      </c>
      <c r="B32" t="inlineStr">
        <is>
          <t>01/2016</t>
        </is>
      </c>
      <c r="C32" t="n">
        <v>41</v>
      </c>
      <c r="D32" t="inlineStr">
        <is>
          <t>S41</t>
        </is>
      </c>
      <c r="E32" t="inlineStr">
        <is>
          <t>Nexa Fermanagh (S41)</t>
        </is>
      </c>
      <c r="F32" t="inlineStr">
        <is>
          <t>Anh</t>
        </is>
      </c>
      <c r="G32" t="inlineStr">
        <is>
          <t>POS</t>
        </is>
      </c>
      <c r="H32" s="42" t="n">
        <v>7552.3</v>
      </c>
      <c r="I32" s="42" t="n">
        <v>0</v>
      </c>
      <c r="J32" s="42" t="n">
        <v>7552.3</v>
      </c>
      <c r="K32" s="42" t="n">
        <v>0</v>
      </c>
      <c r="L32" s="42" t="n">
        <v>5</v>
      </c>
      <c r="M32" s="42" t="n">
        <v>40</v>
      </c>
      <c r="N32" s="42" t="n">
        <v>7552.3</v>
      </c>
      <c r="O32" s="42" t="n">
        <v>7552.3</v>
      </c>
      <c r="P32" s="42" t="n">
        <v>0</v>
      </c>
      <c r="Q32" s="42" t="n">
        <v>0</v>
      </c>
      <c r="R32" s="42" t="n">
        <v>0</v>
      </c>
      <c r="S32" s="42">
        <f>N32-(J32-K32)</f>
        <v/>
      </c>
      <c r="T32">
        <f>IF(N32=0,0,IF(AND(ABS(S32)&gt;Calc!$B$8,ABS(S32)/ABS(N32)&gt;Calc!$B$9),1,0))</f>
        <v/>
      </c>
      <c r="U32">
        <f>IF(AND(A32=Calc!$B$3,OR(Calc!$B$6="*",G32=Calc!$B$6),OR(Calc!$B$7="*",F32=Calc!$B$7)),1,0)</f>
        <v/>
      </c>
      <c r="V32">
        <f>IF(AND(U32=1,J32&gt;0),J32+ROW()/1000000,0)</f>
        <v/>
      </c>
      <c r="W32">
        <f>IF(AND(U32=1,OR(N32&lt;&gt;0,J32&lt;&gt;0)),ABS(S32)+ROW()/1000000,0)</f>
        <v/>
      </c>
      <c r="X32">
        <f>IF(AND(U32=1,T32=1,C32&lt;&gt;0),ABS(S32)+ROW()/1000000,0)</f>
        <v/>
      </c>
    </row>
    <row r="33">
      <c r="A33" t="n">
        <v>201601</v>
      </c>
      <c r="B33" t="inlineStr">
        <is>
          <t>01/2016</t>
        </is>
      </c>
      <c r="C33" t="n">
        <v>42</v>
      </c>
      <c r="D33" t="inlineStr">
        <is>
          <t>S42</t>
        </is>
      </c>
      <c r="E33" t="inlineStr">
        <is>
          <t>Nexa North Down (S42)</t>
        </is>
      </c>
      <c r="F33" t="inlineStr">
        <is>
          <t>Anh</t>
        </is>
      </c>
      <c r="G33" t="inlineStr">
        <is>
          <t>POS</t>
        </is>
      </c>
      <c r="H33" s="42" t="n">
        <v>16650.16</v>
      </c>
      <c r="I33" s="42" t="n">
        <v>353.85</v>
      </c>
      <c r="J33" s="42" t="n">
        <v>16296.31</v>
      </c>
      <c r="K33" s="42" t="n">
        <v>40.98</v>
      </c>
      <c r="L33" s="42" t="n">
        <v>8</v>
      </c>
      <c r="M33" s="42" t="n">
        <v>56</v>
      </c>
      <c r="N33" s="42" t="n">
        <v>16255.33</v>
      </c>
      <c r="O33" s="42" t="n">
        <v>16296.31</v>
      </c>
      <c r="P33" s="42" t="n">
        <v>0</v>
      </c>
      <c r="Q33" s="42" t="n">
        <v>0</v>
      </c>
      <c r="R33" s="42" t="n">
        <v>0</v>
      </c>
      <c r="S33" s="42">
        <f>N33-(J33-K33)</f>
        <v/>
      </c>
      <c r="T33">
        <f>IF(N33=0,0,IF(AND(ABS(S33)&gt;Calc!$B$8,ABS(S33)/ABS(N33)&gt;Calc!$B$9),1,0))</f>
        <v/>
      </c>
      <c r="U33">
        <f>IF(AND(A33=Calc!$B$3,OR(Calc!$B$6="*",G33=Calc!$B$6),OR(Calc!$B$7="*",F33=Calc!$B$7)),1,0)</f>
        <v/>
      </c>
      <c r="V33">
        <f>IF(AND(U33=1,J33&gt;0),J33+ROW()/1000000,0)</f>
        <v/>
      </c>
      <c r="W33">
        <f>IF(AND(U33=1,OR(N33&lt;&gt;0,J33&lt;&gt;0)),ABS(S33)+ROW()/1000000,0)</f>
        <v/>
      </c>
      <c r="X33">
        <f>IF(AND(U33=1,T33=1,C33&lt;&gt;0),ABS(S33)+ROW()/1000000,0)</f>
        <v/>
      </c>
    </row>
    <row r="34">
      <c r="A34" t="n">
        <v>201601</v>
      </c>
      <c r="B34" t="inlineStr">
        <is>
          <t>01/2016</t>
        </is>
      </c>
      <c r="C34" t="n">
        <v>43</v>
      </c>
      <c r="D34" t="inlineStr">
        <is>
          <t>S43</t>
        </is>
      </c>
      <c r="E34" t="inlineStr">
        <is>
          <t>Nexa Alaska (S43)</t>
        </is>
      </c>
      <c r="F34" t="inlineStr">
        <is>
          <t>Mỹ</t>
        </is>
      </c>
      <c r="G34" t="inlineStr">
        <is>
          <t>POS</t>
        </is>
      </c>
      <c r="H34" s="42" t="n">
        <v>4232.66</v>
      </c>
      <c r="I34" s="42" t="n">
        <v>7.28</v>
      </c>
      <c r="J34" s="42" t="n">
        <v>4225.38</v>
      </c>
      <c r="K34" s="42" t="n">
        <v>0</v>
      </c>
      <c r="L34" s="42" t="n">
        <v>5</v>
      </c>
      <c r="M34" s="42" t="n">
        <v>15</v>
      </c>
      <c r="N34" s="42" t="n">
        <v>4225.38</v>
      </c>
      <c r="O34" s="42" t="n">
        <v>4225.38</v>
      </c>
      <c r="P34" s="42" t="n">
        <v>0</v>
      </c>
      <c r="Q34" s="42" t="n">
        <v>0</v>
      </c>
      <c r="R34" s="42" t="n">
        <v>0</v>
      </c>
      <c r="S34" s="42">
        <f>N34-(J34-K34)</f>
        <v/>
      </c>
      <c r="T34">
        <f>IF(N34=0,0,IF(AND(ABS(S34)&gt;Calc!$B$8,ABS(S34)/ABS(N34)&gt;Calc!$B$9),1,0))</f>
        <v/>
      </c>
      <c r="U34">
        <f>IF(AND(A34=Calc!$B$3,OR(Calc!$B$6="*",G34=Calc!$B$6),OR(Calc!$B$7="*",F34=Calc!$B$7)),1,0)</f>
        <v/>
      </c>
      <c r="V34">
        <f>IF(AND(U34=1,J34&gt;0),J34+ROW()/1000000,0)</f>
        <v/>
      </c>
      <c r="W34">
        <f>IF(AND(U34=1,OR(N34&lt;&gt;0,J34&lt;&gt;0)),ABS(S34)+ROW()/1000000,0)</f>
        <v/>
      </c>
      <c r="X34">
        <f>IF(AND(U34=1,T34=1,C34&lt;&gt;0),ABS(S34)+ROW()/1000000,0)</f>
        <v/>
      </c>
    </row>
    <row r="35">
      <c r="A35" t="n">
        <v>201601</v>
      </c>
      <c r="B35" t="inlineStr">
        <is>
          <t>01/2016</t>
        </is>
      </c>
      <c r="C35" t="n">
        <v>44</v>
      </c>
      <c r="D35" t="inlineStr">
        <is>
          <t>S44</t>
        </is>
      </c>
      <c r="E35" t="inlineStr">
        <is>
          <t>Nexa Arkansas (S44)</t>
        </is>
      </c>
      <c r="F35" t="inlineStr">
        <is>
          <t>Mỹ</t>
        </is>
      </c>
      <c r="G35" t="inlineStr">
        <is>
          <t>POS</t>
        </is>
      </c>
      <c r="H35" s="42" t="n">
        <v>12069.59</v>
      </c>
      <c r="I35" s="42" t="n">
        <v>531.83</v>
      </c>
      <c r="J35" s="42" t="n">
        <v>11537.76</v>
      </c>
      <c r="K35" s="42" t="n">
        <v>0</v>
      </c>
      <c r="L35" s="42" t="n">
        <v>3</v>
      </c>
      <c r="M35" s="42" t="n">
        <v>41</v>
      </c>
      <c r="N35" s="42" t="n">
        <v>11537.76</v>
      </c>
      <c r="O35" s="42" t="n">
        <v>11537.76</v>
      </c>
      <c r="P35" s="42" t="n">
        <v>0</v>
      </c>
      <c r="Q35" s="42" t="n">
        <v>0</v>
      </c>
      <c r="R35" s="42" t="n">
        <v>0</v>
      </c>
      <c r="S35" s="42">
        <f>N35-(J35-K35)</f>
        <v/>
      </c>
      <c r="T35">
        <f>IF(N35=0,0,IF(AND(ABS(S35)&gt;Calc!$B$8,ABS(S35)/ABS(N35)&gt;Calc!$B$9),1,0))</f>
        <v/>
      </c>
      <c r="U35">
        <f>IF(AND(A35=Calc!$B$3,OR(Calc!$B$6="*",G35=Calc!$B$6),OR(Calc!$B$7="*",F35=Calc!$B$7)),1,0)</f>
        <v/>
      </c>
      <c r="V35">
        <f>IF(AND(U35=1,J35&gt;0),J35+ROW()/1000000,0)</f>
        <v/>
      </c>
      <c r="W35">
        <f>IF(AND(U35=1,OR(N35&lt;&gt;0,J35&lt;&gt;0)),ABS(S35)+ROW()/1000000,0)</f>
        <v/>
      </c>
      <c r="X35">
        <f>IF(AND(U35=1,T35=1,C35&lt;&gt;0),ABS(S35)+ROW()/1000000,0)</f>
        <v/>
      </c>
    </row>
    <row r="36">
      <c r="A36" t="n">
        <v>201601</v>
      </c>
      <c r="B36" t="inlineStr">
        <is>
          <t>01/2016</t>
        </is>
      </c>
      <c r="C36" t="n">
        <v>45</v>
      </c>
      <c r="D36" t="inlineStr">
        <is>
          <t>S45</t>
        </is>
      </c>
      <c r="E36" t="inlineStr">
        <is>
          <t>Nexa Connecticut (S45)</t>
        </is>
      </c>
      <c r="F36" t="inlineStr">
        <is>
          <t>Mỹ</t>
        </is>
      </c>
      <c r="G36" t="inlineStr">
        <is>
          <t>POS</t>
        </is>
      </c>
      <c r="H36" s="42" t="n">
        <v>8754.26</v>
      </c>
      <c r="I36" s="42" t="n">
        <v>29.35</v>
      </c>
      <c r="J36" s="42" t="n">
        <v>8724.91</v>
      </c>
      <c r="K36" s="42" t="n">
        <v>0</v>
      </c>
      <c r="L36" s="42" t="n">
        <v>7</v>
      </c>
      <c r="M36" s="42" t="n">
        <v>37</v>
      </c>
      <c r="N36" s="42" t="n">
        <v>8724.91</v>
      </c>
      <c r="O36" s="42" t="n">
        <v>8724.91</v>
      </c>
      <c r="P36" s="42" t="n">
        <v>1</v>
      </c>
      <c r="Q36" s="42" t="n">
        <v>0</v>
      </c>
      <c r="R36" s="42" t="n">
        <v>0</v>
      </c>
      <c r="S36" s="42">
        <f>N36-(J36-K36)</f>
        <v/>
      </c>
      <c r="T36">
        <f>IF(N36=0,0,IF(AND(ABS(S36)&gt;Calc!$B$8,ABS(S36)/ABS(N36)&gt;Calc!$B$9),1,0))</f>
        <v/>
      </c>
      <c r="U36">
        <f>IF(AND(A36=Calc!$B$3,OR(Calc!$B$6="*",G36=Calc!$B$6),OR(Calc!$B$7="*",F36=Calc!$B$7)),1,0)</f>
        <v/>
      </c>
      <c r="V36">
        <f>IF(AND(U36=1,J36&gt;0),J36+ROW()/1000000,0)</f>
        <v/>
      </c>
      <c r="W36">
        <f>IF(AND(U36=1,OR(N36&lt;&gt;0,J36&lt;&gt;0)),ABS(S36)+ROW()/1000000,0)</f>
        <v/>
      </c>
      <c r="X36">
        <f>IF(AND(U36=1,T36=1,C36&lt;&gt;0),ABS(S36)+ROW()/1000000,0)</f>
        <v/>
      </c>
    </row>
    <row r="37">
      <c r="A37" t="n">
        <v>201601</v>
      </c>
      <c r="B37" t="inlineStr">
        <is>
          <t>01/2016</t>
        </is>
      </c>
      <c r="C37" t="n">
        <v>47</v>
      </c>
      <c r="D37" t="inlineStr">
        <is>
          <t>S47</t>
        </is>
      </c>
      <c r="E37" t="inlineStr">
        <is>
          <t>Nexa Hawaii (S47)</t>
        </is>
      </c>
      <c r="F37" t="inlineStr">
        <is>
          <t>Mỹ</t>
        </is>
      </c>
      <c r="G37" t="inlineStr">
        <is>
          <t>POS</t>
        </is>
      </c>
      <c r="H37" s="42" t="n">
        <v>5353</v>
      </c>
      <c r="I37" s="42" t="n">
        <v>242.15</v>
      </c>
      <c r="J37" s="42" t="n">
        <v>5110.85</v>
      </c>
      <c r="K37" s="42" t="n">
        <v>0</v>
      </c>
      <c r="L37" s="42" t="n">
        <v>4</v>
      </c>
      <c r="M37" s="42" t="n">
        <v>15</v>
      </c>
      <c r="N37" s="42" t="n">
        <v>5110.85</v>
      </c>
      <c r="O37" s="42" t="n">
        <v>5110.85</v>
      </c>
      <c r="P37" s="42" t="n">
        <v>0</v>
      </c>
      <c r="Q37" s="42" t="n">
        <v>0</v>
      </c>
      <c r="R37" s="42" t="n">
        <v>0</v>
      </c>
      <c r="S37" s="42">
        <f>N37-(J37-K37)</f>
        <v/>
      </c>
      <c r="T37">
        <f>IF(N37=0,0,IF(AND(ABS(S37)&gt;Calc!$B$8,ABS(S37)/ABS(N37)&gt;Calc!$B$9),1,0))</f>
        <v/>
      </c>
      <c r="U37">
        <f>IF(AND(A37=Calc!$B$3,OR(Calc!$B$6="*",G37=Calc!$B$6),OR(Calc!$B$7="*",F37=Calc!$B$7)),1,0)</f>
        <v/>
      </c>
      <c r="V37">
        <f>IF(AND(U37=1,J37&gt;0),J37+ROW()/1000000,0)</f>
        <v/>
      </c>
      <c r="W37">
        <f>IF(AND(U37=1,OR(N37&lt;&gt;0,J37&lt;&gt;0)),ABS(S37)+ROW()/1000000,0)</f>
        <v/>
      </c>
      <c r="X37">
        <f>IF(AND(U37=1,T37=1,C37&lt;&gt;0),ABS(S37)+ROW()/1000000,0)</f>
        <v/>
      </c>
    </row>
    <row r="38">
      <c r="A38" t="n">
        <v>201601</v>
      </c>
      <c r="B38" t="inlineStr">
        <is>
          <t>01/2016</t>
        </is>
      </c>
      <c r="C38" t="n">
        <v>48</v>
      </c>
      <c r="D38" t="inlineStr">
        <is>
          <t>S48</t>
        </is>
      </c>
      <c r="E38" t="inlineStr">
        <is>
          <t>Nexa Idaho (S48)</t>
        </is>
      </c>
      <c r="F38" t="inlineStr">
        <is>
          <t>Mỹ</t>
        </is>
      </c>
      <c r="G38" t="inlineStr">
        <is>
          <t>POS</t>
        </is>
      </c>
      <c r="H38" s="42" t="n">
        <v>28359.12</v>
      </c>
      <c r="I38" s="42" t="n">
        <v>770.04</v>
      </c>
      <c r="J38" s="42" t="n">
        <v>27589.08</v>
      </c>
      <c r="K38" s="42" t="n">
        <v>129</v>
      </c>
      <c r="L38" s="42" t="n">
        <v>8</v>
      </c>
      <c r="M38" s="42" t="n">
        <v>85</v>
      </c>
      <c r="N38" s="42" t="n">
        <v>27589.08</v>
      </c>
      <c r="O38" s="42" t="n">
        <v>27589.08</v>
      </c>
      <c r="P38" s="42" t="n">
        <v>0</v>
      </c>
      <c r="Q38" s="42" t="n">
        <v>0</v>
      </c>
      <c r="R38" s="42" t="n">
        <v>0</v>
      </c>
      <c r="S38" s="42">
        <f>N38-(J38-K38)</f>
        <v/>
      </c>
      <c r="T38">
        <f>IF(N38=0,0,IF(AND(ABS(S38)&gt;Calc!$B$8,ABS(S38)/ABS(N38)&gt;Calc!$B$9),1,0))</f>
        <v/>
      </c>
      <c r="U38">
        <f>IF(AND(A38=Calc!$B$3,OR(Calc!$B$6="*",G38=Calc!$B$6),OR(Calc!$B$7="*",F38=Calc!$B$7)),1,0)</f>
        <v/>
      </c>
      <c r="V38">
        <f>IF(AND(U38=1,J38&gt;0),J38+ROW()/1000000,0)</f>
        <v/>
      </c>
      <c r="W38">
        <f>IF(AND(U38=1,OR(N38&lt;&gt;0,J38&lt;&gt;0)),ABS(S38)+ROW()/1000000,0)</f>
        <v/>
      </c>
      <c r="X38">
        <f>IF(AND(U38=1,T38=1,C38&lt;&gt;0),ABS(S38)+ROW()/1000000,0)</f>
        <v/>
      </c>
    </row>
    <row r="39">
      <c r="A39" t="n">
        <v>201601</v>
      </c>
      <c r="B39" t="inlineStr">
        <is>
          <t>01/2016</t>
        </is>
      </c>
      <c r="C39" t="n">
        <v>50</v>
      </c>
      <c r="D39" t="inlineStr">
        <is>
          <t>S50</t>
        </is>
      </c>
      <c r="E39" t="inlineStr">
        <is>
          <t>Nexa Kansas (S50)</t>
        </is>
      </c>
      <c r="F39" t="inlineStr">
        <is>
          <t>Mỹ</t>
        </is>
      </c>
      <c r="G39" t="inlineStr">
        <is>
          <t>POS</t>
        </is>
      </c>
      <c r="H39" s="42" t="n">
        <v>25172.1</v>
      </c>
      <c r="I39" s="42" t="n">
        <v>768.35</v>
      </c>
      <c r="J39" s="42" t="n">
        <v>24403.75</v>
      </c>
      <c r="K39" s="42" t="n">
        <v>0</v>
      </c>
      <c r="L39" s="42" t="n">
        <v>4</v>
      </c>
      <c r="M39" s="42" t="n">
        <v>30</v>
      </c>
      <c r="N39" s="42" t="n">
        <v>24403.75</v>
      </c>
      <c r="O39" s="42" t="n">
        <v>24403.75</v>
      </c>
      <c r="P39" s="42" t="n">
        <v>1</v>
      </c>
      <c r="Q39" s="42" t="n">
        <v>0</v>
      </c>
      <c r="R39" s="42" t="n">
        <v>0</v>
      </c>
      <c r="S39" s="42">
        <f>N39-(J39-K39)</f>
        <v/>
      </c>
      <c r="T39">
        <f>IF(N39=0,0,IF(AND(ABS(S39)&gt;Calc!$B$8,ABS(S39)/ABS(N39)&gt;Calc!$B$9),1,0))</f>
        <v/>
      </c>
      <c r="U39">
        <f>IF(AND(A39=Calc!$B$3,OR(Calc!$B$6="*",G39=Calc!$B$6),OR(Calc!$B$7="*",F39=Calc!$B$7)),1,0)</f>
        <v/>
      </c>
      <c r="V39">
        <f>IF(AND(U39=1,J39&gt;0),J39+ROW()/1000000,0)</f>
        <v/>
      </c>
      <c r="W39">
        <f>IF(AND(U39=1,OR(N39&lt;&gt;0,J39&lt;&gt;0)),ABS(S39)+ROW()/1000000,0)</f>
        <v/>
      </c>
      <c r="X39">
        <f>IF(AND(U39=1,T39=1,C39&lt;&gt;0),ABS(S39)+ROW()/1000000,0)</f>
        <v/>
      </c>
    </row>
    <row r="40">
      <c r="A40" t="n">
        <v>201601</v>
      </c>
      <c r="B40" t="inlineStr">
        <is>
          <t>01/2016</t>
        </is>
      </c>
      <c r="C40" t="n">
        <v>51</v>
      </c>
      <c r="D40" t="inlineStr">
        <is>
          <t>S51</t>
        </is>
      </c>
      <c r="E40" t="inlineStr">
        <is>
          <t>Nexa Maine (S51)</t>
        </is>
      </c>
      <c r="F40" t="inlineStr">
        <is>
          <t>Mỹ</t>
        </is>
      </c>
      <c r="G40" t="inlineStr">
        <is>
          <t>POS</t>
        </is>
      </c>
      <c r="H40" s="42" t="n">
        <v>16271.64</v>
      </c>
      <c r="I40" s="42" t="n">
        <v>170.54</v>
      </c>
      <c r="J40" s="42" t="n">
        <v>16101.1</v>
      </c>
      <c r="K40" s="42" t="n">
        <v>0</v>
      </c>
      <c r="L40" s="42" t="n">
        <v>10</v>
      </c>
      <c r="M40" s="42" t="n">
        <v>57</v>
      </c>
      <c r="N40" s="42" t="n">
        <v>16101.1</v>
      </c>
      <c r="O40" s="42" t="n">
        <v>16101.1</v>
      </c>
      <c r="P40" s="42" t="n">
        <v>0</v>
      </c>
      <c r="Q40" s="42" t="n">
        <v>0</v>
      </c>
      <c r="R40" s="42" t="n">
        <v>0</v>
      </c>
      <c r="S40" s="42">
        <f>N40-(J40-K40)</f>
        <v/>
      </c>
      <c r="T40">
        <f>IF(N40=0,0,IF(AND(ABS(S40)&gt;Calc!$B$8,ABS(S40)/ABS(N40)&gt;Calc!$B$9),1,0))</f>
        <v/>
      </c>
      <c r="U40">
        <f>IF(AND(A40=Calc!$B$3,OR(Calc!$B$6="*",G40=Calc!$B$6),OR(Calc!$B$7="*",F40=Calc!$B$7)),1,0)</f>
        <v/>
      </c>
      <c r="V40">
        <f>IF(AND(U40=1,J40&gt;0),J40+ROW()/1000000,0)</f>
        <v/>
      </c>
      <c r="W40">
        <f>IF(AND(U40=1,OR(N40&lt;&gt;0,J40&lt;&gt;0)),ABS(S40)+ROW()/1000000,0)</f>
        <v/>
      </c>
      <c r="X40">
        <f>IF(AND(U40=1,T40=1,C40&lt;&gt;0),ABS(S40)+ROW()/1000000,0)</f>
        <v/>
      </c>
    </row>
    <row r="41">
      <c r="A41" t="n">
        <v>201601</v>
      </c>
      <c r="B41" t="inlineStr">
        <is>
          <t>01/2016</t>
        </is>
      </c>
      <c r="C41" t="n">
        <v>53</v>
      </c>
      <c r="D41" t="inlineStr">
        <is>
          <t>S53</t>
        </is>
      </c>
      <c r="E41" t="inlineStr">
        <is>
          <t>Nexa Montana (S53)</t>
        </is>
      </c>
      <c r="F41" t="inlineStr">
        <is>
          <t>Mỹ</t>
        </is>
      </c>
      <c r="G41" t="inlineStr">
        <is>
          <t>POS</t>
        </is>
      </c>
      <c r="H41" s="42" t="n">
        <v>5774.3</v>
      </c>
      <c r="I41" s="42" t="n">
        <v>135.38</v>
      </c>
      <c r="J41" s="42" t="n">
        <v>5638.92</v>
      </c>
      <c r="K41" s="42" t="n">
        <v>146.98</v>
      </c>
      <c r="L41" s="42" t="n">
        <v>8</v>
      </c>
      <c r="M41" s="42" t="n">
        <v>48</v>
      </c>
      <c r="N41" s="42" t="n">
        <v>5491.94</v>
      </c>
      <c r="O41" s="42" t="n">
        <v>5638.92</v>
      </c>
      <c r="P41" s="42" t="n">
        <v>0</v>
      </c>
      <c r="Q41" s="42" t="n">
        <v>0</v>
      </c>
      <c r="R41" s="42" t="n">
        <v>0</v>
      </c>
      <c r="S41" s="42">
        <f>N41-(J41-K41)</f>
        <v/>
      </c>
      <c r="T41">
        <f>IF(N41=0,0,IF(AND(ABS(S41)&gt;Calc!$B$8,ABS(S41)/ABS(N41)&gt;Calc!$B$9),1,0))</f>
        <v/>
      </c>
      <c r="U41">
        <f>IF(AND(A41=Calc!$B$3,OR(Calc!$B$6="*",G41=Calc!$B$6),OR(Calc!$B$7="*",F41=Calc!$B$7)),1,0)</f>
        <v/>
      </c>
      <c r="V41">
        <f>IF(AND(U41=1,J41&gt;0),J41+ROW()/1000000,0)</f>
        <v/>
      </c>
      <c r="W41">
        <f>IF(AND(U41=1,OR(N41&lt;&gt;0,J41&lt;&gt;0)),ABS(S41)+ROW()/1000000,0)</f>
        <v/>
      </c>
      <c r="X41">
        <f>IF(AND(U41=1,T41=1,C41&lt;&gt;0),ABS(S41)+ROW()/1000000,0)</f>
        <v/>
      </c>
    </row>
    <row r="42">
      <c r="A42" t="n">
        <v>201601</v>
      </c>
      <c r="B42" t="inlineStr">
        <is>
          <t>01/2016</t>
        </is>
      </c>
      <c r="C42" t="n">
        <v>54</v>
      </c>
      <c r="D42" t="inlineStr">
        <is>
          <t>S54</t>
        </is>
      </c>
      <c r="E42" t="inlineStr">
        <is>
          <t>Nexa Nebraska (S54)</t>
        </is>
      </c>
      <c r="F42" t="inlineStr">
        <is>
          <t>Mỹ</t>
        </is>
      </c>
      <c r="G42" t="inlineStr">
        <is>
          <t>POS</t>
        </is>
      </c>
      <c r="H42" s="42" t="n">
        <v>7706.7</v>
      </c>
      <c r="I42" s="42" t="n">
        <v>0</v>
      </c>
      <c r="J42" s="42" t="n">
        <v>7706.7</v>
      </c>
      <c r="K42" s="42" t="n">
        <v>0</v>
      </c>
      <c r="L42" s="42" t="n">
        <v>4</v>
      </c>
      <c r="M42" s="42" t="n">
        <v>32</v>
      </c>
      <c r="N42" s="42" t="n">
        <v>7706.7</v>
      </c>
      <c r="O42" s="42" t="n">
        <v>7706.7</v>
      </c>
      <c r="P42" s="42" t="n">
        <v>1</v>
      </c>
      <c r="Q42" s="42" t="n">
        <v>0</v>
      </c>
      <c r="R42" s="42" t="n">
        <v>0</v>
      </c>
      <c r="S42" s="42">
        <f>N42-(J42-K42)</f>
        <v/>
      </c>
      <c r="T42">
        <f>IF(N42=0,0,IF(AND(ABS(S42)&gt;Calc!$B$8,ABS(S42)/ABS(N42)&gt;Calc!$B$9),1,0))</f>
        <v/>
      </c>
      <c r="U42">
        <f>IF(AND(A42=Calc!$B$3,OR(Calc!$B$6="*",G42=Calc!$B$6),OR(Calc!$B$7="*",F42=Calc!$B$7)),1,0)</f>
        <v/>
      </c>
      <c r="V42">
        <f>IF(AND(U42=1,J42&gt;0),J42+ROW()/1000000,0)</f>
        <v/>
      </c>
      <c r="W42">
        <f>IF(AND(U42=1,OR(N42&lt;&gt;0,J42&lt;&gt;0)),ABS(S42)+ROW()/1000000,0)</f>
        <v/>
      </c>
      <c r="X42">
        <f>IF(AND(U42=1,T42=1,C42&lt;&gt;0),ABS(S42)+ROW()/1000000,0)</f>
        <v/>
      </c>
    </row>
    <row r="43">
      <c r="A43" t="n">
        <v>201601</v>
      </c>
      <c r="B43" t="inlineStr">
        <is>
          <t>01/2016</t>
        </is>
      </c>
      <c r="C43" t="n">
        <v>55</v>
      </c>
      <c r="D43" t="inlineStr">
        <is>
          <t>S55</t>
        </is>
      </c>
      <c r="E43" t="inlineStr">
        <is>
          <t>Nexa Nevada (S55)</t>
        </is>
      </c>
      <c r="F43" t="inlineStr">
        <is>
          <t>Mỹ</t>
        </is>
      </c>
      <c r="G43" t="inlineStr">
        <is>
          <t>POS</t>
        </is>
      </c>
      <c r="H43" s="42" t="n">
        <v>6555.8</v>
      </c>
      <c r="I43" s="42" t="n">
        <v>46.55</v>
      </c>
      <c r="J43" s="42" t="n">
        <v>6509.25</v>
      </c>
      <c r="K43" s="42" t="n">
        <v>252.68</v>
      </c>
      <c r="L43" s="42" t="n">
        <v>3</v>
      </c>
      <c r="M43" s="42" t="n">
        <v>25</v>
      </c>
      <c r="N43" s="42" t="n">
        <v>6256.57</v>
      </c>
      <c r="O43" s="42" t="n">
        <v>6509.25</v>
      </c>
      <c r="P43" s="42" t="n">
        <v>0</v>
      </c>
      <c r="Q43" s="42" t="n">
        <v>0</v>
      </c>
      <c r="R43" s="42" t="n">
        <v>0</v>
      </c>
      <c r="S43" s="42">
        <f>N43-(J43-K43)</f>
        <v/>
      </c>
      <c r="T43">
        <f>IF(N43=0,0,IF(AND(ABS(S43)&gt;Calc!$B$8,ABS(S43)/ABS(N43)&gt;Calc!$B$9),1,0))</f>
        <v/>
      </c>
      <c r="U43">
        <f>IF(AND(A43=Calc!$B$3,OR(Calc!$B$6="*",G43=Calc!$B$6),OR(Calc!$B$7="*",F43=Calc!$B$7)),1,0)</f>
        <v/>
      </c>
      <c r="V43">
        <f>IF(AND(U43=1,J43&gt;0),J43+ROW()/1000000,0)</f>
        <v/>
      </c>
      <c r="W43">
        <f>IF(AND(U43=1,OR(N43&lt;&gt;0,J43&lt;&gt;0)),ABS(S43)+ROW()/1000000,0)</f>
        <v/>
      </c>
      <c r="X43">
        <f>IF(AND(U43=1,T43=1,C43&lt;&gt;0),ABS(S43)+ROW()/1000000,0)</f>
        <v/>
      </c>
    </row>
    <row r="44">
      <c r="A44" t="n">
        <v>201601</v>
      </c>
      <c r="B44" t="inlineStr">
        <is>
          <t>01/2016</t>
        </is>
      </c>
      <c r="C44" t="n">
        <v>56</v>
      </c>
      <c r="D44" t="inlineStr">
        <is>
          <t>S56</t>
        </is>
      </c>
      <c r="E44" t="inlineStr">
        <is>
          <t>Nexa New Hampshire (S56)</t>
        </is>
      </c>
      <c r="F44" t="inlineStr">
        <is>
          <t>Mỹ</t>
        </is>
      </c>
      <c r="G44" t="inlineStr">
        <is>
          <t>POS</t>
        </is>
      </c>
      <c r="H44" s="42" t="n">
        <v>8513.75</v>
      </c>
      <c r="I44" s="42" t="n">
        <v>220.37</v>
      </c>
      <c r="J44" s="42" t="n">
        <v>8293.379999999999</v>
      </c>
      <c r="K44" s="42" t="n">
        <v>0</v>
      </c>
      <c r="L44" s="42" t="n">
        <v>8</v>
      </c>
      <c r="M44" s="42" t="n">
        <v>38</v>
      </c>
      <c r="N44" s="42" t="n">
        <v>8293.379999999999</v>
      </c>
      <c r="O44" s="42" t="n">
        <v>8293.379999999999</v>
      </c>
      <c r="P44" s="42" t="n">
        <v>0</v>
      </c>
      <c r="Q44" s="42" t="n">
        <v>0</v>
      </c>
      <c r="R44" s="42" t="n">
        <v>0</v>
      </c>
      <c r="S44" s="42">
        <f>N44-(J44-K44)</f>
        <v/>
      </c>
      <c r="T44">
        <f>IF(N44=0,0,IF(AND(ABS(S44)&gt;Calc!$B$8,ABS(S44)/ABS(N44)&gt;Calc!$B$9),1,0))</f>
        <v/>
      </c>
      <c r="U44">
        <f>IF(AND(A44=Calc!$B$3,OR(Calc!$B$6="*",G44=Calc!$B$6),OR(Calc!$B$7="*",F44=Calc!$B$7)),1,0)</f>
        <v/>
      </c>
      <c r="V44">
        <f>IF(AND(U44=1,J44&gt;0),J44+ROW()/1000000,0)</f>
        <v/>
      </c>
      <c r="W44">
        <f>IF(AND(U44=1,OR(N44&lt;&gt;0,J44&lt;&gt;0)),ABS(S44)+ROW()/1000000,0)</f>
        <v/>
      </c>
      <c r="X44">
        <f>IF(AND(U44=1,T44=1,C44&lt;&gt;0),ABS(S44)+ROW()/1000000,0)</f>
        <v/>
      </c>
    </row>
    <row r="45">
      <c r="A45" t="n">
        <v>201601</v>
      </c>
      <c r="B45" t="inlineStr">
        <is>
          <t>01/2016</t>
        </is>
      </c>
      <c r="C45" t="n">
        <v>57</v>
      </c>
      <c r="D45" t="inlineStr">
        <is>
          <t>S57</t>
        </is>
      </c>
      <c r="E45" t="inlineStr">
        <is>
          <t>Nexa New Mexico (S57)</t>
        </is>
      </c>
      <c r="F45" t="inlineStr">
        <is>
          <t>Mỹ</t>
        </is>
      </c>
      <c r="G45" t="inlineStr">
        <is>
          <t>POS</t>
        </is>
      </c>
      <c r="H45" s="42" t="n">
        <v>15203.43</v>
      </c>
      <c r="I45" s="42" t="n">
        <v>458.38</v>
      </c>
      <c r="J45" s="42" t="n">
        <v>14745.05</v>
      </c>
      <c r="K45" s="42" t="n">
        <v>589.72</v>
      </c>
      <c r="L45" s="42" t="n">
        <v>8</v>
      </c>
      <c r="M45" s="42" t="n">
        <v>74</v>
      </c>
      <c r="N45" s="42" t="n">
        <v>14155.33</v>
      </c>
      <c r="O45" s="42" t="n">
        <v>14745.05</v>
      </c>
      <c r="P45" s="42" t="n">
        <v>0</v>
      </c>
      <c r="Q45" s="42" t="n">
        <v>0</v>
      </c>
      <c r="R45" s="42" t="n">
        <v>0</v>
      </c>
      <c r="S45" s="42">
        <f>N45-(J45-K45)</f>
        <v/>
      </c>
      <c r="T45">
        <f>IF(N45=0,0,IF(AND(ABS(S45)&gt;Calc!$B$8,ABS(S45)/ABS(N45)&gt;Calc!$B$9),1,0))</f>
        <v/>
      </c>
      <c r="U45">
        <f>IF(AND(A45=Calc!$B$3,OR(Calc!$B$6="*",G45=Calc!$B$6),OR(Calc!$B$7="*",F45=Calc!$B$7)),1,0)</f>
        <v/>
      </c>
      <c r="V45">
        <f>IF(AND(U45=1,J45&gt;0),J45+ROW()/1000000,0)</f>
        <v/>
      </c>
      <c r="W45">
        <f>IF(AND(U45=1,OR(N45&lt;&gt;0,J45&lt;&gt;0)),ABS(S45)+ROW()/1000000,0)</f>
        <v/>
      </c>
      <c r="X45">
        <f>IF(AND(U45=1,T45=1,C45&lt;&gt;0),ABS(S45)+ROW()/1000000,0)</f>
        <v/>
      </c>
    </row>
    <row r="46">
      <c r="A46" t="n">
        <v>201601</v>
      </c>
      <c r="B46" t="inlineStr">
        <is>
          <t>01/2016</t>
        </is>
      </c>
      <c r="C46" t="n">
        <v>59</v>
      </c>
      <c r="D46" t="inlineStr">
        <is>
          <t>S59</t>
        </is>
      </c>
      <c r="E46" t="inlineStr">
        <is>
          <t>Nexa Oregon (S59)</t>
        </is>
      </c>
      <c r="F46" t="inlineStr">
        <is>
          <t>Mỹ</t>
        </is>
      </c>
      <c r="G46" t="inlineStr">
        <is>
          <t>POS</t>
        </is>
      </c>
      <c r="H46" s="42" t="n">
        <v>4970.8</v>
      </c>
      <c r="I46" s="42" t="n">
        <v>98.59999999999999</v>
      </c>
      <c r="J46" s="42" t="n">
        <v>4872.2</v>
      </c>
      <c r="K46" s="42" t="n">
        <v>0</v>
      </c>
      <c r="L46" s="42" t="n">
        <v>3</v>
      </c>
      <c r="M46" s="42" t="n">
        <v>20</v>
      </c>
      <c r="N46" s="42" t="n">
        <v>4872.2</v>
      </c>
      <c r="O46" s="42" t="n">
        <v>4872.2</v>
      </c>
      <c r="P46" s="42" t="n">
        <v>1</v>
      </c>
      <c r="Q46" s="42" t="n">
        <v>0</v>
      </c>
      <c r="R46" s="42" t="n">
        <v>0</v>
      </c>
      <c r="S46" s="42">
        <f>N46-(J46-K46)</f>
        <v/>
      </c>
      <c r="T46">
        <f>IF(N46=0,0,IF(AND(ABS(S46)&gt;Calc!$B$8,ABS(S46)/ABS(N46)&gt;Calc!$B$9),1,0))</f>
        <v/>
      </c>
      <c r="U46">
        <f>IF(AND(A46=Calc!$B$3,OR(Calc!$B$6="*",G46=Calc!$B$6),OR(Calc!$B$7="*",F46=Calc!$B$7)),1,0)</f>
        <v/>
      </c>
      <c r="V46">
        <f>IF(AND(U46=1,J46&gt;0),J46+ROW()/1000000,0)</f>
        <v/>
      </c>
      <c r="W46">
        <f>IF(AND(U46=1,OR(N46&lt;&gt;0,J46&lt;&gt;0)),ABS(S46)+ROW()/1000000,0)</f>
        <v/>
      </c>
      <c r="X46">
        <f>IF(AND(U46=1,T46=1,C46&lt;&gt;0),ABS(S46)+ROW()/1000000,0)</f>
        <v/>
      </c>
    </row>
    <row r="47">
      <c r="A47" t="n">
        <v>201601</v>
      </c>
      <c r="B47" t="inlineStr">
        <is>
          <t>01/2016</t>
        </is>
      </c>
      <c r="C47" t="n">
        <v>61</v>
      </c>
      <c r="D47" t="inlineStr">
        <is>
          <t>S61</t>
        </is>
      </c>
      <c r="E47" t="inlineStr">
        <is>
          <t>Nexa South Carolina (S61)</t>
        </is>
      </c>
      <c r="F47" t="inlineStr">
        <is>
          <t>Mỹ</t>
        </is>
      </c>
      <c r="G47" t="inlineStr">
        <is>
          <t>POS</t>
        </is>
      </c>
      <c r="H47" s="42" t="n">
        <v>26454.02</v>
      </c>
      <c r="I47" s="42" t="n">
        <v>339.85</v>
      </c>
      <c r="J47" s="42" t="n">
        <v>26114.17</v>
      </c>
      <c r="K47" s="42" t="n">
        <v>0</v>
      </c>
      <c r="L47" s="42" t="n">
        <v>10</v>
      </c>
      <c r="M47" s="42" t="n">
        <v>75</v>
      </c>
      <c r="N47" s="42" t="n">
        <v>26114.17</v>
      </c>
      <c r="O47" s="42" t="n">
        <v>26114.17</v>
      </c>
      <c r="P47" s="42" t="n">
        <v>0</v>
      </c>
      <c r="Q47" s="42" t="n">
        <v>0</v>
      </c>
      <c r="R47" s="42" t="n">
        <v>0</v>
      </c>
      <c r="S47" s="42">
        <f>N47-(J47-K47)</f>
        <v/>
      </c>
      <c r="T47">
        <f>IF(N47=0,0,IF(AND(ABS(S47)&gt;Calc!$B$8,ABS(S47)/ABS(N47)&gt;Calc!$B$9),1,0))</f>
        <v/>
      </c>
      <c r="U47">
        <f>IF(AND(A47=Calc!$B$3,OR(Calc!$B$6="*",G47=Calc!$B$6),OR(Calc!$B$7="*",F47=Calc!$B$7)),1,0)</f>
        <v/>
      </c>
      <c r="V47">
        <f>IF(AND(U47=1,J47&gt;0),J47+ROW()/1000000,0)</f>
        <v/>
      </c>
      <c r="W47">
        <f>IF(AND(U47=1,OR(N47&lt;&gt;0,J47&lt;&gt;0)),ABS(S47)+ROW()/1000000,0)</f>
        <v/>
      </c>
      <c r="X47">
        <f>IF(AND(U47=1,T47=1,C47&lt;&gt;0),ABS(S47)+ROW()/1000000,0)</f>
        <v/>
      </c>
    </row>
    <row r="48">
      <c r="A48" t="n">
        <v>201601</v>
      </c>
      <c r="B48" t="inlineStr">
        <is>
          <t>01/2016</t>
        </is>
      </c>
      <c r="C48" t="n">
        <v>63</v>
      </c>
      <c r="D48" t="inlineStr">
        <is>
          <t>S63</t>
        </is>
      </c>
      <c r="E48" t="inlineStr">
        <is>
          <t>Nexa Utah (S63)</t>
        </is>
      </c>
      <c r="F48" t="inlineStr">
        <is>
          <t>Mỹ</t>
        </is>
      </c>
      <c r="G48" t="inlineStr">
        <is>
          <t>POS</t>
        </is>
      </c>
      <c r="H48" s="42" t="n">
        <v>4828.43</v>
      </c>
      <c r="I48" s="42" t="n">
        <v>204.49</v>
      </c>
      <c r="J48" s="42" t="n">
        <v>4623.94</v>
      </c>
      <c r="K48" s="42" t="n">
        <v>0</v>
      </c>
      <c r="L48" s="42" t="n">
        <v>5</v>
      </c>
      <c r="M48" s="42" t="n">
        <v>28</v>
      </c>
      <c r="N48" s="42" t="n">
        <v>4623.94</v>
      </c>
      <c r="O48" s="42" t="n">
        <v>4623.94</v>
      </c>
      <c r="P48" s="42" t="n">
        <v>0</v>
      </c>
      <c r="Q48" s="42" t="n">
        <v>0</v>
      </c>
      <c r="R48" s="42" t="n">
        <v>0</v>
      </c>
      <c r="S48" s="42">
        <f>N48-(J48-K48)</f>
        <v/>
      </c>
      <c r="T48">
        <f>IF(N48=0,0,IF(AND(ABS(S48)&gt;Calc!$B$8,ABS(S48)/ABS(N48)&gt;Calc!$B$9),1,0))</f>
        <v/>
      </c>
      <c r="U48">
        <f>IF(AND(A48=Calc!$B$3,OR(Calc!$B$6="*",G48=Calc!$B$6),OR(Calc!$B$7="*",F48=Calc!$B$7)),1,0)</f>
        <v/>
      </c>
      <c r="V48">
        <f>IF(AND(U48=1,J48&gt;0),J48+ROW()/1000000,0)</f>
        <v/>
      </c>
      <c r="W48">
        <f>IF(AND(U48=1,OR(N48&lt;&gt;0,J48&lt;&gt;0)),ABS(S48)+ROW()/1000000,0)</f>
        <v/>
      </c>
      <c r="X48">
        <f>IF(AND(U48=1,T48=1,C48&lt;&gt;0),ABS(S48)+ROW()/1000000,0)</f>
        <v/>
      </c>
    </row>
    <row r="49">
      <c r="A49" t="n">
        <v>201601</v>
      </c>
      <c r="B49" t="inlineStr">
        <is>
          <t>01/2016</t>
        </is>
      </c>
      <c r="C49" t="n">
        <v>64</v>
      </c>
      <c r="D49" t="inlineStr">
        <is>
          <t>S64</t>
        </is>
      </c>
      <c r="E49" t="inlineStr">
        <is>
          <t>Nexa Washington DC (S64)</t>
        </is>
      </c>
      <c r="F49" t="inlineStr">
        <is>
          <t>Mỹ</t>
        </is>
      </c>
      <c r="G49" t="inlineStr">
        <is>
          <t>POS</t>
        </is>
      </c>
      <c r="H49" s="42" t="n">
        <v>4226.59</v>
      </c>
      <c r="I49" s="42" t="n">
        <v>201.33</v>
      </c>
      <c r="J49" s="42" t="n">
        <v>4025.26</v>
      </c>
      <c r="K49" s="42" t="n">
        <v>0</v>
      </c>
      <c r="L49" s="42" t="n">
        <v>3</v>
      </c>
      <c r="M49" s="42" t="n">
        <v>25</v>
      </c>
      <c r="N49" s="42" t="n">
        <v>4025.26</v>
      </c>
      <c r="O49" s="42" t="n">
        <v>4025.26</v>
      </c>
      <c r="P49" s="42" t="n">
        <v>1</v>
      </c>
      <c r="Q49" s="42" t="n">
        <v>0</v>
      </c>
      <c r="R49" s="42" t="n">
        <v>0</v>
      </c>
      <c r="S49" s="42">
        <f>N49-(J49-K49)</f>
        <v/>
      </c>
      <c r="T49">
        <f>IF(N49=0,0,IF(AND(ABS(S49)&gt;Calc!$B$8,ABS(S49)/ABS(N49)&gt;Calc!$B$9),1,0))</f>
        <v/>
      </c>
      <c r="U49">
        <f>IF(AND(A49=Calc!$B$3,OR(Calc!$B$6="*",G49=Calc!$B$6),OR(Calc!$B$7="*",F49=Calc!$B$7)),1,0)</f>
        <v/>
      </c>
      <c r="V49">
        <f>IF(AND(U49=1,J49&gt;0),J49+ROW()/1000000,0)</f>
        <v/>
      </c>
      <c r="W49">
        <f>IF(AND(U49=1,OR(N49&lt;&gt;0,J49&lt;&gt;0)),ABS(S49)+ROW()/1000000,0)</f>
        <v/>
      </c>
      <c r="X49">
        <f>IF(AND(U49=1,T49=1,C49&lt;&gt;0),ABS(S49)+ROW()/1000000,0)</f>
        <v/>
      </c>
    </row>
    <row r="50">
      <c r="A50" t="n">
        <v>201601</v>
      </c>
      <c r="B50" t="inlineStr">
        <is>
          <t>01/2016</t>
        </is>
      </c>
      <c r="C50" t="n">
        <v>65</v>
      </c>
      <c r="D50" t="inlineStr">
        <is>
          <t>S65</t>
        </is>
      </c>
      <c r="E50" t="inlineStr">
        <is>
          <t>Nexa West Virginia (S65)</t>
        </is>
      </c>
      <c r="F50" t="inlineStr">
        <is>
          <t>Mỹ</t>
        </is>
      </c>
      <c r="G50" t="inlineStr">
        <is>
          <t>POS</t>
        </is>
      </c>
      <c r="H50" s="42" t="n">
        <v>18082.88</v>
      </c>
      <c r="I50" s="42" t="n">
        <v>162.7</v>
      </c>
      <c r="J50" s="42" t="n">
        <v>17920.18</v>
      </c>
      <c r="K50" s="42" t="n">
        <v>0</v>
      </c>
      <c r="L50" s="42" t="n">
        <v>7</v>
      </c>
      <c r="M50" s="42" t="n">
        <v>51</v>
      </c>
      <c r="N50" s="42" t="n">
        <v>17920.18</v>
      </c>
      <c r="O50" s="42" t="n">
        <v>17920.18</v>
      </c>
      <c r="P50" s="42" t="n">
        <v>0</v>
      </c>
      <c r="Q50" s="42" t="n">
        <v>0</v>
      </c>
      <c r="R50" s="42" t="n">
        <v>0</v>
      </c>
      <c r="S50" s="42">
        <f>N50-(J50-K50)</f>
        <v/>
      </c>
      <c r="T50">
        <f>IF(N50=0,0,IF(AND(ABS(S50)&gt;Calc!$B$8,ABS(S50)/ABS(N50)&gt;Calc!$B$9),1,0))</f>
        <v/>
      </c>
      <c r="U50">
        <f>IF(AND(A50=Calc!$B$3,OR(Calc!$B$6="*",G50=Calc!$B$6),OR(Calc!$B$7="*",F50=Calc!$B$7)),1,0)</f>
        <v/>
      </c>
      <c r="V50">
        <f>IF(AND(U50=1,J50&gt;0),J50+ROW()/1000000,0)</f>
        <v/>
      </c>
      <c r="W50">
        <f>IF(AND(U50=1,OR(N50&lt;&gt;0,J50&lt;&gt;0)),ABS(S50)+ROW()/1000000,0)</f>
        <v/>
      </c>
      <c r="X50">
        <f>IF(AND(U50=1,T50=1,C50&lt;&gt;0),ABS(S50)+ROW()/1000000,0)</f>
        <v/>
      </c>
    </row>
    <row r="51">
      <c r="A51" t="n">
        <v>201601</v>
      </c>
      <c r="B51" t="inlineStr">
        <is>
          <t>01/2016</t>
        </is>
      </c>
      <c r="C51" t="n">
        <v>66</v>
      </c>
      <c r="D51" t="inlineStr">
        <is>
          <t>S66</t>
        </is>
      </c>
      <c r="E51" t="inlineStr">
        <is>
          <t>Nexa Wyoming (S66)</t>
        </is>
      </c>
      <c r="F51" t="inlineStr">
        <is>
          <t>Mỹ</t>
        </is>
      </c>
      <c r="G51" t="inlineStr">
        <is>
          <t>POS</t>
        </is>
      </c>
      <c r="H51" s="42" t="n">
        <v>11700.4</v>
      </c>
      <c r="I51" s="42" t="n">
        <v>463.72</v>
      </c>
      <c r="J51" s="42" t="n">
        <v>11236.68</v>
      </c>
      <c r="K51" s="42" t="n">
        <v>15.1</v>
      </c>
      <c r="L51" s="42" t="n">
        <v>8</v>
      </c>
      <c r="M51" s="42" t="n">
        <v>56</v>
      </c>
      <c r="N51" s="42" t="n">
        <v>11236.68</v>
      </c>
      <c r="O51" s="42" t="n">
        <v>11236.68</v>
      </c>
      <c r="P51" s="42" t="n">
        <v>0</v>
      </c>
      <c r="Q51" s="42" t="n">
        <v>0</v>
      </c>
      <c r="R51" s="42" t="n">
        <v>0</v>
      </c>
      <c r="S51" s="42">
        <f>N51-(J51-K51)</f>
        <v/>
      </c>
      <c r="T51">
        <f>IF(N51=0,0,IF(AND(ABS(S51)&gt;Calc!$B$8,ABS(S51)/ABS(N51)&gt;Calc!$B$9),1,0))</f>
        <v/>
      </c>
      <c r="U51">
        <f>IF(AND(A51=Calc!$B$3,OR(Calc!$B$6="*",G51=Calc!$B$6),OR(Calc!$B$7="*",F51=Calc!$B$7)),1,0)</f>
        <v/>
      </c>
      <c r="V51">
        <f>IF(AND(U51=1,J51&gt;0),J51+ROW()/1000000,0)</f>
        <v/>
      </c>
      <c r="W51">
        <f>IF(AND(U51=1,OR(N51&lt;&gt;0,J51&lt;&gt;0)),ABS(S51)+ROW()/1000000,0)</f>
        <v/>
      </c>
      <c r="X51">
        <f>IF(AND(U51=1,T51=1,C51&lt;&gt;0),ABS(S51)+ROW()/1000000,0)</f>
        <v/>
      </c>
    </row>
    <row r="52">
      <c r="A52" t="n">
        <v>201602</v>
      </c>
      <c r="B52" t="inlineStr">
        <is>
          <t>02/2016</t>
        </is>
      </c>
      <c r="C52" t="n">
        <v>0</v>
      </c>
      <c r="D52" t="inlineStr">
        <is>
          <t>ONL</t>
        </is>
      </c>
      <c r="E52" t="inlineStr">
        <is>
          <t>Nexa Online (website/app)</t>
        </is>
      </c>
      <c r="F52" t="inlineStr">
        <is>
          <t>Online</t>
        </is>
      </c>
      <c r="G52" t="inlineStr">
        <is>
          <t>ONLINE</t>
        </is>
      </c>
      <c r="H52" s="42" t="n">
        <v>97945.22</v>
      </c>
      <c r="I52" s="42" t="n">
        <v>3744.28</v>
      </c>
      <c r="J52" s="42" t="n">
        <v>94200.94</v>
      </c>
      <c r="K52" s="42" t="n">
        <v>1502.62</v>
      </c>
      <c r="L52" s="42" t="n">
        <v>50</v>
      </c>
      <c r="M52" s="42" t="n">
        <v>330</v>
      </c>
      <c r="N52" s="42" t="n">
        <v>77868.35000000001</v>
      </c>
      <c r="O52" s="42" t="n">
        <v>79370.97</v>
      </c>
      <c r="P52" s="42" t="n">
        <v>0</v>
      </c>
      <c r="Q52" s="42" t="n">
        <v>0</v>
      </c>
      <c r="R52" s="42" t="n">
        <v>0</v>
      </c>
      <c r="S52" s="42">
        <f>N52-(J52-K52)</f>
        <v/>
      </c>
      <c r="T52">
        <f>IF(N52=0,0,IF(AND(ABS(S52)&gt;Calc!$B$8,ABS(S52)/ABS(N52)&gt;Calc!$B$9),1,0))</f>
        <v/>
      </c>
      <c r="U52">
        <f>IF(AND(A52=Calc!$B$3,OR(Calc!$B$6="*",G52=Calc!$B$6),OR(Calc!$B$7="*",F52=Calc!$B$7)),1,0)</f>
        <v/>
      </c>
      <c r="V52">
        <f>IF(AND(U52=1,J52&gt;0),J52+ROW()/1000000,0)</f>
        <v/>
      </c>
      <c r="W52">
        <f>IF(AND(U52=1,OR(N52&lt;&gt;0,J52&lt;&gt;0)),ABS(S52)+ROW()/1000000,0)</f>
        <v/>
      </c>
      <c r="X52">
        <f>IF(AND(U52=1,T52=1,C52&lt;&gt;0),ABS(S52)+ROW()/1000000,0)</f>
        <v/>
      </c>
    </row>
    <row r="53">
      <c r="A53" t="n">
        <v>201602</v>
      </c>
      <c r="B53" t="inlineStr">
        <is>
          <t>02/2016</t>
        </is>
      </c>
      <c r="C53" t="n">
        <v>4</v>
      </c>
      <c r="D53" t="inlineStr">
        <is>
          <t>S04</t>
        </is>
      </c>
      <c r="E53" t="inlineStr">
        <is>
          <t>Nexa Tasmania (S04)</t>
        </is>
      </c>
      <c r="F53" t="inlineStr">
        <is>
          <t>Úc</t>
        </is>
      </c>
      <c r="G53" t="inlineStr">
        <is>
          <t>POS</t>
        </is>
      </c>
      <c r="H53" s="42" t="n">
        <v>13458.64</v>
      </c>
      <c r="I53" s="42" t="n">
        <v>0</v>
      </c>
      <c r="J53" s="42" t="n">
        <v>13458.64</v>
      </c>
      <c r="K53" s="42" t="n">
        <v>0</v>
      </c>
      <c r="L53" s="42" t="n">
        <v>4</v>
      </c>
      <c r="M53" s="42" t="n">
        <v>53</v>
      </c>
      <c r="N53" s="42" t="n">
        <v>13458.64</v>
      </c>
      <c r="O53" s="42" t="n">
        <v>13458.64</v>
      </c>
      <c r="P53" s="42" t="n">
        <v>0</v>
      </c>
      <c r="Q53" s="42" t="n">
        <v>0</v>
      </c>
      <c r="R53" s="42" t="n">
        <v>0</v>
      </c>
      <c r="S53" s="42">
        <f>N53-(J53-K53)</f>
        <v/>
      </c>
      <c r="T53">
        <f>IF(N53=0,0,IF(AND(ABS(S53)&gt;Calc!$B$8,ABS(S53)/ABS(N53)&gt;Calc!$B$9),1,0))</f>
        <v/>
      </c>
      <c r="U53">
        <f>IF(AND(A53=Calc!$B$3,OR(Calc!$B$6="*",G53=Calc!$B$6),OR(Calc!$B$7="*",F53=Calc!$B$7)),1,0)</f>
        <v/>
      </c>
      <c r="V53">
        <f>IF(AND(U53=1,J53&gt;0),J53+ROW()/1000000,0)</f>
        <v/>
      </c>
      <c r="W53">
        <f>IF(AND(U53=1,OR(N53&lt;&gt;0,J53&lt;&gt;0)),ABS(S53)+ROW()/1000000,0)</f>
        <v/>
      </c>
      <c r="X53">
        <f>IF(AND(U53=1,T53=1,C53&lt;&gt;0),ABS(S53)+ROW()/1000000,0)</f>
        <v/>
      </c>
    </row>
    <row r="54">
      <c r="A54" t="n">
        <v>201602</v>
      </c>
      <c r="B54" t="inlineStr">
        <is>
          <t>02/2016</t>
        </is>
      </c>
      <c r="C54" t="n">
        <v>5</v>
      </c>
      <c r="D54" t="inlineStr">
        <is>
          <t>S05</t>
        </is>
      </c>
      <c r="E54" t="inlineStr">
        <is>
          <t>Nexa Victoria (S05)</t>
        </is>
      </c>
      <c r="F54" t="inlineStr">
        <is>
          <t>Úc</t>
        </is>
      </c>
      <c r="G54" t="inlineStr">
        <is>
          <t>POS</t>
        </is>
      </c>
      <c r="H54" s="42" t="n">
        <v>36520.89</v>
      </c>
      <c r="I54" s="42" t="n">
        <v>0</v>
      </c>
      <c r="J54" s="42" t="n">
        <v>36520.89</v>
      </c>
      <c r="K54" s="42" t="n">
        <v>0</v>
      </c>
      <c r="L54" s="42" t="n">
        <v>6</v>
      </c>
      <c r="M54" s="42" t="n">
        <v>70</v>
      </c>
      <c r="N54" s="42" t="n">
        <v>36520.89</v>
      </c>
      <c r="O54" s="42" t="n">
        <v>36520.89</v>
      </c>
      <c r="P54" s="42" t="n">
        <v>0</v>
      </c>
      <c r="Q54" s="42" t="n">
        <v>0</v>
      </c>
      <c r="R54" s="42" t="n">
        <v>0</v>
      </c>
      <c r="S54" s="42">
        <f>N54-(J54-K54)</f>
        <v/>
      </c>
      <c r="T54">
        <f>IF(N54=0,0,IF(AND(ABS(S54)&gt;Calc!$B$8,ABS(S54)/ABS(N54)&gt;Calc!$B$9),1,0))</f>
        <v/>
      </c>
      <c r="U54">
        <f>IF(AND(A54=Calc!$B$3,OR(Calc!$B$6="*",G54=Calc!$B$6),OR(Calc!$B$7="*",F54=Calc!$B$7)),1,0)</f>
        <v/>
      </c>
      <c r="V54">
        <f>IF(AND(U54=1,J54&gt;0),J54+ROW()/1000000,0)</f>
        <v/>
      </c>
      <c r="W54">
        <f>IF(AND(U54=1,OR(N54&lt;&gt;0,J54&lt;&gt;0)),ABS(S54)+ROW()/1000000,0)</f>
        <v/>
      </c>
      <c r="X54">
        <f>IF(AND(U54=1,T54=1,C54&lt;&gt;0),ABS(S54)+ROW()/1000000,0)</f>
        <v/>
      </c>
    </row>
    <row r="55">
      <c r="A55" t="n">
        <v>201602</v>
      </c>
      <c r="B55" t="inlineStr">
        <is>
          <t>02/2016</t>
        </is>
      </c>
      <c r="C55" t="n">
        <v>6</v>
      </c>
      <c r="D55" t="inlineStr">
        <is>
          <t>S06</t>
        </is>
      </c>
      <c r="E55" t="inlineStr">
        <is>
          <t>Nexa Western Australia (S06)</t>
        </is>
      </c>
      <c r="F55" t="inlineStr">
        <is>
          <t>Úc</t>
        </is>
      </c>
      <c r="G55" t="inlineStr">
        <is>
          <t>POS</t>
        </is>
      </c>
      <c r="H55" s="42" t="n">
        <v>7991.99</v>
      </c>
      <c r="I55" s="42" t="n">
        <v>0</v>
      </c>
      <c r="J55" s="42" t="n">
        <v>7991.99</v>
      </c>
      <c r="K55" s="42" t="n">
        <v>0</v>
      </c>
      <c r="L55" s="42" t="n">
        <v>3</v>
      </c>
      <c r="M55" s="42" t="n">
        <v>25</v>
      </c>
      <c r="N55" s="42" t="n">
        <v>7991.99</v>
      </c>
      <c r="O55" s="42" t="n">
        <v>7991.99</v>
      </c>
      <c r="P55" s="42" t="n">
        <v>0</v>
      </c>
      <c r="Q55" s="42" t="n">
        <v>0</v>
      </c>
      <c r="R55" s="42" t="n">
        <v>0</v>
      </c>
      <c r="S55" s="42">
        <f>N55-(J55-K55)</f>
        <v/>
      </c>
      <c r="T55">
        <f>IF(N55=0,0,IF(AND(ABS(S55)&gt;Calc!$B$8,ABS(S55)/ABS(N55)&gt;Calc!$B$9),1,0))</f>
        <v/>
      </c>
      <c r="U55">
        <f>IF(AND(A55=Calc!$B$3,OR(Calc!$B$6="*",G55=Calc!$B$6),OR(Calc!$B$7="*",F55=Calc!$B$7)),1,0)</f>
        <v/>
      </c>
      <c r="V55">
        <f>IF(AND(U55=1,J55&gt;0),J55+ROW()/1000000,0)</f>
        <v/>
      </c>
      <c r="W55">
        <f>IF(AND(U55=1,OR(N55&lt;&gt;0,J55&lt;&gt;0)),ABS(S55)+ROW()/1000000,0)</f>
        <v/>
      </c>
      <c r="X55">
        <f>IF(AND(U55=1,T55=1,C55&lt;&gt;0),ABS(S55)+ROW()/1000000,0)</f>
        <v/>
      </c>
    </row>
    <row r="56">
      <c r="A56" t="n">
        <v>201602</v>
      </c>
      <c r="B56" t="inlineStr">
        <is>
          <t>02/2016</t>
        </is>
      </c>
      <c r="C56" t="n">
        <v>8</v>
      </c>
      <c r="D56" t="inlineStr">
        <is>
          <t>S08</t>
        </is>
      </c>
      <c r="E56" t="inlineStr">
        <is>
          <t>Nexa Newfoundland and Labrador (S08)</t>
        </is>
      </c>
      <c r="F56" t="inlineStr">
        <is>
          <t>Canada</t>
        </is>
      </c>
      <c r="G56" t="inlineStr">
        <is>
          <t>POS</t>
        </is>
      </c>
      <c r="H56" s="42" t="n">
        <v>26214.13</v>
      </c>
      <c r="I56" s="42" t="n">
        <v>0</v>
      </c>
      <c r="J56" s="42" t="n">
        <v>26214.13</v>
      </c>
      <c r="K56" s="42" t="n">
        <v>115</v>
      </c>
      <c r="L56" s="42" t="n">
        <v>11</v>
      </c>
      <c r="M56" s="42" t="n">
        <v>95</v>
      </c>
      <c r="N56" s="42" t="n">
        <v>26099.13</v>
      </c>
      <c r="O56" s="42" t="n">
        <v>26214.13</v>
      </c>
      <c r="P56" s="42" t="n">
        <v>0</v>
      </c>
      <c r="Q56" s="42" t="n">
        <v>0</v>
      </c>
      <c r="R56" s="42" t="n">
        <v>0</v>
      </c>
      <c r="S56" s="42">
        <f>N56-(J56-K56)</f>
        <v/>
      </c>
      <c r="T56">
        <f>IF(N56=0,0,IF(AND(ABS(S56)&gt;Calc!$B$8,ABS(S56)/ABS(N56)&gt;Calc!$B$9),1,0))</f>
        <v/>
      </c>
      <c r="U56">
        <f>IF(AND(A56=Calc!$B$3,OR(Calc!$B$6="*",G56=Calc!$B$6),OR(Calc!$B$7="*",F56=Calc!$B$7)),1,0)</f>
        <v/>
      </c>
      <c r="V56">
        <f>IF(AND(U56=1,J56&gt;0),J56+ROW()/1000000,0)</f>
        <v/>
      </c>
      <c r="W56">
        <f>IF(AND(U56=1,OR(N56&lt;&gt;0,J56&lt;&gt;0)),ABS(S56)+ROW()/1000000,0)</f>
        <v/>
      </c>
      <c r="X56">
        <f>IF(AND(U56=1,T56=1,C56&lt;&gt;0),ABS(S56)+ROW()/1000000,0)</f>
        <v/>
      </c>
    </row>
    <row r="57">
      <c r="A57" t="n">
        <v>201602</v>
      </c>
      <c r="B57" t="inlineStr">
        <is>
          <t>02/2016</t>
        </is>
      </c>
      <c r="C57" t="n">
        <v>9</v>
      </c>
      <c r="D57" t="inlineStr">
        <is>
          <t>S09</t>
        </is>
      </c>
      <c r="E57" t="inlineStr">
        <is>
          <t>Nexa Northwest Territories (S09)</t>
        </is>
      </c>
      <c r="F57" t="inlineStr">
        <is>
          <t>Canada</t>
        </is>
      </c>
      <c r="G57" t="inlineStr">
        <is>
          <t>POS</t>
        </is>
      </c>
      <c r="H57" s="42" t="n">
        <v>24528.05</v>
      </c>
      <c r="I57" s="42" t="n">
        <v>0</v>
      </c>
      <c r="J57" s="42" t="n">
        <v>24528.05</v>
      </c>
      <c r="K57" s="42" t="n">
        <v>0</v>
      </c>
      <c r="L57" s="42" t="n">
        <v>6</v>
      </c>
      <c r="M57" s="42" t="n">
        <v>57</v>
      </c>
      <c r="N57" s="42" t="n">
        <v>24528.05</v>
      </c>
      <c r="O57" s="42" t="n">
        <v>24528.05</v>
      </c>
      <c r="P57" s="42" t="n">
        <v>1</v>
      </c>
      <c r="Q57" s="42" t="n">
        <v>0</v>
      </c>
      <c r="R57" s="42" t="n">
        <v>0</v>
      </c>
      <c r="S57" s="42">
        <f>N57-(J57-K57)</f>
        <v/>
      </c>
      <c r="T57">
        <f>IF(N57=0,0,IF(AND(ABS(S57)&gt;Calc!$B$8,ABS(S57)/ABS(N57)&gt;Calc!$B$9),1,0))</f>
        <v/>
      </c>
      <c r="U57">
        <f>IF(AND(A57=Calc!$B$3,OR(Calc!$B$6="*",G57=Calc!$B$6),OR(Calc!$B$7="*",F57=Calc!$B$7)),1,0)</f>
        <v/>
      </c>
      <c r="V57">
        <f>IF(AND(U57=1,J57&gt;0),J57+ROW()/1000000,0)</f>
        <v/>
      </c>
      <c r="W57">
        <f>IF(AND(U57=1,OR(N57&lt;&gt;0,J57&lt;&gt;0)),ABS(S57)+ROW()/1000000,0)</f>
        <v/>
      </c>
      <c r="X57">
        <f>IF(AND(U57=1,T57=1,C57&lt;&gt;0),ABS(S57)+ROW()/1000000,0)</f>
        <v/>
      </c>
    </row>
    <row r="58">
      <c r="A58" t="n">
        <v>201602</v>
      </c>
      <c r="B58" t="inlineStr">
        <is>
          <t>02/2016</t>
        </is>
      </c>
      <c r="C58" t="n">
        <v>10</v>
      </c>
      <c r="D58" t="inlineStr">
        <is>
          <t>S10</t>
        </is>
      </c>
      <c r="E58" t="inlineStr">
        <is>
          <t>Nexa Nunavut (S10)</t>
        </is>
      </c>
      <c r="F58" t="inlineStr">
        <is>
          <t>Canada</t>
        </is>
      </c>
      <c r="G58" t="inlineStr">
        <is>
          <t>POS</t>
        </is>
      </c>
      <c r="H58" s="42" t="n">
        <v>13824.86</v>
      </c>
      <c r="I58" s="42" t="n">
        <v>0</v>
      </c>
      <c r="J58" s="42" t="n">
        <v>13824.86</v>
      </c>
      <c r="K58" s="42" t="n">
        <v>0</v>
      </c>
      <c r="L58" s="42" t="n">
        <v>11</v>
      </c>
      <c r="M58" s="42" t="n">
        <v>82</v>
      </c>
      <c r="N58" s="42" t="n">
        <v>13824.86</v>
      </c>
      <c r="O58" s="42" t="n">
        <v>13824.86</v>
      </c>
      <c r="P58" s="42" t="n">
        <v>1</v>
      </c>
      <c r="Q58" s="42" t="n">
        <v>0</v>
      </c>
      <c r="R58" s="42" t="n">
        <v>0</v>
      </c>
      <c r="S58" s="42">
        <f>N58-(J58-K58)</f>
        <v/>
      </c>
      <c r="T58">
        <f>IF(N58=0,0,IF(AND(ABS(S58)&gt;Calc!$B$8,ABS(S58)/ABS(N58)&gt;Calc!$B$9),1,0))</f>
        <v/>
      </c>
      <c r="U58">
        <f>IF(AND(A58=Calc!$B$3,OR(Calc!$B$6="*",G58=Calc!$B$6),OR(Calc!$B$7="*",F58=Calc!$B$7)),1,0)</f>
        <v/>
      </c>
      <c r="V58">
        <f>IF(AND(U58=1,J58&gt;0),J58+ROW()/1000000,0)</f>
        <v/>
      </c>
      <c r="W58">
        <f>IF(AND(U58=1,OR(N58&lt;&gt;0,J58&lt;&gt;0)),ABS(S58)+ROW()/1000000,0)</f>
        <v/>
      </c>
      <c r="X58">
        <f>IF(AND(U58=1,T58=1,C58&lt;&gt;0),ABS(S58)+ROW()/1000000,0)</f>
        <v/>
      </c>
    </row>
    <row r="59">
      <c r="A59" t="n">
        <v>201602</v>
      </c>
      <c r="B59" t="inlineStr">
        <is>
          <t>02/2016</t>
        </is>
      </c>
      <c r="C59" t="n">
        <v>12</v>
      </c>
      <c r="D59" t="inlineStr">
        <is>
          <t>S12</t>
        </is>
      </c>
      <c r="E59" t="inlineStr">
        <is>
          <t>Nexa Basse-Normandie (S12)</t>
        </is>
      </c>
      <c r="F59" t="inlineStr">
        <is>
          <t>Pháp</t>
        </is>
      </c>
      <c r="G59" t="inlineStr">
        <is>
          <t>POS</t>
        </is>
      </c>
      <c r="H59" s="42" t="n">
        <v>939.64</v>
      </c>
      <c r="I59" s="42" t="n">
        <v>0</v>
      </c>
      <c r="J59" s="42" t="n">
        <v>939.64</v>
      </c>
      <c r="K59" s="42" t="n">
        <v>0</v>
      </c>
      <c r="L59" s="42" t="n">
        <v>2</v>
      </c>
      <c r="M59" s="42" t="n">
        <v>15</v>
      </c>
      <c r="N59" s="42" t="n">
        <v>939.64</v>
      </c>
      <c r="O59" s="42" t="n">
        <v>939.64</v>
      </c>
      <c r="P59" s="42" t="n">
        <v>0</v>
      </c>
      <c r="Q59" s="42" t="n">
        <v>0</v>
      </c>
      <c r="R59" s="42" t="n">
        <v>0</v>
      </c>
      <c r="S59" s="42">
        <f>N59-(J59-K59)</f>
        <v/>
      </c>
      <c r="T59">
        <f>IF(N59=0,0,IF(AND(ABS(S59)&gt;Calc!$B$8,ABS(S59)/ABS(N59)&gt;Calc!$B$9),1,0))</f>
        <v/>
      </c>
      <c r="U59">
        <f>IF(AND(A59=Calc!$B$3,OR(Calc!$B$6="*",G59=Calc!$B$6),OR(Calc!$B$7="*",F59=Calc!$B$7)),1,0)</f>
        <v/>
      </c>
      <c r="V59">
        <f>IF(AND(U59=1,J59&gt;0),J59+ROW()/1000000,0)</f>
        <v/>
      </c>
      <c r="W59">
        <f>IF(AND(U59=1,OR(N59&lt;&gt;0,J59&lt;&gt;0)),ABS(S59)+ROW()/1000000,0)</f>
        <v/>
      </c>
      <c r="X59">
        <f>IF(AND(U59=1,T59=1,C59&lt;&gt;0),ABS(S59)+ROW()/1000000,0)</f>
        <v/>
      </c>
    </row>
    <row r="60">
      <c r="A60" t="n">
        <v>201602</v>
      </c>
      <c r="B60" t="inlineStr">
        <is>
          <t>02/2016</t>
        </is>
      </c>
      <c r="C60" t="n">
        <v>13</v>
      </c>
      <c r="D60" t="inlineStr">
        <is>
          <t>S13</t>
        </is>
      </c>
      <c r="E60" t="inlineStr">
        <is>
          <t>Nexa Corse (S13)</t>
        </is>
      </c>
      <c r="F60" t="inlineStr">
        <is>
          <t>Pháp</t>
        </is>
      </c>
      <c r="G60" t="inlineStr">
        <is>
          <t>POS</t>
        </is>
      </c>
      <c r="H60" s="42" t="n">
        <v>983.96</v>
      </c>
      <c r="I60" s="42" t="n">
        <v>0</v>
      </c>
      <c r="J60" s="42" t="n">
        <v>983.96</v>
      </c>
      <c r="K60" s="42" t="n">
        <v>0</v>
      </c>
      <c r="L60" s="42" t="n">
        <v>1</v>
      </c>
      <c r="M60" s="42" t="n">
        <v>8</v>
      </c>
      <c r="N60" s="42" t="n">
        <v>983.96</v>
      </c>
      <c r="O60" s="42" t="n">
        <v>983.96</v>
      </c>
      <c r="P60" s="42" t="n">
        <v>0</v>
      </c>
      <c r="Q60" s="42" t="n">
        <v>0</v>
      </c>
      <c r="R60" s="42" t="n">
        <v>0</v>
      </c>
      <c r="S60" s="42">
        <f>N60-(J60-K60)</f>
        <v/>
      </c>
      <c r="T60">
        <f>IF(N60=0,0,IF(AND(ABS(S60)&gt;Calc!$B$8,ABS(S60)/ABS(N60)&gt;Calc!$B$9),1,0))</f>
        <v/>
      </c>
      <c r="U60">
        <f>IF(AND(A60=Calc!$B$3,OR(Calc!$B$6="*",G60=Calc!$B$6),OR(Calc!$B$7="*",F60=Calc!$B$7)),1,0)</f>
        <v/>
      </c>
      <c r="V60">
        <f>IF(AND(U60=1,J60&gt;0),J60+ROW()/1000000,0)</f>
        <v/>
      </c>
      <c r="W60">
        <f>IF(AND(U60=1,OR(N60&lt;&gt;0,J60&lt;&gt;0)),ABS(S60)+ROW()/1000000,0)</f>
        <v/>
      </c>
      <c r="X60">
        <f>IF(AND(U60=1,T60=1,C60&lt;&gt;0),ABS(S60)+ROW()/1000000,0)</f>
        <v/>
      </c>
    </row>
    <row r="61">
      <c r="A61" t="n">
        <v>201602</v>
      </c>
      <c r="B61" t="inlineStr">
        <is>
          <t>02/2016</t>
        </is>
      </c>
      <c r="C61" t="n">
        <v>14</v>
      </c>
      <c r="D61" t="inlineStr">
        <is>
          <t>S14</t>
        </is>
      </c>
      <c r="E61" t="inlineStr">
        <is>
          <t>Nexa Franche-Comté (S14)</t>
        </is>
      </c>
      <c r="F61" t="inlineStr">
        <is>
          <t>Pháp</t>
        </is>
      </c>
      <c r="G61" t="inlineStr">
        <is>
          <t>POS</t>
        </is>
      </c>
      <c r="H61" s="42" t="n">
        <v>3946.5</v>
      </c>
      <c r="I61" s="42" t="n">
        <v>0</v>
      </c>
      <c r="J61" s="42" t="n">
        <v>3946.5</v>
      </c>
      <c r="K61" s="42" t="n">
        <v>0</v>
      </c>
      <c r="L61" s="42" t="n">
        <v>2</v>
      </c>
      <c r="M61" s="42" t="n">
        <v>11</v>
      </c>
      <c r="N61" s="42" t="n">
        <v>3946.5</v>
      </c>
      <c r="O61" s="42" t="n">
        <v>3946.5</v>
      </c>
      <c r="P61" s="42" t="n">
        <v>0</v>
      </c>
      <c r="Q61" s="42" t="n">
        <v>0</v>
      </c>
      <c r="R61" s="42" t="n">
        <v>0</v>
      </c>
      <c r="S61" s="42">
        <f>N61-(J61-K61)</f>
        <v/>
      </c>
      <c r="T61">
        <f>IF(N61=0,0,IF(AND(ABS(S61)&gt;Calc!$B$8,ABS(S61)/ABS(N61)&gt;Calc!$B$9),1,0))</f>
        <v/>
      </c>
      <c r="U61">
        <f>IF(AND(A61=Calc!$B$3,OR(Calc!$B$6="*",G61=Calc!$B$6),OR(Calc!$B$7="*",F61=Calc!$B$7)),1,0)</f>
        <v/>
      </c>
      <c r="V61">
        <f>IF(AND(U61=1,J61&gt;0),J61+ROW()/1000000,0)</f>
        <v/>
      </c>
      <c r="W61">
        <f>IF(AND(U61=1,OR(N61&lt;&gt;0,J61&lt;&gt;0)),ABS(S61)+ROW()/1000000,0)</f>
        <v/>
      </c>
      <c r="X61">
        <f>IF(AND(U61=1,T61=1,C61&lt;&gt;0),ABS(S61)+ROW()/1000000,0)</f>
        <v/>
      </c>
    </row>
    <row r="62">
      <c r="A62" t="n">
        <v>201602</v>
      </c>
      <c r="B62" t="inlineStr">
        <is>
          <t>02/2016</t>
        </is>
      </c>
      <c r="C62" t="n">
        <v>15</v>
      </c>
      <c r="D62" t="inlineStr">
        <is>
          <t>S15</t>
        </is>
      </c>
      <c r="E62" t="inlineStr">
        <is>
          <t>Nexa La Réunion (S15)</t>
        </is>
      </c>
      <c r="F62" t="inlineStr">
        <is>
          <t>Pháp</t>
        </is>
      </c>
      <c r="G62" t="inlineStr">
        <is>
          <t>POS</t>
        </is>
      </c>
      <c r="H62" s="42" t="n">
        <v>968.45</v>
      </c>
      <c r="I62" s="42" t="n">
        <v>0</v>
      </c>
      <c r="J62" s="42" t="n">
        <v>968.45</v>
      </c>
      <c r="K62" s="42" t="n">
        <v>0</v>
      </c>
      <c r="L62" s="42" t="n">
        <v>2</v>
      </c>
      <c r="M62" s="42" t="n">
        <v>9</v>
      </c>
      <c r="N62" s="42" t="n">
        <v>968.45</v>
      </c>
      <c r="O62" s="42" t="n">
        <v>968.45</v>
      </c>
      <c r="P62" s="42" t="n">
        <v>0</v>
      </c>
      <c r="Q62" s="42" t="n">
        <v>0</v>
      </c>
      <c r="R62" s="42" t="n">
        <v>0</v>
      </c>
      <c r="S62" s="42">
        <f>N62-(J62-K62)</f>
        <v/>
      </c>
      <c r="T62">
        <f>IF(N62=0,0,IF(AND(ABS(S62)&gt;Calc!$B$8,ABS(S62)/ABS(N62)&gt;Calc!$B$9),1,0))</f>
        <v/>
      </c>
      <c r="U62">
        <f>IF(AND(A62=Calc!$B$3,OR(Calc!$B$6="*",G62=Calc!$B$6),OR(Calc!$B$7="*",F62=Calc!$B$7)),1,0)</f>
        <v/>
      </c>
      <c r="V62">
        <f>IF(AND(U62=1,J62&gt;0),J62+ROW()/1000000,0)</f>
        <v/>
      </c>
      <c r="W62">
        <f>IF(AND(U62=1,OR(N62&lt;&gt;0,J62&lt;&gt;0)),ABS(S62)+ROW()/1000000,0)</f>
        <v/>
      </c>
      <c r="X62">
        <f>IF(AND(U62=1,T62=1,C62&lt;&gt;0),ABS(S62)+ROW()/1000000,0)</f>
        <v/>
      </c>
    </row>
    <row r="63">
      <c r="A63" t="n">
        <v>201602</v>
      </c>
      <c r="B63" t="inlineStr">
        <is>
          <t>02/2016</t>
        </is>
      </c>
      <c r="C63" t="n">
        <v>16</v>
      </c>
      <c r="D63" t="inlineStr">
        <is>
          <t>S16</t>
        </is>
      </c>
      <c r="E63" t="inlineStr">
        <is>
          <t>Nexa Limousin (S16)</t>
        </is>
      </c>
      <c r="F63" t="inlineStr">
        <is>
          <t>Pháp</t>
        </is>
      </c>
      <c r="G63" t="inlineStr">
        <is>
          <t>POS</t>
        </is>
      </c>
      <c r="H63" s="42" t="n">
        <v>9900.9</v>
      </c>
      <c r="I63" s="42" t="n">
        <v>0</v>
      </c>
      <c r="J63" s="42" t="n">
        <v>9900.9</v>
      </c>
      <c r="K63" s="42" t="n">
        <v>0</v>
      </c>
      <c r="L63" s="42" t="n">
        <v>2</v>
      </c>
      <c r="M63" s="42" t="n">
        <v>17</v>
      </c>
      <c r="N63" s="42" t="n">
        <v>9900.9</v>
      </c>
      <c r="O63" s="42" t="n">
        <v>9900.9</v>
      </c>
      <c r="P63" s="42" t="n">
        <v>0</v>
      </c>
      <c r="Q63" s="42" t="n">
        <v>0</v>
      </c>
      <c r="R63" s="42" t="n">
        <v>0</v>
      </c>
      <c r="S63" s="42">
        <f>N63-(J63-K63)</f>
        <v/>
      </c>
      <c r="T63">
        <f>IF(N63=0,0,IF(AND(ABS(S63)&gt;Calc!$B$8,ABS(S63)/ABS(N63)&gt;Calc!$B$9),1,0))</f>
        <v/>
      </c>
      <c r="U63">
        <f>IF(AND(A63=Calc!$B$3,OR(Calc!$B$6="*",G63=Calc!$B$6),OR(Calc!$B$7="*",F63=Calc!$B$7)),1,0)</f>
        <v/>
      </c>
      <c r="V63">
        <f>IF(AND(U63=1,J63&gt;0),J63+ROW()/1000000,0)</f>
        <v/>
      </c>
      <c r="W63">
        <f>IF(AND(U63=1,OR(N63&lt;&gt;0,J63&lt;&gt;0)),ABS(S63)+ROW()/1000000,0)</f>
        <v/>
      </c>
      <c r="X63">
        <f>IF(AND(U63=1,T63=1,C63&lt;&gt;0),ABS(S63)+ROW()/1000000,0)</f>
        <v/>
      </c>
    </row>
    <row r="64">
      <c r="A64" t="n">
        <v>201602</v>
      </c>
      <c r="B64" t="inlineStr">
        <is>
          <t>02/2016</t>
        </is>
      </c>
      <c r="C64" t="n">
        <v>17</v>
      </c>
      <c r="D64" t="inlineStr">
        <is>
          <t>S17</t>
        </is>
      </c>
      <c r="E64" t="inlineStr">
        <is>
          <t>Nexa Martinique (S17)</t>
        </is>
      </c>
      <c r="F64" t="inlineStr">
        <is>
          <t>Pháp</t>
        </is>
      </c>
      <c r="G64" t="inlineStr">
        <is>
          <t>POS</t>
        </is>
      </c>
      <c r="H64" s="42" t="n">
        <v>5197.45</v>
      </c>
      <c r="I64" s="42" t="n">
        <v>0</v>
      </c>
      <c r="J64" s="42" t="n">
        <v>5197.45</v>
      </c>
      <c r="K64" s="42" t="n">
        <v>0</v>
      </c>
      <c r="L64" s="42" t="n">
        <v>3</v>
      </c>
      <c r="M64" s="42" t="n">
        <v>28</v>
      </c>
      <c r="N64" s="42" t="n">
        <v>5197.45</v>
      </c>
      <c r="O64" s="42" t="n">
        <v>5197.45</v>
      </c>
      <c r="P64" s="42" t="n">
        <v>0</v>
      </c>
      <c r="Q64" s="42" t="n">
        <v>0</v>
      </c>
      <c r="R64" s="42" t="n">
        <v>0</v>
      </c>
      <c r="S64" s="42">
        <f>N64-(J64-K64)</f>
        <v/>
      </c>
      <c r="T64">
        <f>IF(N64=0,0,IF(AND(ABS(S64)&gt;Calc!$B$8,ABS(S64)/ABS(N64)&gt;Calc!$B$9),1,0))</f>
        <v/>
      </c>
      <c r="U64">
        <f>IF(AND(A64=Calc!$B$3,OR(Calc!$B$6="*",G64=Calc!$B$6),OR(Calc!$B$7="*",F64=Calc!$B$7)),1,0)</f>
        <v/>
      </c>
      <c r="V64">
        <f>IF(AND(U64=1,J64&gt;0),J64+ROW()/1000000,0)</f>
        <v/>
      </c>
      <c r="W64">
        <f>IF(AND(U64=1,OR(N64&lt;&gt;0,J64&lt;&gt;0)),ABS(S64)+ROW()/1000000,0)</f>
        <v/>
      </c>
      <c r="X64">
        <f>IF(AND(U64=1,T64=1,C64&lt;&gt;0),ABS(S64)+ROW()/1000000,0)</f>
        <v/>
      </c>
    </row>
    <row r="65">
      <c r="A65" t="n">
        <v>201602</v>
      </c>
      <c r="B65" t="inlineStr">
        <is>
          <t>02/2016</t>
        </is>
      </c>
      <c r="C65" t="n">
        <v>18</v>
      </c>
      <c r="D65" t="inlineStr">
        <is>
          <t>S18</t>
        </is>
      </c>
      <c r="E65" t="inlineStr">
        <is>
          <t>Nexa Mayotte (S18)</t>
        </is>
      </c>
      <c r="F65" t="inlineStr">
        <is>
          <t>Pháp</t>
        </is>
      </c>
      <c r="G65" t="inlineStr">
        <is>
          <t>POS</t>
        </is>
      </c>
      <c r="H65" s="42" t="n">
        <v>2507.96</v>
      </c>
      <c r="I65" s="42" t="n">
        <v>0</v>
      </c>
      <c r="J65" s="42" t="n">
        <v>2507.96</v>
      </c>
      <c r="K65" s="42" t="n">
        <v>0</v>
      </c>
      <c r="L65" s="42" t="n">
        <v>1</v>
      </c>
      <c r="M65" s="42" t="n">
        <v>5</v>
      </c>
      <c r="N65" s="42" t="n">
        <v>2507.96</v>
      </c>
      <c r="O65" s="42" t="n">
        <v>2507.96</v>
      </c>
      <c r="P65" s="42" t="n">
        <v>0</v>
      </c>
      <c r="Q65" s="42" t="n">
        <v>0</v>
      </c>
      <c r="R65" s="42" t="n">
        <v>0</v>
      </c>
      <c r="S65" s="42">
        <f>N65-(J65-K65)</f>
        <v/>
      </c>
      <c r="T65">
        <f>IF(N65=0,0,IF(AND(ABS(S65)&gt;Calc!$B$8,ABS(S65)/ABS(N65)&gt;Calc!$B$9),1,0))</f>
        <v/>
      </c>
      <c r="U65">
        <f>IF(AND(A65=Calc!$B$3,OR(Calc!$B$6="*",G65=Calc!$B$6),OR(Calc!$B$7="*",F65=Calc!$B$7)),1,0)</f>
        <v/>
      </c>
      <c r="V65">
        <f>IF(AND(U65=1,J65&gt;0),J65+ROW()/1000000,0)</f>
        <v/>
      </c>
      <c r="W65">
        <f>IF(AND(U65=1,OR(N65&lt;&gt;0,J65&lt;&gt;0)),ABS(S65)+ROW()/1000000,0)</f>
        <v/>
      </c>
      <c r="X65">
        <f>IF(AND(U65=1,T65=1,C65&lt;&gt;0),ABS(S65)+ROW()/1000000,0)</f>
        <v/>
      </c>
    </row>
    <row r="66">
      <c r="A66" t="n">
        <v>201602</v>
      </c>
      <c r="B66" t="inlineStr">
        <is>
          <t>02/2016</t>
        </is>
      </c>
      <c r="C66" t="n">
        <v>19</v>
      </c>
      <c r="D66" t="inlineStr">
        <is>
          <t>S19</t>
        </is>
      </c>
      <c r="E66" t="inlineStr">
        <is>
          <t>Nexa Berlin (S19)</t>
        </is>
      </c>
      <c r="F66" t="inlineStr">
        <is>
          <t>Đức</t>
        </is>
      </c>
      <c r="G66" t="inlineStr">
        <is>
          <t>POS</t>
        </is>
      </c>
      <c r="H66" s="42" t="n">
        <v>10882.56</v>
      </c>
      <c r="I66" s="42" t="n">
        <v>0</v>
      </c>
      <c r="J66" s="42" t="n">
        <v>10882.56</v>
      </c>
      <c r="K66" s="42" t="n">
        <v>4860</v>
      </c>
      <c r="L66" s="42" t="n">
        <v>4</v>
      </c>
      <c r="M66" s="42" t="n">
        <v>24</v>
      </c>
      <c r="N66" s="42" t="n">
        <v>6022.56</v>
      </c>
      <c r="O66" s="42" t="n">
        <v>10882.56</v>
      </c>
      <c r="P66" s="42" t="n">
        <v>0</v>
      </c>
      <c r="Q66" s="42" t="n">
        <v>0</v>
      </c>
      <c r="R66" s="42" t="n">
        <v>0</v>
      </c>
      <c r="S66" s="42">
        <f>N66-(J66-K66)</f>
        <v/>
      </c>
      <c r="T66">
        <f>IF(N66=0,0,IF(AND(ABS(S66)&gt;Calc!$B$8,ABS(S66)/ABS(N66)&gt;Calc!$B$9),1,0))</f>
        <v/>
      </c>
      <c r="U66">
        <f>IF(AND(A66=Calc!$B$3,OR(Calc!$B$6="*",G66=Calc!$B$6),OR(Calc!$B$7="*",F66=Calc!$B$7)),1,0)</f>
        <v/>
      </c>
      <c r="V66">
        <f>IF(AND(U66=1,J66&gt;0),J66+ROW()/1000000,0)</f>
        <v/>
      </c>
      <c r="W66">
        <f>IF(AND(U66=1,OR(N66&lt;&gt;0,J66&lt;&gt;0)),ABS(S66)+ROW()/1000000,0)</f>
        <v/>
      </c>
      <c r="X66">
        <f>IF(AND(U66=1,T66=1,C66&lt;&gt;0),ABS(S66)+ROW()/1000000,0)</f>
        <v/>
      </c>
    </row>
    <row r="67">
      <c r="A67" t="n">
        <v>201602</v>
      </c>
      <c r="B67" t="inlineStr">
        <is>
          <t>02/2016</t>
        </is>
      </c>
      <c r="C67" t="n">
        <v>20</v>
      </c>
      <c r="D67" t="inlineStr">
        <is>
          <t>S20</t>
        </is>
      </c>
      <c r="E67" t="inlineStr">
        <is>
          <t>Nexa Brandenburg (S20)</t>
        </is>
      </c>
      <c r="F67" t="inlineStr">
        <is>
          <t>Đức</t>
        </is>
      </c>
      <c r="G67" t="inlineStr">
        <is>
          <t>POS</t>
        </is>
      </c>
      <c r="H67" s="42" t="n">
        <v>3122.48</v>
      </c>
      <c r="I67" s="42" t="n">
        <v>0</v>
      </c>
      <c r="J67" s="42" t="n">
        <v>3122.48</v>
      </c>
      <c r="K67" s="42" t="n">
        <v>0</v>
      </c>
      <c r="L67" s="42" t="n">
        <v>2</v>
      </c>
      <c r="M67" s="42" t="n">
        <v>19</v>
      </c>
      <c r="N67" s="42" t="n">
        <v>3122.48</v>
      </c>
      <c r="O67" s="42" t="n">
        <v>3122.48</v>
      </c>
      <c r="P67" s="42" t="n">
        <v>0</v>
      </c>
      <c r="Q67" s="42" t="n">
        <v>0</v>
      </c>
      <c r="R67" s="42" t="n">
        <v>0</v>
      </c>
      <c r="S67" s="42">
        <f>N67-(J67-K67)</f>
        <v/>
      </c>
      <c r="T67">
        <f>IF(N67=0,0,IF(AND(ABS(S67)&gt;Calc!$B$8,ABS(S67)/ABS(N67)&gt;Calc!$B$9),1,0))</f>
        <v/>
      </c>
      <c r="U67">
        <f>IF(AND(A67=Calc!$B$3,OR(Calc!$B$6="*",G67=Calc!$B$6),OR(Calc!$B$7="*",F67=Calc!$B$7)),1,0)</f>
        <v/>
      </c>
      <c r="V67">
        <f>IF(AND(U67=1,J67&gt;0),J67+ROW()/1000000,0)</f>
        <v/>
      </c>
      <c r="W67">
        <f>IF(AND(U67=1,OR(N67&lt;&gt;0,J67&lt;&gt;0)),ABS(S67)+ROW()/1000000,0)</f>
        <v/>
      </c>
      <c r="X67">
        <f>IF(AND(U67=1,T67=1,C67&lt;&gt;0),ABS(S67)+ROW()/1000000,0)</f>
        <v/>
      </c>
    </row>
    <row r="68">
      <c r="A68" t="n">
        <v>201602</v>
      </c>
      <c r="B68" t="inlineStr">
        <is>
          <t>02/2016</t>
        </is>
      </c>
      <c r="C68" t="n">
        <v>22</v>
      </c>
      <c r="D68" t="inlineStr">
        <is>
          <t>S22</t>
        </is>
      </c>
      <c r="E68" t="inlineStr">
        <is>
          <t>Nexa Freistaat Thüringen (S22)</t>
        </is>
      </c>
      <c r="F68" t="inlineStr">
        <is>
          <t>Đức</t>
        </is>
      </c>
      <c r="G68" t="inlineStr">
        <is>
          <t>POS</t>
        </is>
      </c>
      <c r="H68" s="42" t="n">
        <v>14784.69</v>
      </c>
      <c r="I68" s="42" t="n">
        <v>0</v>
      </c>
      <c r="J68" s="42" t="n">
        <v>14784.69</v>
      </c>
      <c r="K68" s="42" t="n">
        <v>0</v>
      </c>
      <c r="L68" s="42" t="n">
        <v>4</v>
      </c>
      <c r="M68" s="42" t="n">
        <v>20</v>
      </c>
      <c r="N68" s="42" t="n">
        <v>14784.69</v>
      </c>
      <c r="O68" s="42" t="n">
        <v>14784.69</v>
      </c>
      <c r="P68" s="42" t="n">
        <v>0</v>
      </c>
      <c r="Q68" s="42" t="n">
        <v>0</v>
      </c>
      <c r="R68" s="42" t="n">
        <v>0</v>
      </c>
      <c r="S68" s="42">
        <f>N68-(J68-K68)</f>
        <v/>
      </c>
      <c r="T68">
        <f>IF(N68=0,0,IF(AND(ABS(S68)&gt;Calc!$B$8,ABS(S68)/ABS(N68)&gt;Calc!$B$9),1,0))</f>
        <v/>
      </c>
      <c r="U68">
        <f>IF(AND(A68=Calc!$B$3,OR(Calc!$B$6="*",G68=Calc!$B$6),OR(Calc!$B$7="*",F68=Calc!$B$7)),1,0)</f>
        <v/>
      </c>
      <c r="V68">
        <f>IF(AND(U68=1,J68&gt;0),J68+ROW()/1000000,0)</f>
        <v/>
      </c>
      <c r="W68">
        <f>IF(AND(U68=1,OR(N68&lt;&gt;0,J68&lt;&gt;0)),ABS(S68)+ROW()/1000000,0)</f>
        <v/>
      </c>
      <c r="X68">
        <f>IF(AND(U68=1,T68=1,C68&lt;&gt;0),ABS(S68)+ROW()/1000000,0)</f>
        <v/>
      </c>
    </row>
    <row r="69">
      <c r="A69" t="n">
        <v>201602</v>
      </c>
      <c r="B69" t="inlineStr">
        <is>
          <t>02/2016</t>
        </is>
      </c>
      <c r="C69" t="n">
        <v>23</v>
      </c>
      <c r="D69" t="inlineStr">
        <is>
          <t>S23</t>
        </is>
      </c>
      <c r="E69" t="inlineStr">
        <is>
          <t>Nexa Hamburg (S23)</t>
        </is>
      </c>
      <c r="F69" t="inlineStr">
        <is>
          <t>Đức</t>
        </is>
      </c>
      <c r="G69" t="inlineStr">
        <is>
          <t>POS</t>
        </is>
      </c>
      <c r="H69" s="42" t="n">
        <v>8102.01</v>
      </c>
      <c r="I69" s="42" t="n">
        <v>0</v>
      </c>
      <c r="J69" s="42" t="n">
        <v>8102.01</v>
      </c>
      <c r="K69" s="42" t="n">
        <v>358</v>
      </c>
      <c r="L69" s="42" t="n">
        <v>4</v>
      </c>
      <c r="M69" s="42" t="n">
        <v>31</v>
      </c>
      <c r="N69" s="42" t="n">
        <v>7744.01</v>
      </c>
      <c r="O69" s="42" t="n">
        <v>8102.01</v>
      </c>
      <c r="P69" s="42" t="n">
        <v>0</v>
      </c>
      <c r="Q69" s="42" t="n">
        <v>0</v>
      </c>
      <c r="R69" s="42" t="n">
        <v>0</v>
      </c>
      <c r="S69" s="42">
        <f>N69-(J69-K69)</f>
        <v/>
      </c>
      <c r="T69">
        <f>IF(N69=0,0,IF(AND(ABS(S69)&gt;Calc!$B$8,ABS(S69)/ABS(N69)&gt;Calc!$B$9),1,0))</f>
        <v/>
      </c>
      <c r="U69">
        <f>IF(AND(A69=Calc!$B$3,OR(Calc!$B$6="*",G69=Calc!$B$6),OR(Calc!$B$7="*",F69=Calc!$B$7)),1,0)</f>
        <v/>
      </c>
      <c r="V69">
        <f>IF(AND(U69=1,J69&gt;0),J69+ROW()/1000000,0)</f>
        <v/>
      </c>
      <c r="W69">
        <f>IF(AND(U69=1,OR(N69&lt;&gt;0,J69&lt;&gt;0)),ABS(S69)+ROW()/1000000,0)</f>
        <v/>
      </c>
      <c r="X69">
        <f>IF(AND(U69=1,T69=1,C69&lt;&gt;0),ABS(S69)+ROW()/1000000,0)</f>
        <v/>
      </c>
    </row>
    <row r="70">
      <c r="A70" t="n">
        <v>201602</v>
      </c>
      <c r="B70" t="inlineStr">
        <is>
          <t>02/2016</t>
        </is>
      </c>
      <c r="C70" t="n">
        <v>24</v>
      </c>
      <c r="D70" t="inlineStr">
        <is>
          <t>S24</t>
        </is>
      </c>
      <c r="E70" t="inlineStr">
        <is>
          <t>Nexa Hessen (S24)</t>
        </is>
      </c>
      <c r="F70" t="inlineStr">
        <is>
          <t>Đức</t>
        </is>
      </c>
      <c r="G70" t="inlineStr">
        <is>
          <t>POS</t>
        </is>
      </c>
      <c r="H70" s="42" t="n">
        <v>42272.02</v>
      </c>
      <c r="I70" s="42" t="n">
        <v>0</v>
      </c>
      <c r="J70" s="42" t="n">
        <v>42272.02</v>
      </c>
      <c r="K70" s="42" t="n">
        <v>0</v>
      </c>
      <c r="L70" s="42" t="n">
        <v>3</v>
      </c>
      <c r="M70" s="42" t="n">
        <v>23</v>
      </c>
      <c r="N70" s="42" t="n">
        <v>42272.02</v>
      </c>
      <c r="O70" s="42" t="n">
        <v>42272.02</v>
      </c>
      <c r="P70" s="42" t="n">
        <v>0</v>
      </c>
      <c r="Q70" s="42" t="n">
        <v>0</v>
      </c>
      <c r="R70" s="42" t="n">
        <v>0</v>
      </c>
      <c r="S70" s="42">
        <f>N70-(J70-K70)</f>
        <v/>
      </c>
      <c r="T70">
        <f>IF(N70=0,0,IF(AND(ABS(S70)&gt;Calc!$B$8,ABS(S70)/ABS(N70)&gt;Calc!$B$9),1,0))</f>
        <v/>
      </c>
      <c r="U70">
        <f>IF(AND(A70=Calc!$B$3,OR(Calc!$B$6="*",G70=Calc!$B$6),OR(Calc!$B$7="*",F70=Calc!$B$7)),1,0)</f>
        <v/>
      </c>
      <c r="V70">
        <f>IF(AND(U70=1,J70&gt;0),J70+ROW()/1000000,0)</f>
        <v/>
      </c>
      <c r="W70">
        <f>IF(AND(U70=1,OR(N70&lt;&gt;0,J70&lt;&gt;0)),ABS(S70)+ROW()/1000000,0)</f>
        <v/>
      </c>
      <c r="X70">
        <f>IF(AND(U70=1,T70=1,C70&lt;&gt;0),ABS(S70)+ROW()/1000000,0)</f>
        <v/>
      </c>
    </row>
    <row r="71">
      <c r="A71" t="n">
        <v>201602</v>
      </c>
      <c r="B71" t="inlineStr">
        <is>
          <t>02/2016</t>
        </is>
      </c>
      <c r="C71" t="n">
        <v>27</v>
      </c>
      <c r="D71" t="inlineStr">
        <is>
          <t>S27</t>
        </is>
      </c>
      <c r="E71" t="inlineStr">
        <is>
          <t>Nexa Sachsen-Anhalt (S27)</t>
        </is>
      </c>
      <c r="F71" t="inlineStr">
        <is>
          <t>Đức</t>
        </is>
      </c>
      <c r="G71" t="inlineStr">
        <is>
          <t>POS</t>
        </is>
      </c>
      <c r="H71" s="42" t="n">
        <v>37382.25</v>
      </c>
      <c r="I71" s="42" t="n">
        <v>0</v>
      </c>
      <c r="J71" s="42" t="n">
        <v>37382.25</v>
      </c>
      <c r="K71" s="42" t="n">
        <v>0</v>
      </c>
      <c r="L71" s="42" t="n">
        <v>5</v>
      </c>
      <c r="M71" s="42" t="n">
        <v>51</v>
      </c>
      <c r="N71" s="42" t="n">
        <v>37382.25</v>
      </c>
      <c r="O71" s="42" t="n">
        <v>37382.25</v>
      </c>
      <c r="P71" s="42" t="n">
        <v>0</v>
      </c>
      <c r="Q71" s="42" t="n">
        <v>0</v>
      </c>
      <c r="R71" s="42" t="n">
        <v>0</v>
      </c>
      <c r="S71" s="42">
        <f>N71-(J71-K71)</f>
        <v/>
      </c>
      <c r="T71">
        <f>IF(N71=0,0,IF(AND(ABS(S71)&gt;Calc!$B$8,ABS(S71)/ABS(N71)&gt;Calc!$B$9),1,0))</f>
        <v/>
      </c>
      <c r="U71">
        <f>IF(AND(A71=Calc!$B$3,OR(Calc!$B$6="*",G71=Calc!$B$6),OR(Calc!$B$7="*",F71=Calc!$B$7)),1,0)</f>
        <v/>
      </c>
      <c r="V71">
        <f>IF(AND(U71=1,J71&gt;0),J71+ROW()/1000000,0)</f>
        <v/>
      </c>
      <c r="W71">
        <f>IF(AND(U71=1,OR(N71&lt;&gt;0,J71&lt;&gt;0)),ABS(S71)+ROW()/1000000,0)</f>
        <v/>
      </c>
      <c r="X71">
        <f>IF(AND(U71=1,T71=1,C71&lt;&gt;0),ABS(S71)+ROW()/1000000,0)</f>
        <v/>
      </c>
    </row>
    <row r="72">
      <c r="A72" t="n">
        <v>201602</v>
      </c>
      <c r="B72" t="inlineStr">
        <is>
          <t>02/2016</t>
        </is>
      </c>
      <c r="C72" t="n">
        <v>28</v>
      </c>
      <c r="D72" t="inlineStr">
        <is>
          <t>S28</t>
        </is>
      </c>
      <c r="E72" t="inlineStr">
        <is>
          <t>Nexa Caltanissetta (S28)</t>
        </is>
      </c>
      <c r="F72" t="inlineStr">
        <is>
          <t>Ý</t>
        </is>
      </c>
      <c r="G72" t="inlineStr">
        <is>
          <t>POS</t>
        </is>
      </c>
      <c r="H72" s="42" t="n">
        <v>19966.69</v>
      </c>
      <c r="I72" s="42" t="n">
        <v>0</v>
      </c>
      <c r="J72" s="42" t="n">
        <v>19966.69</v>
      </c>
      <c r="K72" s="42" t="n">
        <v>0</v>
      </c>
      <c r="L72" s="42" t="n">
        <v>7</v>
      </c>
      <c r="M72" s="42" t="n">
        <v>54</v>
      </c>
      <c r="N72" s="42" t="n">
        <v>19966.69</v>
      </c>
      <c r="O72" s="42" t="n">
        <v>19966.69</v>
      </c>
      <c r="P72" s="42" t="n">
        <v>0</v>
      </c>
      <c r="Q72" s="42" t="n">
        <v>0</v>
      </c>
      <c r="R72" s="42" t="n">
        <v>0</v>
      </c>
      <c r="S72" s="42">
        <f>N72-(J72-K72)</f>
        <v/>
      </c>
      <c r="T72">
        <f>IF(N72=0,0,IF(AND(ABS(S72)&gt;Calc!$B$8,ABS(S72)/ABS(N72)&gt;Calc!$B$9),1,0))</f>
        <v/>
      </c>
      <c r="U72">
        <f>IF(AND(A72=Calc!$B$3,OR(Calc!$B$6="*",G72=Calc!$B$6),OR(Calc!$B$7="*",F72=Calc!$B$7)),1,0)</f>
        <v/>
      </c>
      <c r="V72">
        <f>IF(AND(U72=1,J72&gt;0),J72+ROW()/1000000,0)</f>
        <v/>
      </c>
      <c r="W72">
        <f>IF(AND(U72=1,OR(N72&lt;&gt;0,J72&lt;&gt;0)),ABS(S72)+ROW()/1000000,0)</f>
        <v/>
      </c>
      <c r="X72">
        <f>IF(AND(U72=1,T72=1,C72&lt;&gt;0),ABS(S72)+ROW()/1000000,0)</f>
        <v/>
      </c>
    </row>
    <row r="73">
      <c r="A73" t="n">
        <v>201602</v>
      </c>
      <c r="B73" t="inlineStr">
        <is>
          <t>02/2016</t>
        </is>
      </c>
      <c r="C73" t="n">
        <v>29</v>
      </c>
      <c r="D73" t="inlineStr">
        <is>
          <t>S29</t>
        </is>
      </c>
      <c r="E73" t="inlineStr">
        <is>
          <t>Nexa Enna (S29)</t>
        </is>
      </c>
      <c r="F73" t="inlineStr">
        <is>
          <t>Ý</t>
        </is>
      </c>
      <c r="G73" t="inlineStr">
        <is>
          <t>POS</t>
        </is>
      </c>
      <c r="H73" s="42" t="n">
        <v>6011.41</v>
      </c>
      <c r="I73" s="42" t="n">
        <v>0</v>
      </c>
      <c r="J73" s="42" t="n">
        <v>6011.41</v>
      </c>
      <c r="K73" s="42" t="n">
        <v>0</v>
      </c>
      <c r="L73" s="42" t="n">
        <v>3</v>
      </c>
      <c r="M73" s="42" t="n">
        <v>24</v>
      </c>
      <c r="N73" s="42" t="n">
        <v>6011.41</v>
      </c>
      <c r="O73" s="42" t="n">
        <v>6011.41</v>
      </c>
      <c r="P73" s="42" t="n">
        <v>0</v>
      </c>
      <c r="Q73" s="42" t="n">
        <v>0</v>
      </c>
      <c r="R73" s="42" t="n">
        <v>0</v>
      </c>
      <c r="S73" s="42">
        <f>N73-(J73-K73)</f>
        <v/>
      </c>
      <c r="T73">
        <f>IF(N73=0,0,IF(AND(ABS(S73)&gt;Calc!$B$8,ABS(S73)/ABS(N73)&gt;Calc!$B$9),1,0))</f>
        <v/>
      </c>
      <c r="U73">
        <f>IF(AND(A73=Calc!$B$3,OR(Calc!$B$6="*",G73=Calc!$B$6),OR(Calc!$B$7="*",F73=Calc!$B$7)),1,0)</f>
        <v/>
      </c>
      <c r="V73">
        <f>IF(AND(U73=1,J73&gt;0),J73+ROW()/1000000,0)</f>
        <v/>
      </c>
      <c r="W73">
        <f>IF(AND(U73=1,OR(N73&lt;&gt;0,J73&lt;&gt;0)),ABS(S73)+ROW()/1000000,0)</f>
        <v/>
      </c>
      <c r="X73">
        <f>IF(AND(U73=1,T73=1,C73&lt;&gt;0),ABS(S73)+ROW()/1000000,0)</f>
        <v/>
      </c>
    </row>
    <row r="74">
      <c r="A74" t="n">
        <v>201602</v>
      </c>
      <c r="B74" t="inlineStr">
        <is>
          <t>02/2016</t>
        </is>
      </c>
      <c r="C74" t="n">
        <v>30</v>
      </c>
      <c r="D74" t="inlineStr">
        <is>
          <t>S30</t>
        </is>
      </c>
      <c r="E74" t="inlineStr">
        <is>
          <t>Nexa Pesaro (S30)</t>
        </is>
      </c>
      <c r="F74" t="inlineStr">
        <is>
          <t>Ý</t>
        </is>
      </c>
      <c r="G74" t="inlineStr">
        <is>
          <t>POS</t>
        </is>
      </c>
      <c r="H74" s="42" t="n">
        <v>24242.46</v>
      </c>
      <c r="I74" s="42" t="n">
        <v>0</v>
      </c>
      <c r="J74" s="42" t="n">
        <v>24242.46</v>
      </c>
      <c r="K74" s="42" t="n">
        <v>0</v>
      </c>
      <c r="L74" s="42" t="n">
        <v>6</v>
      </c>
      <c r="M74" s="42" t="n">
        <v>68</v>
      </c>
      <c r="N74" s="42" t="n">
        <v>24242.46</v>
      </c>
      <c r="O74" s="42" t="n">
        <v>24242.46</v>
      </c>
      <c r="P74" s="42" t="n">
        <v>0</v>
      </c>
      <c r="Q74" s="42" t="n">
        <v>0</v>
      </c>
      <c r="R74" s="42" t="n">
        <v>0</v>
      </c>
      <c r="S74" s="42">
        <f>N74-(J74-K74)</f>
        <v/>
      </c>
      <c r="T74">
        <f>IF(N74=0,0,IF(AND(ABS(S74)&gt;Calc!$B$8,ABS(S74)/ABS(N74)&gt;Calc!$B$9),1,0))</f>
        <v/>
      </c>
      <c r="U74">
        <f>IF(AND(A74=Calc!$B$3,OR(Calc!$B$6="*",G74=Calc!$B$6),OR(Calc!$B$7="*",F74=Calc!$B$7)),1,0)</f>
        <v/>
      </c>
      <c r="V74">
        <f>IF(AND(U74=1,J74&gt;0),J74+ROW()/1000000,0)</f>
        <v/>
      </c>
      <c r="W74">
        <f>IF(AND(U74=1,OR(N74&lt;&gt;0,J74&lt;&gt;0)),ABS(S74)+ROW()/1000000,0)</f>
        <v/>
      </c>
      <c r="X74">
        <f>IF(AND(U74=1,T74=1,C74&lt;&gt;0),ABS(S74)+ROW()/1000000,0)</f>
        <v/>
      </c>
    </row>
    <row r="75">
      <c r="A75" t="n">
        <v>201602</v>
      </c>
      <c r="B75" t="inlineStr">
        <is>
          <t>02/2016</t>
        </is>
      </c>
      <c r="C75" t="n">
        <v>31</v>
      </c>
      <c r="D75" t="inlineStr">
        <is>
          <t>S31</t>
        </is>
      </c>
      <c r="E75" t="inlineStr">
        <is>
          <t>Nexa Drenthe (S31)</t>
        </is>
      </c>
      <c r="F75" t="inlineStr">
        <is>
          <t>Hà Lan</t>
        </is>
      </c>
      <c r="G75" t="inlineStr">
        <is>
          <t>POS</t>
        </is>
      </c>
      <c r="H75" s="42" t="n">
        <v>8441.77</v>
      </c>
      <c r="I75" s="42" t="n">
        <v>0</v>
      </c>
      <c r="J75" s="42" t="n">
        <v>8441.77</v>
      </c>
      <c r="K75" s="42" t="n">
        <v>0</v>
      </c>
      <c r="L75" s="42" t="n">
        <v>2</v>
      </c>
      <c r="M75" s="42" t="n">
        <v>31</v>
      </c>
      <c r="N75" s="42" t="n">
        <v>8441.77</v>
      </c>
      <c r="O75" s="42" t="n">
        <v>8441.77</v>
      </c>
      <c r="P75" s="42" t="n">
        <v>0</v>
      </c>
      <c r="Q75" s="42" t="n">
        <v>0</v>
      </c>
      <c r="R75" s="42" t="n">
        <v>0</v>
      </c>
      <c r="S75" s="42">
        <f>N75-(J75-K75)</f>
        <v/>
      </c>
      <c r="T75">
        <f>IF(N75=0,0,IF(AND(ABS(S75)&gt;Calc!$B$8,ABS(S75)/ABS(N75)&gt;Calc!$B$9),1,0))</f>
        <v/>
      </c>
      <c r="U75">
        <f>IF(AND(A75=Calc!$B$3,OR(Calc!$B$6="*",G75=Calc!$B$6),OR(Calc!$B$7="*",F75=Calc!$B$7)),1,0)</f>
        <v/>
      </c>
      <c r="V75">
        <f>IF(AND(U75=1,J75&gt;0),J75+ROW()/1000000,0)</f>
        <v/>
      </c>
      <c r="W75">
        <f>IF(AND(U75=1,OR(N75&lt;&gt;0,J75&lt;&gt;0)),ABS(S75)+ROW()/1000000,0)</f>
        <v/>
      </c>
      <c r="X75">
        <f>IF(AND(U75=1,T75=1,C75&lt;&gt;0),ABS(S75)+ROW()/1000000,0)</f>
        <v/>
      </c>
    </row>
    <row r="76">
      <c r="A76" t="n">
        <v>201602</v>
      </c>
      <c r="B76" t="inlineStr">
        <is>
          <t>02/2016</t>
        </is>
      </c>
      <c r="C76" t="n">
        <v>32</v>
      </c>
      <c r="D76" t="inlineStr">
        <is>
          <t>S32</t>
        </is>
      </c>
      <c r="E76" t="inlineStr">
        <is>
          <t>Nexa Flevoland (S32)</t>
        </is>
      </c>
      <c r="F76" t="inlineStr">
        <is>
          <t>Hà Lan</t>
        </is>
      </c>
      <c r="G76" t="inlineStr">
        <is>
          <t>POS</t>
        </is>
      </c>
      <c r="H76" s="42" t="n">
        <v>4069.9</v>
      </c>
      <c r="I76" s="42" t="n">
        <v>0</v>
      </c>
      <c r="J76" s="42" t="n">
        <v>4069.9</v>
      </c>
      <c r="K76" s="42" t="n">
        <v>0</v>
      </c>
      <c r="L76" s="42" t="n">
        <v>3</v>
      </c>
      <c r="M76" s="42" t="n">
        <v>22</v>
      </c>
      <c r="N76" s="42" t="n">
        <v>4069.9</v>
      </c>
      <c r="O76" s="42" t="n">
        <v>4069.9</v>
      </c>
      <c r="P76" s="42" t="n">
        <v>0</v>
      </c>
      <c r="Q76" s="42" t="n">
        <v>0</v>
      </c>
      <c r="R76" s="42" t="n">
        <v>0</v>
      </c>
      <c r="S76" s="42">
        <f>N76-(J76-K76)</f>
        <v/>
      </c>
      <c r="T76">
        <f>IF(N76=0,0,IF(AND(ABS(S76)&gt;Calc!$B$8,ABS(S76)/ABS(N76)&gt;Calc!$B$9),1,0))</f>
        <v/>
      </c>
      <c r="U76">
        <f>IF(AND(A76=Calc!$B$3,OR(Calc!$B$6="*",G76=Calc!$B$6),OR(Calc!$B$7="*",F76=Calc!$B$7)),1,0)</f>
        <v/>
      </c>
      <c r="V76">
        <f>IF(AND(U76=1,J76&gt;0),J76+ROW()/1000000,0)</f>
        <v/>
      </c>
      <c r="W76">
        <f>IF(AND(U76=1,OR(N76&lt;&gt;0,J76&lt;&gt;0)),ABS(S76)+ROW()/1000000,0)</f>
        <v/>
      </c>
      <c r="X76">
        <f>IF(AND(U76=1,T76=1,C76&lt;&gt;0),ABS(S76)+ROW()/1000000,0)</f>
        <v/>
      </c>
    </row>
    <row r="77">
      <c r="A77" t="n">
        <v>201602</v>
      </c>
      <c r="B77" t="inlineStr">
        <is>
          <t>02/2016</t>
        </is>
      </c>
      <c r="C77" t="n">
        <v>33</v>
      </c>
      <c r="D77" t="inlineStr">
        <is>
          <t>S33</t>
        </is>
      </c>
      <c r="E77" t="inlineStr">
        <is>
          <t>Nexa Friesland (S33)</t>
        </is>
      </c>
      <c r="F77" t="inlineStr">
        <is>
          <t>Hà Lan</t>
        </is>
      </c>
      <c r="G77" t="inlineStr">
        <is>
          <t>POS</t>
        </is>
      </c>
      <c r="H77" s="42" t="n">
        <v>9288.860000000001</v>
      </c>
      <c r="I77" s="42" t="n">
        <v>0</v>
      </c>
      <c r="J77" s="42" t="n">
        <v>9288.860000000001</v>
      </c>
      <c r="K77" s="42" t="n">
        <v>0</v>
      </c>
      <c r="L77" s="42" t="n">
        <v>3</v>
      </c>
      <c r="M77" s="42" t="n">
        <v>25</v>
      </c>
      <c r="N77" s="42" t="n">
        <v>9288.860000000001</v>
      </c>
      <c r="O77" s="42" t="n">
        <v>9288.860000000001</v>
      </c>
      <c r="P77" s="42" t="n">
        <v>0</v>
      </c>
      <c r="Q77" s="42" t="n">
        <v>0</v>
      </c>
      <c r="R77" s="42" t="n">
        <v>0</v>
      </c>
      <c r="S77" s="42">
        <f>N77-(J77-K77)</f>
        <v/>
      </c>
      <c r="T77">
        <f>IF(N77=0,0,IF(AND(ABS(S77)&gt;Calc!$B$8,ABS(S77)/ABS(N77)&gt;Calc!$B$9),1,0))</f>
        <v/>
      </c>
      <c r="U77">
        <f>IF(AND(A77=Calc!$B$3,OR(Calc!$B$6="*",G77=Calc!$B$6),OR(Calc!$B$7="*",F77=Calc!$B$7)),1,0)</f>
        <v/>
      </c>
      <c r="V77">
        <f>IF(AND(U77=1,J77&gt;0),J77+ROW()/1000000,0)</f>
        <v/>
      </c>
      <c r="W77">
        <f>IF(AND(U77=1,OR(N77&lt;&gt;0,J77&lt;&gt;0)),ABS(S77)+ROW()/1000000,0)</f>
        <v/>
      </c>
      <c r="X77">
        <f>IF(AND(U77=1,T77=1,C77&lt;&gt;0),ABS(S77)+ROW()/1000000,0)</f>
        <v/>
      </c>
    </row>
    <row r="78">
      <c r="A78" t="n">
        <v>201602</v>
      </c>
      <c r="B78" t="inlineStr">
        <is>
          <t>02/2016</t>
        </is>
      </c>
      <c r="C78" t="n">
        <v>34</v>
      </c>
      <c r="D78" t="inlineStr">
        <is>
          <t>S34</t>
        </is>
      </c>
      <c r="E78" t="inlineStr">
        <is>
          <t>Nexa Groningen (S34)</t>
        </is>
      </c>
      <c r="F78" t="inlineStr">
        <is>
          <t>Hà Lan</t>
        </is>
      </c>
      <c r="G78" t="inlineStr">
        <is>
          <t>POS</t>
        </is>
      </c>
      <c r="H78" s="42" t="n">
        <v>2951.09</v>
      </c>
      <c r="I78" s="42" t="n">
        <v>0</v>
      </c>
      <c r="J78" s="42" t="n">
        <v>2951.09</v>
      </c>
      <c r="K78" s="42" t="n">
        <v>237</v>
      </c>
      <c r="L78" s="42" t="n">
        <v>1</v>
      </c>
      <c r="M78" s="42" t="n">
        <v>15</v>
      </c>
      <c r="N78" s="42" t="n">
        <v>2714.09</v>
      </c>
      <c r="O78" s="42" t="n">
        <v>2951.09</v>
      </c>
      <c r="P78" s="42" t="n">
        <v>0</v>
      </c>
      <c r="Q78" s="42" t="n">
        <v>0</v>
      </c>
      <c r="R78" s="42" t="n">
        <v>0</v>
      </c>
      <c r="S78" s="42">
        <f>N78-(J78-K78)</f>
        <v/>
      </c>
      <c r="T78">
        <f>IF(N78=0,0,IF(AND(ABS(S78)&gt;Calc!$B$8,ABS(S78)/ABS(N78)&gt;Calc!$B$9),1,0))</f>
        <v/>
      </c>
      <c r="U78">
        <f>IF(AND(A78=Calc!$B$3,OR(Calc!$B$6="*",G78=Calc!$B$6),OR(Calc!$B$7="*",F78=Calc!$B$7)),1,0)</f>
        <v/>
      </c>
      <c r="V78">
        <f>IF(AND(U78=1,J78&gt;0),J78+ROW()/1000000,0)</f>
        <v/>
      </c>
      <c r="W78">
        <f>IF(AND(U78=1,OR(N78&lt;&gt;0,J78&lt;&gt;0)),ABS(S78)+ROW()/1000000,0)</f>
        <v/>
      </c>
      <c r="X78">
        <f>IF(AND(U78=1,T78=1,C78&lt;&gt;0),ABS(S78)+ROW()/1000000,0)</f>
        <v/>
      </c>
    </row>
    <row r="79">
      <c r="A79" t="n">
        <v>201602</v>
      </c>
      <c r="B79" t="inlineStr">
        <is>
          <t>02/2016</t>
        </is>
      </c>
      <c r="C79" t="n">
        <v>36</v>
      </c>
      <c r="D79" t="inlineStr">
        <is>
          <t>S36</t>
        </is>
      </c>
      <c r="E79" t="inlineStr">
        <is>
          <t>Nexa Armagh (S36)</t>
        </is>
      </c>
      <c r="F79" t="inlineStr">
        <is>
          <t>Anh</t>
        </is>
      </c>
      <c r="G79" t="inlineStr">
        <is>
          <t>POS</t>
        </is>
      </c>
      <c r="H79" s="42" t="n">
        <v>5204.58</v>
      </c>
      <c r="I79" s="42" t="n">
        <v>0</v>
      </c>
      <c r="J79" s="42" t="n">
        <v>5204.58</v>
      </c>
      <c r="K79" s="42" t="n">
        <v>1488.9</v>
      </c>
      <c r="L79" s="42" t="n">
        <v>4</v>
      </c>
      <c r="M79" s="42" t="n">
        <v>45</v>
      </c>
      <c r="N79" s="42" t="n">
        <v>3715.68</v>
      </c>
      <c r="O79" s="42" t="n">
        <v>5204.58</v>
      </c>
      <c r="P79" s="42" t="n">
        <v>0</v>
      </c>
      <c r="Q79" s="42" t="n">
        <v>0</v>
      </c>
      <c r="R79" s="42" t="n">
        <v>0</v>
      </c>
      <c r="S79" s="42">
        <f>N79-(J79-K79)</f>
        <v/>
      </c>
      <c r="T79">
        <f>IF(N79=0,0,IF(AND(ABS(S79)&gt;Calc!$B$8,ABS(S79)/ABS(N79)&gt;Calc!$B$9),1,0))</f>
        <v/>
      </c>
      <c r="U79">
        <f>IF(AND(A79=Calc!$B$3,OR(Calc!$B$6="*",G79=Calc!$B$6),OR(Calc!$B$7="*",F79=Calc!$B$7)),1,0)</f>
        <v/>
      </c>
      <c r="V79">
        <f>IF(AND(U79=1,J79&gt;0),J79+ROW()/1000000,0)</f>
        <v/>
      </c>
      <c r="W79">
        <f>IF(AND(U79=1,OR(N79&lt;&gt;0,J79&lt;&gt;0)),ABS(S79)+ROW()/1000000,0)</f>
        <v/>
      </c>
      <c r="X79">
        <f>IF(AND(U79=1,T79=1,C79&lt;&gt;0),ABS(S79)+ROW()/1000000,0)</f>
        <v/>
      </c>
    </row>
    <row r="80">
      <c r="A80" t="n">
        <v>201602</v>
      </c>
      <c r="B80" t="inlineStr">
        <is>
          <t>02/2016</t>
        </is>
      </c>
      <c r="C80" t="n">
        <v>37</v>
      </c>
      <c r="D80" t="inlineStr">
        <is>
          <t>S37</t>
        </is>
      </c>
      <c r="E80" t="inlineStr">
        <is>
          <t>Nexa Ayrshire (S37)</t>
        </is>
      </c>
      <c r="F80" t="inlineStr">
        <is>
          <t>Anh</t>
        </is>
      </c>
      <c r="G80" t="inlineStr">
        <is>
          <t>POS</t>
        </is>
      </c>
      <c r="H80" s="42" t="n">
        <v>31936.46</v>
      </c>
      <c r="I80" s="42" t="n">
        <v>0</v>
      </c>
      <c r="J80" s="42" t="n">
        <v>31936.46</v>
      </c>
      <c r="K80" s="42" t="n">
        <v>1047.63</v>
      </c>
      <c r="L80" s="42" t="n">
        <v>13</v>
      </c>
      <c r="M80" s="42" t="n">
        <v>94</v>
      </c>
      <c r="N80" s="42" t="n">
        <v>30888.83</v>
      </c>
      <c r="O80" s="42" t="n">
        <v>31936.46</v>
      </c>
      <c r="P80" s="42" t="n">
        <v>0</v>
      </c>
      <c r="Q80" s="42" t="n">
        <v>0</v>
      </c>
      <c r="R80" s="42" t="n">
        <v>0</v>
      </c>
      <c r="S80" s="42">
        <f>N80-(J80-K80)</f>
        <v/>
      </c>
      <c r="T80">
        <f>IF(N80=0,0,IF(AND(ABS(S80)&gt;Calc!$B$8,ABS(S80)/ABS(N80)&gt;Calc!$B$9),1,0))</f>
        <v/>
      </c>
      <c r="U80">
        <f>IF(AND(A80=Calc!$B$3,OR(Calc!$B$6="*",G80=Calc!$B$6),OR(Calc!$B$7="*",F80=Calc!$B$7)),1,0)</f>
        <v/>
      </c>
      <c r="V80">
        <f>IF(AND(U80=1,J80&gt;0),J80+ROW()/1000000,0)</f>
        <v/>
      </c>
      <c r="W80">
        <f>IF(AND(U80=1,OR(N80&lt;&gt;0,J80&lt;&gt;0)),ABS(S80)+ROW()/1000000,0)</f>
        <v/>
      </c>
      <c r="X80">
        <f>IF(AND(U80=1,T80=1,C80&lt;&gt;0),ABS(S80)+ROW()/1000000,0)</f>
        <v/>
      </c>
    </row>
    <row r="81">
      <c r="A81" t="n">
        <v>201602</v>
      </c>
      <c r="B81" t="inlineStr">
        <is>
          <t>02/2016</t>
        </is>
      </c>
      <c r="C81" t="n">
        <v>38</v>
      </c>
      <c r="D81" t="inlineStr">
        <is>
          <t>S38</t>
        </is>
      </c>
      <c r="E81" t="inlineStr">
        <is>
          <t>Nexa Belfast (S38)</t>
        </is>
      </c>
      <c r="F81" t="inlineStr">
        <is>
          <t>Anh</t>
        </is>
      </c>
      <c r="G81" t="inlineStr">
        <is>
          <t>POS</t>
        </is>
      </c>
      <c r="H81" s="42" t="n">
        <v>11303.02</v>
      </c>
      <c r="I81" s="42" t="n">
        <v>0</v>
      </c>
      <c r="J81" s="42" t="n">
        <v>11303.02</v>
      </c>
      <c r="K81" s="42" t="n">
        <v>0</v>
      </c>
      <c r="L81" s="42" t="n">
        <v>7</v>
      </c>
      <c r="M81" s="42" t="n">
        <v>48</v>
      </c>
      <c r="N81" s="42" t="n">
        <v>11303.02</v>
      </c>
      <c r="O81" s="42" t="n">
        <v>11303.02</v>
      </c>
      <c r="P81" s="42" t="n">
        <v>0</v>
      </c>
      <c r="Q81" s="42" t="n">
        <v>0</v>
      </c>
      <c r="R81" s="42" t="n">
        <v>0</v>
      </c>
      <c r="S81" s="42">
        <f>N81-(J81-K81)</f>
        <v/>
      </c>
      <c r="T81">
        <f>IF(N81=0,0,IF(AND(ABS(S81)&gt;Calc!$B$8,ABS(S81)/ABS(N81)&gt;Calc!$B$9),1,0))</f>
        <v/>
      </c>
      <c r="U81">
        <f>IF(AND(A81=Calc!$B$3,OR(Calc!$B$6="*",G81=Calc!$B$6),OR(Calc!$B$7="*",F81=Calc!$B$7)),1,0)</f>
        <v/>
      </c>
      <c r="V81">
        <f>IF(AND(U81=1,J81&gt;0),J81+ROW()/1000000,0)</f>
        <v/>
      </c>
      <c r="W81">
        <f>IF(AND(U81=1,OR(N81&lt;&gt;0,J81&lt;&gt;0)),ABS(S81)+ROW()/1000000,0)</f>
        <v/>
      </c>
      <c r="X81">
        <f>IF(AND(U81=1,T81=1,C81&lt;&gt;0),ABS(S81)+ROW()/1000000,0)</f>
        <v/>
      </c>
    </row>
    <row r="82">
      <c r="A82" t="n">
        <v>201602</v>
      </c>
      <c r="B82" t="inlineStr">
        <is>
          <t>02/2016</t>
        </is>
      </c>
      <c r="C82" t="n">
        <v>39</v>
      </c>
      <c r="D82" t="inlineStr">
        <is>
          <t>S39</t>
        </is>
      </c>
      <c r="E82" t="inlineStr">
        <is>
          <t>Nexa Blaenau Gwent (S39)</t>
        </is>
      </c>
      <c r="F82" t="inlineStr">
        <is>
          <t>Anh</t>
        </is>
      </c>
      <c r="G82" t="inlineStr">
        <is>
          <t>POS</t>
        </is>
      </c>
      <c r="H82" s="42" t="n">
        <v>2529.42</v>
      </c>
      <c r="I82" s="42" t="n">
        <v>0</v>
      </c>
      <c r="J82" s="42" t="n">
        <v>2529.42</v>
      </c>
      <c r="K82" s="42" t="n">
        <v>0</v>
      </c>
      <c r="L82" s="42" t="n">
        <v>3</v>
      </c>
      <c r="M82" s="42" t="n">
        <v>21</v>
      </c>
      <c r="N82" s="42" t="n">
        <v>2529.42</v>
      </c>
      <c r="O82" s="42" t="n">
        <v>2529.42</v>
      </c>
      <c r="P82" s="42" t="n">
        <v>1</v>
      </c>
      <c r="Q82" s="42" t="n">
        <v>0</v>
      </c>
      <c r="R82" s="42" t="n">
        <v>0</v>
      </c>
      <c r="S82" s="42">
        <f>N82-(J82-K82)</f>
        <v/>
      </c>
      <c r="T82">
        <f>IF(N82=0,0,IF(AND(ABS(S82)&gt;Calc!$B$8,ABS(S82)/ABS(N82)&gt;Calc!$B$9),1,0))</f>
        <v/>
      </c>
      <c r="U82">
        <f>IF(AND(A82=Calc!$B$3,OR(Calc!$B$6="*",G82=Calc!$B$6),OR(Calc!$B$7="*",F82=Calc!$B$7)),1,0)</f>
        <v/>
      </c>
      <c r="V82">
        <f>IF(AND(U82=1,J82&gt;0),J82+ROW()/1000000,0)</f>
        <v/>
      </c>
      <c r="W82">
        <f>IF(AND(U82=1,OR(N82&lt;&gt;0,J82&lt;&gt;0)),ABS(S82)+ROW()/1000000,0)</f>
        <v/>
      </c>
      <c r="X82">
        <f>IF(AND(U82=1,T82=1,C82&lt;&gt;0),ABS(S82)+ROW()/1000000,0)</f>
        <v/>
      </c>
    </row>
    <row r="83">
      <c r="A83" t="n">
        <v>201602</v>
      </c>
      <c r="B83" t="inlineStr">
        <is>
          <t>02/2016</t>
        </is>
      </c>
      <c r="C83" t="n">
        <v>40</v>
      </c>
      <c r="D83" t="inlineStr">
        <is>
          <t>S40</t>
        </is>
      </c>
      <c r="E83" t="inlineStr">
        <is>
          <t>Nexa Dungannon and South Tyrone (S40)</t>
        </is>
      </c>
      <c r="F83" t="inlineStr">
        <is>
          <t>Anh</t>
        </is>
      </c>
      <c r="G83" t="inlineStr">
        <is>
          <t>POS</t>
        </is>
      </c>
      <c r="H83" s="42" t="n">
        <v>1499.82</v>
      </c>
      <c r="I83" s="42" t="n">
        <v>0</v>
      </c>
      <c r="J83" s="42" t="n">
        <v>1499.82</v>
      </c>
      <c r="K83" s="42" t="n">
        <v>0</v>
      </c>
      <c r="L83" s="42" t="n">
        <v>3</v>
      </c>
      <c r="M83" s="42" t="n">
        <v>14</v>
      </c>
      <c r="N83" s="42" t="n">
        <v>1499.82</v>
      </c>
      <c r="O83" s="42" t="n">
        <v>1499.82</v>
      </c>
      <c r="P83" s="42" t="n">
        <v>1</v>
      </c>
      <c r="Q83" s="42" t="n">
        <v>0</v>
      </c>
      <c r="R83" s="42" t="n">
        <v>0</v>
      </c>
      <c r="S83" s="42">
        <f>N83-(J83-K83)</f>
        <v/>
      </c>
      <c r="T83">
        <f>IF(N83=0,0,IF(AND(ABS(S83)&gt;Calc!$B$8,ABS(S83)/ABS(N83)&gt;Calc!$B$9),1,0))</f>
        <v/>
      </c>
      <c r="U83">
        <f>IF(AND(A83=Calc!$B$3,OR(Calc!$B$6="*",G83=Calc!$B$6),OR(Calc!$B$7="*",F83=Calc!$B$7)),1,0)</f>
        <v/>
      </c>
      <c r="V83">
        <f>IF(AND(U83=1,J83&gt;0),J83+ROW()/1000000,0)</f>
        <v/>
      </c>
      <c r="W83">
        <f>IF(AND(U83=1,OR(N83&lt;&gt;0,J83&lt;&gt;0)),ABS(S83)+ROW()/1000000,0)</f>
        <v/>
      </c>
      <c r="X83">
        <f>IF(AND(U83=1,T83=1,C83&lt;&gt;0),ABS(S83)+ROW()/1000000,0)</f>
        <v/>
      </c>
    </row>
    <row r="84">
      <c r="A84" t="n">
        <v>201602</v>
      </c>
      <c r="B84" t="inlineStr">
        <is>
          <t>02/2016</t>
        </is>
      </c>
      <c r="C84" t="n">
        <v>41</v>
      </c>
      <c r="D84" t="inlineStr">
        <is>
          <t>S41</t>
        </is>
      </c>
      <c r="E84" t="inlineStr">
        <is>
          <t>Nexa Fermanagh (S41)</t>
        </is>
      </c>
      <c r="F84" t="inlineStr">
        <is>
          <t>Anh</t>
        </is>
      </c>
      <c r="G84" t="inlineStr">
        <is>
          <t>POS</t>
        </is>
      </c>
      <c r="H84" s="42" t="n">
        <v>26548.67</v>
      </c>
      <c r="I84" s="42" t="n">
        <v>0</v>
      </c>
      <c r="J84" s="42" t="n">
        <v>26548.67</v>
      </c>
      <c r="K84" s="42" t="n">
        <v>0</v>
      </c>
      <c r="L84" s="42" t="n">
        <v>9</v>
      </c>
      <c r="M84" s="42" t="n">
        <v>99</v>
      </c>
      <c r="N84" s="42" t="n">
        <v>26548.67</v>
      </c>
      <c r="O84" s="42" t="n">
        <v>26548.67</v>
      </c>
      <c r="P84" s="42" t="n">
        <v>0</v>
      </c>
      <c r="Q84" s="42" t="n">
        <v>0</v>
      </c>
      <c r="R84" s="42" t="n">
        <v>0</v>
      </c>
      <c r="S84" s="42">
        <f>N84-(J84-K84)</f>
        <v/>
      </c>
      <c r="T84">
        <f>IF(N84=0,0,IF(AND(ABS(S84)&gt;Calc!$B$8,ABS(S84)/ABS(N84)&gt;Calc!$B$9),1,0))</f>
        <v/>
      </c>
      <c r="U84">
        <f>IF(AND(A84=Calc!$B$3,OR(Calc!$B$6="*",G84=Calc!$B$6),OR(Calc!$B$7="*",F84=Calc!$B$7)),1,0)</f>
        <v/>
      </c>
      <c r="V84">
        <f>IF(AND(U84=1,J84&gt;0),J84+ROW()/1000000,0)</f>
        <v/>
      </c>
      <c r="W84">
        <f>IF(AND(U84=1,OR(N84&lt;&gt;0,J84&lt;&gt;0)),ABS(S84)+ROW()/1000000,0)</f>
        <v/>
      </c>
      <c r="X84">
        <f>IF(AND(U84=1,T84=1,C84&lt;&gt;0),ABS(S84)+ROW()/1000000,0)</f>
        <v/>
      </c>
    </row>
    <row r="85">
      <c r="A85" t="n">
        <v>201602</v>
      </c>
      <c r="B85" t="inlineStr">
        <is>
          <t>02/2016</t>
        </is>
      </c>
      <c r="C85" t="n">
        <v>42</v>
      </c>
      <c r="D85" t="inlineStr">
        <is>
          <t>S42</t>
        </is>
      </c>
      <c r="E85" t="inlineStr">
        <is>
          <t>Nexa North Down (S42)</t>
        </is>
      </c>
      <c r="F85" t="inlineStr">
        <is>
          <t>Anh</t>
        </is>
      </c>
      <c r="G85" t="inlineStr">
        <is>
          <t>POS</t>
        </is>
      </c>
      <c r="H85" s="42" t="n">
        <v>17334.74</v>
      </c>
      <c r="I85" s="42" t="n">
        <v>0</v>
      </c>
      <c r="J85" s="42" t="n">
        <v>17334.74</v>
      </c>
      <c r="K85" s="42" t="n">
        <v>0</v>
      </c>
      <c r="L85" s="42" t="n">
        <v>8</v>
      </c>
      <c r="M85" s="42" t="n">
        <v>45</v>
      </c>
      <c r="N85" s="42" t="n">
        <v>17334.74</v>
      </c>
      <c r="O85" s="42" t="n">
        <v>17334.74</v>
      </c>
      <c r="P85" s="42" t="n">
        <v>0</v>
      </c>
      <c r="Q85" s="42" t="n">
        <v>0</v>
      </c>
      <c r="R85" s="42" t="n">
        <v>0</v>
      </c>
      <c r="S85" s="42">
        <f>N85-(J85-K85)</f>
        <v/>
      </c>
      <c r="T85">
        <f>IF(N85=0,0,IF(AND(ABS(S85)&gt;Calc!$B$8,ABS(S85)/ABS(N85)&gt;Calc!$B$9),1,0))</f>
        <v/>
      </c>
      <c r="U85">
        <f>IF(AND(A85=Calc!$B$3,OR(Calc!$B$6="*",G85=Calc!$B$6),OR(Calc!$B$7="*",F85=Calc!$B$7)),1,0)</f>
        <v/>
      </c>
      <c r="V85">
        <f>IF(AND(U85=1,J85&gt;0),J85+ROW()/1000000,0)</f>
        <v/>
      </c>
      <c r="W85">
        <f>IF(AND(U85=1,OR(N85&lt;&gt;0,J85&lt;&gt;0)),ABS(S85)+ROW()/1000000,0)</f>
        <v/>
      </c>
      <c r="X85">
        <f>IF(AND(U85=1,T85=1,C85&lt;&gt;0),ABS(S85)+ROW()/1000000,0)</f>
        <v/>
      </c>
    </row>
    <row r="86">
      <c r="A86" t="n">
        <v>201602</v>
      </c>
      <c r="B86" t="inlineStr">
        <is>
          <t>02/2016</t>
        </is>
      </c>
      <c r="C86" t="n">
        <v>43</v>
      </c>
      <c r="D86" t="inlineStr">
        <is>
          <t>S43</t>
        </is>
      </c>
      <c r="E86" t="inlineStr">
        <is>
          <t>Nexa Alaska (S43)</t>
        </is>
      </c>
      <c r="F86" t="inlineStr">
        <is>
          <t>Mỹ</t>
        </is>
      </c>
      <c r="G86" t="inlineStr">
        <is>
          <t>POS</t>
        </is>
      </c>
      <c r="H86" s="42" t="n">
        <v>9585.58</v>
      </c>
      <c r="I86" s="42" t="n">
        <v>0</v>
      </c>
      <c r="J86" s="42" t="n">
        <v>9585.58</v>
      </c>
      <c r="K86" s="42" t="n">
        <v>0</v>
      </c>
      <c r="L86" s="42" t="n">
        <v>6</v>
      </c>
      <c r="M86" s="42" t="n">
        <v>37</v>
      </c>
      <c r="N86" s="42" t="n">
        <v>9585.58</v>
      </c>
      <c r="O86" s="42" t="n">
        <v>9585.58</v>
      </c>
      <c r="P86" s="42" t="n">
        <v>0</v>
      </c>
      <c r="Q86" s="42" t="n">
        <v>0</v>
      </c>
      <c r="R86" s="42" t="n">
        <v>0</v>
      </c>
      <c r="S86" s="42">
        <f>N86-(J86-K86)</f>
        <v/>
      </c>
      <c r="T86">
        <f>IF(N86=0,0,IF(AND(ABS(S86)&gt;Calc!$B$8,ABS(S86)/ABS(N86)&gt;Calc!$B$9),1,0))</f>
        <v/>
      </c>
      <c r="U86">
        <f>IF(AND(A86=Calc!$B$3,OR(Calc!$B$6="*",G86=Calc!$B$6),OR(Calc!$B$7="*",F86=Calc!$B$7)),1,0)</f>
        <v/>
      </c>
      <c r="V86">
        <f>IF(AND(U86=1,J86&gt;0),J86+ROW()/1000000,0)</f>
        <v/>
      </c>
      <c r="W86">
        <f>IF(AND(U86=1,OR(N86&lt;&gt;0,J86&lt;&gt;0)),ABS(S86)+ROW()/1000000,0)</f>
        <v/>
      </c>
      <c r="X86">
        <f>IF(AND(U86=1,T86=1,C86&lt;&gt;0),ABS(S86)+ROW()/1000000,0)</f>
        <v/>
      </c>
    </row>
    <row r="87">
      <c r="A87" t="n">
        <v>201602</v>
      </c>
      <c r="B87" t="inlineStr">
        <is>
          <t>02/2016</t>
        </is>
      </c>
      <c r="C87" t="n">
        <v>44</v>
      </c>
      <c r="D87" t="inlineStr">
        <is>
          <t>S44</t>
        </is>
      </c>
      <c r="E87" t="inlineStr">
        <is>
          <t>Nexa Arkansas (S44)</t>
        </is>
      </c>
      <c r="F87" t="inlineStr">
        <is>
          <t>Mỹ</t>
        </is>
      </c>
      <c r="G87" t="inlineStr">
        <is>
          <t>POS</t>
        </is>
      </c>
      <c r="H87" s="42" t="n">
        <v>49434.22</v>
      </c>
      <c r="I87" s="42" t="n">
        <v>0</v>
      </c>
      <c r="J87" s="42" t="n">
        <v>49434.22</v>
      </c>
      <c r="K87" s="42" t="n">
        <v>143.44</v>
      </c>
      <c r="L87" s="42" t="n">
        <v>11</v>
      </c>
      <c r="M87" s="42" t="n">
        <v>118</v>
      </c>
      <c r="N87" s="42" t="n">
        <v>49290.78</v>
      </c>
      <c r="O87" s="42" t="n">
        <v>49434.22</v>
      </c>
      <c r="P87" s="42" t="n">
        <v>0</v>
      </c>
      <c r="Q87" s="42" t="n">
        <v>0</v>
      </c>
      <c r="R87" s="42" t="n">
        <v>0</v>
      </c>
      <c r="S87" s="42">
        <f>N87-(J87-K87)</f>
        <v/>
      </c>
      <c r="T87">
        <f>IF(N87=0,0,IF(AND(ABS(S87)&gt;Calc!$B$8,ABS(S87)/ABS(N87)&gt;Calc!$B$9),1,0))</f>
        <v/>
      </c>
      <c r="U87">
        <f>IF(AND(A87=Calc!$B$3,OR(Calc!$B$6="*",G87=Calc!$B$6),OR(Calc!$B$7="*",F87=Calc!$B$7)),1,0)</f>
        <v/>
      </c>
      <c r="V87">
        <f>IF(AND(U87=1,J87&gt;0),J87+ROW()/1000000,0)</f>
        <v/>
      </c>
      <c r="W87">
        <f>IF(AND(U87=1,OR(N87&lt;&gt;0,J87&lt;&gt;0)),ABS(S87)+ROW()/1000000,0)</f>
        <v/>
      </c>
      <c r="X87">
        <f>IF(AND(U87=1,T87=1,C87&lt;&gt;0),ABS(S87)+ROW()/1000000,0)</f>
        <v/>
      </c>
    </row>
    <row r="88">
      <c r="A88" t="n">
        <v>201602</v>
      </c>
      <c r="B88" t="inlineStr">
        <is>
          <t>02/2016</t>
        </is>
      </c>
      <c r="C88" t="n">
        <v>45</v>
      </c>
      <c r="D88" t="inlineStr">
        <is>
          <t>S45</t>
        </is>
      </c>
      <c r="E88" t="inlineStr">
        <is>
          <t>Nexa Connecticut (S45)</t>
        </is>
      </c>
      <c r="F88" t="inlineStr">
        <is>
          <t>Mỹ</t>
        </is>
      </c>
      <c r="G88" t="inlineStr">
        <is>
          <t>POS</t>
        </is>
      </c>
      <c r="H88" s="42" t="n">
        <v>949.16</v>
      </c>
      <c r="I88" s="42" t="n">
        <v>0</v>
      </c>
      <c r="J88" s="42" t="n">
        <v>949.16</v>
      </c>
      <c r="K88" s="42" t="n">
        <v>0</v>
      </c>
      <c r="L88" s="42" t="n">
        <v>4</v>
      </c>
      <c r="M88" s="42" t="n">
        <v>14</v>
      </c>
      <c r="N88" s="42" t="n">
        <v>949.16</v>
      </c>
      <c r="O88" s="42" t="n">
        <v>949.16</v>
      </c>
      <c r="P88" s="42" t="n">
        <v>1</v>
      </c>
      <c r="Q88" s="42" t="n">
        <v>0</v>
      </c>
      <c r="R88" s="42" t="n">
        <v>0</v>
      </c>
      <c r="S88" s="42">
        <f>N88-(J88-K88)</f>
        <v/>
      </c>
      <c r="T88">
        <f>IF(N88=0,0,IF(AND(ABS(S88)&gt;Calc!$B$8,ABS(S88)/ABS(N88)&gt;Calc!$B$9),1,0))</f>
        <v/>
      </c>
      <c r="U88">
        <f>IF(AND(A88=Calc!$B$3,OR(Calc!$B$6="*",G88=Calc!$B$6),OR(Calc!$B$7="*",F88=Calc!$B$7)),1,0)</f>
        <v/>
      </c>
      <c r="V88">
        <f>IF(AND(U88=1,J88&gt;0),J88+ROW()/1000000,0)</f>
        <v/>
      </c>
      <c r="W88">
        <f>IF(AND(U88=1,OR(N88&lt;&gt;0,J88&lt;&gt;0)),ABS(S88)+ROW()/1000000,0)</f>
        <v/>
      </c>
      <c r="X88">
        <f>IF(AND(U88=1,T88=1,C88&lt;&gt;0),ABS(S88)+ROW()/1000000,0)</f>
        <v/>
      </c>
    </row>
    <row r="89">
      <c r="A89" t="n">
        <v>201602</v>
      </c>
      <c r="B89" t="inlineStr">
        <is>
          <t>02/2016</t>
        </is>
      </c>
      <c r="C89" t="n">
        <v>47</v>
      </c>
      <c r="D89" t="inlineStr">
        <is>
          <t>S47</t>
        </is>
      </c>
      <c r="E89" t="inlineStr">
        <is>
          <t>Nexa Hawaii (S47)</t>
        </is>
      </c>
      <c r="F89" t="inlineStr">
        <is>
          <t>Mỹ</t>
        </is>
      </c>
      <c r="G89" t="inlineStr">
        <is>
          <t>POS</t>
        </is>
      </c>
      <c r="H89" s="42" t="n">
        <v>9705.85</v>
      </c>
      <c r="I89" s="42" t="n">
        <v>0</v>
      </c>
      <c r="J89" s="42" t="n">
        <v>9705.85</v>
      </c>
      <c r="K89" s="42" t="n">
        <v>0</v>
      </c>
      <c r="L89" s="42" t="n">
        <v>9</v>
      </c>
      <c r="M89" s="42" t="n">
        <v>65</v>
      </c>
      <c r="N89" s="42" t="n">
        <v>9705.85</v>
      </c>
      <c r="O89" s="42" t="n">
        <v>9705.85</v>
      </c>
      <c r="P89" s="42" t="n">
        <v>0</v>
      </c>
      <c r="Q89" s="42" t="n">
        <v>0</v>
      </c>
      <c r="R89" s="42" t="n">
        <v>0</v>
      </c>
      <c r="S89" s="42">
        <f>N89-(J89-K89)</f>
        <v/>
      </c>
      <c r="T89">
        <f>IF(N89=0,0,IF(AND(ABS(S89)&gt;Calc!$B$8,ABS(S89)/ABS(N89)&gt;Calc!$B$9),1,0))</f>
        <v/>
      </c>
      <c r="U89">
        <f>IF(AND(A89=Calc!$B$3,OR(Calc!$B$6="*",G89=Calc!$B$6),OR(Calc!$B$7="*",F89=Calc!$B$7)),1,0)</f>
        <v/>
      </c>
      <c r="V89">
        <f>IF(AND(U89=1,J89&gt;0),J89+ROW()/1000000,0)</f>
        <v/>
      </c>
      <c r="W89">
        <f>IF(AND(U89=1,OR(N89&lt;&gt;0,J89&lt;&gt;0)),ABS(S89)+ROW()/1000000,0)</f>
        <v/>
      </c>
      <c r="X89">
        <f>IF(AND(U89=1,T89=1,C89&lt;&gt;0),ABS(S89)+ROW()/1000000,0)</f>
        <v/>
      </c>
    </row>
    <row r="90">
      <c r="A90" t="n">
        <v>201602</v>
      </c>
      <c r="B90" t="inlineStr">
        <is>
          <t>02/2016</t>
        </is>
      </c>
      <c r="C90" t="n">
        <v>48</v>
      </c>
      <c r="D90" t="inlineStr">
        <is>
          <t>S48</t>
        </is>
      </c>
      <c r="E90" t="inlineStr">
        <is>
          <t>Nexa Idaho (S48)</t>
        </is>
      </c>
      <c r="F90" t="inlineStr">
        <is>
          <t>Mỹ</t>
        </is>
      </c>
      <c r="G90" t="inlineStr">
        <is>
          <t>POS</t>
        </is>
      </c>
      <c r="H90" s="42" t="n">
        <v>5253.77</v>
      </c>
      <c r="I90" s="42" t="n">
        <v>0</v>
      </c>
      <c r="J90" s="42" t="n">
        <v>5253.77</v>
      </c>
      <c r="K90" s="42" t="n">
        <v>0</v>
      </c>
      <c r="L90" s="42" t="n">
        <v>4</v>
      </c>
      <c r="M90" s="42" t="n">
        <v>23</v>
      </c>
      <c r="N90" s="42" t="n">
        <v>5124.77</v>
      </c>
      <c r="O90" s="42" t="n">
        <v>5253.77</v>
      </c>
      <c r="P90" s="42" t="n">
        <v>0</v>
      </c>
      <c r="Q90" s="42" t="n">
        <v>0</v>
      </c>
      <c r="R90" s="42" t="n">
        <v>0</v>
      </c>
      <c r="S90" s="42">
        <f>N90-(J90-K90)</f>
        <v/>
      </c>
      <c r="T90">
        <f>IF(N90=0,0,IF(AND(ABS(S90)&gt;Calc!$B$8,ABS(S90)/ABS(N90)&gt;Calc!$B$9),1,0))</f>
        <v/>
      </c>
      <c r="U90">
        <f>IF(AND(A90=Calc!$B$3,OR(Calc!$B$6="*",G90=Calc!$B$6),OR(Calc!$B$7="*",F90=Calc!$B$7)),1,0)</f>
        <v/>
      </c>
      <c r="V90">
        <f>IF(AND(U90=1,J90&gt;0),J90+ROW()/1000000,0)</f>
        <v/>
      </c>
      <c r="W90">
        <f>IF(AND(U90=1,OR(N90&lt;&gt;0,J90&lt;&gt;0)),ABS(S90)+ROW()/1000000,0)</f>
        <v/>
      </c>
      <c r="X90">
        <f>IF(AND(U90=1,T90=1,C90&lt;&gt;0),ABS(S90)+ROW()/1000000,0)</f>
        <v/>
      </c>
    </row>
    <row r="91">
      <c r="A91" t="n">
        <v>201602</v>
      </c>
      <c r="B91" t="inlineStr">
        <is>
          <t>02/2016</t>
        </is>
      </c>
      <c r="C91" t="n">
        <v>50</v>
      </c>
      <c r="D91" t="inlineStr">
        <is>
          <t>S50</t>
        </is>
      </c>
      <c r="E91" t="inlineStr">
        <is>
          <t>Nexa Kansas (S50)</t>
        </is>
      </c>
      <c r="F91" t="inlineStr">
        <is>
          <t>Mỹ</t>
        </is>
      </c>
      <c r="G91" t="inlineStr">
        <is>
          <t>POS</t>
        </is>
      </c>
      <c r="H91" s="42" t="n">
        <v>18261.45</v>
      </c>
      <c r="I91" s="42" t="n">
        <v>0</v>
      </c>
      <c r="J91" s="42" t="n">
        <v>18261.45</v>
      </c>
      <c r="K91" s="42" t="n">
        <v>0</v>
      </c>
      <c r="L91" s="42" t="n">
        <v>10</v>
      </c>
      <c r="M91" s="42" t="n">
        <v>51</v>
      </c>
      <c r="N91" s="42" t="n">
        <v>18261.45</v>
      </c>
      <c r="O91" s="42" t="n">
        <v>18261.45</v>
      </c>
      <c r="P91" s="42" t="n">
        <v>0</v>
      </c>
      <c r="Q91" s="42" t="n">
        <v>0</v>
      </c>
      <c r="R91" s="42" t="n">
        <v>0</v>
      </c>
      <c r="S91" s="42">
        <f>N91-(J91-K91)</f>
        <v/>
      </c>
      <c r="T91">
        <f>IF(N91=0,0,IF(AND(ABS(S91)&gt;Calc!$B$8,ABS(S91)/ABS(N91)&gt;Calc!$B$9),1,0))</f>
        <v/>
      </c>
      <c r="U91">
        <f>IF(AND(A91=Calc!$B$3,OR(Calc!$B$6="*",G91=Calc!$B$6),OR(Calc!$B$7="*",F91=Calc!$B$7)),1,0)</f>
        <v/>
      </c>
      <c r="V91">
        <f>IF(AND(U91=1,J91&gt;0),J91+ROW()/1000000,0)</f>
        <v/>
      </c>
      <c r="W91">
        <f>IF(AND(U91=1,OR(N91&lt;&gt;0,J91&lt;&gt;0)),ABS(S91)+ROW()/1000000,0)</f>
        <v/>
      </c>
      <c r="X91">
        <f>IF(AND(U91=1,T91=1,C91&lt;&gt;0),ABS(S91)+ROW()/1000000,0)</f>
        <v/>
      </c>
    </row>
    <row r="92">
      <c r="A92" t="n">
        <v>201602</v>
      </c>
      <c r="B92" t="inlineStr">
        <is>
          <t>02/2016</t>
        </is>
      </c>
      <c r="C92" t="n">
        <v>51</v>
      </c>
      <c r="D92" t="inlineStr">
        <is>
          <t>S51</t>
        </is>
      </c>
      <c r="E92" t="inlineStr">
        <is>
          <t>Nexa Maine (S51)</t>
        </is>
      </c>
      <c r="F92" t="inlineStr">
        <is>
          <t>Mỹ</t>
        </is>
      </c>
      <c r="G92" t="inlineStr">
        <is>
          <t>POS</t>
        </is>
      </c>
      <c r="H92" s="42" t="n">
        <v>15730.8</v>
      </c>
      <c r="I92" s="42" t="n">
        <v>0</v>
      </c>
      <c r="J92" s="42" t="n">
        <v>15730.8</v>
      </c>
      <c r="K92" s="42" t="n">
        <v>826.77</v>
      </c>
      <c r="L92" s="42" t="n">
        <v>7</v>
      </c>
      <c r="M92" s="42" t="n">
        <v>39</v>
      </c>
      <c r="N92" s="42" t="n">
        <v>14904.03</v>
      </c>
      <c r="O92" s="42" t="n">
        <v>15730.8</v>
      </c>
      <c r="P92" s="42" t="n">
        <v>1</v>
      </c>
      <c r="Q92" s="42" t="n">
        <v>0</v>
      </c>
      <c r="R92" s="42" t="n">
        <v>0</v>
      </c>
      <c r="S92" s="42">
        <f>N92-(J92-K92)</f>
        <v/>
      </c>
      <c r="T92">
        <f>IF(N92=0,0,IF(AND(ABS(S92)&gt;Calc!$B$8,ABS(S92)/ABS(N92)&gt;Calc!$B$9),1,0))</f>
        <v/>
      </c>
      <c r="U92">
        <f>IF(AND(A92=Calc!$B$3,OR(Calc!$B$6="*",G92=Calc!$B$6),OR(Calc!$B$7="*",F92=Calc!$B$7)),1,0)</f>
        <v/>
      </c>
      <c r="V92">
        <f>IF(AND(U92=1,J92&gt;0),J92+ROW()/1000000,0)</f>
        <v/>
      </c>
      <c r="W92">
        <f>IF(AND(U92=1,OR(N92&lt;&gt;0,J92&lt;&gt;0)),ABS(S92)+ROW()/1000000,0)</f>
        <v/>
      </c>
      <c r="X92">
        <f>IF(AND(U92=1,T92=1,C92&lt;&gt;0),ABS(S92)+ROW()/1000000,0)</f>
        <v/>
      </c>
    </row>
    <row r="93">
      <c r="A93" t="n">
        <v>201602</v>
      </c>
      <c r="B93" t="inlineStr">
        <is>
          <t>02/2016</t>
        </is>
      </c>
      <c r="C93" t="n">
        <v>53</v>
      </c>
      <c r="D93" t="inlineStr">
        <is>
          <t>S53</t>
        </is>
      </c>
      <c r="E93" t="inlineStr">
        <is>
          <t>Nexa Montana (S53)</t>
        </is>
      </c>
      <c r="F93" t="inlineStr">
        <is>
          <t>Mỹ</t>
        </is>
      </c>
      <c r="G93" t="inlineStr">
        <is>
          <t>POS</t>
        </is>
      </c>
      <c r="H93" s="42" t="n">
        <v>14941.33</v>
      </c>
      <c r="I93" s="42" t="n">
        <v>0</v>
      </c>
      <c r="J93" s="42" t="n">
        <v>14941.33</v>
      </c>
      <c r="K93" s="42" t="n">
        <v>0</v>
      </c>
      <c r="L93" s="42" t="n">
        <v>5</v>
      </c>
      <c r="M93" s="42" t="n">
        <v>45</v>
      </c>
      <c r="N93" s="42" t="n">
        <v>14941.33</v>
      </c>
      <c r="O93" s="42" t="n">
        <v>14941.33</v>
      </c>
      <c r="P93" s="42" t="n">
        <v>0</v>
      </c>
      <c r="Q93" s="42" t="n">
        <v>0</v>
      </c>
      <c r="R93" s="42" t="n">
        <v>0</v>
      </c>
      <c r="S93" s="42">
        <f>N93-(J93-K93)</f>
        <v/>
      </c>
      <c r="T93">
        <f>IF(N93=0,0,IF(AND(ABS(S93)&gt;Calc!$B$8,ABS(S93)/ABS(N93)&gt;Calc!$B$9),1,0))</f>
        <v/>
      </c>
      <c r="U93">
        <f>IF(AND(A93=Calc!$B$3,OR(Calc!$B$6="*",G93=Calc!$B$6),OR(Calc!$B$7="*",F93=Calc!$B$7)),1,0)</f>
        <v/>
      </c>
      <c r="V93">
        <f>IF(AND(U93=1,J93&gt;0),J93+ROW()/1000000,0)</f>
        <v/>
      </c>
      <c r="W93">
        <f>IF(AND(U93=1,OR(N93&lt;&gt;0,J93&lt;&gt;0)),ABS(S93)+ROW()/1000000,0)</f>
        <v/>
      </c>
      <c r="X93">
        <f>IF(AND(U93=1,T93=1,C93&lt;&gt;0),ABS(S93)+ROW()/1000000,0)</f>
        <v/>
      </c>
    </row>
    <row r="94">
      <c r="A94" t="n">
        <v>201602</v>
      </c>
      <c r="B94" t="inlineStr">
        <is>
          <t>02/2016</t>
        </is>
      </c>
      <c r="C94" t="n">
        <v>54</v>
      </c>
      <c r="D94" t="inlineStr">
        <is>
          <t>S54</t>
        </is>
      </c>
      <c r="E94" t="inlineStr">
        <is>
          <t>Nexa Nebraska (S54)</t>
        </is>
      </c>
      <c r="F94" t="inlineStr">
        <is>
          <t>Mỹ</t>
        </is>
      </c>
      <c r="G94" t="inlineStr">
        <is>
          <t>POS</t>
        </is>
      </c>
      <c r="H94" s="42" t="n">
        <v>4105.79</v>
      </c>
      <c r="I94" s="42" t="n">
        <v>0</v>
      </c>
      <c r="J94" s="42" t="n">
        <v>4105.79</v>
      </c>
      <c r="K94" s="42" t="n">
        <v>0</v>
      </c>
      <c r="L94" s="42" t="n">
        <v>4</v>
      </c>
      <c r="M94" s="42" t="n">
        <v>25</v>
      </c>
      <c r="N94" s="42" t="n">
        <v>4105.79</v>
      </c>
      <c r="O94" s="42" t="n">
        <v>4105.79</v>
      </c>
      <c r="P94" s="42" t="n">
        <v>0</v>
      </c>
      <c r="Q94" s="42" t="n">
        <v>0</v>
      </c>
      <c r="R94" s="42" t="n">
        <v>0</v>
      </c>
      <c r="S94" s="42">
        <f>N94-(J94-K94)</f>
        <v/>
      </c>
      <c r="T94">
        <f>IF(N94=0,0,IF(AND(ABS(S94)&gt;Calc!$B$8,ABS(S94)/ABS(N94)&gt;Calc!$B$9),1,0))</f>
        <v/>
      </c>
      <c r="U94">
        <f>IF(AND(A94=Calc!$B$3,OR(Calc!$B$6="*",G94=Calc!$B$6),OR(Calc!$B$7="*",F94=Calc!$B$7)),1,0)</f>
        <v/>
      </c>
      <c r="V94">
        <f>IF(AND(U94=1,J94&gt;0),J94+ROW()/1000000,0)</f>
        <v/>
      </c>
      <c r="W94">
        <f>IF(AND(U94=1,OR(N94&lt;&gt;0,J94&lt;&gt;0)),ABS(S94)+ROW()/1000000,0)</f>
        <v/>
      </c>
      <c r="X94">
        <f>IF(AND(U94=1,T94=1,C94&lt;&gt;0),ABS(S94)+ROW()/1000000,0)</f>
        <v/>
      </c>
    </row>
    <row r="95">
      <c r="A95" t="n">
        <v>201602</v>
      </c>
      <c r="B95" t="inlineStr">
        <is>
          <t>02/2016</t>
        </is>
      </c>
      <c r="C95" t="n">
        <v>55</v>
      </c>
      <c r="D95" t="inlineStr">
        <is>
          <t>S55</t>
        </is>
      </c>
      <c r="E95" t="inlineStr">
        <is>
          <t>Nexa Nevada (S55)</t>
        </is>
      </c>
      <c r="F95" t="inlineStr">
        <is>
          <t>Mỹ</t>
        </is>
      </c>
      <c r="G95" t="inlineStr">
        <is>
          <t>POS</t>
        </is>
      </c>
      <c r="H95" s="42" t="n">
        <v>18429.7</v>
      </c>
      <c r="I95" s="42" t="n">
        <v>0</v>
      </c>
      <c r="J95" s="42" t="n">
        <v>18429.7</v>
      </c>
      <c r="K95" s="42" t="n">
        <v>0</v>
      </c>
      <c r="L95" s="42" t="n">
        <v>7</v>
      </c>
      <c r="M95" s="42" t="n">
        <v>66</v>
      </c>
      <c r="N95" s="42" t="n">
        <v>18429.7</v>
      </c>
      <c r="O95" s="42" t="n">
        <v>18429.7</v>
      </c>
      <c r="P95" s="42" t="n">
        <v>0</v>
      </c>
      <c r="Q95" s="42" t="n">
        <v>0</v>
      </c>
      <c r="R95" s="42" t="n">
        <v>0</v>
      </c>
      <c r="S95" s="42">
        <f>N95-(J95-K95)</f>
        <v/>
      </c>
      <c r="T95">
        <f>IF(N95=0,0,IF(AND(ABS(S95)&gt;Calc!$B$8,ABS(S95)/ABS(N95)&gt;Calc!$B$9),1,0))</f>
        <v/>
      </c>
      <c r="U95">
        <f>IF(AND(A95=Calc!$B$3,OR(Calc!$B$6="*",G95=Calc!$B$6),OR(Calc!$B$7="*",F95=Calc!$B$7)),1,0)</f>
        <v/>
      </c>
      <c r="V95">
        <f>IF(AND(U95=1,J95&gt;0),J95+ROW()/1000000,0)</f>
        <v/>
      </c>
      <c r="W95">
        <f>IF(AND(U95=1,OR(N95&lt;&gt;0,J95&lt;&gt;0)),ABS(S95)+ROW()/1000000,0)</f>
        <v/>
      </c>
      <c r="X95">
        <f>IF(AND(U95=1,T95=1,C95&lt;&gt;0),ABS(S95)+ROW()/1000000,0)</f>
        <v/>
      </c>
    </row>
    <row r="96">
      <c r="A96" t="n">
        <v>201602</v>
      </c>
      <c r="B96" t="inlineStr">
        <is>
          <t>02/2016</t>
        </is>
      </c>
      <c r="C96" t="n">
        <v>56</v>
      </c>
      <c r="D96" t="inlineStr">
        <is>
          <t>S56</t>
        </is>
      </c>
      <c r="E96" t="inlineStr">
        <is>
          <t>Nexa New Hampshire (S56)</t>
        </is>
      </c>
      <c r="F96" t="inlineStr">
        <is>
          <t>Mỹ</t>
        </is>
      </c>
      <c r="G96" t="inlineStr">
        <is>
          <t>POS</t>
        </is>
      </c>
      <c r="H96" s="42" t="n">
        <v>9224.610000000001</v>
      </c>
      <c r="I96" s="42" t="n">
        <v>0</v>
      </c>
      <c r="J96" s="42" t="n">
        <v>9224.610000000001</v>
      </c>
      <c r="K96" s="42" t="n">
        <v>0</v>
      </c>
      <c r="L96" s="42" t="n">
        <v>3</v>
      </c>
      <c r="M96" s="42" t="n">
        <v>29</v>
      </c>
      <c r="N96" s="42" t="n">
        <v>9224.610000000001</v>
      </c>
      <c r="O96" s="42" t="n">
        <v>9224.610000000001</v>
      </c>
      <c r="P96" s="42" t="n">
        <v>0</v>
      </c>
      <c r="Q96" s="42" t="n">
        <v>0</v>
      </c>
      <c r="R96" s="42" t="n">
        <v>0</v>
      </c>
      <c r="S96" s="42">
        <f>N96-(J96-K96)</f>
        <v/>
      </c>
      <c r="T96">
        <f>IF(N96=0,0,IF(AND(ABS(S96)&gt;Calc!$B$8,ABS(S96)/ABS(N96)&gt;Calc!$B$9),1,0))</f>
        <v/>
      </c>
      <c r="U96">
        <f>IF(AND(A96=Calc!$B$3,OR(Calc!$B$6="*",G96=Calc!$B$6),OR(Calc!$B$7="*",F96=Calc!$B$7)),1,0)</f>
        <v/>
      </c>
      <c r="V96">
        <f>IF(AND(U96=1,J96&gt;0),J96+ROW()/1000000,0)</f>
        <v/>
      </c>
      <c r="W96">
        <f>IF(AND(U96=1,OR(N96&lt;&gt;0,J96&lt;&gt;0)),ABS(S96)+ROW()/1000000,0)</f>
        <v/>
      </c>
      <c r="X96">
        <f>IF(AND(U96=1,T96=1,C96&lt;&gt;0),ABS(S96)+ROW()/1000000,0)</f>
        <v/>
      </c>
    </row>
    <row r="97">
      <c r="A97" t="n">
        <v>201602</v>
      </c>
      <c r="B97" t="inlineStr">
        <is>
          <t>02/2016</t>
        </is>
      </c>
      <c r="C97" t="n">
        <v>57</v>
      </c>
      <c r="D97" t="inlineStr">
        <is>
          <t>S57</t>
        </is>
      </c>
      <c r="E97" t="inlineStr">
        <is>
          <t>Nexa New Mexico (S57)</t>
        </is>
      </c>
      <c r="F97" t="inlineStr">
        <is>
          <t>Mỹ</t>
        </is>
      </c>
      <c r="G97" t="inlineStr">
        <is>
          <t>POS</t>
        </is>
      </c>
      <c r="H97" s="42" t="n">
        <v>10169.45</v>
      </c>
      <c r="I97" s="42" t="n">
        <v>0</v>
      </c>
      <c r="J97" s="42" t="n">
        <v>10169.45</v>
      </c>
      <c r="K97" s="42" t="n">
        <v>1989</v>
      </c>
      <c r="L97" s="42" t="n">
        <v>6</v>
      </c>
      <c r="M97" s="42" t="n">
        <v>36</v>
      </c>
      <c r="N97" s="42" t="n">
        <v>8180.45</v>
      </c>
      <c r="O97" s="42" t="n">
        <v>10169.45</v>
      </c>
      <c r="P97" s="42" t="n">
        <v>0</v>
      </c>
      <c r="Q97" s="42" t="n">
        <v>0</v>
      </c>
      <c r="R97" s="42" t="n">
        <v>0</v>
      </c>
      <c r="S97" s="42">
        <f>N97-(J97-K97)</f>
        <v/>
      </c>
      <c r="T97">
        <f>IF(N97=0,0,IF(AND(ABS(S97)&gt;Calc!$B$8,ABS(S97)/ABS(N97)&gt;Calc!$B$9),1,0))</f>
        <v/>
      </c>
      <c r="U97">
        <f>IF(AND(A97=Calc!$B$3,OR(Calc!$B$6="*",G97=Calc!$B$6),OR(Calc!$B$7="*",F97=Calc!$B$7)),1,0)</f>
        <v/>
      </c>
      <c r="V97">
        <f>IF(AND(U97=1,J97&gt;0),J97+ROW()/1000000,0)</f>
        <v/>
      </c>
      <c r="W97">
        <f>IF(AND(U97=1,OR(N97&lt;&gt;0,J97&lt;&gt;0)),ABS(S97)+ROW()/1000000,0)</f>
        <v/>
      </c>
      <c r="X97">
        <f>IF(AND(U97=1,T97=1,C97&lt;&gt;0),ABS(S97)+ROW()/1000000,0)</f>
        <v/>
      </c>
    </row>
    <row r="98">
      <c r="A98" t="n">
        <v>201602</v>
      </c>
      <c r="B98" t="inlineStr">
        <is>
          <t>02/2016</t>
        </is>
      </c>
      <c r="C98" t="n">
        <v>59</v>
      </c>
      <c r="D98" t="inlineStr">
        <is>
          <t>S59</t>
        </is>
      </c>
      <c r="E98" t="inlineStr">
        <is>
          <t>Nexa Oregon (S59)</t>
        </is>
      </c>
      <c r="F98" t="inlineStr">
        <is>
          <t>Mỹ</t>
        </is>
      </c>
      <c r="G98" t="inlineStr">
        <is>
          <t>POS</t>
        </is>
      </c>
      <c r="H98" s="42" t="n">
        <v>33259.93</v>
      </c>
      <c r="I98" s="42" t="n">
        <v>0</v>
      </c>
      <c r="J98" s="42" t="n">
        <v>33259.93</v>
      </c>
      <c r="K98" s="42" t="n">
        <v>119.99</v>
      </c>
      <c r="L98" s="42" t="n">
        <v>9</v>
      </c>
      <c r="M98" s="42" t="n">
        <v>76</v>
      </c>
      <c r="N98" s="42" t="n">
        <v>33139.94</v>
      </c>
      <c r="O98" s="42" t="n">
        <v>33259.93</v>
      </c>
      <c r="P98" s="42" t="n">
        <v>0</v>
      </c>
      <c r="Q98" s="42" t="n">
        <v>0</v>
      </c>
      <c r="R98" s="42" t="n">
        <v>0</v>
      </c>
      <c r="S98" s="42">
        <f>N98-(J98-K98)</f>
        <v/>
      </c>
      <c r="T98">
        <f>IF(N98=0,0,IF(AND(ABS(S98)&gt;Calc!$B$8,ABS(S98)/ABS(N98)&gt;Calc!$B$9),1,0))</f>
        <v/>
      </c>
      <c r="U98">
        <f>IF(AND(A98=Calc!$B$3,OR(Calc!$B$6="*",G98=Calc!$B$6),OR(Calc!$B$7="*",F98=Calc!$B$7)),1,0)</f>
        <v/>
      </c>
      <c r="V98">
        <f>IF(AND(U98=1,J98&gt;0),J98+ROW()/1000000,0)</f>
        <v/>
      </c>
      <c r="W98">
        <f>IF(AND(U98=1,OR(N98&lt;&gt;0,J98&lt;&gt;0)),ABS(S98)+ROW()/1000000,0)</f>
        <v/>
      </c>
      <c r="X98">
        <f>IF(AND(U98=1,T98=1,C98&lt;&gt;0),ABS(S98)+ROW()/1000000,0)</f>
        <v/>
      </c>
    </row>
    <row r="99">
      <c r="A99" t="n">
        <v>201602</v>
      </c>
      <c r="B99" t="inlineStr">
        <is>
          <t>02/2016</t>
        </is>
      </c>
      <c r="C99" t="n">
        <v>61</v>
      </c>
      <c r="D99" t="inlineStr">
        <is>
          <t>S61</t>
        </is>
      </c>
      <c r="E99" t="inlineStr">
        <is>
          <t>Nexa South Carolina (S61)</t>
        </is>
      </c>
      <c r="F99" t="inlineStr">
        <is>
          <t>Mỹ</t>
        </is>
      </c>
      <c r="G99" t="inlineStr">
        <is>
          <t>POS</t>
        </is>
      </c>
      <c r="H99" s="42" t="n">
        <v>28535.26</v>
      </c>
      <c r="I99" s="42" t="n">
        <v>0</v>
      </c>
      <c r="J99" s="42" t="n">
        <v>28535.26</v>
      </c>
      <c r="K99" s="42" t="n">
        <v>855.85</v>
      </c>
      <c r="L99" s="42" t="n">
        <v>9</v>
      </c>
      <c r="M99" s="42" t="n">
        <v>80</v>
      </c>
      <c r="N99" s="42" t="n">
        <v>27871.21</v>
      </c>
      <c r="O99" s="42" t="n">
        <v>28535.26</v>
      </c>
      <c r="P99" s="42" t="n">
        <v>0</v>
      </c>
      <c r="Q99" s="42" t="n">
        <v>0</v>
      </c>
      <c r="R99" s="42" t="n">
        <v>0</v>
      </c>
      <c r="S99" s="42">
        <f>N99-(J99-K99)</f>
        <v/>
      </c>
      <c r="T99">
        <f>IF(N99=0,0,IF(AND(ABS(S99)&gt;Calc!$B$8,ABS(S99)/ABS(N99)&gt;Calc!$B$9),1,0))</f>
        <v/>
      </c>
      <c r="U99">
        <f>IF(AND(A99=Calc!$B$3,OR(Calc!$B$6="*",G99=Calc!$B$6),OR(Calc!$B$7="*",F99=Calc!$B$7)),1,0)</f>
        <v/>
      </c>
      <c r="V99">
        <f>IF(AND(U99=1,J99&gt;0),J99+ROW()/1000000,0)</f>
        <v/>
      </c>
      <c r="W99">
        <f>IF(AND(U99=1,OR(N99&lt;&gt;0,J99&lt;&gt;0)),ABS(S99)+ROW()/1000000,0)</f>
        <v/>
      </c>
      <c r="X99">
        <f>IF(AND(U99=1,T99=1,C99&lt;&gt;0),ABS(S99)+ROW()/1000000,0)</f>
        <v/>
      </c>
    </row>
    <row r="100">
      <c r="A100" t="n">
        <v>201602</v>
      </c>
      <c r="B100" t="inlineStr">
        <is>
          <t>02/2016</t>
        </is>
      </c>
      <c r="C100" t="n">
        <v>63</v>
      </c>
      <c r="D100" t="inlineStr">
        <is>
          <t>S63</t>
        </is>
      </c>
      <c r="E100" t="inlineStr">
        <is>
          <t>Nexa Utah (S63)</t>
        </is>
      </c>
      <c r="F100" t="inlineStr">
        <is>
          <t>Mỹ</t>
        </is>
      </c>
      <c r="G100" t="inlineStr">
        <is>
          <t>POS</t>
        </is>
      </c>
      <c r="H100" s="42" t="n">
        <v>25761.49</v>
      </c>
      <c r="I100" s="42" t="n">
        <v>0</v>
      </c>
      <c r="J100" s="42" t="n">
        <v>25761.49</v>
      </c>
      <c r="K100" s="42" t="n">
        <v>989.92</v>
      </c>
      <c r="L100" s="42" t="n">
        <v>12</v>
      </c>
      <c r="M100" s="42" t="n">
        <v>115</v>
      </c>
      <c r="N100" s="42" t="n">
        <v>24771.57</v>
      </c>
      <c r="O100" s="42" t="n">
        <v>25761.49</v>
      </c>
      <c r="P100" s="42" t="n">
        <v>0</v>
      </c>
      <c r="Q100" s="42" t="n">
        <v>0</v>
      </c>
      <c r="R100" s="42" t="n">
        <v>0</v>
      </c>
      <c r="S100" s="42">
        <f>N100-(J100-K100)</f>
        <v/>
      </c>
      <c r="T100">
        <f>IF(N100=0,0,IF(AND(ABS(S100)&gt;Calc!$B$8,ABS(S100)/ABS(N100)&gt;Calc!$B$9),1,0))</f>
        <v/>
      </c>
      <c r="U100">
        <f>IF(AND(A100=Calc!$B$3,OR(Calc!$B$6="*",G100=Calc!$B$6),OR(Calc!$B$7="*",F100=Calc!$B$7)),1,0)</f>
        <v/>
      </c>
      <c r="V100">
        <f>IF(AND(U100=1,J100&gt;0),J100+ROW()/1000000,0)</f>
        <v/>
      </c>
      <c r="W100">
        <f>IF(AND(U100=1,OR(N100&lt;&gt;0,J100&lt;&gt;0)),ABS(S100)+ROW()/1000000,0)</f>
        <v/>
      </c>
      <c r="X100">
        <f>IF(AND(U100=1,T100=1,C100&lt;&gt;0),ABS(S100)+ROW()/1000000,0)</f>
        <v/>
      </c>
    </row>
    <row r="101">
      <c r="A101" t="n">
        <v>201602</v>
      </c>
      <c r="B101" t="inlineStr">
        <is>
          <t>02/2016</t>
        </is>
      </c>
      <c r="C101" t="n">
        <v>64</v>
      </c>
      <c r="D101" t="inlineStr">
        <is>
          <t>S64</t>
        </is>
      </c>
      <c r="E101" t="inlineStr">
        <is>
          <t>Nexa Washington DC (S64)</t>
        </is>
      </c>
      <c r="F101" t="inlineStr">
        <is>
          <t>Mỹ</t>
        </is>
      </c>
      <c r="G101" t="inlineStr">
        <is>
          <t>POS</t>
        </is>
      </c>
      <c r="H101" s="42" t="n">
        <v>53761.47</v>
      </c>
      <c r="I101" s="42" t="n">
        <v>0</v>
      </c>
      <c r="J101" s="42" t="n">
        <v>53761.47</v>
      </c>
      <c r="K101" s="42" t="n">
        <v>0</v>
      </c>
      <c r="L101" s="42" t="n">
        <v>10</v>
      </c>
      <c r="M101" s="42" t="n">
        <v>125</v>
      </c>
      <c r="N101" s="42" t="n">
        <v>53761.47</v>
      </c>
      <c r="O101" s="42" t="n">
        <v>53761.47</v>
      </c>
      <c r="P101" s="42" t="n">
        <v>0</v>
      </c>
      <c r="Q101" s="42" t="n">
        <v>0</v>
      </c>
      <c r="R101" s="42" t="n">
        <v>0</v>
      </c>
      <c r="S101" s="42">
        <f>N101-(J101-K101)</f>
        <v/>
      </c>
      <c r="T101">
        <f>IF(N101=0,0,IF(AND(ABS(S101)&gt;Calc!$B$8,ABS(S101)/ABS(N101)&gt;Calc!$B$9),1,0))</f>
        <v/>
      </c>
      <c r="U101">
        <f>IF(AND(A101=Calc!$B$3,OR(Calc!$B$6="*",G101=Calc!$B$6),OR(Calc!$B$7="*",F101=Calc!$B$7)),1,0)</f>
        <v/>
      </c>
      <c r="V101">
        <f>IF(AND(U101=1,J101&gt;0),J101+ROW()/1000000,0)</f>
        <v/>
      </c>
      <c r="W101">
        <f>IF(AND(U101=1,OR(N101&lt;&gt;0,J101&lt;&gt;0)),ABS(S101)+ROW()/1000000,0)</f>
        <v/>
      </c>
      <c r="X101">
        <f>IF(AND(U101=1,T101=1,C101&lt;&gt;0),ABS(S101)+ROW()/1000000,0)</f>
        <v/>
      </c>
    </row>
    <row r="102">
      <c r="A102" t="n">
        <v>201602</v>
      </c>
      <c r="B102" t="inlineStr">
        <is>
          <t>02/2016</t>
        </is>
      </c>
      <c r="C102" t="n">
        <v>65</v>
      </c>
      <c r="D102" t="inlineStr">
        <is>
          <t>S65</t>
        </is>
      </c>
      <c r="E102" t="inlineStr">
        <is>
          <t>Nexa West Virginia (S65)</t>
        </is>
      </c>
      <c r="F102" t="inlineStr">
        <is>
          <t>Mỹ</t>
        </is>
      </c>
      <c r="G102" t="inlineStr">
        <is>
          <t>POS</t>
        </is>
      </c>
      <c r="H102" s="42" t="n">
        <v>16169.59</v>
      </c>
      <c r="I102" s="42" t="n">
        <v>0</v>
      </c>
      <c r="J102" s="42" t="n">
        <v>16169.59</v>
      </c>
      <c r="K102" s="42" t="n">
        <v>0</v>
      </c>
      <c r="L102" s="42" t="n">
        <v>7</v>
      </c>
      <c r="M102" s="42" t="n">
        <v>49</v>
      </c>
      <c r="N102" s="42" t="n">
        <v>16169.59</v>
      </c>
      <c r="O102" s="42" t="n">
        <v>16169.59</v>
      </c>
      <c r="P102" s="42" t="n">
        <v>0</v>
      </c>
      <c r="Q102" s="42" t="n">
        <v>0</v>
      </c>
      <c r="R102" s="42" t="n">
        <v>0</v>
      </c>
      <c r="S102" s="42">
        <f>N102-(J102-K102)</f>
        <v/>
      </c>
      <c r="T102">
        <f>IF(N102=0,0,IF(AND(ABS(S102)&gt;Calc!$B$8,ABS(S102)/ABS(N102)&gt;Calc!$B$9),1,0))</f>
        <v/>
      </c>
      <c r="U102">
        <f>IF(AND(A102=Calc!$B$3,OR(Calc!$B$6="*",G102=Calc!$B$6),OR(Calc!$B$7="*",F102=Calc!$B$7)),1,0)</f>
        <v/>
      </c>
      <c r="V102">
        <f>IF(AND(U102=1,J102&gt;0),J102+ROW()/1000000,0)</f>
        <v/>
      </c>
      <c r="W102">
        <f>IF(AND(U102=1,OR(N102&lt;&gt;0,J102&lt;&gt;0)),ABS(S102)+ROW()/1000000,0)</f>
        <v/>
      </c>
      <c r="X102">
        <f>IF(AND(U102=1,T102=1,C102&lt;&gt;0),ABS(S102)+ROW()/1000000,0)</f>
        <v/>
      </c>
    </row>
    <row r="103">
      <c r="A103" t="n">
        <v>201602</v>
      </c>
      <c r="B103" t="inlineStr">
        <is>
          <t>02/2016</t>
        </is>
      </c>
      <c r="C103" t="n">
        <v>66</v>
      </c>
      <c r="D103" t="inlineStr">
        <is>
          <t>S66</t>
        </is>
      </c>
      <c r="E103" t="inlineStr">
        <is>
          <t>Nexa Wyoming (S66)</t>
        </is>
      </c>
      <c r="F103" t="inlineStr">
        <is>
          <t>Mỹ</t>
        </is>
      </c>
      <c r="G103" t="inlineStr">
        <is>
          <t>POS</t>
        </is>
      </c>
      <c r="H103" s="42" t="n">
        <v>24402.76</v>
      </c>
      <c r="I103" s="42" t="n">
        <v>0</v>
      </c>
      <c r="J103" s="42" t="n">
        <v>24402.76</v>
      </c>
      <c r="K103" s="42" t="n">
        <v>0</v>
      </c>
      <c r="L103" s="42" t="n">
        <v>7</v>
      </c>
      <c r="M103" s="42" t="n">
        <v>74</v>
      </c>
      <c r="N103" s="42" t="n">
        <v>24387.66</v>
      </c>
      <c r="O103" s="42" t="n">
        <v>24402.76</v>
      </c>
      <c r="P103" s="42" t="n">
        <v>0</v>
      </c>
      <c r="Q103" s="42" t="n">
        <v>0</v>
      </c>
      <c r="R103" s="42" t="n">
        <v>0</v>
      </c>
      <c r="S103" s="42">
        <f>N103-(J103-K103)</f>
        <v/>
      </c>
      <c r="T103">
        <f>IF(N103=0,0,IF(AND(ABS(S103)&gt;Calc!$B$8,ABS(S103)/ABS(N103)&gt;Calc!$B$9),1,0))</f>
        <v/>
      </c>
      <c r="U103">
        <f>IF(AND(A103=Calc!$B$3,OR(Calc!$B$6="*",G103=Calc!$B$6),OR(Calc!$B$7="*",F103=Calc!$B$7)),1,0)</f>
        <v/>
      </c>
      <c r="V103">
        <f>IF(AND(U103=1,J103&gt;0),J103+ROW()/1000000,0)</f>
        <v/>
      </c>
      <c r="W103">
        <f>IF(AND(U103=1,OR(N103&lt;&gt;0,J103&lt;&gt;0)),ABS(S103)+ROW()/1000000,0)</f>
        <v/>
      </c>
      <c r="X103">
        <f>IF(AND(U103=1,T103=1,C103&lt;&gt;0),ABS(S103)+ROW()/1000000,0)</f>
        <v/>
      </c>
    </row>
    <row r="104">
      <c r="A104" t="n">
        <v>201603</v>
      </c>
      <c r="B104" t="inlineStr">
        <is>
          <t>03/2016</t>
        </is>
      </c>
      <c r="C104" t="n">
        <v>0</v>
      </c>
      <c r="D104" t="inlineStr">
        <is>
          <t>ONL</t>
        </is>
      </c>
      <c r="E104" t="inlineStr">
        <is>
          <t>Nexa Online (website/app)</t>
        </is>
      </c>
      <c r="F104" t="inlineStr">
        <is>
          <t>Online</t>
        </is>
      </c>
      <c r="G104" t="inlineStr">
        <is>
          <t>ONLINE</t>
        </is>
      </c>
      <c r="H104" s="42" t="n">
        <v>22409.49</v>
      </c>
      <c r="I104" s="42" t="n">
        <v>642.14</v>
      </c>
      <c r="J104" s="42" t="n">
        <v>21767.35</v>
      </c>
      <c r="K104" s="42" t="n">
        <v>1063.85</v>
      </c>
      <c r="L104" s="42" t="n">
        <v>15</v>
      </c>
      <c r="M104" s="42" t="n">
        <v>70</v>
      </c>
      <c r="N104" s="42" t="n">
        <v>47060.41</v>
      </c>
      <c r="O104" s="42" t="n">
        <v>48124.26</v>
      </c>
      <c r="P104" s="42" t="n">
        <v>0</v>
      </c>
      <c r="Q104" s="42" t="n">
        <v>0</v>
      </c>
      <c r="R104" s="42" t="n">
        <v>0</v>
      </c>
      <c r="S104" s="42">
        <f>N104-(J104-K104)</f>
        <v/>
      </c>
      <c r="T104">
        <f>IF(N104=0,0,IF(AND(ABS(S104)&gt;Calc!$B$8,ABS(S104)/ABS(N104)&gt;Calc!$B$9),1,0))</f>
        <v/>
      </c>
      <c r="U104">
        <f>IF(AND(A104=Calc!$B$3,OR(Calc!$B$6="*",G104=Calc!$B$6),OR(Calc!$B$7="*",F104=Calc!$B$7)),1,0)</f>
        <v/>
      </c>
      <c r="V104">
        <f>IF(AND(U104=1,J104&gt;0),J104+ROW()/1000000,0)</f>
        <v/>
      </c>
      <c r="W104">
        <f>IF(AND(U104=1,OR(N104&lt;&gt;0,J104&lt;&gt;0)),ABS(S104)+ROW()/1000000,0)</f>
        <v/>
      </c>
      <c r="X104">
        <f>IF(AND(U104=1,T104=1,C104&lt;&gt;0),ABS(S104)+ROW()/1000000,0)</f>
        <v/>
      </c>
    </row>
    <row r="105">
      <c r="A105" t="n">
        <v>201603</v>
      </c>
      <c r="B105" t="inlineStr">
        <is>
          <t>03/2016</t>
        </is>
      </c>
      <c r="C105" t="n">
        <v>2</v>
      </c>
      <c r="D105" t="inlineStr">
        <is>
          <t>S02</t>
        </is>
      </c>
      <c r="E105" t="inlineStr">
        <is>
          <t>Nexa Northern Territory (S02)</t>
        </is>
      </c>
      <c r="F105" t="inlineStr">
        <is>
          <t>Úc</t>
        </is>
      </c>
      <c r="G105" t="inlineStr">
        <is>
          <t>POS</t>
        </is>
      </c>
      <c r="H105" s="42" t="n">
        <v>8969.610000000001</v>
      </c>
      <c r="I105" s="42" t="n">
        <v>0</v>
      </c>
      <c r="J105" s="42" t="n">
        <v>8969.610000000001</v>
      </c>
      <c r="K105" s="42" t="n">
        <v>255</v>
      </c>
      <c r="L105" s="42" t="n">
        <v>1</v>
      </c>
      <c r="M105" s="42" t="n">
        <v>26</v>
      </c>
      <c r="N105" s="42" t="n">
        <v>8714.610000000001</v>
      </c>
      <c r="O105" s="42" t="n">
        <v>8969.610000000001</v>
      </c>
      <c r="P105" s="42" t="n">
        <v>0</v>
      </c>
      <c r="Q105" s="42" t="n">
        <v>0</v>
      </c>
      <c r="R105" s="42" t="n">
        <v>0</v>
      </c>
      <c r="S105" s="42">
        <f>N105-(J105-K105)</f>
        <v/>
      </c>
      <c r="T105">
        <f>IF(N105=0,0,IF(AND(ABS(S105)&gt;Calc!$B$8,ABS(S105)/ABS(N105)&gt;Calc!$B$9),1,0))</f>
        <v/>
      </c>
      <c r="U105">
        <f>IF(AND(A105=Calc!$B$3,OR(Calc!$B$6="*",G105=Calc!$B$6),OR(Calc!$B$7="*",F105=Calc!$B$7)),1,0)</f>
        <v/>
      </c>
      <c r="V105">
        <f>IF(AND(U105=1,J105&gt;0),J105+ROW()/1000000,0)</f>
        <v/>
      </c>
      <c r="W105">
        <f>IF(AND(U105=1,OR(N105&lt;&gt;0,J105&lt;&gt;0)),ABS(S105)+ROW()/1000000,0)</f>
        <v/>
      </c>
      <c r="X105">
        <f>IF(AND(U105=1,T105=1,C105&lt;&gt;0),ABS(S105)+ROW()/1000000,0)</f>
        <v/>
      </c>
    </row>
    <row r="106">
      <c r="A106" t="n">
        <v>201603</v>
      </c>
      <c r="B106" t="inlineStr">
        <is>
          <t>03/2016</t>
        </is>
      </c>
      <c r="C106" t="n">
        <v>5</v>
      </c>
      <c r="D106" t="inlineStr">
        <is>
          <t>S05</t>
        </is>
      </c>
      <c r="E106" t="inlineStr">
        <is>
          <t>Nexa Victoria (S05)</t>
        </is>
      </c>
      <c r="F106" t="inlineStr">
        <is>
          <t>Úc</t>
        </is>
      </c>
      <c r="G106" t="inlineStr">
        <is>
          <t>POS</t>
        </is>
      </c>
      <c r="H106" s="42" t="n">
        <v>0</v>
      </c>
      <c r="I106" s="42" t="n">
        <v>0</v>
      </c>
      <c r="J106" s="42" t="n">
        <v>0</v>
      </c>
      <c r="K106" s="42" t="n">
        <v>516</v>
      </c>
      <c r="L106" s="42" t="n">
        <v>0</v>
      </c>
      <c r="M106" s="42" t="n">
        <v>0</v>
      </c>
      <c r="N106" s="42" t="n">
        <v>-516</v>
      </c>
      <c r="O106" s="42" t="n">
        <v>0</v>
      </c>
      <c r="P106" s="42" t="n">
        <v>0</v>
      </c>
      <c r="Q106" s="42" t="n">
        <v>0</v>
      </c>
      <c r="R106" s="42" t="n">
        <v>0</v>
      </c>
      <c r="S106" s="42">
        <f>N106-(J106-K106)</f>
        <v/>
      </c>
      <c r="T106">
        <f>IF(N106=0,0,IF(AND(ABS(S106)&gt;Calc!$B$8,ABS(S106)/ABS(N106)&gt;Calc!$B$9),1,0))</f>
        <v/>
      </c>
      <c r="U106">
        <f>IF(AND(A106=Calc!$B$3,OR(Calc!$B$6="*",G106=Calc!$B$6),OR(Calc!$B$7="*",F106=Calc!$B$7)),1,0)</f>
        <v/>
      </c>
      <c r="V106">
        <f>IF(AND(U106=1,J106&gt;0),J106+ROW()/1000000,0)</f>
        <v/>
      </c>
      <c r="W106">
        <f>IF(AND(U106=1,OR(N106&lt;&gt;0,J106&lt;&gt;0)),ABS(S106)+ROW()/1000000,0)</f>
        <v/>
      </c>
      <c r="X106">
        <f>IF(AND(U106=1,T106=1,C106&lt;&gt;0),ABS(S106)+ROW()/1000000,0)</f>
        <v/>
      </c>
    </row>
    <row r="107">
      <c r="A107" t="n">
        <v>201603</v>
      </c>
      <c r="B107" t="inlineStr">
        <is>
          <t>03/2016</t>
        </is>
      </c>
      <c r="C107" t="n">
        <v>6</v>
      </c>
      <c r="D107" t="inlineStr">
        <is>
          <t>S06</t>
        </is>
      </c>
      <c r="E107" t="inlineStr">
        <is>
          <t>Nexa Western Australia (S06)</t>
        </is>
      </c>
      <c r="F107" t="inlineStr">
        <is>
          <t>Úc</t>
        </is>
      </c>
      <c r="G107" t="inlineStr">
        <is>
          <t>POS</t>
        </is>
      </c>
      <c r="H107" s="42" t="n">
        <v>4863.83</v>
      </c>
      <c r="I107" s="42" t="n">
        <v>0</v>
      </c>
      <c r="J107" s="42" t="n">
        <v>4863.83</v>
      </c>
      <c r="K107" s="42" t="n">
        <v>1317.7</v>
      </c>
      <c r="L107" s="42" t="n">
        <v>1</v>
      </c>
      <c r="M107" s="42" t="n">
        <v>19</v>
      </c>
      <c r="N107" s="42" t="n">
        <v>3546.13</v>
      </c>
      <c r="O107" s="42" t="n">
        <v>4863.83</v>
      </c>
      <c r="P107" s="42" t="n">
        <v>0</v>
      </c>
      <c r="Q107" s="42" t="n">
        <v>0</v>
      </c>
      <c r="R107" s="42" t="n">
        <v>0</v>
      </c>
      <c r="S107" s="42">
        <f>N107-(J107-K107)</f>
        <v/>
      </c>
      <c r="T107">
        <f>IF(N107=0,0,IF(AND(ABS(S107)&gt;Calc!$B$8,ABS(S107)/ABS(N107)&gt;Calc!$B$9),1,0))</f>
        <v/>
      </c>
      <c r="U107">
        <f>IF(AND(A107=Calc!$B$3,OR(Calc!$B$6="*",G107=Calc!$B$6),OR(Calc!$B$7="*",F107=Calc!$B$7)),1,0)</f>
        <v/>
      </c>
      <c r="V107">
        <f>IF(AND(U107=1,J107&gt;0),J107+ROW()/1000000,0)</f>
        <v/>
      </c>
      <c r="W107">
        <f>IF(AND(U107=1,OR(N107&lt;&gt;0,J107&lt;&gt;0)),ABS(S107)+ROW()/1000000,0)</f>
        <v/>
      </c>
      <c r="X107">
        <f>IF(AND(U107=1,T107=1,C107&lt;&gt;0),ABS(S107)+ROW()/1000000,0)</f>
        <v/>
      </c>
    </row>
    <row r="108">
      <c r="A108" t="n">
        <v>201603</v>
      </c>
      <c r="B108" t="inlineStr">
        <is>
          <t>03/2016</t>
        </is>
      </c>
      <c r="C108" t="n">
        <v>8</v>
      </c>
      <c r="D108" t="inlineStr">
        <is>
          <t>S08</t>
        </is>
      </c>
      <c r="E108" t="inlineStr">
        <is>
          <t>Nexa Newfoundland and Labrador (S08)</t>
        </is>
      </c>
      <c r="F108" t="inlineStr">
        <is>
          <t>Canada</t>
        </is>
      </c>
      <c r="G108" t="inlineStr">
        <is>
          <t>POS</t>
        </is>
      </c>
      <c r="H108" s="42" t="n">
        <v>12299.91</v>
      </c>
      <c r="I108" s="42" t="n">
        <v>0</v>
      </c>
      <c r="J108" s="42" t="n">
        <v>12299.91</v>
      </c>
      <c r="K108" s="42" t="n">
        <v>0</v>
      </c>
      <c r="L108" s="42" t="n">
        <v>4</v>
      </c>
      <c r="M108" s="42" t="n">
        <v>41</v>
      </c>
      <c r="N108" s="42" t="n">
        <v>12299.91</v>
      </c>
      <c r="O108" s="42" t="n">
        <v>12299.91</v>
      </c>
      <c r="P108" s="42" t="n">
        <v>0</v>
      </c>
      <c r="Q108" s="42" t="n">
        <v>0</v>
      </c>
      <c r="R108" s="42" t="n">
        <v>0</v>
      </c>
      <c r="S108" s="42">
        <f>N108-(J108-K108)</f>
        <v/>
      </c>
      <c r="T108">
        <f>IF(N108=0,0,IF(AND(ABS(S108)&gt;Calc!$B$8,ABS(S108)/ABS(N108)&gt;Calc!$B$9),1,0))</f>
        <v/>
      </c>
      <c r="U108">
        <f>IF(AND(A108=Calc!$B$3,OR(Calc!$B$6="*",G108=Calc!$B$6),OR(Calc!$B$7="*",F108=Calc!$B$7)),1,0)</f>
        <v/>
      </c>
      <c r="V108">
        <f>IF(AND(U108=1,J108&gt;0),J108+ROW()/1000000,0)</f>
        <v/>
      </c>
      <c r="W108">
        <f>IF(AND(U108=1,OR(N108&lt;&gt;0,J108&lt;&gt;0)),ABS(S108)+ROW()/1000000,0)</f>
        <v/>
      </c>
      <c r="X108">
        <f>IF(AND(U108=1,T108=1,C108&lt;&gt;0),ABS(S108)+ROW()/1000000,0)</f>
        <v/>
      </c>
    </row>
    <row r="109">
      <c r="A109" t="n">
        <v>201603</v>
      </c>
      <c r="B109" t="inlineStr">
        <is>
          <t>03/2016</t>
        </is>
      </c>
      <c r="C109" t="n">
        <v>9</v>
      </c>
      <c r="D109" t="inlineStr">
        <is>
          <t>S09</t>
        </is>
      </c>
      <c r="E109" t="inlineStr">
        <is>
          <t>Nexa Northwest Territories (S09)</t>
        </is>
      </c>
      <c r="F109" t="inlineStr">
        <is>
          <t>Canada</t>
        </is>
      </c>
      <c r="G109" t="inlineStr">
        <is>
          <t>POS</t>
        </is>
      </c>
      <c r="H109" s="42" t="n">
        <v>13152.67</v>
      </c>
      <c r="I109" s="42" t="n">
        <v>0</v>
      </c>
      <c r="J109" s="42" t="n">
        <v>13152.67</v>
      </c>
      <c r="K109" s="42" t="n">
        <v>184.5</v>
      </c>
      <c r="L109" s="42" t="n">
        <v>4</v>
      </c>
      <c r="M109" s="42" t="n">
        <v>38</v>
      </c>
      <c r="N109" s="42" t="n">
        <v>12968.17</v>
      </c>
      <c r="O109" s="42" t="n">
        <v>13152.67</v>
      </c>
      <c r="P109" s="42" t="n">
        <v>0</v>
      </c>
      <c r="Q109" s="42" t="n">
        <v>0</v>
      </c>
      <c r="R109" s="42" t="n">
        <v>0</v>
      </c>
      <c r="S109" s="42">
        <f>N109-(J109-K109)</f>
        <v/>
      </c>
      <c r="T109">
        <f>IF(N109=0,0,IF(AND(ABS(S109)&gt;Calc!$B$8,ABS(S109)/ABS(N109)&gt;Calc!$B$9),1,0))</f>
        <v/>
      </c>
      <c r="U109">
        <f>IF(AND(A109=Calc!$B$3,OR(Calc!$B$6="*",G109=Calc!$B$6),OR(Calc!$B$7="*",F109=Calc!$B$7)),1,0)</f>
        <v/>
      </c>
      <c r="V109">
        <f>IF(AND(U109=1,J109&gt;0),J109+ROW()/1000000,0)</f>
        <v/>
      </c>
      <c r="W109">
        <f>IF(AND(U109=1,OR(N109&lt;&gt;0,J109&lt;&gt;0)),ABS(S109)+ROW()/1000000,0)</f>
        <v/>
      </c>
      <c r="X109">
        <f>IF(AND(U109=1,T109=1,C109&lt;&gt;0),ABS(S109)+ROW()/1000000,0)</f>
        <v/>
      </c>
    </row>
    <row r="110">
      <c r="A110" t="n">
        <v>201603</v>
      </c>
      <c r="B110" t="inlineStr">
        <is>
          <t>03/2016</t>
        </is>
      </c>
      <c r="C110" t="n">
        <v>10</v>
      </c>
      <c r="D110" t="inlineStr">
        <is>
          <t>S10</t>
        </is>
      </c>
      <c r="E110" t="inlineStr">
        <is>
          <t>Nexa Nunavut (S10)</t>
        </is>
      </c>
      <c r="F110" t="inlineStr">
        <is>
          <t>Canada</t>
        </is>
      </c>
      <c r="G110" t="inlineStr">
        <is>
          <t>POS</t>
        </is>
      </c>
      <c r="H110" s="42" t="n">
        <v>3016.82</v>
      </c>
      <c r="I110" s="42" t="n">
        <v>0</v>
      </c>
      <c r="J110" s="42" t="n">
        <v>3016.82</v>
      </c>
      <c r="K110" s="42" t="n">
        <v>47.95</v>
      </c>
      <c r="L110" s="42" t="n">
        <v>3</v>
      </c>
      <c r="M110" s="42" t="n">
        <v>21</v>
      </c>
      <c r="N110" s="42" t="n">
        <v>2968.87</v>
      </c>
      <c r="O110" s="42" t="n">
        <v>3016.82</v>
      </c>
      <c r="P110" s="42" t="n">
        <v>1</v>
      </c>
      <c r="Q110" s="42" t="n">
        <v>0</v>
      </c>
      <c r="R110" s="42" t="n">
        <v>0</v>
      </c>
      <c r="S110" s="42">
        <f>N110-(J110-K110)</f>
        <v/>
      </c>
      <c r="T110">
        <f>IF(N110=0,0,IF(AND(ABS(S110)&gt;Calc!$B$8,ABS(S110)/ABS(N110)&gt;Calc!$B$9),1,0))</f>
        <v/>
      </c>
      <c r="U110">
        <f>IF(AND(A110=Calc!$B$3,OR(Calc!$B$6="*",G110=Calc!$B$6),OR(Calc!$B$7="*",F110=Calc!$B$7)),1,0)</f>
        <v/>
      </c>
      <c r="V110">
        <f>IF(AND(U110=1,J110&gt;0),J110+ROW()/1000000,0)</f>
        <v/>
      </c>
      <c r="W110">
        <f>IF(AND(U110=1,OR(N110&lt;&gt;0,J110&lt;&gt;0)),ABS(S110)+ROW()/1000000,0)</f>
        <v/>
      </c>
      <c r="X110">
        <f>IF(AND(U110=1,T110=1,C110&lt;&gt;0),ABS(S110)+ROW()/1000000,0)</f>
        <v/>
      </c>
    </row>
    <row r="111">
      <c r="A111" t="n">
        <v>201603</v>
      </c>
      <c r="B111" t="inlineStr">
        <is>
          <t>03/2016</t>
        </is>
      </c>
      <c r="C111" t="n">
        <v>12</v>
      </c>
      <c r="D111" t="inlineStr">
        <is>
          <t>S12</t>
        </is>
      </c>
      <c r="E111" t="inlineStr">
        <is>
          <t>Nexa Basse-Normandie (S12)</t>
        </is>
      </c>
      <c r="F111" t="inlineStr">
        <is>
          <t>Pháp</t>
        </is>
      </c>
      <c r="G111" t="inlineStr">
        <is>
          <t>POS</t>
        </is>
      </c>
      <c r="H111" s="42" t="n">
        <v>1608.93</v>
      </c>
      <c r="I111" s="42" t="n">
        <v>42.7</v>
      </c>
      <c r="J111" s="42" t="n">
        <v>1566.23</v>
      </c>
      <c r="K111" s="42" t="n">
        <v>0</v>
      </c>
      <c r="L111" s="42" t="n">
        <v>2</v>
      </c>
      <c r="M111" s="42" t="n">
        <v>12</v>
      </c>
      <c r="N111" s="42" t="n">
        <v>1566.23</v>
      </c>
      <c r="O111" s="42" t="n">
        <v>1566.23</v>
      </c>
      <c r="P111" s="42" t="n">
        <v>0</v>
      </c>
      <c r="Q111" s="42" t="n">
        <v>0</v>
      </c>
      <c r="R111" s="42" t="n">
        <v>0</v>
      </c>
      <c r="S111" s="42">
        <f>N111-(J111-K111)</f>
        <v/>
      </c>
      <c r="T111">
        <f>IF(N111=0,0,IF(AND(ABS(S111)&gt;Calc!$B$8,ABS(S111)/ABS(N111)&gt;Calc!$B$9),1,0))</f>
        <v/>
      </c>
      <c r="U111">
        <f>IF(AND(A111=Calc!$B$3,OR(Calc!$B$6="*",G111=Calc!$B$6),OR(Calc!$B$7="*",F111=Calc!$B$7)),1,0)</f>
        <v/>
      </c>
      <c r="V111">
        <f>IF(AND(U111=1,J111&gt;0),J111+ROW()/1000000,0)</f>
        <v/>
      </c>
      <c r="W111">
        <f>IF(AND(U111=1,OR(N111&lt;&gt;0,J111&lt;&gt;0)),ABS(S111)+ROW()/1000000,0)</f>
        <v/>
      </c>
      <c r="X111">
        <f>IF(AND(U111=1,T111=1,C111&lt;&gt;0),ABS(S111)+ROW()/1000000,0)</f>
        <v/>
      </c>
    </row>
    <row r="112">
      <c r="A112" t="n">
        <v>201603</v>
      </c>
      <c r="B112" t="inlineStr">
        <is>
          <t>03/2016</t>
        </is>
      </c>
      <c r="C112" t="n">
        <v>14</v>
      </c>
      <c r="D112" t="inlineStr">
        <is>
          <t>S14</t>
        </is>
      </c>
      <c r="E112" t="inlineStr">
        <is>
          <t>Nexa Franche-Comté (S14)</t>
        </is>
      </c>
      <c r="F112" t="inlineStr">
        <is>
          <t>Pháp</t>
        </is>
      </c>
      <c r="G112" t="inlineStr">
        <is>
          <t>POS</t>
        </is>
      </c>
      <c r="H112" s="42" t="n">
        <v>0</v>
      </c>
      <c r="I112" s="42" t="n">
        <v>0</v>
      </c>
      <c r="J112" s="42" t="n">
        <v>0</v>
      </c>
      <c r="K112" s="42" t="n">
        <v>56</v>
      </c>
      <c r="L112" s="42" t="n">
        <v>0</v>
      </c>
      <c r="M112" s="42" t="n">
        <v>0</v>
      </c>
      <c r="N112" s="42" t="n">
        <v>-56</v>
      </c>
      <c r="O112" s="42" t="n">
        <v>0</v>
      </c>
      <c r="P112" s="42" t="n">
        <v>0</v>
      </c>
      <c r="Q112" s="42" t="n">
        <v>0</v>
      </c>
      <c r="R112" s="42" t="n">
        <v>0</v>
      </c>
      <c r="S112" s="42">
        <f>N112-(J112-K112)</f>
        <v/>
      </c>
      <c r="T112">
        <f>IF(N112=0,0,IF(AND(ABS(S112)&gt;Calc!$B$8,ABS(S112)/ABS(N112)&gt;Calc!$B$9),1,0))</f>
        <v/>
      </c>
      <c r="U112">
        <f>IF(AND(A112=Calc!$B$3,OR(Calc!$B$6="*",G112=Calc!$B$6),OR(Calc!$B$7="*",F112=Calc!$B$7)),1,0)</f>
        <v/>
      </c>
      <c r="V112">
        <f>IF(AND(U112=1,J112&gt;0),J112+ROW()/1000000,0)</f>
        <v/>
      </c>
      <c r="W112">
        <f>IF(AND(U112=1,OR(N112&lt;&gt;0,J112&lt;&gt;0)),ABS(S112)+ROW()/1000000,0)</f>
        <v/>
      </c>
      <c r="X112">
        <f>IF(AND(U112=1,T112=1,C112&lt;&gt;0),ABS(S112)+ROW()/1000000,0)</f>
        <v/>
      </c>
    </row>
    <row r="113">
      <c r="A113" t="n">
        <v>201603</v>
      </c>
      <c r="B113" t="inlineStr">
        <is>
          <t>03/2016</t>
        </is>
      </c>
      <c r="C113" t="n">
        <v>19</v>
      </c>
      <c r="D113" t="inlineStr">
        <is>
          <t>S19</t>
        </is>
      </c>
      <c r="E113" t="inlineStr">
        <is>
          <t>Nexa Berlin (S19)</t>
        </is>
      </c>
      <c r="F113" t="inlineStr">
        <is>
          <t>Đức</t>
        </is>
      </c>
      <c r="G113" t="inlineStr">
        <is>
          <t>POS</t>
        </is>
      </c>
      <c r="H113" s="42" t="n">
        <v>2033.72</v>
      </c>
      <c r="I113" s="42" t="n">
        <v>0</v>
      </c>
      <c r="J113" s="42" t="n">
        <v>2033.72</v>
      </c>
      <c r="K113" s="42" t="n">
        <v>279.99</v>
      </c>
      <c r="L113" s="42" t="n">
        <v>2</v>
      </c>
      <c r="M113" s="42" t="n">
        <v>6</v>
      </c>
      <c r="N113" s="42" t="n">
        <v>1753.73</v>
      </c>
      <c r="O113" s="42" t="n">
        <v>2033.72</v>
      </c>
      <c r="P113" s="42" t="n">
        <v>0</v>
      </c>
      <c r="Q113" s="42" t="n">
        <v>0</v>
      </c>
      <c r="R113" s="42" t="n">
        <v>0</v>
      </c>
      <c r="S113" s="42">
        <f>N113-(J113-K113)</f>
        <v/>
      </c>
      <c r="T113">
        <f>IF(N113=0,0,IF(AND(ABS(S113)&gt;Calc!$B$8,ABS(S113)/ABS(N113)&gt;Calc!$B$9),1,0))</f>
        <v/>
      </c>
      <c r="U113">
        <f>IF(AND(A113=Calc!$B$3,OR(Calc!$B$6="*",G113=Calc!$B$6),OR(Calc!$B$7="*",F113=Calc!$B$7)),1,0)</f>
        <v/>
      </c>
      <c r="V113">
        <f>IF(AND(U113=1,J113&gt;0),J113+ROW()/1000000,0)</f>
        <v/>
      </c>
      <c r="W113">
        <f>IF(AND(U113=1,OR(N113&lt;&gt;0,J113&lt;&gt;0)),ABS(S113)+ROW()/1000000,0)</f>
        <v/>
      </c>
      <c r="X113">
        <f>IF(AND(U113=1,T113=1,C113&lt;&gt;0),ABS(S113)+ROW()/1000000,0)</f>
        <v/>
      </c>
    </row>
    <row r="114">
      <c r="A114" t="n">
        <v>201603</v>
      </c>
      <c r="B114" t="inlineStr">
        <is>
          <t>03/2016</t>
        </is>
      </c>
      <c r="C114" t="n">
        <v>20</v>
      </c>
      <c r="D114" t="inlineStr">
        <is>
          <t>S20</t>
        </is>
      </c>
      <c r="E114" t="inlineStr">
        <is>
          <t>Nexa Brandenburg (S20)</t>
        </is>
      </c>
      <c r="F114" t="inlineStr">
        <is>
          <t>Đức</t>
        </is>
      </c>
      <c r="G114" t="inlineStr">
        <is>
          <t>POS</t>
        </is>
      </c>
      <c r="H114" s="42" t="n">
        <v>1017.95</v>
      </c>
      <c r="I114" s="42" t="n">
        <v>0</v>
      </c>
      <c r="J114" s="42" t="n">
        <v>1017.95</v>
      </c>
      <c r="K114" s="42" t="n">
        <v>0</v>
      </c>
      <c r="L114" s="42" t="n">
        <v>1</v>
      </c>
      <c r="M114" s="42" t="n">
        <v>5</v>
      </c>
      <c r="N114" s="42" t="n">
        <v>1017.95</v>
      </c>
      <c r="O114" s="42" t="n">
        <v>1017.95</v>
      </c>
      <c r="P114" s="42" t="n">
        <v>0</v>
      </c>
      <c r="Q114" s="42" t="n">
        <v>0</v>
      </c>
      <c r="R114" s="42" t="n">
        <v>0</v>
      </c>
      <c r="S114" s="42">
        <f>N114-(J114-K114)</f>
        <v/>
      </c>
      <c r="T114">
        <f>IF(N114=0,0,IF(AND(ABS(S114)&gt;Calc!$B$8,ABS(S114)/ABS(N114)&gt;Calc!$B$9),1,0))</f>
        <v/>
      </c>
      <c r="U114">
        <f>IF(AND(A114=Calc!$B$3,OR(Calc!$B$6="*",G114=Calc!$B$6),OR(Calc!$B$7="*",F114=Calc!$B$7)),1,0)</f>
        <v/>
      </c>
      <c r="V114">
        <f>IF(AND(U114=1,J114&gt;0),J114+ROW()/1000000,0)</f>
        <v/>
      </c>
      <c r="W114">
        <f>IF(AND(U114=1,OR(N114&lt;&gt;0,J114&lt;&gt;0)),ABS(S114)+ROW()/1000000,0)</f>
        <v/>
      </c>
      <c r="X114">
        <f>IF(AND(U114=1,T114=1,C114&lt;&gt;0),ABS(S114)+ROW()/1000000,0)</f>
        <v/>
      </c>
    </row>
    <row r="115">
      <c r="A115" t="n">
        <v>201603</v>
      </c>
      <c r="B115" t="inlineStr">
        <is>
          <t>03/2016</t>
        </is>
      </c>
      <c r="C115" t="n">
        <v>24</v>
      </c>
      <c r="D115" t="inlineStr">
        <is>
          <t>S24</t>
        </is>
      </c>
      <c r="E115" t="inlineStr">
        <is>
          <t>Nexa Hessen (S24)</t>
        </is>
      </c>
      <c r="F115" t="inlineStr">
        <is>
          <t>Đức</t>
        </is>
      </c>
      <c r="G115" t="inlineStr">
        <is>
          <t>POS</t>
        </is>
      </c>
      <c r="H115" s="42" t="n">
        <v>1514.96</v>
      </c>
      <c r="I115" s="42" t="n">
        <v>0</v>
      </c>
      <c r="J115" s="42" t="n">
        <v>1514.96</v>
      </c>
      <c r="K115" s="42" t="n">
        <v>0</v>
      </c>
      <c r="L115" s="42" t="n">
        <v>1</v>
      </c>
      <c r="M115" s="42" t="n">
        <v>7</v>
      </c>
      <c r="N115" s="42" t="n">
        <v>1514.96</v>
      </c>
      <c r="O115" s="42" t="n">
        <v>1514.96</v>
      </c>
      <c r="P115" s="42" t="n">
        <v>0</v>
      </c>
      <c r="Q115" s="42" t="n">
        <v>0</v>
      </c>
      <c r="R115" s="42" t="n">
        <v>0</v>
      </c>
      <c r="S115" s="42">
        <f>N115-(J115-K115)</f>
        <v/>
      </c>
      <c r="T115">
        <f>IF(N115=0,0,IF(AND(ABS(S115)&gt;Calc!$B$8,ABS(S115)/ABS(N115)&gt;Calc!$B$9),1,0))</f>
        <v/>
      </c>
      <c r="U115">
        <f>IF(AND(A115=Calc!$B$3,OR(Calc!$B$6="*",G115=Calc!$B$6),OR(Calc!$B$7="*",F115=Calc!$B$7)),1,0)</f>
        <v/>
      </c>
      <c r="V115">
        <f>IF(AND(U115=1,J115&gt;0),J115+ROW()/1000000,0)</f>
        <v/>
      </c>
      <c r="W115">
        <f>IF(AND(U115=1,OR(N115&lt;&gt;0,J115&lt;&gt;0)),ABS(S115)+ROW()/1000000,0)</f>
        <v/>
      </c>
      <c r="X115">
        <f>IF(AND(U115=1,T115=1,C115&lt;&gt;0),ABS(S115)+ROW()/1000000,0)</f>
        <v/>
      </c>
    </row>
    <row r="116">
      <c r="A116" t="n">
        <v>201603</v>
      </c>
      <c r="B116" t="inlineStr">
        <is>
          <t>03/2016</t>
        </is>
      </c>
      <c r="C116" t="n">
        <v>28</v>
      </c>
      <c r="D116" t="inlineStr">
        <is>
          <t>S28</t>
        </is>
      </c>
      <c r="E116" t="inlineStr">
        <is>
          <t>Nexa Caltanissetta (S28)</t>
        </is>
      </c>
      <c r="F116" t="inlineStr">
        <is>
          <t>Ý</t>
        </is>
      </c>
      <c r="G116" t="inlineStr">
        <is>
          <t>POS</t>
        </is>
      </c>
      <c r="H116" s="42" t="n">
        <v>21683.41</v>
      </c>
      <c r="I116" s="42" t="n">
        <v>0</v>
      </c>
      <c r="J116" s="42" t="n">
        <v>21683.41</v>
      </c>
      <c r="K116" s="42" t="n">
        <v>0</v>
      </c>
      <c r="L116" s="42" t="n">
        <v>2</v>
      </c>
      <c r="M116" s="42" t="n">
        <v>32</v>
      </c>
      <c r="N116" s="42" t="n">
        <v>21683.41</v>
      </c>
      <c r="O116" s="42" t="n">
        <v>21683.41</v>
      </c>
      <c r="P116" s="42" t="n">
        <v>0</v>
      </c>
      <c r="Q116" s="42" t="n">
        <v>0</v>
      </c>
      <c r="R116" s="42" t="n">
        <v>0</v>
      </c>
      <c r="S116" s="42">
        <f>N116-(J116-K116)</f>
        <v/>
      </c>
      <c r="T116">
        <f>IF(N116=0,0,IF(AND(ABS(S116)&gt;Calc!$B$8,ABS(S116)/ABS(N116)&gt;Calc!$B$9),1,0))</f>
        <v/>
      </c>
      <c r="U116">
        <f>IF(AND(A116=Calc!$B$3,OR(Calc!$B$6="*",G116=Calc!$B$6),OR(Calc!$B$7="*",F116=Calc!$B$7)),1,0)</f>
        <v/>
      </c>
      <c r="V116">
        <f>IF(AND(U116=1,J116&gt;0),J116+ROW()/1000000,0)</f>
        <v/>
      </c>
      <c r="W116">
        <f>IF(AND(U116=1,OR(N116&lt;&gt;0,J116&lt;&gt;0)),ABS(S116)+ROW()/1000000,0)</f>
        <v/>
      </c>
      <c r="X116">
        <f>IF(AND(U116=1,T116=1,C116&lt;&gt;0),ABS(S116)+ROW()/1000000,0)</f>
        <v/>
      </c>
    </row>
    <row r="117">
      <c r="A117" t="n">
        <v>201603</v>
      </c>
      <c r="B117" t="inlineStr">
        <is>
          <t>03/2016</t>
        </is>
      </c>
      <c r="C117" t="n">
        <v>29</v>
      </c>
      <c r="D117" t="inlineStr">
        <is>
          <t>S29</t>
        </is>
      </c>
      <c r="E117" t="inlineStr">
        <is>
          <t>Nexa Enna (S29)</t>
        </is>
      </c>
      <c r="F117" t="inlineStr">
        <is>
          <t>Ý</t>
        </is>
      </c>
      <c r="G117" t="inlineStr">
        <is>
          <t>POS</t>
        </is>
      </c>
      <c r="H117" s="42" t="n">
        <v>15589.97</v>
      </c>
      <c r="I117" s="42" t="n">
        <v>0</v>
      </c>
      <c r="J117" s="42" t="n">
        <v>15589.97</v>
      </c>
      <c r="K117" s="42" t="n">
        <v>0</v>
      </c>
      <c r="L117" s="42" t="n">
        <v>1</v>
      </c>
      <c r="M117" s="42" t="n">
        <v>13</v>
      </c>
      <c r="N117" s="42" t="n">
        <v>15589.97</v>
      </c>
      <c r="O117" s="42" t="n">
        <v>15589.97</v>
      </c>
      <c r="P117" s="42" t="n">
        <v>0</v>
      </c>
      <c r="Q117" s="42" t="n">
        <v>0</v>
      </c>
      <c r="R117" s="42" t="n">
        <v>0</v>
      </c>
      <c r="S117" s="42">
        <f>N117-(J117-K117)</f>
        <v/>
      </c>
      <c r="T117">
        <f>IF(N117=0,0,IF(AND(ABS(S117)&gt;Calc!$B$8,ABS(S117)/ABS(N117)&gt;Calc!$B$9),1,0))</f>
        <v/>
      </c>
      <c r="U117">
        <f>IF(AND(A117=Calc!$B$3,OR(Calc!$B$6="*",G117=Calc!$B$6),OR(Calc!$B$7="*",F117=Calc!$B$7)),1,0)</f>
        <v/>
      </c>
      <c r="V117">
        <f>IF(AND(U117=1,J117&gt;0),J117+ROW()/1000000,0)</f>
        <v/>
      </c>
      <c r="W117">
        <f>IF(AND(U117=1,OR(N117&lt;&gt;0,J117&lt;&gt;0)),ABS(S117)+ROW()/1000000,0)</f>
        <v/>
      </c>
      <c r="X117">
        <f>IF(AND(U117=1,T117=1,C117&lt;&gt;0),ABS(S117)+ROW()/1000000,0)</f>
        <v/>
      </c>
    </row>
    <row r="118">
      <c r="A118" t="n">
        <v>201603</v>
      </c>
      <c r="B118" t="inlineStr">
        <is>
          <t>03/2016</t>
        </is>
      </c>
      <c r="C118" t="n">
        <v>30</v>
      </c>
      <c r="D118" t="inlineStr">
        <is>
          <t>S30</t>
        </is>
      </c>
      <c r="E118" t="inlineStr">
        <is>
          <t>Nexa Pesaro (S30)</t>
        </is>
      </c>
      <c r="F118" t="inlineStr">
        <is>
          <t>Ý</t>
        </is>
      </c>
      <c r="G118" t="inlineStr">
        <is>
          <t>POS</t>
        </is>
      </c>
      <c r="H118" s="42" t="n">
        <v>15143.25</v>
      </c>
      <c r="I118" s="42" t="n">
        <v>0</v>
      </c>
      <c r="J118" s="42" t="n">
        <v>15143.25</v>
      </c>
      <c r="K118" s="42" t="n">
        <v>3319.99</v>
      </c>
      <c r="L118" s="42" t="n">
        <v>4</v>
      </c>
      <c r="M118" s="42" t="n">
        <v>39</v>
      </c>
      <c r="N118" s="42" t="n">
        <v>11823.26</v>
      </c>
      <c r="O118" s="42" t="n">
        <v>15143.25</v>
      </c>
      <c r="P118" s="42" t="n">
        <v>0</v>
      </c>
      <c r="Q118" s="42" t="n">
        <v>0</v>
      </c>
      <c r="R118" s="42" t="n">
        <v>0</v>
      </c>
      <c r="S118" s="42">
        <f>N118-(J118-K118)</f>
        <v/>
      </c>
      <c r="T118">
        <f>IF(N118=0,0,IF(AND(ABS(S118)&gt;Calc!$B$8,ABS(S118)/ABS(N118)&gt;Calc!$B$9),1,0))</f>
        <v/>
      </c>
      <c r="U118">
        <f>IF(AND(A118=Calc!$B$3,OR(Calc!$B$6="*",G118=Calc!$B$6),OR(Calc!$B$7="*",F118=Calc!$B$7)),1,0)</f>
        <v/>
      </c>
      <c r="V118">
        <f>IF(AND(U118=1,J118&gt;0),J118+ROW()/1000000,0)</f>
        <v/>
      </c>
      <c r="W118">
        <f>IF(AND(U118=1,OR(N118&lt;&gt;0,J118&lt;&gt;0)),ABS(S118)+ROW()/1000000,0)</f>
        <v/>
      </c>
      <c r="X118">
        <f>IF(AND(U118=1,T118=1,C118&lt;&gt;0),ABS(S118)+ROW()/1000000,0)</f>
        <v/>
      </c>
    </row>
    <row r="119">
      <c r="A119" t="n">
        <v>201603</v>
      </c>
      <c r="B119" t="inlineStr">
        <is>
          <t>03/2016</t>
        </is>
      </c>
      <c r="C119" t="n">
        <v>31</v>
      </c>
      <c r="D119" t="inlineStr">
        <is>
          <t>S31</t>
        </is>
      </c>
      <c r="E119" t="inlineStr">
        <is>
          <t>Nexa Drenthe (S31)</t>
        </is>
      </c>
      <c r="F119" t="inlineStr">
        <is>
          <t>Hà Lan</t>
        </is>
      </c>
      <c r="G119" t="inlineStr">
        <is>
          <t>POS</t>
        </is>
      </c>
      <c r="H119" s="42" t="n">
        <v>0</v>
      </c>
      <c r="I119" s="42" t="n">
        <v>0</v>
      </c>
      <c r="J119" s="42" t="n">
        <v>0</v>
      </c>
      <c r="K119" s="42" t="n">
        <v>369</v>
      </c>
      <c r="L119" s="42" t="n">
        <v>0</v>
      </c>
      <c r="M119" s="42" t="n">
        <v>0</v>
      </c>
      <c r="N119" s="42" t="n">
        <v>-369</v>
      </c>
      <c r="O119" s="42" t="n">
        <v>0</v>
      </c>
      <c r="P119" s="42" t="n">
        <v>0</v>
      </c>
      <c r="Q119" s="42" t="n">
        <v>0</v>
      </c>
      <c r="R119" s="42" t="n">
        <v>0</v>
      </c>
      <c r="S119" s="42">
        <f>N119-(J119-K119)</f>
        <v/>
      </c>
      <c r="T119">
        <f>IF(N119=0,0,IF(AND(ABS(S119)&gt;Calc!$B$8,ABS(S119)/ABS(N119)&gt;Calc!$B$9),1,0))</f>
        <v/>
      </c>
      <c r="U119">
        <f>IF(AND(A119=Calc!$B$3,OR(Calc!$B$6="*",G119=Calc!$B$6),OR(Calc!$B$7="*",F119=Calc!$B$7)),1,0)</f>
        <v/>
      </c>
      <c r="V119">
        <f>IF(AND(U119=1,J119&gt;0),J119+ROW()/1000000,0)</f>
        <v/>
      </c>
      <c r="W119">
        <f>IF(AND(U119=1,OR(N119&lt;&gt;0,J119&lt;&gt;0)),ABS(S119)+ROW()/1000000,0)</f>
        <v/>
      </c>
      <c r="X119">
        <f>IF(AND(U119=1,T119=1,C119&lt;&gt;0),ABS(S119)+ROW()/1000000,0)</f>
        <v/>
      </c>
    </row>
    <row r="120">
      <c r="A120" t="n">
        <v>201603</v>
      </c>
      <c r="B120" t="inlineStr">
        <is>
          <t>03/2016</t>
        </is>
      </c>
      <c r="C120" t="n">
        <v>32</v>
      </c>
      <c r="D120" t="inlineStr">
        <is>
          <t>S32</t>
        </is>
      </c>
      <c r="E120" t="inlineStr">
        <is>
          <t>Nexa Flevoland (S32)</t>
        </is>
      </c>
      <c r="F120" t="inlineStr">
        <is>
          <t>Hà Lan</t>
        </is>
      </c>
      <c r="G120" t="inlineStr">
        <is>
          <t>POS</t>
        </is>
      </c>
      <c r="H120" s="42" t="n">
        <v>3362.94</v>
      </c>
      <c r="I120" s="42" t="n">
        <v>0</v>
      </c>
      <c r="J120" s="42" t="n">
        <v>3362.94</v>
      </c>
      <c r="K120" s="42" t="n">
        <v>0</v>
      </c>
      <c r="L120" s="42" t="n">
        <v>1</v>
      </c>
      <c r="M120" s="42" t="n">
        <v>15</v>
      </c>
      <c r="N120" s="42" t="n">
        <v>3362.94</v>
      </c>
      <c r="O120" s="42" t="n">
        <v>3362.94</v>
      </c>
      <c r="P120" s="42" t="n">
        <v>0</v>
      </c>
      <c r="Q120" s="42" t="n">
        <v>0</v>
      </c>
      <c r="R120" s="42" t="n">
        <v>0</v>
      </c>
      <c r="S120" s="42">
        <f>N120-(J120-K120)</f>
        <v/>
      </c>
      <c r="T120">
        <f>IF(N120=0,0,IF(AND(ABS(S120)&gt;Calc!$B$8,ABS(S120)/ABS(N120)&gt;Calc!$B$9),1,0))</f>
        <v/>
      </c>
      <c r="U120">
        <f>IF(AND(A120=Calc!$B$3,OR(Calc!$B$6="*",G120=Calc!$B$6),OR(Calc!$B$7="*",F120=Calc!$B$7)),1,0)</f>
        <v/>
      </c>
      <c r="V120">
        <f>IF(AND(U120=1,J120&gt;0),J120+ROW()/1000000,0)</f>
        <v/>
      </c>
      <c r="W120">
        <f>IF(AND(U120=1,OR(N120&lt;&gt;0,J120&lt;&gt;0)),ABS(S120)+ROW()/1000000,0)</f>
        <v/>
      </c>
      <c r="X120">
        <f>IF(AND(U120=1,T120=1,C120&lt;&gt;0),ABS(S120)+ROW()/1000000,0)</f>
        <v/>
      </c>
    </row>
    <row r="121">
      <c r="A121" t="n">
        <v>201603</v>
      </c>
      <c r="B121" t="inlineStr">
        <is>
          <t>03/2016</t>
        </is>
      </c>
      <c r="C121" t="n">
        <v>33</v>
      </c>
      <c r="D121" t="inlineStr">
        <is>
          <t>S33</t>
        </is>
      </c>
      <c r="E121" t="inlineStr">
        <is>
          <t>Nexa Friesland (S33)</t>
        </is>
      </c>
      <c r="F121" t="inlineStr">
        <is>
          <t>Hà Lan</t>
        </is>
      </c>
      <c r="G121" t="inlineStr">
        <is>
          <t>POS</t>
        </is>
      </c>
      <c r="H121" s="42" t="n">
        <v>796</v>
      </c>
      <c r="I121" s="42" t="n">
        <v>0</v>
      </c>
      <c r="J121" s="42" t="n">
        <v>796</v>
      </c>
      <c r="K121" s="42" t="n">
        <v>4155.98</v>
      </c>
      <c r="L121" s="42" t="n">
        <v>1</v>
      </c>
      <c r="M121" s="42" t="n">
        <v>4</v>
      </c>
      <c r="N121" s="42" t="n">
        <v>-3359.98</v>
      </c>
      <c r="O121" s="42" t="n">
        <v>796</v>
      </c>
      <c r="P121" s="42" t="n">
        <v>0</v>
      </c>
      <c r="Q121" s="42" t="n">
        <v>0</v>
      </c>
      <c r="R121" s="42" t="n">
        <v>0</v>
      </c>
      <c r="S121" s="42">
        <f>N121-(J121-K121)</f>
        <v/>
      </c>
      <c r="T121">
        <f>IF(N121=0,0,IF(AND(ABS(S121)&gt;Calc!$B$8,ABS(S121)/ABS(N121)&gt;Calc!$B$9),1,0))</f>
        <v/>
      </c>
      <c r="U121">
        <f>IF(AND(A121=Calc!$B$3,OR(Calc!$B$6="*",G121=Calc!$B$6),OR(Calc!$B$7="*",F121=Calc!$B$7)),1,0)</f>
        <v/>
      </c>
      <c r="V121">
        <f>IF(AND(U121=1,J121&gt;0),J121+ROW()/1000000,0)</f>
        <v/>
      </c>
      <c r="W121">
        <f>IF(AND(U121=1,OR(N121&lt;&gt;0,J121&lt;&gt;0)),ABS(S121)+ROW()/1000000,0)</f>
        <v/>
      </c>
      <c r="X121">
        <f>IF(AND(U121=1,T121=1,C121&lt;&gt;0),ABS(S121)+ROW()/1000000,0)</f>
        <v/>
      </c>
    </row>
    <row r="122">
      <c r="A122" t="n">
        <v>201603</v>
      </c>
      <c r="B122" t="inlineStr">
        <is>
          <t>03/2016</t>
        </is>
      </c>
      <c r="C122" t="n">
        <v>34</v>
      </c>
      <c r="D122" t="inlineStr">
        <is>
          <t>S34</t>
        </is>
      </c>
      <c r="E122" t="inlineStr">
        <is>
          <t>Nexa Groningen (S34)</t>
        </is>
      </c>
      <c r="F122" t="inlineStr">
        <is>
          <t>Hà Lan</t>
        </is>
      </c>
      <c r="G122" t="inlineStr">
        <is>
          <t>POS</t>
        </is>
      </c>
      <c r="H122" s="42" t="n">
        <v>11273.45</v>
      </c>
      <c r="I122" s="42" t="n">
        <v>0</v>
      </c>
      <c r="J122" s="42" t="n">
        <v>11273.45</v>
      </c>
      <c r="K122" s="42" t="n">
        <v>0</v>
      </c>
      <c r="L122" s="42" t="n">
        <v>1</v>
      </c>
      <c r="M122" s="42" t="n">
        <v>16</v>
      </c>
      <c r="N122" s="42" t="n">
        <v>11273.45</v>
      </c>
      <c r="O122" s="42" t="n">
        <v>11273.45</v>
      </c>
      <c r="P122" s="42" t="n">
        <v>0</v>
      </c>
      <c r="Q122" s="42" t="n">
        <v>0</v>
      </c>
      <c r="R122" s="42" t="n">
        <v>0</v>
      </c>
      <c r="S122" s="42">
        <f>N122-(J122-K122)</f>
        <v/>
      </c>
      <c r="T122">
        <f>IF(N122=0,0,IF(AND(ABS(S122)&gt;Calc!$B$8,ABS(S122)/ABS(N122)&gt;Calc!$B$9),1,0))</f>
        <v/>
      </c>
      <c r="U122">
        <f>IF(AND(A122=Calc!$B$3,OR(Calc!$B$6="*",G122=Calc!$B$6),OR(Calc!$B$7="*",F122=Calc!$B$7)),1,0)</f>
        <v/>
      </c>
      <c r="V122">
        <f>IF(AND(U122=1,J122&gt;0),J122+ROW()/1000000,0)</f>
        <v/>
      </c>
      <c r="W122">
        <f>IF(AND(U122=1,OR(N122&lt;&gt;0,J122&lt;&gt;0)),ABS(S122)+ROW()/1000000,0)</f>
        <v/>
      </c>
      <c r="X122">
        <f>IF(AND(U122=1,T122=1,C122&lt;&gt;0),ABS(S122)+ROW()/1000000,0)</f>
        <v/>
      </c>
    </row>
    <row r="123">
      <c r="A123" t="n">
        <v>201603</v>
      </c>
      <c r="B123" t="inlineStr">
        <is>
          <t>03/2016</t>
        </is>
      </c>
      <c r="C123" t="n">
        <v>36</v>
      </c>
      <c r="D123" t="inlineStr">
        <is>
          <t>S36</t>
        </is>
      </c>
      <c r="E123" t="inlineStr">
        <is>
          <t>Nexa Armagh (S36)</t>
        </is>
      </c>
      <c r="F123" t="inlineStr">
        <is>
          <t>Anh</t>
        </is>
      </c>
      <c r="G123" t="inlineStr">
        <is>
          <t>POS</t>
        </is>
      </c>
      <c r="H123" s="42" t="n">
        <v>3835.72</v>
      </c>
      <c r="I123" s="42" t="n">
        <v>0</v>
      </c>
      <c r="J123" s="42" t="n">
        <v>3835.72</v>
      </c>
      <c r="K123" s="42" t="n">
        <v>0</v>
      </c>
      <c r="L123" s="42" t="n">
        <v>2</v>
      </c>
      <c r="M123" s="42" t="n">
        <v>18</v>
      </c>
      <c r="N123" s="42" t="n">
        <v>3835.72</v>
      </c>
      <c r="O123" s="42" t="n">
        <v>3835.72</v>
      </c>
      <c r="P123" s="42" t="n">
        <v>0</v>
      </c>
      <c r="Q123" s="42" t="n">
        <v>0</v>
      </c>
      <c r="R123" s="42" t="n">
        <v>0</v>
      </c>
      <c r="S123" s="42">
        <f>N123-(J123-K123)</f>
        <v/>
      </c>
      <c r="T123">
        <f>IF(N123=0,0,IF(AND(ABS(S123)&gt;Calc!$B$8,ABS(S123)/ABS(N123)&gt;Calc!$B$9),1,0))</f>
        <v/>
      </c>
      <c r="U123">
        <f>IF(AND(A123=Calc!$B$3,OR(Calc!$B$6="*",G123=Calc!$B$6),OR(Calc!$B$7="*",F123=Calc!$B$7)),1,0)</f>
        <v/>
      </c>
      <c r="V123">
        <f>IF(AND(U123=1,J123&gt;0),J123+ROW()/1000000,0)</f>
        <v/>
      </c>
      <c r="W123">
        <f>IF(AND(U123=1,OR(N123&lt;&gt;0,J123&lt;&gt;0)),ABS(S123)+ROW()/1000000,0)</f>
        <v/>
      </c>
      <c r="X123">
        <f>IF(AND(U123=1,T123=1,C123&lt;&gt;0),ABS(S123)+ROW()/1000000,0)</f>
        <v/>
      </c>
    </row>
    <row r="124">
      <c r="A124" t="n">
        <v>201603</v>
      </c>
      <c r="B124" t="inlineStr">
        <is>
          <t>03/2016</t>
        </is>
      </c>
      <c r="C124" t="n">
        <v>37</v>
      </c>
      <c r="D124" t="inlineStr">
        <is>
          <t>S37</t>
        </is>
      </c>
      <c r="E124" t="inlineStr">
        <is>
          <t>Nexa Ayrshire (S37)</t>
        </is>
      </c>
      <c r="F124" t="inlineStr">
        <is>
          <t>Anh</t>
        </is>
      </c>
      <c r="G124" t="inlineStr">
        <is>
          <t>POS</t>
        </is>
      </c>
      <c r="H124" s="42" t="n">
        <v>3967.87</v>
      </c>
      <c r="I124" s="42" t="n">
        <v>0</v>
      </c>
      <c r="J124" s="42" t="n">
        <v>3967.87</v>
      </c>
      <c r="K124" s="42" t="n">
        <v>0</v>
      </c>
      <c r="L124" s="42" t="n">
        <v>3</v>
      </c>
      <c r="M124" s="42" t="n">
        <v>22</v>
      </c>
      <c r="N124" s="42" t="n">
        <v>3967.87</v>
      </c>
      <c r="O124" s="42" t="n">
        <v>3967.87</v>
      </c>
      <c r="P124" s="42" t="n">
        <v>0</v>
      </c>
      <c r="Q124" s="42" t="n">
        <v>0</v>
      </c>
      <c r="R124" s="42" t="n">
        <v>0</v>
      </c>
      <c r="S124" s="42">
        <f>N124-(J124-K124)</f>
        <v/>
      </c>
      <c r="T124">
        <f>IF(N124=0,0,IF(AND(ABS(S124)&gt;Calc!$B$8,ABS(S124)/ABS(N124)&gt;Calc!$B$9),1,0))</f>
        <v/>
      </c>
      <c r="U124">
        <f>IF(AND(A124=Calc!$B$3,OR(Calc!$B$6="*",G124=Calc!$B$6),OR(Calc!$B$7="*",F124=Calc!$B$7)),1,0)</f>
        <v/>
      </c>
      <c r="V124">
        <f>IF(AND(U124=1,J124&gt;0),J124+ROW()/1000000,0)</f>
        <v/>
      </c>
      <c r="W124">
        <f>IF(AND(U124=1,OR(N124&lt;&gt;0,J124&lt;&gt;0)),ABS(S124)+ROW()/1000000,0)</f>
        <v/>
      </c>
      <c r="X124">
        <f>IF(AND(U124=1,T124=1,C124&lt;&gt;0),ABS(S124)+ROW()/1000000,0)</f>
        <v/>
      </c>
    </row>
    <row r="125">
      <c r="A125" t="n">
        <v>201603</v>
      </c>
      <c r="B125" t="inlineStr">
        <is>
          <t>03/2016</t>
        </is>
      </c>
      <c r="C125" t="n">
        <v>38</v>
      </c>
      <c r="D125" t="inlineStr">
        <is>
          <t>S38</t>
        </is>
      </c>
      <c r="E125" t="inlineStr">
        <is>
          <t>Nexa Belfast (S38)</t>
        </is>
      </c>
      <c r="F125" t="inlineStr">
        <is>
          <t>Anh</t>
        </is>
      </c>
      <c r="G125" t="inlineStr">
        <is>
          <t>POS</t>
        </is>
      </c>
      <c r="H125" s="42" t="n">
        <v>6325.56</v>
      </c>
      <c r="I125" s="42" t="n">
        <v>0</v>
      </c>
      <c r="J125" s="42" t="n">
        <v>6325.56</v>
      </c>
      <c r="K125" s="42" t="n">
        <v>0</v>
      </c>
      <c r="L125" s="42" t="n">
        <v>3</v>
      </c>
      <c r="M125" s="42" t="n">
        <v>19</v>
      </c>
      <c r="N125" s="42" t="n">
        <v>6325.56</v>
      </c>
      <c r="O125" s="42" t="n">
        <v>6325.56</v>
      </c>
      <c r="P125" s="42" t="n">
        <v>0</v>
      </c>
      <c r="Q125" s="42" t="n">
        <v>0</v>
      </c>
      <c r="R125" s="42" t="n">
        <v>0</v>
      </c>
      <c r="S125" s="42">
        <f>N125-(J125-K125)</f>
        <v/>
      </c>
      <c r="T125">
        <f>IF(N125=0,0,IF(AND(ABS(S125)&gt;Calc!$B$8,ABS(S125)/ABS(N125)&gt;Calc!$B$9),1,0))</f>
        <v/>
      </c>
      <c r="U125">
        <f>IF(AND(A125=Calc!$B$3,OR(Calc!$B$6="*",G125=Calc!$B$6),OR(Calc!$B$7="*",F125=Calc!$B$7)),1,0)</f>
        <v/>
      </c>
      <c r="V125">
        <f>IF(AND(U125=1,J125&gt;0),J125+ROW()/1000000,0)</f>
        <v/>
      </c>
      <c r="W125">
        <f>IF(AND(U125=1,OR(N125&lt;&gt;0,J125&lt;&gt;0)),ABS(S125)+ROW()/1000000,0)</f>
        <v/>
      </c>
      <c r="X125">
        <f>IF(AND(U125=1,T125=1,C125&lt;&gt;0),ABS(S125)+ROW()/1000000,0)</f>
        <v/>
      </c>
    </row>
    <row r="126">
      <c r="A126" t="n">
        <v>201603</v>
      </c>
      <c r="B126" t="inlineStr">
        <is>
          <t>03/2016</t>
        </is>
      </c>
      <c r="C126" t="n">
        <v>39</v>
      </c>
      <c r="D126" t="inlineStr">
        <is>
          <t>S39</t>
        </is>
      </c>
      <c r="E126" t="inlineStr">
        <is>
          <t>Nexa Blaenau Gwent (S39)</t>
        </is>
      </c>
      <c r="F126" t="inlineStr">
        <is>
          <t>Anh</t>
        </is>
      </c>
      <c r="G126" t="inlineStr">
        <is>
          <t>POS</t>
        </is>
      </c>
      <c r="H126" s="42" t="n">
        <v>11326.52</v>
      </c>
      <c r="I126" s="42" t="n">
        <v>16.85</v>
      </c>
      <c r="J126" s="42" t="n">
        <v>11309.67</v>
      </c>
      <c r="K126" s="42" t="n">
        <v>259.98</v>
      </c>
      <c r="L126" s="42" t="n">
        <v>4</v>
      </c>
      <c r="M126" s="42" t="n">
        <v>50</v>
      </c>
      <c r="N126" s="42" t="n">
        <v>11049.69</v>
      </c>
      <c r="O126" s="42" t="n">
        <v>11309.67</v>
      </c>
      <c r="P126" s="42" t="n">
        <v>0</v>
      </c>
      <c r="Q126" s="42" t="n">
        <v>0</v>
      </c>
      <c r="R126" s="42" t="n">
        <v>0</v>
      </c>
      <c r="S126" s="42">
        <f>N126-(J126-K126)</f>
        <v/>
      </c>
      <c r="T126">
        <f>IF(N126=0,0,IF(AND(ABS(S126)&gt;Calc!$B$8,ABS(S126)/ABS(N126)&gt;Calc!$B$9),1,0))</f>
        <v/>
      </c>
      <c r="U126">
        <f>IF(AND(A126=Calc!$B$3,OR(Calc!$B$6="*",G126=Calc!$B$6),OR(Calc!$B$7="*",F126=Calc!$B$7)),1,0)</f>
        <v/>
      </c>
      <c r="V126">
        <f>IF(AND(U126=1,J126&gt;0),J126+ROW()/1000000,0)</f>
        <v/>
      </c>
      <c r="W126">
        <f>IF(AND(U126=1,OR(N126&lt;&gt;0,J126&lt;&gt;0)),ABS(S126)+ROW()/1000000,0)</f>
        <v/>
      </c>
      <c r="X126">
        <f>IF(AND(U126=1,T126=1,C126&lt;&gt;0),ABS(S126)+ROW()/1000000,0)</f>
        <v/>
      </c>
    </row>
    <row r="127">
      <c r="A127" t="n">
        <v>201603</v>
      </c>
      <c r="B127" t="inlineStr">
        <is>
          <t>03/2016</t>
        </is>
      </c>
      <c r="C127" t="n">
        <v>40</v>
      </c>
      <c r="D127" t="inlineStr">
        <is>
          <t>S40</t>
        </is>
      </c>
      <c r="E127" t="inlineStr">
        <is>
          <t>Nexa Dungannon and South Tyrone (S40)</t>
        </is>
      </c>
      <c r="F127" t="inlineStr">
        <is>
          <t>Anh</t>
        </is>
      </c>
      <c r="G127" t="inlineStr">
        <is>
          <t>POS</t>
        </is>
      </c>
      <c r="H127" s="42" t="n">
        <v>624</v>
      </c>
      <c r="I127" s="42" t="n">
        <v>0</v>
      </c>
      <c r="J127" s="42" t="n">
        <v>624</v>
      </c>
      <c r="K127" s="42" t="n">
        <v>0</v>
      </c>
      <c r="L127" s="42" t="n">
        <v>1</v>
      </c>
      <c r="M127" s="42" t="n">
        <v>2</v>
      </c>
      <c r="N127" s="42" t="n">
        <v>624</v>
      </c>
      <c r="O127" s="42" t="n">
        <v>624</v>
      </c>
      <c r="P127" s="42" t="n">
        <v>0</v>
      </c>
      <c r="Q127" s="42" t="n">
        <v>0</v>
      </c>
      <c r="R127" s="42" t="n">
        <v>0</v>
      </c>
      <c r="S127" s="42">
        <f>N127-(J127-K127)</f>
        <v/>
      </c>
      <c r="T127">
        <f>IF(N127=0,0,IF(AND(ABS(S127)&gt;Calc!$B$8,ABS(S127)/ABS(N127)&gt;Calc!$B$9),1,0))</f>
        <v/>
      </c>
      <c r="U127">
        <f>IF(AND(A127=Calc!$B$3,OR(Calc!$B$6="*",G127=Calc!$B$6),OR(Calc!$B$7="*",F127=Calc!$B$7)),1,0)</f>
        <v/>
      </c>
      <c r="V127">
        <f>IF(AND(U127=1,J127&gt;0),J127+ROW()/1000000,0)</f>
        <v/>
      </c>
      <c r="W127">
        <f>IF(AND(U127=1,OR(N127&lt;&gt;0,J127&lt;&gt;0)),ABS(S127)+ROW()/1000000,0)</f>
        <v/>
      </c>
      <c r="X127">
        <f>IF(AND(U127=1,T127=1,C127&lt;&gt;0),ABS(S127)+ROW()/1000000,0)</f>
        <v/>
      </c>
    </row>
    <row r="128">
      <c r="A128" t="n">
        <v>201603</v>
      </c>
      <c r="B128" t="inlineStr">
        <is>
          <t>03/2016</t>
        </is>
      </c>
      <c r="C128" t="n">
        <v>41</v>
      </c>
      <c r="D128" t="inlineStr">
        <is>
          <t>S41</t>
        </is>
      </c>
      <c r="E128" t="inlineStr">
        <is>
          <t>Nexa Fermanagh (S41)</t>
        </is>
      </c>
      <c r="F128" t="inlineStr">
        <is>
          <t>Anh</t>
        </is>
      </c>
      <c r="G128" t="inlineStr">
        <is>
          <t>POS</t>
        </is>
      </c>
      <c r="H128" s="42" t="n">
        <v>519.9400000000001</v>
      </c>
      <c r="I128" s="42" t="n">
        <v>0</v>
      </c>
      <c r="J128" s="42" t="n">
        <v>519.9400000000001</v>
      </c>
      <c r="K128" s="42" t="n">
        <v>0</v>
      </c>
      <c r="L128" s="42" t="n">
        <v>1</v>
      </c>
      <c r="M128" s="42" t="n">
        <v>2</v>
      </c>
      <c r="N128" s="42" t="n">
        <v>519.9400000000001</v>
      </c>
      <c r="O128" s="42" t="n">
        <v>519.9400000000001</v>
      </c>
      <c r="P128" s="42" t="n">
        <v>0</v>
      </c>
      <c r="Q128" s="42" t="n">
        <v>0</v>
      </c>
      <c r="R128" s="42" t="n">
        <v>0</v>
      </c>
      <c r="S128" s="42">
        <f>N128-(J128-K128)</f>
        <v/>
      </c>
      <c r="T128">
        <f>IF(N128=0,0,IF(AND(ABS(S128)&gt;Calc!$B$8,ABS(S128)/ABS(N128)&gt;Calc!$B$9),1,0))</f>
        <v/>
      </c>
      <c r="U128">
        <f>IF(AND(A128=Calc!$B$3,OR(Calc!$B$6="*",G128=Calc!$B$6),OR(Calc!$B$7="*",F128=Calc!$B$7)),1,0)</f>
        <v/>
      </c>
      <c r="V128">
        <f>IF(AND(U128=1,J128&gt;0),J128+ROW()/1000000,0)</f>
        <v/>
      </c>
      <c r="W128">
        <f>IF(AND(U128=1,OR(N128&lt;&gt;0,J128&lt;&gt;0)),ABS(S128)+ROW()/1000000,0)</f>
        <v/>
      </c>
      <c r="X128">
        <f>IF(AND(U128=1,T128=1,C128&lt;&gt;0),ABS(S128)+ROW()/1000000,0)</f>
        <v/>
      </c>
    </row>
    <row r="129">
      <c r="A129" t="n">
        <v>201603</v>
      </c>
      <c r="B129" t="inlineStr">
        <is>
          <t>03/2016</t>
        </is>
      </c>
      <c r="C129" t="n">
        <v>42</v>
      </c>
      <c r="D129" t="inlineStr">
        <is>
          <t>S42</t>
        </is>
      </c>
      <c r="E129" t="inlineStr">
        <is>
          <t>Nexa North Down (S42)</t>
        </is>
      </c>
      <c r="F129" t="inlineStr">
        <is>
          <t>Anh</t>
        </is>
      </c>
      <c r="G129" t="inlineStr">
        <is>
          <t>POS</t>
        </is>
      </c>
      <c r="H129" s="42" t="n">
        <v>5536.09</v>
      </c>
      <c r="I129" s="42" t="n">
        <v>0</v>
      </c>
      <c r="J129" s="42" t="n">
        <v>5536.09</v>
      </c>
      <c r="K129" s="42" t="n">
        <v>0</v>
      </c>
      <c r="L129" s="42" t="n">
        <v>3</v>
      </c>
      <c r="M129" s="42" t="n">
        <v>23</v>
      </c>
      <c r="N129" s="42" t="n">
        <v>5536.09</v>
      </c>
      <c r="O129" s="42" t="n">
        <v>5536.09</v>
      </c>
      <c r="P129" s="42" t="n">
        <v>0</v>
      </c>
      <c r="Q129" s="42" t="n">
        <v>0</v>
      </c>
      <c r="R129" s="42" t="n">
        <v>0</v>
      </c>
      <c r="S129" s="42">
        <f>N129-(J129-K129)</f>
        <v/>
      </c>
      <c r="T129">
        <f>IF(N129=0,0,IF(AND(ABS(S129)&gt;Calc!$B$8,ABS(S129)/ABS(N129)&gt;Calc!$B$9),1,0))</f>
        <v/>
      </c>
      <c r="U129">
        <f>IF(AND(A129=Calc!$B$3,OR(Calc!$B$6="*",G129=Calc!$B$6),OR(Calc!$B$7="*",F129=Calc!$B$7)),1,0)</f>
        <v/>
      </c>
      <c r="V129">
        <f>IF(AND(U129=1,J129&gt;0),J129+ROW()/1000000,0)</f>
        <v/>
      </c>
      <c r="W129">
        <f>IF(AND(U129=1,OR(N129&lt;&gt;0,J129&lt;&gt;0)),ABS(S129)+ROW()/1000000,0)</f>
        <v/>
      </c>
      <c r="X129">
        <f>IF(AND(U129=1,T129=1,C129&lt;&gt;0),ABS(S129)+ROW()/1000000,0)</f>
        <v/>
      </c>
    </row>
    <row r="130">
      <c r="A130" t="n">
        <v>201603</v>
      </c>
      <c r="B130" t="inlineStr">
        <is>
          <t>03/2016</t>
        </is>
      </c>
      <c r="C130" t="n">
        <v>43</v>
      </c>
      <c r="D130" t="inlineStr">
        <is>
          <t>S43</t>
        </is>
      </c>
      <c r="E130" t="inlineStr">
        <is>
          <t>Nexa Alaska (S43)</t>
        </is>
      </c>
      <c r="F130" t="inlineStr">
        <is>
          <t>Mỹ</t>
        </is>
      </c>
      <c r="G130" t="inlineStr">
        <is>
          <t>POS</t>
        </is>
      </c>
      <c r="H130" s="42" t="n">
        <v>4382.54</v>
      </c>
      <c r="I130" s="42" t="n">
        <v>0</v>
      </c>
      <c r="J130" s="42" t="n">
        <v>4382.54</v>
      </c>
      <c r="K130" s="42" t="n">
        <v>280.52</v>
      </c>
      <c r="L130" s="42" t="n">
        <v>3</v>
      </c>
      <c r="M130" s="42" t="n">
        <v>11</v>
      </c>
      <c r="N130" s="42" t="n">
        <v>4102.02</v>
      </c>
      <c r="O130" s="42" t="n">
        <v>4382.54</v>
      </c>
      <c r="P130" s="42" t="n">
        <v>0</v>
      </c>
      <c r="Q130" s="42" t="n">
        <v>0</v>
      </c>
      <c r="R130" s="42" t="n">
        <v>0</v>
      </c>
      <c r="S130" s="42">
        <f>N130-(J130-K130)</f>
        <v/>
      </c>
      <c r="T130">
        <f>IF(N130=0,0,IF(AND(ABS(S130)&gt;Calc!$B$8,ABS(S130)/ABS(N130)&gt;Calc!$B$9),1,0))</f>
        <v/>
      </c>
      <c r="U130">
        <f>IF(AND(A130=Calc!$B$3,OR(Calc!$B$6="*",G130=Calc!$B$6),OR(Calc!$B$7="*",F130=Calc!$B$7)),1,0)</f>
        <v/>
      </c>
      <c r="V130">
        <f>IF(AND(U130=1,J130&gt;0),J130+ROW()/1000000,0)</f>
        <v/>
      </c>
      <c r="W130">
        <f>IF(AND(U130=1,OR(N130&lt;&gt;0,J130&lt;&gt;0)),ABS(S130)+ROW()/1000000,0)</f>
        <v/>
      </c>
      <c r="X130">
        <f>IF(AND(U130=1,T130=1,C130&lt;&gt;0),ABS(S130)+ROW()/1000000,0)</f>
        <v/>
      </c>
    </row>
    <row r="131">
      <c r="A131" t="n">
        <v>201603</v>
      </c>
      <c r="B131" t="inlineStr">
        <is>
          <t>03/2016</t>
        </is>
      </c>
      <c r="C131" t="n">
        <v>45</v>
      </c>
      <c r="D131" t="inlineStr">
        <is>
          <t>S45</t>
        </is>
      </c>
      <c r="E131" t="inlineStr">
        <is>
          <t>Nexa Connecticut (S45)</t>
        </is>
      </c>
      <c r="F131" t="inlineStr">
        <is>
          <t>Mỹ</t>
        </is>
      </c>
      <c r="G131" t="inlineStr">
        <is>
          <t>POS</t>
        </is>
      </c>
      <c r="H131" s="42" t="n">
        <v>14693.29</v>
      </c>
      <c r="I131" s="42" t="n">
        <v>0</v>
      </c>
      <c r="J131" s="42" t="n">
        <v>14693.29</v>
      </c>
      <c r="K131" s="42" t="n">
        <v>339.89</v>
      </c>
      <c r="L131" s="42" t="n">
        <v>6</v>
      </c>
      <c r="M131" s="42" t="n">
        <v>41</v>
      </c>
      <c r="N131" s="42" t="n">
        <v>14353.4</v>
      </c>
      <c r="O131" s="42" t="n">
        <v>14693.29</v>
      </c>
      <c r="P131" s="42" t="n">
        <v>0</v>
      </c>
      <c r="Q131" s="42" t="n">
        <v>0</v>
      </c>
      <c r="R131" s="42" t="n">
        <v>0</v>
      </c>
      <c r="S131" s="42">
        <f>N131-(J131-K131)</f>
        <v/>
      </c>
      <c r="T131">
        <f>IF(N131=0,0,IF(AND(ABS(S131)&gt;Calc!$B$8,ABS(S131)/ABS(N131)&gt;Calc!$B$9),1,0))</f>
        <v/>
      </c>
      <c r="U131">
        <f>IF(AND(A131=Calc!$B$3,OR(Calc!$B$6="*",G131=Calc!$B$6),OR(Calc!$B$7="*",F131=Calc!$B$7)),1,0)</f>
        <v/>
      </c>
      <c r="V131">
        <f>IF(AND(U131=1,J131&gt;0),J131+ROW()/1000000,0)</f>
        <v/>
      </c>
      <c r="W131">
        <f>IF(AND(U131=1,OR(N131&lt;&gt;0,J131&lt;&gt;0)),ABS(S131)+ROW()/1000000,0)</f>
        <v/>
      </c>
      <c r="X131">
        <f>IF(AND(U131=1,T131=1,C131&lt;&gt;0),ABS(S131)+ROW()/1000000,0)</f>
        <v/>
      </c>
    </row>
    <row r="132">
      <c r="A132" t="n">
        <v>201603</v>
      </c>
      <c r="B132" t="inlineStr">
        <is>
          <t>03/2016</t>
        </is>
      </c>
      <c r="C132" t="n">
        <v>47</v>
      </c>
      <c r="D132" t="inlineStr">
        <is>
          <t>S47</t>
        </is>
      </c>
      <c r="E132" t="inlineStr">
        <is>
          <t>Nexa Hawaii (S47)</t>
        </is>
      </c>
      <c r="F132" t="inlineStr">
        <is>
          <t>Mỹ</t>
        </is>
      </c>
      <c r="G132" t="inlineStr">
        <is>
          <t>POS</t>
        </is>
      </c>
      <c r="H132" s="42" t="n">
        <v>432.1</v>
      </c>
      <c r="I132" s="42" t="n">
        <v>0</v>
      </c>
      <c r="J132" s="42" t="n">
        <v>432.1</v>
      </c>
      <c r="K132" s="42" t="n">
        <v>359.98</v>
      </c>
      <c r="L132" s="42" t="n">
        <v>1</v>
      </c>
      <c r="M132" s="42" t="n">
        <v>10</v>
      </c>
      <c r="N132" s="42" t="n">
        <v>72.12</v>
      </c>
      <c r="O132" s="42" t="n">
        <v>432.1</v>
      </c>
      <c r="P132" s="42" t="n">
        <v>0</v>
      </c>
      <c r="Q132" s="42" t="n">
        <v>0</v>
      </c>
      <c r="R132" s="42" t="n">
        <v>0</v>
      </c>
      <c r="S132" s="42">
        <f>N132-(J132-K132)</f>
        <v/>
      </c>
      <c r="T132">
        <f>IF(N132=0,0,IF(AND(ABS(S132)&gt;Calc!$B$8,ABS(S132)/ABS(N132)&gt;Calc!$B$9),1,0))</f>
        <v/>
      </c>
      <c r="U132">
        <f>IF(AND(A132=Calc!$B$3,OR(Calc!$B$6="*",G132=Calc!$B$6),OR(Calc!$B$7="*",F132=Calc!$B$7)),1,0)</f>
        <v/>
      </c>
      <c r="V132">
        <f>IF(AND(U132=1,J132&gt;0),J132+ROW()/1000000,0)</f>
        <v/>
      </c>
      <c r="W132">
        <f>IF(AND(U132=1,OR(N132&lt;&gt;0,J132&lt;&gt;0)),ABS(S132)+ROW()/1000000,0)</f>
        <v/>
      </c>
      <c r="X132">
        <f>IF(AND(U132=1,T132=1,C132&lt;&gt;0),ABS(S132)+ROW()/1000000,0)</f>
        <v/>
      </c>
    </row>
    <row r="133">
      <c r="A133" t="n">
        <v>201603</v>
      </c>
      <c r="B133" t="inlineStr">
        <is>
          <t>03/2016</t>
        </is>
      </c>
      <c r="C133" t="n">
        <v>48</v>
      </c>
      <c r="D133" t="inlineStr">
        <is>
          <t>S48</t>
        </is>
      </c>
      <c r="E133" t="inlineStr">
        <is>
          <t>Nexa Idaho (S48)</t>
        </is>
      </c>
      <c r="F133" t="inlineStr">
        <is>
          <t>Mỹ</t>
        </is>
      </c>
      <c r="G133" t="inlineStr">
        <is>
          <t>POS</t>
        </is>
      </c>
      <c r="H133" s="42" t="n">
        <v>44992.42</v>
      </c>
      <c r="I133" s="42" t="n">
        <v>0</v>
      </c>
      <c r="J133" s="42" t="n">
        <v>44992.42</v>
      </c>
      <c r="K133" s="42" t="n">
        <v>19199.94</v>
      </c>
      <c r="L133" s="42" t="n">
        <v>5</v>
      </c>
      <c r="M133" s="42" t="n">
        <v>41</v>
      </c>
      <c r="N133" s="42" t="n">
        <v>25792.48</v>
      </c>
      <c r="O133" s="42" t="n">
        <v>44992.42</v>
      </c>
      <c r="P133" s="42" t="n">
        <v>0</v>
      </c>
      <c r="Q133" s="42" t="n">
        <v>0</v>
      </c>
      <c r="R133" s="42" t="n">
        <v>0</v>
      </c>
      <c r="S133" s="42">
        <f>N133-(J133-K133)</f>
        <v/>
      </c>
      <c r="T133">
        <f>IF(N133=0,0,IF(AND(ABS(S133)&gt;Calc!$B$8,ABS(S133)/ABS(N133)&gt;Calc!$B$9),1,0))</f>
        <v/>
      </c>
      <c r="U133">
        <f>IF(AND(A133=Calc!$B$3,OR(Calc!$B$6="*",G133=Calc!$B$6),OR(Calc!$B$7="*",F133=Calc!$B$7)),1,0)</f>
        <v/>
      </c>
      <c r="V133">
        <f>IF(AND(U133=1,J133&gt;0),J133+ROW()/1000000,0)</f>
        <v/>
      </c>
      <c r="W133">
        <f>IF(AND(U133=1,OR(N133&lt;&gt;0,J133&lt;&gt;0)),ABS(S133)+ROW()/1000000,0)</f>
        <v/>
      </c>
      <c r="X133">
        <f>IF(AND(U133=1,T133=1,C133&lt;&gt;0),ABS(S133)+ROW()/1000000,0)</f>
        <v/>
      </c>
    </row>
    <row r="134">
      <c r="A134" t="n">
        <v>201603</v>
      </c>
      <c r="B134" t="inlineStr">
        <is>
          <t>03/2016</t>
        </is>
      </c>
      <c r="C134" t="n">
        <v>50</v>
      </c>
      <c r="D134" t="inlineStr">
        <is>
          <t>S50</t>
        </is>
      </c>
      <c r="E134" t="inlineStr">
        <is>
          <t>Nexa Kansas (S50)</t>
        </is>
      </c>
      <c r="F134" t="inlineStr">
        <is>
          <t>Mỹ</t>
        </is>
      </c>
      <c r="G134" t="inlineStr">
        <is>
          <t>POS</t>
        </is>
      </c>
      <c r="H134" s="42" t="n">
        <v>1675.75</v>
      </c>
      <c r="I134" s="42" t="n">
        <v>0</v>
      </c>
      <c r="J134" s="42" t="n">
        <v>1675.75</v>
      </c>
      <c r="K134" s="42" t="n">
        <v>0</v>
      </c>
      <c r="L134" s="42" t="n">
        <v>3</v>
      </c>
      <c r="M134" s="42" t="n">
        <v>13</v>
      </c>
      <c r="N134" s="42" t="n">
        <v>1675.75</v>
      </c>
      <c r="O134" s="42" t="n">
        <v>1675.75</v>
      </c>
      <c r="P134" s="42" t="n">
        <v>0</v>
      </c>
      <c r="Q134" s="42" t="n">
        <v>0</v>
      </c>
      <c r="R134" s="42" t="n">
        <v>0</v>
      </c>
      <c r="S134" s="42">
        <f>N134-(J134-K134)</f>
        <v/>
      </c>
      <c r="T134">
        <f>IF(N134=0,0,IF(AND(ABS(S134)&gt;Calc!$B$8,ABS(S134)/ABS(N134)&gt;Calc!$B$9),1,0))</f>
        <v/>
      </c>
      <c r="U134">
        <f>IF(AND(A134=Calc!$B$3,OR(Calc!$B$6="*",G134=Calc!$B$6),OR(Calc!$B$7="*",F134=Calc!$B$7)),1,0)</f>
        <v/>
      </c>
      <c r="V134">
        <f>IF(AND(U134=1,J134&gt;0),J134+ROW()/1000000,0)</f>
        <v/>
      </c>
      <c r="W134">
        <f>IF(AND(U134=1,OR(N134&lt;&gt;0,J134&lt;&gt;0)),ABS(S134)+ROW()/1000000,0)</f>
        <v/>
      </c>
      <c r="X134">
        <f>IF(AND(U134=1,T134=1,C134&lt;&gt;0),ABS(S134)+ROW()/1000000,0)</f>
        <v/>
      </c>
    </row>
    <row r="135">
      <c r="A135" t="n">
        <v>201603</v>
      </c>
      <c r="B135" t="inlineStr">
        <is>
          <t>03/2016</t>
        </is>
      </c>
      <c r="C135" t="n">
        <v>51</v>
      </c>
      <c r="D135" t="inlineStr">
        <is>
          <t>S51</t>
        </is>
      </c>
      <c r="E135" t="inlineStr">
        <is>
          <t>Nexa Maine (S51)</t>
        </is>
      </c>
      <c r="F135" t="inlineStr">
        <is>
          <t>Mỹ</t>
        </is>
      </c>
      <c r="G135" t="inlineStr">
        <is>
          <t>POS</t>
        </is>
      </c>
      <c r="H135" s="42" t="n">
        <v>5344.92</v>
      </c>
      <c r="I135" s="42" t="n">
        <v>0</v>
      </c>
      <c r="J135" s="42" t="n">
        <v>5344.92</v>
      </c>
      <c r="K135" s="42" t="n">
        <v>0</v>
      </c>
      <c r="L135" s="42" t="n">
        <v>1</v>
      </c>
      <c r="M135" s="42" t="n">
        <v>14</v>
      </c>
      <c r="N135" s="42" t="n">
        <v>5344.92</v>
      </c>
      <c r="O135" s="42" t="n">
        <v>5344.92</v>
      </c>
      <c r="P135" s="42" t="n">
        <v>0</v>
      </c>
      <c r="Q135" s="42" t="n">
        <v>0</v>
      </c>
      <c r="R135" s="42" t="n">
        <v>0</v>
      </c>
      <c r="S135" s="42">
        <f>N135-(J135-K135)</f>
        <v/>
      </c>
      <c r="T135">
        <f>IF(N135=0,0,IF(AND(ABS(S135)&gt;Calc!$B$8,ABS(S135)/ABS(N135)&gt;Calc!$B$9),1,0))</f>
        <v/>
      </c>
      <c r="U135">
        <f>IF(AND(A135=Calc!$B$3,OR(Calc!$B$6="*",G135=Calc!$B$6),OR(Calc!$B$7="*",F135=Calc!$B$7)),1,0)</f>
        <v/>
      </c>
      <c r="V135">
        <f>IF(AND(U135=1,J135&gt;0),J135+ROW()/1000000,0)</f>
        <v/>
      </c>
      <c r="W135">
        <f>IF(AND(U135=1,OR(N135&lt;&gt;0,J135&lt;&gt;0)),ABS(S135)+ROW()/1000000,0)</f>
        <v/>
      </c>
      <c r="X135">
        <f>IF(AND(U135=1,T135=1,C135&lt;&gt;0),ABS(S135)+ROW()/1000000,0)</f>
        <v/>
      </c>
    </row>
    <row r="136">
      <c r="A136" t="n">
        <v>201603</v>
      </c>
      <c r="B136" t="inlineStr">
        <is>
          <t>03/2016</t>
        </is>
      </c>
      <c r="C136" t="n">
        <v>53</v>
      </c>
      <c r="D136" t="inlineStr">
        <is>
          <t>S53</t>
        </is>
      </c>
      <c r="E136" t="inlineStr">
        <is>
          <t>Nexa Montana (S53)</t>
        </is>
      </c>
      <c r="F136" t="inlineStr">
        <is>
          <t>Mỹ</t>
        </is>
      </c>
      <c r="G136" t="inlineStr">
        <is>
          <t>POS</t>
        </is>
      </c>
      <c r="H136" s="42" t="n">
        <v>4781.12</v>
      </c>
      <c r="I136" s="42" t="n">
        <v>0</v>
      </c>
      <c r="J136" s="42" t="n">
        <v>4781.12</v>
      </c>
      <c r="K136" s="42" t="n">
        <v>17.98</v>
      </c>
      <c r="L136" s="42" t="n">
        <v>3</v>
      </c>
      <c r="M136" s="42" t="n">
        <v>36</v>
      </c>
      <c r="N136" s="42" t="n">
        <v>4763.14</v>
      </c>
      <c r="O136" s="42" t="n">
        <v>4781.12</v>
      </c>
      <c r="P136" s="42" t="n">
        <v>0</v>
      </c>
      <c r="Q136" s="42" t="n">
        <v>0</v>
      </c>
      <c r="R136" s="42" t="n">
        <v>0</v>
      </c>
      <c r="S136" s="42">
        <f>N136-(J136-K136)</f>
        <v/>
      </c>
      <c r="T136">
        <f>IF(N136=0,0,IF(AND(ABS(S136)&gt;Calc!$B$8,ABS(S136)/ABS(N136)&gt;Calc!$B$9),1,0))</f>
        <v/>
      </c>
      <c r="U136">
        <f>IF(AND(A136=Calc!$B$3,OR(Calc!$B$6="*",G136=Calc!$B$6),OR(Calc!$B$7="*",F136=Calc!$B$7)),1,0)</f>
        <v/>
      </c>
      <c r="V136">
        <f>IF(AND(U136=1,J136&gt;0),J136+ROW()/1000000,0)</f>
        <v/>
      </c>
      <c r="W136">
        <f>IF(AND(U136=1,OR(N136&lt;&gt;0,J136&lt;&gt;0)),ABS(S136)+ROW()/1000000,0)</f>
        <v/>
      </c>
      <c r="X136">
        <f>IF(AND(U136=1,T136=1,C136&lt;&gt;0),ABS(S136)+ROW()/1000000,0)</f>
        <v/>
      </c>
    </row>
    <row r="137">
      <c r="A137" t="n">
        <v>201603</v>
      </c>
      <c r="B137" t="inlineStr">
        <is>
          <t>03/2016</t>
        </is>
      </c>
      <c r="C137" t="n">
        <v>54</v>
      </c>
      <c r="D137" t="inlineStr">
        <is>
          <t>S54</t>
        </is>
      </c>
      <c r="E137" t="inlineStr">
        <is>
          <t>Nexa Nebraska (S54)</t>
        </is>
      </c>
      <c r="F137" t="inlineStr">
        <is>
          <t>Mỹ</t>
        </is>
      </c>
      <c r="G137" t="inlineStr">
        <is>
          <t>POS</t>
        </is>
      </c>
      <c r="H137" s="42" t="n">
        <v>966.99</v>
      </c>
      <c r="I137" s="42" t="n">
        <v>0</v>
      </c>
      <c r="J137" s="42" t="n">
        <v>966.99</v>
      </c>
      <c r="K137" s="42" t="n">
        <v>0</v>
      </c>
      <c r="L137" s="42" t="n">
        <v>2</v>
      </c>
      <c r="M137" s="42" t="n">
        <v>8</v>
      </c>
      <c r="N137" s="42" t="n">
        <v>966.99</v>
      </c>
      <c r="O137" s="42" t="n">
        <v>966.99</v>
      </c>
      <c r="P137" s="42" t="n">
        <v>0</v>
      </c>
      <c r="Q137" s="42" t="n">
        <v>0</v>
      </c>
      <c r="R137" s="42" t="n">
        <v>0</v>
      </c>
      <c r="S137" s="42">
        <f>N137-(J137-K137)</f>
        <v/>
      </c>
      <c r="T137">
        <f>IF(N137=0,0,IF(AND(ABS(S137)&gt;Calc!$B$8,ABS(S137)/ABS(N137)&gt;Calc!$B$9),1,0))</f>
        <v/>
      </c>
      <c r="U137">
        <f>IF(AND(A137=Calc!$B$3,OR(Calc!$B$6="*",G137=Calc!$B$6),OR(Calc!$B$7="*",F137=Calc!$B$7)),1,0)</f>
        <v/>
      </c>
      <c r="V137">
        <f>IF(AND(U137=1,J137&gt;0),J137+ROW()/1000000,0)</f>
        <v/>
      </c>
      <c r="W137">
        <f>IF(AND(U137=1,OR(N137&lt;&gt;0,J137&lt;&gt;0)),ABS(S137)+ROW()/1000000,0)</f>
        <v/>
      </c>
      <c r="X137">
        <f>IF(AND(U137=1,T137=1,C137&lt;&gt;0),ABS(S137)+ROW()/1000000,0)</f>
        <v/>
      </c>
    </row>
    <row r="138">
      <c r="A138" t="n">
        <v>201603</v>
      </c>
      <c r="B138" t="inlineStr">
        <is>
          <t>03/2016</t>
        </is>
      </c>
      <c r="C138" t="n">
        <v>55</v>
      </c>
      <c r="D138" t="inlineStr">
        <is>
          <t>S55</t>
        </is>
      </c>
      <c r="E138" t="inlineStr">
        <is>
          <t>Nexa Nevada (S55)</t>
        </is>
      </c>
      <c r="F138" t="inlineStr">
        <is>
          <t>Mỹ</t>
        </is>
      </c>
      <c r="G138" t="inlineStr">
        <is>
          <t>POS</t>
        </is>
      </c>
      <c r="H138" s="42" t="n">
        <v>20167.79</v>
      </c>
      <c r="I138" s="42" t="n">
        <v>0</v>
      </c>
      <c r="J138" s="42" t="n">
        <v>20167.79</v>
      </c>
      <c r="K138" s="42" t="n">
        <v>0</v>
      </c>
      <c r="L138" s="42" t="n">
        <v>2</v>
      </c>
      <c r="M138" s="42" t="n">
        <v>24</v>
      </c>
      <c r="N138" s="42" t="n">
        <v>20167.79</v>
      </c>
      <c r="O138" s="42" t="n">
        <v>20167.79</v>
      </c>
      <c r="P138" s="42" t="n">
        <v>0</v>
      </c>
      <c r="Q138" s="42" t="n">
        <v>0</v>
      </c>
      <c r="R138" s="42" t="n">
        <v>0</v>
      </c>
      <c r="S138" s="42">
        <f>N138-(J138-K138)</f>
        <v/>
      </c>
      <c r="T138">
        <f>IF(N138=0,0,IF(AND(ABS(S138)&gt;Calc!$B$8,ABS(S138)/ABS(N138)&gt;Calc!$B$9),1,0))</f>
        <v/>
      </c>
      <c r="U138">
        <f>IF(AND(A138=Calc!$B$3,OR(Calc!$B$6="*",G138=Calc!$B$6),OR(Calc!$B$7="*",F138=Calc!$B$7)),1,0)</f>
        <v/>
      </c>
      <c r="V138">
        <f>IF(AND(U138=1,J138&gt;0),J138+ROW()/1000000,0)</f>
        <v/>
      </c>
      <c r="W138">
        <f>IF(AND(U138=1,OR(N138&lt;&gt;0,J138&lt;&gt;0)),ABS(S138)+ROW()/1000000,0)</f>
        <v/>
      </c>
      <c r="X138">
        <f>IF(AND(U138=1,T138=1,C138&lt;&gt;0),ABS(S138)+ROW()/1000000,0)</f>
        <v/>
      </c>
    </row>
    <row r="139">
      <c r="A139" t="n">
        <v>201603</v>
      </c>
      <c r="B139" t="inlineStr">
        <is>
          <t>03/2016</t>
        </is>
      </c>
      <c r="C139" t="n">
        <v>57</v>
      </c>
      <c r="D139" t="inlineStr">
        <is>
          <t>S57</t>
        </is>
      </c>
      <c r="E139" t="inlineStr">
        <is>
          <t>Nexa New Mexico (S57)</t>
        </is>
      </c>
      <c r="F139" t="inlineStr">
        <is>
          <t>Mỹ</t>
        </is>
      </c>
      <c r="G139" t="inlineStr">
        <is>
          <t>POS</t>
        </is>
      </c>
      <c r="H139" s="42" t="n">
        <v>4861.24</v>
      </c>
      <c r="I139" s="42" t="n">
        <v>0</v>
      </c>
      <c r="J139" s="42" t="n">
        <v>4861.24</v>
      </c>
      <c r="K139" s="42" t="n">
        <v>299.99</v>
      </c>
      <c r="L139" s="42" t="n">
        <v>4</v>
      </c>
      <c r="M139" s="42" t="n">
        <v>20</v>
      </c>
      <c r="N139" s="42" t="n">
        <v>4561.25</v>
      </c>
      <c r="O139" s="42" t="n">
        <v>4861.24</v>
      </c>
      <c r="P139" s="42" t="n">
        <v>0</v>
      </c>
      <c r="Q139" s="42" t="n">
        <v>0</v>
      </c>
      <c r="R139" s="42" t="n">
        <v>0</v>
      </c>
      <c r="S139" s="42">
        <f>N139-(J139-K139)</f>
        <v/>
      </c>
      <c r="T139">
        <f>IF(N139=0,0,IF(AND(ABS(S139)&gt;Calc!$B$8,ABS(S139)/ABS(N139)&gt;Calc!$B$9),1,0))</f>
        <v/>
      </c>
      <c r="U139">
        <f>IF(AND(A139=Calc!$B$3,OR(Calc!$B$6="*",G139=Calc!$B$6),OR(Calc!$B$7="*",F139=Calc!$B$7)),1,0)</f>
        <v/>
      </c>
      <c r="V139">
        <f>IF(AND(U139=1,J139&gt;0),J139+ROW()/1000000,0)</f>
        <v/>
      </c>
      <c r="W139">
        <f>IF(AND(U139=1,OR(N139&lt;&gt;0,J139&lt;&gt;0)),ABS(S139)+ROW()/1000000,0)</f>
        <v/>
      </c>
      <c r="X139">
        <f>IF(AND(U139=1,T139=1,C139&lt;&gt;0),ABS(S139)+ROW()/1000000,0)</f>
        <v/>
      </c>
    </row>
    <row r="140">
      <c r="A140" t="n">
        <v>201603</v>
      </c>
      <c r="B140" t="inlineStr">
        <is>
          <t>03/2016</t>
        </is>
      </c>
      <c r="C140" t="n">
        <v>59</v>
      </c>
      <c r="D140" t="inlineStr">
        <is>
          <t>S59</t>
        </is>
      </c>
      <c r="E140" t="inlineStr">
        <is>
          <t>Nexa Oregon (S59)</t>
        </is>
      </c>
      <c r="F140" t="inlineStr">
        <is>
          <t>Mỹ</t>
        </is>
      </c>
      <c r="G140" t="inlineStr">
        <is>
          <t>POS</t>
        </is>
      </c>
      <c r="H140" s="42" t="n">
        <v>6252.76</v>
      </c>
      <c r="I140" s="42" t="n">
        <v>0</v>
      </c>
      <c r="J140" s="42" t="n">
        <v>6252.76</v>
      </c>
      <c r="K140" s="42" t="n">
        <v>327.78</v>
      </c>
      <c r="L140" s="42" t="n">
        <v>5</v>
      </c>
      <c r="M140" s="42" t="n">
        <v>33</v>
      </c>
      <c r="N140" s="42" t="n">
        <v>5924.98</v>
      </c>
      <c r="O140" s="42" t="n">
        <v>6252.76</v>
      </c>
      <c r="P140" s="42" t="n">
        <v>0</v>
      </c>
      <c r="Q140" s="42" t="n">
        <v>0</v>
      </c>
      <c r="R140" s="42" t="n">
        <v>0</v>
      </c>
      <c r="S140" s="42">
        <f>N140-(J140-K140)</f>
        <v/>
      </c>
      <c r="T140">
        <f>IF(N140=0,0,IF(AND(ABS(S140)&gt;Calc!$B$8,ABS(S140)/ABS(N140)&gt;Calc!$B$9),1,0))</f>
        <v/>
      </c>
      <c r="U140">
        <f>IF(AND(A140=Calc!$B$3,OR(Calc!$B$6="*",G140=Calc!$B$6),OR(Calc!$B$7="*",F140=Calc!$B$7)),1,0)</f>
        <v/>
      </c>
      <c r="V140">
        <f>IF(AND(U140=1,J140&gt;0),J140+ROW()/1000000,0)</f>
        <v/>
      </c>
      <c r="W140">
        <f>IF(AND(U140=1,OR(N140&lt;&gt;0,J140&lt;&gt;0)),ABS(S140)+ROW()/1000000,0)</f>
        <v/>
      </c>
      <c r="X140">
        <f>IF(AND(U140=1,T140=1,C140&lt;&gt;0),ABS(S140)+ROW()/1000000,0)</f>
        <v/>
      </c>
    </row>
    <row r="141">
      <c r="A141" t="n">
        <v>201603</v>
      </c>
      <c r="B141" t="inlineStr">
        <is>
          <t>03/2016</t>
        </is>
      </c>
      <c r="C141" t="n">
        <v>61</v>
      </c>
      <c r="D141" t="inlineStr">
        <is>
          <t>S61</t>
        </is>
      </c>
      <c r="E141" t="inlineStr">
        <is>
          <t>Nexa South Carolina (S61)</t>
        </is>
      </c>
      <c r="F141" t="inlineStr">
        <is>
          <t>Mỹ</t>
        </is>
      </c>
      <c r="G141" t="inlineStr">
        <is>
          <t>POS</t>
        </is>
      </c>
      <c r="H141" s="42" t="n">
        <v>21282.1</v>
      </c>
      <c r="I141" s="42" t="n">
        <v>0</v>
      </c>
      <c r="J141" s="42" t="n">
        <v>21282.1</v>
      </c>
      <c r="K141" s="42" t="n">
        <v>0</v>
      </c>
      <c r="L141" s="42" t="n">
        <v>4</v>
      </c>
      <c r="M141" s="42" t="n">
        <v>48</v>
      </c>
      <c r="N141" s="42" t="n">
        <v>21090.3</v>
      </c>
      <c r="O141" s="42" t="n">
        <v>21282.1</v>
      </c>
      <c r="P141" s="42" t="n">
        <v>0</v>
      </c>
      <c r="Q141" s="42" t="n">
        <v>0</v>
      </c>
      <c r="R141" s="42" t="n">
        <v>0</v>
      </c>
      <c r="S141" s="42">
        <f>N141-(J141-K141)</f>
        <v/>
      </c>
      <c r="T141">
        <f>IF(N141=0,0,IF(AND(ABS(S141)&gt;Calc!$B$8,ABS(S141)/ABS(N141)&gt;Calc!$B$9),1,0))</f>
        <v/>
      </c>
      <c r="U141">
        <f>IF(AND(A141=Calc!$B$3,OR(Calc!$B$6="*",G141=Calc!$B$6),OR(Calc!$B$7="*",F141=Calc!$B$7)),1,0)</f>
        <v/>
      </c>
      <c r="V141">
        <f>IF(AND(U141=1,J141&gt;0),J141+ROW()/1000000,0)</f>
        <v/>
      </c>
      <c r="W141">
        <f>IF(AND(U141=1,OR(N141&lt;&gt;0,J141&lt;&gt;0)),ABS(S141)+ROW()/1000000,0)</f>
        <v/>
      </c>
      <c r="X141">
        <f>IF(AND(U141=1,T141=1,C141&lt;&gt;0),ABS(S141)+ROW()/1000000,0)</f>
        <v/>
      </c>
    </row>
    <row r="142">
      <c r="A142" t="n">
        <v>201603</v>
      </c>
      <c r="B142" t="inlineStr">
        <is>
          <t>03/2016</t>
        </is>
      </c>
      <c r="C142" t="n">
        <v>63</v>
      </c>
      <c r="D142" t="inlineStr">
        <is>
          <t>S63</t>
        </is>
      </c>
      <c r="E142" t="inlineStr">
        <is>
          <t>Nexa Utah (S63)</t>
        </is>
      </c>
      <c r="F142" t="inlineStr">
        <is>
          <t>Mỹ</t>
        </is>
      </c>
      <c r="G142" t="inlineStr">
        <is>
          <t>POS</t>
        </is>
      </c>
      <c r="H142" s="42" t="n">
        <v>1926.7</v>
      </c>
      <c r="I142" s="42" t="n">
        <v>0</v>
      </c>
      <c r="J142" s="42" t="n">
        <v>1926.7</v>
      </c>
      <c r="K142" s="42" t="n">
        <v>0</v>
      </c>
      <c r="L142" s="42" t="n">
        <v>1</v>
      </c>
      <c r="M142" s="42" t="n">
        <v>10</v>
      </c>
      <c r="N142" s="42" t="n">
        <v>1926.7</v>
      </c>
      <c r="O142" s="42" t="n">
        <v>1926.7</v>
      </c>
      <c r="P142" s="42" t="n">
        <v>1</v>
      </c>
      <c r="Q142" s="42" t="n">
        <v>0</v>
      </c>
      <c r="R142" s="42" t="n">
        <v>0</v>
      </c>
      <c r="S142" s="42">
        <f>N142-(J142-K142)</f>
        <v/>
      </c>
      <c r="T142">
        <f>IF(N142=0,0,IF(AND(ABS(S142)&gt;Calc!$B$8,ABS(S142)/ABS(N142)&gt;Calc!$B$9),1,0))</f>
        <v/>
      </c>
      <c r="U142">
        <f>IF(AND(A142=Calc!$B$3,OR(Calc!$B$6="*",G142=Calc!$B$6),OR(Calc!$B$7="*",F142=Calc!$B$7)),1,0)</f>
        <v/>
      </c>
      <c r="V142">
        <f>IF(AND(U142=1,J142&gt;0),J142+ROW()/1000000,0)</f>
        <v/>
      </c>
      <c r="W142">
        <f>IF(AND(U142=1,OR(N142&lt;&gt;0,J142&lt;&gt;0)),ABS(S142)+ROW()/1000000,0)</f>
        <v/>
      </c>
      <c r="X142">
        <f>IF(AND(U142=1,T142=1,C142&lt;&gt;0),ABS(S142)+ROW()/1000000,0)</f>
        <v/>
      </c>
    </row>
    <row r="143">
      <c r="A143" t="n">
        <v>201603</v>
      </c>
      <c r="B143" t="inlineStr">
        <is>
          <t>03/2016</t>
        </is>
      </c>
      <c r="C143" t="n">
        <v>64</v>
      </c>
      <c r="D143" t="inlineStr">
        <is>
          <t>S64</t>
        </is>
      </c>
      <c r="E143" t="inlineStr">
        <is>
          <t>Nexa Washington DC (S64)</t>
        </is>
      </c>
      <c r="F143" t="inlineStr">
        <is>
          <t>Mỹ</t>
        </is>
      </c>
      <c r="G143" t="inlineStr">
        <is>
          <t>POS</t>
        </is>
      </c>
      <c r="H143" s="42" t="n">
        <v>21854.43</v>
      </c>
      <c r="I143" s="42" t="n">
        <v>610.05</v>
      </c>
      <c r="J143" s="42" t="n">
        <v>21244.38</v>
      </c>
      <c r="K143" s="42" t="n">
        <v>0</v>
      </c>
      <c r="L143" s="42" t="n">
        <v>3</v>
      </c>
      <c r="M143" s="42" t="n">
        <v>49</v>
      </c>
      <c r="N143" s="42" t="n">
        <v>21244.38</v>
      </c>
      <c r="O143" s="42" t="n">
        <v>21244.38</v>
      </c>
      <c r="P143" s="42" t="n">
        <v>0</v>
      </c>
      <c r="Q143" s="42" t="n">
        <v>0</v>
      </c>
      <c r="R143" s="42" t="n">
        <v>0</v>
      </c>
      <c r="S143" s="42">
        <f>N143-(J143-K143)</f>
        <v/>
      </c>
      <c r="T143">
        <f>IF(N143=0,0,IF(AND(ABS(S143)&gt;Calc!$B$8,ABS(S143)/ABS(N143)&gt;Calc!$B$9),1,0))</f>
        <v/>
      </c>
      <c r="U143">
        <f>IF(AND(A143=Calc!$B$3,OR(Calc!$B$6="*",G143=Calc!$B$6),OR(Calc!$B$7="*",F143=Calc!$B$7)),1,0)</f>
        <v/>
      </c>
      <c r="V143">
        <f>IF(AND(U143=1,J143&gt;0),J143+ROW()/1000000,0)</f>
        <v/>
      </c>
      <c r="W143">
        <f>IF(AND(U143=1,OR(N143&lt;&gt;0,J143&lt;&gt;0)),ABS(S143)+ROW()/1000000,0)</f>
        <v/>
      </c>
      <c r="X143">
        <f>IF(AND(U143=1,T143=1,C143&lt;&gt;0),ABS(S143)+ROW()/1000000,0)</f>
        <v/>
      </c>
    </row>
    <row r="144">
      <c r="A144" t="n">
        <v>201603</v>
      </c>
      <c r="B144" t="inlineStr">
        <is>
          <t>03/2016</t>
        </is>
      </c>
      <c r="C144" t="n">
        <v>65</v>
      </c>
      <c r="D144" t="inlineStr">
        <is>
          <t>S65</t>
        </is>
      </c>
      <c r="E144" t="inlineStr">
        <is>
          <t>Nexa West Virginia (S65)</t>
        </is>
      </c>
      <c r="F144" t="inlineStr">
        <is>
          <t>Mỹ</t>
        </is>
      </c>
      <c r="G144" t="inlineStr">
        <is>
          <t>POS</t>
        </is>
      </c>
      <c r="H144" s="42" t="n">
        <v>2023</v>
      </c>
      <c r="I144" s="42" t="n">
        <v>0</v>
      </c>
      <c r="J144" s="42" t="n">
        <v>2023</v>
      </c>
      <c r="K144" s="42" t="n">
        <v>0</v>
      </c>
      <c r="L144" s="42" t="n">
        <v>1</v>
      </c>
      <c r="M144" s="42" t="n">
        <v>9</v>
      </c>
      <c r="N144" s="42" t="n">
        <v>2023</v>
      </c>
      <c r="O144" s="42" t="n">
        <v>2023</v>
      </c>
      <c r="P144" s="42" t="n">
        <v>0</v>
      </c>
      <c r="Q144" s="42" t="n">
        <v>0</v>
      </c>
      <c r="R144" s="42" t="n">
        <v>0</v>
      </c>
      <c r="S144" s="42">
        <f>N144-(J144-K144)</f>
        <v/>
      </c>
      <c r="T144">
        <f>IF(N144=0,0,IF(AND(ABS(S144)&gt;Calc!$B$8,ABS(S144)/ABS(N144)&gt;Calc!$B$9),1,0))</f>
        <v/>
      </c>
      <c r="U144">
        <f>IF(AND(A144=Calc!$B$3,OR(Calc!$B$6="*",G144=Calc!$B$6),OR(Calc!$B$7="*",F144=Calc!$B$7)),1,0)</f>
        <v/>
      </c>
      <c r="V144">
        <f>IF(AND(U144=1,J144&gt;0),J144+ROW()/1000000,0)</f>
        <v/>
      </c>
      <c r="W144">
        <f>IF(AND(U144=1,OR(N144&lt;&gt;0,J144&lt;&gt;0)),ABS(S144)+ROW()/1000000,0)</f>
        <v/>
      </c>
      <c r="X144">
        <f>IF(AND(U144=1,T144=1,C144&lt;&gt;0),ABS(S144)+ROW()/1000000,0)</f>
        <v/>
      </c>
    </row>
    <row r="145">
      <c r="A145" t="n">
        <v>201603</v>
      </c>
      <c r="B145" t="inlineStr">
        <is>
          <t>03/2016</t>
        </is>
      </c>
      <c r="C145" t="n">
        <v>66</v>
      </c>
      <c r="D145" t="inlineStr">
        <is>
          <t>S66</t>
        </is>
      </c>
      <c r="E145" t="inlineStr">
        <is>
          <t>Nexa Wyoming (S66)</t>
        </is>
      </c>
      <c r="F145" t="inlineStr">
        <is>
          <t>Mỹ</t>
        </is>
      </c>
      <c r="G145" t="inlineStr">
        <is>
          <t>POS</t>
        </is>
      </c>
      <c r="H145" s="42" t="n">
        <v>6949.45</v>
      </c>
      <c r="I145" s="42" t="n">
        <v>0</v>
      </c>
      <c r="J145" s="42" t="n">
        <v>6949.45</v>
      </c>
      <c r="K145" s="42" t="n">
        <v>469.97</v>
      </c>
      <c r="L145" s="42" t="n">
        <v>2</v>
      </c>
      <c r="M145" s="42" t="n">
        <v>15</v>
      </c>
      <c r="N145" s="42" t="n">
        <v>6479.48</v>
      </c>
      <c r="O145" s="42" t="n">
        <v>6949.45</v>
      </c>
      <c r="P145" s="42" t="n">
        <v>0</v>
      </c>
      <c r="Q145" s="42" t="n">
        <v>0</v>
      </c>
      <c r="R145" s="42" t="n">
        <v>0</v>
      </c>
      <c r="S145" s="42">
        <f>N145-(J145-K145)</f>
        <v/>
      </c>
      <c r="T145">
        <f>IF(N145=0,0,IF(AND(ABS(S145)&gt;Calc!$B$8,ABS(S145)/ABS(N145)&gt;Calc!$B$9),1,0))</f>
        <v/>
      </c>
      <c r="U145">
        <f>IF(AND(A145=Calc!$B$3,OR(Calc!$B$6="*",G145=Calc!$B$6),OR(Calc!$B$7="*",F145=Calc!$B$7)),1,0)</f>
        <v/>
      </c>
      <c r="V145">
        <f>IF(AND(U145=1,J145&gt;0),J145+ROW()/1000000,0)</f>
        <v/>
      </c>
      <c r="W145">
        <f>IF(AND(U145=1,OR(N145&lt;&gt;0,J145&lt;&gt;0)),ABS(S145)+ROW()/1000000,0)</f>
        <v/>
      </c>
      <c r="X145">
        <f>IF(AND(U145=1,T145=1,C145&lt;&gt;0),ABS(S145)+ROW()/1000000,0)</f>
        <v/>
      </c>
    </row>
    <row r="146">
      <c r="A146" t="n">
        <v>201604</v>
      </c>
      <c r="B146" t="inlineStr">
        <is>
          <t>04/2016</t>
        </is>
      </c>
      <c r="C146" t="n">
        <v>0</v>
      </c>
      <c r="D146" t="inlineStr">
        <is>
          <t>ONL</t>
        </is>
      </c>
      <c r="E146" t="inlineStr">
        <is>
          <t>Nexa Online (website/app)</t>
        </is>
      </c>
      <c r="F146" t="inlineStr">
        <is>
          <t>Online</t>
        </is>
      </c>
      <c r="G146" t="inlineStr">
        <is>
          <t>ONLINE</t>
        </is>
      </c>
      <c r="H146" s="42" t="n">
        <v>15898.22</v>
      </c>
      <c r="I146" s="42" t="n">
        <v>0</v>
      </c>
      <c r="J146" s="42" t="n">
        <v>15898.22</v>
      </c>
      <c r="K146" s="42" t="n">
        <v>27.65</v>
      </c>
      <c r="L146" s="42" t="n">
        <v>5</v>
      </c>
      <c r="M146" s="42" t="n">
        <v>44</v>
      </c>
      <c r="N146" s="42" t="n">
        <v>-27.65</v>
      </c>
      <c r="O146" s="42" t="n">
        <v>0</v>
      </c>
      <c r="P146" s="42" t="n">
        <v>0</v>
      </c>
      <c r="Q146" s="42" t="n">
        <v>0</v>
      </c>
      <c r="R146" s="42" t="n">
        <v>0</v>
      </c>
      <c r="S146" s="42">
        <f>N146-(J146-K146)</f>
        <v/>
      </c>
      <c r="T146">
        <f>IF(N146=0,0,IF(AND(ABS(S146)&gt;Calc!$B$8,ABS(S146)/ABS(N146)&gt;Calc!$B$9),1,0))</f>
        <v/>
      </c>
      <c r="U146">
        <f>IF(AND(A146=Calc!$B$3,OR(Calc!$B$6="*",G146=Calc!$B$6),OR(Calc!$B$7="*",F146=Calc!$B$7)),1,0)</f>
        <v/>
      </c>
      <c r="V146">
        <f>IF(AND(U146=1,J146&gt;0),J146+ROW()/1000000,0)</f>
        <v/>
      </c>
      <c r="W146">
        <f>IF(AND(U146=1,OR(N146&lt;&gt;0,J146&lt;&gt;0)),ABS(S146)+ROW()/1000000,0)</f>
        <v/>
      </c>
      <c r="X146">
        <f>IF(AND(U146=1,T146=1,C146&lt;&gt;0),ABS(S146)+ROW()/1000000,0)</f>
        <v/>
      </c>
    </row>
    <row r="147">
      <c r="A147" t="n">
        <v>201604</v>
      </c>
      <c r="B147" t="inlineStr">
        <is>
          <t>04/2016</t>
        </is>
      </c>
      <c r="C147" t="n">
        <v>2</v>
      </c>
      <c r="D147" t="inlineStr">
        <is>
          <t>S02</t>
        </is>
      </c>
      <c r="E147" t="inlineStr">
        <is>
          <t>Nexa Northern Territory (S02)</t>
        </is>
      </c>
      <c r="F147" t="inlineStr">
        <is>
          <t>Úc</t>
        </is>
      </c>
      <c r="G147" t="inlineStr">
        <is>
          <t>POS</t>
        </is>
      </c>
      <c r="H147" s="42" t="n">
        <v>2359.53</v>
      </c>
      <c r="I147" s="42" t="n">
        <v>0</v>
      </c>
      <c r="J147" s="42" t="n">
        <v>2359.53</v>
      </c>
      <c r="K147" s="42" t="n">
        <v>0</v>
      </c>
      <c r="L147" s="42" t="n">
        <v>1</v>
      </c>
      <c r="M147" s="42" t="n">
        <v>17</v>
      </c>
      <c r="N147" s="42" t="n">
        <v>2359.53</v>
      </c>
      <c r="O147" s="42" t="n">
        <v>2359.53</v>
      </c>
      <c r="P147" s="42" t="n">
        <v>0</v>
      </c>
      <c r="Q147" s="42" t="n">
        <v>0</v>
      </c>
      <c r="R147" s="42" t="n">
        <v>0</v>
      </c>
      <c r="S147" s="42">
        <f>N147-(J147-K147)</f>
        <v/>
      </c>
      <c r="T147">
        <f>IF(N147=0,0,IF(AND(ABS(S147)&gt;Calc!$B$8,ABS(S147)/ABS(N147)&gt;Calc!$B$9),1,0))</f>
        <v/>
      </c>
      <c r="U147">
        <f>IF(AND(A147=Calc!$B$3,OR(Calc!$B$6="*",G147=Calc!$B$6),OR(Calc!$B$7="*",F147=Calc!$B$7)),1,0)</f>
        <v/>
      </c>
      <c r="V147">
        <f>IF(AND(U147=1,J147&gt;0),J147+ROW()/1000000,0)</f>
        <v/>
      </c>
      <c r="W147">
        <f>IF(AND(U147=1,OR(N147&lt;&gt;0,J147&lt;&gt;0)),ABS(S147)+ROW()/1000000,0)</f>
        <v/>
      </c>
      <c r="X147">
        <f>IF(AND(U147=1,T147=1,C147&lt;&gt;0),ABS(S147)+ROW()/1000000,0)</f>
        <v/>
      </c>
    </row>
    <row r="148">
      <c r="A148" t="n">
        <v>201604</v>
      </c>
      <c r="B148" t="inlineStr">
        <is>
          <t>04/2016</t>
        </is>
      </c>
      <c r="C148" t="n">
        <v>4</v>
      </c>
      <c r="D148" t="inlineStr">
        <is>
          <t>S04</t>
        </is>
      </c>
      <c r="E148" t="inlineStr">
        <is>
          <t>Nexa Tasmania (S04)</t>
        </is>
      </c>
      <c r="F148" t="inlineStr">
        <is>
          <t>Úc</t>
        </is>
      </c>
      <c r="G148" t="inlineStr">
        <is>
          <t>POS</t>
        </is>
      </c>
      <c r="H148" s="42" t="n">
        <v>3004.89</v>
      </c>
      <c r="I148" s="42" t="n">
        <v>0</v>
      </c>
      <c r="J148" s="42" t="n">
        <v>3004.89</v>
      </c>
      <c r="K148" s="42" t="n">
        <v>0</v>
      </c>
      <c r="L148" s="42" t="n">
        <v>2</v>
      </c>
      <c r="M148" s="42" t="n">
        <v>14</v>
      </c>
      <c r="N148" s="42" t="n">
        <v>3004.89</v>
      </c>
      <c r="O148" s="42" t="n">
        <v>3004.89</v>
      </c>
      <c r="P148" s="42" t="n">
        <v>0</v>
      </c>
      <c r="Q148" s="42" t="n">
        <v>0</v>
      </c>
      <c r="R148" s="42" t="n">
        <v>0</v>
      </c>
      <c r="S148" s="42">
        <f>N148-(J148-K148)</f>
        <v/>
      </c>
      <c r="T148">
        <f>IF(N148=0,0,IF(AND(ABS(S148)&gt;Calc!$B$8,ABS(S148)/ABS(N148)&gt;Calc!$B$9),1,0))</f>
        <v/>
      </c>
      <c r="U148">
        <f>IF(AND(A148=Calc!$B$3,OR(Calc!$B$6="*",G148=Calc!$B$6),OR(Calc!$B$7="*",F148=Calc!$B$7)),1,0)</f>
        <v/>
      </c>
      <c r="V148">
        <f>IF(AND(U148=1,J148&gt;0),J148+ROW()/1000000,0)</f>
        <v/>
      </c>
      <c r="W148">
        <f>IF(AND(U148=1,OR(N148&lt;&gt;0,J148&lt;&gt;0)),ABS(S148)+ROW()/1000000,0)</f>
        <v/>
      </c>
      <c r="X148">
        <f>IF(AND(U148=1,T148=1,C148&lt;&gt;0),ABS(S148)+ROW()/1000000,0)</f>
        <v/>
      </c>
    </row>
    <row r="149">
      <c r="A149" t="n">
        <v>201604</v>
      </c>
      <c r="B149" t="inlineStr">
        <is>
          <t>04/2016</t>
        </is>
      </c>
      <c r="C149" t="n">
        <v>5</v>
      </c>
      <c r="D149" t="inlineStr">
        <is>
          <t>S05</t>
        </is>
      </c>
      <c r="E149" t="inlineStr">
        <is>
          <t>Nexa Victoria (S05)</t>
        </is>
      </c>
      <c r="F149" t="inlineStr">
        <is>
          <t>Úc</t>
        </is>
      </c>
      <c r="G149" t="inlineStr">
        <is>
          <t>POS</t>
        </is>
      </c>
      <c r="H149" s="42" t="n">
        <v>11180.91</v>
      </c>
      <c r="I149" s="42" t="n">
        <v>0</v>
      </c>
      <c r="J149" s="42" t="n">
        <v>11180.91</v>
      </c>
      <c r="K149" s="42" t="n">
        <v>0</v>
      </c>
      <c r="L149" s="42" t="n">
        <v>1</v>
      </c>
      <c r="M149" s="42" t="n">
        <v>12</v>
      </c>
      <c r="N149" s="42" t="n">
        <v>11180.91</v>
      </c>
      <c r="O149" s="42" t="n">
        <v>11180.91</v>
      </c>
      <c r="P149" s="42" t="n">
        <v>0</v>
      </c>
      <c r="Q149" s="42" t="n">
        <v>0</v>
      </c>
      <c r="R149" s="42" t="n">
        <v>0</v>
      </c>
      <c r="S149" s="42">
        <f>N149-(J149-K149)</f>
        <v/>
      </c>
      <c r="T149">
        <f>IF(N149=0,0,IF(AND(ABS(S149)&gt;Calc!$B$8,ABS(S149)/ABS(N149)&gt;Calc!$B$9),1,0))</f>
        <v/>
      </c>
      <c r="U149">
        <f>IF(AND(A149=Calc!$B$3,OR(Calc!$B$6="*",G149=Calc!$B$6),OR(Calc!$B$7="*",F149=Calc!$B$7)),1,0)</f>
        <v/>
      </c>
      <c r="V149">
        <f>IF(AND(U149=1,J149&gt;0),J149+ROW()/1000000,0)</f>
        <v/>
      </c>
      <c r="W149">
        <f>IF(AND(U149=1,OR(N149&lt;&gt;0,J149&lt;&gt;0)),ABS(S149)+ROW()/1000000,0)</f>
        <v/>
      </c>
      <c r="X149">
        <f>IF(AND(U149=1,T149=1,C149&lt;&gt;0),ABS(S149)+ROW()/1000000,0)</f>
        <v/>
      </c>
    </row>
    <row r="150">
      <c r="A150" t="n">
        <v>201604</v>
      </c>
      <c r="B150" t="inlineStr">
        <is>
          <t>04/2016</t>
        </is>
      </c>
      <c r="C150" t="n">
        <v>6</v>
      </c>
      <c r="D150" t="inlineStr">
        <is>
          <t>S06</t>
        </is>
      </c>
      <c r="E150" t="inlineStr">
        <is>
          <t>Nexa Western Australia (S06)</t>
        </is>
      </c>
      <c r="F150" t="inlineStr">
        <is>
          <t>Úc</t>
        </is>
      </c>
      <c r="G150" t="inlineStr">
        <is>
          <t>POS</t>
        </is>
      </c>
      <c r="H150" s="42" t="n">
        <v>526.97</v>
      </c>
      <c r="I150" s="42" t="n">
        <v>0</v>
      </c>
      <c r="J150" s="42" t="n">
        <v>526.97</v>
      </c>
      <c r="K150" s="42" t="n">
        <v>0</v>
      </c>
      <c r="L150" s="42" t="n">
        <v>1</v>
      </c>
      <c r="M150" s="42" t="n">
        <v>4</v>
      </c>
      <c r="N150" s="42" t="n">
        <v>526.97</v>
      </c>
      <c r="O150" s="42" t="n">
        <v>526.97</v>
      </c>
      <c r="P150" s="42" t="n">
        <v>0</v>
      </c>
      <c r="Q150" s="42" t="n">
        <v>0</v>
      </c>
      <c r="R150" s="42" t="n">
        <v>0</v>
      </c>
      <c r="S150" s="42">
        <f>N150-(J150-K150)</f>
        <v/>
      </c>
      <c r="T150">
        <f>IF(N150=0,0,IF(AND(ABS(S150)&gt;Calc!$B$8,ABS(S150)/ABS(N150)&gt;Calc!$B$9),1,0))</f>
        <v/>
      </c>
      <c r="U150">
        <f>IF(AND(A150=Calc!$B$3,OR(Calc!$B$6="*",G150=Calc!$B$6),OR(Calc!$B$7="*",F150=Calc!$B$7)),1,0)</f>
        <v/>
      </c>
      <c r="V150">
        <f>IF(AND(U150=1,J150&gt;0),J150+ROW()/1000000,0)</f>
        <v/>
      </c>
      <c r="W150">
        <f>IF(AND(U150=1,OR(N150&lt;&gt;0,J150&lt;&gt;0)),ABS(S150)+ROW()/1000000,0)</f>
        <v/>
      </c>
      <c r="X150">
        <f>IF(AND(U150=1,T150=1,C150&lt;&gt;0),ABS(S150)+ROW()/1000000,0)</f>
        <v/>
      </c>
    </row>
    <row r="151">
      <c r="A151" t="n">
        <v>201604</v>
      </c>
      <c r="B151" t="inlineStr">
        <is>
          <t>04/2016</t>
        </is>
      </c>
      <c r="C151" t="n">
        <v>8</v>
      </c>
      <c r="D151" t="inlineStr">
        <is>
          <t>S08</t>
        </is>
      </c>
      <c r="E151" t="inlineStr">
        <is>
          <t>Nexa Newfoundland and Labrador (S08)</t>
        </is>
      </c>
      <c r="F151" t="inlineStr">
        <is>
          <t>Canada</t>
        </is>
      </c>
      <c r="G151" t="inlineStr">
        <is>
          <t>POS</t>
        </is>
      </c>
      <c r="H151" s="42" t="n">
        <v>1863.18</v>
      </c>
      <c r="I151" s="42" t="n">
        <v>0</v>
      </c>
      <c r="J151" s="42" t="n">
        <v>1863.18</v>
      </c>
      <c r="K151" s="42" t="n">
        <v>0</v>
      </c>
      <c r="L151" s="42" t="n">
        <v>2</v>
      </c>
      <c r="M151" s="42" t="n">
        <v>9</v>
      </c>
      <c r="N151" s="42" t="n">
        <v>1863.18</v>
      </c>
      <c r="O151" s="42" t="n">
        <v>1863.18</v>
      </c>
      <c r="P151" s="42" t="n">
        <v>0</v>
      </c>
      <c r="Q151" s="42" t="n">
        <v>0</v>
      </c>
      <c r="R151" s="42" t="n">
        <v>0</v>
      </c>
      <c r="S151" s="42">
        <f>N151-(J151-K151)</f>
        <v/>
      </c>
      <c r="T151">
        <f>IF(N151=0,0,IF(AND(ABS(S151)&gt;Calc!$B$8,ABS(S151)/ABS(N151)&gt;Calc!$B$9),1,0))</f>
        <v/>
      </c>
      <c r="U151">
        <f>IF(AND(A151=Calc!$B$3,OR(Calc!$B$6="*",G151=Calc!$B$6),OR(Calc!$B$7="*",F151=Calc!$B$7)),1,0)</f>
        <v/>
      </c>
      <c r="V151">
        <f>IF(AND(U151=1,J151&gt;0),J151+ROW()/1000000,0)</f>
        <v/>
      </c>
      <c r="W151">
        <f>IF(AND(U151=1,OR(N151&lt;&gt;0,J151&lt;&gt;0)),ABS(S151)+ROW()/1000000,0)</f>
        <v/>
      </c>
      <c r="X151">
        <f>IF(AND(U151=1,T151=1,C151&lt;&gt;0),ABS(S151)+ROW()/1000000,0)</f>
        <v/>
      </c>
    </row>
    <row r="152">
      <c r="A152" t="n">
        <v>201604</v>
      </c>
      <c r="B152" t="inlineStr">
        <is>
          <t>04/2016</t>
        </is>
      </c>
      <c r="C152" t="n">
        <v>9</v>
      </c>
      <c r="D152" t="inlineStr">
        <is>
          <t>S09</t>
        </is>
      </c>
      <c r="E152" t="inlineStr">
        <is>
          <t>Nexa Northwest Territories (S09)</t>
        </is>
      </c>
      <c r="F152" t="inlineStr">
        <is>
          <t>Canada</t>
        </is>
      </c>
      <c r="G152" t="inlineStr">
        <is>
          <t>POS</t>
        </is>
      </c>
      <c r="H152" s="42" t="n">
        <v>9570.190000000001</v>
      </c>
      <c r="I152" s="42" t="n">
        <v>0</v>
      </c>
      <c r="J152" s="42" t="n">
        <v>9570.190000000001</v>
      </c>
      <c r="K152" s="42" t="n">
        <v>0</v>
      </c>
      <c r="L152" s="42" t="n">
        <v>2</v>
      </c>
      <c r="M152" s="42" t="n">
        <v>35</v>
      </c>
      <c r="N152" s="42" t="n">
        <v>9570.190000000001</v>
      </c>
      <c r="O152" s="42" t="n">
        <v>9570.190000000001</v>
      </c>
      <c r="P152" s="42" t="n">
        <v>0</v>
      </c>
      <c r="Q152" s="42" t="n">
        <v>0</v>
      </c>
      <c r="R152" s="42" t="n">
        <v>0</v>
      </c>
      <c r="S152" s="42">
        <f>N152-(J152-K152)</f>
        <v/>
      </c>
      <c r="T152">
        <f>IF(N152=0,0,IF(AND(ABS(S152)&gt;Calc!$B$8,ABS(S152)/ABS(N152)&gt;Calc!$B$9),1,0))</f>
        <v/>
      </c>
      <c r="U152">
        <f>IF(AND(A152=Calc!$B$3,OR(Calc!$B$6="*",G152=Calc!$B$6),OR(Calc!$B$7="*",F152=Calc!$B$7)),1,0)</f>
        <v/>
      </c>
      <c r="V152">
        <f>IF(AND(U152=1,J152&gt;0),J152+ROW()/1000000,0)</f>
        <v/>
      </c>
      <c r="W152">
        <f>IF(AND(U152=1,OR(N152&lt;&gt;0,J152&lt;&gt;0)),ABS(S152)+ROW()/1000000,0)</f>
        <v/>
      </c>
      <c r="X152">
        <f>IF(AND(U152=1,T152=1,C152&lt;&gt;0),ABS(S152)+ROW()/1000000,0)</f>
        <v/>
      </c>
    </row>
    <row r="153">
      <c r="A153" t="n">
        <v>201604</v>
      </c>
      <c r="B153" t="inlineStr">
        <is>
          <t>04/2016</t>
        </is>
      </c>
      <c r="C153" t="n">
        <v>13</v>
      </c>
      <c r="D153" t="inlineStr">
        <is>
          <t>S13</t>
        </is>
      </c>
      <c r="E153" t="inlineStr">
        <is>
          <t>Nexa Corse (S13)</t>
        </is>
      </c>
      <c r="F153" t="inlineStr">
        <is>
          <t>Pháp</t>
        </is>
      </c>
      <c r="G153" t="inlineStr">
        <is>
          <t>POS</t>
        </is>
      </c>
      <c r="H153" s="42" t="n">
        <v>2396</v>
      </c>
      <c r="I153" s="42" t="n">
        <v>0</v>
      </c>
      <c r="J153" s="42" t="n">
        <v>2396</v>
      </c>
      <c r="K153" s="42" t="n">
        <v>0</v>
      </c>
      <c r="L153" s="42" t="n">
        <v>1</v>
      </c>
      <c r="M153" s="42" t="n">
        <v>9</v>
      </c>
      <c r="N153" s="42" t="n">
        <v>2396</v>
      </c>
      <c r="O153" s="42" t="n">
        <v>2396</v>
      </c>
      <c r="P153" s="42" t="n">
        <v>0</v>
      </c>
      <c r="Q153" s="42" t="n">
        <v>0</v>
      </c>
      <c r="R153" s="42" t="n">
        <v>0</v>
      </c>
      <c r="S153" s="42">
        <f>N153-(J153-K153)</f>
        <v/>
      </c>
      <c r="T153">
        <f>IF(N153=0,0,IF(AND(ABS(S153)&gt;Calc!$B$8,ABS(S153)/ABS(N153)&gt;Calc!$B$9),1,0))</f>
        <v/>
      </c>
      <c r="U153">
        <f>IF(AND(A153=Calc!$B$3,OR(Calc!$B$6="*",G153=Calc!$B$6),OR(Calc!$B$7="*",F153=Calc!$B$7)),1,0)</f>
        <v/>
      </c>
      <c r="V153">
        <f>IF(AND(U153=1,J153&gt;0),J153+ROW()/1000000,0)</f>
        <v/>
      </c>
      <c r="W153">
        <f>IF(AND(U153=1,OR(N153&lt;&gt;0,J153&lt;&gt;0)),ABS(S153)+ROW()/1000000,0)</f>
        <v/>
      </c>
      <c r="X153">
        <f>IF(AND(U153=1,T153=1,C153&lt;&gt;0),ABS(S153)+ROW()/1000000,0)</f>
        <v/>
      </c>
    </row>
    <row r="154">
      <c r="A154" t="n">
        <v>201604</v>
      </c>
      <c r="B154" t="inlineStr">
        <is>
          <t>04/2016</t>
        </is>
      </c>
      <c r="C154" t="n">
        <v>19</v>
      </c>
      <c r="D154" t="inlineStr">
        <is>
          <t>S19</t>
        </is>
      </c>
      <c r="E154" t="inlineStr">
        <is>
          <t>Nexa Berlin (S19)</t>
        </is>
      </c>
      <c r="F154" t="inlineStr">
        <is>
          <t>Đức</t>
        </is>
      </c>
      <c r="G154" t="inlineStr">
        <is>
          <t>POS</t>
        </is>
      </c>
      <c r="H154" s="42" t="n">
        <v>4132.78</v>
      </c>
      <c r="I154" s="42" t="n">
        <v>0</v>
      </c>
      <c r="J154" s="42" t="n">
        <v>4132.78</v>
      </c>
      <c r="K154" s="42" t="n">
        <v>0</v>
      </c>
      <c r="L154" s="42" t="n">
        <v>1</v>
      </c>
      <c r="M154" s="42" t="n">
        <v>11</v>
      </c>
      <c r="N154" s="42" t="n">
        <v>4132.78</v>
      </c>
      <c r="O154" s="42" t="n">
        <v>4132.78</v>
      </c>
      <c r="P154" s="42" t="n">
        <v>0</v>
      </c>
      <c r="Q154" s="42" t="n">
        <v>0</v>
      </c>
      <c r="R154" s="42" t="n">
        <v>0</v>
      </c>
      <c r="S154" s="42">
        <f>N154-(J154-K154)</f>
        <v/>
      </c>
      <c r="T154">
        <f>IF(N154=0,0,IF(AND(ABS(S154)&gt;Calc!$B$8,ABS(S154)/ABS(N154)&gt;Calc!$B$9),1,0))</f>
        <v/>
      </c>
      <c r="U154">
        <f>IF(AND(A154=Calc!$B$3,OR(Calc!$B$6="*",G154=Calc!$B$6),OR(Calc!$B$7="*",F154=Calc!$B$7)),1,0)</f>
        <v/>
      </c>
      <c r="V154">
        <f>IF(AND(U154=1,J154&gt;0),J154+ROW()/1000000,0)</f>
        <v/>
      </c>
      <c r="W154">
        <f>IF(AND(U154=1,OR(N154&lt;&gt;0,J154&lt;&gt;0)),ABS(S154)+ROW()/1000000,0)</f>
        <v/>
      </c>
      <c r="X154">
        <f>IF(AND(U154=1,T154=1,C154&lt;&gt;0),ABS(S154)+ROW()/1000000,0)</f>
        <v/>
      </c>
    </row>
    <row r="155">
      <c r="A155" t="n">
        <v>201604</v>
      </c>
      <c r="B155" t="inlineStr">
        <is>
          <t>04/2016</t>
        </is>
      </c>
      <c r="C155" t="n">
        <v>20</v>
      </c>
      <c r="D155" t="inlineStr">
        <is>
          <t>S20</t>
        </is>
      </c>
      <c r="E155" t="inlineStr">
        <is>
          <t>Nexa Brandenburg (S20)</t>
        </is>
      </c>
      <c r="F155" t="inlineStr">
        <is>
          <t>Đức</t>
        </is>
      </c>
      <c r="G155" t="inlineStr">
        <is>
          <t>POS</t>
        </is>
      </c>
      <c r="H155" s="42" t="n">
        <v>0</v>
      </c>
      <c r="I155" s="42" t="n">
        <v>0</v>
      </c>
      <c r="J155" s="42" t="n">
        <v>0</v>
      </c>
      <c r="K155" s="42" t="n">
        <v>999.96</v>
      </c>
      <c r="L155" s="42" t="n">
        <v>0</v>
      </c>
      <c r="M155" s="42" t="n">
        <v>0</v>
      </c>
      <c r="N155" s="42" t="n">
        <v>-999.96</v>
      </c>
      <c r="O155" s="42" t="n">
        <v>0</v>
      </c>
      <c r="P155" s="42" t="n">
        <v>0</v>
      </c>
      <c r="Q155" s="42" t="n">
        <v>0</v>
      </c>
      <c r="R155" s="42" t="n">
        <v>0</v>
      </c>
      <c r="S155" s="42">
        <f>N155-(J155-K155)</f>
        <v/>
      </c>
      <c r="T155">
        <f>IF(N155=0,0,IF(AND(ABS(S155)&gt;Calc!$B$8,ABS(S155)/ABS(N155)&gt;Calc!$B$9),1,0))</f>
        <v/>
      </c>
      <c r="U155">
        <f>IF(AND(A155=Calc!$B$3,OR(Calc!$B$6="*",G155=Calc!$B$6),OR(Calc!$B$7="*",F155=Calc!$B$7)),1,0)</f>
        <v/>
      </c>
      <c r="V155">
        <f>IF(AND(U155=1,J155&gt;0),J155+ROW()/1000000,0)</f>
        <v/>
      </c>
      <c r="W155">
        <f>IF(AND(U155=1,OR(N155&lt;&gt;0,J155&lt;&gt;0)),ABS(S155)+ROW()/1000000,0)</f>
        <v/>
      </c>
      <c r="X155">
        <f>IF(AND(U155=1,T155=1,C155&lt;&gt;0),ABS(S155)+ROW()/1000000,0)</f>
        <v/>
      </c>
    </row>
    <row r="156">
      <c r="A156" t="n">
        <v>201604</v>
      </c>
      <c r="B156" t="inlineStr">
        <is>
          <t>04/2016</t>
        </is>
      </c>
      <c r="C156" t="n">
        <v>22</v>
      </c>
      <c r="D156" t="inlineStr">
        <is>
          <t>S22</t>
        </is>
      </c>
      <c r="E156" t="inlineStr">
        <is>
          <t>Nexa Freistaat Thüringen (S22)</t>
        </is>
      </c>
      <c r="F156" t="inlineStr">
        <is>
          <t>Đức</t>
        </is>
      </c>
      <c r="G156" t="inlineStr">
        <is>
          <t>POS</t>
        </is>
      </c>
      <c r="H156" s="42" t="n">
        <v>1146.82</v>
      </c>
      <c r="I156" s="42" t="n">
        <v>0</v>
      </c>
      <c r="J156" s="42" t="n">
        <v>1146.82</v>
      </c>
      <c r="K156" s="42" t="n">
        <v>0</v>
      </c>
      <c r="L156" s="42" t="n">
        <v>1</v>
      </c>
      <c r="M156" s="42" t="n">
        <v>10</v>
      </c>
      <c r="N156" s="42" t="n">
        <v>1146.82</v>
      </c>
      <c r="O156" s="42" t="n">
        <v>1146.82</v>
      </c>
      <c r="P156" s="42" t="n">
        <v>0</v>
      </c>
      <c r="Q156" s="42" t="n">
        <v>0</v>
      </c>
      <c r="R156" s="42" t="n">
        <v>0</v>
      </c>
      <c r="S156" s="42">
        <f>N156-(J156-K156)</f>
        <v/>
      </c>
      <c r="T156">
        <f>IF(N156=0,0,IF(AND(ABS(S156)&gt;Calc!$B$8,ABS(S156)/ABS(N156)&gt;Calc!$B$9),1,0))</f>
        <v/>
      </c>
      <c r="U156">
        <f>IF(AND(A156=Calc!$B$3,OR(Calc!$B$6="*",G156=Calc!$B$6),OR(Calc!$B$7="*",F156=Calc!$B$7)),1,0)</f>
        <v/>
      </c>
      <c r="V156">
        <f>IF(AND(U156=1,J156&gt;0),J156+ROW()/1000000,0)</f>
        <v/>
      </c>
      <c r="W156">
        <f>IF(AND(U156=1,OR(N156&lt;&gt;0,J156&lt;&gt;0)),ABS(S156)+ROW()/1000000,0)</f>
        <v/>
      </c>
      <c r="X156">
        <f>IF(AND(U156=1,T156=1,C156&lt;&gt;0),ABS(S156)+ROW()/1000000,0)</f>
        <v/>
      </c>
    </row>
    <row r="157">
      <c r="A157" t="n">
        <v>201604</v>
      </c>
      <c r="B157" t="inlineStr">
        <is>
          <t>04/2016</t>
        </is>
      </c>
      <c r="C157" t="n">
        <v>24</v>
      </c>
      <c r="D157" t="inlineStr">
        <is>
          <t>S24</t>
        </is>
      </c>
      <c r="E157" t="inlineStr">
        <is>
          <t>Nexa Hessen (S24)</t>
        </is>
      </c>
      <c r="F157" t="inlineStr">
        <is>
          <t>Đức</t>
        </is>
      </c>
      <c r="G157" t="inlineStr">
        <is>
          <t>POS</t>
        </is>
      </c>
      <c r="H157" s="42" t="n">
        <v>5903.22</v>
      </c>
      <c r="I157" s="42" t="n">
        <v>0</v>
      </c>
      <c r="J157" s="42" t="n">
        <v>5903.22</v>
      </c>
      <c r="K157" s="42" t="n">
        <v>0</v>
      </c>
      <c r="L157" s="42" t="n">
        <v>2</v>
      </c>
      <c r="M157" s="42" t="n">
        <v>18</v>
      </c>
      <c r="N157" s="42" t="n">
        <v>5903.22</v>
      </c>
      <c r="O157" s="42" t="n">
        <v>5903.22</v>
      </c>
      <c r="P157" s="42" t="n">
        <v>0</v>
      </c>
      <c r="Q157" s="42" t="n">
        <v>0</v>
      </c>
      <c r="R157" s="42" t="n">
        <v>0</v>
      </c>
      <c r="S157" s="42">
        <f>N157-(J157-K157)</f>
        <v/>
      </c>
      <c r="T157">
        <f>IF(N157=0,0,IF(AND(ABS(S157)&gt;Calc!$B$8,ABS(S157)/ABS(N157)&gt;Calc!$B$9),1,0))</f>
        <v/>
      </c>
      <c r="U157">
        <f>IF(AND(A157=Calc!$B$3,OR(Calc!$B$6="*",G157=Calc!$B$6),OR(Calc!$B$7="*",F157=Calc!$B$7)),1,0)</f>
        <v/>
      </c>
      <c r="V157">
        <f>IF(AND(U157=1,J157&gt;0),J157+ROW()/1000000,0)</f>
        <v/>
      </c>
      <c r="W157">
        <f>IF(AND(U157=1,OR(N157&lt;&gt;0,J157&lt;&gt;0)),ABS(S157)+ROW()/1000000,0)</f>
        <v/>
      </c>
      <c r="X157">
        <f>IF(AND(U157=1,T157=1,C157&lt;&gt;0),ABS(S157)+ROW()/1000000,0)</f>
        <v/>
      </c>
    </row>
    <row r="158">
      <c r="A158" t="n">
        <v>201604</v>
      </c>
      <c r="B158" t="inlineStr">
        <is>
          <t>04/2016</t>
        </is>
      </c>
      <c r="C158" t="n">
        <v>28</v>
      </c>
      <c r="D158" t="inlineStr">
        <is>
          <t>S28</t>
        </is>
      </c>
      <c r="E158" t="inlineStr">
        <is>
          <t>Nexa Caltanissetta (S28)</t>
        </is>
      </c>
      <c r="F158" t="inlineStr">
        <is>
          <t>Ý</t>
        </is>
      </c>
      <c r="G158" t="inlineStr">
        <is>
          <t>POS</t>
        </is>
      </c>
      <c r="H158" s="42" t="n">
        <v>2571.12</v>
      </c>
      <c r="I158" s="42" t="n">
        <v>0</v>
      </c>
      <c r="J158" s="42" t="n">
        <v>2571.12</v>
      </c>
      <c r="K158" s="42" t="n">
        <v>0</v>
      </c>
      <c r="L158" s="42" t="n">
        <v>2</v>
      </c>
      <c r="M158" s="42" t="n">
        <v>19</v>
      </c>
      <c r="N158" s="42" t="n">
        <v>2571.12</v>
      </c>
      <c r="O158" s="42" t="n">
        <v>2571.12</v>
      </c>
      <c r="P158" s="42" t="n">
        <v>0</v>
      </c>
      <c r="Q158" s="42" t="n">
        <v>0</v>
      </c>
      <c r="R158" s="42" t="n">
        <v>0</v>
      </c>
      <c r="S158" s="42">
        <f>N158-(J158-K158)</f>
        <v/>
      </c>
      <c r="T158">
        <f>IF(N158=0,0,IF(AND(ABS(S158)&gt;Calc!$B$8,ABS(S158)/ABS(N158)&gt;Calc!$B$9),1,0))</f>
        <v/>
      </c>
      <c r="U158">
        <f>IF(AND(A158=Calc!$B$3,OR(Calc!$B$6="*",G158=Calc!$B$6),OR(Calc!$B$7="*",F158=Calc!$B$7)),1,0)</f>
        <v/>
      </c>
      <c r="V158">
        <f>IF(AND(U158=1,J158&gt;0),J158+ROW()/1000000,0)</f>
        <v/>
      </c>
      <c r="W158">
        <f>IF(AND(U158=1,OR(N158&lt;&gt;0,J158&lt;&gt;0)),ABS(S158)+ROW()/1000000,0)</f>
        <v/>
      </c>
      <c r="X158">
        <f>IF(AND(U158=1,T158=1,C158&lt;&gt;0),ABS(S158)+ROW()/1000000,0)</f>
        <v/>
      </c>
    </row>
    <row r="159">
      <c r="A159" t="n">
        <v>201604</v>
      </c>
      <c r="B159" t="inlineStr">
        <is>
          <t>04/2016</t>
        </is>
      </c>
      <c r="C159" t="n">
        <v>29</v>
      </c>
      <c r="D159" t="inlineStr">
        <is>
          <t>S29</t>
        </is>
      </c>
      <c r="E159" t="inlineStr">
        <is>
          <t>Nexa Enna (S29)</t>
        </is>
      </c>
      <c r="F159" t="inlineStr">
        <is>
          <t>Ý</t>
        </is>
      </c>
      <c r="G159" t="inlineStr">
        <is>
          <t>POS</t>
        </is>
      </c>
      <c r="H159" s="42" t="n">
        <v>47.79</v>
      </c>
      <c r="I159" s="42" t="n">
        <v>0</v>
      </c>
      <c r="J159" s="42" t="n">
        <v>47.79</v>
      </c>
      <c r="K159" s="42" t="n">
        <v>0</v>
      </c>
      <c r="L159" s="42" t="n">
        <v>1</v>
      </c>
      <c r="M159" s="42" t="n">
        <v>6</v>
      </c>
      <c r="N159" s="42" t="n">
        <v>47.79</v>
      </c>
      <c r="O159" s="42" t="n">
        <v>47.79</v>
      </c>
      <c r="P159" s="42" t="n">
        <v>0</v>
      </c>
      <c r="Q159" s="42" t="n">
        <v>0</v>
      </c>
      <c r="R159" s="42" t="n">
        <v>0</v>
      </c>
      <c r="S159" s="42">
        <f>N159-(J159-K159)</f>
        <v/>
      </c>
      <c r="T159">
        <f>IF(N159=0,0,IF(AND(ABS(S159)&gt;Calc!$B$8,ABS(S159)/ABS(N159)&gt;Calc!$B$9),1,0))</f>
        <v/>
      </c>
      <c r="U159">
        <f>IF(AND(A159=Calc!$B$3,OR(Calc!$B$6="*",G159=Calc!$B$6),OR(Calc!$B$7="*",F159=Calc!$B$7)),1,0)</f>
        <v/>
      </c>
      <c r="V159">
        <f>IF(AND(U159=1,J159&gt;0),J159+ROW()/1000000,0)</f>
        <v/>
      </c>
      <c r="W159">
        <f>IF(AND(U159=1,OR(N159&lt;&gt;0,J159&lt;&gt;0)),ABS(S159)+ROW()/1000000,0)</f>
        <v/>
      </c>
      <c r="X159">
        <f>IF(AND(U159=1,T159=1,C159&lt;&gt;0),ABS(S159)+ROW()/1000000,0)</f>
        <v/>
      </c>
    </row>
    <row r="160">
      <c r="A160" t="n">
        <v>201604</v>
      </c>
      <c r="B160" t="inlineStr">
        <is>
          <t>04/2016</t>
        </is>
      </c>
      <c r="C160" t="n">
        <v>37</v>
      </c>
      <c r="D160" t="inlineStr">
        <is>
          <t>S37</t>
        </is>
      </c>
      <c r="E160" t="inlineStr">
        <is>
          <t>Nexa Ayrshire (S37)</t>
        </is>
      </c>
      <c r="F160" t="inlineStr">
        <is>
          <t>Anh</t>
        </is>
      </c>
      <c r="G160" t="inlineStr">
        <is>
          <t>POS</t>
        </is>
      </c>
      <c r="H160" s="42" t="n">
        <v>6534.94</v>
      </c>
      <c r="I160" s="42" t="n">
        <v>0</v>
      </c>
      <c r="J160" s="42" t="n">
        <v>6534.94</v>
      </c>
      <c r="K160" s="42" t="n">
        <v>0</v>
      </c>
      <c r="L160" s="42" t="n">
        <v>2</v>
      </c>
      <c r="M160" s="42" t="n">
        <v>8</v>
      </c>
      <c r="N160" s="42" t="n">
        <v>6534.94</v>
      </c>
      <c r="O160" s="42" t="n">
        <v>6534.94</v>
      </c>
      <c r="P160" s="42" t="n">
        <v>0</v>
      </c>
      <c r="Q160" s="42" t="n">
        <v>0</v>
      </c>
      <c r="R160" s="42" t="n">
        <v>0</v>
      </c>
      <c r="S160" s="42">
        <f>N160-(J160-K160)</f>
        <v/>
      </c>
      <c r="T160">
        <f>IF(N160=0,0,IF(AND(ABS(S160)&gt;Calc!$B$8,ABS(S160)/ABS(N160)&gt;Calc!$B$9),1,0))</f>
        <v/>
      </c>
      <c r="U160">
        <f>IF(AND(A160=Calc!$B$3,OR(Calc!$B$6="*",G160=Calc!$B$6),OR(Calc!$B$7="*",F160=Calc!$B$7)),1,0)</f>
        <v/>
      </c>
      <c r="V160">
        <f>IF(AND(U160=1,J160&gt;0),J160+ROW()/1000000,0)</f>
        <v/>
      </c>
      <c r="W160">
        <f>IF(AND(U160=1,OR(N160&lt;&gt;0,J160&lt;&gt;0)),ABS(S160)+ROW()/1000000,0)</f>
        <v/>
      </c>
      <c r="X160">
        <f>IF(AND(U160=1,T160=1,C160&lt;&gt;0),ABS(S160)+ROW()/1000000,0)</f>
        <v/>
      </c>
    </row>
    <row r="161">
      <c r="A161" t="n">
        <v>201604</v>
      </c>
      <c r="B161" t="inlineStr">
        <is>
          <t>04/2016</t>
        </is>
      </c>
      <c r="C161" t="n">
        <v>38</v>
      </c>
      <c r="D161" t="inlineStr">
        <is>
          <t>S38</t>
        </is>
      </c>
      <c r="E161" t="inlineStr">
        <is>
          <t>Nexa Belfast (S38)</t>
        </is>
      </c>
      <c r="F161" t="inlineStr">
        <is>
          <t>Anh</t>
        </is>
      </c>
      <c r="G161" t="inlineStr">
        <is>
          <t>POS</t>
        </is>
      </c>
      <c r="H161" s="42" t="n">
        <v>1574.94</v>
      </c>
      <c r="I161" s="42" t="n">
        <v>0</v>
      </c>
      <c r="J161" s="42" t="n">
        <v>1574.94</v>
      </c>
      <c r="K161" s="42" t="n">
        <v>0</v>
      </c>
      <c r="L161" s="42" t="n">
        <v>2</v>
      </c>
      <c r="M161" s="42" t="n">
        <v>10</v>
      </c>
      <c r="N161" s="42" t="n">
        <v>1574.94</v>
      </c>
      <c r="O161" s="42" t="n">
        <v>1574.94</v>
      </c>
      <c r="P161" s="42" t="n">
        <v>0</v>
      </c>
      <c r="Q161" s="42" t="n">
        <v>0</v>
      </c>
      <c r="R161" s="42" t="n">
        <v>0</v>
      </c>
      <c r="S161" s="42">
        <f>N161-(J161-K161)</f>
        <v/>
      </c>
      <c r="T161">
        <f>IF(N161=0,0,IF(AND(ABS(S161)&gt;Calc!$B$8,ABS(S161)/ABS(N161)&gt;Calc!$B$9),1,0))</f>
        <v/>
      </c>
      <c r="U161">
        <f>IF(AND(A161=Calc!$B$3,OR(Calc!$B$6="*",G161=Calc!$B$6),OR(Calc!$B$7="*",F161=Calc!$B$7)),1,0)</f>
        <v/>
      </c>
      <c r="V161">
        <f>IF(AND(U161=1,J161&gt;0),J161+ROW()/1000000,0)</f>
        <v/>
      </c>
      <c r="W161">
        <f>IF(AND(U161=1,OR(N161&lt;&gt;0,J161&lt;&gt;0)),ABS(S161)+ROW()/1000000,0)</f>
        <v/>
      </c>
      <c r="X161">
        <f>IF(AND(U161=1,T161=1,C161&lt;&gt;0),ABS(S161)+ROW()/1000000,0)</f>
        <v/>
      </c>
    </row>
    <row r="162">
      <c r="A162" t="n">
        <v>201604</v>
      </c>
      <c r="B162" t="inlineStr">
        <is>
          <t>04/2016</t>
        </is>
      </c>
      <c r="C162" t="n">
        <v>39</v>
      </c>
      <c r="D162" t="inlineStr">
        <is>
          <t>S39</t>
        </is>
      </c>
      <c r="E162" t="inlineStr">
        <is>
          <t>Nexa Blaenau Gwent (S39)</t>
        </is>
      </c>
      <c r="F162" t="inlineStr">
        <is>
          <t>Anh</t>
        </is>
      </c>
      <c r="G162" t="inlineStr">
        <is>
          <t>POS</t>
        </is>
      </c>
      <c r="H162" s="42" t="n">
        <v>3427.99</v>
      </c>
      <c r="I162" s="42" t="n">
        <v>0</v>
      </c>
      <c r="J162" s="42" t="n">
        <v>3427.99</v>
      </c>
      <c r="K162" s="42" t="n">
        <v>0</v>
      </c>
      <c r="L162" s="42" t="n">
        <v>2</v>
      </c>
      <c r="M162" s="42" t="n">
        <v>6</v>
      </c>
      <c r="N162" s="42" t="n">
        <v>3427.99</v>
      </c>
      <c r="O162" s="42" t="n">
        <v>3427.99</v>
      </c>
      <c r="P162" s="42" t="n">
        <v>0</v>
      </c>
      <c r="Q162" s="42" t="n">
        <v>0</v>
      </c>
      <c r="R162" s="42" t="n">
        <v>0</v>
      </c>
      <c r="S162" s="42">
        <f>N162-(J162-K162)</f>
        <v/>
      </c>
      <c r="T162">
        <f>IF(N162=0,0,IF(AND(ABS(S162)&gt;Calc!$B$8,ABS(S162)/ABS(N162)&gt;Calc!$B$9),1,0))</f>
        <v/>
      </c>
      <c r="U162">
        <f>IF(AND(A162=Calc!$B$3,OR(Calc!$B$6="*",G162=Calc!$B$6),OR(Calc!$B$7="*",F162=Calc!$B$7)),1,0)</f>
        <v/>
      </c>
      <c r="V162">
        <f>IF(AND(U162=1,J162&gt;0),J162+ROW()/1000000,0)</f>
        <v/>
      </c>
      <c r="W162">
        <f>IF(AND(U162=1,OR(N162&lt;&gt;0,J162&lt;&gt;0)),ABS(S162)+ROW()/1000000,0)</f>
        <v/>
      </c>
      <c r="X162">
        <f>IF(AND(U162=1,T162=1,C162&lt;&gt;0),ABS(S162)+ROW()/1000000,0)</f>
        <v/>
      </c>
    </row>
    <row r="163">
      <c r="A163" t="n">
        <v>201604</v>
      </c>
      <c r="B163" t="inlineStr">
        <is>
          <t>04/2016</t>
        </is>
      </c>
      <c r="C163" t="n">
        <v>41</v>
      </c>
      <c r="D163" t="inlineStr">
        <is>
          <t>S41</t>
        </is>
      </c>
      <c r="E163" t="inlineStr">
        <is>
          <t>Nexa Fermanagh (S41)</t>
        </is>
      </c>
      <c r="F163" t="inlineStr">
        <is>
          <t>Anh</t>
        </is>
      </c>
      <c r="G163" t="inlineStr">
        <is>
          <t>POS</t>
        </is>
      </c>
      <c r="H163" s="42" t="n">
        <v>4879.99</v>
      </c>
      <c r="I163" s="42" t="n">
        <v>0</v>
      </c>
      <c r="J163" s="42" t="n">
        <v>4879.99</v>
      </c>
      <c r="K163" s="42" t="n">
        <v>0</v>
      </c>
      <c r="L163" s="42" t="n">
        <v>1</v>
      </c>
      <c r="M163" s="42" t="n">
        <v>9</v>
      </c>
      <c r="N163" s="42" t="n">
        <v>4879.99</v>
      </c>
      <c r="O163" s="42" t="n">
        <v>4879.99</v>
      </c>
      <c r="P163" s="42" t="n">
        <v>0</v>
      </c>
      <c r="Q163" s="42" t="n">
        <v>0</v>
      </c>
      <c r="R163" s="42" t="n">
        <v>0</v>
      </c>
      <c r="S163" s="42">
        <f>N163-(J163-K163)</f>
        <v/>
      </c>
      <c r="T163">
        <f>IF(N163=0,0,IF(AND(ABS(S163)&gt;Calc!$B$8,ABS(S163)/ABS(N163)&gt;Calc!$B$9),1,0))</f>
        <v/>
      </c>
      <c r="U163">
        <f>IF(AND(A163=Calc!$B$3,OR(Calc!$B$6="*",G163=Calc!$B$6),OR(Calc!$B$7="*",F163=Calc!$B$7)),1,0)</f>
        <v/>
      </c>
      <c r="V163">
        <f>IF(AND(U163=1,J163&gt;0),J163+ROW()/1000000,0)</f>
        <v/>
      </c>
      <c r="W163">
        <f>IF(AND(U163=1,OR(N163&lt;&gt;0,J163&lt;&gt;0)),ABS(S163)+ROW()/1000000,0)</f>
        <v/>
      </c>
      <c r="X163">
        <f>IF(AND(U163=1,T163=1,C163&lt;&gt;0),ABS(S163)+ROW()/1000000,0)</f>
        <v/>
      </c>
    </row>
    <row r="164">
      <c r="A164" t="n">
        <v>201604</v>
      </c>
      <c r="B164" t="inlineStr">
        <is>
          <t>04/2016</t>
        </is>
      </c>
      <c r="C164" t="n">
        <v>42</v>
      </c>
      <c r="D164" t="inlineStr">
        <is>
          <t>S42</t>
        </is>
      </c>
      <c r="E164" t="inlineStr">
        <is>
          <t>Nexa North Down (S42)</t>
        </is>
      </c>
      <c r="F164" t="inlineStr">
        <is>
          <t>Anh</t>
        </is>
      </c>
      <c r="G164" t="inlineStr">
        <is>
          <t>POS</t>
        </is>
      </c>
      <c r="H164" s="42" t="n">
        <v>398.97</v>
      </c>
      <c r="I164" s="42" t="n">
        <v>0</v>
      </c>
      <c r="J164" s="42" t="n">
        <v>398.97</v>
      </c>
      <c r="K164" s="42" t="n">
        <v>0</v>
      </c>
      <c r="L164" s="42" t="n">
        <v>1</v>
      </c>
      <c r="M164" s="42" t="n">
        <v>3</v>
      </c>
      <c r="N164" s="42" t="n">
        <v>398.97</v>
      </c>
      <c r="O164" s="42" t="n">
        <v>398.97</v>
      </c>
      <c r="P164" s="42" t="n">
        <v>0</v>
      </c>
      <c r="Q164" s="42" t="n">
        <v>0</v>
      </c>
      <c r="R164" s="42" t="n">
        <v>0</v>
      </c>
      <c r="S164" s="42">
        <f>N164-(J164-K164)</f>
        <v/>
      </c>
      <c r="T164">
        <f>IF(N164=0,0,IF(AND(ABS(S164)&gt;Calc!$B$8,ABS(S164)/ABS(N164)&gt;Calc!$B$9),1,0))</f>
        <v/>
      </c>
      <c r="U164">
        <f>IF(AND(A164=Calc!$B$3,OR(Calc!$B$6="*",G164=Calc!$B$6),OR(Calc!$B$7="*",F164=Calc!$B$7)),1,0)</f>
        <v/>
      </c>
      <c r="V164">
        <f>IF(AND(U164=1,J164&gt;0),J164+ROW()/1000000,0)</f>
        <v/>
      </c>
      <c r="W164">
        <f>IF(AND(U164=1,OR(N164&lt;&gt;0,J164&lt;&gt;0)),ABS(S164)+ROW()/1000000,0)</f>
        <v/>
      </c>
      <c r="X164">
        <f>IF(AND(U164=1,T164=1,C164&lt;&gt;0),ABS(S164)+ROW()/1000000,0)</f>
        <v/>
      </c>
    </row>
    <row r="165">
      <c r="A165" t="n">
        <v>201604</v>
      </c>
      <c r="B165" t="inlineStr">
        <is>
          <t>04/2016</t>
        </is>
      </c>
      <c r="C165" t="n">
        <v>44</v>
      </c>
      <c r="D165" t="inlineStr">
        <is>
          <t>S44</t>
        </is>
      </c>
      <c r="E165" t="inlineStr">
        <is>
          <t>Nexa Arkansas (S44)</t>
        </is>
      </c>
      <c r="F165" t="inlineStr">
        <is>
          <t>Mỹ</t>
        </is>
      </c>
      <c r="G165" t="inlineStr">
        <is>
          <t>POS</t>
        </is>
      </c>
      <c r="H165" s="42" t="n">
        <v>13325.92</v>
      </c>
      <c r="I165" s="42" t="n">
        <v>0</v>
      </c>
      <c r="J165" s="42" t="n">
        <v>13325.92</v>
      </c>
      <c r="K165" s="42" t="n">
        <v>0</v>
      </c>
      <c r="L165" s="42" t="n">
        <v>3</v>
      </c>
      <c r="M165" s="42" t="n">
        <v>22</v>
      </c>
      <c r="N165" s="42" t="n">
        <v>13325.92</v>
      </c>
      <c r="O165" s="42" t="n">
        <v>13325.92</v>
      </c>
      <c r="P165" s="42" t="n">
        <v>0</v>
      </c>
      <c r="Q165" s="42" t="n">
        <v>0</v>
      </c>
      <c r="R165" s="42" t="n">
        <v>0</v>
      </c>
      <c r="S165" s="42">
        <f>N165-(J165-K165)</f>
        <v/>
      </c>
      <c r="T165">
        <f>IF(N165=0,0,IF(AND(ABS(S165)&gt;Calc!$B$8,ABS(S165)/ABS(N165)&gt;Calc!$B$9),1,0))</f>
        <v/>
      </c>
      <c r="U165">
        <f>IF(AND(A165=Calc!$B$3,OR(Calc!$B$6="*",G165=Calc!$B$6),OR(Calc!$B$7="*",F165=Calc!$B$7)),1,0)</f>
        <v/>
      </c>
      <c r="V165">
        <f>IF(AND(U165=1,J165&gt;0),J165+ROW()/1000000,0)</f>
        <v/>
      </c>
      <c r="W165">
        <f>IF(AND(U165=1,OR(N165&lt;&gt;0,J165&lt;&gt;0)),ABS(S165)+ROW()/1000000,0)</f>
        <v/>
      </c>
      <c r="X165">
        <f>IF(AND(U165=1,T165=1,C165&lt;&gt;0),ABS(S165)+ROW()/1000000,0)</f>
        <v/>
      </c>
    </row>
    <row r="166">
      <c r="A166" t="n">
        <v>201604</v>
      </c>
      <c r="B166" t="inlineStr">
        <is>
          <t>04/2016</t>
        </is>
      </c>
      <c r="C166" t="n">
        <v>45</v>
      </c>
      <c r="D166" t="inlineStr">
        <is>
          <t>S45</t>
        </is>
      </c>
      <c r="E166" t="inlineStr">
        <is>
          <t>Nexa Connecticut (S45)</t>
        </is>
      </c>
      <c r="F166" t="inlineStr">
        <is>
          <t>Mỹ</t>
        </is>
      </c>
      <c r="G166" t="inlineStr">
        <is>
          <t>POS</t>
        </is>
      </c>
      <c r="H166" s="42" t="n">
        <v>6382.93</v>
      </c>
      <c r="I166" s="42" t="n">
        <v>0</v>
      </c>
      <c r="J166" s="42" t="n">
        <v>6382.93</v>
      </c>
      <c r="K166" s="42" t="n">
        <v>0</v>
      </c>
      <c r="L166" s="42" t="n">
        <v>2</v>
      </c>
      <c r="M166" s="42" t="n">
        <v>29</v>
      </c>
      <c r="N166" s="42" t="n">
        <v>6382.93</v>
      </c>
      <c r="O166" s="42" t="n">
        <v>6382.93</v>
      </c>
      <c r="P166" s="42" t="n">
        <v>0</v>
      </c>
      <c r="Q166" s="42" t="n">
        <v>0</v>
      </c>
      <c r="R166" s="42" t="n">
        <v>0</v>
      </c>
      <c r="S166" s="42">
        <f>N166-(J166-K166)</f>
        <v/>
      </c>
      <c r="T166">
        <f>IF(N166=0,0,IF(AND(ABS(S166)&gt;Calc!$B$8,ABS(S166)/ABS(N166)&gt;Calc!$B$9),1,0))</f>
        <v/>
      </c>
      <c r="U166">
        <f>IF(AND(A166=Calc!$B$3,OR(Calc!$B$6="*",G166=Calc!$B$6),OR(Calc!$B$7="*",F166=Calc!$B$7)),1,0)</f>
        <v/>
      </c>
      <c r="V166">
        <f>IF(AND(U166=1,J166&gt;0),J166+ROW()/1000000,0)</f>
        <v/>
      </c>
      <c r="W166">
        <f>IF(AND(U166=1,OR(N166&lt;&gt;0,J166&lt;&gt;0)),ABS(S166)+ROW()/1000000,0)</f>
        <v/>
      </c>
      <c r="X166">
        <f>IF(AND(U166=1,T166=1,C166&lt;&gt;0),ABS(S166)+ROW()/1000000,0)</f>
        <v/>
      </c>
    </row>
    <row r="167">
      <c r="A167" t="n">
        <v>201604</v>
      </c>
      <c r="B167" t="inlineStr">
        <is>
          <t>04/2016</t>
        </is>
      </c>
      <c r="C167" t="n">
        <v>47</v>
      </c>
      <c r="D167" t="inlineStr">
        <is>
          <t>S47</t>
        </is>
      </c>
      <c r="E167" t="inlineStr">
        <is>
          <t>Nexa Hawaii (S47)</t>
        </is>
      </c>
      <c r="F167" t="inlineStr">
        <is>
          <t>Mỹ</t>
        </is>
      </c>
      <c r="G167" t="inlineStr">
        <is>
          <t>POS</t>
        </is>
      </c>
      <c r="H167" s="42" t="n">
        <v>0</v>
      </c>
      <c r="I167" s="42" t="n">
        <v>0</v>
      </c>
      <c r="J167" s="42" t="n">
        <v>0</v>
      </c>
      <c r="K167" s="42" t="n">
        <v>163</v>
      </c>
      <c r="L167" s="42" t="n">
        <v>0</v>
      </c>
      <c r="M167" s="42" t="n">
        <v>0</v>
      </c>
      <c r="N167" s="42" t="n">
        <v>-163</v>
      </c>
      <c r="O167" s="42" t="n">
        <v>0</v>
      </c>
      <c r="P167" s="42" t="n">
        <v>0</v>
      </c>
      <c r="Q167" s="42" t="n">
        <v>0</v>
      </c>
      <c r="R167" s="42" t="n">
        <v>0</v>
      </c>
      <c r="S167" s="42">
        <f>N167-(J167-K167)</f>
        <v/>
      </c>
      <c r="T167">
        <f>IF(N167=0,0,IF(AND(ABS(S167)&gt;Calc!$B$8,ABS(S167)/ABS(N167)&gt;Calc!$B$9),1,0))</f>
        <v/>
      </c>
      <c r="U167">
        <f>IF(AND(A167=Calc!$B$3,OR(Calc!$B$6="*",G167=Calc!$B$6),OR(Calc!$B$7="*",F167=Calc!$B$7)),1,0)</f>
        <v/>
      </c>
      <c r="V167">
        <f>IF(AND(U167=1,J167&gt;0),J167+ROW()/1000000,0)</f>
        <v/>
      </c>
      <c r="W167">
        <f>IF(AND(U167=1,OR(N167&lt;&gt;0,J167&lt;&gt;0)),ABS(S167)+ROW()/1000000,0)</f>
        <v/>
      </c>
      <c r="X167">
        <f>IF(AND(U167=1,T167=1,C167&lt;&gt;0),ABS(S167)+ROW()/1000000,0)</f>
        <v/>
      </c>
    </row>
    <row r="168">
      <c r="A168" t="n">
        <v>201604</v>
      </c>
      <c r="B168" t="inlineStr">
        <is>
          <t>04/2016</t>
        </is>
      </c>
      <c r="C168" t="n">
        <v>48</v>
      </c>
      <c r="D168" t="inlineStr">
        <is>
          <t>S48</t>
        </is>
      </c>
      <c r="E168" t="inlineStr">
        <is>
          <t>Nexa Idaho (S48)</t>
        </is>
      </c>
      <c r="F168" t="inlineStr">
        <is>
          <t>Mỹ</t>
        </is>
      </c>
      <c r="G168" t="inlineStr">
        <is>
          <t>POS</t>
        </is>
      </c>
      <c r="H168" s="42" t="n">
        <v>555.95</v>
      </c>
      <c r="I168" s="42" t="n">
        <v>0</v>
      </c>
      <c r="J168" s="42" t="n">
        <v>555.95</v>
      </c>
      <c r="K168" s="42" t="n">
        <v>2437</v>
      </c>
      <c r="L168" s="42" t="n">
        <v>1</v>
      </c>
      <c r="M168" s="42" t="n">
        <v>3</v>
      </c>
      <c r="N168" s="42" t="n">
        <v>-1881.05</v>
      </c>
      <c r="O168" s="42" t="n">
        <v>555.95</v>
      </c>
      <c r="P168" s="42" t="n">
        <v>0</v>
      </c>
      <c r="Q168" s="42" t="n">
        <v>0</v>
      </c>
      <c r="R168" s="42" t="n">
        <v>0</v>
      </c>
      <c r="S168" s="42">
        <f>N168-(J168-K168)</f>
        <v/>
      </c>
      <c r="T168">
        <f>IF(N168=0,0,IF(AND(ABS(S168)&gt;Calc!$B$8,ABS(S168)/ABS(N168)&gt;Calc!$B$9),1,0))</f>
        <v/>
      </c>
      <c r="U168">
        <f>IF(AND(A168=Calc!$B$3,OR(Calc!$B$6="*",G168=Calc!$B$6),OR(Calc!$B$7="*",F168=Calc!$B$7)),1,0)</f>
        <v/>
      </c>
      <c r="V168">
        <f>IF(AND(U168=1,J168&gt;0),J168+ROW()/1000000,0)</f>
        <v/>
      </c>
      <c r="W168">
        <f>IF(AND(U168=1,OR(N168&lt;&gt;0,J168&lt;&gt;0)),ABS(S168)+ROW()/1000000,0)</f>
        <v/>
      </c>
      <c r="X168">
        <f>IF(AND(U168=1,T168=1,C168&lt;&gt;0),ABS(S168)+ROW()/1000000,0)</f>
        <v/>
      </c>
    </row>
    <row r="169">
      <c r="A169" t="n">
        <v>201604</v>
      </c>
      <c r="B169" t="inlineStr">
        <is>
          <t>04/2016</t>
        </is>
      </c>
      <c r="C169" t="n">
        <v>61</v>
      </c>
      <c r="D169" t="inlineStr">
        <is>
          <t>S61</t>
        </is>
      </c>
      <c r="E169" t="inlineStr">
        <is>
          <t>Nexa South Carolina (S61)</t>
        </is>
      </c>
      <c r="F169" t="inlineStr">
        <is>
          <t>Mỹ</t>
        </is>
      </c>
      <c r="G169" t="inlineStr">
        <is>
          <t>POS</t>
        </is>
      </c>
      <c r="H169" s="42" t="n">
        <v>1712.96</v>
      </c>
      <c r="I169" s="42" t="n">
        <v>0</v>
      </c>
      <c r="J169" s="42" t="n">
        <v>1712.96</v>
      </c>
      <c r="K169" s="42" t="n">
        <v>0</v>
      </c>
      <c r="L169" s="42" t="n">
        <v>1</v>
      </c>
      <c r="M169" s="42" t="n">
        <v>7</v>
      </c>
      <c r="N169" s="42" t="n">
        <v>1712.96</v>
      </c>
      <c r="O169" s="42" t="n">
        <v>1712.96</v>
      </c>
      <c r="P169" s="42" t="n">
        <v>0</v>
      </c>
      <c r="Q169" s="42" t="n">
        <v>0</v>
      </c>
      <c r="R169" s="42" t="n">
        <v>0</v>
      </c>
      <c r="S169" s="42">
        <f>N169-(J169-K169)</f>
        <v/>
      </c>
      <c r="T169">
        <f>IF(N169=0,0,IF(AND(ABS(S169)&gt;Calc!$B$8,ABS(S169)/ABS(N169)&gt;Calc!$B$9),1,0))</f>
        <v/>
      </c>
      <c r="U169">
        <f>IF(AND(A169=Calc!$B$3,OR(Calc!$B$6="*",G169=Calc!$B$6),OR(Calc!$B$7="*",F169=Calc!$B$7)),1,0)</f>
        <v/>
      </c>
      <c r="V169">
        <f>IF(AND(U169=1,J169&gt;0),J169+ROW()/1000000,0)</f>
        <v/>
      </c>
      <c r="W169">
        <f>IF(AND(U169=1,OR(N169&lt;&gt;0,J169&lt;&gt;0)),ABS(S169)+ROW()/1000000,0)</f>
        <v/>
      </c>
      <c r="X169">
        <f>IF(AND(U169=1,T169=1,C169&lt;&gt;0),ABS(S169)+ROW()/1000000,0)</f>
        <v/>
      </c>
    </row>
    <row r="170">
      <c r="A170" t="n">
        <v>201604</v>
      </c>
      <c r="B170" t="inlineStr">
        <is>
          <t>04/2016</t>
        </is>
      </c>
      <c r="C170" t="n">
        <v>63</v>
      </c>
      <c r="D170" t="inlineStr">
        <is>
          <t>S63</t>
        </is>
      </c>
      <c r="E170" t="inlineStr">
        <is>
          <t>Nexa Utah (S63)</t>
        </is>
      </c>
      <c r="F170" t="inlineStr">
        <is>
          <t>Mỹ</t>
        </is>
      </c>
      <c r="G170" t="inlineStr">
        <is>
          <t>POS</t>
        </is>
      </c>
      <c r="H170" s="42" t="n">
        <v>161.78</v>
      </c>
      <c r="I170" s="42" t="n">
        <v>0</v>
      </c>
      <c r="J170" s="42" t="n">
        <v>161.78</v>
      </c>
      <c r="K170" s="42" t="n">
        <v>0</v>
      </c>
      <c r="L170" s="42" t="n">
        <v>1</v>
      </c>
      <c r="M170" s="42" t="n">
        <v>4</v>
      </c>
      <c r="N170" s="42" t="n">
        <v>161.78</v>
      </c>
      <c r="O170" s="42" t="n">
        <v>161.78</v>
      </c>
      <c r="P170" s="42" t="n">
        <v>0</v>
      </c>
      <c r="Q170" s="42" t="n">
        <v>0</v>
      </c>
      <c r="R170" s="42" t="n">
        <v>0</v>
      </c>
      <c r="S170" s="42">
        <f>N170-(J170-K170)</f>
        <v/>
      </c>
      <c r="T170">
        <f>IF(N170=0,0,IF(AND(ABS(S170)&gt;Calc!$B$8,ABS(S170)/ABS(N170)&gt;Calc!$B$9),1,0))</f>
        <v/>
      </c>
      <c r="U170">
        <f>IF(AND(A170=Calc!$B$3,OR(Calc!$B$6="*",G170=Calc!$B$6),OR(Calc!$B$7="*",F170=Calc!$B$7)),1,0)</f>
        <v/>
      </c>
      <c r="V170">
        <f>IF(AND(U170=1,J170&gt;0),J170+ROW()/1000000,0)</f>
        <v/>
      </c>
      <c r="W170">
        <f>IF(AND(U170=1,OR(N170&lt;&gt;0,J170&lt;&gt;0)),ABS(S170)+ROW()/1000000,0)</f>
        <v/>
      </c>
      <c r="X170">
        <f>IF(AND(U170=1,T170=1,C170&lt;&gt;0),ABS(S170)+ROW()/1000000,0)</f>
        <v/>
      </c>
    </row>
    <row r="171">
      <c r="A171" t="n">
        <v>201604</v>
      </c>
      <c r="B171" t="inlineStr">
        <is>
          <t>04/2016</t>
        </is>
      </c>
      <c r="C171" t="n">
        <v>65</v>
      </c>
      <c r="D171" t="inlineStr">
        <is>
          <t>S65</t>
        </is>
      </c>
      <c r="E171" t="inlineStr">
        <is>
          <t>Nexa West Virginia (S65)</t>
        </is>
      </c>
      <c r="F171" t="inlineStr">
        <is>
          <t>Mỹ</t>
        </is>
      </c>
      <c r="G171" t="inlineStr">
        <is>
          <t>POS</t>
        </is>
      </c>
      <c r="H171" s="42" t="n">
        <v>9471.66</v>
      </c>
      <c r="I171" s="42" t="n">
        <v>0</v>
      </c>
      <c r="J171" s="42" t="n">
        <v>9471.66</v>
      </c>
      <c r="K171" s="42" t="n">
        <v>0</v>
      </c>
      <c r="L171" s="42" t="n">
        <v>2</v>
      </c>
      <c r="M171" s="42" t="n">
        <v>12</v>
      </c>
      <c r="N171" s="42" t="n">
        <v>9471.66</v>
      </c>
      <c r="O171" s="42" t="n">
        <v>9471.66</v>
      </c>
      <c r="P171" s="42" t="n">
        <v>0</v>
      </c>
      <c r="Q171" s="42" t="n">
        <v>0</v>
      </c>
      <c r="R171" s="42" t="n">
        <v>0</v>
      </c>
      <c r="S171" s="42">
        <f>N171-(J171-K171)</f>
        <v/>
      </c>
      <c r="T171">
        <f>IF(N171=0,0,IF(AND(ABS(S171)&gt;Calc!$B$8,ABS(S171)/ABS(N171)&gt;Calc!$B$9),1,0))</f>
        <v/>
      </c>
      <c r="U171">
        <f>IF(AND(A171=Calc!$B$3,OR(Calc!$B$6="*",G171=Calc!$B$6),OR(Calc!$B$7="*",F171=Calc!$B$7)),1,0)</f>
        <v/>
      </c>
      <c r="V171">
        <f>IF(AND(U171=1,J171&gt;0),J171+ROW()/1000000,0)</f>
        <v/>
      </c>
      <c r="W171">
        <f>IF(AND(U171=1,OR(N171&lt;&gt;0,J171&lt;&gt;0)),ABS(S171)+ROW()/1000000,0)</f>
        <v/>
      </c>
      <c r="X171">
        <f>IF(AND(U171=1,T171=1,C171&lt;&gt;0),ABS(S171)+ROW()/1000000,0)</f>
        <v/>
      </c>
    </row>
    <row r="172">
      <c r="A172" t="n">
        <v>201604</v>
      </c>
      <c r="B172" t="inlineStr">
        <is>
          <t>04/2016</t>
        </is>
      </c>
      <c r="C172" t="n">
        <v>66</v>
      </c>
      <c r="D172" t="inlineStr">
        <is>
          <t>S66</t>
        </is>
      </c>
      <c r="E172" t="inlineStr">
        <is>
          <t>Nexa Wyoming (S66)</t>
        </is>
      </c>
      <c r="F172" t="inlineStr">
        <is>
          <t>Mỹ</t>
        </is>
      </c>
      <c r="G172" t="inlineStr">
        <is>
          <t>POS</t>
        </is>
      </c>
      <c r="H172" s="42" t="n">
        <v>1561.98</v>
      </c>
      <c r="I172" s="42" t="n">
        <v>0</v>
      </c>
      <c r="J172" s="42" t="n">
        <v>1561.98</v>
      </c>
      <c r="K172" s="42" t="n">
        <v>0</v>
      </c>
      <c r="L172" s="42" t="n">
        <v>1</v>
      </c>
      <c r="M172" s="42" t="n">
        <v>5</v>
      </c>
      <c r="N172" s="42" t="n">
        <v>1561.98</v>
      </c>
      <c r="O172" s="42" t="n">
        <v>1561.98</v>
      </c>
      <c r="P172" s="42" t="n">
        <v>0</v>
      </c>
      <c r="Q172" s="42" t="n">
        <v>0</v>
      </c>
      <c r="R172" s="42" t="n">
        <v>0</v>
      </c>
      <c r="S172" s="42">
        <f>N172-(J172-K172)</f>
        <v/>
      </c>
      <c r="T172">
        <f>IF(N172=0,0,IF(AND(ABS(S172)&gt;Calc!$B$8,ABS(S172)/ABS(N172)&gt;Calc!$B$9),1,0))</f>
        <v/>
      </c>
      <c r="U172">
        <f>IF(AND(A172=Calc!$B$3,OR(Calc!$B$6="*",G172=Calc!$B$6),OR(Calc!$B$7="*",F172=Calc!$B$7)),1,0)</f>
        <v/>
      </c>
      <c r="V172">
        <f>IF(AND(U172=1,J172&gt;0),J172+ROW()/1000000,0)</f>
        <v/>
      </c>
      <c r="W172">
        <f>IF(AND(U172=1,OR(N172&lt;&gt;0,J172&lt;&gt;0)),ABS(S172)+ROW()/1000000,0)</f>
        <v/>
      </c>
      <c r="X172">
        <f>IF(AND(U172=1,T172=1,C172&lt;&gt;0),ABS(S172)+ROW()/1000000,0)</f>
        <v/>
      </c>
    </row>
    <row r="173">
      <c r="A173" t="n">
        <v>201605</v>
      </c>
      <c r="B173" t="inlineStr">
        <is>
          <t>05/2016</t>
        </is>
      </c>
      <c r="C173" t="n">
        <v>0</v>
      </c>
      <c r="D173" t="inlineStr">
        <is>
          <t>ONL</t>
        </is>
      </c>
      <c r="E173" t="inlineStr">
        <is>
          <t>Nexa Online (website/app)</t>
        </is>
      </c>
      <c r="F173" t="inlineStr">
        <is>
          <t>Online</t>
        </is>
      </c>
      <c r="G173" t="inlineStr">
        <is>
          <t>ONLINE</t>
        </is>
      </c>
      <c r="H173" s="42" t="n">
        <v>51767.84</v>
      </c>
      <c r="I173" s="42" t="n">
        <v>845.46</v>
      </c>
      <c r="J173" s="42" t="n">
        <v>50922.38</v>
      </c>
      <c r="K173" s="42" t="n">
        <v>0</v>
      </c>
      <c r="L173" s="42" t="n">
        <v>25</v>
      </c>
      <c r="M173" s="42" t="n">
        <v>209</v>
      </c>
      <c r="N173" s="42" t="n">
        <v>54342.93</v>
      </c>
      <c r="O173" s="42" t="n">
        <v>54342.93</v>
      </c>
      <c r="P173" s="42" t="n">
        <v>1</v>
      </c>
      <c r="Q173" s="42" t="n">
        <v>0</v>
      </c>
      <c r="R173" s="42" t="n">
        <v>0</v>
      </c>
      <c r="S173" s="42">
        <f>N173-(J173-K173)</f>
        <v/>
      </c>
      <c r="T173">
        <f>IF(N173=0,0,IF(AND(ABS(S173)&gt;Calc!$B$8,ABS(S173)/ABS(N173)&gt;Calc!$B$9),1,0))</f>
        <v/>
      </c>
      <c r="U173">
        <f>IF(AND(A173=Calc!$B$3,OR(Calc!$B$6="*",G173=Calc!$B$6),OR(Calc!$B$7="*",F173=Calc!$B$7)),1,0)</f>
        <v/>
      </c>
      <c r="V173">
        <f>IF(AND(U173=1,J173&gt;0),J173+ROW()/1000000,0)</f>
        <v/>
      </c>
      <c r="W173">
        <f>IF(AND(U173=1,OR(N173&lt;&gt;0,J173&lt;&gt;0)),ABS(S173)+ROW()/1000000,0)</f>
        <v/>
      </c>
      <c r="X173">
        <f>IF(AND(U173=1,T173=1,C173&lt;&gt;0),ABS(S173)+ROW()/1000000,0)</f>
        <v/>
      </c>
    </row>
    <row r="174">
      <c r="A174" t="n">
        <v>201605</v>
      </c>
      <c r="B174" t="inlineStr">
        <is>
          <t>05/2016</t>
        </is>
      </c>
      <c r="C174" t="n">
        <v>4</v>
      </c>
      <c r="D174" t="inlineStr">
        <is>
          <t>S04</t>
        </is>
      </c>
      <c r="E174" t="inlineStr">
        <is>
          <t>Nexa Tasmania (S04)</t>
        </is>
      </c>
      <c r="F174" t="inlineStr">
        <is>
          <t>Úc</t>
        </is>
      </c>
      <c r="G174" t="inlineStr">
        <is>
          <t>POS</t>
        </is>
      </c>
      <c r="H174" s="42" t="n">
        <v>6085.9</v>
      </c>
      <c r="I174" s="42" t="n">
        <v>0</v>
      </c>
      <c r="J174" s="42" t="n">
        <v>6085.9</v>
      </c>
      <c r="K174" s="42" t="n">
        <v>1499.94</v>
      </c>
      <c r="L174" s="42" t="n">
        <v>1</v>
      </c>
      <c r="M174" s="42" t="n">
        <v>16</v>
      </c>
      <c r="N174" s="42" t="n">
        <v>4585.96</v>
      </c>
      <c r="O174" s="42" t="n">
        <v>6085.9</v>
      </c>
      <c r="P174" s="42" t="n">
        <v>0</v>
      </c>
      <c r="Q174" s="42" t="n">
        <v>0</v>
      </c>
      <c r="R174" s="42" t="n">
        <v>0</v>
      </c>
      <c r="S174" s="42">
        <f>N174-(J174-K174)</f>
        <v/>
      </c>
      <c r="T174">
        <f>IF(N174=0,0,IF(AND(ABS(S174)&gt;Calc!$B$8,ABS(S174)/ABS(N174)&gt;Calc!$B$9),1,0))</f>
        <v/>
      </c>
      <c r="U174">
        <f>IF(AND(A174=Calc!$B$3,OR(Calc!$B$6="*",G174=Calc!$B$6),OR(Calc!$B$7="*",F174=Calc!$B$7)),1,0)</f>
        <v/>
      </c>
      <c r="V174">
        <f>IF(AND(U174=1,J174&gt;0),J174+ROW()/1000000,0)</f>
        <v/>
      </c>
      <c r="W174">
        <f>IF(AND(U174=1,OR(N174&lt;&gt;0,J174&lt;&gt;0)),ABS(S174)+ROW()/1000000,0)</f>
        <v/>
      </c>
      <c r="X174">
        <f>IF(AND(U174=1,T174=1,C174&lt;&gt;0),ABS(S174)+ROW()/1000000,0)</f>
        <v/>
      </c>
    </row>
    <row r="175">
      <c r="A175" t="n">
        <v>201605</v>
      </c>
      <c r="B175" t="inlineStr">
        <is>
          <t>05/2016</t>
        </is>
      </c>
      <c r="C175" t="n">
        <v>5</v>
      </c>
      <c r="D175" t="inlineStr">
        <is>
          <t>S05</t>
        </is>
      </c>
      <c r="E175" t="inlineStr">
        <is>
          <t>Nexa Victoria (S05)</t>
        </is>
      </c>
      <c r="F175" t="inlineStr">
        <is>
          <t>Úc</t>
        </is>
      </c>
      <c r="G175" t="inlineStr">
        <is>
          <t>POS</t>
        </is>
      </c>
      <c r="H175" s="42" t="n">
        <v>3663.79</v>
      </c>
      <c r="I175" s="42" t="n">
        <v>0</v>
      </c>
      <c r="J175" s="42" t="n">
        <v>3663.79</v>
      </c>
      <c r="K175" s="42" t="n">
        <v>0</v>
      </c>
      <c r="L175" s="42" t="n">
        <v>4</v>
      </c>
      <c r="M175" s="42" t="n">
        <v>15</v>
      </c>
      <c r="N175" s="42" t="n">
        <v>3663.79</v>
      </c>
      <c r="O175" s="42" t="n">
        <v>3663.79</v>
      </c>
      <c r="P175" s="42" t="n">
        <v>0</v>
      </c>
      <c r="Q175" s="42" t="n">
        <v>0</v>
      </c>
      <c r="R175" s="42" t="n">
        <v>0</v>
      </c>
      <c r="S175" s="42">
        <f>N175-(J175-K175)</f>
        <v/>
      </c>
      <c r="T175">
        <f>IF(N175=0,0,IF(AND(ABS(S175)&gt;Calc!$B$8,ABS(S175)/ABS(N175)&gt;Calc!$B$9),1,0))</f>
        <v/>
      </c>
      <c r="U175">
        <f>IF(AND(A175=Calc!$B$3,OR(Calc!$B$6="*",G175=Calc!$B$6),OR(Calc!$B$7="*",F175=Calc!$B$7)),1,0)</f>
        <v/>
      </c>
      <c r="V175">
        <f>IF(AND(U175=1,J175&gt;0),J175+ROW()/1000000,0)</f>
        <v/>
      </c>
      <c r="W175">
        <f>IF(AND(U175=1,OR(N175&lt;&gt;0,J175&lt;&gt;0)),ABS(S175)+ROW()/1000000,0)</f>
        <v/>
      </c>
      <c r="X175">
        <f>IF(AND(U175=1,T175=1,C175&lt;&gt;0),ABS(S175)+ROW()/1000000,0)</f>
        <v/>
      </c>
    </row>
    <row r="176">
      <c r="A176" t="n">
        <v>201605</v>
      </c>
      <c r="B176" t="inlineStr">
        <is>
          <t>05/2016</t>
        </is>
      </c>
      <c r="C176" t="n">
        <v>6</v>
      </c>
      <c r="D176" t="inlineStr">
        <is>
          <t>S06</t>
        </is>
      </c>
      <c r="E176" t="inlineStr">
        <is>
          <t>Nexa Western Australia (S06)</t>
        </is>
      </c>
      <c r="F176" t="inlineStr">
        <is>
          <t>Úc</t>
        </is>
      </c>
      <c r="G176" t="inlineStr">
        <is>
          <t>POS</t>
        </is>
      </c>
      <c r="H176" s="42" t="n">
        <v>7873.72</v>
      </c>
      <c r="I176" s="42" t="n">
        <v>0</v>
      </c>
      <c r="J176" s="42" t="n">
        <v>7873.72</v>
      </c>
      <c r="K176" s="42" t="n">
        <v>1097.99</v>
      </c>
      <c r="L176" s="42" t="n">
        <v>3</v>
      </c>
      <c r="M176" s="42" t="n">
        <v>36</v>
      </c>
      <c r="N176" s="42" t="n">
        <v>6775.73</v>
      </c>
      <c r="O176" s="42" t="n">
        <v>7873.72</v>
      </c>
      <c r="P176" s="42" t="n">
        <v>0</v>
      </c>
      <c r="Q176" s="42" t="n">
        <v>0</v>
      </c>
      <c r="R176" s="42" t="n">
        <v>0</v>
      </c>
      <c r="S176" s="42">
        <f>N176-(J176-K176)</f>
        <v/>
      </c>
      <c r="T176">
        <f>IF(N176=0,0,IF(AND(ABS(S176)&gt;Calc!$B$8,ABS(S176)/ABS(N176)&gt;Calc!$B$9),1,0))</f>
        <v/>
      </c>
      <c r="U176">
        <f>IF(AND(A176=Calc!$B$3,OR(Calc!$B$6="*",G176=Calc!$B$6),OR(Calc!$B$7="*",F176=Calc!$B$7)),1,0)</f>
        <v/>
      </c>
      <c r="V176">
        <f>IF(AND(U176=1,J176&gt;0),J176+ROW()/1000000,0)</f>
        <v/>
      </c>
      <c r="W176">
        <f>IF(AND(U176=1,OR(N176&lt;&gt;0,J176&lt;&gt;0)),ABS(S176)+ROW()/1000000,0)</f>
        <v/>
      </c>
      <c r="X176">
        <f>IF(AND(U176=1,T176=1,C176&lt;&gt;0),ABS(S176)+ROW()/1000000,0)</f>
        <v/>
      </c>
    </row>
    <row r="177">
      <c r="A177" t="n">
        <v>201605</v>
      </c>
      <c r="B177" t="inlineStr">
        <is>
          <t>05/2016</t>
        </is>
      </c>
      <c r="C177" t="n">
        <v>8</v>
      </c>
      <c r="D177" t="inlineStr">
        <is>
          <t>S08</t>
        </is>
      </c>
      <c r="E177" t="inlineStr">
        <is>
          <t>Nexa Newfoundland and Labrador (S08)</t>
        </is>
      </c>
      <c r="F177" t="inlineStr">
        <is>
          <t>Canada</t>
        </is>
      </c>
      <c r="G177" t="inlineStr">
        <is>
          <t>POS</t>
        </is>
      </c>
      <c r="H177" s="42" t="n">
        <v>7028.05</v>
      </c>
      <c r="I177" s="42" t="n">
        <v>0</v>
      </c>
      <c r="J177" s="42" t="n">
        <v>7028.05</v>
      </c>
      <c r="K177" s="42" t="n">
        <v>0</v>
      </c>
      <c r="L177" s="42" t="n">
        <v>5</v>
      </c>
      <c r="M177" s="42" t="n">
        <v>29</v>
      </c>
      <c r="N177" s="42" t="n">
        <v>7028.05</v>
      </c>
      <c r="O177" s="42" t="n">
        <v>7028.05</v>
      </c>
      <c r="P177" s="42" t="n">
        <v>0</v>
      </c>
      <c r="Q177" s="42" t="n">
        <v>0</v>
      </c>
      <c r="R177" s="42" t="n">
        <v>0</v>
      </c>
      <c r="S177" s="42">
        <f>N177-(J177-K177)</f>
        <v/>
      </c>
      <c r="T177">
        <f>IF(N177=0,0,IF(AND(ABS(S177)&gt;Calc!$B$8,ABS(S177)/ABS(N177)&gt;Calc!$B$9),1,0))</f>
        <v/>
      </c>
      <c r="U177">
        <f>IF(AND(A177=Calc!$B$3,OR(Calc!$B$6="*",G177=Calc!$B$6),OR(Calc!$B$7="*",F177=Calc!$B$7)),1,0)</f>
        <v/>
      </c>
      <c r="V177">
        <f>IF(AND(U177=1,J177&gt;0),J177+ROW()/1000000,0)</f>
        <v/>
      </c>
      <c r="W177">
        <f>IF(AND(U177=1,OR(N177&lt;&gt;0,J177&lt;&gt;0)),ABS(S177)+ROW()/1000000,0)</f>
        <v/>
      </c>
      <c r="X177">
        <f>IF(AND(U177=1,T177=1,C177&lt;&gt;0),ABS(S177)+ROW()/1000000,0)</f>
        <v/>
      </c>
    </row>
    <row r="178">
      <c r="A178" t="n">
        <v>201605</v>
      </c>
      <c r="B178" t="inlineStr">
        <is>
          <t>05/2016</t>
        </is>
      </c>
      <c r="C178" t="n">
        <v>9</v>
      </c>
      <c r="D178" t="inlineStr">
        <is>
          <t>S09</t>
        </is>
      </c>
      <c r="E178" t="inlineStr">
        <is>
          <t>Nexa Northwest Territories (S09)</t>
        </is>
      </c>
      <c r="F178" t="inlineStr">
        <is>
          <t>Canada</t>
        </is>
      </c>
      <c r="G178" t="inlineStr">
        <is>
          <t>POS</t>
        </is>
      </c>
      <c r="H178" s="42" t="n">
        <v>3191.01</v>
      </c>
      <c r="I178" s="42" t="n">
        <v>0</v>
      </c>
      <c r="J178" s="42" t="n">
        <v>3191.01</v>
      </c>
      <c r="K178" s="42" t="n">
        <v>219</v>
      </c>
      <c r="L178" s="42" t="n">
        <v>3</v>
      </c>
      <c r="M178" s="42" t="n">
        <v>15</v>
      </c>
      <c r="N178" s="42" t="n">
        <v>2972.01</v>
      </c>
      <c r="O178" s="42" t="n">
        <v>3191.01</v>
      </c>
      <c r="P178" s="42" t="n">
        <v>0</v>
      </c>
      <c r="Q178" s="42" t="n">
        <v>0</v>
      </c>
      <c r="R178" s="42" t="n">
        <v>0</v>
      </c>
      <c r="S178" s="42">
        <f>N178-(J178-K178)</f>
        <v/>
      </c>
      <c r="T178">
        <f>IF(N178=0,0,IF(AND(ABS(S178)&gt;Calc!$B$8,ABS(S178)/ABS(N178)&gt;Calc!$B$9),1,0))</f>
        <v/>
      </c>
      <c r="U178">
        <f>IF(AND(A178=Calc!$B$3,OR(Calc!$B$6="*",G178=Calc!$B$6),OR(Calc!$B$7="*",F178=Calc!$B$7)),1,0)</f>
        <v/>
      </c>
      <c r="V178">
        <f>IF(AND(U178=1,J178&gt;0),J178+ROW()/1000000,0)</f>
        <v/>
      </c>
      <c r="W178">
        <f>IF(AND(U178=1,OR(N178&lt;&gt;0,J178&lt;&gt;0)),ABS(S178)+ROW()/1000000,0)</f>
        <v/>
      </c>
      <c r="X178">
        <f>IF(AND(U178=1,T178=1,C178&lt;&gt;0),ABS(S178)+ROW()/1000000,0)</f>
        <v/>
      </c>
    </row>
    <row r="179">
      <c r="A179" t="n">
        <v>201605</v>
      </c>
      <c r="B179" t="inlineStr">
        <is>
          <t>05/2016</t>
        </is>
      </c>
      <c r="C179" t="n">
        <v>10</v>
      </c>
      <c r="D179" t="inlineStr">
        <is>
          <t>S10</t>
        </is>
      </c>
      <c r="E179" t="inlineStr">
        <is>
          <t>Nexa Nunavut (S10)</t>
        </is>
      </c>
      <c r="F179" t="inlineStr">
        <is>
          <t>Canada</t>
        </is>
      </c>
      <c r="G179" t="inlineStr">
        <is>
          <t>POS</t>
        </is>
      </c>
      <c r="H179" s="42" t="n">
        <v>13259.93</v>
      </c>
      <c r="I179" s="42" t="n">
        <v>0</v>
      </c>
      <c r="J179" s="42" t="n">
        <v>13259.93</v>
      </c>
      <c r="K179" s="42" t="n">
        <v>0</v>
      </c>
      <c r="L179" s="42" t="n">
        <v>3</v>
      </c>
      <c r="M179" s="42" t="n">
        <v>15</v>
      </c>
      <c r="N179" s="42" t="n">
        <v>13259.93</v>
      </c>
      <c r="O179" s="42" t="n">
        <v>13259.93</v>
      </c>
      <c r="P179" s="42" t="n">
        <v>0</v>
      </c>
      <c r="Q179" s="42" t="n">
        <v>0</v>
      </c>
      <c r="R179" s="42" t="n">
        <v>0</v>
      </c>
      <c r="S179" s="42">
        <f>N179-(J179-K179)</f>
        <v/>
      </c>
      <c r="T179">
        <f>IF(N179=0,0,IF(AND(ABS(S179)&gt;Calc!$B$8,ABS(S179)/ABS(N179)&gt;Calc!$B$9),1,0))</f>
        <v/>
      </c>
      <c r="U179">
        <f>IF(AND(A179=Calc!$B$3,OR(Calc!$B$6="*",G179=Calc!$B$6),OR(Calc!$B$7="*",F179=Calc!$B$7)),1,0)</f>
        <v/>
      </c>
      <c r="V179">
        <f>IF(AND(U179=1,J179&gt;0),J179+ROW()/1000000,0)</f>
        <v/>
      </c>
      <c r="W179">
        <f>IF(AND(U179=1,OR(N179&lt;&gt;0,J179&lt;&gt;0)),ABS(S179)+ROW()/1000000,0)</f>
        <v/>
      </c>
      <c r="X179">
        <f>IF(AND(U179=1,T179=1,C179&lt;&gt;0),ABS(S179)+ROW()/1000000,0)</f>
        <v/>
      </c>
    </row>
    <row r="180">
      <c r="A180" t="n">
        <v>201605</v>
      </c>
      <c r="B180" t="inlineStr">
        <is>
          <t>05/2016</t>
        </is>
      </c>
      <c r="C180" t="n">
        <v>12</v>
      </c>
      <c r="D180" t="inlineStr">
        <is>
          <t>S12</t>
        </is>
      </c>
      <c r="E180" t="inlineStr">
        <is>
          <t>Nexa Basse-Normandie (S12)</t>
        </is>
      </c>
      <c r="F180" t="inlineStr">
        <is>
          <t>Pháp</t>
        </is>
      </c>
      <c r="G180" t="inlineStr">
        <is>
          <t>POS</t>
        </is>
      </c>
      <c r="H180" s="42" t="n">
        <v>2526.23</v>
      </c>
      <c r="I180" s="42" t="n">
        <v>0</v>
      </c>
      <c r="J180" s="42" t="n">
        <v>2526.23</v>
      </c>
      <c r="K180" s="42" t="n">
        <v>0</v>
      </c>
      <c r="L180" s="42" t="n">
        <v>1</v>
      </c>
      <c r="M180" s="42" t="n">
        <v>14</v>
      </c>
      <c r="N180" s="42" t="n">
        <v>2526.23</v>
      </c>
      <c r="O180" s="42" t="n">
        <v>2526.23</v>
      </c>
      <c r="P180" s="42" t="n">
        <v>0</v>
      </c>
      <c r="Q180" s="42" t="n">
        <v>0</v>
      </c>
      <c r="R180" s="42" t="n">
        <v>0</v>
      </c>
      <c r="S180" s="42">
        <f>N180-(J180-K180)</f>
        <v/>
      </c>
      <c r="T180">
        <f>IF(N180=0,0,IF(AND(ABS(S180)&gt;Calc!$B$8,ABS(S180)/ABS(N180)&gt;Calc!$B$9),1,0))</f>
        <v/>
      </c>
      <c r="U180">
        <f>IF(AND(A180=Calc!$B$3,OR(Calc!$B$6="*",G180=Calc!$B$6),OR(Calc!$B$7="*",F180=Calc!$B$7)),1,0)</f>
        <v/>
      </c>
      <c r="V180">
        <f>IF(AND(U180=1,J180&gt;0),J180+ROW()/1000000,0)</f>
        <v/>
      </c>
      <c r="W180">
        <f>IF(AND(U180=1,OR(N180&lt;&gt;0,J180&lt;&gt;0)),ABS(S180)+ROW()/1000000,0)</f>
        <v/>
      </c>
      <c r="X180">
        <f>IF(AND(U180=1,T180=1,C180&lt;&gt;0),ABS(S180)+ROW()/1000000,0)</f>
        <v/>
      </c>
    </row>
    <row r="181">
      <c r="A181" t="n">
        <v>201605</v>
      </c>
      <c r="B181" t="inlineStr">
        <is>
          <t>05/2016</t>
        </is>
      </c>
      <c r="C181" t="n">
        <v>13</v>
      </c>
      <c r="D181" t="inlineStr">
        <is>
          <t>S13</t>
        </is>
      </c>
      <c r="E181" t="inlineStr">
        <is>
          <t>Nexa Corse (S13)</t>
        </is>
      </c>
      <c r="F181" t="inlineStr">
        <is>
          <t>Pháp</t>
        </is>
      </c>
      <c r="G181" t="inlineStr">
        <is>
          <t>POS</t>
        </is>
      </c>
      <c r="H181" s="42" t="n">
        <v>29.97</v>
      </c>
      <c r="I181" s="42" t="n">
        <v>0</v>
      </c>
      <c r="J181" s="42" t="n">
        <v>29.97</v>
      </c>
      <c r="K181" s="42" t="n">
        <v>0</v>
      </c>
      <c r="L181" s="42" t="n">
        <v>1</v>
      </c>
      <c r="M181" s="42" t="n">
        <v>3</v>
      </c>
      <c r="N181" s="42" t="n">
        <v>29.97</v>
      </c>
      <c r="O181" s="42" t="n">
        <v>29.97</v>
      </c>
      <c r="P181" s="42" t="n">
        <v>0</v>
      </c>
      <c r="Q181" s="42" t="n">
        <v>0</v>
      </c>
      <c r="R181" s="42" t="n">
        <v>0</v>
      </c>
      <c r="S181" s="42">
        <f>N181-(J181-K181)</f>
        <v/>
      </c>
      <c r="T181">
        <f>IF(N181=0,0,IF(AND(ABS(S181)&gt;Calc!$B$8,ABS(S181)/ABS(N181)&gt;Calc!$B$9),1,0))</f>
        <v/>
      </c>
      <c r="U181">
        <f>IF(AND(A181=Calc!$B$3,OR(Calc!$B$6="*",G181=Calc!$B$6),OR(Calc!$B$7="*",F181=Calc!$B$7)),1,0)</f>
        <v/>
      </c>
      <c r="V181">
        <f>IF(AND(U181=1,J181&gt;0),J181+ROW()/1000000,0)</f>
        <v/>
      </c>
      <c r="W181">
        <f>IF(AND(U181=1,OR(N181&lt;&gt;0,J181&lt;&gt;0)),ABS(S181)+ROW()/1000000,0)</f>
        <v/>
      </c>
      <c r="X181">
        <f>IF(AND(U181=1,T181=1,C181&lt;&gt;0),ABS(S181)+ROW()/1000000,0)</f>
        <v/>
      </c>
    </row>
    <row r="182">
      <c r="A182" t="n">
        <v>201605</v>
      </c>
      <c r="B182" t="inlineStr">
        <is>
          <t>05/2016</t>
        </is>
      </c>
      <c r="C182" t="n">
        <v>15</v>
      </c>
      <c r="D182" t="inlineStr">
        <is>
          <t>S15</t>
        </is>
      </c>
      <c r="E182" t="inlineStr">
        <is>
          <t>Nexa La Réunion (S15)</t>
        </is>
      </c>
      <c r="F182" t="inlineStr">
        <is>
          <t>Pháp</t>
        </is>
      </c>
      <c r="G182" t="inlineStr">
        <is>
          <t>POS</t>
        </is>
      </c>
      <c r="H182" s="42" t="n">
        <v>4050</v>
      </c>
      <c r="I182" s="42" t="n">
        <v>0</v>
      </c>
      <c r="J182" s="42" t="n">
        <v>4050</v>
      </c>
      <c r="K182" s="42" t="n">
        <v>0</v>
      </c>
      <c r="L182" s="42" t="n">
        <v>1</v>
      </c>
      <c r="M182" s="42" t="n">
        <v>8</v>
      </c>
      <c r="N182" s="42" t="n">
        <v>4050</v>
      </c>
      <c r="O182" s="42" t="n">
        <v>4050</v>
      </c>
      <c r="P182" s="42" t="n">
        <v>0</v>
      </c>
      <c r="Q182" s="42" t="n">
        <v>0</v>
      </c>
      <c r="R182" s="42" t="n">
        <v>0</v>
      </c>
      <c r="S182" s="42">
        <f>N182-(J182-K182)</f>
        <v/>
      </c>
      <c r="T182">
        <f>IF(N182=0,0,IF(AND(ABS(S182)&gt;Calc!$B$8,ABS(S182)/ABS(N182)&gt;Calc!$B$9),1,0))</f>
        <v/>
      </c>
      <c r="U182">
        <f>IF(AND(A182=Calc!$B$3,OR(Calc!$B$6="*",G182=Calc!$B$6),OR(Calc!$B$7="*",F182=Calc!$B$7)),1,0)</f>
        <v/>
      </c>
      <c r="V182">
        <f>IF(AND(U182=1,J182&gt;0),J182+ROW()/1000000,0)</f>
        <v/>
      </c>
      <c r="W182">
        <f>IF(AND(U182=1,OR(N182&lt;&gt;0,J182&lt;&gt;0)),ABS(S182)+ROW()/1000000,0)</f>
        <v/>
      </c>
      <c r="X182">
        <f>IF(AND(U182=1,T182=1,C182&lt;&gt;0),ABS(S182)+ROW()/1000000,0)</f>
        <v/>
      </c>
    </row>
    <row r="183">
      <c r="A183" t="n">
        <v>201605</v>
      </c>
      <c r="B183" t="inlineStr">
        <is>
          <t>05/2016</t>
        </is>
      </c>
      <c r="C183" t="n">
        <v>16</v>
      </c>
      <c r="D183" t="inlineStr">
        <is>
          <t>S16</t>
        </is>
      </c>
      <c r="E183" t="inlineStr">
        <is>
          <t>Nexa Limousin (S16)</t>
        </is>
      </c>
      <c r="F183" t="inlineStr">
        <is>
          <t>Pháp</t>
        </is>
      </c>
      <c r="G183" t="inlineStr">
        <is>
          <t>POS</t>
        </is>
      </c>
      <c r="H183" s="42" t="n">
        <v>779.66</v>
      </c>
      <c r="I183" s="42" t="n">
        <v>0</v>
      </c>
      <c r="J183" s="42" t="n">
        <v>779.66</v>
      </c>
      <c r="K183" s="42" t="n">
        <v>0</v>
      </c>
      <c r="L183" s="42" t="n">
        <v>1</v>
      </c>
      <c r="M183" s="42" t="n">
        <v>7</v>
      </c>
      <c r="N183" s="42" t="n">
        <v>779.66</v>
      </c>
      <c r="O183" s="42" t="n">
        <v>779.66</v>
      </c>
      <c r="P183" s="42" t="n">
        <v>0</v>
      </c>
      <c r="Q183" s="42" t="n">
        <v>0</v>
      </c>
      <c r="R183" s="42" t="n">
        <v>0</v>
      </c>
      <c r="S183" s="42">
        <f>N183-(J183-K183)</f>
        <v/>
      </c>
      <c r="T183">
        <f>IF(N183=0,0,IF(AND(ABS(S183)&gt;Calc!$B$8,ABS(S183)/ABS(N183)&gt;Calc!$B$9),1,0))</f>
        <v/>
      </c>
      <c r="U183">
        <f>IF(AND(A183=Calc!$B$3,OR(Calc!$B$6="*",G183=Calc!$B$6),OR(Calc!$B$7="*",F183=Calc!$B$7)),1,0)</f>
        <v/>
      </c>
      <c r="V183">
        <f>IF(AND(U183=1,J183&gt;0),J183+ROW()/1000000,0)</f>
        <v/>
      </c>
      <c r="W183">
        <f>IF(AND(U183=1,OR(N183&lt;&gt;0,J183&lt;&gt;0)),ABS(S183)+ROW()/1000000,0)</f>
        <v/>
      </c>
      <c r="X183">
        <f>IF(AND(U183=1,T183=1,C183&lt;&gt;0),ABS(S183)+ROW()/1000000,0)</f>
        <v/>
      </c>
    </row>
    <row r="184">
      <c r="A184" t="n">
        <v>201605</v>
      </c>
      <c r="B184" t="inlineStr">
        <is>
          <t>05/2016</t>
        </is>
      </c>
      <c r="C184" t="n">
        <v>18</v>
      </c>
      <c r="D184" t="inlineStr">
        <is>
          <t>S18</t>
        </is>
      </c>
      <c r="E184" t="inlineStr">
        <is>
          <t>Nexa Mayotte (S18)</t>
        </is>
      </c>
      <c r="F184" t="inlineStr">
        <is>
          <t>Pháp</t>
        </is>
      </c>
      <c r="G184" t="inlineStr">
        <is>
          <t>POS</t>
        </is>
      </c>
      <c r="H184" s="42" t="n">
        <v>198</v>
      </c>
      <c r="I184" s="42" t="n">
        <v>0</v>
      </c>
      <c r="J184" s="42" t="n">
        <v>198</v>
      </c>
      <c r="K184" s="42" t="n">
        <v>0</v>
      </c>
      <c r="L184" s="42" t="n">
        <v>1</v>
      </c>
      <c r="M184" s="42" t="n">
        <v>2</v>
      </c>
      <c r="N184" s="42" t="n">
        <v>198</v>
      </c>
      <c r="O184" s="42" t="n">
        <v>198</v>
      </c>
      <c r="P184" s="42" t="n">
        <v>0</v>
      </c>
      <c r="Q184" s="42" t="n">
        <v>0</v>
      </c>
      <c r="R184" s="42" t="n">
        <v>0</v>
      </c>
      <c r="S184" s="42">
        <f>N184-(J184-K184)</f>
        <v/>
      </c>
      <c r="T184">
        <f>IF(N184=0,0,IF(AND(ABS(S184)&gt;Calc!$B$8,ABS(S184)/ABS(N184)&gt;Calc!$B$9),1,0))</f>
        <v/>
      </c>
      <c r="U184">
        <f>IF(AND(A184=Calc!$B$3,OR(Calc!$B$6="*",G184=Calc!$B$6),OR(Calc!$B$7="*",F184=Calc!$B$7)),1,0)</f>
        <v/>
      </c>
      <c r="V184">
        <f>IF(AND(U184=1,J184&gt;0),J184+ROW()/1000000,0)</f>
        <v/>
      </c>
      <c r="W184">
        <f>IF(AND(U184=1,OR(N184&lt;&gt;0,J184&lt;&gt;0)),ABS(S184)+ROW()/1000000,0)</f>
        <v/>
      </c>
      <c r="X184">
        <f>IF(AND(U184=1,T184=1,C184&lt;&gt;0),ABS(S184)+ROW()/1000000,0)</f>
        <v/>
      </c>
    </row>
    <row r="185">
      <c r="A185" t="n">
        <v>201605</v>
      </c>
      <c r="B185" t="inlineStr">
        <is>
          <t>05/2016</t>
        </is>
      </c>
      <c r="C185" t="n">
        <v>19</v>
      </c>
      <c r="D185" t="inlineStr">
        <is>
          <t>S19</t>
        </is>
      </c>
      <c r="E185" t="inlineStr">
        <is>
          <t>Nexa Berlin (S19)</t>
        </is>
      </c>
      <c r="F185" t="inlineStr">
        <is>
          <t>Đức</t>
        </is>
      </c>
      <c r="G185" t="inlineStr">
        <is>
          <t>POS</t>
        </is>
      </c>
      <c r="H185" s="42" t="n">
        <v>1163.84</v>
      </c>
      <c r="I185" s="42" t="n">
        <v>0</v>
      </c>
      <c r="J185" s="42" t="n">
        <v>1163.84</v>
      </c>
      <c r="K185" s="42" t="n">
        <v>0</v>
      </c>
      <c r="L185" s="42" t="n">
        <v>2</v>
      </c>
      <c r="M185" s="42" t="n">
        <v>9</v>
      </c>
      <c r="N185" s="42" t="n">
        <v>1163.84</v>
      </c>
      <c r="O185" s="42" t="n">
        <v>1163.84</v>
      </c>
      <c r="P185" s="42" t="n">
        <v>0</v>
      </c>
      <c r="Q185" s="42" t="n">
        <v>0</v>
      </c>
      <c r="R185" s="42" t="n">
        <v>0</v>
      </c>
      <c r="S185" s="42">
        <f>N185-(J185-K185)</f>
        <v/>
      </c>
      <c r="T185">
        <f>IF(N185=0,0,IF(AND(ABS(S185)&gt;Calc!$B$8,ABS(S185)/ABS(N185)&gt;Calc!$B$9),1,0))</f>
        <v/>
      </c>
      <c r="U185">
        <f>IF(AND(A185=Calc!$B$3,OR(Calc!$B$6="*",G185=Calc!$B$6),OR(Calc!$B$7="*",F185=Calc!$B$7)),1,0)</f>
        <v/>
      </c>
      <c r="V185">
        <f>IF(AND(U185=1,J185&gt;0),J185+ROW()/1000000,0)</f>
        <v/>
      </c>
      <c r="W185">
        <f>IF(AND(U185=1,OR(N185&lt;&gt;0,J185&lt;&gt;0)),ABS(S185)+ROW()/1000000,0)</f>
        <v/>
      </c>
      <c r="X185">
        <f>IF(AND(U185=1,T185=1,C185&lt;&gt;0),ABS(S185)+ROW()/1000000,0)</f>
        <v/>
      </c>
    </row>
    <row r="186">
      <c r="A186" t="n">
        <v>201605</v>
      </c>
      <c r="B186" t="inlineStr">
        <is>
          <t>05/2016</t>
        </is>
      </c>
      <c r="C186" t="n">
        <v>20</v>
      </c>
      <c r="D186" t="inlineStr">
        <is>
          <t>S20</t>
        </is>
      </c>
      <c r="E186" t="inlineStr">
        <is>
          <t>Nexa Brandenburg (S20)</t>
        </is>
      </c>
      <c r="F186" t="inlineStr">
        <is>
          <t>Đức</t>
        </is>
      </c>
      <c r="G186" t="inlineStr">
        <is>
          <t>POS</t>
        </is>
      </c>
      <c r="H186" s="42" t="n">
        <v>6286.49</v>
      </c>
      <c r="I186" s="42" t="n">
        <v>0</v>
      </c>
      <c r="J186" s="42" t="n">
        <v>6286.49</v>
      </c>
      <c r="K186" s="42" t="n">
        <v>0</v>
      </c>
      <c r="L186" s="42" t="n">
        <v>4</v>
      </c>
      <c r="M186" s="42" t="n">
        <v>27</v>
      </c>
      <c r="N186" s="42" t="n">
        <v>6286.49</v>
      </c>
      <c r="O186" s="42" t="n">
        <v>6286.49</v>
      </c>
      <c r="P186" s="42" t="n">
        <v>0</v>
      </c>
      <c r="Q186" s="42" t="n">
        <v>0</v>
      </c>
      <c r="R186" s="42" t="n">
        <v>0</v>
      </c>
      <c r="S186" s="42">
        <f>N186-(J186-K186)</f>
        <v/>
      </c>
      <c r="T186">
        <f>IF(N186=0,0,IF(AND(ABS(S186)&gt;Calc!$B$8,ABS(S186)/ABS(N186)&gt;Calc!$B$9),1,0))</f>
        <v/>
      </c>
      <c r="U186">
        <f>IF(AND(A186=Calc!$B$3,OR(Calc!$B$6="*",G186=Calc!$B$6),OR(Calc!$B$7="*",F186=Calc!$B$7)),1,0)</f>
        <v/>
      </c>
      <c r="V186">
        <f>IF(AND(U186=1,J186&gt;0),J186+ROW()/1000000,0)</f>
        <v/>
      </c>
      <c r="W186">
        <f>IF(AND(U186=1,OR(N186&lt;&gt;0,J186&lt;&gt;0)),ABS(S186)+ROW()/1000000,0)</f>
        <v/>
      </c>
      <c r="X186">
        <f>IF(AND(U186=1,T186=1,C186&lt;&gt;0),ABS(S186)+ROW()/1000000,0)</f>
        <v/>
      </c>
    </row>
    <row r="187">
      <c r="A187" t="n">
        <v>201605</v>
      </c>
      <c r="B187" t="inlineStr">
        <is>
          <t>05/2016</t>
        </is>
      </c>
      <c r="C187" t="n">
        <v>22</v>
      </c>
      <c r="D187" t="inlineStr">
        <is>
          <t>S22</t>
        </is>
      </c>
      <c r="E187" t="inlineStr">
        <is>
          <t>Nexa Freistaat Thüringen (S22)</t>
        </is>
      </c>
      <c r="F187" t="inlineStr">
        <is>
          <t>Đức</t>
        </is>
      </c>
      <c r="G187" t="inlineStr">
        <is>
          <t>POS</t>
        </is>
      </c>
      <c r="H187" s="42" t="n">
        <v>3159</v>
      </c>
      <c r="I187" s="42" t="n">
        <v>0</v>
      </c>
      <c r="J187" s="42" t="n">
        <v>3159</v>
      </c>
      <c r="K187" s="42" t="n">
        <v>0</v>
      </c>
      <c r="L187" s="42" t="n">
        <v>1</v>
      </c>
      <c r="M187" s="42" t="n">
        <v>9</v>
      </c>
      <c r="N187" s="42" t="n">
        <v>3159</v>
      </c>
      <c r="O187" s="42" t="n">
        <v>3159</v>
      </c>
      <c r="P187" s="42" t="n">
        <v>0</v>
      </c>
      <c r="Q187" s="42" t="n">
        <v>0</v>
      </c>
      <c r="R187" s="42" t="n">
        <v>0</v>
      </c>
      <c r="S187" s="42">
        <f>N187-(J187-K187)</f>
        <v/>
      </c>
      <c r="T187">
        <f>IF(N187=0,0,IF(AND(ABS(S187)&gt;Calc!$B$8,ABS(S187)/ABS(N187)&gt;Calc!$B$9),1,0))</f>
        <v/>
      </c>
      <c r="U187">
        <f>IF(AND(A187=Calc!$B$3,OR(Calc!$B$6="*",G187=Calc!$B$6),OR(Calc!$B$7="*",F187=Calc!$B$7)),1,0)</f>
        <v/>
      </c>
      <c r="V187">
        <f>IF(AND(U187=1,J187&gt;0),J187+ROW()/1000000,0)</f>
        <v/>
      </c>
      <c r="W187">
        <f>IF(AND(U187=1,OR(N187&lt;&gt;0,J187&lt;&gt;0)),ABS(S187)+ROW()/1000000,0)</f>
        <v/>
      </c>
      <c r="X187">
        <f>IF(AND(U187=1,T187=1,C187&lt;&gt;0),ABS(S187)+ROW()/1000000,0)</f>
        <v/>
      </c>
    </row>
    <row r="188">
      <c r="A188" t="n">
        <v>201605</v>
      </c>
      <c r="B188" t="inlineStr">
        <is>
          <t>05/2016</t>
        </is>
      </c>
      <c r="C188" t="n">
        <v>23</v>
      </c>
      <c r="D188" t="inlineStr">
        <is>
          <t>S23</t>
        </is>
      </c>
      <c r="E188" t="inlineStr">
        <is>
          <t>Nexa Hamburg (S23)</t>
        </is>
      </c>
      <c r="F188" t="inlineStr">
        <is>
          <t>Đức</t>
        </is>
      </c>
      <c r="G188" t="inlineStr">
        <is>
          <t>POS</t>
        </is>
      </c>
      <c r="H188" s="42" t="n">
        <v>1978.7</v>
      </c>
      <c r="I188" s="42" t="n">
        <v>0</v>
      </c>
      <c r="J188" s="42" t="n">
        <v>1978.7</v>
      </c>
      <c r="K188" s="42" t="n">
        <v>0</v>
      </c>
      <c r="L188" s="42" t="n">
        <v>2</v>
      </c>
      <c r="M188" s="42" t="n">
        <v>28</v>
      </c>
      <c r="N188" s="42" t="n">
        <v>1978.7</v>
      </c>
      <c r="O188" s="42" t="n">
        <v>1978.7</v>
      </c>
      <c r="P188" s="42" t="n">
        <v>0</v>
      </c>
      <c r="Q188" s="42" t="n">
        <v>0</v>
      </c>
      <c r="R188" s="42" t="n">
        <v>0</v>
      </c>
      <c r="S188" s="42">
        <f>N188-(J188-K188)</f>
        <v/>
      </c>
      <c r="T188">
        <f>IF(N188=0,0,IF(AND(ABS(S188)&gt;Calc!$B$8,ABS(S188)/ABS(N188)&gt;Calc!$B$9),1,0))</f>
        <v/>
      </c>
      <c r="U188">
        <f>IF(AND(A188=Calc!$B$3,OR(Calc!$B$6="*",G188=Calc!$B$6),OR(Calc!$B$7="*",F188=Calc!$B$7)),1,0)</f>
        <v/>
      </c>
      <c r="V188">
        <f>IF(AND(U188=1,J188&gt;0),J188+ROW()/1000000,0)</f>
        <v/>
      </c>
      <c r="W188">
        <f>IF(AND(U188=1,OR(N188&lt;&gt;0,J188&lt;&gt;0)),ABS(S188)+ROW()/1000000,0)</f>
        <v/>
      </c>
      <c r="X188">
        <f>IF(AND(U188=1,T188=1,C188&lt;&gt;0),ABS(S188)+ROW()/1000000,0)</f>
        <v/>
      </c>
    </row>
    <row r="189">
      <c r="A189" t="n">
        <v>201605</v>
      </c>
      <c r="B189" t="inlineStr">
        <is>
          <t>05/2016</t>
        </is>
      </c>
      <c r="C189" t="n">
        <v>24</v>
      </c>
      <c r="D189" t="inlineStr">
        <is>
          <t>S24</t>
        </is>
      </c>
      <c r="E189" t="inlineStr">
        <is>
          <t>Nexa Hessen (S24)</t>
        </is>
      </c>
      <c r="F189" t="inlineStr">
        <is>
          <t>Đức</t>
        </is>
      </c>
      <c r="G189" t="inlineStr">
        <is>
          <t>POS</t>
        </is>
      </c>
      <c r="H189" s="42" t="n">
        <v>54729.65</v>
      </c>
      <c r="I189" s="42" t="n">
        <v>0</v>
      </c>
      <c r="J189" s="42" t="n">
        <v>54729.65</v>
      </c>
      <c r="K189" s="42" t="n">
        <v>0</v>
      </c>
      <c r="L189" s="42" t="n">
        <v>4</v>
      </c>
      <c r="M189" s="42" t="n">
        <v>56</v>
      </c>
      <c r="N189" s="42" t="n">
        <v>54729.65</v>
      </c>
      <c r="O189" s="42" t="n">
        <v>54729.65</v>
      </c>
      <c r="P189" s="42" t="n">
        <v>0</v>
      </c>
      <c r="Q189" s="42" t="n">
        <v>0</v>
      </c>
      <c r="R189" s="42" t="n">
        <v>0</v>
      </c>
      <c r="S189" s="42">
        <f>N189-(J189-K189)</f>
        <v/>
      </c>
      <c r="T189">
        <f>IF(N189=0,0,IF(AND(ABS(S189)&gt;Calc!$B$8,ABS(S189)/ABS(N189)&gt;Calc!$B$9),1,0))</f>
        <v/>
      </c>
      <c r="U189">
        <f>IF(AND(A189=Calc!$B$3,OR(Calc!$B$6="*",G189=Calc!$B$6),OR(Calc!$B$7="*",F189=Calc!$B$7)),1,0)</f>
        <v/>
      </c>
      <c r="V189">
        <f>IF(AND(U189=1,J189&gt;0),J189+ROW()/1000000,0)</f>
        <v/>
      </c>
      <c r="W189">
        <f>IF(AND(U189=1,OR(N189&lt;&gt;0,J189&lt;&gt;0)),ABS(S189)+ROW()/1000000,0)</f>
        <v/>
      </c>
      <c r="X189">
        <f>IF(AND(U189=1,T189=1,C189&lt;&gt;0),ABS(S189)+ROW()/1000000,0)</f>
        <v/>
      </c>
    </row>
    <row r="190">
      <c r="A190" t="n">
        <v>201605</v>
      </c>
      <c r="B190" t="inlineStr">
        <is>
          <t>05/2016</t>
        </is>
      </c>
      <c r="C190" t="n">
        <v>27</v>
      </c>
      <c r="D190" t="inlineStr">
        <is>
          <t>S27</t>
        </is>
      </c>
      <c r="E190" t="inlineStr">
        <is>
          <t>Nexa Sachsen-Anhalt (S27)</t>
        </is>
      </c>
      <c r="F190" t="inlineStr">
        <is>
          <t>Đức</t>
        </is>
      </c>
      <c r="G190" t="inlineStr">
        <is>
          <t>POS</t>
        </is>
      </c>
      <c r="H190" s="42" t="n">
        <v>14590.93</v>
      </c>
      <c r="I190" s="42" t="n">
        <v>0</v>
      </c>
      <c r="J190" s="42" t="n">
        <v>14590.93</v>
      </c>
      <c r="K190" s="42" t="n">
        <v>0</v>
      </c>
      <c r="L190" s="42" t="n">
        <v>2</v>
      </c>
      <c r="M190" s="42" t="n">
        <v>19</v>
      </c>
      <c r="N190" s="42" t="n">
        <v>14590.93</v>
      </c>
      <c r="O190" s="42" t="n">
        <v>14590.93</v>
      </c>
      <c r="P190" s="42" t="n">
        <v>0</v>
      </c>
      <c r="Q190" s="42" t="n">
        <v>0</v>
      </c>
      <c r="R190" s="42" t="n">
        <v>0</v>
      </c>
      <c r="S190" s="42">
        <f>N190-(J190-K190)</f>
        <v/>
      </c>
      <c r="T190">
        <f>IF(N190=0,0,IF(AND(ABS(S190)&gt;Calc!$B$8,ABS(S190)/ABS(N190)&gt;Calc!$B$9),1,0))</f>
        <v/>
      </c>
      <c r="U190">
        <f>IF(AND(A190=Calc!$B$3,OR(Calc!$B$6="*",G190=Calc!$B$6),OR(Calc!$B$7="*",F190=Calc!$B$7)),1,0)</f>
        <v/>
      </c>
      <c r="V190">
        <f>IF(AND(U190=1,J190&gt;0),J190+ROW()/1000000,0)</f>
        <v/>
      </c>
      <c r="W190">
        <f>IF(AND(U190=1,OR(N190&lt;&gt;0,J190&lt;&gt;0)),ABS(S190)+ROW()/1000000,0)</f>
        <v/>
      </c>
      <c r="X190">
        <f>IF(AND(U190=1,T190=1,C190&lt;&gt;0),ABS(S190)+ROW()/1000000,0)</f>
        <v/>
      </c>
    </row>
    <row r="191">
      <c r="A191" t="n">
        <v>201605</v>
      </c>
      <c r="B191" t="inlineStr">
        <is>
          <t>05/2016</t>
        </is>
      </c>
      <c r="C191" t="n">
        <v>29</v>
      </c>
      <c r="D191" t="inlineStr">
        <is>
          <t>S29</t>
        </is>
      </c>
      <c r="E191" t="inlineStr">
        <is>
          <t>Nexa Enna (S29)</t>
        </is>
      </c>
      <c r="F191" t="inlineStr">
        <is>
          <t>Ý</t>
        </is>
      </c>
      <c r="G191" t="inlineStr">
        <is>
          <t>POS</t>
        </is>
      </c>
      <c r="H191" s="42" t="n">
        <v>8538.59</v>
      </c>
      <c r="I191" s="42" t="n">
        <v>0</v>
      </c>
      <c r="J191" s="42" t="n">
        <v>8538.59</v>
      </c>
      <c r="K191" s="42" t="n">
        <v>0</v>
      </c>
      <c r="L191" s="42" t="n">
        <v>4</v>
      </c>
      <c r="M191" s="42" t="n">
        <v>32</v>
      </c>
      <c r="N191" s="42" t="n">
        <v>8538.59</v>
      </c>
      <c r="O191" s="42" t="n">
        <v>8538.59</v>
      </c>
      <c r="P191" s="42" t="n">
        <v>0</v>
      </c>
      <c r="Q191" s="42" t="n">
        <v>0</v>
      </c>
      <c r="R191" s="42" t="n">
        <v>0</v>
      </c>
      <c r="S191" s="42">
        <f>N191-(J191-K191)</f>
        <v/>
      </c>
      <c r="T191">
        <f>IF(N191=0,0,IF(AND(ABS(S191)&gt;Calc!$B$8,ABS(S191)/ABS(N191)&gt;Calc!$B$9),1,0))</f>
        <v/>
      </c>
      <c r="U191">
        <f>IF(AND(A191=Calc!$B$3,OR(Calc!$B$6="*",G191=Calc!$B$6),OR(Calc!$B$7="*",F191=Calc!$B$7)),1,0)</f>
        <v/>
      </c>
      <c r="V191">
        <f>IF(AND(U191=1,J191&gt;0),J191+ROW()/1000000,0)</f>
        <v/>
      </c>
      <c r="W191">
        <f>IF(AND(U191=1,OR(N191&lt;&gt;0,J191&lt;&gt;0)),ABS(S191)+ROW()/1000000,0)</f>
        <v/>
      </c>
      <c r="X191">
        <f>IF(AND(U191=1,T191=1,C191&lt;&gt;0),ABS(S191)+ROW()/1000000,0)</f>
        <v/>
      </c>
    </row>
    <row r="192">
      <c r="A192" t="n">
        <v>201605</v>
      </c>
      <c r="B192" t="inlineStr">
        <is>
          <t>05/2016</t>
        </is>
      </c>
      <c r="C192" t="n">
        <v>30</v>
      </c>
      <c r="D192" t="inlineStr">
        <is>
          <t>S30</t>
        </is>
      </c>
      <c r="E192" t="inlineStr">
        <is>
          <t>Nexa Pesaro (S30)</t>
        </is>
      </c>
      <c r="F192" t="inlineStr">
        <is>
          <t>Ý</t>
        </is>
      </c>
      <c r="G192" t="inlineStr">
        <is>
          <t>POS</t>
        </is>
      </c>
      <c r="H192" s="42" t="n">
        <v>8715.639999999999</v>
      </c>
      <c r="I192" s="42" t="n">
        <v>0</v>
      </c>
      <c r="J192" s="42" t="n">
        <v>8715.639999999999</v>
      </c>
      <c r="K192" s="42" t="n">
        <v>0</v>
      </c>
      <c r="L192" s="42" t="n">
        <v>5</v>
      </c>
      <c r="M192" s="42" t="n">
        <v>42</v>
      </c>
      <c r="N192" s="42" t="n">
        <v>8715.639999999999</v>
      </c>
      <c r="O192" s="42" t="n">
        <v>8715.639999999999</v>
      </c>
      <c r="P192" s="42" t="n">
        <v>0</v>
      </c>
      <c r="Q192" s="42" t="n">
        <v>0</v>
      </c>
      <c r="R192" s="42" t="n">
        <v>0</v>
      </c>
      <c r="S192" s="42">
        <f>N192-(J192-K192)</f>
        <v/>
      </c>
      <c r="T192">
        <f>IF(N192=0,0,IF(AND(ABS(S192)&gt;Calc!$B$8,ABS(S192)/ABS(N192)&gt;Calc!$B$9),1,0))</f>
        <v/>
      </c>
      <c r="U192">
        <f>IF(AND(A192=Calc!$B$3,OR(Calc!$B$6="*",G192=Calc!$B$6),OR(Calc!$B$7="*",F192=Calc!$B$7)),1,0)</f>
        <v/>
      </c>
      <c r="V192">
        <f>IF(AND(U192=1,J192&gt;0),J192+ROW()/1000000,0)</f>
        <v/>
      </c>
      <c r="W192">
        <f>IF(AND(U192=1,OR(N192&lt;&gt;0,J192&lt;&gt;0)),ABS(S192)+ROW()/1000000,0)</f>
        <v/>
      </c>
      <c r="X192">
        <f>IF(AND(U192=1,T192=1,C192&lt;&gt;0),ABS(S192)+ROW()/1000000,0)</f>
        <v/>
      </c>
    </row>
    <row r="193">
      <c r="A193" t="n">
        <v>201605</v>
      </c>
      <c r="B193" t="inlineStr">
        <is>
          <t>05/2016</t>
        </is>
      </c>
      <c r="C193" t="n">
        <v>32</v>
      </c>
      <c r="D193" t="inlineStr">
        <is>
          <t>S32</t>
        </is>
      </c>
      <c r="E193" t="inlineStr">
        <is>
          <t>Nexa Flevoland (S32)</t>
        </is>
      </c>
      <c r="F193" t="inlineStr">
        <is>
          <t>Hà Lan</t>
        </is>
      </c>
      <c r="G193" t="inlineStr">
        <is>
          <t>POS</t>
        </is>
      </c>
      <c r="H193" s="42" t="n">
        <v>2105.94</v>
      </c>
      <c r="I193" s="42" t="n">
        <v>0</v>
      </c>
      <c r="J193" s="42" t="n">
        <v>2105.94</v>
      </c>
      <c r="K193" s="42" t="n">
        <v>0</v>
      </c>
      <c r="L193" s="42" t="n">
        <v>1</v>
      </c>
      <c r="M193" s="42" t="n">
        <v>12</v>
      </c>
      <c r="N193" s="42" t="n">
        <v>2105.94</v>
      </c>
      <c r="O193" s="42" t="n">
        <v>2105.94</v>
      </c>
      <c r="P193" s="42" t="n">
        <v>0</v>
      </c>
      <c r="Q193" s="42" t="n">
        <v>0</v>
      </c>
      <c r="R193" s="42" t="n">
        <v>0</v>
      </c>
      <c r="S193" s="42">
        <f>N193-(J193-K193)</f>
        <v/>
      </c>
      <c r="T193">
        <f>IF(N193=0,0,IF(AND(ABS(S193)&gt;Calc!$B$8,ABS(S193)/ABS(N193)&gt;Calc!$B$9),1,0))</f>
        <v/>
      </c>
      <c r="U193">
        <f>IF(AND(A193=Calc!$B$3,OR(Calc!$B$6="*",G193=Calc!$B$6),OR(Calc!$B$7="*",F193=Calc!$B$7)),1,0)</f>
        <v/>
      </c>
      <c r="V193">
        <f>IF(AND(U193=1,J193&gt;0),J193+ROW()/1000000,0)</f>
        <v/>
      </c>
      <c r="W193">
        <f>IF(AND(U193=1,OR(N193&lt;&gt;0,J193&lt;&gt;0)),ABS(S193)+ROW()/1000000,0)</f>
        <v/>
      </c>
      <c r="X193">
        <f>IF(AND(U193=1,T193=1,C193&lt;&gt;0),ABS(S193)+ROW()/1000000,0)</f>
        <v/>
      </c>
    </row>
    <row r="194">
      <c r="A194" t="n">
        <v>201605</v>
      </c>
      <c r="B194" t="inlineStr">
        <is>
          <t>05/2016</t>
        </is>
      </c>
      <c r="C194" t="n">
        <v>33</v>
      </c>
      <c r="D194" t="inlineStr">
        <is>
          <t>S33</t>
        </is>
      </c>
      <c r="E194" t="inlineStr">
        <is>
          <t>Nexa Friesland (S33)</t>
        </is>
      </c>
      <c r="F194" t="inlineStr">
        <is>
          <t>Hà Lan</t>
        </is>
      </c>
      <c r="G194" t="inlineStr">
        <is>
          <t>POS</t>
        </is>
      </c>
      <c r="H194" s="42" t="n">
        <v>31524.56</v>
      </c>
      <c r="I194" s="42" t="n">
        <v>0</v>
      </c>
      <c r="J194" s="42" t="n">
        <v>31524.56</v>
      </c>
      <c r="K194" s="42" t="n">
        <v>0</v>
      </c>
      <c r="L194" s="42" t="n">
        <v>2</v>
      </c>
      <c r="M194" s="42" t="n">
        <v>32</v>
      </c>
      <c r="N194" s="42" t="n">
        <v>31524.56</v>
      </c>
      <c r="O194" s="42" t="n">
        <v>31524.56</v>
      </c>
      <c r="P194" s="42" t="n">
        <v>0</v>
      </c>
      <c r="Q194" s="42" t="n">
        <v>0</v>
      </c>
      <c r="R194" s="42" t="n">
        <v>0</v>
      </c>
      <c r="S194" s="42">
        <f>N194-(J194-K194)</f>
        <v/>
      </c>
      <c r="T194">
        <f>IF(N194=0,0,IF(AND(ABS(S194)&gt;Calc!$B$8,ABS(S194)/ABS(N194)&gt;Calc!$B$9),1,0))</f>
        <v/>
      </c>
      <c r="U194">
        <f>IF(AND(A194=Calc!$B$3,OR(Calc!$B$6="*",G194=Calc!$B$6),OR(Calc!$B$7="*",F194=Calc!$B$7)),1,0)</f>
        <v/>
      </c>
      <c r="V194">
        <f>IF(AND(U194=1,J194&gt;0),J194+ROW()/1000000,0)</f>
        <v/>
      </c>
      <c r="W194">
        <f>IF(AND(U194=1,OR(N194&lt;&gt;0,J194&lt;&gt;0)),ABS(S194)+ROW()/1000000,0)</f>
        <v/>
      </c>
      <c r="X194">
        <f>IF(AND(U194=1,T194=1,C194&lt;&gt;0),ABS(S194)+ROW()/1000000,0)</f>
        <v/>
      </c>
    </row>
    <row r="195">
      <c r="A195" t="n">
        <v>201605</v>
      </c>
      <c r="B195" t="inlineStr">
        <is>
          <t>05/2016</t>
        </is>
      </c>
      <c r="C195" t="n">
        <v>36</v>
      </c>
      <c r="D195" t="inlineStr">
        <is>
          <t>S36</t>
        </is>
      </c>
      <c r="E195" t="inlineStr">
        <is>
          <t>Nexa Armagh (S36)</t>
        </is>
      </c>
      <c r="F195" t="inlineStr">
        <is>
          <t>Anh</t>
        </is>
      </c>
      <c r="G195" t="inlineStr">
        <is>
          <t>POS</t>
        </is>
      </c>
      <c r="H195" s="42" t="n">
        <v>2980.04</v>
      </c>
      <c r="I195" s="42" t="n">
        <v>0</v>
      </c>
      <c r="J195" s="42" t="n">
        <v>2980.04</v>
      </c>
      <c r="K195" s="42" t="n">
        <v>20.64</v>
      </c>
      <c r="L195" s="42" t="n">
        <v>4</v>
      </c>
      <c r="M195" s="42" t="n">
        <v>20</v>
      </c>
      <c r="N195" s="42" t="n">
        <v>2959.4</v>
      </c>
      <c r="O195" s="42" t="n">
        <v>2980.04</v>
      </c>
      <c r="P195" s="42" t="n">
        <v>0</v>
      </c>
      <c r="Q195" s="42" t="n">
        <v>0</v>
      </c>
      <c r="R195" s="42" t="n">
        <v>0</v>
      </c>
      <c r="S195" s="42">
        <f>N195-(J195-K195)</f>
        <v/>
      </c>
      <c r="T195">
        <f>IF(N195=0,0,IF(AND(ABS(S195)&gt;Calc!$B$8,ABS(S195)/ABS(N195)&gt;Calc!$B$9),1,0))</f>
        <v/>
      </c>
      <c r="U195">
        <f>IF(AND(A195=Calc!$B$3,OR(Calc!$B$6="*",G195=Calc!$B$6),OR(Calc!$B$7="*",F195=Calc!$B$7)),1,0)</f>
        <v/>
      </c>
      <c r="V195">
        <f>IF(AND(U195=1,J195&gt;0),J195+ROW()/1000000,0)</f>
        <v/>
      </c>
      <c r="W195">
        <f>IF(AND(U195=1,OR(N195&lt;&gt;0,J195&lt;&gt;0)),ABS(S195)+ROW()/1000000,0)</f>
        <v/>
      </c>
      <c r="X195">
        <f>IF(AND(U195=1,T195=1,C195&lt;&gt;0),ABS(S195)+ROW()/1000000,0)</f>
        <v/>
      </c>
    </row>
    <row r="196">
      <c r="A196" t="n">
        <v>201605</v>
      </c>
      <c r="B196" t="inlineStr">
        <is>
          <t>05/2016</t>
        </is>
      </c>
      <c r="C196" t="n">
        <v>37</v>
      </c>
      <c r="D196" t="inlineStr">
        <is>
          <t>S37</t>
        </is>
      </c>
      <c r="E196" t="inlineStr">
        <is>
          <t>Nexa Ayrshire (S37)</t>
        </is>
      </c>
      <c r="F196" t="inlineStr">
        <is>
          <t>Anh</t>
        </is>
      </c>
      <c r="G196" t="inlineStr">
        <is>
          <t>POS</t>
        </is>
      </c>
      <c r="H196" s="42" t="n">
        <v>5856</v>
      </c>
      <c r="I196" s="42" t="n">
        <v>0</v>
      </c>
      <c r="J196" s="42" t="n">
        <v>5856</v>
      </c>
      <c r="K196" s="42" t="n">
        <v>0</v>
      </c>
      <c r="L196" s="42" t="n">
        <v>3</v>
      </c>
      <c r="M196" s="42" t="n">
        <v>11</v>
      </c>
      <c r="N196" s="42" t="n">
        <v>5856</v>
      </c>
      <c r="O196" s="42" t="n">
        <v>5856</v>
      </c>
      <c r="P196" s="42" t="n">
        <v>0</v>
      </c>
      <c r="Q196" s="42" t="n">
        <v>0</v>
      </c>
      <c r="R196" s="42" t="n">
        <v>0</v>
      </c>
      <c r="S196" s="42">
        <f>N196-(J196-K196)</f>
        <v/>
      </c>
      <c r="T196">
        <f>IF(N196=0,0,IF(AND(ABS(S196)&gt;Calc!$B$8,ABS(S196)/ABS(N196)&gt;Calc!$B$9),1,0))</f>
        <v/>
      </c>
      <c r="U196">
        <f>IF(AND(A196=Calc!$B$3,OR(Calc!$B$6="*",G196=Calc!$B$6),OR(Calc!$B$7="*",F196=Calc!$B$7)),1,0)</f>
        <v/>
      </c>
      <c r="V196">
        <f>IF(AND(U196=1,J196&gt;0),J196+ROW()/1000000,0)</f>
        <v/>
      </c>
      <c r="W196">
        <f>IF(AND(U196=1,OR(N196&lt;&gt;0,J196&lt;&gt;0)),ABS(S196)+ROW()/1000000,0)</f>
        <v/>
      </c>
      <c r="X196">
        <f>IF(AND(U196=1,T196=1,C196&lt;&gt;0),ABS(S196)+ROW()/1000000,0)</f>
        <v/>
      </c>
    </row>
    <row r="197">
      <c r="A197" t="n">
        <v>201605</v>
      </c>
      <c r="B197" t="inlineStr">
        <is>
          <t>05/2016</t>
        </is>
      </c>
      <c r="C197" t="n">
        <v>38</v>
      </c>
      <c r="D197" t="inlineStr">
        <is>
          <t>S38</t>
        </is>
      </c>
      <c r="E197" t="inlineStr">
        <is>
          <t>Nexa Belfast (S38)</t>
        </is>
      </c>
      <c r="F197" t="inlineStr">
        <is>
          <t>Anh</t>
        </is>
      </c>
      <c r="G197" t="inlineStr">
        <is>
          <t>POS</t>
        </is>
      </c>
      <c r="H197" s="42" t="n">
        <v>24475.84</v>
      </c>
      <c r="I197" s="42" t="n">
        <v>0</v>
      </c>
      <c r="J197" s="42" t="n">
        <v>24475.84</v>
      </c>
      <c r="K197" s="42" t="n">
        <v>0</v>
      </c>
      <c r="L197" s="42" t="n">
        <v>3</v>
      </c>
      <c r="M197" s="42" t="n">
        <v>16</v>
      </c>
      <c r="N197" s="42" t="n">
        <v>24475.84</v>
      </c>
      <c r="O197" s="42" t="n">
        <v>24475.84</v>
      </c>
      <c r="P197" s="42" t="n">
        <v>0</v>
      </c>
      <c r="Q197" s="42" t="n">
        <v>0</v>
      </c>
      <c r="R197" s="42" t="n">
        <v>0</v>
      </c>
      <c r="S197" s="42">
        <f>N197-(J197-K197)</f>
        <v/>
      </c>
      <c r="T197">
        <f>IF(N197=0,0,IF(AND(ABS(S197)&gt;Calc!$B$8,ABS(S197)/ABS(N197)&gt;Calc!$B$9),1,0))</f>
        <v/>
      </c>
      <c r="U197">
        <f>IF(AND(A197=Calc!$B$3,OR(Calc!$B$6="*",G197=Calc!$B$6),OR(Calc!$B$7="*",F197=Calc!$B$7)),1,0)</f>
        <v/>
      </c>
      <c r="V197">
        <f>IF(AND(U197=1,J197&gt;0),J197+ROW()/1000000,0)</f>
        <v/>
      </c>
      <c r="W197">
        <f>IF(AND(U197=1,OR(N197&lt;&gt;0,J197&lt;&gt;0)),ABS(S197)+ROW()/1000000,0)</f>
        <v/>
      </c>
      <c r="X197">
        <f>IF(AND(U197=1,T197=1,C197&lt;&gt;0),ABS(S197)+ROW()/1000000,0)</f>
        <v/>
      </c>
    </row>
    <row r="198">
      <c r="A198" t="n">
        <v>201605</v>
      </c>
      <c r="B198" t="inlineStr">
        <is>
          <t>05/2016</t>
        </is>
      </c>
      <c r="C198" t="n">
        <v>39</v>
      </c>
      <c r="D198" t="inlineStr">
        <is>
          <t>S39</t>
        </is>
      </c>
      <c r="E198" t="inlineStr">
        <is>
          <t>Nexa Blaenau Gwent (S39)</t>
        </is>
      </c>
      <c r="F198" t="inlineStr">
        <is>
          <t>Anh</t>
        </is>
      </c>
      <c r="G198" t="inlineStr">
        <is>
          <t>POS</t>
        </is>
      </c>
      <c r="H198" s="42" t="n">
        <v>18226.7</v>
      </c>
      <c r="I198" s="42" t="n">
        <v>0</v>
      </c>
      <c r="J198" s="42" t="n">
        <v>18226.7</v>
      </c>
      <c r="K198" s="42" t="n">
        <v>0</v>
      </c>
      <c r="L198" s="42" t="n">
        <v>8</v>
      </c>
      <c r="M198" s="42" t="n">
        <v>65</v>
      </c>
      <c r="N198" s="42" t="n">
        <v>18226.7</v>
      </c>
      <c r="O198" s="42" t="n">
        <v>18226.7</v>
      </c>
      <c r="P198" s="42" t="n">
        <v>0</v>
      </c>
      <c r="Q198" s="42" t="n">
        <v>0</v>
      </c>
      <c r="R198" s="42" t="n">
        <v>0</v>
      </c>
      <c r="S198" s="42">
        <f>N198-(J198-K198)</f>
        <v/>
      </c>
      <c r="T198">
        <f>IF(N198=0,0,IF(AND(ABS(S198)&gt;Calc!$B$8,ABS(S198)/ABS(N198)&gt;Calc!$B$9),1,0))</f>
        <v/>
      </c>
      <c r="U198">
        <f>IF(AND(A198=Calc!$B$3,OR(Calc!$B$6="*",G198=Calc!$B$6),OR(Calc!$B$7="*",F198=Calc!$B$7)),1,0)</f>
        <v/>
      </c>
      <c r="V198">
        <f>IF(AND(U198=1,J198&gt;0),J198+ROW()/1000000,0)</f>
        <v/>
      </c>
      <c r="W198">
        <f>IF(AND(U198=1,OR(N198&lt;&gt;0,J198&lt;&gt;0)),ABS(S198)+ROW()/1000000,0)</f>
        <v/>
      </c>
      <c r="X198">
        <f>IF(AND(U198=1,T198=1,C198&lt;&gt;0),ABS(S198)+ROW()/1000000,0)</f>
        <v/>
      </c>
    </row>
    <row r="199">
      <c r="A199" t="n">
        <v>201605</v>
      </c>
      <c r="B199" t="inlineStr">
        <is>
          <t>05/2016</t>
        </is>
      </c>
      <c r="C199" t="n">
        <v>40</v>
      </c>
      <c r="D199" t="inlineStr">
        <is>
          <t>S40</t>
        </is>
      </c>
      <c r="E199" t="inlineStr">
        <is>
          <t>Nexa Dungannon and South Tyrone (S40)</t>
        </is>
      </c>
      <c r="F199" t="inlineStr">
        <is>
          <t>Anh</t>
        </is>
      </c>
      <c r="G199" t="inlineStr">
        <is>
          <t>POS</t>
        </is>
      </c>
      <c r="H199" s="42" t="n">
        <v>8203.24</v>
      </c>
      <c r="I199" s="42" t="n">
        <v>0</v>
      </c>
      <c r="J199" s="42" t="n">
        <v>8203.24</v>
      </c>
      <c r="K199" s="42" t="n">
        <v>0</v>
      </c>
      <c r="L199" s="42" t="n">
        <v>6</v>
      </c>
      <c r="M199" s="42" t="n">
        <v>44</v>
      </c>
      <c r="N199" s="42" t="n">
        <v>8203.24</v>
      </c>
      <c r="O199" s="42" t="n">
        <v>8203.24</v>
      </c>
      <c r="P199" s="42" t="n">
        <v>0</v>
      </c>
      <c r="Q199" s="42" t="n">
        <v>0</v>
      </c>
      <c r="R199" s="42" t="n">
        <v>0</v>
      </c>
      <c r="S199" s="42">
        <f>N199-(J199-K199)</f>
        <v/>
      </c>
      <c r="T199">
        <f>IF(N199=0,0,IF(AND(ABS(S199)&gt;Calc!$B$8,ABS(S199)/ABS(N199)&gt;Calc!$B$9),1,0))</f>
        <v/>
      </c>
      <c r="U199">
        <f>IF(AND(A199=Calc!$B$3,OR(Calc!$B$6="*",G199=Calc!$B$6),OR(Calc!$B$7="*",F199=Calc!$B$7)),1,0)</f>
        <v/>
      </c>
      <c r="V199">
        <f>IF(AND(U199=1,J199&gt;0),J199+ROW()/1000000,0)</f>
        <v/>
      </c>
      <c r="W199">
        <f>IF(AND(U199=1,OR(N199&lt;&gt;0,J199&lt;&gt;0)),ABS(S199)+ROW()/1000000,0)</f>
        <v/>
      </c>
      <c r="X199">
        <f>IF(AND(U199=1,T199=1,C199&lt;&gt;0),ABS(S199)+ROW()/1000000,0)</f>
        <v/>
      </c>
    </row>
    <row r="200">
      <c r="A200" t="n">
        <v>201605</v>
      </c>
      <c r="B200" t="inlineStr">
        <is>
          <t>05/2016</t>
        </is>
      </c>
      <c r="C200" t="n">
        <v>41</v>
      </c>
      <c r="D200" t="inlineStr">
        <is>
          <t>S41</t>
        </is>
      </c>
      <c r="E200" t="inlineStr">
        <is>
          <t>Nexa Fermanagh (S41)</t>
        </is>
      </c>
      <c r="F200" t="inlineStr">
        <is>
          <t>Anh</t>
        </is>
      </c>
      <c r="G200" t="inlineStr">
        <is>
          <t>POS</t>
        </is>
      </c>
      <c r="H200" s="42" t="n">
        <v>2009.26</v>
      </c>
      <c r="I200" s="42" t="n">
        <v>0</v>
      </c>
      <c r="J200" s="42" t="n">
        <v>2009.26</v>
      </c>
      <c r="K200" s="42" t="n">
        <v>0</v>
      </c>
      <c r="L200" s="42" t="n">
        <v>5</v>
      </c>
      <c r="M200" s="42" t="n">
        <v>16</v>
      </c>
      <c r="N200" s="42" t="n">
        <v>2009.26</v>
      </c>
      <c r="O200" s="42" t="n">
        <v>2009.26</v>
      </c>
      <c r="P200" s="42" t="n">
        <v>0</v>
      </c>
      <c r="Q200" s="42" t="n">
        <v>0</v>
      </c>
      <c r="R200" s="42" t="n">
        <v>0</v>
      </c>
      <c r="S200" s="42">
        <f>N200-(J200-K200)</f>
        <v/>
      </c>
      <c r="T200">
        <f>IF(N200=0,0,IF(AND(ABS(S200)&gt;Calc!$B$8,ABS(S200)/ABS(N200)&gt;Calc!$B$9),1,0))</f>
        <v/>
      </c>
      <c r="U200">
        <f>IF(AND(A200=Calc!$B$3,OR(Calc!$B$6="*",G200=Calc!$B$6),OR(Calc!$B$7="*",F200=Calc!$B$7)),1,0)</f>
        <v/>
      </c>
      <c r="V200">
        <f>IF(AND(U200=1,J200&gt;0),J200+ROW()/1000000,0)</f>
        <v/>
      </c>
      <c r="W200">
        <f>IF(AND(U200=1,OR(N200&lt;&gt;0,J200&lt;&gt;0)),ABS(S200)+ROW()/1000000,0)</f>
        <v/>
      </c>
      <c r="X200">
        <f>IF(AND(U200=1,T200=1,C200&lt;&gt;0),ABS(S200)+ROW()/1000000,0)</f>
        <v/>
      </c>
    </row>
    <row r="201">
      <c r="A201" t="n">
        <v>201605</v>
      </c>
      <c r="B201" t="inlineStr">
        <is>
          <t>05/2016</t>
        </is>
      </c>
      <c r="C201" t="n">
        <v>42</v>
      </c>
      <c r="D201" t="inlineStr">
        <is>
          <t>S42</t>
        </is>
      </c>
      <c r="E201" t="inlineStr">
        <is>
          <t>Nexa North Down (S42)</t>
        </is>
      </c>
      <c r="F201" t="inlineStr">
        <is>
          <t>Anh</t>
        </is>
      </c>
      <c r="G201" t="inlineStr">
        <is>
          <t>POS</t>
        </is>
      </c>
      <c r="H201" s="42" t="n">
        <v>22068.69</v>
      </c>
      <c r="I201" s="42" t="n">
        <v>0</v>
      </c>
      <c r="J201" s="42" t="n">
        <v>22068.69</v>
      </c>
      <c r="K201" s="42" t="n">
        <v>0</v>
      </c>
      <c r="L201" s="42" t="n">
        <v>8</v>
      </c>
      <c r="M201" s="42" t="n">
        <v>62</v>
      </c>
      <c r="N201" s="42" t="n">
        <v>22068.69</v>
      </c>
      <c r="O201" s="42" t="n">
        <v>22068.69</v>
      </c>
      <c r="P201" s="42" t="n">
        <v>0</v>
      </c>
      <c r="Q201" s="42" t="n">
        <v>0</v>
      </c>
      <c r="R201" s="42" t="n">
        <v>0</v>
      </c>
      <c r="S201" s="42">
        <f>N201-(J201-K201)</f>
        <v/>
      </c>
      <c r="T201">
        <f>IF(N201=0,0,IF(AND(ABS(S201)&gt;Calc!$B$8,ABS(S201)/ABS(N201)&gt;Calc!$B$9),1,0))</f>
        <v/>
      </c>
      <c r="U201">
        <f>IF(AND(A201=Calc!$B$3,OR(Calc!$B$6="*",G201=Calc!$B$6),OR(Calc!$B$7="*",F201=Calc!$B$7)),1,0)</f>
        <v/>
      </c>
      <c r="V201">
        <f>IF(AND(U201=1,J201&gt;0),J201+ROW()/1000000,0)</f>
        <v/>
      </c>
      <c r="W201">
        <f>IF(AND(U201=1,OR(N201&lt;&gt;0,J201&lt;&gt;0)),ABS(S201)+ROW()/1000000,0)</f>
        <v/>
      </c>
      <c r="X201">
        <f>IF(AND(U201=1,T201=1,C201&lt;&gt;0),ABS(S201)+ROW()/1000000,0)</f>
        <v/>
      </c>
    </row>
    <row r="202">
      <c r="A202" t="n">
        <v>201605</v>
      </c>
      <c r="B202" t="inlineStr">
        <is>
          <t>05/2016</t>
        </is>
      </c>
      <c r="C202" t="n">
        <v>43</v>
      </c>
      <c r="D202" t="inlineStr">
        <is>
          <t>S43</t>
        </is>
      </c>
      <c r="E202" t="inlineStr">
        <is>
          <t>Nexa Alaska (S43)</t>
        </is>
      </c>
      <c r="F202" t="inlineStr">
        <is>
          <t>Mỹ</t>
        </is>
      </c>
      <c r="G202" t="inlineStr">
        <is>
          <t>POS</t>
        </is>
      </c>
      <c r="H202" s="42" t="n">
        <v>11293.41</v>
      </c>
      <c r="I202" s="42" t="n">
        <v>0</v>
      </c>
      <c r="J202" s="42" t="n">
        <v>11293.41</v>
      </c>
      <c r="K202" s="42" t="n">
        <v>0</v>
      </c>
      <c r="L202" s="42" t="n">
        <v>6</v>
      </c>
      <c r="M202" s="42" t="n">
        <v>29</v>
      </c>
      <c r="N202" s="42" t="n">
        <v>11293.41</v>
      </c>
      <c r="O202" s="42" t="n">
        <v>11293.41</v>
      </c>
      <c r="P202" s="42" t="n">
        <v>1</v>
      </c>
      <c r="Q202" s="42" t="n">
        <v>0</v>
      </c>
      <c r="R202" s="42" t="n">
        <v>0</v>
      </c>
      <c r="S202" s="42">
        <f>N202-(J202-K202)</f>
        <v/>
      </c>
      <c r="T202">
        <f>IF(N202=0,0,IF(AND(ABS(S202)&gt;Calc!$B$8,ABS(S202)/ABS(N202)&gt;Calc!$B$9),1,0))</f>
        <v/>
      </c>
      <c r="U202">
        <f>IF(AND(A202=Calc!$B$3,OR(Calc!$B$6="*",G202=Calc!$B$6),OR(Calc!$B$7="*",F202=Calc!$B$7)),1,0)</f>
        <v/>
      </c>
      <c r="V202">
        <f>IF(AND(U202=1,J202&gt;0),J202+ROW()/1000000,0)</f>
        <v/>
      </c>
      <c r="W202">
        <f>IF(AND(U202=1,OR(N202&lt;&gt;0,J202&lt;&gt;0)),ABS(S202)+ROW()/1000000,0)</f>
        <v/>
      </c>
      <c r="X202">
        <f>IF(AND(U202=1,T202=1,C202&lt;&gt;0),ABS(S202)+ROW()/1000000,0)</f>
        <v/>
      </c>
    </row>
    <row r="203">
      <c r="A203" t="n">
        <v>201605</v>
      </c>
      <c r="B203" t="inlineStr">
        <is>
          <t>05/2016</t>
        </is>
      </c>
      <c r="C203" t="n">
        <v>44</v>
      </c>
      <c r="D203" t="inlineStr">
        <is>
          <t>S44</t>
        </is>
      </c>
      <c r="E203" t="inlineStr">
        <is>
          <t>Nexa Arkansas (S44)</t>
        </is>
      </c>
      <c r="F203" t="inlineStr">
        <is>
          <t>Mỹ</t>
        </is>
      </c>
      <c r="G203" t="inlineStr">
        <is>
          <t>POS</t>
        </is>
      </c>
      <c r="H203" s="42" t="n">
        <v>2163.98</v>
      </c>
      <c r="I203" s="42" t="n">
        <v>0</v>
      </c>
      <c r="J203" s="42" t="n">
        <v>2163.98</v>
      </c>
      <c r="K203" s="42" t="n">
        <v>0</v>
      </c>
      <c r="L203" s="42" t="n">
        <v>3</v>
      </c>
      <c r="M203" s="42" t="n">
        <v>9</v>
      </c>
      <c r="N203" s="42" t="n">
        <v>2163.98</v>
      </c>
      <c r="O203" s="42" t="n">
        <v>2163.98</v>
      </c>
      <c r="P203" s="42" t="n">
        <v>0</v>
      </c>
      <c r="Q203" s="42" t="n">
        <v>0</v>
      </c>
      <c r="R203" s="42" t="n">
        <v>0</v>
      </c>
      <c r="S203" s="42">
        <f>N203-(J203-K203)</f>
        <v/>
      </c>
      <c r="T203">
        <f>IF(N203=0,0,IF(AND(ABS(S203)&gt;Calc!$B$8,ABS(S203)/ABS(N203)&gt;Calc!$B$9),1,0))</f>
        <v/>
      </c>
      <c r="U203">
        <f>IF(AND(A203=Calc!$B$3,OR(Calc!$B$6="*",G203=Calc!$B$6),OR(Calc!$B$7="*",F203=Calc!$B$7)),1,0)</f>
        <v/>
      </c>
      <c r="V203">
        <f>IF(AND(U203=1,J203&gt;0),J203+ROW()/1000000,0)</f>
        <v/>
      </c>
      <c r="W203">
        <f>IF(AND(U203=1,OR(N203&lt;&gt;0,J203&lt;&gt;0)),ABS(S203)+ROW()/1000000,0)</f>
        <v/>
      </c>
      <c r="X203">
        <f>IF(AND(U203=1,T203=1,C203&lt;&gt;0),ABS(S203)+ROW()/1000000,0)</f>
        <v/>
      </c>
    </row>
    <row r="204">
      <c r="A204" t="n">
        <v>201605</v>
      </c>
      <c r="B204" t="inlineStr">
        <is>
          <t>05/2016</t>
        </is>
      </c>
      <c r="C204" t="n">
        <v>45</v>
      </c>
      <c r="D204" t="inlineStr">
        <is>
          <t>S45</t>
        </is>
      </c>
      <c r="E204" t="inlineStr">
        <is>
          <t>Nexa Connecticut (S45)</t>
        </is>
      </c>
      <c r="F204" t="inlineStr">
        <is>
          <t>Mỹ</t>
        </is>
      </c>
      <c r="G204" t="inlineStr">
        <is>
          <t>POS</t>
        </is>
      </c>
      <c r="H204" s="42" t="n">
        <v>2662.35</v>
      </c>
      <c r="I204" s="42" t="n">
        <v>0</v>
      </c>
      <c r="J204" s="42" t="n">
        <v>2662.35</v>
      </c>
      <c r="K204" s="42" t="n">
        <v>0</v>
      </c>
      <c r="L204" s="42" t="n">
        <v>2</v>
      </c>
      <c r="M204" s="42" t="n">
        <v>20</v>
      </c>
      <c r="N204" s="42" t="n">
        <v>2662.35</v>
      </c>
      <c r="O204" s="42" t="n">
        <v>2662.35</v>
      </c>
      <c r="P204" s="42" t="n">
        <v>0</v>
      </c>
      <c r="Q204" s="42" t="n">
        <v>0</v>
      </c>
      <c r="R204" s="42" t="n">
        <v>1</v>
      </c>
      <c r="S204" s="42">
        <f>N204-(J204-K204)</f>
        <v/>
      </c>
      <c r="T204">
        <f>IF(N204=0,0,IF(AND(ABS(S204)&gt;Calc!$B$8,ABS(S204)/ABS(N204)&gt;Calc!$B$9),1,0))</f>
        <v/>
      </c>
      <c r="U204">
        <f>IF(AND(A204=Calc!$B$3,OR(Calc!$B$6="*",G204=Calc!$B$6),OR(Calc!$B$7="*",F204=Calc!$B$7)),1,0)</f>
        <v/>
      </c>
      <c r="V204">
        <f>IF(AND(U204=1,J204&gt;0),J204+ROW()/1000000,0)</f>
        <v/>
      </c>
      <c r="W204">
        <f>IF(AND(U204=1,OR(N204&lt;&gt;0,J204&lt;&gt;0)),ABS(S204)+ROW()/1000000,0)</f>
        <v/>
      </c>
      <c r="X204">
        <f>IF(AND(U204=1,T204=1,C204&lt;&gt;0),ABS(S204)+ROW()/1000000,0)</f>
        <v/>
      </c>
    </row>
    <row r="205">
      <c r="A205" t="n">
        <v>201605</v>
      </c>
      <c r="B205" t="inlineStr">
        <is>
          <t>05/2016</t>
        </is>
      </c>
      <c r="C205" t="n">
        <v>47</v>
      </c>
      <c r="D205" t="inlineStr">
        <is>
          <t>S47</t>
        </is>
      </c>
      <c r="E205" t="inlineStr">
        <is>
          <t>Nexa Hawaii (S47)</t>
        </is>
      </c>
      <c r="F205" t="inlineStr">
        <is>
          <t>Mỹ</t>
        </is>
      </c>
      <c r="G205" t="inlineStr">
        <is>
          <t>POS</t>
        </is>
      </c>
      <c r="H205" s="42" t="n">
        <v>13369.93</v>
      </c>
      <c r="I205" s="42" t="n">
        <v>0</v>
      </c>
      <c r="J205" s="42" t="n">
        <v>13369.93</v>
      </c>
      <c r="K205" s="42" t="n">
        <v>0</v>
      </c>
      <c r="L205" s="42" t="n">
        <v>3</v>
      </c>
      <c r="M205" s="42" t="n">
        <v>28</v>
      </c>
      <c r="N205" s="42" t="n">
        <v>13369.93</v>
      </c>
      <c r="O205" s="42" t="n">
        <v>13369.93</v>
      </c>
      <c r="P205" s="42" t="n">
        <v>0</v>
      </c>
      <c r="Q205" s="42" t="n">
        <v>0</v>
      </c>
      <c r="R205" s="42" t="n">
        <v>0</v>
      </c>
      <c r="S205" s="42">
        <f>N205-(J205-K205)</f>
        <v/>
      </c>
      <c r="T205">
        <f>IF(N205=0,0,IF(AND(ABS(S205)&gt;Calc!$B$8,ABS(S205)/ABS(N205)&gt;Calc!$B$9),1,0))</f>
        <v/>
      </c>
      <c r="U205">
        <f>IF(AND(A205=Calc!$B$3,OR(Calc!$B$6="*",G205=Calc!$B$6),OR(Calc!$B$7="*",F205=Calc!$B$7)),1,0)</f>
        <v/>
      </c>
      <c r="V205">
        <f>IF(AND(U205=1,J205&gt;0),J205+ROW()/1000000,0)</f>
        <v/>
      </c>
      <c r="W205">
        <f>IF(AND(U205=1,OR(N205&lt;&gt;0,J205&lt;&gt;0)),ABS(S205)+ROW()/1000000,0)</f>
        <v/>
      </c>
      <c r="X205">
        <f>IF(AND(U205=1,T205=1,C205&lt;&gt;0),ABS(S205)+ROW()/1000000,0)</f>
        <v/>
      </c>
    </row>
    <row r="206">
      <c r="A206" t="n">
        <v>201605</v>
      </c>
      <c r="B206" t="inlineStr">
        <is>
          <t>05/2016</t>
        </is>
      </c>
      <c r="C206" t="n">
        <v>48</v>
      </c>
      <c r="D206" t="inlineStr">
        <is>
          <t>S48</t>
        </is>
      </c>
      <c r="E206" t="inlineStr">
        <is>
          <t>Nexa Idaho (S48)</t>
        </is>
      </c>
      <c r="F206" t="inlineStr">
        <is>
          <t>Mỹ</t>
        </is>
      </c>
      <c r="G206" t="inlineStr">
        <is>
          <t>POS</t>
        </is>
      </c>
      <c r="H206" s="42" t="n">
        <v>29510.56</v>
      </c>
      <c r="I206" s="42" t="n">
        <v>0</v>
      </c>
      <c r="J206" s="42" t="n">
        <v>29510.56</v>
      </c>
      <c r="K206" s="42" t="n">
        <v>95.94</v>
      </c>
      <c r="L206" s="42" t="n">
        <v>5</v>
      </c>
      <c r="M206" s="42" t="n">
        <v>55</v>
      </c>
      <c r="N206" s="42" t="n">
        <v>29414.62</v>
      </c>
      <c r="O206" s="42" t="n">
        <v>29510.56</v>
      </c>
      <c r="P206" s="42" t="n">
        <v>0</v>
      </c>
      <c r="Q206" s="42" t="n">
        <v>0</v>
      </c>
      <c r="R206" s="42" t="n">
        <v>0</v>
      </c>
      <c r="S206" s="42">
        <f>N206-(J206-K206)</f>
        <v/>
      </c>
      <c r="T206">
        <f>IF(N206=0,0,IF(AND(ABS(S206)&gt;Calc!$B$8,ABS(S206)/ABS(N206)&gt;Calc!$B$9),1,0))</f>
        <v/>
      </c>
      <c r="U206">
        <f>IF(AND(A206=Calc!$B$3,OR(Calc!$B$6="*",G206=Calc!$B$6),OR(Calc!$B$7="*",F206=Calc!$B$7)),1,0)</f>
        <v/>
      </c>
      <c r="V206">
        <f>IF(AND(U206=1,J206&gt;0),J206+ROW()/1000000,0)</f>
        <v/>
      </c>
      <c r="W206">
        <f>IF(AND(U206=1,OR(N206&lt;&gt;0,J206&lt;&gt;0)),ABS(S206)+ROW()/1000000,0)</f>
        <v/>
      </c>
      <c r="X206">
        <f>IF(AND(U206=1,T206=1,C206&lt;&gt;0),ABS(S206)+ROW()/1000000,0)</f>
        <v/>
      </c>
    </row>
    <row r="207">
      <c r="A207" t="n">
        <v>201605</v>
      </c>
      <c r="B207" t="inlineStr">
        <is>
          <t>05/2016</t>
        </is>
      </c>
      <c r="C207" t="n">
        <v>50</v>
      </c>
      <c r="D207" t="inlineStr">
        <is>
          <t>S50</t>
        </is>
      </c>
      <c r="E207" t="inlineStr">
        <is>
          <t>Nexa Kansas (S50)</t>
        </is>
      </c>
      <c r="F207" t="inlineStr">
        <is>
          <t>Mỹ</t>
        </is>
      </c>
      <c r="G207" t="inlineStr">
        <is>
          <t>POS</t>
        </is>
      </c>
      <c r="H207" s="42" t="n">
        <v>20819.56</v>
      </c>
      <c r="I207" s="42" t="n">
        <v>0</v>
      </c>
      <c r="J207" s="42" t="n">
        <v>20819.56</v>
      </c>
      <c r="K207" s="42" t="n">
        <v>0</v>
      </c>
      <c r="L207" s="42" t="n">
        <v>6</v>
      </c>
      <c r="M207" s="42" t="n">
        <v>31</v>
      </c>
      <c r="N207" s="42" t="n">
        <v>20819.56</v>
      </c>
      <c r="O207" s="42" t="n">
        <v>20819.56</v>
      </c>
      <c r="P207" s="42" t="n">
        <v>0</v>
      </c>
      <c r="Q207" s="42" t="n">
        <v>0</v>
      </c>
      <c r="R207" s="42" t="n">
        <v>0</v>
      </c>
      <c r="S207" s="42">
        <f>N207-(J207-K207)</f>
        <v/>
      </c>
      <c r="T207">
        <f>IF(N207=0,0,IF(AND(ABS(S207)&gt;Calc!$B$8,ABS(S207)/ABS(N207)&gt;Calc!$B$9),1,0))</f>
        <v/>
      </c>
      <c r="U207">
        <f>IF(AND(A207=Calc!$B$3,OR(Calc!$B$6="*",G207=Calc!$B$6),OR(Calc!$B$7="*",F207=Calc!$B$7)),1,0)</f>
        <v/>
      </c>
      <c r="V207">
        <f>IF(AND(U207=1,J207&gt;0),J207+ROW()/1000000,0)</f>
        <v/>
      </c>
      <c r="W207">
        <f>IF(AND(U207=1,OR(N207&lt;&gt;0,J207&lt;&gt;0)),ABS(S207)+ROW()/1000000,0)</f>
        <v/>
      </c>
      <c r="X207">
        <f>IF(AND(U207=1,T207=1,C207&lt;&gt;0),ABS(S207)+ROW()/1000000,0)</f>
        <v/>
      </c>
    </row>
    <row r="208">
      <c r="A208" t="n">
        <v>201605</v>
      </c>
      <c r="B208" t="inlineStr">
        <is>
          <t>05/2016</t>
        </is>
      </c>
      <c r="C208" t="n">
        <v>51</v>
      </c>
      <c r="D208" t="inlineStr">
        <is>
          <t>S51</t>
        </is>
      </c>
      <c r="E208" t="inlineStr">
        <is>
          <t>Nexa Maine (S51)</t>
        </is>
      </c>
      <c r="F208" t="inlineStr">
        <is>
          <t>Mỹ</t>
        </is>
      </c>
      <c r="G208" t="inlineStr">
        <is>
          <t>POS</t>
        </is>
      </c>
      <c r="H208" s="42" t="n">
        <v>9287.049999999999</v>
      </c>
      <c r="I208" s="42" t="n">
        <v>0</v>
      </c>
      <c r="J208" s="42" t="n">
        <v>9287.049999999999</v>
      </c>
      <c r="K208" s="42" t="n">
        <v>0</v>
      </c>
      <c r="L208" s="42" t="n">
        <v>5</v>
      </c>
      <c r="M208" s="42" t="n">
        <v>35</v>
      </c>
      <c r="N208" s="42" t="n">
        <v>9287.049999999999</v>
      </c>
      <c r="O208" s="42" t="n">
        <v>9287.049999999999</v>
      </c>
      <c r="P208" s="42" t="n">
        <v>0</v>
      </c>
      <c r="Q208" s="42" t="n">
        <v>0</v>
      </c>
      <c r="R208" s="42" t="n">
        <v>0</v>
      </c>
      <c r="S208" s="42">
        <f>N208-(J208-K208)</f>
        <v/>
      </c>
      <c r="T208">
        <f>IF(N208=0,0,IF(AND(ABS(S208)&gt;Calc!$B$8,ABS(S208)/ABS(N208)&gt;Calc!$B$9),1,0))</f>
        <v/>
      </c>
      <c r="U208">
        <f>IF(AND(A208=Calc!$B$3,OR(Calc!$B$6="*",G208=Calc!$B$6),OR(Calc!$B$7="*",F208=Calc!$B$7)),1,0)</f>
        <v/>
      </c>
      <c r="V208">
        <f>IF(AND(U208=1,J208&gt;0),J208+ROW()/1000000,0)</f>
        <v/>
      </c>
      <c r="W208">
        <f>IF(AND(U208=1,OR(N208&lt;&gt;0,J208&lt;&gt;0)),ABS(S208)+ROW()/1000000,0)</f>
        <v/>
      </c>
      <c r="X208">
        <f>IF(AND(U208=1,T208=1,C208&lt;&gt;0),ABS(S208)+ROW()/1000000,0)</f>
        <v/>
      </c>
    </row>
    <row r="209">
      <c r="A209" t="n">
        <v>201605</v>
      </c>
      <c r="B209" t="inlineStr">
        <is>
          <t>05/2016</t>
        </is>
      </c>
      <c r="C209" t="n">
        <v>53</v>
      </c>
      <c r="D209" t="inlineStr">
        <is>
          <t>S53</t>
        </is>
      </c>
      <c r="E209" t="inlineStr">
        <is>
          <t>Nexa Montana (S53)</t>
        </is>
      </c>
      <c r="F209" t="inlineStr">
        <is>
          <t>Mỹ</t>
        </is>
      </c>
      <c r="G209" t="inlineStr">
        <is>
          <t>POS</t>
        </is>
      </c>
      <c r="H209" s="42" t="n">
        <v>1052.15</v>
      </c>
      <c r="I209" s="42" t="n">
        <v>0</v>
      </c>
      <c r="J209" s="42" t="n">
        <v>1052.15</v>
      </c>
      <c r="K209" s="42" t="n">
        <v>0</v>
      </c>
      <c r="L209" s="42" t="n">
        <v>3</v>
      </c>
      <c r="M209" s="42" t="n">
        <v>19</v>
      </c>
      <c r="N209" s="42" t="n">
        <v>1052.15</v>
      </c>
      <c r="O209" s="42" t="n">
        <v>1052.15</v>
      </c>
      <c r="P209" s="42" t="n">
        <v>0</v>
      </c>
      <c r="Q209" s="42" t="n">
        <v>0</v>
      </c>
      <c r="R209" s="42" t="n">
        <v>0</v>
      </c>
      <c r="S209" s="42">
        <f>N209-(J209-K209)</f>
        <v/>
      </c>
      <c r="T209">
        <f>IF(N209=0,0,IF(AND(ABS(S209)&gt;Calc!$B$8,ABS(S209)/ABS(N209)&gt;Calc!$B$9),1,0))</f>
        <v/>
      </c>
      <c r="U209">
        <f>IF(AND(A209=Calc!$B$3,OR(Calc!$B$6="*",G209=Calc!$B$6),OR(Calc!$B$7="*",F209=Calc!$B$7)),1,0)</f>
        <v/>
      </c>
      <c r="V209">
        <f>IF(AND(U209=1,J209&gt;0),J209+ROW()/1000000,0)</f>
        <v/>
      </c>
      <c r="W209">
        <f>IF(AND(U209=1,OR(N209&lt;&gt;0,J209&lt;&gt;0)),ABS(S209)+ROW()/1000000,0)</f>
        <v/>
      </c>
      <c r="X209">
        <f>IF(AND(U209=1,T209=1,C209&lt;&gt;0),ABS(S209)+ROW()/1000000,0)</f>
        <v/>
      </c>
    </row>
    <row r="210">
      <c r="A210" t="n">
        <v>201605</v>
      </c>
      <c r="B210" t="inlineStr">
        <is>
          <t>05/2016</t>
        </is>
      </c>
      <c r="C210" t="n">
        <v>54</v>
      </c>
      <c r="D210" t="inlineStr">
        <is>
          <t>S54</t>
        </is>
      </c>
      <c r="E210" t="inlineStr">
        <is>
          <t>Nexa Nebraska (S54)</t>
        </is>
      </c>
      <c r="F210" t="inlineStr">
        <is>
          <t>Mỹ</t>
        </is>
      </c>
      <c r="G210" t="inlineStr">
        <is>
          <t>POS</t>
        </is>
      </c>
      <c r="H210" s="42" t="n">
        <v>4106.85</v>
      </c>
      <c r="I210" s="42" t="n">
        <v>0</v>
      </c>
      <c r="J210" s="42" t="n">
        <v>4106.85</v>
      </c>
      <c r="K210" s="42" t="n">
        <v>0</v>
      </c>
      <c r="L210" s="42" t="n">
        <v>6</v>
      </c>
      <c r="M210" s="42" t="n">
        <v>24</v>
      </c>
      <c r="N210" s="42" t="n">
        <v>4106.85</v>
      </c>
      <c r="O210" s="42" t="n">
        <v>4106.85</v>
      </c>
      <c r="P210" s="42" t="n">
        <v>0</v>
      </c>
      <c r="Q210" s="42" t="n">
        <v>0</v>
      </c>
      <c r="R210" s="42" t="n">
        <v>0</v>
      </c>
      <c r="S210" s="42">
        <f>N210-(J210-K210)</f>
        <v/>
      </c>
      <c r="T210">
        <f>IF(N210=0,0,IF(AND(ABS(S210)&gt;Calc!$B$8,ABS(S210)/ABS(N210)&gt;Calc!$B$9),1,0))</f>
        <v/>
      </c>
      <c r="U210">
        <f>IF(AND(A210=Calc!$B$3,OR(Calc!$B$6="*",G210=Calc!$B$6),OR(Calc!$B$7="*",F210=Calc!$B$7)),1,0)</f>
        <v/>
      </c>
      <c r="V210">
        <f>IF(AND(U210=1,J210&gt;0),J210+ROW()/1000000,0)</f>
        <v/>
      </c>
      <c r="W210">
        <f>IF(AND(U210=1,OR(N210&lt;&gt;0,J210&lt;&gt;0)),ABS(S210)+ROW()/1000000,0)</f>
        <v/>
      </c>
      <c r="X210">
        <f>IF(AND(U210=1,T210=1,C210&lt;&gt;0),ABS(S210)+ROW()/1000000,0)</f>
        <v/>
      </c>
    </row>
    <row r="211">
      <c r="A211" t="n">
        <v>201605</v>
      </c>
      <c r="B211" t="inlineStr">
        <is>
          <t>05/2016</t>
        </is>
      </c>
      <c r="C211" t="n">
        <v>55</v>
      </c>
      <c r="D211" t="inlineStr">
        <is>
          <t>S55</t>
        </is>
      </c>
      <c r="E211" t="inlineStr">
        <is>
          <t>Nexa Nevada (S55)</t>
        </is>
      </c>
      <c r="F211" t="inlineStr">
        <is>
          <t>Mỹ</t>
        </is>
      </c>
      <c r="G211" t="inlineStr">
        <is>
          <t>POS</t>
        </is>
      </c>
      <c r="H211" s="42" t="n">
        <v>50189.71</v>
      </c>
      <c r="I211" s="42" t="n">
        <v>0</v>
      </c>
      <c r="J211" s="42" t="n">
        <v>50189.71</v>
      </c>
      <c r="K211" s="42" t="n">
        <v>0</v>
      </c>
      <c r="L211" s="42" t="n">
        <v>12</v>
      </c>
      <c r="M211" s="42" t="n">
        <v>94</v>
      </c>
      <c r="N211" s="42" t="n">
        <v>50189.71</v>
      </c>
      <c r="O211" s="42" t="n">
        <v>50189.71</v>
      </c>
      <c r="P211" s="42" t="n">
        <v>0</v>
      </c>
      <c r="Q211" s="42" t="n">
        <v>0</v>
      </c>
      <c r="R211" s="42" t="n">
        <v>0</v>
      </c>
      <c r="S211" s="42">
        <f>N211-(J211-K211)</f>
        <v/>
      </c>
      <c r="T211">
        <f>IF(N211=0,0,IF(AND(ABS(S211)&gt;Calc!$B$8,ABS(S211)/ABS(N211)&gt;Calc!$B$9),1,0))</f>
        <v/>
      </c>
      <c r="U211">
        <f>IF(AND(A211=Calc!$B$3,OR(Calc!$B$6="*",G211=Calc!$B$6),OR(Calc!$B$7="*",F211=Calc!$B$7)),1,0)</f>
        <v/>
      </c>
      <c r="V211">
        <f>IF(AND(U211=1,J211&gt;0),J211+ROW()/1000000,0)</f>
        <v/>
      </c>
      <c r="W211">
        <f>IF(AND(U211=1,OR(N211&lt;&gt;0,J211&lt;&gt;0)),ABS(S211)+ROW()/1000000,0)</f>
        <v/>
      </c>
      <c r="X211">
        <f>IF(AND(U211=1,T211=1,C211&lt;&gt;0),ABS(S211)+ROW()/1000000,0)</f>
        <v/>
      </c>
    </row>
    <row r="212">
      <c r="A212" t="n">
        <v>201605</v>
      </c>
      <c r="B212" t="inlineStr">
        <is>
          <t>05/2016</t>
        </is>
      </c>
      <c r="C212" t="n">
        <v>56</v>
      </c>
      <c r="D212" t="inlineStr">
        <is>
          <t>S56</t>
        </is>
      </c>
      <c r="E212" t="inlineStr">
        <is>
          <t>Nexa New Hampshire (S56)</t>
        </is>
      </c>
      <c r="F212" t="inlineStr">
        <is>
          <t>Mỹ</t>
        </is>
      </c>
      <c r="G212" t="inlineStr">
        <is>
          <t>POS</t>
        </is>
      </c>
      <c r="H212" s="42" t="n">
        <v>43369.63</v>
      </c>
      <c r="I212" s="42" t="n">
        <v>0</v>
      </c>
      <c r="J212" s="42" t="n">
        <v>43369.63</v>
      </c>
      <c r="K212" s="42" t="n">
        <v>1105.59</v>
      </c>
      <c r="L212" s="42" t="n">
        <v>7</v>
      </c>
      <c r="M212" s="42" t="n">
        <v>100</v>
      </c>
      <c r="N212" s="42" t="n">
        <v>42264.04</v>
      </c>
      <c r="O212" s="42" t="n">
        <v>43369.63</v>
      </c>
      <c r="P212" s="42" t="n">
        <v>0</v>
      </c>
      <c r="Q212" s="42" t="n">
        <v>0</v>
      </c>
      <c r="R212" s="42" t="n">
        <v>0</v>
      </c>
      <c r="S212" s="42">
        <f>N212-(J212-K212)</f>
        <v/>
      </c>
      <c r="T212">
        <f>IF(N212=0,0,IF(AND(ABS(S212)&gt;Calc!$B$8,ABS(S212)/ABS(N212)&gt;Calc!$B$9),1,0))</f>
        <v/>
      </c>
      <c r="U212">
        <f>IF(AND(A212=Calc!$B$3,OR(Calc!$B$6="*",G212=Calc!$B$6),OR(Calc!$B$7="*",F212=Calc!$B$7)),1,0)</f>
        <v/>
      </c>
      <c r="V212">
        <f>IF(AND(U212=1,J212&gt;0),J212+ROW()/1000000,0)</f>
        <v/>
      </c>
      <c r="W212">
        <f>IF(AND(U212=1,OR(N212&lt;&gt;0,J212&lt;&gt;0)),ABS(S212)+ROW()/1000000,0)</f>
        <v/>
      </c>
      <c r="X212">
        <f>IF(AND(U212=1,T212=1,C212&lt;&gt;0),ABS(S212)+ROW()/1000000,0)</f>
        <v/>
      </c>
    </row>
    <row r="213">
      <c r="A213" t="n">
        <v>201605</v>
      </c>
      <c r="B213" t="inlineStr">
        <is>
          <t>05/2016</t>
        </is>
      </c>
      <c r="C213" t="n">
        <v>57</v>
      </c>
      <c r="D213" t="inlineStr">
        <is>
          <t>S57</t>
        </is>
      </c>
      <c r="E213" t="inlineStr">
        <is>
          <t>Nexa New Mexico (S57)</t>
        </is>
      </c>
      <c r="F213" t="inlineStr">
        <is>
          <t>Mỹ</t>
        </is>
      </c>
      <c r="G213" t="inlineStr">
        <is>
          <t>POS</t>
        </is>
      </c>
      <c r="H213" s="42" t="n">
        <v>13894.03</v>
      </c>
      <c r="I213" s="42" t="n">
        <v>0</v>
      </c>
      <c r="J213" s="42" t="n">
        <v>13894.03</v>
      </c>
      <c r="K213" s="42" t="n">
        <v>0</v>
      </c>
      <c r="L213" s="42" t="n">
        <v>8</v>
      </c>
      <c r="M213" s="42" t="n">
        <v>68</v>
      </c>
      <c r="N213" s="42" t="n">
        <v>13894.03</v>
      </c>
      <c r="O213" s="42" t="n">
        <v>13894.03</v>
      </c>
      <c r="P213" s="42" t="n">
        <v>0</v>
      </c>
      <c r="Q213" s="42" t="n">
        <v>0</v>
      </c>
      <c r="R213" s="42" t="n">
        <v>0</v>
      </c>
      <c r="S213" s="42">
        <f>N213-(J213-K213)</f>
        <v/>
      </c>
      <c r="T213">
        <f>IF(N213=0,0,IF(AND(ABS(S213)&gt;Calc!$B$8,ABS(S213)/ABS(N213)&gt;Calc!$B$9),1,0))</f>
        <v/>
      </c>
      <c r="U213">
        <f>IF(AND(A213=Calc!$B$3,OR(Calc!$B$6="*",G213=Calc!$B$6),OR(Calc!$B$7="*",F213=Calc!$B$7)),1,0)</f>
        <v/>
      </c>
      <c r="V213">
        <f>IF(AND(U213=1,J213&gt;0),J213+ROW()/1000000,0)</f>
        <v/>
      </c>
      <c r="W213">
        <f>IF(AND(U213=1,OR(N213&lt;&gt;0,J213&lt;&gt;0)),ABS(S213)+ROW()/1000000,0)</f>
        <v/>
      </c>
      <c r="X213">
        <f>IF(AND(U213=1,T213=1,C213&lt;&gt;0),ABS(S213)+ROW()/1000000,0)</f>
        <v/>
      </c>
    </row>
    <row r="214">
      <c r="A214" t="n">
        <v>201605</v>
      </c>
      <c r="B214" t="inlineStr">
        <is>
          <t>05/2016</t>
        </is>
      </c>
      <c r="C214" t="n">
        <v>59</v>
      </c>
      <c r="D214" t="inlineStr">
        <is>
          <t>S59</t>
        </is>
      </c>
      <c r="E214" t="inlineStr">
        <is>
          <t>Nexa Oregon (S59)</t>
        </is>
      </c>
      <c r="F214" t="inlineStr">
        <is>
          <t>Mỹ</t>
        </is>
      </c>
      <c r="G214" t="inlineStr">
        <is>
          <t>POS</t>
        </is>
      </c>
      <c r="H214" s="42" t="n">
        <v>7915.77</v>
      </c>
      <c r="I214" s="42" t="n">
        <v>0</v>
      </c>
      <c r="J214" s="42" t="n">
        <v>7915.77</v>
      </c>
      <c r="K214" s="42" t="n">
        <v>0</v>
      </c>
      <c r="L214" s="42" t="n">
        <v>7</v>
      </c>
      <c r="M214" s="42" t="n">
        <v>39</v>
      </c>
      <c r="N214" s="42" t="n">
        <v>7915.77</v>
      </c>
      <c r="O214" s="42" t="n">
        <v>7915.77</v>
      </c>
      <c r="P214" s="42" t="n">
        <v>0</v>
      </c>
      <c r="Q214" s="42" t="n">
        <v>0</v>
      </c>
      <c r="R214" s="42" t="n">
        <v>0</v>
      </c>
      <c r="S214" s="42">
        <f>N214-(J214-K214)</f>
        <v/>
      </c>
      <c r="T214">
        <f>IF(N214=0,0,IF(AND(ABS(S214)&gt;Calc!$B$8,ABS(S214)/ABS(N214)&gt;Calc!$B$9),1,0))</f>
        <v/>
      </c>
      <c r="U214">
        <f>IF(AND(A214=Calc!$B$3,OR(Calc!$B$6="*",G214=Calc!$B$6),OR(Calc!$B$7="*",F214=Calc!$B$7)),1,0)</f>
        <v/>
      </c>
      <c r="V214">
        <f>IF(AND(U214=1,J214&gt;0),J214+ROW()/1000000,0)</f>
        <v/>
      </c>
      <c r="W214">
        <f>IF(AND(U214=1,OR(N214&lt;&gt;0,J214&lt;&gt;0)),ABS(S214)+ROW()/1000000,0)</f>
        <v/>
      </c>
      <c r="X214">
        <f>IF(AND(U214=1,T214=1,C214&lt;&gt;0),ABS(S214)+ROW()/1000000,0)</f>
        <v/>
      </c>
    </row>
    <row r="215">
      <c r="A215" t="n">
        <v>201605</v>
      </c>
      <c r="B215" t="inlineStr">
        <is>
          <t>05/2016</t>
        </is>
      </c>
      <c r="C215" t="n">
        <v>61</v>
      </c>
      <c r="D215" t="inlineStr">
        <is>
          <t>S61</t>
        </is>
      </c>
      <c r="E215" t="inlineStr">
        <is>
          <t>Nexa South Carolina (S61)</t>
        </is>
      </c>
      <c r="F215" t="inlineStr">
        <is>
          <t>Mỹ</t>
        </is>
      </c>
      <c r="G215" t="inlineStr">
        <is>
          <t>POS</t>
        </is>
      </c>
      <c r="H215" s="42" t="n">
        <v>18190.17</v>
      </c>
      <c r="I215" s="42" t="n">
        <v>0</v>
      </c>
      <c r="J215" s="42" t="n">
        <v>18190.17</v>
      </c>
      <c r="K215" s="42" t="n">
        <v>0</v>
      </c>
      <c r="L215" s="42" t="n">
        <v>8</v>
      </c>
      <c r="M215" s="42" t="n">
        <v>63</v>
      </c>
      <c r="N215" s="42" t="n">
        <v>18190.17</v>
      </c>
      <c r="O215" s="42" t="n">
        <v>18190.17</v>
      </c>
      <c r="P215" s="42" t="n">
        <v>0</v>
      </c>
      <c r="Q215" s="42" t="n">
        <v>0</v>
      </c>
      <c r="R215" s="42" t="n">
        <v>0</v>
      </c>
      <c r="S215" s="42">
        <f>N215-(J215-K215)</f>
        <v/>
      </c>
      <c r="T215">
        <f>IF(N215=0,0,IF(AND(ABS(S215)&gt;Calc!$B$8,ABS(S215)/ABS(N215)&gt;Calc!$B$9),1,0))</f>
        <v/>
      </c>
      <c r="U215">
        <f>IF(AND(A215=Calc!$B$3,OR(Calc!$B$6="*",G215=Calc!$B$6),OR(Calc!$B$7="*",F215=Calc!$B$7)),1,0)</f>
        <v/>
      </c>
      <c r="V215">
        <f>IF(AND(U215=1,J215&gt;0),J215+ROW()/1000000,0)</f>
        <v/>
      </c>
      <c r="W215">
        <f>IF(AND(U215=1,OR(N215&lt;&gt;0,J215&lt;&gt;0)),ABS(S215)+ROW()/1000000,0)</f>
        <v/>
      </c>
      <c r="X215">
        <f>IF(AND(U215=1,T215=1,C215&lt;&gt;0),ABS(S215)+ROW()/1000000,0)</f>
        <v/>
      </c>
    </row>
    <row r="216">
      <c r="A216" t="n">
        <v>201605</v>
      </c>
      <c r="B216" t="inlineStr">
        <is>
          <t>05/2016</t>
        </is>
      </c>
      <c r="C216" t="n">
        <v>63</v>
      </c>
      <c r="D216" t="inlineStr">
        <is>
          <t>S63</t>
        </is>
      </c>
      <c r="E216" t="inlineStr">
        <is>
          <t>Nexa Utah (S63)</t>
        </is>
      </c>
      <c r="F216" t="inlineStr">
        <is>
          <t>Mỹ</t>
        </is>
      </c>
      <c r="G216" t="inlineStr">
        <is>
          <t>POS</t>
        </is>
      </c>
      <c r="H216" s="42" t="n">
        <v>23165.26</v>
      </c>
      <c r="I216" s="42" t="n">
        <v>0</v>
      </c>
      <c r="J216" s="42" t="n">
        <v>23165.26</v>
      </c>
      <c r="K216" s="42" t="n">
        <v>32</v>
      </c>
      <c r="L216" s="42" t="n">
        <v>8</v>
      </c>
      <c r="M216" s="42" t="n">
        <v>58</v>
      </c>
      <c r="N216" s="42" t="n">
        <v>23133.26</v>
      </c>
      <c r="O216" s="42" t="n">
        <v>23165.26</v>
      </c>
      <c r="P216" s="42" t="n">
        <v>0</v>
      </c>
      <c r="Q216" s="42" t="n">
        <v>0</v>
      </c>
      <c r="R216" s="42" t="n">
        <v>0</v>
      </c>
      <c r="S216" s="42">
        <f>N216-(J216-K216)</f>
        <v/>
      </c>
      <c r="T216">
        <f>IF(N216=0,0,IF(AND(ABS(S216)&gt;Calc!$B$8,ABS(S216)/ABS(N216)&gt;Calc!$B$9),1,0))</f>
        <v/>
      </c>
      <c r="U216">
        <f>IF(AND(A216=Calc!$B$3,OR(Calc!$B$6="*",G216=Calc!$B$6),OR(Calc!$B$7="*",F216=Calc!$B$7)),1,0)</f>
        <v/>
      </c>
      <c r="V216">
        <f>IF(AND(U216=1,J216&gt;0),J216+ROW()/1000000,0)</f>
        <v/>
      </c>
      <c r="W216">
        <f>IF(AND(U216=1,OR(N216&lt;&gt;0,J216&lt;&gt;0)),ABS(S216)+ROW()/1000000,0)</f>
        <v/>
      </c>
      <c r="X216">
        <f>IF(AND(U216=1,T216=1,C216&lt;&gt;0),ABS(S216)+ROW()/1000000,0)</f>
        <v/>
      </c>
    </row>
    <row r="217">
      <c r="A217" t="n">
        <v>201605</v>
      </c>
      <c r="B217" t="inlineStr">
        <is>
          <t>05/2016</t>
        </is>
      </c>
      <c r="C217" t="n">
        <v>64</v>
      </c>
      <c r="D217" t="inlineStr">
        <is>
          <t>S64</t>
        </is>
      </c>
      <c r="E217" t="inlineStr">
        <is>
          <t>Nexa Washington DC (S64)</t>
        </is>
      </c>
      <c r="F217" t="inlineStr">
        <is>
          <t>Mỹ</t>
        </is>
      </c>
      <c r="G217" t="inlineStr">
        <is>
          <t>POS</t>
        </is>
      </c>
      <c r="H217" s="42" t="n">
        <v>4497.2</v>
      </c>
      <c r="I217" s="42" t="n">
        <v>0</v>
      </c>
      <c r="J217" s="42" t="n">
        <v>4497.2</v>
      </c>
      <c r="K217" s="42" t="n">
        <v>0</v>
      </c>
      <c r="L217" s="42" t="n">
        <v>5</v>
      </c>
      <c r="M217" s="42" t="n">
        <v>21</v>
      </c>
      <c r="N217" s="42" t="n">
        <v>4497.2</v>
      </c>
      <c r="O217" s="42" t="n">
        <v>4497.2</v>
      </c>
      <c r="P217" s="42" t="n">
        <v>0</v>
      </c>
      <c r="Q217" s="42" t="n">
        <v>0</v>
      </c>
      <c r="R217" s="42" t="n">
        <v>0</v>
      </c>
      <c r="S217" s="42">
        <f>N217-(J217-K217)</f>
        <v/>
      </c>
      <c r="T217">
        <f>IF(N217=0,0,IF(AND(ABS(S217)&gt;Calc!$B$8,ABS(S217)/ABS(N217)&gt;Calc!$B$9),1,0))</f>
        <v/>
      </c>
      <c r="U217">
        <f>IF(AND(A217=Calc!$B$3,OR(Calc!$B$6="*",G217=Calc!$B$6),OR(Calc!$B$7="*",F217=Calc!$B$7)),1,0)</f>
        <v/>
      </c>
      <c r="V217">
        <f>IF(AND(U217=1,J217&gt;0),J217+ROW()/1000000,0)</f>
        <v/>
      </c>
      <c r="W217">
        <f>IF(AND(U217=1,OR(N217&lt;&gt;0,J217&lt;&gt;0)),ABS(S217)+ROW()/1000000,0)</f>
        <v/>
      </c>
      <c r="X217">
        <f>IF(AND(U217=1,T217=1,C217&lt;&gt;0),ABS(S217)+ROW()/1000000,0)</f>
        <v/>
      </c>
    </row>
    <row r="218">
      <c r="A218" t="n">
        <v>201605</v>
      </c>
      <c r="B218" t="inlineStr">
        <is>
          <t>05/2016</t>
        </is>
      </c>
      <c r="C218" t="n">
        <v>65</v>
      </c>
      <c r="D218" t="inlineStr">
        <is>
          <t>S65</t>
        </is>
      </c>
      <c r="E218" t="inlineStr">
        <is>
          <t>Nexa West Virginia (S65)</t>
        </is>
      </c>
      <c r="F218" t="inlineStr">
        <is>
          <t>Mỹ</t>
        </is>
      </c>
      <c r="G218" t="inlineStr">
        <is>
          <t>POS</t>
        </is>
      </c>
      <c r="H218" s="42" t="n">
        <v>6015.59</v>
      </c>
      <c r="I218" s="42" t="n">
        <v>0</v>
      </c>
      <c r="J218" s="42" t="n">
        <v>6015.59</v>
      </c>
      <c r="K218" s="42" t="n">
        <v>0</v>
      </c>
      <c r="L218" s="42" t="n">
        <v>5</v>
      </c>
      <c r="M218" s="42" t="n">
        <v>24</v>
      </c>
      <c r="N218" s="42" t="n">
        <v>6015.59</v>
      </c>
      <c r="O218" s="42" t="n">
        <v>6015.59</v>
      </c>
      <c r="P218" s="42" t="n">
        <v>0</v>
      </c>
      <c r="Q218" s="42" t="n">
        <v>0</v>
      </c>
      <c r="R218" s="42" t="n">
        <v>0</v>
      </c>
      <c r="S218" s="42">
        <f>N218-(J218-K218)</f>
        <v/>
      </c>
      <c r="T218">
        <f>IF(N218=0,0,IF(AND(ABS(S218)&gt;Calc!$B$8,ABS(S218)/ABS(N218)&gt;Calc!$B$9),1,0))</f>
        <v/>
      </c>
      <c r="U218">
        <f>IF(AND(A218=Calc!$B$3,OR(Calc!$B$6="*",G218=Calc!$B$6),OR(Calc!$B$7="*",F218=Calc!$B$7)),1,0)</f>
        <v/>
      </c>
      <c r="V218">
        <f>IF(AND(U218=1,J218&gt;0),J218+ROW()/1000000,0)</f>
        <v/>
      </c>
      <c r="W218">
        <f>IF(AND(U218=1,OR(N218&lt;&gt;0,J218&lt;&gt;0)),ABS(S218)+ROW()/1000000,0)</f>
        <v/>
      </c>
      <c r="X218">
        <f>IF(AND(U218=1,T218=1,C218&lt;&gt;0),ABS(S218)+ROW()/1000000,0)</f>
        <v/>
      </c>
    </row>
    <row r="219">
      <c r="A219" t="n">
        <v>201605</v>
      </c>
      <c r="B219" t="inlineStr">
        <is>
          <t>05/2016</t>
        </is>
      </c>
      <c r="C219" t="n">
        <v>66</v>
      </c>
      <c r="D219" t="inlineStr">
        <is>
          <t>S66</t>
        </is>
      </c>
      <c r="E219" t="inlineStr">
        <is>
          <t>Nexa Wyoming (S66)</t>
        </is>
      </c>
      <c r="F219" t="inlineStr">
        <is>
          <t>Mỹ</t>
        </is>
      </c>
      <c r="G219" t="inlineStr">
        <is>
          <t>POS</t>
        </is>
      </c>
      <c r="H219" s="42" t="n">
        <v>15530.84</v>
      </c>
      <c r="I219" s="42" t="n">
        <v>0</v>
      </c>
      <c r="J219" s="42" t="n">
        <v>15530.84</v>
      </c>
      <c r="K219" s="42" t="n">
        <v>608</v>
      </c>
      <c r="L219" s="42" t="n">
        <v>6</v>
      </c>
      <c r="M219" s="42" t="n">
        <v>45</v>
      </c>
      <c r="N219" s="42" t="n">
        <v>14922.84</v>
      </c>
      <c r="O219" s="42" t="n">
        <v>15530.84</v>
      </c>
      <c r="P219" s="42" t="n">
        <v>0</v>
      </c>
      <c r="Q219" s="42" t="n">
        <v>0</v>
      </c>
      <c r="R219" s="42" t="n">
        <v>0</v>
      </c>
      <c r="S219" s="42">
        <f>N219-(J219-K219)</f>
        <v/>
      </c>
      <c r="T219">
        <f>IF(N219=0,0,IF(AND(ABS(S219)&gt;Calc!$B$8,ABS(S219)/ABS(N219)&gt;Calc!$B$9),1,0))</f>
        <v/>
      </c>
      <c r="U219">
        <f>IF(AND(A219=Calc!$B$3,OR(Calc!$B$6="*",G219=Calc!$B$6),OR(Calc!$B$7="*",F219=Calc!$B$7)),1,0)</f>
        <v/>
      </c>
      <c r="V219">
        <f>IF(AND(U219=1,J219&gt;0),J219+ROW()/1000000,0)</f>
        <v/>
      </c>
      <c r="W219">
        <f>IF(AND(U219=1,OR(N219&lt;&gt;0,J219&lt;&gt;0)),ABS(S219)+ROW()/1000000,0)</f>
        <v/>
      </c>
      <c r="X219">
        <f>IF(AND(U219=1,T219=1,C219&lt;&gt;0),ABS(S219)+ROW()/1000000,0)</f>
        <v/>
      </c>
    </row>
    <row r="220">
      <c r="A220" t="n">
        <v>201606</v>
      </c>
      <c r="B220" t="inlineStr">
        <is>
          <t>06/2016</t>
        </is>
      </c>
      <c r="C220" t="n">
        <v>0</v>
      </c>
      <c r="D220" t="inlineStr">
        <is>
          <t>ONL</t>
        </is>
      </c>
      <c r="E220" t="inlineStr">
        <is>
          <t>Nexa Online (website/app)</t>
        </is>
      </c>
      <c r="F220" t="inlineStr">
        <is>
          <t>Online</t>
        </is>
      </c>
      <c r="G220" t="inlineStr">
        <is>
          <t>ONLINE</t>
        </is>
      </c>
      <c r="H220" s="42" t="n">
        <v>89869.5</v>
      </c>
      <c r="I220" s="42" t="n">
        <v>1016.78</v>
      </c>
      <c r="J220" s="42" t="n">
        <v>88852.72</v>
      </c>
      <c r="K220" s="42" t="n">
        <v>2316</v>
      </c>
      <c r="L220" s="42" t="n">
        <v>39</v>
      </c>
      <c r="M220" s="42" t="n">
        <v>335</v>
      </c>
      <c r="N220" s="42" t="n">
        <v>77769.50999999999</v>
      </c>
      <c r="O220" s="42" t="n">
        <v>80085.50999999999</v>
      </c>
      <c r="P220" s="42" t="n">
        <v>0</v>
      </c>
      <c r="Q220" s="42" t="n">
        <v>0</v>
      </c>
      <c r="R220" s="42" t="n">
        <v>0</v>
      </c>
      <c r="S220" s="42">
        <f>N220-(J220-K220)</f>
        <v/>
      </c>
      <c r="T220">
        <f>IF(N220=0,0,IF(AND(ABS(S220)&gt;Calc!$B$8,ABS(S220)/ABS(N220)&gt;Calc!$B$9),1,0))</f>
        <v/>
      </c>
      <c r="U220">
        <f>IF(AND(A220=Calc!$B$3,OR(Calc!$B$6="*",G220=Calc!$B$6),OR(Calc!$B$7="*",F220=Calc!$B$7)),1,0)</f>
        <v/>
      </c>
      <c r="V220">
        <f>IF(AND(U220=1,J220&gt;0),J220+ROW()/1000000,0)</f>
        <v/>
      </c>
      <c r="W220">
        <f>IF(AND(U220=1,OR(N220&lt;&gt;0,J220&lt;&gt;0)),ABS(S220)+ROW()/1000000,0)</f>
        <v/>
      </c>
      <c r="X220">
        <f>IF(AND(U220=1,T220=1,C220&lt;&gt;0),ABS(S220)+ROW()/1000000,0)</f>
        <v/>
      </c>
    </row>
    <row r="221">
      <c r="A221" t="n">
        <v>201606</v>
      </c>
      <c r="B221" t="inlineStr">
        <is>
          <t>06/2016</t>
        </is>
      </c>
      <c r="C221" t="n">
        <v>1</v>
      </c>
      <c r="D221" t="inlineStr">
        <is>
          <t>S01</t>
        </is>
      </c>
      <c r="E221" t="inlineStr">
        <is>
          <t>Nexa Australian Capital Territory (S01)</t>
        </is>
      </c>
      <c r="F221" t="inlineStr">
        <is>
          <t>Úc</t>
        </is>
      </c>
      <c r="G221" t="inlineStr">
        <is>
          <t>POS</t>
        </is>
      </c>
      <c r="H221" s="42" t="n">
        <v>1837.5</v>
      </c>
      <c r="I221" s="42" t="n">
        <v>0</v>
      </c>
      <c r="J221" s="42" t="n">
        <v>1837.5</v>
      </c>
      <c r="K221" s="42" t="n">
        <v>0</v>
      </c>
      <c r="L221" s="42" t="n">
        <v>2</v>
      </c>
      <c r="M221" s="42" t="n">
        <v>9</v>
      </c>
      <c r="N221" s="42" t="n">
        <v>1837.5</v>
      </c>
      <c r="O221" s="42" t="n">
        <v>1837.5</v>
      </c>
      <c r="P221" s="42" t="n">
        <v>0</v>
      </c>
      <c r="Q221" s="42" t="n">
        <v>0</v>
      </c>
      <c r="R221" s="42" t="n">
        <v>0</v>
      </c>
      <c r="S221" s="42">
        <f>N221-(J221-K221)</f>
        <v/>
      </c>
      <c r="T221">
        <f>IF(N221=0,0,IF(AND(ABS(S221)&gt;Calc!$B$8,ABS(S221)/ABS(N221)&gt;Calc!$B$9),1,0))</f>
        <v/>
      </c>
      <c r="U221">
        <f>IF(AND(A221=Calc!$B$3,OR(Calc!$B$6="*",G221=Calc!$B$6),OR(Calc!$B$7="*",F221=Calc!$B$7)),1,0)</f>
        <v/>
      </c>
      <c r="V221">
        <f>IF(AND(U221=1,J221&gt;0),J221+ROW()/1000000,0)</f>
        <v/>
      </c>
      <c r="W221">
        <f>IF(AND(U221=1,OR(N221&lt;&gt;0,J221&lt;&gt;0)),ABS(S221)+ROW()/1000000,0)</f>
        <v/>
      </c>
      <c r="X221">
        <f>IF(AND(U221=1,T221=1,C221&lt;&gt;0),ABS(S221)+ROW()/1000000,0)</f>
        <v/>
      </c>
    </row>
    <row r="222">
      <c r="A222" t="n">
        <v>201606</v>
      </c>
      <c r="B222" t="inlineStr">
        <is>
          <t>06/2016</t>
        </is>
      </c>
      <c r="C222" t="n">
        <v>4</v>
      </c>
      <c r="D222" t="inlineStr">
        <is>
          <t>S04</t>
        </is>
      </c>
      <c r="E222" t="inlineStr">
        <is>
          <t>Nexa Tasmania (S04)</t>
        </is>
      </c>
      <c r="F222" t="inlineStr">
        <is>
          <t>Úc</t>
        </is>
      </c>
      <c r="G222" t="inlineStr">
        <is>
          <t>POS</t>
        </is>
      </c>
      <c r="H222" s="42" t="n">
        <v>1582</v>
      </c>
      <c r="I222" s="42" t="n">
        <v>0</v>
      </c>
      <c r="J222" s="42" t="n">
        <v>1582</v>
      </c>
      <c r="K222" s="42" t="n">
        <v>0</v>
      </c>
      <c r="L222" s="42" t="n">
        <v>1</v>
      </c>
      <c r="M222" s="42" t="n">
        <v>2</v>
      </c>
      <c r="N222" s="42" t="n">
        <v>1582</v>
      </c>
      <c r="O222" s="42" t="n">
        <v>1582</v>
      </c>
      <c r="P222" s="42" t="n">
        <v>0</v>
      </c>
      <c r="Q222" s="42" t="n">
        <v>0</v>
      </c>
      <c r="R222" s="42" t="n">
        <v>0</v>
      </c>
      <c r="S222" s="42">
        <f>N222-(J222-K222)</f>
        <v/>
      </c>
      <c r="T222">
        <f>IF(N222=0,0,IF(AND(ABS(S222)&gt;Calc!$B$8,ABS(S222)/ABS(N222)&gt;Calc!$B$9),1,0))</f>
        <v/>
      </c>
      <c r="U222">
        <f>IF(AND(A222=Calc!$B$3,OR(Calc!$B$6="*",G222=Calc!$B$6),OR(Calc!$B$7="*",F222=Calc!$B$7)),1,0)</f>
        <v/>
      </c>
      <c r="V222">
        <f>IF(AND(U222=1,J222&gt;0),J222+ROW()/1000000,0)</f>
        <v/>
      </c>
      <c r="W222">
        <f>IF(AND(U222=1,OR(N222&lt;&gt;0,J222&lt;&gt;0)),ABS(S222)+ROW()/1000000,0)</f>
        <v/>
      </c>
      <c r="X222">
        <f>IF(AND(U222=1,T222=1,C222&lt;&gt;0),ABS(S222)+ROW()/1000000,0)</f>
        <v/>
      </c>
    </row>
    <row r="223">
      <c r="A223" t="n">
        <v>201606</v>
      </c>
      <c r="B223" t="inlineStr">
        <is>
          <t>06/2016</t>
        </is>
      </c>
      <c r="C223" t="n">
        <v>5</v>
      </c>
      <c r="D223" t="inlineStr">
        <is>
          <t>S05</t>
        </is>
      </c>
      <c r="E223" t="inlineStr">
        <is>
          <t>Nexa Victoria (S05)</t>
        </is>
      </c>
      <c r="F223" t="inlineStr">
        <is>
          <t>Úc</t>
        </is>
      </c>
      <c r="G223" t="inlineStr">
        <is>
          <t>POS</t>
        </is>
      </c>
      <c r="H223" s="42" t="n">
        <v>527.98</v>
      </c>
      <c r="I223" s="42" t="n">
        <v>0</v>
      </c>
      <c r="J223" s="42" t="n">
        <v>527.98</v>
      </c>
      <c r="K223" s="42" t="n">
        <v>0</v>
      </c>
      <c r="L223" s="42" t="n">
        <v>1</v>
      </c>
      <c r="M223" s="42" t="n">
        <v>8</v>
      </c>
      <c r="N223" s="42" t="n">
        <v>527.98</v>
      </c>
      <c r="O223" s="42" t="n">
        <v>527.98</v>
      </c>
      <c r="P223" s="42" t="n">
        <v>0</v>
      </c>
      <c r="Q223" s="42" t="n">
        <v>0</v>
      </c>
      <c r="R223" s="42" t="n">
        <v>0</v>
      </c>
      <c r="S223" s="42">
        <f>N223-(J223-K223)</f>
        <v/>
      </c>
      <c r="T223">
        <f>IF(N223=0,0,IF(AND(ABS(S223)&gt;Calc!$B$8,ABS(S223)/ABS(N223)&gt;Calc!$B$9),1,0))</f>
        <v/>
      </c>
      <c r="U223">
        <f>IF(AND(A223=Calc!$B$3,OR(Calc!$B$6="*",G223=Calc!$B$6),OR(Calc!$B$7="*",F223=Calc!$B$7)),1,0)</f>
        <v/>
      </c>
      <c r="V223">
        <f>IF(AND(U223=1,J223&gt;0),J223+ROW()/1000000,0)</f>
        <v/>
      </c>
      <c r="W223">
        <f>IF(AND(U223=1,OR(N223&lt;&gt;0,J223&lt;&gt;0)),ABS(S223)+ROW()/1000000,0)</f>
        <v/>
      </c>
      <c r="X223">
        <f>IF(AND(U223=1,T223=1,C223&lt;&gt;0),ABS(S223)+ROW()/1000000,0)</f>
        <v/>
      </c>
    </row>
    <row r="224">
      <c r="A224" t="n">
        <v>201606</v>
      </c>
      <c r="B224" t="inlineStr">
        <is>
          <t>06/2016</t>
        </is>
      </c>
      <c r="C224" t="n">
        <v>6</v>
      </c>
      <c r="D224" t="inlineStr">
        <is>
          <t>S06</t>
        </is>
      </c>
      <c r="E224" t="inlineStr">
        <is>
          <t>Nexa Western Australia (S06)</t>
        </is>
      </c>
      <c r="F224" t="inlineStr">
        <is>
          <t>Úc</t>
        </is>
      </c>
      <c r="G224" t="inlineStr">
        <is>
          <t>POS</t>
        </is>
      </c>
      <c r="H224" s="42" t="n">
        <v>7837.81</v>
      </c>
      <c r="I224" s="42" t="n">
        <v>0</v>
      </c>
      <c r="J224" s="42" t="n">
        <v>7837.81</v>
      </c>
      <c r="K224" s="42" t="n">
        <v>0</v>
      </c>
      <c r="L224" s="42" t="n">
        <v>3</v>
      </c>
      <c r="M224" s="42" t="n">
        <v>26</v>
      </c>
      <c r="N224" s="42" t="n">
        <v>7837.81</v>
      </c>
      <c r="O224" s="42" t="n">
        <v>7837.81</v>
      </c>
      <c r="P224" s="42" t="n">
        <v>0</v>
      </c>
      <c r="Q224" s="42" t="n">
        <v>0</v>
      </c>
      <c r="R224" s="42" t="n">
        <v>0</v>
      </c>
      <c r="S224" s="42">
        <f>N224-(J224-K224)</f>
        <v/>
      </c>
      <c r="T224">
        <f>IF(N224=0,0,IF(AND(ABS(S224)&gt;Calc!$B$8,ABS(S224)/ABS(N224)&gt;Calc!$B$9),1,0))</f>
        <v/>
      </c>
      <c r="U224">
        <f>IF(AND(A224=Calc!$B$3,OR(Calc!$B$6="*",G224=Calc!$B$6),OR(Calc!$B$7="*",F224=Calc!$B$7)),1,0)</f>
        <v/>
      </c>
      <c r="V224">
        <f>IF(AND(U224=1,J224&gt;0),J224+ROW()/1000000,0)</f>
        <v/>
      </c>
      <c r="W224">
        <f>IF(AND(U224=1,OR(N224&lt;&gt;0,J224&lt;&gt;0)),ABS(S224)+ROW()/1000000,0)</f>
        <v/>
      </c>
      <c r="X224">
        <f>IF(AND(U224=1,T224=1,C224&lt;&gt;0),ABS(S224)+ROW()/1000000,0)</f>
        <v/>
      </c>
    </row>
    <row r="225">
      <c r="A225" t="n">
        <v>201606</v>
      </c>
      <c r="B225" t="inlineStr">
        <is>
          <t>06/2016</t>
        </is>
      </c>
      <c r="C225" t="n">
        <v>8</v>
      </c>
      <c r="D225" t="inlineStr">
        <is>
          <t>S08</t>
        </is>
      </c>
      <c r="E225" t="inlineStr">
        <is>
          <t>Nexa Newfoundland and Labrador (S08)</t>
        </is>
      </c>
      <c r="F225" t="inlineStr">
        <is>
          <t>Canada</t>
        </is>
      </c>
      <c r="G225" t="inlineStr">
        <is>
          <t>POS</t>
        </is>
      </c>
      <c r="H225" s="42" t="n">
        <v>11503.46</v>
      </c>
      <c r="I225" s="42" t="n">
        <v>0</v>
      </c>
      <c r="J225" s="42" t="n">
        <v>11503.46</v>
      </c>
      <c r="K225" s="42" t="n">
        <v>7956</v>
      </c>
      <c r="L225" s="42" t="n">
        <v>5</v>
      </c>
      <c r="M225" s="42" t="n">
        <v>25</v>
      </c>
      <c r="N225" s="42" t="n">
        <v>3547.46</v>
      </c>
      <c r="O225" s="42" t="n">
        <v>11503.46</v>
      </c>
      <c r="P225" s="42" t="n">
        <v>0</v>
      </c>
      <c r="Q225" s="42" t="n">
        <v>0</v>
      </c>
      <c r="R225" s="42" t="n">
        <v>0</v>
      </c>
      <c r="S225" s="42">
        <f>N225-(J225-K225)</f>
        <v/>
      </c>
      <c r="T225">
        <f>IF(N225=0,0,IF(AND(ABS(S225)&gt;Calc!$B$8,ABS(S225)/ABS(N225)&gt;Calc!$B$9),1,0))</f>
        <v/>
      </c>
      <c r="U225">
        <f>IF(AND(A225=Calc!$B$3,OR(Calc!$B$6="*",G225=Calc!$B$6),OR(Calc!$B$7="*",F225=Calc!$B$7)),1,0)</f>
        <v/>
      </c>
      <c r="V225">
        <f>IF(AND(U225=1,J225&gt;0),J225+ROW()/1000000,0)</f>
        <v/>
      </c>
      <c r="W225">
        <f>IF(AND(U225=1,OR(N225&lt;&gt;0,J225&lt;&gt;0)),ABS(S225)+ROW()/1000000,0)</f>
        <v/>
      </c>
      <c r="X225">
        <f>IF(AND(U225=1,T225=1,C225&lt;&gt;0),ABS(S225)+ROW()/1000000,0)</f>
        <v/>
      </c>
    </row>
    <row r="226">
      <c r="A226" t="n">
        <v>201606</v>
      </c>
      <c r="B226" t="inlineStr">
        <is>
          <t>06/2016</t>
        </is>
      </c>
      <c r="C226" t="n">
        <v>9</v>
      </c>
      <c r="D226" t="inlineStr">
        <is>
          <t>S09</t>
        </is>
      </c>
      <c r="E226" t="inlineStr">
        <is>
          <t>Nexa Northwest Territories (S09)</t>
        </is>
      </c>
      <c r="F226" t="inlineStr">
        <is>
          <t>Canada</t>
        </is>
      </c>
      <c r="G226" t="inlineStr">
        <is>
          <t>POS</t>
        </is>
      </c>
      <c r="H226" s="42" t="n">
        <v>15264.49</v>
      </c>
      <c r="I226" s="42" t="n">
        <v>0</v>
      </c>
      <c r="J226" s="42" t="n">
        <v>15264.49</v>
      </c>
      <c r="K226" s="42" t="n">
        <v>0</v>
      </c>
      <c r="L226" s="42" t="n">
        <v>10</v>
      </c>
      <c r="M226" s="42" t="n">
        <v>73</v>
      </c>
      <c r="N226" s="42" t="n">
        <v>15264.49</v>
      </c>
      <c r="O226" s="42" t="n">
        <v>15264.49</v>
      </c>
      <c r="P226" s="42" t="n">
        <v>0</v>
      </c>
      <c r="Q226" s="42" t="n">
        <v>0</v>
      </c>
      <c r="R226" s="42" t="n">
        <v>0</v>
      </c>
      <c r="S226" s="42">
        <f>N226-(J226-K226)</f>
        <v/>
      </c>
      <c r="T226">
        <f>IF(N226=0,0,IF(AND(ABS(S226)&gt;Calc!$B$8,ABS(S226)/ABS(N226)&gt;Calc!$B$9),1,0))</f>
        <v/>
      </c>
      <c r="U226">
        <f>IF(AND(A226=Calc!$B$3,OR(Calc!$B$6="*",G226=Calc!$B$6),OR(Calc!$B$7="*",F226=Calc!$B$7)),1,0)</f>
        <v/>
      </c>
      <c r="V226">
        <f>IF(AND(U226=1,J226&gt;0),J226+ROW()/1000000,0)</f>
        <v/>
      </c>
      <c r="W226">
        <f>IF(AND(U226=1,OR(N226&lt;&gt;0,J226&lt;&gt;0)),ABS(S226)+ROW()/1000000,0)</f>
        <v/>
      </c>
      <c r="X226">
        <f>IF(AND(U226=1,T226=1,C226&lt;&gt;0),ABS(S226)+ROW()/1000000,0)</f>
        <v/>
      </c>
    </row>
    <row r="227">
      <c r="A227" t="n">
        <v>201606</v>
      </c>
      <c r="B227" t="inlineStr">
        <is>
          <t>06/2016</t>
        </is>
      </c>
      <c r="C227" t="n">
        <v>10</v>
      </c>
      <c r="D227" t="inlineStr">
        <is>
          <t>S10</t>
        </is>
      </c>
      <c r="E227" t="inlineStr">
        <is>
          <t>Nexa Nunavut (S10)</t>
        </is>
      </c>
      <c r="F227" t="inlineStr">
        <is>
          <t>Canada</t>
        </is>
      </c>
      <c r="G227" t="inlineStr">
        <is>
          <t>POS</t>
        </is>
      </c>
      <c r="H227" s="42" t="n">
        <v>19597.41</v>
      </c>
      <c r="I227" s="42" t="n">
        <v>0</v>
      </c>
      <c r="J227" s="42" t="n">
        <v>19597.41</v>
      </c>
      <c r="K227" s="42" t="n">
        <v>0</v>
      </c>
      <c r="L227" s="42" t="n">
        <v>6</v>
      </c>
      <c r="M227" s="42" t="n">
        <v>42</v>
      </c>
      <c r="N227" s="42" t="n">
        <v>19597.41</v>
      </c>
      <c r="O227" s="42" t="n">
        <v>19597.41</v>
      </c>
      <c r="P227" s="42" t="n">
        <v>0</v>
      </c>
      <c r="Q227" s="42" t="n">
        <v>0</v>
      </c>
      <c r="R227" s="42" t="n">
        <v>0</v>
      </c>
      <c r="S227" s="42">
        <f>N227-(J227-K227)</f>
        <v/>
      </c>
      <c r="T227">
        <f>IF(N227=0,0,IF(AND(ABS(S227)&gt;Calc!$B$8,ABS(S227)/ABS(N227)&gt;Calc!$B$9),1,0))</f>
        <v/>
      </c>
      <c r="U227">
        <f>IF(AND(A227=Calc!$B$3,OR(Calc!$B$6="*",G227=Calc!$B$6),OR(Calc!$B$7="*",F227=Calc!$B$7)),1,0)</f>
        <v/>
      </c>
      <c r="V227">
        <f>IF(AND(U227=1,J227&gt;0),J227+ROW()/1000000,0)</f>
        <v/>
      </c>
      <c r="W227">
        <f>IF(AND(U227=1,OR(N227&lt;&gt;0,J227&lt;&gt;0)),ABS(S227)+ROW()/1000000,0)</f>
        <v/>
      </c>
      <c r="X227">
        <f>IF(AND(U227=1,T227=1,C227&lt;&gt;0),ABS(S227)+ROW()/1000000,0)</f>
        <v/>
      </c>
    </row>
    <row r="228">
      <c r="A228" t="n">
        <v>201606</v>
      </c>
      <c r="B228" t="inlineStr">
        <is>
          <t>06/2016</t>
        </is>
      </c>
      <c r="C228" t="n">
        <v>16</v>
      </c>
      <c r="D228" t="inlineStr">
        <is>
          <t>S16</t>
        </is>
      </c>
      <c r="E228" t="inlineStr">
        <is>
          <t>Nexa Limousin (S16)</t>
        </is>
      </c>
      <c r="F228" t="inlineStr">
        <is>
          <t>Pháp</t>
        </is>
      </c>
      <c r="G228" t="inlineStr">
        <is>
          <t>POS</t>
        </is>
      </c>
      <c r="H228" s="42" t="n">
        <v>11562.76</v>
      </c>
      <c r="I228" s="42" t="n">
        <v>0</v>
      </c>
      <c r="J228" s="42" t="n">
        <v>11562.76</v>
      </c>
      <c r="K228" s="42" t="n">
        <v>179.99</v>
      </c>
      <c r="L228" s="42" t="n">
        <v>2</v>
      </c>
      <c r="M228" s="42" t="n">
        <v>31</v>
      </c>
      <c r="N228" s="42" t="n">
        <v>11382.77</v>
      </c>
      <c r="O228" s="42" t="n">
        <v>11562.76</v>
      </c>
      <c r="P228" s="42" t="n">
        <v>0</v>
      </c>
      <c r="Q228" s="42" t="n">
        <v>0</v>
      </c>
      <c r="R228" s="42" t="n">
        <v>0</v>
      </c>
      <c r="S228" s="42">
        <f>N228-(J228-K228)</f>
        <v/>
      </c>
      <c r="T228">
        <f>IF(N228=0,0,IF(AND(ABS(S228)&gt;Calc!$B$8,ABS(S228)/ABS(N228)&gt;Calc!$B$9),1,0))</f>
        <v/>
      </c>
      <c r="U228">
        <f>IF(AND(A228=Calc!$B$3,OR(Calc!$B$6="*",G228=Calc!$B$6),OR(Calc!$B$7="*",F228=Calc!$B$7)),1,0)</f>
        <v/>
      </c>
      <c r="V228">
        <f>IF(AND(U228=1,J228&gt;0),J228+ROW()/1000000,0)</f>
        <v/>
      </c>
      <c r="W228">
        <f>IF(AND(U228=1,OR(N228&lt;&gt;0,J228&lt;&gt;0)),ABS(S228)+ROW()/1000000,0)</f>
        <v/>
      </c>
      <c r="X228">
        <f>IF(AND(U228=1,T228=1,C228&lt;&gt;0),ABS(S228)+ROW()/1000000,0)</f>
        <v/>
      </c>
    </row>
    <row r="229">
      <c r="A229" t="n">
        <v>201606</v>
      </c>
      <c r="B229" t="inlineStr">
        <is>
          <t>06/2016</t>
        </is>
      </c>
      <c r="C229" t="n">
        <v>18</v>
      </c>
      <c r="D229" t="inlineStr">
        <is>
          <t>S18</t>
        </is>
      </c>
      <c r="E229" t="inlineStr">
        <is>
          <t>Nexa Mayotte (S18)</t>
        </is>
      </c>
      <c r="F229" t="inlineStr">
        <is>
          <t>Pháp</t>
        </is>
      </c>
      <c r="G229" t="inlineStr">
        <is>
          <t>POS</t>
        </is>
      </c>
      <c r="H229" s="42" t="n">
        <v>13506.26</v>
      </c>
      <c r="I229" s="42" t="n">
        <v>0</v>
      </c>
      <c r="J229" s="42" t="n">
        <v>13506.26</v>
      </c>
      <c r="K229" s="42" t="n">
        <v>0</v>
      </c>
      <c r="L229" s="42" t="n">
        <v>3</v>
      </c>
      <c r="M229" s="42" t="n">
        <v>28</v>
      </c>
      <c r="N229" s="42" t="n">
        <v>13506.26</v>
      </c>
      <c r="O229" s="42" t="n">
        <v>13506.26</v>
      </c>
      <c r="P229" s="42" t="n">
        <v>0</v>
      </c>
      <c r="Q229" s="42" t="n">
        <v>0</v>
      </c>
      <c r="R229" s="42" t="n">
        <v>0</v>
      </c>
      <c r="S229" s="42">
        <f>N229-(J229-K229)</f>
        <v/>
      </c>
      <c r="T229">
        <f>IF(N229=0,0,IF(AND(ABS(S229)&gt;Calc!$B$8,ABS(S229)/ABS(N229)&gt;Calc!$B$9),1,0))</f>
        <v/>
      </c>
      <c r="U229">
        <f>IF(AND(A229=Calc!$B$3,OR(Calc!$B$6="*",G229=Calc!$B$6),OR(Calc!$B$7="*",F229=Calc!$B$7)),1,0)</f>
        <v/>
      </c>
      <c r="V229">
        <f>IF(AND(U229=1,J229&gt;0),J229+ROW()/1000000,0)</f>
        <v/>
      </c>
      <c r="W229">
        <f>IF(AND(U229=1,OR(N229&lt;&gt;0,J229&lt;&gt;0)),ABS(S229)+ROW()/1000000,0)</f>
        <v/>
      </c>
      <c r="X229">
        <f>IF(AND(U229=1,T229=1,C229&lt;&gt;0),ABS(S229)+ROW()/1000000,0)</f>
        <v/>
      </c>
    </row>
    <row r="230">
      <c r="A230" t="n">
        <v>201606</v>
      </c>
      <c r="B230" t="inlineStr">
        <is>
          <t>06/2016</t>
        </is>
      </c>
      <c r="C230" t="n">
        <v>19</v>
      </c>
      <c r="D230" t="inlineStr">
        <is>
          <t>S19</t>
        </is>
      </c>
      <c r="E230" t="inlineStr">
        <is>
          <t>Nexa Berlin (S19)</t>
        </is>
      </c>
      <c r="F230" t="inlineStr">
        <is>
          <t>Đức</t>
        </is>
      </c>
      <c r="G230" t="inlineStr">
        <is>
          <t>POS</t>
        </is>
      </c>
      <c r="H230" s="42" t="n">
        <v>2805.97</v>
      </c>
      <c r="I230" s="42" t="n">
        <v>0</v>
      </c>
      <c r="J230" s="42" t="n">
        <v>2805.97</v>
      </c>
      <c r="K230" s="42" t="n">
        <v>429.99</v>
      </c>
      <c r="L230" s="42" t="n">
        <v>1</v>
      </c>
      <c r="M230" s="42" t="n">
        <v>10</v>
      </c>
      <c r="N230" s="42" t="n">
        <v>2375.98</v>
      </c>
      <c r="O230" s="42" t="n">
        <v>2805.97</v>
      </c>
      <c r="P230" s="42" t="n">
        <v>0</v>
      </c>
      <c r="Q230" s="42" t="n">
        <v>0</v>
      </c>
      <c r="R230" s="42" t="n">
        <v>0</v>
      </c>
      <c r="S230" s="42">
        <f>N230-(J230-K230)</f>
        <v/>
      </c>
      <c r="T230">
        <f>IF(N230=0,0,IF(AND(ABS(S230)&gt;Calc!$B$8,ABS(S230)/ABS(N230)&gt;Calc!$B$9),1,0))</f>
        <v/>
      </c>
      <c r="U230">
        <f>IF(AND(A230=Calc!$B$3,OR(Calc!$B$6="*",G230=Calc!$B$6),OR(Calc!$B$7="*",F230=Calc!$B$7)),1,0)</f>
        <v/>
      </c>
      <c r="V230">
        <f>IF(AND(U230=1,J230&gt;0),J230+ROW()/1000000,0)</f>
        <v/>
      </c>
      <c r="W230">
        <f>IF(AND(U230=1,OR(N230&lt;&gt;0,J230&lt;&gt;0)),ABS(S230)+ROW()/1000000,0)</f>
        <v/>
      </c>
      <c r="X230">
        <f>IF(AND(U230=1,T230=1,C230&lt;&gt;0),ABS(S230)+ROW()/1000000,0)</f>
        <v/>
      </c>
    </row>
    <row r="231">
      <c r="A231" t="n">
        <v>201606</v>
      </c>
      <c r="B231" t="inlineStr">
        <is>
          <t>06/2016</t>
        </is>
      </c>
      <c r="C231" t="n">
        <v>20</v>
      </c>
      <c r="D231" t="inlineStr">
        <is>
          <t>S20</t>
        </is>
      </c>
      <c r="E231" t="inlineStr">
        <is>
          <t>Nexa Brandenburg (S20)</t>
        </is>
      </c>
      <c r="F231" t="inlineStr">
        <is>
          <t>Đức</t>
        </is>
      </c>
      <c r="G231" t="inlineStr">
        <is>
          <t>POS</t>
        </is>
      </c>
      <c r="H231" s="42" t="n">
        <v>571.66</v>
      </c>
      <c r="I231" s="42" t="n">
        <v>0</v>
      </c>
      <c r="J231" s="42" t="n">
        <v>571.66</v>
      </c>
      <c r="K231" s="42" t="n">
        <v>0</v>
      </c>
      <c r="L231" s="42" t="n">
        <v>1</v>
      </c>
      <c r="M231" s="42" t="n">
        <v>2</v>
      </c>
      <c r="N231" s="42" t="n">
        <v>571.66</v>
      </c>
      <c r="O231" s="42" t="n">
        <v>571.66</v>
      </c>
      <c r="P231" s="42" t="n">
        <v>0</v>
      </c>
      <c r="Q231" s="42" t="n">
        <v>0</v>
      </c>
      <c r="R231" s="42" t="n">
        <v>0</v>
      </c>
      <c r="S231" s="42">
        <f>N231-(J231-K231)</f>
        <v/>
      </c>
      <c r="T231">
        <f>IF(N231=0,0,IF(AND(ABS(S231)&gt;Calc!$B$8,ABS(S231)/ABS(N231)&gt;Calc!$B$9),1,0))</f>
        <v/>
      </c>
      <c r="U231">
        <f>IF(AND(A231=Calc!$B$3,OR(Calc!$B$6="*",G231=Calc!$B$6),OR(Calc!$B$7="*",F231=Calc!$B$7)),1,0)</f>
        <v/>
      </c>
      <c r="V231">
        <f>IF(AND(U231=1,J231&gt;0),J231+ROW()/1000000,0)</f>
        <v/>
      </c>
      <c r="W231">
        <f>IF(AND(U231=1,OR(N231&lt;&gt;0,J231&lt;&gt;0)),ABS(S231)+ROW()/1000000,0)</f>
        <v/>
      </c>
      <c r="X231">
        <f>IF(AND(U231=1,T231=1,C231&lt;&gt;0),ABS(S231)+ROW()/1000000,0)</f>
        <v/>
      </c>
    </row>
    <row r="232">
      <c r="A232" t="n">
        <v>201606</v>
      </c>
      <c r="B232" t="inlineStr">
        <is>
          <t>06/2016</t>
        </is>
      </c>
      <c r="C232" t="n">
        <v>22</v>
      </c>
      <c r="D232" t="inlineStr">
        <is>
          <t>S22</t>
        </is>
      </c>
      <c r="E232" t="inlineStr">
        <is>
          <t>Nexa Freistaat Thüringen (S22)</t>
        </is>
      </c>
      <c r="F232" t="inlineStr">
        <is>
          <t>Đức</t>
        </is>
      </c>
      <c r="G232" t="inlineStr">
        <is>
          <t>POS</t>
        </is>
      </c>
      <c r="H232" s="42" t="n">
        <v>1422.6</v>
      </c>
      <c r="I232" s="42" t="n">
        <v>0</v>
      </c>
      <c r="J232" s="42" t="n">
        <v>1422.6</v>
      </c>
      <c r="K232" s="42" t="n">
        <v>0</v>
      </c>
      <c r="L232" s="42" t="n">
        <v>2</v>
      </c>
      <c r="M232" s="42" t="n">
        <v>14</v>
      </c>
      <c r="N232" s="42" t="n">
        <v>1422.6</v>
      </c>
      <c r="O232" s="42" t="n">
        <v>1422.6</v>
      </c>
      <c r="P232" s="42" t="n">
        <v>0</v>
      </c>
      <c r="Q232" s="42" t="n">
        <v>0</v>
      </c>
      <c r="R232" s="42" t="n">
        <v>0</v>
      </c>
      <c r="S232" s="42">
        <f>N232-(J232-K232)</f>
        <v/>
      </c>
      <c r="T232">
        <f>IF(N232=0,0,IF(AND(ABS(S232)&gt;Calc!$B$8,ABS(S232)/ABS(N232)&gt;Calc!$B$9),1,0))</f>
        <v/>
      </c>
      <c r="U232">
        <f>IF(AND(A232=Calc!$B$3,OR(Calc!$B$6="*",G232=Calc!$B$6),OR(Calc!$B$7="*",F232=Calc!$B$7)),1,0)</f>
        <v/>
      </c>
      <c r="V232">
        <f>IF(AND(U232=1,J232&gt;0),J232+ROW()/1000000,0)</f>
        <v/>
      </c>
      <c r="W232">
        <f>IF(AND(U232=1,OR(N232&lt;&gt;0,J232&lt;&gt;0)),ABS(S232)+ROW()/1000000,0)</f>
        <v/>
      </c>
      <c r="X232">
        <f>IF(AND(U232=1,T232=1,C232&lt;&gt;0),ABS(S232)+ROW()/1000000,0)</f>
        <v/>
      </c>
    </row>
    <row r="233">
      <c r="A233" t="n">
        <v>201606</v>
      </c>
      <c r="B233" t="inlineStr">
        <is>
          <t>06/2016</t>
        </is>
      </c>
      <c r="C233" t="n">
        <v>23</v>
      </c>
      <c r="D233" t="inlineStr">
        <is>
          <t>S23</t>
        </is>
      </c>
      <c r="E233" t="inlineStr">
        <is>
          <t>Nexa Hamburg (S23)</t>
        </is>
      </c>
      <c r="F233" t="inlineStr">
        <is>
          <t>Đức</t>
        </is>
      </c>
      <c r="G233" t="inlineStr">
        <is>
          <t>POS</t>
        </is>
      </c>
      <c r="H233" s="42" t="n">
        <v>7669.12</v>
      </c>
      <c r="I233" s="42" t="n">
        <v>0</v>
      </c>
      <c r="J233" s="42" t="n">
        <v>7669.12</v>
      </c>
      <c r="K233" s="42" t="n">
        <v>12.66</v>
      </c>
      <c r="L233" s="42" t="n">
        <v>3</v>
      </c>
      <c r="M233" s="42" t="n">
        <v>31</v>
      </c>
      <c r="N233" s="42" t="n">
        <v>7656.46</v>
      </c>
      <c r="O233" s="42" t="n">
        <v>7669.12</v>
      </c>
      <c r="P233" s="42" t="n">
        <v>0</v>
      </c>
      <c r="Q233" s="42" t="n">
        <v>0</v>
      </c>
      <c r="R233" s="42" t="n">
        <v>0</v>
      </c>
      <c r="S233" s="42">
        <f>N233-(J233-K233)</f>
        <v/>
      </c>
      <c r="T233">
        <f>IF(N233=0,0,IF(AND(ABS(S233)&gt;Calc!$B$8,ABS(S233)/ABS(N233)&gt;Calc!$B$9),1,0))</f>
        <v/>
      </c>
      <c r="U233">
        <f>IF(AND(A233=Calc!$B$3,OR(Calc!$B$6="*",G233=Calc!$B$6),OR(Calc!$B$7="*",F233=Calc!$B$7)),1,0)</f>
        <v/>
      </c>
      <c r="V233">
        <f>IF(AND(U233=1,J233&gt;0),J233+ROW()/1000000,0)</f>
        <v/>
      </c>
      <c r="W233">
        <f>IF(AND(U233=1,OR(N233&lt;&gt;0,J233&lt;&gt;0)),ABS(S233)+ROW()/1000000,0)</f>
        <v/>
      </c>
      <c r="X233">
        <f>IF(AND(U233=1,T233=1,C233&lt;&gt;0),ABS(S233)+ROW()/1000000,0)</f>
        <v/>
      </c>
    </row>
    <row r="234">
      <c r="A234" t="n">
        <v>201606</v>
      </c>
      <c r="B234" t="inlineStr">
        <is>
          <t>06/2016</t>
        </is>
      </c>
      <c r="C234" t="n">
        <v>24</v>
      </c>
      <c r="D234" t="inlineStr">
        <is>
          <t>S24</t>
        </is>
      </c>
      <c r="E234" t="inlineStr">
        <is>
          <t>Nexa Hessen (S24)</t>
        </is>
      </c>
      <c r="F234" t="inlineStr">
        <is>
          <t>Đức</t>
        </is>
      </c>
      <c r="G234" t="inlineStr">
        <is>
          <t>POS</t>
        </is>
      </c>
      <c r="H234" s="42" t="n">
        <v>9683.66</v>
      </c>
      <c r="I234" s="42" t="n">
        <v>0</v>
      </c>
      <c r="J234" s="42" t="n">
        <v>9683.66</v>
      </c>
      <c r="K234" s="42" t="n">
        <v>0</v>
      </c>
      <c r="L234" s="42" t="n">
        <v>2</v>
      </c>
      <c r="M234" s="42" t="n">
        <v>29</v>
      </c>
      <c r="N234" s="42" t="n">
        <v>9683.66</v>
      </c>
      <c r="O234" s="42" t="n">
        <v>9683.66</v>
      </c>
      <c r="P234" s="42" t="n">
        <v>0</v>
      </c>
      <c r="Q234" s="42" t="n">
        <v>0</v>
      </c>
      <c r="R234" s="42" t="n">
        <v>0</v>
      </c>
      <c r="S234" s="42">
        <f>N234-(J234-K234)</f>
        <v/>
      </c>
      <c r="T234">
        <f>IF(N234=0,0,IF(AND(ABS(S234)&gt;Calc!$B$8,ABS(S234)/ABS(N234)&gt;Calc!$B$9),1,0))</f>
        <v/>
      </c>
      <c r="U234">
        <f>IF(AND(A234=Calc!$B$3,OR(Calc!$B$6="*",G234=Calc!$B$6),OR(Calc!$B$7="*",F234=Calc!$B$7)),1,0)</f>
        <v/>
      </c>
      <c r="V234">
        <f>IF(AND(U234=1,J234&gt;0),J234+ROW()/1000000,0)</f>
        <v/>
      </c>
      <c r="W234">
        <f>IF(AND(U234=1,OR(N234&lt;&gt;0,J234&lt;&gt;0)),ABS(S234)+ROW()/1000000,0)</f>
        <v/>
      </c>
      <c r="X234">
        <f>IF(AND(U234=1,T234=1,C234&lt;&gt;0),ABS(S234)+ROW()/1000000,0)</f>
        <v/>
      </c>
    </row>
    <row r="235">
      <c r="A235" t="n">
        <v>201606</v>
      </c>
      <c r="B235" t="inlineStr">
        <is>
          <t>06/2016</t>
        </is>
      </c>
      <c r="C235" t="n">
        <v>27</v>
      </c>
      <c r="D235" t="inlineStr">
        <is>
          <t>S27</t>
        </is>
      </c>
      <c r="E235" t="inlineStr">
        <is>
          <t>Nexa Sachsen-Anhalt (S27)</t>
        </is>
      </c>
      <c r="F235" t="inlineStr">
        <is>
          <t>Đức</t>
        </is>
      </c>
      <c r="G235" t="inlineStr">
        <is>
          <t>POS</t>
        </is>
      </c>
      <c r="H235" s="42" t="n">
        <v>10374.5</v>
      </c>
      <c r="I235" s="42" t="n">
        <v>0</v>
      </c>
      <c r="J235" s="42" t="n">
        <v>10374.5</v>
      </c>
      <c r="K235" s="42" t="n">
        <v>0</v>
      </c>
      <c r="L235" s="42" t="n">
        <v>4</v>
      </c>
      <c r="M235" s="42" t="n">
        <v>55</v>
      </c>
      <c r="N235" s="42" t="n">
        <v>10374.5</v>
      </c>
      <c r="O235" s="42" t="n">
        <v>10374.5</v>
      </c>
      <c r="P235" s="42" t="n">
        <v>0</v>
      </c>
      <c r="Q235" s="42" t="n">
        <v>0</v>
      </c>
      <c r="R235" s="42" t="n">
        <v>0</v>
      </c>
      <c r="S235" s="42">
        <f>N235-(J235-K235)</f>
        <v/>
      </c>
      <c r="T235">
        <f>IF(N235=0,0,IF(AND(ABS(S235)&gt;Calc!$B$8,ABS(S235)/ABS(N235)&gt;Calc!$B$9),1,0))</f>
        <v/>
      </c>
      <c r="U235">
        <f>IF(AND(A235=Calc!$B$3,OR(Calc!$B$6="*",G235=Calc!$B$6),OR(Calc!$B$7="*",F235=Calc!$B$7)),1,0)</f>
        <v/>
      </c>
      <c r="V235">
        <f>IF(AND(U235=1,J235&gt;0),J235+ROW()/1000000,0)</f>
        <v/>
      </c>
      <c r="W235">
        <f>IF(AND(U235=1,OR(N235&lt;&gt;0,J235&lt;&gt;0)),ABS(S235)+ROW()/1000000,0)</f>
        <v/>
      </c>
      <c r="X235">
        <f>IF(AND(U235=1,T235=1,C235&lt;&gt;0),ABS(S235)+ROW()/1000000,0)</f>
        <v/>
      </c>
    </row>
    <row r="236">
      <c r="A236" t="n">
        <v>201606</v>
      </c>
      <c r="B236" t="inlineStr">
        <is>
          <t>06/2016</t>
        </is>
      </c>
      <c r="C236" t="n">
        <v>28</v>
      </c>
      <c r="D236" t="inlineStr">
        <is>
          <t>S28</t>
        </is>
      </c>
      <c r="E236" t="inlineStr">
        <is>
          <t>Nexa Caltanissetta (S28)</t>
        </is>
      </c>
      <c r="F236" t="inlineStr">
        <is>
          <t>Ý</t>
        </is>
      </c>
      <c r="G236" t="inlineStr">
        <is>
          <t>POS</t>
        </is>
      </c>
      <c r="H236" s="42" t="n">
        <v>8524.51</v>
      </c>
      <c r="I236" s="42" t="n">
        <v>0</v>
      </c>
      <c r="J236" s="42" t="n">
        <v>8524.51</v>
      </c>
      <c r="K236" s="42" t="n">
        <v>0</v>
      </c>
      <c r="L236" s="42" t="n">
        <v>5</v>
      </c>
      <c r="M236" s="42" t="n">
        <v>51</v>
      </c>
      <c r="N236" s="42" t="n">
        <v>8524.51</v>
      </c>
      <c r="O236" s="42" t="n">
        <v>8524.51</v>
      </c>
      <c r="P236" s="42" t="n">
        <v>0</v>
      </c>
      <c r="Q236" s="42" t="n">
        <v>0</v>
      </c>
      <c r="R236" s="42" t="n">
        <v>0</v>
      </c>
      <c r="S236" s="42">
        <f>N236-(J236-K236)</f>
        <v/>
      </c>
      <c r="T236">
        <f>IF(N236=0,0,IF(AND(ABS(S236)&gt;Calc!$B$8,ABS(S236)/ABS(N236)&gt;Calc!$B$9),1,0))</f>
        <v/>
      </c>
      <c r="U236">
        <f>IF(AND(A236=Calc!$B$3,OR(Calc!$B$6="*",G236=Calc!$B$6),OR(Calc!$B$7="*",F236=Calc!$B$7)),1,0)</f>
        <v/>
      </c>
      <c r="V236">
        <f>IF(AND(U236=1,J236&gt;0),J236+ROW()/1000000,0)</f>
        <v/>
      </c>
      <c r="W236">
        <f>IF(AND(U236=1,OR(N236&lt;&gt;0,J236&lt;&gt;0)),ABS(S236)+ROW()/1000000,0)</f>
        <v/>
      </c>
      <c r="X236">
        <f>IF(AND(U236=1,T236=1,C236&lt;&gt;0),ABS(S236)+ROW()/1000000,0)</f>
        <v/>
      </c>
    </row>
    <row r="237">
      <c r="A237" t="n">
        <v>201606</v>
      </c>
      <c r="B237" t="inlineStr">
        <is>
          <t>06/2016</t>
        </is>
      </c>
      <c r="C237" t="n">
        <v>29</v>
      </c>
      <c r="D237" t="inlineStr">
        <is>
          <t>S29</t>
        </is>
      </c>
      <c r="E237" t="inlineStr">
        <is>
          <t>Nexa Enna (S29)</t>
        </is>
      </c>
      <c r="F237" t="inlineStr">
        <is>
          <t>Ý</t>
        </is>
      </c>
      <c r="G237" t="inlineStr">
        <is>
          <t>POS</t>
        </is>
      </c>
      <c r="H237" s="42" t="n">
        <v>3206.13</v>
      </c>
      <c r="I237" s="42" t="n">
        <v>0</v>
      </c>
      <c r="J237" s="42" t="n">
        <v>3206.13</v>
      </c>
      <c r="K237" s="42" t="n">
        <v>0</v>
      </c>
      <c r="L237" s="42" t="n">
        <v>2</v>
      </c>
      <c r="M237" s="42" t="n">
        <v>8</v>
      </c>
      <c r="N237" s="42" t="n">
        <v>3206.13</v>
      </c>
      <c r="O237" s="42" t="n">
        <v>3206.13</v>
      </c>
      <c r="P237" s="42" t="n">
        <v>0</v>
      </c>
      <c r="Q237" s="42" t="n">
        <v>0</v>
      </c>
      <c r="R237" s="42" t="n">
        <v>0</v>
      </c>
      <c r="S237" s="42">
        <f>N237-(J237-K237)</f>
        <v/>
      </c>
      <c r="T237">
        <f>IF(N237=0,0,IF(AND(ABS(S237)&gt;Calc!$B$8,ABS(S237)/ABS(N237)&gt;Calc!$B$9),1,0))</f>
        <v/>
      </c>
      <c r="U237">
        <f>IF(AND(A237=Calc!$B$3,OR(Calc!$B$6="*",G237=Calc!$B$6),OR(Calc!$B$7="*",F237=Calc!$B$7)),1,0)</f>
        <v/>
      </c>
      <c r="V237">
        <f>IF(AND(U237=1,J237&gt;0),J237+ROW()/1000000,0)</f>
        <v/>
      </c>
      <c r="W237">
        <f>IF(AND(U237=1,OR(N237&lt;&gt;0,J237&lt;&gt;0)),ABS(S237)+ROW()/1000000,0)</f>
        <v/>
      </c>
      <c r="X237">
        <f>IF(AND(U237=1,T237=1,C237&lt;&gt;0),ABS(S237)+ROW()/1000000,0)</f>
        <v/>
      </c>
    </row>
    <row r="238">
      <c r="A238" t="n">
        <v>201606</v>
      </c>
      <c r="B238" t="inlineStr">
        <is>
          <t>06/2016</t>
        </is>
      </c>
      <c r="C238" t="n">
        <v>30</v>
      </c>
      <c r="D238" t="inlineStr">
        <is>
          <t>S30</t>
        </is>
      </c>
      <c r="E238" t="inlineStr">
        <is>
          <t>Nexa Pesaro (S30)</t>
        </is>
      </c>
      <c r="F238" t="inlineStr">
        <is>
          <t>Ý</t>
        </is>
      </c>
      <c r="G238" t="inlineStr">
        <is>
          <t>POS</t>
        </is>
      </c>
      <c r="H238" s="42" t="n">
        <v>10161.9</v>
      </c>
      <c r="I238" s="42" t="n">
        <v>0</v>
      </c>
      <c r="J238" s="42" t="n">
        <v>10161.9</v>
      </c>
      <c r="K238" s="42" t="n">
        <v>0</v>
      </c>
      <c r="L238" s="42" t="n">
        <v>3</v>
      </c>
      <c r="M238" s="42" t="n">
        <v>43</v>
      </c>
      <c r="N238" s="42" t="n">
        <v>10161.9</v>
      </c>
      <c r="O238" s="42" t="n">
        <v>10161.9</v>
      </c>
      <c r="P238" s="42" t="n">
        <v>0</v>
      </c>
      <c r="Q238" s="42" t="n">
        <v>0</v>
      </c>
      <c r="R238" s="42" t="n">
        <v>0</v>
      </c>
      <c r="S238" s="42">
        <f>N238-(J238-K238)</f>
        <v/>
      </c>
      <c r="T238">
        <f>IF(N238=0,0,IF(AND(ABS(S238)&gt;Calc!$B$8,ABS(S238)/ABS(N238)&gt;Calc!$B$9),1,0))</f>
        <v/>
      </c>
      <c r="U238">
        <f>IF(AND(A238=Calc!$B$3,OR(Calc!$B$6="*",G238=Calc!$B$6),OR(Calc!$B$7="*",F238=Calc!$B$7)),1,0)</f>
        <v/>
      </c>
      <c r="V238">
        <f>IF(AND(U238=1,J238&gt;0),J238+ROW()/1000000,0)</f>
        <v/>
      </c>
      <c r="W238">
        <f>IF(AND(U238=1,OR(N238&lt;&gt;0,J238&lt;&gt;0)),ABS(S238)+ROW()/1000000,0)</f>
        <v/>
      </c>
      <c r="X238">
        <f>IF(AND(U238=1,T238=1,C238&lt;&gt;0),ABS(S238)+ROW()/1000000,0)</f>
        <v/>
      </c>
    </row>
    <row r="239">
      <c r="A239" t="n">
        <v>201606</v>
      </c>
      <c r="B239" t="inlineStr">
        <is>
          <t>06/2016</t>
        </is>
      </c>
      <c r="C239" t="n">
        <v>31</v>
      </c>
      <c r="D239" t="inlineStr">
        <is>
          <t>S31</t>
        </is>
      </c>
      <c r="E239" t="inlineStr">
        <is>
          <t>Nexa Drenthe (S31)</t>
        </is>
      </c>
      <c r="F239" t="inlineStr">
        <is>
          <t>Hà Lan</t>
        </is>
      </c>
      <c r="G239" t="inlineStr">
        <is>
          <t>POS</t>
        </is>
      </c>
      <c r="H239" s="42" t="n">
        <v>5757.9</v>
      </c>
      <c r="I239" s="42" t="n">
        <v>0</v>
      </c>
      <c r="J239" s="42" t="n">
        <v>5757.9</v>
      </c>
      <c r="K239" s="42" t="n">
        <v>0</v>
      </c>
      <c r="L239" s="42" t="n">
        <v>2</v>
      </c>
      <c r="M239" s="42" t="n">
        <v>15</v>
      </c>
      <c r="N239" s="42" t="n">
        <v>5757.9</v>
      </c>
      <c r="O239" s="42" t="n">
        <v>5757.9</v>
      </c>
      <c r="P239" s="42" t="n">
        <v>0</v>
      </c>
      <c r="Q239" s="42" t="n">
        <v>0</v>
      </c>
      <c r="R239" s="42" t="n">
        <v>0</v>
      </c>
      <c r="S239" s="42">
        <f>N239-(J239-K239)</f>
        <v/>
      </c>
      <c r="T239">
        <f>IF(N239=0,0,IF(AND(ABS(S239)&gt;Calc!$B$8,ABS(S239)/ABS(N239)&gt;Calc!$B$9),1,0))</f>
        <v/>
      </c>
      <c r="U239">
        <f>IF(AND(A239=Calc!$B$3,OR(Calc!$B$6="*",G239=Calc!$B$6),OR(Calc!$B$7="*",F239=Calc!$B$7)),1,0)</f>
        <v/>
      </c>
      <c r="V239">
        <f>IF(AND(U239=1,J239&gt;0),J239+ROW()/1000000,0)</f>
        <v/>
      </c>
      <c r="W239">
        <f>IF(AND(U239=1,OR(N239&lt;&gt;0,J239&lt;&gt;0)),ABS(S239)+ROW()/1000000,0)</f>
        <v/>
      </c>
      <c r="X239">
        <f>IF(AND(U239=1,T239=1,C239&lt;&gt;0),ABS(S239)+ROW()/1000000,0)</f>
        <v/>
      </c>
    </row>
    <row r="240">
      <c r="A240" t="n">
        <v>201606</v>
      </c>
      <c r="B240" t="inlineStr">
        <is>
          <t>06/2016</t>
        </is>
      </c>
      <c r="C240" t="n">
        <v>32</v>
      </c>
      <c r="D240" t="inlineStr">
        <is>
          <t>S32</t>
        </is>
      </c>
      <c r="E240" t="inlineStr">
        <is>
          <t>Nexa Flevoland (S32)</t>
        </is>
      </c>
      <c r="F240" t="inlineStr">
        <is>
          <t>Hà Lan</t>
        </is>
      </c>
      <c r="G240" t="inlineStr">
        <is>
          <t>POS</t>
        </is>
      </c>
      <c r="H240" s="42" t="n">
        <v>3317.8</v>
      </c>
      <c r="I240" s="42" t="n">
        <v>0</v>
      </c>
      <c r="J240" s="42" t="n">
        <v>3317.8</v>
      </c>
      <c r="K240" s="42" t="n">
        <v>22.89</v>
      </c>
      <c r="L240" s="42" t="n">
        <v>2</v>
      </c>
      <c r="M240" s="42" t="n">
        <v>13</v>
      </c>
      <c r="N240" s="42" t="n">
        <v>3294.91</v>
      </c>
      <c r="O240" s="42" t="n">
        <v>3317.8</v>
      </c>
      <c r="P240" s="42" t="n">
        <v>0</v>
      </c>
      <c r="Q240" s="42" t="n">
        <v>0</v>
      </c>
      <c r="R240" s="42" t="n">
        <v>0</v>
      </c>
      <c r="S240" s="42">
        <f>N240-(J240-K240)</f>
        <v/>
      </c>
      <c r="T240">
        <f>IF(N240=0,0,IF(AND(ABS(S240)&gt;Calc!$B$8,ABS(S240)/ABS(N240)&gt;Calc!$B$9),1,0))</f>
        <v/>
      </c>
      <c r="U240">
        <f>IF(AND(A240=Calc!$B$3,OR(Calc!$B$6="*",G240=Calc!$B$6),OR(Calc!$B$7="*",F240=Calc!$B$7)),1,0)</f>
        <v/>
      </c>
      <c r="V240">
        <f>IF(AND(U240=1,J240&gt;0),J240+ROW()/1000000,0)</f>
        <v/>
      </c>
      <c r="W240">
        <f>IF(AND(U240=1,OR(N240&lt;&gt;0,J240&lt;&gt;0)),ABS(S240)+ROW()/1000000,0)</f>
        <v/>
      </c>
      <c r="X240">
        <f>IF(AND(U240=1,T240=1,C240&lt;&gt;0),ABS(S240)+ROW()/1000000,0)</f>
        <v/>
      </c>
    </row>
    <row r="241">
      <c r="A241" t="n">
        <v>201606</v>
      </c>
      <c r="B241" t="inlineStr">
        <is>
          <t>06/2016</t>
        </is>
      </c>
      <c r="C241" t="n">
        <v>34</v>
      </c>
      <c r="D241" t="inlineStr">
        <is>
          <t>S34</t>
        </is>
      </c>
      <c r="E241" t="inlineStr">
        <is>
          <t>Nexa Groningen (S34)</t>
        </is>
      </c>
      <c r="F241" t="inlineStr">
        <is>
          <t>Hà Lan</t>
        </is>
      </c>
      <c r="G241" t="inlineStr">
        <is>
          <t>POS</t>
        </is>
      </c>
      <c r="H241" s="42" t="n">
        <v>6968</v>
      </c>
      <c r="I241" s="42" t="n">
        <v>0</v>
      </c>
      <c r="J241" s="42" t="n">
        <v>6968</v>
      </c>
      <c r="K241" s="42" t="n">
        <v>0</v>
      </c>
      <c r="L241" s="42" t="n">
        <v>2</v>
      </c>
      <c r="M241" s="42" t="n">
        <v>21</v>
      </c>
      <c r="N241" s="42" t="n">
        <v>6968</v>
      </c>
      <c r="O241" s="42" t="n">
        <v>6968</v>
      </c>
      <c r="P241" s="42" t="n">
        <v>0</v>
      </c>
      <c r="Q241" s="42" t="n">
        <v>0</v>
      </c>
      <c r="R241" s="42" t="n">
        <v>0</v>
      </c>
      <c r="S241" s="42">
        <f>N241-(J241-K241)</f>
        <v/>
      </c>
      <c r="T241">
        <f>IF(N241=0,0,IF(AND(ABS(S241)&gt;Calc!$B$8,ABS(S241)/ABS(N241)&gt;Calc!$B$9),1,0))</f>
        <v/>
      </c>
      <c r="U241">
        <f>IF(AND(A241=Calc!$B$3,OR(Calc!$B$6="*",G241=Calc!$B$6),OR(Calc!$B$7="*",F241=Calc!$B$7)),1,0)</f>
        <v/>
      </c>
      <c r="V241">
        <f>IF(AND(U241=1,J241&gt;0),J241+ROW()/1000000,0)</f>
        <v/>
      </c>
      <c r="W241">
        <f>IF(AND(U241=1,OR(N241&lt;&gt;0,J241&lt;&gt;0)),ABS(S241)+ROW()/1000000,0)</f>
        <v/>
      </c>
      <c r="X241">
        <f>IF(AND(U241=1,T241=1,C241&lt;&gt;0),ABS(S241)+ROW()/1000000,0)</f>
        <v/>
      </c>
    </row>
    <row r="242">
      <c r="A242" t="n">
        <v>201606</v>
      </c>
      <c r="B242" t="inlineStr">
        <is>
          <t>06/2016</t>
        </is>
      </c>
      <c r="C242" t="n">
        <v>36</v>
      </c>
      <c r="D242" t="inlineStr">
        <is>
          <t>S36</t>
        </is>
      </c>
      <c r="E242" t="inlineStr">
        <is>
          <t>Nexa Armagh (S36)</t>
        </is>
      </c>
      <c r="F242" t="inlineStr">
        <is>
          <t>Anh</t>
        </is>
      </c>
      <c r="G242" t="inlineStr">
        <is>
          <t>POS</t>
        </is>
      </c>
      <c r="H242" s="42" t="n">
        <v>5843.62</v>
      </c>
      <c r="I242" s="42" t="n">
        <v>0</v>
      </c>
      <c r="J242" s="42" t="n">
        <v>5843.62</v>
      </c>
      <c r="K242" s="42" t="n">
        <v>0</v>
      </c>
      <c r="L242" s="42" t="n">
        <v>5</v>
      </c>
      <c r="M242" s="42" t="n">
        <v>39</v>
      </c>
      <c r="N242" s="42" t="n">
        <v>5843.62</v>
      </c>
      <c r="O242" s="42" t="n">
        <v>5843.62</v>
      </c>
      <c r="P242" s="42" t="n">
        <v>0</v>
      </c>
      <c r="Q242" s="42" t="n">
        <v>0</v>
      </c>
      <c r="R242" s="42" t="n">
        <v>0</v>
      </c>
      <c r="S242" s="42">
        <f>N242-(J242-K242)</f>
        <v/>
      </c>
      <c r="T242">
        <f>IF(N242=0,0,IF(AND(ABS(S242)&gt;Calc!$B$8,ABS(S242)/ABS(N242)&gt;Calc!$B$9),1,0))</f>
        <v/>
      </c>
      <c r="U242">
        <f>IF(AND(A242=Calc!$B$3,OR(Calc!$B$6="*",G242=Calc!$B$6),OR(Calc!$B$7="*",F242=Calc!$B$7)),1,0)</f>
        <v/>
      </c>
      <c r="V242">
        <f>IF(AND(U242=1,J242&gt;0),J242+ROW()/1000000,0)</f>
        <v/>
      </c>
      <c r="W242">
        <f>IF(AND(U242=1,OR(N242&lt;&gt;0,J242&lt;&gt;0)),ABS(S242)+ROW()/1000000,0)</f>
        <v/>
      </c>
      <c r="X242">
        <f>IF(AND(U242=1,T242=1,C242&lt;&gt;0),ABS(S242)+ROW()/1000000,0)</f>
        <v/>
      </c>
    </row>
    <row r="243">
      <c r="A243" t="n">
        <v>201606</v>
      </c>
      <c r="B243" t="inlineStr">
        <is>
          <t>06/2016</t>
        </is>
      </c>
      <c r="C243" t="n">
        <v>37</v>
      </c>
      <c r="D243" t="inlineStr">
        <is>
          <t>S37</t>
        </is>
      </c>
      <c r="E243" t="inlineStr">
        <is>
          <t>Nexa Ayrshire (S37)</t>
        </is>
      </c>
      <c r="F243" t="inlineStr">
        <is>
          <t>Anh</t>
        </is>
      </c>
      <c r="G243" t="inlineStr">
        <is>
          <t>POS</t>
        </is>
      </c>
      <c r="H243" s="42" t="n">
        <v>12125.48</v>
      </c>
      <c r="I243" s="42" t="n">
        <v>0</v>
      </c>
      <c r="J243" s="42" t="n">
        <v>12125.48</v>
      </c>
      <c r="K243" s="42" t="n">
        <v>0</v>
      </c>
      <c r="L243" s="42" t="n">
        <v>5</v>
      </c>
      <c r="M243" s="42" t="n">
        <v>48</v>
      </c>
      <c r="N243" s="42" t="n">
        <v>12125.48</v>
      </c>
      <c r="O243" s="42" t="n">
        <v>12125.48</v>
      </c>
      <c r="P243" s="42" t="n">
        <v>0</v>
      </c>
      <c r="Q243" s="42" t="n">
        <v>0</v>
      </c>
      <c r="R243" s="42" t="n">
        <v>0</v>
      </c>
      <c r="S243" s="42">
        <f>N243-(J243-K243)</f>
        <v/>
      </c>
      <c r="T243">
        <f>IF(N243=0,0,IF(AND(ABS(S243)&gt;Calc!$B$8,ABS(S243)/ABS(N243)&gt;Calc!$B$9),1,0))</f>
        <v/>
      </c>
      <c r="U243">
        <f>IF(AND(A243=Calc!$B$3,OR(Calc!$B$6="*",G243=Calc!$B$6),OR(Calc!$B$7="*",F243=Calc!$B$7)),1,0)</f>
        <v/>
      </c>
      <c r="V243">
        <f>IF(AND(U243=1,J243&gt;0),J243+ROW()/1000000,0)</f>
        <v/>
      </c>
      <c r="W243">
        <f>IF(AND(U243=1,OR(N243&lt;&gt;0,J243&lt;&gt;0)),ABS(S243)+ROW()/1000000,0)</f>
        <v/>
      </c>
      <c r="X243">
        <f>IF(AND(U243=1,T243=1,C243&lt;&gt;0),ABS(S243)+ROW()/1000000,0)</f>
        <v/>
      </c>
    </row>
    <row r="244">
      <c r="A244" t="n">
        <v>201606</v>
      </c>
      <c r="B244" t="inlineStr">
        <is>
          <t>06/2016</t>
        </is>
      </c>
      <c r="C244" t="n">
        <v>38</v>
      </c>
      <c r="D244" t="inlineStr">
        <is>
          <t>S38</t>
        </is>
      </c>
      <c r="E244" t="inlineStr">
        <is>
          <t>Nexa Belfast (S38)</t>
        </is>
      </c>
      <c r="F244" t="inlineStr">
        <is>
          <t>Anh</t>
        </is>
      </c>
      <c r="G244" t="inlineStr">
        <is>
          <t>POS</t>
        </is>
      </c>
      <c r="H244" s="42" t="n">
        <v>29348.58</v>
      </c>
      <c r="I244" s="42" t="n">
        <v>0</v>
      </c>
      <c r="J244" s="42" t="n">
        <v>29348.58</v>
      </c>
      <c r="K244" s="42" t="n">
        <v>0</v>
      </c>
      <c r="L244" s="42" t="n">
        <v>8</v>
      </c>
      <c r="M244" s="42" t="n">
        <v>101</v>
      </c>
      <c r="N244" s="42" t="n">
        <v>29348.58</v>
      </c>
      <c r="O244" s="42" t="n">
        <v>29348.58</v>
      </c>
      <c r="P244" s="42" t="n">
        <v>0</v>
      </c>
      <c r="Q244" s="42" t="n">
        <v>0</v>
      </c>
      <c r="R244" s="42" t="n">
        <v>0</v>
      </c>
      <c r="S244" s="42">
        <f>N244-(J244-K244)</f>
        <v/>
      </c>
      <c r="T244">
        <f>IF(N244=0,0,IF(AND(ABS(S244)&gt;Calc!$B$8,ABS(S244)/ABS(N244)&gt;Calc!$B$9),1,0))</f>
        <v/>
      </c>
      <c r="U244">
        <f>IF(AND(A244=Calc!$B$3,OR(Calc!$B$6="*",G244=Calc!$B$6),OR(Calc!$B$7="*",F244=Calc!$B$7)),1,0)</f>
        <v/>
      </c>
      <c r="V244">
        <f>IF(AND(U244=1,J244&gt;0),J244+ROW()/1000000,0)</f>
        <v/>
      </c>
      <c r="W244">
        <f>IF(AND(U244=1,OR(N244&lt;&gt;0,J244&lt;&gt;0)),ABS(S244)+ROW()/1000000,0)</f>
        <v/>
      </c>
      <c r="X244">
        <f>IF(AND(U244=1,T244=1,C244&lt;&gt;0),ABS(S244)+ROW()/1000000,0)</f>
        <v/>
      </c>
    </row>
    <row r="245">
      <c r="A245" t="n">
        <v>201606</v>
      </c>
      <c r="B245" t="inlineStr">
        <is>
          <t>06/2016</t>
        </is>
      </c>
      <c r="C245" t="n">
        <v>39</v>
      </c>
      <c r="D245" t="inlineStr">
        <is>
          <t>S39</t>
        </is>
      </c>
      <c r="E245" t="inlineStr">
        <is>
          <t>Nexa Blaenau Gwent (S39)</t>
        </is>
      </c>
      <c r="F245" t="inlineStr">
        <is>
          <t>Anh</t>
        </is>
      </c>
      <c r="G245" t="inlineStr">
        <is>
          <t>POS</t>
        </is>
      </c>
      <c r="H245" s="42" t="n">
        <v>9483.129999999999</v>
      </c>
      <c r="I245" s="42" t="n">
        <v>0</v>
      </c>
      <c r="J245" s="42" t="n">
        <v>9483.129999999999</v>
      </c>
      <c r="K245" s="42" t="n">
        <v>0</v>
      </c>
      <c r="L245" s="42" t="n">
        <v>9</v>
      </c>
      <c r="M245" s="42" t="n">
        <v>49</v>
      </c>
      <c r="N245" s="42" t="n">
        <v>9483.129999999999</v>
      </c>
      <c r="O245" s="42" t="n">
        <v>9483.129999999999</v>
      </c>
      <c r="P245" s="42" t="n">
        <v>0</v>
      </c>
      <c r="Q245" s="42" t="n">
        <v>0</v>
      </c>
      <c r="R245" s="42" t="n">
        <v>0</v>
      </c>
      <c r="S245" s="42">
        <f>N245-(J245-K245)</f>
        <v/>
      </c>
      <c r="T245">
        <f>IF(N245=0,0,IF(AND(ABS(S245)&gt;Calc!$B$8,ABS(S245)/ABS(N245)&gt;Calc!$B$9),1,0))</f>
        <v/>
      </c>
      <c r="U245">
        <f>IF(AND(A245=Calc!$B$3,OR(Calc!$B$6="*",G245=Calc!$B$6),OR(Calc!$B$7="*",F245=Calc!$B$7)),1,0)</f>
        <v/>
      </c>
      <c r="V245">
        <f>IF(AND(U245=1,J245&gt;0),J245+ROW()/1000000,0)</f>
        <v/>
      </c>
      <c r="W245">
        <f>IF(AND(U245=1,OR(N245&lt;&gt;0,J245&lt;&gt;0)),ABS(S245)+ROW()/1000000,0)</f>
        <v/>
      </c>
      <c r="X245">
        <f>IF(AND(U245=1,T245=1,C245&lt;&gt;0),ABS(S245)+ROW()/1000000,0)</f>
        <v/>
      </c>
    </row>
    <row r="246">
      <c r="A246" t="n">
        <v>201606</v>
      </c>
      <c r="B246" t="inlineStr">
        <is>
          <t>06/2016</t>
        </is>
      </c>
      <c r="C246" t="n">
        <v>40</v>
      </c>
      <c r="D246" t="inlineStr">
        <is>
          <t>S40</t>
        </is>
      </c>
      <c r="E246" t="inlineStr">
        <is>
          <t>Nexa Dungannon and South Tyrone (S40)</t>
        </is>
      </c>
      <c r="F246" t="inlineStr">
        <is>
          <t>Anh</t>
        </is>
      </c>
      <c r="G246" t="inlineStr">
        <is>
          <t>POS</t>
        </is>
      </c>
      <c r="H246" s="42" t="n">
        <v>4781.82</v>
      </c>
      <c r="I246" s="42" t="n">
        <v>0</v>
      </c>
      <c r="J246" s="42" t="n">
        <v>4781.82</v>
      </c>
      <c r="K246" s="42" t="n">
        <v>0</v>
      </c>
      <c r="L246" s="42" t="n">
        <v>5</v>
      </c>
      <c r="M246" s="42" t="n">
        <v>21</v>
      </c>
      <c r="N246" s="42" t="n">
        <v>4781.82</v>
      </c>
      <c r="O246" s="42" t="n">
        <v>4781.82</v>
      </c>
      <c r="P246" s="42" t="n">
        <v>0</v>
      </c>
      <c r="Q246" s="42" t="n">
        <v>0</v>
      </c>
      <c r="R246" s="42" t="n">
        <v>0</v>
      </c>
      <c r="S246" s="42">
        <f>N246-(J246-K246)</f>
        <v/>
      </c>
      <c r="T246">
        <f>IF(N246=0,0,IF(AND(ABS(S246)&gt;Calc!$B$8,ABS(S246)/ABS(N246)&gt;Calc!$B$9),1,0))</f>
        <v/>
      </c>
      <c r="U246">
        <f>IF(AND(A246=Calc!$B$3,OR(Calc!$B$6="*",G246=Calc!$B$6),OR(Calc!$B$7="*",F246=Calc!$B$7)),1,0)</f>
        <v/>
      </c>
      <c r="V246">
        <f>IF(AND(U246=1,J246&gt;0),J246+ROW()/1000000,0)</f>
        <v/>
      </c>
      <c r="W246">
        <f>IF(AND(U246=1,OR(N246&lt;&gt;0,J246&lt;&gt;0)),ABS(S246)+ROW()/1000000,0)</f>
        <v/>
      </c>
      <c r="X246">
        <f>IF(AND(U246=1,T246=1,C246&lt;&gt;0),ABS(S246)+ROW()/1000000,0)</f>
        <v/>
      </c>
    </row>
    <row r="247">
      <c r="A247" t="n">
        <v>201606</v>
      </c>
      <c r="B247" t="inlineStr">
        <is>
          <t>06/2016</t>
        </is>
      </c>
      <c r="C247" t="n">
        <v>41</v>
      </c>
      <c r="D247" t="inlineStr">
        <is>
          <t>S41</t>
        </is>
      </c>
      <c r="E247" t="inlineStr">
        <is>
          <t>Nexa Fermanagh (S41)</t>
        </is>
      </c>
      <c r="F247" t="inlineStr">
        <is>
          <t>Anh</t>
        </is>
      </c>
      <c r="G247" t="inlineStr">
        <is>
          <t>POS</t>
        </is>
      </c>
      <c r="H247" s="42" t="n">
        <v>3662.56</v>
      </c>
      <c r="I247" s="42" t="n">
        <v>0</v>
      </c>
      <c r="J247" s="42" t="n">
        <v>3662.56</v>
      </c>
      <c r="K247" s="42" t="n">
        <v>0</v>
      </c>
      <c r="L247" s="42" t="n">
        <v>2</v>
      </c>
      <c r="M247" s="42" t="n">
        <v>23</v>
      </c>
      <c r="N247" s="42" t="n">
        <v>3662.56</v>
      </c>
      <c r="O247" s="42" t="n">
        <v>3662.56</v>
      </c>
      <c r="P247" s="42" t="n">
        <v>1</v>
      </c>
      <c r="Q247" s="42" t="n">
        <v>0</v>
      </c>
      <c r="R247" s="42" t="n">
        <v>0</v>
      </c>
      <c r="S247" s="42">
        <f>N247-(J247-K247)</f>
        <v/>
      </c>
      <c r="T247">
        <f>IF(N247=0,0,IF(AND(ABS(S247)&gt;Calc!$B$8,ABS(S247)/ABS(N247)&gt;Calc!$B$9),1,0))</f>
        <v/>
      </c>
      <c r="U247">
        <f>IF(AND(A247=Calc!$B$3,OR(Calc!$B$6="*",G247=Calc!$B$6),OR(Calc!$B$7="*",F247=Calc!$B$7)),1,0)</f>
        <v/>
      </c>
      <c r="V247">
        <f>IF(AND(U247=1,J247&gt;0),J247+ROW()/1000000,0)</f>
        <v/>
      </c>
      <c r="W247">
        <f>IF(AND(U247=1,OR(N247&lt;&gt;0,J247&lt;&gt;0)),ABS(S247)+ROW()/1000000,0)</f>
        <v/>
      </c>
      <c r="X247">
        <f>IF(AND(U247=1,T247=1,C247&lt;&gt;0),ABS(S247)+ROW()/1000000,0)</f>
        <v/>
      </c>
    </row>
    <row r="248">
      <c r="A248" t="n">
        <v>201606</v>
      </c>
      <c r="B248" t="inlineStr">
        <is>
          <t>06/2016</t>
        </is>
      </c>
      <c r="C248" t="n">
        <v>42</v>
      </c>
      <c r="D248" t="inlineStr">
        <is>
          <t>S42</t>
        </is>
      </c>
      <c r="E248" t="inlineStr">
        <is>
          <t>Nexa North Down (S42)</t>
        </is>
      </c>
      <c r="F248" t="inlineStr">
        <is>
          <t>Anh</t>
        </is>
      </c>
      <c r="G248" t="inlineStr">
        <is>
          <t>POS</t>
        </is>
      </c>
      <c r="H248" s="42" t="n">
        <v>10846.95</v>
      </c>
      <c r="I248" s="42" t="n">
        <v>0</v>
      </c>
      <c r="J248" s="42" t="n">
        <v>10846.95</v>
      </c>
      <c r="K248" s="42" t="n">
        <v>0</v>
      </c>
      <c r="L248" s="42" t="n">
        <v>5</v>
      </c>
      <c r="M248" s="42" t="n">
        <v>19</v>
      </c>
      <c r="N248" s="42" t="n">
        <v>10846.95</v>
      </c>
      <c r="O248" s="42" t="n">
        <v>10846.95</v>
      </c>
      <c r="P248" s="42" t="n">
        <v>1</v>
      </c>
      <c r="Q248" s="42" t="n">
        <v>0</v>
      </c>
      <c r="R248" s="42" t="n">
        <v>0</v>
      </c>
      <c r="S248" s="42">
        <f>N248-(J248-K248)</f>
        <v/>
      </c>
      <c r="T248">
        <f>IF(N248=0,0,IF(AND(ABS(S248)&gt;Calc!$B$8,ABS(S248)/ABS(N248)&gt;Calc!$B$9),1,0))</f>
        <v/>
      </c>
      <c r="U248">
        <f>IF(AND(A248=Calc!$B$3,OR(Calc!$B$6="*",G248=Calc!$B$6),OR(Calc!$B$7="*",F248=Calc!$B$7)),1,0)</f>
        <v/>
      </c>
      <c r="V248">
        <f>IF(AND(U248=1,J248&gt;0),J248+ROW()/1000000,0)</f>
        <v/>
      </c>
      <c r="W248">
        <f>IF(AND(U248=1,OR(N248&lt;&gt;0,J248&lt;&gt;0)),ABS(S248)+ROW()/1000000,0)</f>
        <v/>
      </c>
      <c r="X248">
        <f>IF(AND(U248=1,T248=1,C248&lt;&gt;0),ABS(S248)+ROW()/1000000,0)</f>
        <v/>
      </c>
    </row>
    <row r="249">
      <c r="A249" t="n">
        <v>201606</v>
      </c>
      <c r="B249" t="inlineStr">
        <is>
          <t>06/2016</t>
        </is>
      </c>
      <c r="C249" t="n">
        <v>43</v>
      </c>
      <c r="D249" t="inlineStr">
        <is>
          <t>S43</t>
        </is>
      </c>
      <c r="E249" t="inlineStr">
        <is>
          <t>Nexa Alaska (S43)</t>
        </is>
      </c>
      <c r="F249" t="inlineStr">
        <is>
          <t>Mỹ</t>
        </is>
      </c>
      <c r="G249" t="inlineStr">
        <is>
          <t>POS</t>
        </is>
      </c>
      <c r="H249" s="42" t="n">
        <v>19545.53</v>
      </c>
      <c r="I249" s="42" t="n">
        <v>0</v>
      </c>
      <c r="J249" s="42" t="n">
        <v>19545.53</v>
      </c>
      <c r="K249" s="42" t="n">
        <v>0</v>
      </c>
      <c r="L249" s="42" t="n">
        <v>4</v>
      </c>
      <c r="M249" s="42" t="n">
        <v>45</v>
      </c>
      <c r="N249" s="42" t="n">
        <v>19545.53</v>
      </c>
      <c r="O249" s="42" t="n">
        <v>19545.53</v>
      </c>
      <c r="P249" s="42" t="n">
        <v>0</v>
      </c>
      <c r="Q249" s="42" t="n">
        <v>0</v>
      </c>
      <c r="R249" s="42" t="n">
        <v>0</v>
      </c>
      <c r="S249" s="42">
        <f>N249-(J249-K249)</f>
        <v/>
      </c>
      <c r="T249">
        <f>IF(N249=0,0,IF(AND(ABS(S249)&gt;Calc!$B$8,ABS(S249)/ABS(N249)&gt;Calc!$B$9),1,0))</f>
        <v/>
      </c>
      <c r="U249">
        <f>IF(AND(A249=Calc!$B$3,OR(Calc!$B$6="*",G249=Calc!$B$6),OR(Calc!$B$7="*",F249=Calc!$B$7)),1,0)</f>
        <v/>
      </c>
      <c r="V249">
        <f>IF(AND(U249=1,J249&gt;0),J249+ROW()/1000000,0)</f>
        <v/>
      </c>
      <c r="W249">
        <f>IF(AND(U249=1,OR(N249&lt;&gt;0,J249&lt;&gt;0)),ABS(S249)+ROW()/1000000,0)</f>
        <v/>
      </c>
      <c r="X249">
        <f>IF(AND(U249=1,T249=1,C249&lt;&gt;0),ABS(S249)+ROW()/1000000,0)</f>
        <v/>
      </c>
    </row>
    <row r="250">
      <c r="A250" t="n">
        <v>201606</v>
      </c>
      <c r="B250" t="inlineStr">
        <is>
          <t>06/2016</t>
        </is>
      </c>
      <c r="C250" t="n">
        <v>44</v>
      </c>
      <c r="D250" t="inlineStr">
        <is>
          <t>S44</t>
        </is>
      </c>
      <c r="E250" t="inlineStr">
        <is>
          <t>Nexa Arkansas (S44)</t>
        </is>
      </c>
      <c r="F250" t="inlineStr">
        <is>
          <t>Mỹ</t>
        </is>
      </c>
      <c r="G250" t="inlineStr">
        <is>
          <t>POS</t>
        </is>
      </c>
      <c r="H250" s="42" t="n">
        <v>6350.02</v>
      </c>
      <c r="I250" s="42" t="n">
        <v>0</v>
      </c>
      <c r="J250" s="42" t="n">
        <v>6350.02</v>
      </c>
      <c r="K250" s="42" t="n">
        <v>0</v>
      </c>
      <c r="L250" s="42" t="n">
        <v>4</v>
      </c>
      <c r="M250" s="42" t="n">
        <v>29</v>
      </c>
      <c r="N250" s="42" t="n">
        <v>6350.02</v>
      </c>
      <c r="O250" s="42" t="n">
        <v>6350.02</v>
      </c>
      <c r="P250" s="42" t="n">
        <v>0</v>
      </c>
      <c r="Q250" s="42" t="n">
        <v>0</v>
      </c>
      <c r="R250" s="42" t="n">
        <v>0</v>
      </c>
      <c r="S250" s="42">
        <f>N250-(J250-K250)</f>
        <v/>
      </c>
      <c r="T250">
        <f>IF(N250=0,0,IF(AND(ABS(S250)&gt;Calc!$B$8,ABS(S250)/ABS(N250)&gt;Calc!$B$9),1,0))</f>
        <v/>
      </c>
      <c r="U250">
        <f>IF(AND(A250=Calc!$B$3,OR(Calc!$B$6="*",G250=Calc!$B$6),OR(Calc!$B$7="*",F250=Calc!$B$7)),1,0)</f>
        <v/>
      </c>
      <c r="V250">
        <f>IF(AND(U250=1,J250&gt;0),J250+ROW()/1000000,0)</f>
        <v/>
      </c>
      <c r="W250">
        <f>IF(AND(U250=1,OR(N250&lt;&gt;0,J250&lt;&gt;0)),ABS(S250)+ROW()/1000000,0)</f>
        <v/>
      </c>
      <c r="X250">
        <f>IF(AND(U250=1,T250=1,C250&lt;&gt;0),ABS(S250)+ROW()/1000000,0)</f>
        <v/>
      </c>
    </row>
    <row r="251">
      <c r="A251" t="n">
        <v>201606</v>
      </c>
      <c r="B251" t="inlineStr">
        <is>
          <t>06/2016</t>
        </is>
      </c>
      <c r="C251" t="n">
        <v>45</v>
      </c>
      <c r="D251" t="inlineStr">
        <is>
          <t>S45</t>
        </is>
      </c>
      <c r="E251" t="inlineStr">
        <is>
          <t>Nexa Connecticut (S45)</t>
        </is>
      </c>
      <c r="F251" t="inlineStr">
        <is>
          <t>Mỹ</t>
        </is>
      </c>
      <c r="G251" t="inlineStr">
        <is>
          <t>POS</t>
        </is>
      </c>
      <c r="H251" s="42" t="n">
        <v>7679</v>
      </c>
      <c r="I251" s="42" t="n">
        <v>0</v>
      </c>
      <c r="J251" s="42" t="n">
        <v>7679</v>
      </c>
      <c r="K251" s="42" t="n">
        <v>0</v>
      </c>
      <c r="L251" s="42" t="n">
        <v>7</v>
      </c>
      <c r="M251" s="42" t="n">
        <v>37</v>
      </c>
      <c r="N251" s="42" t="n">
        <v>7679</v>
      </c>
      <c r="O251" s="42" t="n">
        <v>7679</v>
      </c>
      <c r="P251" s="42" t="n">
        <v>0</v>
      </c>
      <c r="Q251" s="42" t="n">
        <v>0</v>
      </c>
      <c r="R251" s="42" t="n">
        <v>0</v>
      </c>
      <c r="S251" s="42">
        <f>N251-(J251-K251)</f>
        <v/>
      </c>
      <c r="T251">
        <f>IF(N251=0,0,IF(AND(ABS(S251)&gt;Calc!$B$8,ABS(S251)/ABS(N251)&gt;Calc!$B$9),1,0))</f>
        <v/>
      </c>
      <c r="U251">
        <f>IF(AND(A251=Calc!$B$3,OR(Calc!$B$6="*",G251=Calc!$B$6),OR(Calc!$B$7="*",F251=Calc!$B$7)),1,0)</f>
        <v/>
      </c>
      <c r="V251">
        <f>IF(AND(U251=1,J251&gt;0),J251+ROW()/1000000,0)</f>
        <v/>
      </c>
      <c r="W251">
        <f>IF(AND(U251=1,OR(N251&lt;&gt;0,J251&lt;&gt;0)),ABS(S251)+ROW()/1000000,0)</f>
        <v/>
      </c>
      <c r="X251">
        <f>IF(AND(U251=1,T251=1,C251&lt;&gt;0),ABS(S251)+ROW()/1000000,0)</f>
        <v/>
      </c>
    </row>
    <row r="252">
      <c r="A252" t="n">
        <v>201606</v>
      </c>
      <c r="B252" t="inlineStr">
        <is>
          <t>06/2016</t>
        </is>
      </c>
      <c r="C252" t="n">
        <v>47</v>
      </c>
      <c r="D252" t="inlineStr">
        <is>
          <t>S47</t>
        </is>
      </c>
      <c r="E252" t="inlineStr">
        <is>
          <t>Nexa Hawaii (S47)</t>
        </is>
      </c>
      <c r="F252" t="inlineStr">
        <is>
          <t>Mỹ</t>
        </is>
      </c>
      <c r="G252" t="inlineStr">
        <is>
          <t>POS</t>
        </is>
      </c>
      <c r="H252" s="42" t="n">
        <v>14401.48</v>
      </c>
      <c r="I252" s="42" t="n">
        <v>0</v>
      </c>
      <c r="J252" s="42" t="n">
        <v>14401.48</v>
      </c>
      <c r="K252" s="42" t="n">
        <v>0</v>
      </c>
      <c r="L252" s="42" t="n">
        <v>5</v>
      </c>
      <c r="M252" s="42" t="n">
        <v>27</v>
      </c>
      <c r="N252" s="42" t="n">
        <v>14401.48</v>
      </c>
      <c r="O252" s="42" t="n">
        <v>14401.48</v>
      </c>
      <c r="P252" s="42" t="n">
        <v>0</v>
      </c>
      <c r="Q252" s="42" t="n">
        <v>0</v>
      </c>
      <c r="R252" s="42" t="n">
        <v>0</v>
      </c>
      <c r="S252" s="42">
        <f>N252-(J252-K252)</f>
        <v/>
      </c>
      <c r="T252">
        <f>IF(N252=0,0,IF(AND(ABS(S252)&gt;Calc!$B$8,ABS(S252)/ABS(N252)&gt;Calc!$B$9),1,0))</f>
        <v/>
      </c>
      <c r="U252">
        <f>IF(AND(A252=Calc!$B$3,OR(Calc!$B$6="*",G252=Calc!$B$6),OR(Calc!$B$7="*",F252=Calc!$B$7)),1,0)</f>
        <v/>
      </c>
      <c r="V252">
        <f>IF(AND(U252=1,J252&gt;0),J252+ROW()/1000000,0)</f>
        <v/>
      </c>
      <c r="W252">
        <f>IF(AND(U252=1,OR(N252&lt;&gt;0,J252&lt;&gt;0)),ABS(S252)+ROW()/1000000,0)</f>
        <v/>
      </c>
      <c r="X252">
        <f>IF(AND(U252=1,T252=1,C252&lt;&gt;0),ABS(S252)+ROW()/1000000,0)</f>
        <v/>
      </c>
    </row>
    <row r="253">
      <c r="A253" t="n">
        <v>201606</v>
      </c>
      <c r="B253" t="inlineStr">
        <is>
          <t>06/2016</t>
        </is>
      </c>
      <c r="C253" t="n">
        <v>48</v>
      </c>
      <c r="D253" t="inlineStr">
        <is>
          <t>S48</t>
        </is>
      </c>
      <c r="E253" t="inlineStr">
        <is>
          <t>Nexa Idaho (S48)</t>
        </is>
      </c>
      <c r="F253" t="inlineStr">
        <is>
          <t>Mỹ</t>
        </is>
      </c>
      <c r="G253" t="inlineStr">
        <is>
          <t>POS</t>
        </is>
      </c>
      <c r="H253" s="42" t="n">
        <v>9599.92</v>
      </c>
      <c r="I253" s="42" t="n">
        <v>0</v>
      </c>
      <c r="J253" s="42" t="n">
        <v>9599.92</v>
      </c>
      <c r="K253" s="42" t="n">
        <v>0</v>
      </c>
      <c r="L253" s="42" t="n">
        <v>6</v>
      </c>
      <c r="M253" s="42" t="n">
        <v>35</v>
      </c>
      <c r="N253" s="42" t="n">
        <v>9599.92</v>
      </c>
      <c r="O253" s="42" t="n">
        <v>9599.92</v>
      </c>
      <c r="P253" s="42" t="n">
        <v>0</v>
      </c>
      <c r="Q253" s="42" t="n">
        <v>0</v>
      </c>
      <c r="R253" s="42" t="n">
        <v>0</v>
      </c>
      <c r="S253" s="42">
        <f>N253-(J253-K253)</f>
        <v/>
      </c>
      <c r="T253">
        <f>IF(N253=0,0,IF(AND(ABS(S253)&gt;Calc!$B$8,ABS(S253)/ABS(N253)&gt;Calc!$B$9),1,0))</f>
        <v/>
      </c>
      <c r="U253">
        <f>IF(AND(A253=Calc!$B$3,OR(Calc!$B$6="*",G253=Calc!$B$6),OR(Calc!$B$7="*",F253=Calc!$B$7)),1,0)</f>
        <v/>
      </c>
      <c r="V253">
        <f>IF(AND(U253=1,J253&gt;0),J253+ROW()/1000000,0)</f>
        <v/>
      </c>
      <c r="W253">
        <f>IF(AND(U253=1,OR(N253&lt;&gt;0,J253&lt;&gt;0)),ABS(S253)+ROW()/1000000,0)</f>
        <v/>
      </c>
      <c r="X253">
        <f>IF(AND(U253=1,T253=1,C253&lt;&gt;0),ABS(S253)+ROW()/1000000,0)</f>
        <v/>
      </c>
    </row>
    <row r="254">
      <c r="A254" t="n">
        <v>201606</v>
      </c>
      <c r="B254" t="inlineStr">
        <is>
          <t>06/2016</t>
        </is>
      </c>
      <c r="C254" t="n">
        <v>50</v>
      </c>
      <c r="D254" t="inlineStr">
        <is>
          <t>S50</t>
        </is>
      </c>
      <c r="E254" t="inlineStr">
        <is>
          <t>Nexa Kansas (S50)</t>
        </is>
      </c>
      <c r="F254" t="inlineStr">
        <is>
          <t>Mỹ</t>
        </is>
      </c>
      <c r="G254" t="inlineStr">
        <is>
          <t>POS</t>
        </is>
      </c>
      <c r="H254" s="42" t="n">
        <v>3035.84</v>
      </c>
      <c r="I254" s="42" t="n">
        <v>0</v>
      </c>
      <c r="J254" s="42" t="n">
        <v>3035.84</v>
      </c>
      <c r="K254" s="42" t="n">
        <v>0</v>
      </c>
      <c r="L254" s="42" t="n">
        <v>2</v>
      </c>
      <c r="M254" s="42" t="n">
        <v>17</v>
      </c>
      <c r="N254" s="42" t="n">
        <v>3035.84</v>
      </c>
      <c r="O254" s="42" t="n">
        <v>3035.84</v>
      </c>
      <c r="P254" s="42" t="n">
        <v>0</v>
      </c>
      <c r="Q254" s="42" t="n">
        <v>0</v>
      </c>
      <c r="R254" s="42" t="n">
        <v>0</v>
      </c>
      <c r="S254" s="42">
        <f>N254-(J254-K254)</f>
        <v/>
      </c>
      <c r="T254">
        <f>IF(N254=0,0,IF(AND(ABS(S254)&gt;Calc!$B$8,ABS(S254)/ABS(N254)&gt;Calc!$B$9),1,0))</f>
        <v/>
      </c>
      <c r="U254">
        <f>IF(AND(A254=Calc!$B$3,OR(Calc!$B$6="*",G254=Calc!$B$6),OR(Calc!$B$7="*",F254=Calc!$B$7)),1,0)</f>
        <v/>
      </c>
      <c r="V254">
        <f>IF(AND(U254=1,J254&gt;0),J254+ROW()/1000000,0)</f>
        <v/>
      </c>
      <c r="W254">
        <f>IF(AND(U254=1,OR(N254&lt;&gt;0,J254&lt;&gt;0)),ABS(S254)+ROW()/1000000,0)</f>
        <v/>
      </c>
      <c r="X254">
        <f>IF(AND(U254=1,T254=1,C254&lt;&gt;0),ABS(S254)+ROW()/1000000,0)</f>
        <v/>
      </c>
    </row>
    <row r="255">
      <c r="A255" t="n">
        <v>201606</v>
      </c>
      <c r="B255" t="inlineStr">
        <is>
          <t>06/2016</t>
        </is>
      </c>
      <c r="C255" t="n">
        <v>51</v>
      </c>
      <c r="D255" t="inlineStr">
        <is>
          <t>S51</t>
        </is>
      </c>
      <c r="E255" t="inlineStr">
        <is>
          <t>Nexa Maine (S51)</t>
        </is>
      </c>
      <c r="F255" t="inlineStr">
        <is>
          <t>Mỹ</t>
        </is>
      </c>
      <c r="G255" t="inlineStr">
        <is>
          <t>POS</t>
        </is>
      </c>
      <c r="H255" s="42" t="n">
        <v>13294.9</v>
      </c>
      <c r="I255" s="42" t="n">
        <v>0</v>
      </c>
      <c r="J255" s="42" t="n">
        <v>13294.9</v>
      </c>
      <c r="K255" s="42" t="n">
        <v>2000</v>
      </c>
      <c r="L255" s="42" t="n">
        <v>10</v>
      </c>
      <c r="M255" s="42" t="n">
        <v>53</v>
      </c>
      <c r="N255" s="42" t="n">
        <v>11294.9</v>
      </c>
      <c r="O255" s="42" t="n">
        <v>13294.9</v>
      </c>
      <c r="P255" s="42" t="n">
        <v>0</v>
      </c>
      <c r="Q255" s="42" t="n">
        <v>0</v>
      </c>
      <c r="R255" s="42" t="n">
        <v>0</v>
      </c>
      <c r="S255" s="42">
        <f>N255-(J255-K255)</f>
        <v/>
      </c>
      <c r="T255">
        <f>IF(N255=0,0,IF(AND(ABS(S255)&gt;Calc!$B$8,ABS(S255)/ABS(N255)&gt;Calc!$B$9),1,0))</f>
        <v/>
      </c>
      <c r="U255">
        <f>IF(AND(A255=Calc!$B$3,OR(Calc!$B$6="*",G255=Calc!$B$6),OR(Calc!$B$7="*",F255=Calc!$B$7)),1,0)</f>
        <v/>
      </c>
      <c r="V255">
        <f>IF(AND(U255=1,J255&gt;0),J255+ROW()/1000000,0)</f>
        <v/>
      </c>
      <c r="W255">
        <f>IF(AND(U255=1,OR(N255&lt;&gt;0,J255&lt;&gt;0)),ABS(S255)+ROW()/1000000,0)</f>
        <v/>
      </c>
      <c r="X255">
        <f>IF(AND(U255=1,T255=1,C255&lt;&gt;0),ABS(S255)+ROW()/1000000,0)</f>
        <v/>
      </c>
    </row>
    <row r="256">
      <c r="A256" t="n">
        <v>201606</v>
      </c>
      <c r="B256" t="inlineStr">
        <is>
          <t>06/2016</t>
        </is>
      </c>
      <c r="C256" t="n">
        <v>53</v>
      </c>
      <c r="D256" t="inlineStr">
        <is>
          <t>S53</t>
        </is>
      </c>
      <c r="E256" t="inlineStr">
        <is>
          <t>Nexa Montana (S53)</t>
        </is>
      </c>
      <c r="F256" t="inlineStr">
        <is>
          <t>Mỹ</t>
        </is>
      </c>
      <c r="G256" t="inlineStr">
        <is>
          <t>POS</t>
        </is>
      </c>
      <c r="H256" s="42" t="n">
        <v>9958.58</v>
      </c>
      <c r="I256" s="42" t="n">
        <v>0</v>
      </c>
      <c r="J256" s="42" t="n">
        <v>9958.58</v>
      </c>
      <c r="K256" s="42" t="n">
        <v>0</v>
      </c>
      <c r="L256" s="42" t="n">
        <v>3</v>
      </c>
      <c r="M256" s="42" t="n">
        <v>23</v>
      </c>
      <c r="N256" s="42" t="n">
        <v>9958.58</v>
      </c>
      <c r="O256" s="42" t="n">
        <v>9958.58</v>
      </c>
      <c r="P256" s="42" t="n">
        <v>1</v>
      </c>
      <c r="Q256" s="42" t="n">
        <v>0</v>
      </c>
      <c r="R256" s="42" t="n">
        <v>0</v>
      </c>
      <c r="S256" s="42">
        <f>N256-(J256-K256)</f>
        <v/>
      </c>
      <c r="T256">
        <f>IF(N256=0,0,IF(AND(ABS(S256)&gt;Calc!$B$8,ABS(S256)/ABS(N256)&gt;Calc!$B$9),1,0))</f>
        <v/>
      </c>
      <c r="U256">
        <f>IF(AND(A256=Calc!$B$3,OR(Calc!$B$6="*",G256=Calc!$B$6),OR(Calc!$B$7="*",F256=Calc!$B$7)),1,0)</f>
        <v/>
      </c>
      <c r="V256">
        <f>IF(AND(U256=1,J256&gt;0),J256+ROW()/1000000,0)</f>
        <v/>
      </c>
      <c r="W256">
        <f>IF(AND(U256=1,OR(N256&lt;&gt;0,J256&lt;&gt;0)),ABS(S256)+ROW()/1000000,0)</f>
        <v/>
      </c>
      <c r="X256">
        <f>IF(AND(U256=1,T256=1,C256&lt;&gt;0),ABS(S256)+ROW()/1000000,0)</f>
        <v/>
      </c>
    </row>
    <row r="257">
      <c r="A257" t="n">
        <v>201606</v>
      </c>
      <c r="B257" t="inlineStr">
        <is>
          <t>06/2016</t>
        </is>
      </c>
      <c r="C257" t="n">
        <v>54</v>
      </c>
      <c r="D257" t="inlineStr">
        <is>
          <t>S54</t>
        </is>
      </c>
      <c r="E257" t="inlineStr">
        <is>
          <t>Nexa Nebraska (S54)</t>
        </is>
      </c>
      <c r="F257" t="inlineStr">
        <is>
          <t>Mỹ</t>
        </is>
      </c>
      <c r="G257" t="inlineStr">
        <is>
          <t>POS</t>
        </is>
      </c>
      <c r="H257" s="42" t="n">
        <v>7014.38</v>
      </c>
      <c r="I257" s="42" t="n">
        <v>0</v>
      </c>
      <c r="J257" s="42" t="n">
        <v>7014.38</v>
      </c>
      <c r="K257" s="42" t="n">
        <v>44.97</v>
      </c>
      <c r="L257" s="42" t="n">
        <v>9</v>
      </c>
      <c r="M257" s="42" t="n">
        <v>46</v>
      </c>
      <c r="N257" s="42" t="n">
        <v>6969.41</v>
      </c>
      <c r="O257" s="42" t="n">
        <v>7014.38</v>
      </c>
      <c r="P257" s="42" t="n">
        <v>0</v>
      </c>
      <c r="Q257" s="42" t="n">
        <v>0</v>
      </c>
      <c r="R257" s="42" t="n">
        <v>0</v>
      </c>
      <c r="S257" s="42">
        <f>N257-(J257-K257)</f>
        <v/>
      </c>
      <c r="T257">
        <f>IF(N257=0,0,IF(AND(ABS(S257)&gt;Calc!$B$8,ABS(S257)/ABS(N257)&gt;Calc!$B$9),1,0))</f>
        <v/>
      </c>
      <c r="U257">
        <f>IF(AND(A257=Calc!$B$3,OR(Calc!$B$6="*",G257=Calc!$B$6),OR(Calc!$B$7="*",F257=Calc!$B$7)),1,0)</f>
        <v/>
      </c>
      <c r="V257">
        <f>IF(AND(U257=1,J257&gt;0),J257+ROW()/1000000,0)</f>
        <v/>
      </c>
      <c r="W257">
        <f>IF(AND(U257=1,OR(N257&lt;&gt;0,J257&lt;&gt;0)),ABS(S257)+ROW()/1000000,0)</f>
        <v/>
      </c>
      <c r="X257">
        <f>IF(AND(U257=1,T257=1,C257&lt;&gt;0),ABS(S257)+ROW()/1000000,0)</f>
        <v/>
      </c>
    </row>
    <row r="258">
      <c r="A258" t="n">
        <v>201606</v>
      </c>
      <c r="B258" t="inlineStr">
        <is>
          <t>06/2016</t>
        </is>
      </c>
      <c r="C258" t="n">
        <v>55</v>
      </c>
      <c r="D258" t="inlineStr">
        <is>
          <t>S55</t>
        </is>
      </c>
      <c r="E258" t="inlineStr">
        <is>
          <t>Nexa Nevada (S55)</t>
        </is>
      </c>
      <c r="F258" t="inlineStr">
        <is>
          <t>Mỹ</t>
        </is>
      </c>
      <c r="G258" t="inlineStr">
        <is>
          <t>POS</t>
        </is>
      </c>
      <c r="H258" s="42" t="n">
        <v>11138.76</v>
      </c>
      <c r="I258" s="42" t="n">
        <v>0</v>
      </c>
      <c r="J258" s="42" t="n">
        <v>11138.76</v>
      </c>
      <c r="K258" s="42" t="n">
        <v>1167</v>
      </c>
      <c r="L258" s="42" t="n">
        <v>6</v>
      </c>
      <c r="M258" s="42" t="n">
        <v>45</v>
      </c>
      <c r="N258" s="42" t="n">
        <v>9971.76</v>
      </c>
      <c r="O258" s="42" t="n">
        <v>11138.76</v>
      </c>
      <c r="P258" s="42" t="n">
        <v>0</v>
      </c>
      <c r="Q258" s="42" t="n">
        <v>0</v>
      </c>
      <c r="R258" s="42" t="n">
        <v>0</v>
      </c>
      <c r="S258" s="42">
        <f>N258-(J258-K258)</f>
        <v/>
      </c>
      <c r="T258">
        <f>IF(N258=0,0,IF(AND(ABS(S258)&gt;Calc!$B$8,ABS(S258)/ABS(N258)&gt;Calc!$B$9),1,0))</f>
        <v/>
      </c>
      <c r="U258">
        <f>IF(AND(A258=Calc!$B$3,OR(Calc!$B$6="*",G258=Calc!$B$6),OR(Calc!$B$7="*",F258=Calc!$B$7)),1,0)</f>
        <v/>
      </c>
      <c r="V258">
        <f>IF(AND(U258=1,J258&gt;0),J258+ROW()/1000000,0)</f>
        <v/>
      </c>
      <c r="W258">
        <f>IF(AND(U258=1,OR(N258&lt;&gt;0,J258&lt;&gt;0)),ABS(S258)+ROW()/1000000,0)</f>
        <v/>
      </c>
      <c r="X258">
        <f>IF(AND(U258=1,T258=1,C258&lt;&gt;0),ABS(S258)+ROW()/1000000,0)</f>
        <v/>
      </c>
    </row>
    <row r="259">
      <c r="A259" t="n">
        <v>201606</v>
      </c>
      <c r="B259" t="inlineStr">
        <is>
          <t>06/2016</t>
        </is>
      </c>
      <c r="C259" t="n">
        <v>56</v>
      </c>
      <c r="D259" t="inlineStr">
        <is>
          <t>S56</t>
        </is>
      </c>
      <c r="E259" t="inlineStr">
        <is>
          <t>Nexa New Hampshire (S56)</t>
        </is>
      </c>
      <c r="F259" t="inlineStr">
        <is>
          <t>Mỹ</t>
        </is>
      </c>
      <c r="G259" t="inlineStr">
        <is>
          <t>POS</t>
        </is>
      </c>
      <c r="H259" s="42" t="n">
        <v>1414.06</v>
      </c>
      <c r="I259" s="42" t="n">
        <v>0</v>
      </c>
      <c r="J259" s="42" t="n">
        <v>1414.06</v>
      </c>
      <c r="K259" s="42" t="n">
        <v>0</v>
      </c>
      <c r="L259" s="42" t="n">
        <v>5</v>
      </c>
      <c r="M259" s="42" t="n">
        <v>15</v>
      </c>
      <c r="N259" s="42" t="n">
        <v>1414.06</v>
      </c>
      <c r="O259" s="42" t="n">
        <v>1414.06</v>
      </c>
      <c r="P259" s="42" t="n">
        <v>0</v>
      </c>
      <c r="Q259" s="42" t="n">
        <v>0</v>
      </c>
      <c r="R259" s="42" t="n">
        <v>0</v>
      </c>
      <c r="S259" s="42">
        <f>N259-(J259-K259)</f>
        <v/>
      </c>
      <c r="T259">
        <f>IF(N259=0,0,IF(AND(ABS(S259)&gt;Calc!$B$8,ABS(S259)/ABS(N259)&gt;Calc!$B$9),1,0))</f>
        <v/>
      </c>
      <c r="U259">
        <f>IF(AND(A259=Calc!$B$3,OR(Calc!$B$6="*",G259=Calc!$B$6),OR(Calc!$B$7="*",F259=Calc!$B$7)),1,0)</f>
        <v/>
      </c>
      <c r="V259">
        <f>IF(AND(U259=1,J259&gt;0),J259+ROW()/1000000,0)</f>
        <v/>
      </c>
      <c r="W259">
        <f>IF(AND(U259=1,OR(N259&lt;&gt;0,J259&lt;&gt;0)),ABS(S259)+ROW()/1000000,0)</f>
        <v/>
      </c>
      <c r="X259">
        <f>IF(AND(U259=1,T259=1,C259&lt;&gt;0),ABS(S259)+ROW()/1000000,0)</f>
        <v/>
      </c>
    </row>
    <row r="260">
      <c r="A260" t="n">
        <v>201606</v>
      </c>
      <c r="B260" t="inlineStr">
        <is>
          <t>06/2016</t>
        </is>
      </c>
      <c r="C260" t="n">
        <v>57</v>
      </c>
      <c r="D260" t="inlineStr">
        <is>
          <t>S57</t>
        </is>
      </c>
      <c r="E260" t="inlineStr">
        <is>
          <t>Nexa New Mexico (S57)</t>
        </is>
      </c>
      <c r="F260" t="inlineStr">
        <is>
          <t>Mỹ</t>
        </is>
      </c>
      <c r="G260" t="inlineStr">
        <is>
          <t>POS</t>
        </is>
      </c>
      <c r="H260" s="42" t="n">
        <v>7406.85</v>
      </c>
      <c r="I260" s="42" t="n">
        <v>0</v>
      </c>
      <c r="J260" s="42" t="n">
        <v>7406.85</v>
      </c>
      <c r="K260" s="42" t="n">
        <v>118</v>
      </c>
      <c r="L260" s="42" t="n">
        <v>6</v>
      </c>
      <c r="M260" s="42" t="n">
        <v>45</v>
      </c>
      <c r="N260" s="42" t="n">
        <v>7288.85</v>
      </c>
      <c r="O260" s="42" t="n">
        <v>7406.85</v>
      </c>
      <c r="P260" s="42" t="n">
        <v>0</v>
      </c>
      <c r="Q260" s="42" t="n">
        <v>0</v>
      </c>
      <c r="R260" s="42" t="n">
        <v>0</v>
      </c>
      <c r="S260" s="42">
        <f>N260-(J260-K260)</f>
        <v/>
      </c>
      <c r="T260">
        <f>IF(N260=0,0,IF(AND(ABS(S260)&gt;Calc!$B$8,ABS(S260)/ABS(N260)&gt;Calc!$B$9),1,0))</f>
        <v/>
      </c>
      <c r="U260">
        <f>IF(AND(A260=Calc!$B$3,OR(Calc!$B$6="*",G260=Calc!$B$6),OR(Calc!$B$7="*",F260=Calc!$B$7)),1,0)</f>
        <v/>
      </c>
      <c r="V260">
        <f>IF(AND(U260=1,J260&gt;0),J260+ROW()/1000000,0)</f>
        <v/>
      </c>
      <c r="W260">
        <f>IF(AND(U260=1,OR(N260&lt;&gt;0,J260&lt;&gt;0)),ABS(S260)+ROW()/1000000,0)</f>
        <v/>
      </c>
      <c r="X260">
        <f>IF(AND(U260=1,T260=1,C260&lt;&gt;0),ABS(S260)+ROW()/1000000,0)</f>
        <v/>
      </c>
    </row>
    <row r="261">
      <c r="A261" t="n">
        <v>201606</v>
      </c>
      <c r="B261" t="inlineStr">
        <is>
          <t>06/2016</t>
        </is>
      </c>
      <c r="C261" t="n">
        <v>59</v>
      </c>
      <c r="D261" t="inlineStr">
        <is>
          <t>S59</t>
        </is>
      </c>
      <c r="E261" t="inlineStr">
        <is>
          <t>Nexa Oregon (S59)</t>
        </is>
      </c>
      <c r="F261" t="inlineStr">
        <is>
          <t>Mỹ</t>
        </is>
      </c>
      <c r="G261" t="inlineStr">
        <is>
          <t>POS</t>
        </is>
      </c>
      <c r="H261" s="42" t="n">
        <v>12376.15</v>
      </c>
      <c r="I261" s="42" t="n">
        <v>0</v>
      </c>
      <c r="J261" s="42" t="n">
        <v>12376.15</v>
      </c>
      <c r="K261" s="42" t="n">
        <v>0</v>
      </c>
      <c r="L261" s="42" t="n">
        <v>5</v>
      </c>
      <c r="M261" s="42" t="n">
        <v>38</v>
      </c>
      <c r="N261" s="42" t="n">
        <v>12376.15</v>
      </c>
      <c r="O261" s="42" t="n">
        <v>12376.15</v>
      </c>
      <c r="P261" s="42" t="n">
        <v>0</v>
      </c>
      <c r="Q261" s="42" t="n">
        <v>0</v>
      </c>
      <c r="R261" s="42" t="n">
        <v>0</v>
      </c>
      <c r="S261" s="42">
        <f>N261-(J261-K261)</f>
        <v/>
      </c>
      <c r="T261">
        <f>IF(N261=0,0,IF(AND(ABS(S261)&gt;Calc!$B$8,ABS(S261)/ABS(N261)&gt;Calc!$B$9),1,0))</f>
        <v/>
      </c>
      <c r="U261">
        <f>IF(AND(A261=Calc!$B$3,OR(Calc!$B$6="*",G261=Calc!$B$6),OR(Calc!$B$7="*",F261=Calc!$B$7)),1,0)</f>
        <v/>
      </c>
      <c r="V261">
        <f>IF(AND(U261=1,J261&gt;0),J261+ROW()/1000000,0)</f>
        <v/>
      </c>
      <c r="W261">
        <f>IF(AND(U261=1,OR(N261&lt;&gt;0,J261&lt;&gt;0)),ABS(S261)+ROW()/1000000,0)</f>
        <v/>
      </c>
      <c r="X261">
        <f>IF(AND(U261=1,T261=1,C261&lt;&gt;0),ABS(S261)+ROW()/1000000,0)</f>
        <v/>
      </c>
    </row>
    <row r="262">
      <c r="A262" t="n">
        <v>201606</v>
      </c>
      <c r="B262" t="inlineStr">
        <is>
          <t>06/2016</t>
        </is>
      </c>
      <c r="C262" t="n">
        <v>61</v>
      </c>
      <c r="D262" t="inlineStr">
        <is>
          <t>S61</t>
        </is>
      </c>
      <c r="E262" t="inlineStr">
        <is>
          <t>Nexa South Carolina (S61)</t>
        </is>
      </c>
      <c r="F262" t="inlineStr">
        <is>
          <t>Mỹ</t>
        </is>
      </c>
      <c r="G262" t="inlineStr">
        <is>
          <t>POS</t>
        </is>
      </c>
      <c r="H262" s="42" t="n">
        <v>14059.57</v>
      </c>
      <c r="I262" s="42" t="n">
        <v>0</v>
      </c>
      <c r="J262" s="42" t="n">
        <v>14059.57</v>
      </c>
      <c r="K262" s="42" t="n">
        <v>0</v>
      </c>
      <c r="L262" s="42" t="n">
        <v>7</v>
      </c>
      <c r="M262" s="42" t="n">
        <v>73</v>
      </c>
      <c r="N262" s="42" t="n">
        <v>14059.57</v>
      </c>
      <c r="O262" s="42" t="n">
        <v>14059.57</v>
      </c>
      <c r="P262" s="42" t="n">
        <v>0</v>
      </c>
      <c r="Q262" s="42" t="n">
        <v>0</v>
      </c>
      <c r="R262" s="42" t="n">
        <v>0</v>
      </c>
      <c r="S262" s="42">
        <f>N262-(J262-K262)</f>
        <v/>
      </c>
      <c r="T262">
        <f>IF(N262=0,0,IF(AND(ABS(S262)&gt;Calc!$B$8,ABS(S262)/ABS(N262)&gt;Calc!$B$9),1,0))</f>
        <v/>
      </c>
      <c r="U262">
        <f>IF(AND(A262=Calc!$B$3,OR(Calc!$B$6="*",G262=Calc!$B$6),OR(Calc!$B$7="*",F262=Calc!$B$7)),1,0)</f>
        <v/>
      </c>
      <c r="V262">
        <f>IF(AND(U262=1,J262&gt;0),J262+ROW()/1000000,0)</f>
        <v/>
      </c>
      <c r="W262">
        <f>IF(AND(U262=1,OR(N262&lt;&gt;0,J262&lt;&gt;0)),ABS(S262)+ROW()/1000000,0)</f>
        <v/>
      </c>
      <c r="X262">
        <f>IF(AND(U262=1,T262=1,C262&lt;&gt;0),ABS(S262)+ROW()/1000000,0)</f>
        <v/>
      </c>
    </row>
    <row r="263">
      <c r="A263" t="n">
        <v>201606</v>
      </c>
      <c r="B263" t="inlineStr">
        <is>
          <t>06/2016</t>
        </is>
      </c>
      <c r="C263" t="n">
        <v>63</v>
      </c>
      <c r="D263" t="inlineStr">
        <is>
          <t>S63</t>
        </is>
      </c>
      <c r="E263" t="inlineStr">
        <is>
          <t>Nexa Utah (S63)</t>
        </is>
      </c>
      <c r="F263" t="inlineStr">
        <is>
          <t>Mỹ</t>
        </is>
      </c>
      <c r="G263" t="inlineStr">
        <is>
          <t>POS</t>
        </is>
      </c>
      <c r="H263" s="42" t="n">
        <v>20395.46</v>
      </c>
      <c r="I263" s="42" t="n">
        <v>0</v>
      </c>
      <c r="J263" s="42" t="n">
        <v>20395.46</v>
      </c>
      <c r="K263" s="42" t="n">
        <v>739.79</v>
      </c>
      <c r="L263" s="42" t="n">
        <v>6</v>
      </c>
      <c r="M263" s="42" t="n">
        <v>41</v>
      </c>
      <c r="N263" s="42" t="n">
        <v>19655.67</v>
      </c>
      <c r="O263" s="42" t="n">
        <v>20395.46</v>
      </c>
      <c r="P263" s="42" t="n">
        <v>0</v>
      </c>
      <c r="Q263" s="42" t="n">
        <v>0</v>
      </c>
      <c r="R263" s="42" t="n">
        <v>0</v>
      </c>
      <c r="S263" s="42">
        <f>N263-(J263-K263)</f>
        <v/>
      </c>
      <c r="T263">
        <f>IF(N263=0,0,IF(AND(ABS(S263)&gt;Calc!$B$8,ABS(S263)/ABS(N263)&gt;Calc!$B$9),1,0))</f>
        <v/>
      </c>
      <c r="U263">
        <f>IF(AND(A263=Calc!$B$3,OR(Calc!$B$6="*",G263=Calc!$B$6),OR(Calc!$B$7="*",F263=Calc!$B$7)),1,0)</f>
        <v/>
      </c>
      <c r="V263">
        <f>IF(AND(U263=1,J263&gt;0),J263+ROW()/1000000,0)</f>
        <v/>
      </c>
      <c r="W263">
        <f>IF(AND(U263=1,OR(N263&lt;&gt;0,J263&lt;&gt;0)),ABS(S263)+ROW()/1000000,0)</f>
        <v/>
      </c>
      <c r="X263">
        <f>IF(AND(U263=1,T263=1,C263&lt;&gt;0),ABS(S263)+ROW()/1000000,0)</f>
        <v/>
      </c>
    </row>
    <row r="264">
      <c r="A264" t="n">
        <v>201606</v>
      </c>
      <c r="B264" t="inlineStr">
        <is>
          <t>06/2016</t>
        </is>
      </c>
      <c r="C264" t="n">
        <v>64</v>
      </c>
      <c r="D264" t="inlineStr">
        <is>
          <t>S64</t>
        </is>
      </c>
      <c r="E264" t="inlineStr">
        <is>
          <t>Nexa Washington DC (S64)</t>
        </is>
      </c>
      <c r="F264" t="inlineStr">
        <is>
          <t>Mỹ</t>
        </is>
      </c>
      <c r="G264" t="inlineStr">
        <is>
          <t>POS</t>
        </is>
      </c>
      <c r="H264" s="42" t="n">
        <v>11824.96</v>
      </c>
      <c r="I264" s="42" t="n">
        <v>0</v>
      </c>
      <c r="J264" s="42" t="n">
        <v>11824.96</v>
      </c>
      <c r="K264" s="42" t="n">
        <v>0</v>
      </c>
      <c r="L264" s="42" t="n">
        <v>6</v>
      </c>
      <c r="M264" s="42" t="n">
        <v>37</v>
      </c>
      <c r="N264" s="42" t="n">
        <v>11824.96</v>
      </c>
      <c r="O264" s="42" t="n">
        <v>11824.96</v>
      </c>
      <c r="P264" s="42" t="n">
        <v>0</v>
      </c>
      <c r="Q264" s="42" t="n">
        <v>0</v>
      </c>
      <c r="R264" s="42" t="n">
        <v>0</v>
      </c>
      <c r="S264" s="42">
        <f>N264-(J264-K264)</f>
        <v/>
      </c>
      <c r="T264">
        <f>IF(N264=0,0,IF(AND(ABS(S264)&gt;Calc!$B$8,ABS(S264)/ABS(N264)&gt;Calc!$B$9),1,0))</f>
        <v/>
      </c>
      <c r="U264">
        <f>IF(AND(A264=Calc!$B$3,OR(Calc!$B$6="*",G264=Calc!$B$6),OR(Calc!$B$7="*",F264=Calc!$B$7)),1,0)</f>
        <v/>
      </c>
      <c r="V264">
        <f>IF(AND(U264=1,J264&gt;0),J264+ROW()/1000000,0)</f>
        <v/>
      </c>
      <c r="W264">
        <f>IF(AND(U264=1,OR(N264&lt;&gt;0,J264&lt;&gt;0)),ABS(S264)+ROW()/1000000,0)</f>
        <v/>
      </c>
      <c r="X264">
        <f>IF(AND(U264=1,T264=1,C264&lt;&gt;0),ABS(S264)+ROW()/1000000,0)</f>
        <v/>
      </c>
    </row>
    <row r="265">
      <c r="A265" t="n">
        <v>201606</v>
      </c>
      <c r="B265" t="inlineStr">
        <is>
          <t>06/2016</t>
        </is>
      </c>
      <c r="C265" t="n">
        <v>65</v>
      </c>
      <c r="D265" t="inlineStr">
        <is>
          <t>S65</t>
        </is>
      </c>
      <c r="E265" t="inlineStr">
        <is>
          <t>Nexa West Virginia (S65)</t>
        </is>
      </c>
      <c r="F265" t="inlineStr">
        <is>
          <t>Mỹ</t>
        </is>
      </c>
      <c r="G265" t="inlineStr">
        <is>
          <t>POS</t>
        </is>
      </c>
      <c r="H265" s="42" t="n">
        <v>14814.46</v>
      </c>
      <c r="I265" s="42" t="n">
        <v>0</v>
      </c>
      <c r="J265" s="42" t="n">
        <v>14814.46</v>
      </c>
      <c r="K265" s="42" t="n">
        <v>0</v>
      </c>
      <c r="L265" s="42" t="n">
        <v>7</v>
      </c>
      <c r="M265" s="42" t="n">
        <v>49</v>
      </c>
      <c r="N265" s="42" t="n">
        <v>14814.46</v>
      </c>
      <c r="O265" s="42" t="n">
        <v>14814.46</v>
      </c>
      <c r="P265" s="42" t="n">
        <v>0</v>
      </c>
      <c r="Q265" s="42" t="n">
        <v>0</v>
      </c>
      <c r="R265" s="42" t="n">
        <v>0</v>
      </c>
      <c r="S265" s="42">
        <f>N265-(J265-K265)</f>
        <v/>
      </c>
      <c r="T265">
        <f>IF(N265=0,0,IF(AND(ABS(S265)&gt;Calc!$B$8,ABS(S265)/ABS(N265)&gt;Calc!$B$9),1,0))</f>
        <v/>
      </c>
      <c r="U265">
        <f>IF(AND(A265=Calc!$B$3,OR(Calc!$B$6="*",G265=Calc!$B$6),OR(Calc!$B$7="*",F265=Calc!$B$7)),1,0)</f>
        <v/>
      </c>
      <c r="V265">
        <f>IF(AND(U265=1,J265&gt;0),J265+ROW()/1000000,0)</f>
        <v/>
      </c>
      <c r="W265">
        <f>IF(AND(U265=1,OR(N265&lt;&gt;0,J265&lt;&gt;0)),ABS(S265)+ROW()/1000000,0)</f>
        <v/>
      </c>
      <c r="X265">
        <f>IF(AND(U265=1,T265=1,C265&lt;&gt;0),ABS(S265)+ROW()/1000000,0)</f>
        <v/>
      </c>
    </row>
    <row r="266">
      <c r="A266" t="n">
        <v>201606</v>
      </c>
      <c r="B266" t="inlineStr">
        <is>
          <t>06/2016</t>
        </is>
      </c>
      <c r="C266" t="n">
        <v>66</v>
      </c>
      <c r="D266" t="inlineStr">
        <is>
          <t>S66</t>
        </is>
      </c>
      <c r="E266" t="inlineStr">
        <is>
          <t>Nexa Wyoming (S66)</t>
        </is>
      </c>
      <c r="F266" t="inlineStr">
        <is>
          <t>Mỹ</t>
        </is>
      </c>
      <c r="G266" t="inlineStr">
        <is>
          <t>POS</t>
        </is>
      </c>
      <c r="H266" s="42" t="n">
        <v>6672.67</v>
      </c>
      <c r="I266" s="42" t="n">
        <v>0</v>
      </c>
      <c r="J266" s="42" t="n">
        <v>6672.67</v>
      </c>
      <c r="K266" s="42" t="n">
        <v>119.98</v>
      </c>
      <c r="L266" s="42" t="n">
        <v>2</v>
      </c>
      <c r="M266" s="42" t="n">
        <v>17</v>
      </c>
      <c r="N266" s="42" t="n">
        <v>6552.69</v>
      </c>
      <c r="O266" s="42" t="n">
        <v>6672.67</v>
      </c>
      <c r="P266" s="42" t="n">
        <v>0</v>
      </c>
      <c r="Q266" s="42" t="n">
        <v>0</v>
      </c>
      <c r="R266" s="42" t="n">
        <v>0</v>
      </c>
      <c r="S266" s="42">
        <f>N266-(J266-K266)</f>
        <v/>
      </c>
      <c r="T266">
        <f>IF(N266=0,0,IF(AND(ABS(S266)&gt;Calc!$B$8,ABS(S266)/ABS(N266)&gt;Calc!$B$9),1,0))</f>
        <v/>
      </c>
      <c r="U266">
        <f>IF(AND(A266=Calc!$B$3,OR(Calc!$B$6="*",G266=Calc!$B$6),OR(Calc!$B$7="*",F266=Calc!$B$7)),1,0)</f>
        <v/>
      </c>
      <c r="V266">
        <f>IF(AND(U266=1,J266&gt;0),J266+ROW()/1000000,0)</f>
        <v/>
      </c>
      <c r="W266">
        <f>IF(AND(U266=1,OR(N266&lt;&gt;0,J266&lt;&gt;0)),ABS(S266)+ROW()/1000000,0)</f>
        <v/>
      </c>
      <c r="X266">
        <f>IF(AND(U266=1,T266=1,C266&lt;&gt;0),ABS(S266)+ROW()/1000000,0)</f>
        <v/>
      </c>
    </row>
    <row r="267">
      <c r="A267" t="n">
        <v>201607</v>
      </c>
      <c r="B267" t="inlineStr">
        <is>
          <t>07/2016</t>
        </is>
      </c>
      <c r="C267" t="n">
        <v>0</v>
      </c>
      <c r="D267" t="inlineStr">
        <is>
          <t>ONL</t>
        </is>
      </c>
      <c r="E267" t="inlineStr">
        <is>
          <t>Nexa Online (website/app)</t>
        </is>
      </c>
      <c r="F267" t="inlineStr">
        <is>
          <t>Online</t>
        </is>
      </c>
      <c r="G267" t="inlineStr">
        <is>
          <t>ONLINE</t>
        </is>
      </c>
      <c r="H267" s="42" t="n">
        <v>131610.48</v>
      </c>
      <c r="I267" s="42" t="n">
        <v>2175.12</v>
      </c>
      <c r="J267" s="42" t="n">
        <v>129435.36</v>
      </c>
      <c r="K267" s="42" t="n">
        <v>299.94</v>
      </c>
      <c r="L267" s="42" t="n">
        <v>38</v>
      </c>
      <c r="M267" s="42" t="n">
        <v>366</v>
      </c>
      <c r="N267" s="42" t="n">
        <v>138272.88</v>
      </c>
      <c r="O267" s="42" t="n">
        <v>138572.82</v>
      </c>
      <c r="P267" s="42" t="n">
        <v>2</v>
      </c>
      <c r="Q267" s="42" t="n">
        <v>0</v>
      </c>
      <c r="R267" s="42" t="n">
        <v>1</v>
      </c>
      <c r="S267" s="42">
        <f>N267-(J267-K267)</f>
        <v/>
      </c>
      <c r="T267">
        <f>IF(N267=0,0,IF(AND(ABS(S267)&gt;Calc!$B$8,ABS(S267)/ABS(N267)&gt;Calc!$B$9),1,0))</f>
        <v/>
      </c>
      <c r="U267">
        <f>IF(AND(A267=Calc!$B$3,OR(Calc!$B$6="*",G267=Calc!$B$6),OR(Calc!$B$7="*",F267=Calc!$B$7)),1,0)</f>
        <v/>
      </c>
      <c r="V267">
        <f>IF(AND(U267=1,J267&gt;0),J267+ROW()/1000000,0)</f>
        <v/>
      </c>
      <c r="W267">
        <f>IF(AND(U267=1,OR(N267&lt;&gt;0,J267&lt;&gt;0)),ABS(S267)+ROW()/1000000,0)</f>
        <v/>
      </c>
      <c r="X267">
        <f>IF(AND(U267=1,T267=1,C267&lt;&gt;0),ABS(S267)+ROW()/1000000,0)</f>
        <v/>
      </c>
    </row>
    <row r="268">
      <c r="A268" t="n">
        <v>201607</v>
      </c>
      <c r="B268" t="inlineStr">
        <is>
          <t>07/2016</t>
        </is>
      </c>
      <c r="C268" t="n">
        <v>6</v>
      </c>
      <c r="D268" t="inlineStr">
        <is>
          <t>S06</t>
        </is>
      </c>
      <c r="E268" t="inlineStr">
        <is>
          <t>Nexa Western Australia (S06)</t>
        </is>
      </c>
      <c r="F268" t="inlineStr">
        <is>
          <t>Úc</t>
        </is>
      </c>
      <c r="G268" t="inlineStr">
        <is>
          <t>POS</t>
        </is>
      </c>
      <c r="H268" s="42" t="n">
        <v>5975.97</v>
      </c>
      <c r="I268" s="42" t="n">
        <v>0</v>
      </c>
      <c r="J268" s="42" t="n">
        <v>5975.97</v>
      </c>
      <c r="K268" s="42" t="n">
        <v>0</v>
      </c>
      <c r="L268" s="42" t="n">
        <v>1</v>
      </c>
      <c r="M268" s="42" t="n">
        <v>7</v>
      </c>
      <c r="N268" s="42" t="n">
        <v>5975.97</v>
      </c>
      <c r="O268" s="42" t="n">
        <v>5975.97</v>
      </c>
      <c r="P268" s="42" t="n">
        <v>0</v>
      </c>
      <c r="Q268" s="42" t="n">
        <v>0</v>
      </c>
      <c r="R268" s="42" t="n">
        <v>0</v>
      </c>
      <c r="S268" s="42">
        <f>N268-(J268-K268)</f>
        <v/>
      </c>
      <c r="T268">
        <f>IF(N268=0,0,IF(AND(ABS(S268)&gt;Calc!$B$8,ABS(S268)/ABS(N268)&gt;Calc!$B$9),1,0))</f>
        <v/>
      </c>
      <c r="U268">
        <f>IF(AND(A268=Calc!$B$3,OR(Calc!$B$6="*",G268=Calc!$B$6),OR(Calc!$B$7="*",F268=Calc!$B$7)),1,0)</f>
        <v/>
      </c>
      <c r="V268">
        <f>IF(AND(U268=1,J268&gt;0),J268+ROW()/1000000,0)</f>
        <v/>
      </c>
      <c r="W268">
        <f>IF(AND(U268=1,OR(N268&lt;&gt;0,J268&lt;&gt;0)),ABS(S268)+ROW()/1000000,0)</f>
        <v/>
      </c>
      <c r="X268">
        <f>IF(AND(U268=1,T268=1,C268&lt;&gt;0),ABS(S268)+ROW()/1000000,0)</f>
        <v/>
      </c>
    </row>
    <row r="269">
      <c r="A269" t="n">
        <v>201607</v>
      </c>
      <c r="B269" t="inlineStr">
        <is>
          <t>07/2016</t>
        </is>
      </c>
      <c r="C269" t="n">
        <v>8</v>
      </c>
      <c r="D269" t="inlineStr">
        <is>
          <t>S08</t>
        </is>
      </c>
      <c r="E269" t="inlineStr">
        <is>
          <t>Nexa Newfoundland and Labrador (S08)</t>
        </is>
      </c>
      <c r="F269" t="inlineStr">
        <is>
          <t>Canada</t>
        </is>
      </c>
      <c r="G269" t="inlineStr">
        <is>
          <t>POS</t>
        </is>
      </c>
      <c r="H269" s="42" t="n">
        <v>14057.25</v>
      </c>
      <c r="I269" s="42" t="n">
        <v>0</v>
      </c>
      <c r="J269" s="42" t="n">
        <v>14057.25</v>
      </c>
      <c r="K269" s="42" t="n">
        <v>0</v>
      </c>
      <c r="L269" s="42" t="n">
        <v>7</v>
      </c>
      <c r="M269" s="42" t="n">
        <v>59</v>
      </c>
      <c r="N269" s="42" t="n">
        <v>14057.25</v>
      </c>
      <c r="O269" s="42" t="n">
        <v>14057.25</v>
      </c>
      <c r="P269" s="42" t="n">
        <v>0</v>
      </c>
      <c r="Q269" s="42" t="n">
        <v>0</v>
      </c>
      <c r="R269" s="42" t="n">
        <v>0</v>
      </c>
      <c r="S269" s="42">
        <f>N269-(J269-K269)</f>
        <v/>
      </c>
      <c r="T269">
        <f>IF(N269=0,0,IF(AND(ABS(S269)&gt;Calc!$B$8,ABS(S269)/ABS(N269)&gt;Calc!$B$9),1,0))</f>
        <v/>
      </c>
      <c r="U269">
        <f>IF(AND(A269=Calc!$B$3,OR(Calc!$B$6="*",G269=Calc!$B$6),OR(Calc!$B$7="*",F269=Calc!$B$7)),1,0)</f>
        <v/>
      </c>
      <c r="V269">
        <f>IF(AND(U269=1,J269&gt;0),J269+ROW()/1000000,0)</f>
        <v/>
      </c>
      <c r="W269">
        <f>IF(AND(U269=1,OR(N269&lt;&gt;0,J269&lt;&gt;0)),ABS(S269)+ROW()/1000000,0)</f>
        <v/>
      </c>
      <c r="X269">
        <f>IF(AND(U269=1,T269=1,C269&lt;&gt;0),ABS(S269)+ROW()/1000000,0)</f>
        <v/>
      </c>
    </row>
    <row r="270">
      <c r="A270" t="n">
        <v>201607</v>
      </c>
      <c r="B270" t="inlineStr">
        <is>
          <t>07/2016</t>
        </is>
      </c>
      <c r="C270" t="n">
        <v>9</v>
      </c>
      <c r="D270" t="inlineStr">
        <is>
          <t>S09</t>
        </is>
      </c>
      <c r="E270" t="inlineStr">
        <is>
          <t>Nexa Northwest Territories (S09)</t>
        </is>
      </c>
      <c r="F270" t="inlineStr">
        <is>
          <t>Canada</t>
        </is>
      </c>
      <c r="G270" t="inlineStr">
        <is>
          <t>POS</t>
        </is>
      </c>
      <c r="H270" s="42" t="n">
        <v>6507.89</v>
      </c>
      <c r="I270" s="42" t="n">
        <v>0</v>
      </c>
      <c r="J270" s="42" t="n">
        <v>6507.89</v>
      </c>
      <c r="K270" s="42" t="n">
        <v>0</v>
      </c>
      <c r="L270" s="42" t="n">
        <v>5</v>
      </c>
      <c r="M270" s="42" t="n">
        <v>29</v>
      </c>
      <c r="N270" s="42" t="n">
        <v>6507.89</v>
      </c>
      <c r="O270" s="42" t="n">
        <v>6507.89</v>
      </c>
      <c r="P270" s="42" t="n">
        <v>0</v>
      </c>
      <c r="Q270" s="42" t="n">
        <v>0</v>
      </c>
      <c r="R270" s="42" t="n">
        <v>0</v>
      </c>
      <c r="S270" s="42">
        <f>N270-(J270-K270)</f>
        <v/>
      </c>
      <c r="T270">
        <f>IF(N270=0,0,IF(AND(ABS(S270)&gt;Calc!$B$8,ABS(S270)/ABS(N270)&gt;Calc!$B$9),1,0))</f>
        <v/>
      </c>
      <c r="U270">
        <f>IF(AND(A270=Calc!$B$3,OR(Calc!$B$6="*",G270=Calc!$B$6),OR(Calc!$B$7="*",F270=Calc!$B$7)),1,0)</f>
        <v/>
      </c>
      <c r="V270">
        <f>IF(AND(U270=1,J270&gt;0),J270+ROW()/1000000,0)</f>
        <v/>
      </c>
      <c r="W270">
        <f>IF(AND(U270=1,OR(N270&lt;&gt;0,J270&lt;&gt;0)),ABS(S270)+ROW()/1000000,0)</f>
        <v/>
      </c>
      <c r="X270">
        <f>IF(AND(U270=1,T270=1,C270&lt;&gt;0),ABS(S270)+ROW()/1000000,0)</f>
        <v/>
      </c>
    </row>
    <row r="271">
      <c r="A271" t="n">
        <v>201607</v>
      </c>
      <c r="B271" t="inlineStr">
        <is>
          <t>07/2016</t>
        </is>
      </c>
      <c r="C271" t="n">
        <v>10</v>
      </c>
      <c r="D271" t="inlineStr">
        <is>
          <t>S10</t>
        </is>
      </c>
      <c r="E271" t="inlineStr">
        <is>
          <t>Nexa Nunavut (S10)</t>
        </is>
      </c>
      <c r="F271" t="inlineStr">
        <is>
          <t>Canada</t>
        </is>
      </c>
      <c r="G271" t="inlineStr">
        <is>
          <t>POS</t>
        </is>
      </c>
      <c r="H271" s="42" t="n">
        <v>4735</v>
      </c>
      <c r="I271" s="42" t="n">
        <v>0</v>
      </c>
      <c r="J271" s="42" t="n">
        <v>4735</v>
      </c>
      <c r="K271" s="42" t="n">
        <v>0</v>
      </c>
      <c r="L271" s="42" t="n">
        <v>2</v>
      </c>
      <c r="M271" s="42" t="n">
        <v>12</v>
      </c>
      <c r="N271" s="42" t="n">
        <v>4735</v>
      </c>
      <c r="O271" s="42" t="n">
        <v>4735</v>
      </c>
      <c r="P271" s="42" t="n">
        <v>0</v>
      </c>
      <c r="Q271" s="42" t="n">
        <v>0</v>
      </c>
      <c r="R271" s="42" t="n">
        <v>0</v>
      </c>
      <c r="S271" s="42">
        <f>N271-(J271-K271)</f>
        <v/>
      </c>
      <c r="T271">
        <f>IF(N271=0,0,IF(AND(ABS(S271)&gt;Calc!$B$8,ABS(S271)/ABS(N271)&gt;Calc!$B$9),1,0))</f>
        <v/>
      </c>
      <c r="U271">
        <f>IF(AND(A271=Calc!$B$3,OR(Calc!$B$6="*",G271=Calc!$B$6),OR(Calc!$B$7="*",F271=Calc!$B$7)),1,0)</f>
        <v/>
      </c>
      <c r="V271">
        <f>IF(AND(U271=1,J271&gt;0),J271+ROW()/1000000,0)</f>
        <v/>
      </c>
      <c r="W271">
        <f>IF(AND(U271=1,OR(N271&lt;&gt;0,J271&lt;&gt;0)),ABS(S271)+ROW()/1000000,0)</f>
        <v/>
      </c>
      <c r="X271">
        <f>IF(AND(U271=1,T271=1,C271&lt;&gt;0),ABS(S271)+ROW()/1000000,0)</f>
        <v/>
      </c>
    </row>
    <row r="272">
      <c r="A272" t="n">
        <v>201607</v>
      </c>
      <c r="B272" t="inlineStr">
        <is>
          <t>07/2016</t>
        </is>
      </c>
      <c r="C272" t="n">
        <v>12</v>
      </c>
      <c r="D272" t="inlineStr">
        <is>
          <t>S12</t>
        </is>
      </c>
      <c r="E272" t="inlineStr">
        <is>
          <t>Nexa Basse-Normandie (S12)</t>
        </is>
      </c>
      <c r="F272" t="inlineStr">
        <is>
          <t>Pháp</t>
        </is>
      </c>
      <c r="G272" t="inlineStr">
        <is>
          <t>POS</t>
        </is>
      </c>
      <c r="H272" s="42" t="n">
        <v>3420.63</v>
      </c>
      <c r="I272" s="42" t="n">
        <v>0</v>
      </c>
      <c r="J272" s="42" t="n">
        <v>3420.63</v>
      </c>
      <c r="K272" s="42" t="n">
        <v>0</v>
      </c>
      <c r="L272" s="42" t="n">
        <v>2</v>
      </c>
      <c r="M272" s="42" t="n">
        <v>16</v>
      </c>
      <c r="N272" s="42" t="n">
        <v>3420.63</v>
      </c>
      <c r="O272" s="42" t="n">
        <v>3420.63</v>
      </c>
      <c r="P272" s="42" t="n">
        <v>0</v>
      </c>
      <c r="Q272" s="42" t="n">
        <v>0</v>
      </c>
      <c r="R272" s="42" t="n">
        <v>0</v>
      </c>
      <c r="S272" s="42">
        <f>N272-(J272-K272)</f>
        <v/>
      </c>
      <c r="T272">
        <f>IF(N272=0,0,IF(AND(ABS(S272)&gt;Calc!$B$8,ABS(S272)/ABS(N272)&gt;Calc!$B$9),1,0))</f>
        <v/>
      </c>
      <c r="U272">
        <f>IF(AND(A272=Calc!$B$3,OR(Calc!$B$6="*",G272=Calc!$B$6),OR(Calc!$B$7="*",F272=Calc!$B$7)),1,0)</f>
        <v/>
      </c>
      <c r="V272">
        <f>IF(AND(U272=1,J272&gt;0),J272+ROW()/1000000,0)</f>
        <v/>
      </c>
      <c r="W272">
        <f>IF(AND(U272=1,OR(N272&lt;&gt;0,J272&lt;&gt;0)),ABS(S272)+ROW()/1000000,0)</f>
        <v/>
      </c>
      <c r="X272">
        <f>IF(AND(U272=1,T272=1,C272&lt;&gt;0),ABS(S272)+ROW()/1000000,0)</f>
        <v/>
      </c>
    </row>
    <row r="273">
      <c r="A273" t="n">
        <v>201607</v>
      </c>
      <c r="B273" t="inlineStr">
        <is>
          <t>07/2016</t>
        </is>
      </c>
      <c r="C273" t="n">
        <v>13</v>
      </c>
      <c r="D273" t="inlineStr">
        <is>
          <t>S13</t>
        </is>
      </c>
      <c r="E273" t="inlineStr">
        <is>
          <t>Nexa Corse (S13)</t>
        </is>
      </c>
      <c r="F273" t="inlineStr">
        <is>
          <t>Pháp</t>
        </is>
      </c>
      <c r="G273" t="inlineStr">
        <is>
          <t>POS</t>
        </is>
      </c>
      <c r="H273" s="42" t="n">
        <v>8107.95</v>
      </c>
      <c r="I273" s="42" t="n">
        <v>0</v>
      </c>
      <c r="J273" s="42" t="n">
        <v>8107.95</v>
      </c>
      <c r="K273" s="42" t="n">
        <v>0</v>
      </c>
      <c r="L273" s="42" t="n">
        <v>3</v>
      </c>
      <c r="M273" s="42" t="n">
        <v>31</v>
      </c>
      <c r="N273" s="42" t="n">
        <v>8107.95</v>
      </c>
      <c r="O273" s="42" t="n">
        <v>8107.95</v>
      </c>
      <c r="P273" s="42" t="n">
        <v>0</v>
      </c>
      <c r="Q273" s="42" t="n">
        <v>0</v>
      </c>
      <c r="R273" s="42" t="n">
        <v>0</v>
      </c>
      <c r="S273" s="42">
        <f>N273-(J273-K273)</f>
        <v/>
      </c>
      <c r="T273">
        <f>IF(N273=0,0,IF(AND(ABS(S273)&gt;Calc!$B$8,ABS(S273)/ABS(N273)&gt;Calc!$B$9),1,0))</f>
        <v/>
      </c>
      <c r="U273">
        <f>IF(AND(A273=Calc!$B$3,OR(Calc!$B$6="*",G273=Calc!$B$6),OR(Calc!$B$7="*",F273=Calc!$B$7)),1,0)</f>
        <v/>
      </c>
      <c r="V273">
        <f>IF(AND(U273=1,J273&gt;0),J273+ROW()/1000000,0)</f>
        <v/>
      </c>
      <c r="W273">
        <f>IF(AND(U273=1,OR(N273&lt;&gt;0,J273&lt;&gt;0)),ABS(S273)+ROW()/1000000,0)</f>
        <v/>
      </c>
      <c r="X273">
        <f>IF(AND(U273=1,T273=1,C273&lt;&gt;0),ABS(S273)+ROW()/1000000,0)</f>
        <v/>
      </c>
    </row>
    <row r="274">
      <c r="A274" t="n">
        <v>201607</v>
      </c>
      <c r="B274" t="inlineStr">
        <is>
          <t>07/2016</t>
        </is>
      </c>
      <c r="C274" t="n">
        <v>15</v>
      </c>
      <c r="D274" t="inlineStr">
        <is>
          <t>S15</t>
        </is>
      </c>
      <c r="E274" t="inlineStr">
        <is>
          <t>Nexa La Réunion (S15)</t>
        </is>
      </c>
      <c r="F274" t="inlineStr">
        <is>
          <t>Pháp</t>
        </is>
      </c>
      <c r="G274" t="inlineStr">
        <is>
          <t>POS</t>
        </is>
      </c>
      <c r="H274" s="42" t="n">
        <v>20.99</v>
      </c>
      <c r="I274" s="42" t="n">
        <v>0</v>
      </c>
      <c r="J274" s="42" t="n">
        <v>20.99</v>
      </c>
      <c r="K274" s="42" t="n">
        <v>0</v>
      </c>
      <c r="L274" s="42" t="n">
        <v>1</v>
      </c>
      <c r="M274" s="42" t="n">
        <v>3</v>
      </c>
      <c r="N274" s="42" t="n">
        <v>20.99</v>
      </c>
      <c r="O274" s="42" t="n">
        <v>20.99</v>
      </c>
      <c r="P274" s="42" t="n">
        <v>0</v>
      </c>
      <c r="Q274" s="42" t="n">
        <v>0</v>
      </c>
      <c r="R274" s="42" t="n">
        <v>0</v>
      </c>
      <c r="S274" s="42">
        <f>N274-(J274-K274)</f>
        <v/>
      </c>
      <c r="T274">
        <f>IF(N274=0,0,IF(AND(ABS(S274)&gt;Calc!$B$8,ABS(S274)/ABS(N274)&gt;Calc!$B$9),1,0))</f>
        <v/>
      </c>
      <c r="U274">
        <f>IF(AND(A274=Calc!$B$3,OR(Calc!$B$6="*",G274=Calc!$B$6),OR(Calc!$B$7="*",F274=Calc!$B$7)),1,0)</f>
        <v/>
      </c>
      <c r="V274">
        <f>IF(AND(U274=1,J274&gt;0),J274+ROW()/1000000,0)</f>
        <v/>
      </c>
      <c r="W274">
        <f>IF(AND(U274=1,OR(N274&lt;&gt;0,J274&lt;&gt;0)),ABS(S274)+ROW()/1000000,0)</f>
        <v/>
      </c>
      <c r="X274">
        <f>IF(AND(U274=1,T274=1,C274&lt;&gt;0),ABS(S274)+ROW()/1000000,0)</f>
        <v/>
      </c>
    </row>
    <row r="275">
      <c r="A275" t="n">
        <v>201607</v>
      </c>
      <c r="B275" t="inlineStr">
        <is>
          <t>07/2016</t>
        </is>
      </c>
      <c r="C275" t="n">
        <v>19</v>
      </c>
      <c r="D275" t="inlineStr">
        <is>
          <t>S19</t>
        </is>
      </c>
      <c r="E275" t="inlineStr">
        <is>
          <t>Nexa Berlin (S19)</t>
        </is>
      </c>
      <c r="F275" t="inlineStr">
        <is>
          <t>Đức</t>
        </is>
      </c>
      <c r="G275" t="inlineStr">
        <is>
          <t>POS</t>
        </is>
      </c>
      <c r="H275" s="42" t="n">
        <v>4480.84</v>
      </c>
      <c r="I275" s="42" t="n">
        <v>0</v>
      </c>
      <c r="J275" s="42" t="n">
        <v>4480.84</v>
      </c>
      <c r="K275" s="42" t="n">
        <v>0</v>
      </c>
      <c r="L275" s="42" t="n">
        <v>3</v>
      </c>
      <c r="M275" s="42" t="n">
        <v>19</v>
      </c>
      <c r="N275" s="42" t="n">
        <v>4480.84</v>
      </c>
      <c r="O275" s="42" t="n">
        <v>4480.84</v>
      </c>
      <c r="P275" s="42" t="n">
        <v>0</v>
      </c>
      <c r="Q275" s="42" t="n">
        <v>0</v>
      </c>
      <c r="R275" s="42" t="n">
        <v>0</v>
      </c>
      <c r="S275" s="42">
        <f>N275-(J275-K275)</f>
        <v/>
      </c>
      <c r="T275">
        <f>IF(N275=0,0,IF(AND(ABS(S275)&gt;Calc!$B$8,ABS(S275)/ABS(N275)&gt;Calc!$B$9),1,0))</f>
        <v/>
      </c>
      <c r="U275">
        <f>IF(AND(A275=Calc!$B$3,OR(Calc!$B$6="*",G275=Calc!$B$6),OR(Calc!$B$7="*",F275=Calc!$B$7)),1,0)</f>
        <v/>
      </c>
      <c r="V275">
        <f>IF(AND(U275=1,J275&gt;0),J275+ROW()/1000000,0)</f>
        <v/>
      </c>
      <c r="W275">
        <f>IF(AND(U275=1,OR(N275&lt;&gt;0,J275&lt;&gt;0)),ABS(S275)+ROW()/1000000,0)</f>
        <v/>
      </c>
      <c r="X275">
        <f>IF(AND(U275=1,T275=1,C275&lt;&gt;0),ABS(S275)+ROW()/1000000,0)</f>
        <v/>
      </c>
    </row>
    <row r="276">
      <c r="A276" t="n">
        <v>201607</v>
      </c>
      <c r="B276" t="inlineStr">
        <is>
          <t>07/2016</t>
        </is>
      </c>
      <c r="C276" t="n">
        <v>20</v>
      </c>
      <c r="D276" t="inlineStr">
        <is>
          <t>S20</t>
        </is>
      </c>
      <c r="E276" t="inlineStr">
        <is>
          <t>Nexa Brandenburg (S20)</t>
        </is>
      </c>
      <c r="F276" t="inlineStr">
        <is>
          <t>Đức</t>
        </is>
      </c>
      <c r="G276" t="inlineStr">
        <is>
          <t>POS</t>
        </is>
      </c>
      <c r="H276" s="42" t="n">
        <v>1120</v>
      </c>
      <c r="I276" s="42" t="n">
        <v>0</v>
      </c>
      <c r="J276" s="42" t="n">
        <v>1120</v>
      </c>
      <c r="K276" s="42" t="n">
        <v>0</v>
      </c>
      <c r="L276" s="42" t="n">
        <v>1</v>
      </c>
      <c r="M276" s="42" t="n">
        <v>9</v>
      </c>
      <c r="N276" s="42" t="n">
        <v>1120</v>
      </c>
      <c r="O276" s="42" t="n">
        <v>1120</v>
      </c>
      <c r="P276" s="42" t="n">
        <v>0</v>
      </c>
      <c r="Q276" s="42" t="n">
        <v>0</v>
      </c>
      <c r="R276" s="42" t="n">
        <v>0</v>
      </c>
      <c r="S276" s="42">
        <f>N276-(J276-K276)</f>
        <v/>
      </c>
      <c r="T276">
        <f>IF(N276=0,0,IF(AND(ABS(S276)&gt;Calc!$B$8,ABS(S276)/ABS(N276)&gt;Calc!$B$9),1,0))</f>
        <v/>
      </c>
      <c r="U276">
        <f>IF(AND(A276=Calc!$B$3,OR(Calc!$B$6="*",G276=Calc!$B$6),OR(Calc!$B$7="*",F276=Calc!$B$7)),1,0)</f>
        <v/>
      </c>
      <c r="V276">
        <f>IF(AND(U276=1,J276&gt;0),J276+ROW()/1000000,0)</f>
        <v/>
      </c>
      <c r="W276">
        <f>IF(AND(U276=1,OR(N276&lt;&gt;0,J276&lt;&gt;0)),ABS(S276)+ROW()/1000000,0)</f>
        <v/>
      </c>
      <c r="X276">
        <f>IF(AND(U276=1,T276=1,C276&lt;&gt;0),ABS(S276)+ROW()/1000000,0)</f>
        <v/>
      </c>
    </row>
    <row r="277">
      <c r="A277" t="n">
        <v>201607</v>
      </c>
      <c r="B277" t="inlineStr">
        <is>
          <t>07/2016</t>
        </is>
      </c>
      <c r="C277" t="n">
        <v>24</v>
      </c>
      <c r="D277" t="inlineStr">
        <is>
          <t>S24</t>
        </is>
      </c>
      <c r="E277" t="inlineStr">
        <is>
          <t>Nexa Hessen (S24)</t>
        </is>
      </c>
      <c r="F277" t="inlineStr">
        <is>
          <t>Đức</t>
        </is>
      </c>
      <c r="G277" t="inlineStr">
        <is>
          <t>POS</t>
        </is>
      </c>
      <c r="H277" s="42" t="n">
        <v>2278.48</v>
      </c>
      <c r="I277" s="42" t="n">
        <v>0</v>
      </c>
      <c r="J277" s="42" t="n">
        <v>2278.48</v>
      </c>
      <c r="K277" s="42" t="n">
        <v>0</v>
      </c>
      <c r="L277" s="42" t="n">
        <v>4</v>
      </c>
      <c r="M277" s="42" t="n">
        <v>36</v>
      </c>
      <c r="N277" s="42" t="n">
        <v>2278.48</v>
      </c>
      <c r="O277" s="42" t="n">
        <v>2278.48</v>
      </c>
      <c r="P277" s="42" t="n">
        <v>0</v>
      </c>
      <c r="Q277" s="42" t="n">
        <v>0</v>
      </c>
      <c r="R277" s="42" t="n">
        <v>0</v>
      </c>
      <c r="S277" s="42">
        <f>N277-(J277-K277)</f>
        <v/>
      </c>
      <c r="T277">
        <f>IF(N277=0,0,IF(AND(ABS(S277)&gt;Calc!$B$8,ABS(S277)/ABS(N277)&gt;Calc!$B$9),1,0))</f>
        <v/>
      </c>
      <c r="U277">
        <f>IF(AND(A277=Calc!$B$3,OR(Calc!$B$6="*",G277=Calc!$B$6),OR(Calc!$B$7="*",F277=Calc!$B$7)),1,0)</f>
        <v/>
      </c>
      <c r="V277">
        <f>IF(AND(U277=1,J277&gt;0),J277+ROW()/1000000,0)</f>
        <v/>
      </c>
      <c r="W277">
        <f>IF(AND(U277=1,OR(N277&lt;&gt;0,J277&lt;&gt;0)),ABS(S277)+ROW()/1000000,0)</f>
        <v/>
      </c>
      <c r="X277">
        <f>IF(AND(U277=1,T277=1,C277&lt;&gt;0),ABS(S277)+ROW()/1000000,0)</f>
        <v/>
      </c>
    </row>
    <row r="278">
      <c r="A278" t="n">
        <v>201607</v>
      </c>
      <c r="B278" t="inlineStr">
        <is>
          <t>07/2016</t>
        </is>
      </c>
      <c r="C278" t="n">
        <v>27</v>
      </c>
      <c r="D278" t="inlineStr">
        <is>
          <t>S27</t>
        </is>
      </c>
      <c r="E278" t="inlineStr">
        <is>
          <t>Nexa Sachsen-Anhalt (S27)</t>
        </is>
      </c>
      <c r="F278" t="inlineStr">
        <is>
          <t>Đức</t>
        </is>
      </c>
      <c r="G278" t="inlineStr">
        <is>
          <t>POS</t>
        </is>
      </c>
      <c r="H278" s="42" t="n">
        <v>3477.36</v>
      </c>
      <c r="I278" s="42" t="n">
        <v>0</v>
      </c>
      <c r="J278" s="42" t="n">
        <v>3477.36</v>
      </c>
      <c r="K278" s="42" t="n">
        <v>0</v>
      </c>
      <c r="L278" s="42" t="n">
        <v>4</v>
      </c>
      <c r="M278" s="42" t="n">
        <v>23</v>
      </c>
      <c r="N278" s="42" t="n">
        <v>3477.36</v>
      </c>
      <c r="O278" s="42" t="n">
        <v>3477.36</v>
      </c>
      <c r="P278" s="42" t="n">
        <v>0</v>
      </c>
      <c r="Q278" s="42" t="n">
        <v>0</v>
      </c>
      <c r="R278" s="42" t="n">
        <v>0</v>
      </c>
      <c r="S278" s="42">
        <f>N278-(J278-K278)</f>
        <v/>
      </c>
      <c r="T278">
        <f>IF(N278=0,0,IF(AND(ABS(S278)&gt;Calc!$B$8,ABS(S278)/ABS(N278)&gt;Calc!$B$9),1,0))</f>
        <v/>
      </c>
      <c r="U278">
        <f>IF(AND(A278=Calc!$B$3,OR(Calc!$B$6="*",G278=Calc!$B$6),OR(Calc!$B$7="*",F278=Calc!$B$7)),1,0)</f>
        <v/>
      </c>
      <c r="V278">
        <f>IF(AND(U278=1,J278&gt;0),J278+ROW()/1000000,0)</f>
        <v/>
      </c>
      <c r="W278">
        <f>IF(AND(U278=1,OR(N278&lt;&gt;0,J278&lt;&gt;0)),ABS(S278)+ROW()/1000000,0)</f>
        <v/>
      </c>
      <c r="X278">
        <f>IF(AND(U278=1,T278=1,C278&lt;&gt;0),ABS(S278)+ROW()/1000000,0)</f>
        <v/>
      </c>
    </row>
    <row r="279">
      <c r="A279" t="n">
        <v>201607</v>
      </c>
      <c r="B279" t="inlineStr">
        <is>
          <t>07/2016</t>
        </is>
      </c>
      <c r="C279" t="n">
        <v>28</v>
      </c>
      <c r="D279" t="inlineStr">
        <is>
          <t>S28</t>
        </is>
      </c>
      <c r="E279" t="inlineStr">
        <is>
          <t>Nexa Caltanissetta (S28)</t>
        </is>
      </c>
      <c r="F279" t="inlineStr">
        <is>
          <t>Ý</t>
        </is>
      </c>
      <c r="G279" t="inlineStr">
        <is>
          <t>POS</t>
        </is>
      </c>
      <c r="H279" s="42" t="n">
        <v>2715.96</v>
      </c>
      <c r="I279" s="42" t="n">
        <v>0</v>
      </c>
      <c r="J279" s="42" t="n">
        <v>2715.96</v>
      </c>
      <c r="K279" s="42" t="n">
        <v>0</v>
      </c>
      <c r="L279" s="42" t="n">
        <v>4</v>
      </c>
      <c r="M279" s="42" t="n">
        <v>14</v>
      </c>
      <c r="N279" s="42" t="n">
        <v>2715.96</v>
      </c>
      <c r="O279" s="42" t="n">
        <v>2715.96</v>
      </c>
      <c r="P279" s="42" t="n">
        <v>0</v>
      </c>
      <c r="Q279" s="42" t="n">
        <v>0</v>
      </c>
      <c r="R279" s="42" t="n">
        <v>0</v>
      </c>
      <c r="S279" s="42">
        <f>N279-(J279-K279)</f>
        <v/>
      </c>
      <c r="T279">
        <f>IF(N279=0,0,IF(AND(ABS(S279)&gt;Calc!$B$8,ABS(S279)/ABS(N279)&gt;Calc!$B$9),1,0))</f>
        <v/>
      </c>
      <c r="U279">
        <f>IF(AND(A279=Calc!$B$3,OR(Calc!$B$6="*",G279=Calc!$B$6),OR(Calc!$B$7="*",F279=Calc!$B$7)),1,0)</f>
        <v/>
      </c>
      <c r="V279">
        <f>IF(AND(U279=1,J279&gt;0),J279+ROW()/1000000,0)</f>
        <v/>
      </c>
      <c r="W279">
        <f>IF(AND(U279=1,OR(N279&lt;&gt;0,J279&lt;&gt;0)),ABS(S279)+ROW()/1000000,0)</f>
        <v/>
      </c>
      <c r="X279">
        <f>IF(AND(U279=1,T279=1,C279&lt;&gt;0),ABS(S279)+ROW()/1000000,0)</f>
        <v/>
      </c>
    </row>
    <row r="280">
      <c r="A280" t="n">
        <v>201607</v>
      </c>
      <c r="B280" t="inlineStr">
        <is>
          <t>07/2016</t>
        </is>
      </c>
      <c r="C280" t="n">
        <v>29</v>
      </c>
      <c r="D280" t="inlineStr">
        <is>
          <t>S29</t>
        </is>
      </c>
      <c r="E280" t="inlineStr">
        <is>
          <t>Nexa Enna (S29)</t>
        </is>
      </c>
      <c r="F280" t="inlineStr">
        <is>
          <t>Ý</t>
        </is>
      </c>
      <c r="G280" t="inlineStr">
        <is>
          <t>POS</t>
        </is>
      </c>
      <c r="H280" s="42" t="n">
        <v>19726.39</v>
      </c>
      <c r="I280" s="42" t="n">
        <v>0</v>
      </c>
      <c r="J280" s="42" t="n">
        <v>19726.39</v>
      </c>
      <c r="K280" s="42" t="n">
        <v>109.99</v>
      </c>
      <c r="L280" s="42" t="n">
        <v>4</v>
      </c>
      <c r="M280" s="42" t="n">
        <v>44</v>
      </c>
      <c r="N280" s="42" t="n">
        <v>19616.4</v>
      </c>
      <c r="O280" s="42" t="n">
        <v>19726.39</v>
      </c>
      <c r="P280" s="42" t="n">
        <v>0</v>
      </c>
      <c r="Q280" s="42" t="n">
        <v>0</v>
      </c>
      <c r="R280" s="42" t="n">
        <v>0</v>
      </c>
      <c r="S280" s="42">
        <f>N280-(J280-K280)</f>
        <v/>
      </c>
      <c r="T280">
        <f>IF(N280=0,0,IF(AND(ABS(S280)&gt;Calc!$B$8,ABS(S280)/ABS(N280)&gt;Calc!$B$9),1,0))</f>
        <v/>
      </c>
      <c r="U280">
        <f>IF(AND(A280=Calc!$B$3,OR(Calc!$B$6="*",G280=Calc!$B$6),OR(Calc!$B$7="*",F280=Calc!$B$7)),1,0)</f>
        <v/>
      </c>
      <c r="V280">
        <f>IF(AND(U280=1,J280&gt;0),J280+ROW()/1000000,0)</f>
        <v/>
      </c>
      <c r="W280">
        <f>IF(AND(U280=1,OR(N280&lt;&gt;0,J280&lt;&gt;0)),ABS(S280)+ROW()/1000000,0)</f>
        <v/>
      </c>
      <c r="X280">
        <f>IF(AND(U280=1,T280=1,C280&lt;&gt;0),ABS(S280)+ROW()/1000000,0)</f>
        <v/>
      </c>
    </row>
    <row r="281">
      <c r="A281" t="n">
        <v>201607</v>
      </c>
      <c r="B281" t="inlineStr">
        <is>
          <t>07/2016</t>
        </is>
      </c>
      <c r="C281" t="n">
        <v>30</v>
      </c>
      <c r="D281" t="inlineStr">
        <is>
          <t>S30</t>
        </is>
      </c>
      <c r="E281" t="inlineStr">
        <is>
          <t>Nexa Pesaro (S30)</t>
        </is>
      </c>
      <c r="F281" t="inlineStr">
        <is>
          <t>Ý</t>
        </is>
      </c>
      <c r="G281" t="inlineStr">
        <is>
          <t>POS</t>
        </is>
      </c>
      <c r="H281" s="42" t="n">
        <v>30217.26</v>
      </c>
      <c r="I281" s="42" t="n">
        <v>0</v>
      </c>
      <c r="J281" s="42" t="n">
        <v>30217.26</v>
      </c>
      <c r="K281" s="42" t="n">
        <v>0</v>
      </c>
      <c r="L281" s="42" t="n">
        <v>6</v>
      </c>
      <c r="M281" s="42" t="n">
        <v>45</v>
      </c>
      <c r="N281" s="42" t="n">
        <v>30217.26</v>
      </c>
      <c r="O281" s="42" t="n">
        <v>30217.26</v>
      </c>
      <c r="P281" s="42" t="n">
        <v>0</v>
      </c>
      <c r="Q281" s="42" t="n">
        <v>0</v>
      </c>
      <c r="R281" s="42" t="n">
        <v>0</v>
      </c>
      <c r="S281" s="42">
        <f>N281-(J281-K281)</f>
        <v/>
      </c>
      <c r="T281">
        <f>IF(N281=0,0,IF(AND(ABS(S281)&gt;Calc!$B$8,ABS(S281)/ABS(N281)&gt;Calc!$B$9),1,0))</f>
        <v/>
      </c>
      <c r="U281">
        <f>IF(AND(A281=Calc!$B$3,OR(Calc!$B$6="*",G281=Calc!$B$6),OR(Calc!$B$7="*",F281=Calc!$B$7)),1,0)</f>
        <v/>
      </c>
      <c r="V281">
        <f>IF(AND(U281=1,J281&gt;0),J281+ROW()/1000000,0)</f>
        <v/>
      </c>
      <c r="W281">
        <f>IF(AND(U281=1,OR(N281&lt;&gt;0,J281&lt;&gt;0)),ABS(S281)+ROW()/1000000,0)</f>
        <v/>
      </c>
      <c r="X281">
        <f>IF(AND(U281=1,T281=1,C281&lt;&gt;0),ABS(S281)+ROW()/1000000,0)</f>
        <v/>
      </c>
    </row>
    <row r="282">
      <c r="A282" t="n">
        <v>201607</v>
      </c>
      <c r="B282" t="inlineStr">
        <is>
          <t>07/2016</t>
        </is>
      </c>
      <c r="C282" t="n">
        <v>31</v>
      </c>
      <c r="D282" t="inlineStr">
        <is>
          <t>S31</t>
        </is>
      </c>
      <c r="E282" t="inlineStr">
        <is>
          <t>Nexa Drenthe (S31)</t>
        </is>
      </c>
      <c r="F282" t="inlineStr">
        <is>
          <t>Hà Lan</t>
        </is>
      </c>
      <c r="G282" t="inlineStr">
        <is>
          <t>POS</t>
        </is>
      </c>
      <c r="H282" s="42" t="n">
        <v>4367.41</v>
      </c>
      <c r="I282" s="42" t="n">
        <v>0</v>
      </c>
      <c r="J282" s="42" t="n">
        <v>4367.41</v>
      </c>
      <c r="K282" s="42" t="n">
        <v>0</v>
      </c>
      <c r="L282" s="42" t="n">
        <v>3</v>
      </c>
      <c r="M282" s="42" t="n">
        <v>20</v>
      </c>
      <c r="N282" s="42" t="n">
        <v>4367.41</v>
      </c>
      <c r="O282" s="42" t="n">
        <v>4367.41</v>
      </c>
      <c r="P282" s="42" t="n">
        <v>0</v>
      </c>
      <c r="Q282" s="42" t="n">
        <v>0</v>
      </c>
      <c r="R282" s="42" t="n">
        <v>0</v>
      </c>
      <c r="S282" s="42">
        <f>N282-(J282-K282)</f>
        <v/>
      </c>
      <c r="T282">
        <f>IF(N282=0,0,IF(AND(ABS(S282)&gt;Calc!$B$8,ABS(S282)/ABS(N282)&gt;Calc!$B$9),1,0))</f>
        <v/>
      </c>
      <c r="U282">
        <f>IF(AND(A282=Calc!$B$3,OR(Calc!$B$6="*",G282=Calc!$B$6),OR(Calc!$B$7="*",F282=Calc!$B$7)),1,0)</f>
        <v/>
      </c>
      <c r="V282">
        <f>IF(AND(U282=1,J282&gt;0),J282+ROW()/1000000,0)</f>
        <v/>
      </c>
      <c r="W282">
        <f>IF(AND(U282=1,OR(N282&lt;&gt;0,J282&lt;&gt;0)),ABS(S282)+ROW()/1000000,0)</f>
        <v/>
      </c>
      <c r="X282">
        <f>IF(AND(U282=1,T282=1,C282&lt;&gt;0),ABS(S282)+ROW()/1000000,0)</f>
        <v/>
      </c>
    </row>
    <row r="283">
      <c r="A283" t="n">
        <v>201607</v>
      </c>
      <c r="B283" t="inlineStr">
        <is>
          <t>07/2016</t>
        </is>
      </c>
      <c r="C283" t="n">
        <v>33</v>
      </c>
      <c r="D283" t="inlineStr">
        <is>
          <t>S33</t>
        </is>
      </c>
      <c r="E283" t="inlineStr">
        <is>
          <t>Nexa Friesland (S33)</t>
        </is>
      </c>
      <c r="F283" t="inlineStr">
        <is>
          <t>Hà Lan</t>
        </is>
      </c>
      <c r="G283" t="inlineStr">
        <is>
          <t>POS</t>
        </is>
      </c>
      <c r="H283" s="42" t="n">
        <v>1208.93</v>
      </c>
      <c r="I283" s="42" t="n">
        <v>0</v>
      </c>
      <c r="J283" s="42" t="n">
        <v>1208.93</v>
      </c>
      <c r="K283" s="42" t="n">
        <v>0</v>
      </c>
      <c r="L283" s="42" t="n">
        <v>1</v>
      </c>
      <c r="M283" s="42" t="n">
        <v>4</v>
      </c>
      <c r="N283" s="42" t="n">
        <v>1208.93</v>
      </c>
      <c r="O283" s="42" t="n">
        <v>1208.93</v>
      </c>
      <c r="P283" s="42" t="n">
        <v>0</v>
      </c>
      <c r="Q283" s="42" t="n">
        <v>0</v>
      </c>
      <c r="R283" s="42" t="n">
        <v>0</v>
      </c>
      <c r="S283" s="42">
        <f>N283-(J283-K283)</f>
        <v/>
      </c>
      <c r="T283">
        <f>IF(N283=0,0,IF(AND(ABS(S283)&gt;Calc!$B$8,ABS(S283)/ABS(N283)&gt;Calc!$B$9),1,0))</f>
        <v/>
      </c>
      <c r="U283">
        <f>IF(AND(A283=Calc!$B$3,OR(Calc!$B$6="*",G283=Calc!$B$6),OR(Calc!$B$7="*",F283=Calc!$B$7)),1,0)</f>
        <v/>
      </c>
      <c r="V283">
        <f>IF(AND(U283=1,J283&gt;0),J283+ROW()/1000000,0)</f>
        <v/>
      </c>
      <c r="W283">
        <f>IF(AND(U283=1,OR(N283&lt;&gt;0,J283&lt;&gt;0)),ABS(S283)+ROW()/1000000,0)</f>
        <v/>
      </c>
      <c r="X283">
        <f>IF(AND(U283=1,T283=1,C283&lt;&gt;0),ABS(S283)+ROW()/1000000,0)</f>
        <v/>
      </c>
    </row>
    <row r="284">
      <c r="A284" t="n">
        <v>201607</v>
      </c>
      <c r="B284" t="inlineStr">
        <is>
          <t>07/2016</t>
        </is>
      </c>
      <c r="C284" t="n">
        <v>34</v>
      </c>
      <c r="D284" t="inlineStr">
        <is>
          <t>S34</t>
        </is>
      </c>
      <c r="E284" t="inlineStr">
        <is>
          <t>Nexa Groningen (S34)</t>
        </is>
      </c>
      <c r="F284" t="inlineStr">
        <is>
          <t>Hà Lan</t>
        </is>
      </c>
      <c r="G284" t="inlineStr">
        <is>
          <t>POS</t>
        </is>
      </c>
      <c r="H284" s="42" t="n">
        <v>9634</v>
      </c>
      <c r="I284" s="42" t="n">
        <v>0</v>
      </c>
      <c r="J284" s="42" t="n">
        <v>9634</v>
      </c>
      <c r="K284" s="42" t="n">
        <v>0</v>
      </c>
      <c r="L284" s="42" t="n">
        <v>1</v>
      </c>
      <c r="M284" s="42" t="n">
        <v>11</v>
      </c>
      <c r="N284" s="42" t="n">
        <v>9634</v>
      </c>
      <c r="O284" s="42" t="n">
        <v>9634</v>
      </c>
      <c r="P284" s="42" t="n">
        <v>1</v>
      </c>
      <c r="Q284" s="42" t="n">
        <v>0</v>
      </c>
      <c r="R284" s="42" t="n">
        <v>0</v>
      </c>
      <c r="S284" s="42">
        <f>N284-(J284-K284)</f>
        <v/>
      </c>
      <c r="T284">
        <f>IF(N284=0,0,IF(AND(ABS(S284)&gt;Calc!$B$8,ABS(S284)/ABS(N284)&gt;Calc!$B$9),1,0))</f>
        <v/>
      </c>
      <c r="U284">
        <f>IF(AND(A284=Calc!$B$3,OR(Calc!$B$6="*",G284=Calc!$B$6),OR(Calc!$B$7="*",F284=Calc!$B$7)),1,0)</f>
        <v/>
      </c>
      <c r="V284">
        <f>IF(AND(U284=1,J284&gt;0),J284+ROW()/1000000,0)</f>
        <v/>
      </c>
      <c r="W284">
        <f>IF(AND(U284=1,OR(N284&lt;&gt;0,J284&lt;&gt;0)),ABS(S284)+ROW()/1000000,0)</f>
        <v/>
      </c>
      <c r="X284">
        <f>IF(AND(U284=1,T284=1,C284&lt;&gt;0),ABS(S284)+ROW()/1000000,0)</f>
        <v/>
      </c>
    </row>
    <row r="285">
      <c r="A285" t="n">
        <v>201607</v>
      </c>
      <c r="B285" t="inlineStr">
        <is>
          <t>07/2016</t>
        </is>
      </c>
      <c r="C285" t="n">
        <v>36</v>
      </c>
      <c r="D285" t="inlineStr">
        <is>
          <t>S36</t>
        </is>
      </c>
      <c r="E285" t="inlineStr">
        <is>
          <t>Nexa Armagh (S36)</t>
        </is>
      </c>
      <c r="F285" t="inlineStr">
        <is>
          <t>Anh</t>
        </is>
      </c>
      <c r="G285" t="inlineStr">
        <is>
          <t>POS</t>
        </is>
      </c>
      <c r="H285" s="42" t="n">
        <v>598</v>
      </c>
      <c r="I285" s="42" t="n">
        <v>0</v>
      </c>
      <c r="J285" s="42" t="n">
        <v>598</v>
      </c>
      <c r="K285" s="42" t="n">
        <v>0</v>
      </c>
      <c r="L285" s="42" t="n">
        <v>1</v>
      </c>
      <c r="M285" s="42" t="n">
        <v>2</v>
      </c>
      <c r="N285" s="42" t="n">
        <v>598</v>
      </c>
      <c r="O285" s="42" t="n">
        <v>598</v>
      </c>
      <c r="P285" s="42" t="n">
        <v>0</v>
      </c>
      <c r="Q285" s="42" t="n">
        <v>0</v>
      </c>
      <c r="R285" s="42" t="n">
        <v>0</v>
      </c>
      <c r="S285" s="42">
        <f>N285-(J285-K285)</f>
        <v/>
      </c>
      <c r="T285">
        <f>IF(N285=0,0,IF(AND(ABS(S285)&gt;Calc!$B$8,ABS(S285)/ABS(N285)&gt;Calc!$B$9),1,0))</f>
        <v/>
      </c>
      <c r="U285">
        <f>IF(AND(A285=Calc!$B$3,OR(Calc!$B$6="*",G285=Calc!$B$6),OR(Calc!$B$7="*",F285=Calc!$B$7)),1,0)</f>
        <v/>
      </c>
      <c r="V285">
        <f>IF(AND(U285=1,J285&gt;0),J285+ROW()/1000000,0)</f>
        <v/>
      </c>
      <c r="W285">
        <f>IF(AND(U285=1,OR(N285&lt;&gt;0,J285&lt;&gt;0)),ABS(S285)+ROW()/1000000,0)</f>
        <v/>
      </c>
      <c r="X285">
        <f>IF(AND(U285=1,T285=1,C285&lt;&gt;0),ABS(S285)+ROW()/1000000,0)</f>
        <v/>
      </c>
    </row>
    <row r="286">
      <c r="A286" t="n">
        <v>201607</v>
      </c>
      <c r="B286" t="inlineStr">
        <is>
          <t>07/2016</t>
        </is>
      </c>
      <c r="C286" t="n">
        <v>37</v>
      </c>
      <c r="D286" t="inlineStr">
        <is>
          <t>S37</t>
        </is>
      </c>
      <c r="E286" t="inlineStr">
        <is>
          <t>Nexa Ayrshire (S37)</t>
        </is>
      </c>
      <c r="F286" t="inlineStr">
        <is>
          <t>Anh</t>
        </is>
      </c>
      <c r="G286" t="inlineStr">
        <is>
          <t>POS</t>
        </is>
      </c>
      <c r="H286" s="42" t="n">
        <v>2808.2</v>
      </c>
      <c r="I286" s="42" t="n">
        <v>0</v>
      </c>
      <c r="J286" s="42" t="n">
        <v>2808.2</v>
      </c>
      <c r="K286" s="42" t="n">
        <v>299</v>
      </c>
      <c r="L286" s="42" t="n">
        <v>3</v>
      </c>
      <c r="M286" s="42" t="n">
        <v>9</v>
      </c>
      <c r="N286" s="42" t="n">
        <v>2509.2</v>
      </c>
      <c r="O286" s="42" t="n">
        <v>2808.2</v>
      </c>
      <c r="P286" s="42" t="n">
        <v>1</v>
      </c>
      <c r="Q286" s="42" t="n">
        <v>0</v>
      </c>
      <c r="R286" s="42" t="n">
        <v>0</v>
      </c>
      <c r="S286" s="42">
        <f>N286-(J286-K286)</f>
        <v/>
      </c>
      <c r="T286">
        <f>IF(N286=0,0,IF(AND(ABS(S286)&gt;Calc!$B$8,ABS(S286)/ABS(N286)&gt;Calc!$B$9),1,0))</f>
        <v/>
      </c>
      <c r="U286">
        <f>IF(AND(A286=Calc!$B$3,OR(Calc!$B$6="*",G286=Calc!$B$6),OR(Calc!$B$7="*",F286=Calc!$B$7)),1,0)</f>
        <v/>
      </c>
      <c r="V286">
        <f>IF(AND(U286=1,J286&gt;0),J286+ROW()/1000000,0)</f>
        <v/>
      </c>
      <c r="W286">
        <f>IF(AND(U286=1,OR(N286&lt;&gt;0,J286&lt;&gt;0)),ABS(S286)+ROW()/1000000,0)</f>
        <v/>
      </c>
      <c r="X286">
        <f>IF(AND(U286=1,T286=1,C286&lt;&gt;0),ABS(S286)+ROW()/1000000,0)</f>
        <v/>
      </c>
    </row>
    <row r="287">
      <c r="A287" t="n">
        <v>201607</v>
      </c>
      <c r="B287" t="inlineStr">
        <is>
          <t>07/2016</t>
        </is>
      </c>
      <c r="C287" t="n">
        <v>38</v>
      </c>
      <c r="D287" t="inlineStr">
        <is>
          <t>S38</t>
        </is>
      </c>
      <c r="E287" t="inlineStr">
        <is>
          <t>Nexa Belfast (S38)</t>
        </is>
      </c>
      <c r="F287" t="inlineStr">
        <is>
          <t>Anh</t>
        </is>
      </c>
      <c r="G287" t="inlineStr">
        <is>
          <t>POS</t>
        </is>
      </c>
      <c r="H287" s="42" t="n">
        <v>15056.77</v>
      </c>
      <c r="I287" s="42" t="n">
        <v>0</v>
      </c>
      <c r="J287" s="42" t="n">
        <v>15056.77</v>
      </c>
      <c r="K287" s="42" t="n">
        <v>1402.99</v>
      </c>
      <c r="L287" s="42" t="n">
        <v>4</v>
      </c>
      <c r="M287" s="42" t="n">
        <v>46</v>
      </c>
      <c r="N287" s="42" t="n">
        <v>13653.78</v>
      </c>
      <c r="O287" s="42" t="n">
        <v>15056.77</v>
      </c>
      <c r="P287" s="42" t="n">
        <v>0</v>
      </c>
      <c r="Q287" s="42" t="n">
        <v>0</v>
      </c>
      <c r="R287" s="42" t="n">
        <v>0</v>
      </c>
      <c r="S287" s="42">
        <f>N287-(J287-K287)</f>
        <v/>
      </c>
      <c r="T287">
        <f>IF(N287=0,0,IF(AND(ABS(S287)&gt;Calc!$B$8,ABS(S287)/ABS(N287)&gt;Calc!$B$9),1,0))</f>
        <v/>
      </c>
      <c r="U287">
        <f>IF(AND(A287=Calc!$B$3,OR(Calc!$B$6="*",G287=Calc!$B$6),OR(Calc!$B$7="*",F287=Calc!$B$7)),1,0)</f>
        <v/>
      </c>
      <c r="V287">
        <f>IF(AND(U287=1,J287&gt;0),J287+ROW()/1000000,0)</f>
        <v/>
      </c>
      <c r="W287">
        <f>IF(AND(U287=1,OR(N287&lt;&gt;0,J287&lt;&gt;0)),ABS(S287)+ROW()/1000000,0)</f>
        <v/>
      </c>
      <c r="X287">
        <f>IF(AND(U287=1,T287=1,C287&lt;&gt;0),ABS(S287)+ROW()/1000000,0)</f>
        <v/>
      </c>
    </row>
    <row r="288">
      <c r="A288" t="n">
        <v>201607</v>
      </c>
      <c r="B288" t="inlineStr">
        <is>
          <t>07/2016</t>
        </is>
      </c>
      <c r="C288" t="n">
        <v>39</v>
      </c>
      <c r="D288" t="inlineStr">
        <is>
          <t>S39</t>
        </is>
      </c>
      <c r="E288" t="inlineStr">
        <is>
          <t>Nexa Blaenau Gwent (S39)</t>
        </is>
      </c>
      <c r="F288" t="inlineStr">
        <is>
          <t>Anh</t>
        </is>
      </c>
      <c r="G288" t="inlineStr">
        <is>
          <t>POS</t>
        </is>
      </c>
      <c r="H288" s="42" t="n">
        <v>2886.86</v>
      </c>
      <c r="I288" s="42" t="n">
        <v>0</v>
      </c>
      <c r="J288" s="42" t="n">
        <v>2886.86</v>
      </c>
      <c r="K288" s="42" t="n">
        <v>0</v>
      </c>
      <c r="L288" s="42" t="n">
        <v>1</v>
      </c>
      <c r="M288" s="42" t="n">
        <v>11</v>
      </c>
      <c r="N288" s="42" t="n">
        <v>2886.86</v>
      </c>
      <c r="O288" s="42" t="n">
        <v>2886.86</v>
      </c>
      <c r="P288" s="42" t="n">
        <v>0</v>
      </c>
      <c r="Q288" s="42" t="n">
        <v>0</v>
      </c>
      <c r="R288" s="42" t="n">
        <v>0</v>
      </c>
      <c r="S288" s="42">
        <f>N288-(J288-K288)</f>
        <v/>
      </c>
      <c r="T288">
        <f>IF(N288=0,0,IF(AND(ABS(S288)&gt;Calc!$B$8,ABS(S288)/ABS(N288)&gt;Calc!$B$9),1,0))</f>
        <v/>
      </c>
      <c r="U288">
        <f>IF(AND(A288=Calc!$B$3,OR(Calc!$B$6="*",G288=Calc!$B$6),OR(Calc!$B$7="*",F288=Calc!$B$7)),1,0)</f>
        <v/>
      </c>
      <c r="V288">
        <f>IF(AND(U288=1,J288&gt;0),J288+ROW()/1000000,0)</f>
        <v/>
      </c>
      <c r="W288">
        <f>IF(AND(U288=1,OR(N288&lt;&gt;0,J288&lt;&gt;0)),ABS(S288)+ROW()/1000000,0)</f>
        <v/>
      </c>
      <c r="X288">
        <f>IF(AND(U288=1,T288=1,C288&lt;&gt;0),ABS(S288)+ROW()/1000000,0)</f>
        <v/>
      </c>
    </row>
    <row r="289">
      <c r="A289" t="n">
        <v>201607</v>
      </c>
      <c r="B289" t="inlineStr">
        <is>
          <t>07/2016</t>
        </is>
      </c>
      <c r="C289" t="n">
        <v>40</v>
      </c>
      <c r="D289" t="inlineStr">
        <is>
          <t>S40</t>
        </is>
      </c>
      <c r="E289" t="inlineStr">
        <is>
          <t>Nexa Dungannon and South Tyrone (S40)</t>
        </is>
      </c>
      <c r="F289" t="inlineStr">
        <is>
          <t>Anh</t>
        </is>
      </c>
      <c r="G289" t="inlineStr">
        <is>
          <t>POS</t>
        </is>
      </c>
      <c r="H289" s="42" t="n">
        <v>6335.01</v>
      </c>
      <c r="I289" s="42" t="n">
        <v>0</v>
      </c>
      <c r="J289" s="42" t="n">
        <v>6335.01</v>
      </c>
      <c r="K289" s="42" t="n">
        <v>299.99</v>
      </c>
      <c r="L289" s="42" t="n">
        <v>3</v>
      </c>
      <c r="M289" s="42" t="n">
        <v>36</v>
      </c>
      <c r="N289" s="42" t="n">
        <v>6035.02</v>
      </c>
      <c r="O289" s="42" t="n">
        <v>6335.01</v>
      </c>
      <c r="P289" s="42" t="n">
        <v>1</v>
      </c>
      <c r="Q289" s="42" t="n">
        <v>0</v>
      </c>
      <c r="R289" s="42" t="n">
        <v>0</v>
      </c>
      <c r="S289" s="42">
        <f>N289-(J289-K289)</f>
        <v/>
      </c>
      <c r="T289">
        <f>IF(N289=0,0,IF(AND(ABS(S289)&gt;Calc!$B$8,ABS(S289)/ABS(N289)&gt;Calc!$B$9),1,0))</f>
        <v/>
      </c>
      <c r="U289">
        <f>IF(AND(A289=Calc!$B$3,OR(Calc!$B$6="*",G289=Calc!$B$6),OR(Calc!$B$7="*",F289=Calc!$B$7)),1,0)</f>
        <v/>
      </c>
      <c r="V289">
        <f>IF(AND(U289=1,J289&gt;0),J289+ROW()/1000000,0)</f>
        <v/>
      </c>
      <c r="W289">
        <f>IF(AND(U289=1,OR(N289&lt;&gt;0,J289&lt;&gt;0)),ABS(S289)+ROW()/1000000,0)</f>
        <v/>
      </c>
      <c r="X289">
        <f>IF(AND(U289=1,T289=1,C289&lt;&gt;0),ABS(S289)+ROW()/1000000,0)</f>
        <v/>
      </c>
    </row>
    <row r="290">
      <c r="A290" t="n">
        <v>201607</v>
      </c>
      <c r="B290" t="inlineStr">
        <is>
          <t>07/2016</t>
        </is>
      </c>
      <c r="C290" t="n">
        <v>41</v>
      </c>
      <c r="D290" t="inlineStr">
        <is>
          <t>S41</t>
        </is>
      </c>
      <c r="E290" t="inlineStr">
        <is>
          <t>Nexa Fermanagh (S41)</t>
        </is>
      </c>
      <c r="F290" t="inlineStr">
        <is>
          <t>Anh</t>
        </is>
      </c>
      <c r="G290" t="inlineStr">
        <is>
          <t>POS</t>
        </is>
      </c>
      <c r="H290" s="42" t="n">
        <v>9059.17</v>
      </c>
      <c r="I290" s="42" t="n">
        <v>0</v>
      </c>
      <c r="J290" s="42" t="n">
        <v>9059.17</v>
      </c>
      <c r="K290" s="42" t="n">
        <v>0</v>
      </c>
      <c r="L290" s="42" t="n">
        <v>3</v>
      </c>
      <c r="M290" s="42" t="n">
        <v>26</v>
      </c>
      <c r="N290" s="42" t="n">
        <v>9059.17</v>
      </c>
      <c r="O290" s="42" t="n">
        <v>9059.17</v>
      </c>
      <c r="P290" s="42" t="n">
        <v>1</v>
      </c>
      <c r="Q290" s="42" t="n">
        <v>0</v>
      </c>
      <c r="R290" s="42" t="n">
        <v>0</v>
      </c>
      <c r="S290" s="42">
        <f>N290-(J290-K290)</f>
        <v/>
      </c>
      <c r="T290">
        <f>IF(N290=0,0,IF(AND(ABS(S290)&gt;Calc!$B$8,ABS(S290)/ABS(N290)&gt;Calc!$B$9),1,0))</f>
        <v/>
      </c>
      <c r="U290">
        <f>IF(AND(A290=Calc!$B$3,OR(Calc!$B$6="*",G290=Calc!$B$6),OR(Calc!$B$7="*",F290=Calc!$B$7)),1,0)</f>
        <v/>
      </c>
      <c r="V290">
        <f>IF(AND(U290=1,J290&gt;0),J290+ROW()/1000000,0)</f>
        <v/>
      </c>
      <c r="W290">
        <f>IF(AND(U290=1,OR(N290&lt;&gt;0,J290&lt;&gt;0)),ABS(S290)+ROW()/1000000,0)</f>
        <v/>
      </c>
      <c r="X290">
        <f>IF(AND(U290=1,T290=1,C290&lt;&gt;0),ABS(S290)+ROW()/1000000,0)</f>
        <v/>
      </c>
    </row>
    <row r="291">
      <c r="A291" t="n">
        <v>201607</v>
      </c>
      <c r="B291" t="inlineStr">
        <is>
          <t>07/2016</t>
        </is>
      </c>
      <c r="C291" t="n">
        <v>42</v>
      </c>
      <c r="D291" t="inlineStr">
        <is>
          <t>S42</t>
        </is>
      </c>
      <c r="E291" t="inlineStr">
        <is>
          <t>Nexa North Down (S42)</t>
        </is>
      </c>
      <c r="F291" t="inlineStr">
        <is>
          <t>Anh</t>
        </is>
      </c>
      <c r="G291" t="inlineStr">
        <is>
          <t>POS</t>
        </is>
      </c>
      <c r="H291" s="42" t="n">
        <v>10681.81</v>
      </c>
      <c r="I291" s="42" t="n">
        <v>0</v>
      </c>
      <c r="J291" s="42" t="n">
        <v>10681.81</v>
      </c>
      <c r="K291" s="42" t="n">
        <v>2632.5</v>
      </c>
      <c r="L291" s="42" t="n">
        <v>2</v>
      </c>
      <c r="M291" s="42" t="n">
        <v>29</v>
      </c>
      <c r="N291" s="42" t="n">
        <v>8049.31</v>
      </c>
      <c r="O291" s="42" t="n">
        <v>10681.81</v>
      </c>
      <c r="P291" s="42" t="n">
        <v>0</v>
      </c>
      <c r="Q291" s="42" t="n">
        <v>0</v>
      </c>
      <c r="R291" s="42" t="n">
        <v>0</v>
      </c>
      <c r="S291" s="42">
        <f>N291-(J291-K291)</f>
        <v/>
      </c>
      <c r="T291">
        <f>IF(N291=0,0,IF(AND(ABS(S291)&gt;Calc!$B$8,ABS(S291)/ABS(N291)&gt;Calc!$B$9),1,0))</f>
        <v/>
      </c>
      <c r="U291">
        <f>IF(AND(A291=Calc!$B$3,OR(Calc!$B$6="*",G291=Calc!$B$6),OR(Calc!$B$7="*",F291=Calc!$B$7)),1,0)</f>
        <v/>
      </c>
      <c r="V291">
        <f>IF(AND(U291=1,J291&gt;0),J291+ROW()/1000000,0)</f>
        <v/>
      </c>
      <c r="W291">
        <f>IF(AND(U291=1,OR(N291&lt;&gt;0,J291&lt;&gt;0)),ABS(S291)+ROW()/1000000,0)</f>
        <v/>
      </c>
      <c r="X291">
        <f>IF(AND(U291=1,T291=1,C291&lt;&gt;0),ABS(S291)+ROW()/1000000,0)</f>
        <v/>
      </c>
    </row>
    <row r="292">
      <c r="A292" t="n">
        <v>201607</v>
      </c>
      <c r="B292" t="inlineStr">
        <is>
          <t>07/2016</t>
        </is>
      </c>
      <c r="C292" t="n">
        <v>43</v>
      </c>
      <c r="D292" t="inlineStr">
        <is>
          <t>S43</t>
        </is>
      </c>
      <c r="E292" t="inlineStr">
        <is>
          <t>Nexa Alaska (S43)</t>
        </is>
      </c>
      <c r="F292" t="inlineStr">
        <is>
          <t>Mỹ</t>
        </is>
      </c>
      <c r="G292" t="inlineStr">
        <is>
          <t>POS</t>
        </is>
      </c>
      <c r="H292" s="42" t="n">
        <v>10160.32</v>
      </c>
      <c r="I292" s="42" t="n">
        <v>0</v>
      </c>
      <c r="J292" s="42" t="n">
        <v>10160.32</v>
      </c>
      <c r="K292" s="42" t="n">
        <v>34.4</v>
      </c>
      <c r="L292" s="42" t="n">
        <v>3</v>
      </c>
      <c r="M292" s="42" t="n">
        <v>20</v>
      </c>
      <c r="N292" s="42" t="n">
        <v>10125.92</v>
      </c>
      <c r="O292" s="42" t="n">
        <v>10160.32</v>
      </c>
      <c r="P292" s="42" t="n">
        <v>0</v>
      </c>
      <c r="Q292" s="42" t="n">
        <v>0</v>
      </c>
      <c r="R292" s="42" t="n">
        <v>0</v>
      </c>
      <c r="S292" s="42">
        <f>N292-(J292-K292)</f>
        <v/>
      </c>
      <c r="T292">
        <f>IF(N292=0,0,IF(AND(ABS(S292)&gt;Calc!$B$8,ABS(S292)/ABS(N292)&gt;Calc!$B$9),1,0))</f>
        <v/>
      </c>
      <c r="U292">
        <f>IF(AND(A292=Calc!$B$3,OR(Calc!$B$6="*",G292=Calc!$B$6),OR(Calc!$B$7="*",F292=Calc!$B$7)),1,0)</f>
        <v/>
      </c>
      <c r="V292">
        <f>IF(AND(U292=1,J292&gt;0),J292+ROW()/1000000,0)</f>
        <v/>
      </c>
      <c r="W292">
        <f>IF(AND(U292=1,OR(N292&lt;&gt;0,J292&lt;&gt;0)),ABS(S292)+ROW()/1000000,0)</f>
        <v/>
      </c>
      <c r="X292">
        <f>IF(AND(U292=1,T292=1,C292&lt;&gt;0),ABS(S292)+ROW()/1000000,0)</f>
        <v/>
      </c>
    </row>
    <row r="293">
      <c r="A293" t="n">
        <v>201607</v>
      </c>
      <c r="B293" t="inlineStr">
        <is>
          <t>07/2016</t>
        </is>
      </c>
      <c r="C293" t="n">
        <v>44</v>
      </c>
      <c r="D293" t="inlineStr">
        <is>
          <t>S44</t>
        </is>
      </c>
      <c r="E293" t="inlineStr">
        <is>
          <t>Nexa Arkansas (S44)</t>
        </is>
      </c>
      <c r="F293" t="inlineStr">
        <is>
          <t>Mỹ</t>
        </is>
      </c>
      <c r="G293" t="inlineStr">
        <is>
          <t>POS</t>
        </is>
      </c>
      <c r="H293" s="42" t="n">
        <v>4295.96</v>
      </c>
      <c r="I293" s="42" t="n">
        <v>0</v>
      </c>
      <c r="J293" s="42" t="n">
        <v>4295.96</v>
      </c>
      <c r="K293" s="42" t="n">
        <v>0</v>
      </c>
      <c r="L293" s="42" t="n">
        <v>5</v>
      </c>
      <c r="M293" s="42" t="n">
        <v>33</v>
      </c>
      <c r="N293" s="42" t="n">
        <v>4295.96</v>
      </c>
      <c r="O293" s="42" t="n">
        <v>4295.96</v>
      </c>
      <c r="P293" s="42" t="n">
        <v>0</v>
      </c>
      <c r="Q293" s="42" t="n">
        <v>0</v>
      </c>
      <c r="R293" s="42" t="n">
        <v>0</v>
      </c>
      <c r="S293" s="42">
        <f>N293-(J293-K293)</f>
        <v/>
      </c>
      <c r="T293">
        <f>IF(N293=0,0,IF(AND(ABS(S293)&gt;Calc!$B$8,ABS(S293)/ABS(N293)&gt;Calc!$B$9),1,0))</f>
        <v/>
      </c>
      <c r="U293">
        <f>IF(AND(A293=Calc!$B$3,OR(Calc!$B$6="*",G293=Calc!$B$6),OR(Calc!$B$7="*",F293=Calc!$B$7)),1,0)</f>
        <v/>
      </c>
      <c r="V293">
        <f>IF(AND(U293=1,J293&gt;0),J293+ROW()/1000000,0)</f>
        <v/>
      </c>
      <c r="W293">
        <f>IF(AND(U293=1,OR(N293&lt;&gt;0,J293&lt;&gt;0)),ABS(S293)+ROW()/1000000,0)</f>
        <v/>
      </c>
      <c r="X293">
        <f>IF(AND(U293=1,T293=1,C293&lt;&gt;0),ABS(S293)+ROW()/1000000,0)</f>
        <v/>
      </c>
    </row>
    <row r="294">
      <c r="A294" t="n">
        <v>201607</v>
      </c>
      <c r="B294" t="inlineStr">
        <is>
          <t>07/2016</t>
        </is>
      </c>
      <c r="C294" t="n">
        <v>45</v>
      </c>
      <c r="D294" t="inlineStr">
        <is>
          <t>S45</t>
        </is>
      </c>
      <c r="E294" t="inlineStr">
        <is>
          <t>Nexa Connecticut (S45)</t>
        </is>
      </c>
      <c r="F294" t="inlineStr">
        <is>
          <t>Mỹ</t>
        </is>
      </c>
      <c r="G294" t="inlineStr">
        <is>
          <t>POS</t>
        </is>
      </c>
      <c r="H294" s="42" t="n">
        <v>5386.73</v>
      </c>
      <c r="I294" s="42" t="n">
        <v>0</v>
      </c>
      <c r="J294" s="42" t="n">
        <v>5386.73</v>
      </c>
      <c r="K294" s="42" t="n">
        <v>0</v>
      </c>
      <c r="L294" s="42" t="n">
        <v>4</v>
      </c>
      <c r="M294" s="42" t="n">
        <v>15</v>
      </c>
      <c r="N294" s="42" t="n">
        <v>5386.73</v>
      </c>
      <c r="O294" s="42" t="n">
        <v>5386.73</v>
      </c>
      <c r="P294" s="42" t="n">
        <v>0</v>
      </c>
      <c r="Q294" s="42" t="n">
        <v>0</v>
      </c>
      <c r="R294" s="42" t="n">
        <v>0</v>
      </c>
      <c r="S294" s="42">
        <f>N294-(J294-K294)</f>
        <v/>
      </c>
      <c r="T294">
        <f>IF(N294=0,0,IF(AND(ABS(S294)&gt;Calc!$B$8,ABS(S294)/ABS(N294)&gt;Calc!$B$9),1,0))</f>
        <v/>
      </c>
      <c r="U294">
        <f>IF(AND(A294=Calc!$B$3,OR(Calc!$B$6="*",G294=Calc!$B$6),OR(Calc!$B$7="*",F294=Calc!$B$7)),1,0)</f>
        <v/>
      </c>
      <c r="V294">
        <f>IF(AND(U294=1,J294&gt;0),J294+ROW()/1000000,0)</f>
        <v/>
      </c>
      <c r="W294">
        <f>IF(AND(U294=1,OR(N294&lt;&gt;0,J294&lt;&gt;0)),ABS(S294)+ROW()/1000000,0)</f>
        <v/>
      </c>
      <c r="X294">
        <f>IF(AND(U294=1,T294=1,C294&lt;&gt;0),ABS(S294)+ROW()/1000000,0)</f>
        <v/>
      </c>
    </row>
    <row r="295">
      <c r="A295" t="n">
        <v>201607</v>
      </c>
      <c r="B295" t="inlineStr">
        <is>
          <t>07/2016</t>
        </is>
      </c>
      <c r="C295" t="n">
        <v>47</v>
      </c>
      <c r="D295" t="inlineStr">
        <is>
          <t>S47</t>
        </is>
      </c>
      <c r="E295" t="inlineStr">
        <is>
          <t>Nexa Hawaii (S47)</t>
        </is>
      </c>
      <c r="F295" t="inlineStr">
        <is>
          <t>Mỹ</t>
        </is>
      </c>
      <c r="G295" t="inlineStr">
        <is>
          <t>POS</t>
        </is>
      </c>
      <c r="H295" s="42" t="n">
        <v>11033.07</v>
      </c>
      <c r="I295" s="42" t="n">
        <v>0</v>
      </c>
      <c r="J295" s="42" t="n">
        <v>11033.07</v>
      </c>
      <c r="K295" s="42" t="n">
        <v>0</v>
      </c>
      <c r="L295" s="42" t="n">
        <v>5</v>
      </c>
      <c r="M295" s="42" t="n">
        <v>42</v>
      </c>
      <c r="N295" s="42" t="n">
        <v>11033.07</v>
      </c>
      <c r="O295" s="42" t="n">
        <v>11033.07</v>
      </c>
      <c r="P295" s="42" t="n">
        <v>0</v>
      </c>
      <c r="Q295" s="42" t="n">
        <v>0</v>
      </c>
      <c r="R295" s="42" t="n">
        <v>0</v>
      </c>
      <c r="S295" s="42">
        <f>N295-(J295-K295)</f>
        <v/>
      </c>
      <c r="T295">
        <f>IF(N295=0,0,IF(AND(ABS(S295)&gt;Calc!$B$8,ABS(S295)/ABS(N295)&gt;Calc!$B$9),1,0))</f>
        <v/>
      </c>
      <c r="U295">
        <f>IF(AND(A295=Calc!$B$3,OR(Calc!$B$6="*",G295=Calc!$B$6),OR(Calc!$B$7="*",F295=Calc!$B$7)),1,0)</f>
        <v/>
      </c>
      <c r="V295">
        <f>IF(AND(U295=1,J295&gt;0),J295+ROW()/1000000,0)</f>
        <v/>
      </c>
      <c r="W295">
        <f>IF(AND(U295=1,OR(N295&lt;&gt;0,J295&lt;&gt;0)),ABS(S295)+ROW()/1000000,0)</f>
        <v/>
      </c>
      <c r="X295">
        <f>IF(AND(U295=1,T295=1,C295&lt;&gt;0),ABS(S295)+ROW()/1000000,0)</f>
        <v/>
      </c>
    </row>
    <row r="296">
      <c r="A296" t="n">
        <v>201607</v>
      </c>
      <c r="B296" t="inlineStr">
        <is>
          <t>07/2016</t>
        </is>
      </c>
      <c r="C296" t="n">
        <v>48</v>
      </c>
      <c r="D296" t="inlineStr">
        <is>
          <t>S48</t>
        </is>
      </c>
      <c r="E296" t="inlineStr">
        <is>
          <t>Nexa Idaho (S48)</t>
        </is>
      </c>
      <c r="F296" t="inlineStr">
        <is>
          <t>Mỹ</t>
        </is>
      </c>
      <c r="G296" t="inlineStr">
        <is>
          <t>POS</t>
        </is>
      </c>
      <c r="H296" s="42" t="n">
        <v>13668.53</v>
      </c>
      <c r="I296" s="42" t="n">
        <v>0</v>
      </c>
      <c r="J296" s="42" t="n">
        <v>13668.53</v>
      </c>
      <c r="K296" s="42" t="n">
        <v>496.99</v>
      </c>
      <c r="L296" s="42" t="n">
        <v>6</v>
      </c>
      <c r="M296" s="42" t="n">
        <v>64</v>
      </c>
      <c r="N296" s="42" t="n">
        <v>13171.54</v>
      </c>
      <c r="O296" s="42" t="n">
        <v>13668.53</v>
      </c>
      <c r="P296" s="42" t="n">
        <v>0</v>
      </c>
      <c r="Q296" s="42" t="n">
        <v>0</v>
      </c>
      <c r="R296" s="42" t="n">
        <v>0</v>
      </c>
      <c r="S296" s="42">
        <f>N296-(J296-K296)</f>
        <v/>
      </c>
      <c r="T296">
        <f>IF(N296=0,0,IF(AND(ABS(S296)&gt;Calc!$B$8,ABS(S296)/ABS(N296)&gt;Calc!$B$9),1,0))</f>
        <v/>
      </c>
      <c r="U296">
        <f>IF(AND(A296=Calc!$B$3,OR(Calc!$B$6="*",G296=Calc!$B$6),OR(Calc!$B$7="*",F296=Calc!$B$7)),1,0)</f>
        <v/>
      </c>
      <c r="V296">
        <f>IF(AND(U296=1,J296&gt;0),J296+ROW()/1000000,0)</f>
        <v/>
      </c>
      <c r="W296">
        <f>IF(AND(U296=1,OR(N296&lt;&gt;0,J296&lt;&gt;0)),ABS(S296)+ROW()/1000000,0)</f>
        <v/>
      </c>
      <c r="X296">
        <f>IF(AND(U296=1,T296=1,C296&lt;&gt;0),ABS(S296)+ROW()/1000000,0)</f>
        <v/>
      </c>
    </row>
    <row r="297">
      <c r="A297" t="n">
        <v>201607</v>
      </c>
      <c r="B297" t="inlineStr">
        <is>
          <t>07/2016</t>
        </is>
      </c>
      <c r="C297" t="n">
        <v>50</v>
      </c>
      <c r="D297" t="inlineStr">
        <is>
          <t>S50</t>
        </is>
      </c>
      <c r="E297" t="inlineStr">
        <is>
          <t>Nexa Kansas (S50)</t>
        </is>
      </c>
      <c r="F297" t="inlineStr">
        <is>
          <t>Mỹ</t>
        </is>
      </c>
      <c r="G297" t="inlineStr">
        <is>
          <t>POS</t>
        </is>
      </c>
      <c r="H297" s="42" t="n">
        <v>0</v>
      </c>
      <c r="I297" s="42" t="n">
        <v>0</v>
      </c>
      <c r="J297" s="42" t="n">
        <v>0</v>
      </c>
      <c r="K297" s="42" t="n">
        <v>0</v>
      </c>
      <c r="L297" s="42" t="n">
        <v>0</v>
      </c>
      <c r="M297" s="42" t="n">
        <v>0</v>
      </c>
      <c r="N297" s="42" t="n">
        <v>0</v>
      </c>
      <c r="O297" s="42" t="n">
        <v>0</v>
      </c>
      <c r="P297" s="42" t="n">
        <v>2</v>
      </c>
      <c r="Q297" s="42" t="n">
        <v>0</v>
      </c>
      <c r="R297" s="42" t="n">
        <v>0</v>
      </c>
      <c r="S297" s="42">
        <f>N297-(J297-K297)</f>
        <v/>
      </c>
      <c r="T297">
        <f>IF(N297=0,0,IF(AND(ABS(S297)&gt;Calc!$B$8,ABS(S297)/ABS(N297)&gt;Calc!$B$9),1,0))</f>
        <v/>
      </c>
      <c r="U297">
        <f>IF(AND(A297=Calc!$B$3,OR(Calc!$B$6="*",G297=Calc!$B$6),OR(Calc!$B$7="*",F297=Calc!$B$7)),1,0)</f>
        <v/>
      </c>
      <c r="V297">
        <f>IF(AND(U297=1,J297&gt;0),J297+ROW()/1000000,0)</f>
        <v/>
      </c>
      <c r="W297">
        <f>IF(AND(U297=1,OR(N297&lt;&gt;0,J297&lt;&gt;0)),ABS(S297)+ROW()/1000000,0)</f>
        <v/>
      </c>
      <c r="X297">
        <f>IF(AND(U297=1,T297=1,C297&lt;&gt;0),ABS(S297)+ROW()/1000000,0)</f>
        <v/>
      </c>
    </row>
    <row r="298">
      <c r="A298" t="n">
        <v>201607</v>
      </c>
      <c r="B298" t="inlineStr">
        <is>
          <t>07/2016</t>
        </is>
      </c>
      <c r="C298" t="n">
        <v>51</v>
      </c>
      <c r="D298" t="inlineStr">
        <is>
          <t>S51</t>
        </is>
      </c>
      <c r="E298" t="inlineStr">
        <is>
          <t>Nexa Maine (S51)</t>
        </is>
      </c>
      <c r="F298" t="inlineStr">
        <is>
          <t>Mỹ</t>
        </is>
      </c>
      <c r="G298" t="inlineStr">
        <is>
          <t>POS</t>
        </is>
      </c>
      <c r="H298" s="42" t="n">
        <v>9760.58</v>
      </c>
      <c r="I298" s="42" t="n">
        <v>0</v>
      </c>
      <c r="J298" s="42" t="n">
        <v>9760.58</v>
      </c>
      <c r="K298" s="42" t="n">
        <v>0</v>
      </c>
      <c r="L298" s="42" t="n">
        <v>7</v>
      </c>
      <c r="M298" s="42" t="n">
        <v>54</v>
      </c>
      <c r="N298" s="42" t="n">
        <v>9760.58</v>
      </c>
      <c r="O298" s="42" t="n">
        <v>9760.58</v>
      </c>
      <c r="P298" s="42" t="n">
        <v>0</v>
      </c>
      <c r="Q298" s="42" t="n">
        <v>0</v>
      </c>
      <c r="R298" s="42" t="n">
        <v>0</v>
      </c>
      <c r="S298" s="42">
        <f>N298-(J298-K298)</f>
        <v/>
      </c>
      <c r="T298">
        <f>IF(N298=0,0,IF(AND(ABS(S298)&gt;Calc!$B$8,ABS(S298)/ABS(N298)&gt;Calc!$B$9),1,0))</f>
        <v/>
      </c>
      <c r="U298">
        <f>IF(AND(A298=Calc!$B$3,OR(Calc!$B$6="*",G298=Calc!$B$6),OR(Calc!$B$7="*",F298=Calc!$B$7)),1,0)</f>
        <v/>
      </c>
      <c r="V298">
        <f>IF(AND(U298=1,J298&gt;0),J298+ROW()/1000000,0)</f>
        <v/>
      </c>
      <c r="W298">
        <f>IF(AND(U298=1,OR(N298&lt;&gt;0,J298&lt;&gt;0)),ABS(S298)+ROW()/1000000,0)</f>
        <v/>
      </c>
      <c r="X298">
        <f>IF(AND(U298=1,T298=1,C298&lt;&gt;0),ABS(S298)+ROW()/1000000,0)</f>
        <v/>
      </c>
    </row>
    <row r="299">
      <c r="A299" t="n">
        <v>201607</v>
      </c>
      <c r="B299" t="inlineStr">
        <is>
          <t>07/2016</t>
        </is>
      </c>
      <c r="C299" t="n">
        <v>53</v>
      </c>
      <c r="D299" t="inlineStr">
        <is>
          <t>S53</t>
        </is>
      </c>
      <c r="E299" t="inlineStr">
        <is>
          <t>Nexa Montana (S53)</t>
        </is>
      </c>
      <c r="F299" t="inlineStr">
        <is>
          <t>Mỹ</t>
        </is>
      </c>
      <c r="G299" t="inlineStr">
        <is>
          <t>POS</t>
        </is>
      </c>
      <c r="H299" s="42" t="n">
        <v>7192.59</v>
      </c>
      <c r="I299" s="42" t="n">
        <v>0</v>
      </c>
      <c r="J299" s="42" t="n">
        <v>7192.59</v>
      </c>
      <c r="K299" s="42" t="n">
        <v>0</v>
      </c>
      <c r="L299" s="42" t="n">
        <v>7</v>
      </c>
      <c r="M299" s="42" t="n">
        <v>37</v>
      </c>
      <c r="N299" s="42" t="n">
        <v>7192.59</v>
      </c>
      <c r="O299" s="42" t="n">
        <v>7192.59</v>
      </c>
      <c r="P299" s="42" t="n">
        <v>0</v>
      </c>
      <c r="Q299" s="42" t="n">
        <v>0</v>
      </c>
      <c r="R299" s="42" t="n">
        <v>0</v>
      </c>
      <c r="S299" s="42">
        <f>N299-(J299-K299)</f>
        <v/>
      </c>
      <c r="T299">
        <f>IF(N299=0,0,IF(AND(ABS(S299)&gt;Calc!$B$8,ABS(S299)/ABS(N299)&gt;Calc!$B$9),1,0))</f>
        <v/>
      </c>
      <c r="U299">
        <f>IF(AND(A299=Calc!$B$3,OR(Calc!$B$6="*",G299=Calc!$B$6),OR(Calc!$B$7="*",F299=Calc!$B$7)),1,0)</f>
        <v/>
      </c>
      <c r="V299">
        <f>IF(AND(U299=1,J299&gt;0),J299+ROW()/1000000,0)</f>
        <v/>
      </c>
      <c r="W299">
        <f>IF(AND(U299=1,OR(N299&lt;&gt;0,J299&lt;&gt;0)),ABS(S299)+ROW()/1000000,0)</f>
        <v/>
      </c>
      <c r="X299">
        <f>IF(AND(U299=1,T299=1,C299&lt;&gt;0),ABS(S299)+ROW()/1000000,0)</f>
        <v/>
      </c>
    </row>
    <row r="300">
      <c r="A300" t="n">
        <v>201607</v>
      </c>
      <c r="B300" t="inlineStr">
        <is>
          <t>07/2016</t>
        </is>
      </c>
      <c r="C300" t="n">
        <v>54</v>
      </c>
      <c r="D300" t="inlineStr">
        <is>
          <t>S54</t>
        </is>
      </c>
      <c r="E300" t="inlineStr">
        <is>
          <t>Nexa Nebraska (S54)</t>
        </is>
      </c>
      <c r="F300" t="inlineStr">
        <is>
          <t>Mỹ</t>
        </is>
      </c>
      <c r="G300" t="inlineStr">
        <is>
          <t>POS</t>
        </is>
      </c>
      <c r="H300" s="42" t="n">
        <v>11299.42</v>
      </c>
      <c r="I300" s="42" t="n">
        <v>0</v>
      </c>
      <c r="J300" s="42" t="n">
        <v>11299.42</v>
      </c>
      <c r="K300" s="42" t="n">
        <v>296</v>
      </c>
      <c r="L300" s="42" t="n">
        <v>9</v>
      </c>
      <c r="M300" s="42" t="n">
        <v>57</v>
      </c>
      <c r="N300" s="42" t="n">
        <v>11003.42</v>
      </c>
      <c r="O300" s="42" t="n">
        <v>11299.42</v>
      </c>
      <c r="P300" s="42" t="n">
        <v>0</v>
      </c>
      <c r="Q300" s="42" t="n">
        <v>0</v>
      </c>
      <c r="R300" s="42" t="n">
        <v>0</v>
      </c>
      <c r="S300" s="42">
        <f>N300-(J300-K300)</f>
        <v/>
      </c>
      <c r="T300">
        <f>IF(N300=0,0,IF(AND(ABS(S300)&gt;Calc!$B$8,ABS(S300)/ABS(N300)&gt;Calc!$B$9),1,0))</f>
        <v/>
      </c>
      <c r="U300">
        <f>IF(AND(A300=Calc!$B$3,OR(Calc!$B$6="*",G300=Calc!$B$6),OR(Calc!$B$7="*",F300=Calc!$B$7)),1,0)</f>
        <v/>
      </c>
      <c r="V300">
        <f>IF(AND(U300=1,J300&gt;0),J300+ROW()/1000000,0)</f>
        <v/>
      </c>
      <c r="W300">
        <f>IF(AND(U300=1,OR(N300&lt;&gt;0,J300&lt;&gt;0)),ABS(S300)+ROW()/1000000,0)</f>
        <v/>
      </c>
      <c r="X300">
        <f>IF(AND(U300=1,T300=1,C300&lt;&gt;0),ABS(S300)+ROW()/1000000,0)</f>
        <v/>
      </c>
    </row>
    <row r="301">
      <c r="A301" t="n">
        <v>201607</v>
      </c>
      <c r="B301" t="inlineStr">
        <is>
          <t>07/2016</t>
        </is>
      </c>
      <c r="C301" t="n">
        <v>55</v>
      </c>
      <c r="D301" t="inlineStr">
        <is>
          <t>S55</t>
        </is>
      </c>
      <c r="E301" t="inlineStr">
        <is>
          <t>Nexa Nevada (S55)</t>
        </is>
      </c>
      <c r="F301" t="inlineStr">
        <is>
          <t>Mỹ</t>
        </is>
      </c>
      <c r="G301" t="inlineStr">
        <is>
          <t>POS</t>
        </is>
      </c>
      <c r="H301" s="42" t="n">
        <v>2268.79</v>
      </c>
      <c r="I301" s="42" t="n">
        <v>0</v>
      </c>
      <c r="J301" s="42" t="n">
        <v>2268.79</v>
      </c>
      <c r="K301" s="42" t="n">
        <v>0</v>
      </c>
      <c r="L301" s="42" t="n">
        <v>2</v>
      </c>
      <c r="M301" s="42" t="n">
        <v>13</v>
      </c>
      <c r="N301" s="42" t="n">
        <v>2268.79</v>
      </c>
      <c r="O301" s="42" t="n">
        <v>2268.79</v>
      </c>
      <c r="P301" s="42" t="n">
        <v>0</v>
      </c>
      <c r="Q301" s="42" t="n">
        <v>0</v>
      </c>
      <c r="R301" s="42" t="n">
        <v>0</v>
      </c>
      <c r="S301" s="42">
        <f>N301-(J301-K301)</f>
        <v/>
      </c>
      <c r="T301">
        <f>IF(N301=0,0,IF(AND(ABS(S301)&gt;Calc!$B$8,ABS(S301)/ABS(N301)&gt;Calc!$B$9),1,0))</f>
        <v/>
      </c>
      <c r="U301">
        <f>IF(AND(A301=Calc!$B$3,OR(Calc!$B$6="*",G301=Calc!$B$6),OR(Calc!$B$7="*",F301=Calc!$B$7)),1,0)</f>
        <v/>
      </c>
      <c r="V301">
        <f>IF(AND(U301=1,J301&gt;0),J301+ROW()/1000000,0)</f>
        <v/>
      </c>
      <c r="W301">
        <f>IF(AND(U301=1,OR(N301&lt;&gt;0,J301&lt;&gt;0)),ABS(S301)+ROW()/1000000,0)</f>
        <v/>
      </c>
      <c r="X301">
        <f>IF(AND(U301=1,T301=1,C301&lt;&gt;0),ABS(S301)+ROW()/1000000,0)</f>
        <v/>
      </c>
    </row>
    <row r="302">
      <c r="A302" t="n">
        <v>201607</v>
      </c>
      <c r="B302" t="inlineStr">
        <is>
          <t>07/2016</t>
        </is>
      </c>
      <c r="C302" t="n">
        <v>56</v>
      </c>
      <c r="D302" t="inlineStr">
        <is>
          <t>S56</t>
        </is>
      </c>
      <c r="E302" t="inlineStr">
        <is>
          <t>Nexa New Hampshire (S56)</t>
        </is>
      </c>
      <c r="F302" t="inlineStr">
        <is>
          <t>Mỹ</t>
        </is>
      </c>
      <c r="G302" t="inlineStr">
        <is>
          <t>POS</t>
        </is>
      </c>
      <c r="H302" s="42" t="n">
        <v>11558.93</v>
      </c>
      <c r="I302" s="42" t="n">
        <v>0</v>
      </c>
      <c r="J302" s="42" t="n">
        <v>11558.93</v>
      </c>
      <c r="K302" s="42" t="n">
        <v>0</v>
      </c>
      <c r="L302" s="42" t="n">
        <v>8</v>
      </c>
      <c r="M302" s="42" t="n">
        <v>56</v>
      </c>
      <c r="N302" s="42" t="n">
        <v>11558.93</v>
      </c>
      <c r="O302" s="42" t="n">
        <v>11558.93</v>
      </c>
      <c r="P302" s="42" t="n">
        <v>0</v>
      </c>
      <c r="Q302" s="42" t="n">
        <v>0</v>
      </c>
      <c r="R302" s="42" t="n">
        <v>0</v>
      </c>
      <c r="S302" s="42">
        <f>N302-(J302-K302)</f>
        <v/>
      </c>
      <c r="T302">
        <f>IF(N302=0,0,IF(AND(ABS(S302)&gt;Calc!$B$8,ABS(S302)/ABS(N302)&gt;Calc!$B$9),1,0))</f>
        <v/>
      </c>
      <c r="U302">
        <f>IF(AND(A302=Calc!$B$3,OR(Calc!$B$6="*",G302=Calc!$B$6),OR(Calc!$B$7="*",F302=Calc!$B$7)),1,0)</f>
        <v/>
      </c>
      <c r="V302">
        <f>IF(AND(U302=1,J302&gt;0),J302+ROW()/1000000,0)</f>
        <v/>
      </c>
      <c r="W302">
        <f>IF(AND(U302=1,OR(N302&lt;&gt;0,J302&lt;&gt;0)),ABS(S302)+ROW()/1000000,0)</f>
        <v/>
      </c>
      <c r="X302">
        <f>IF(AND(U302=1,T302=1,C302&lt;&gt;0),ABS(S302)+ROW()/1000000,0)</f>
        <v/>
      </c>
    </row>
    <row r="303">
      <c r="A303" t="n">
        <v>201607</v>
      </c>
      <c r="B303" t="inlineStr">
        <is>
          <t>07/2016</t>
        </is>
      </c>
      <c r="C303" t="n">
        <v>57</v>
      </c>
      <c r="D303" t="inlineStr">
        <is>
          <t>S57</t>
        </is>
      </c>
      <c r="E303" t="inlineStr">
        <is>
          <t>Nexa New Mexico (S57)</t>
        </is>
      </c>
      <c r="F303" t="inlineStr">
        <is>
          <t>Mỹ</t>
        </is>
      </c>
      <c r="G303" t="inlineStr">
        <is>
          <t>POS</t>
        </is>
      </c>
      <c r="H303" s="42" t="n">
        <v>8649.190000000001</v>
      </c>
      <c r="I303" s="42" t="n">
        <v>0</v>
      </c>
      <c r="J303" s="42" t="n">
        <v>8649.190000000001</v>
      </c>
      <c r="K303" s="42" t="n">
        <v>0</v>
      </c>
      <c r="L303" s="42" t="n">
        <v>4</v>
      </c>
      <c r="M303" s="42" t="n">
        <v>35</v>
      </c>
      <c r="N303" s="42" t="n">
        <v>8649.190000000001</v>
      </c>
      <c r="O303" s="42" t="n">
        <v>8649.190000000001</v>
      </c>
      <c r="P303" s="42" t="n">
        <v>0</v>
      </c>
      <c r="Q303" s="42" t="n">
        <v>0</v>
      </c>
      <c r="R303" s="42" t="n">
        <v>0</v>
      </c>
      <c r="S303" s="42">
        <f>N303-(J303-K303)</f>
        <v/>
      </c>
      <c r="T303">
        <f>IF(N303=0,0,IF(AND(ABS(S303)&gt;Calc!$B$8,ABS(S303)/ABS(N303)&gt;Calc!$B$9),1,0))</f>
        <v/>
      </c>
      <c r="U303">
        <f>IF(AND(A303=Calc!$B$3,OR(Calc!$B$6="*",G303=Calc!$B$6),OR(Calc!$B$7="*",F303=Calc!$B$7)),1,0)</f>
        <v/>
      </c>
      <c r="V303">
        <f>IF(AND(U303=1,J303&gt;0),J303+ROW()/1000000,0)</f>
        <v/>
      </c>
      <c r="W303">
        <f>IF(AND(U303=1,OR(N303&lt;&gt;0,J303&lt;&gt;0)),ABS(S303)+ROW()/1000000,0)</f>
        <v/>
      </c>
      <c r="X303">
        <f>IF(AND(U303=1,T303=1,C303&lt;&gt;0),ABS(S303)+ROW()/1000000,0)</f>
        <v/>
      </c>
    </row>
    <row r="304">
      <c r="A304" t="n">
        <v>201607</v>
      </c>
      <c r="B304" t="inlineStr">
        <is>
          <t>07/2016</t>
        </is>
      </c>
      <c r="C304" t="n">
        <v>59</v>
      </c>
      <c r="D304" t="inlineStr">
        <is>
          <t>S59</t>
        </is>
      </c>
      <c r="E304" t="inlineStr">
        <is>
          <t>Nexa Oregon (S59)</t>
        </is>
      </c>
      <c r="F304" t="inlineStr">
        <is>
          <t>Mỹ</t>
        </is>
      </c>
      <c r="G304" t="inlineStr">
        <is>
          <t>POS</t>
        </is>
      </c>
      <c r="H304" s="42" t="n">
        <v>17770.68</v>
      </c>
      <c r="I304" s="42" t="n">
        <v>0</v>
      </c>
      <c r="J304" s="42" t="n">
        <v>17770.68</v>
      </c>
      <c r="K304" s="42" t="n">
        <v>0</v>
      </c>
      <c r="L304" s="42" t="n">
        <v>8</v>
      </c>
      <c r="M304" s="42" t="n">
        <v>51</v>
      </c>
      <c r="N304" s="42" t="n">
        <v>17770.68</v>
      </c>
      <c r="O304" s="42" t="n">
        <v>17770.68</v>
      </c>
      <c r="P304" s="42" t="n">
        <v>0</v>
      </c>
      <c r="Q304" s="42" t="n">
        <v>0</v>
      </c>
      <c r="R304" s="42" t="n">
        <v>0</v>
      </c>
      <c r="S304" s="42">
        <f>N304-(J304-K304)</f>
        <v/>
      </c>
      <c r="T304">
        <f>IF(N304=0,0,IF(AND(ABS(S304)&gt;Calc!$B$8,ABS(S304)/ABS(N304)&gt;Calc!$B$9),1,0))</f>
        <v/>
      </c>
      <c r="U304">
        <f>IF(AND(A304=Calc!$B$3,OR(Calc!$B$6="*",G304=Calc!$B$6),OR(Calc!$B$7="*",F304=Calc!$B$7)),1,0)</f>
        <v/>
      </c>
      <c r="V304">
        <f>IF(AND(U304=1,J304&gt;0),J304+ROW()/1000000,0)</f>
        <v/>
      </c>
      <c r="W304">
        <f>IF(AND(U304=1,OR(N304&lt;&gt;0,J304&lt;&gt;0)),ABS(S304)+ROW()/1000000,0)</f>
        <v/>
      </c>
      <c r="X304">
        <f>IF(AND(U304=1,T304=1,C304&lt;&gt;0),ABS(S304)+ROW()/1000000,0)</f>
        <v/>
      </c>
    </row>
    <row r="305">
      <c r="A305" t="n">
        <v>201607</v>
      </c>
      <c r="B305" t="inlineStr">
        <is>
          <t>07/2016</t>
        </is>
      </c>
      <c r="C305" t="n">
        <v>61</v>
      </c>
      <c r="D305" t="inlineStr">
        <is>
          <t>S61</t>
        </is>
      </c>
      <c r="E305" t="inlineStr">
        <is>
          <t>Nexa South Carolina (S61)</t>
        </is>
      </c>
      <c r="F305" t="inlineStr">
        <is>
          <t>Mỹ</t>
        </is>
      </c>
      <c r="G305" t="inlineStr">
        <is>
          <t>POS</t>
        </is>
      </c>
      <c r="H305" s="42" t="n">
        <v>2246.54</v>
      </c>
      <c r="I305" s="42" t="n">
        <v>0</v>
      </c>
      <c r="J305" s="42" t="n">
        <v>2246.54</v>
      </c>
      <c r="K305" s="42" t="n">
        <v>210.39</v>
      </c>
      <c r="L305" s="42" t="n">
        <v>3</v>
      </c>
      <c r="M305" s="42" t="n">
        <v>30</v>
      </c>
      <c r="N305" s="42" t="n">
        <v>2036.15</v>
      </c>
      <c r="O305" s="42" t="n">
        <v>2246.54</v>
      </c>
      <c r="P305" s="42" t="n">
        <v>0</v>
      </c>
      <c r="Q305" s="42" t="n">
        <v>0</v>
      </c>
      <c r="R305" s="42" t="n">
        <v>0</v>
      </c>
      <c r="S305" s="42">
        <f>N305-(J305-K305)</f>
        <v/>
      </c>
      <c r="T305">
        <f>IF(N305=0,0,IF(AND(ABS(S305)&gt;Calc!$B$8,ABS(S305)/ABS(N305)&gt;Calc!$B$9),1,0))</f>
        <v/>
      </c>
      <c r="U305">
        <f>IF(AND(A305=Calc!$B$3,OR(Calc!$B$6="*",G305=Calc!$B$6),OR(Calc!$B$7="*",F305=Calc!$B$7)),1,0)</f>
        <v/>
      </c>
      <c r="V305">
        <f>IF(AND(U305=1,J305&gt;0),J305+ROW()/1000000,0)</f>
        <v/>
      </c>
      <c r="W305">
        <f>IF(AND(U305=1,OR(N305&lt;&gt;0,J305&lt;&gt;0)),ABS(S305)+ROW()/1000000,0)</f>
        <v/>
      </c>
      <c r="X305">
        <f>IF(AND(U305=1,T305=1,C305&lt;&gt;0),ABS(S305)+ROW()/1000000,0)</f>
        <v/>
      </c>
    </row>
    <row r="306">
      <c r="A306" t="n">
        <v>201607</v>
      </c>
      <c r="B306" t="inlineStr">
        <is>
          <t>07/2016</t>
        </is>
      </c>
      <c r="C306" t="n">
        <v>63</v>
      </c>
      <c r="D306" t="inlineStr">
        <is>
          <t>S63</t>
        </is>
      </c>
      <c r="E306" t="inlineStr">
        <is>
          <t>Nexa Utah (S63)</t>
        </is>
      </c>
      <c r="F306" t="inlineStr">
        <is>
          <t>Mỹ</t>
        </is>
      </c>
      <c r="G306" t="inlineStr">
        <is>
          <t>POS</t>
        </is>
      </c>
      <c r="H306" s="42" t="n">
        <v>12537.23</v>
      </c>
      <c r="I306" s="42" t="n">
        <v>0</v>
      </c>
      <c r="J306" s="42" t="n">
        <v>12537.23</v>
      </c>
      <c r="K306" s="42" t="n">
        <v>0</v>
      </c>
      <c r="L306" s="42" t="n">
        <v>4</v>
      </c>
      <c r="M306" s="42" t="n">
        <v>41</v>
      </c>
      <c r="N306" s="42" t="n">
        <v>12537.23</v>
      </c>
      <c r="O306" s="42" t="n">
        <v>12537.23</v>
      </c>
      <c r="P306" s="42" t="n">
        <v>0</v>
      </c>
      <c r="Q306" s="42" t="n">
        <v>0</v>
      </c>
      <c r="R306" s="42" t="n">
        <v>0</v>
      </c>
      <c r="S306" s="42">
        <f>N306-(J306-K306)</f>
        <v/>
      </c>
      <c r="T306">
        <f>IF(N306=0,0,IF(AND(ABS(S306)&gt;Calc!$B$8,ABS(S306)/ABS(N306)&gt;Calc!$B$9),1,0))</f>
        <v/>
      </c>
      <c r="U306">
        <f>IF(AND(A306=Calc!$B$3,OR(Calc!$B$6="*",G306=Calc!$B$6),OR(Calc!$B$7="*",F306=Calc!$B$7)),1,0)</f>
        <v/>
      </c>
      <c r="V306">
        <f>IF(AND(U306=1,J306&gt;0),J306+ROW()/1000000,0)</f>
        <v/>
      </c>
      <c r="W306">
        <f>IF(AND(U306=1,OR(N306&lt;&gt;0,J306&lt;&gt;0)),ABS(S306)+ROW()/1000000,0)</f>
        <v/>
      </c>
      <c r="X306">
        <f>IF(AND(U306=1,T306=1,C306&lt;&gt;0),ABS(S306)+ROW()/1000000,0)</f>
        <v/>
      </c>
    </row>
    <row r="307">
      <c r="A307" t="n">
        <v>201607</v>
      </c>
      <c r="B307" t="inlineStr">
        <is>
          <t>07/2016</t>
        </is>
      </c>
      <c r="C307" t="n">
        <v>64</v>
      </c>
      <c r="D307" t="inlineStr">
        <is>
          <t>S64</t>
        </is>
      </c>
      <c r="E307" t="inlineStr">
        <is>
          <t>Nexa Washington DC (S64)</t>
        </is>
      </c>
      <c r="F307" t="inlineStr">
        <is>
          <t>Mỹ</t>
        </is>
      </c>
      <c r="G307" t="inlineStr">
        <is>
          <t>POS</t>
        </is>
      </c>
      <c r="H307" s="42" t="n">
        <v>3046.04</v>
      </c>
      <c r="I307" s="42" t="n">
        <v>0</v>
      </c>
      <c r="J307" s="42" t="n">
        <v>3046.04</v>
      </c>
      <c r="K307" s="42" t="n">
        <v>101.08</v>
      </c>
      <c r="L307" s="42" t="n">
        <v>3</v>
      </c>
      <c r="M307" s="42" t="n">
        <v>26</v>
      </c>
      <c r="N307" s="42" t="n">
        <v>2944.96</v>
      </c>
      <c r="O307" s="42" t="n">
        <v>3046.04</v>
      </c>
      <c r="P307" s="42" t="n">
        <v>0</v>
      </c>
      <c r="Q307" s="42" t="n">
        <v>0</v>
      </c>
      <c r="R307" s="42" t="n">
        <v>0</v>
      </c>
      <c r="S307" s="42">
        <f>N307-(J307-K307)</f>
        <v/>
      </c>
      <c r="T307">
        <f>IF(N307=0,0,IF(AND(ABS(S307)&gt;Calc!$B$8,ABS(S307)/ABS(N307)&gt;Calc!$B$9),1,0))</f>
        <v/>
      </c>
      <c r="U307">
        <f>IF(AND(A307=Calc!$B$3,OR(Calc!$B$6="*",G307=Calc!$B$6),OR(Calc!$B$7="*",F307=Calc!$B$7)),1,0)</f>
        <v/>
      </c>
      <c r="V307">
        <f>IF(AND(U307=1,J307&gt;0),J307+ROW()/1000000,0)</f>
        <v/>
      </c>
      <c r="W307">
        <f>IF(AND(U307=1,OR(N307&lt;&gt;0,J307&lt;&gt;0)),ABS(S307)+ROW()/1000000,0)</f>
        <v/>
      </c>
      <c r="X307">
        <f>IF(AND(U307=1,T307=1,C307&lt;&gt;0),ABS(S307)+ROW()/1000000,0)</f>
        <v/>
      </c>
    </row>
    <row r="308">
      <c r="A308" t="n">
        <v>201607</v>
      </c>
      <c r="B308" t="inlineStr">
        <is>
          <t>07/2016</t>
        </is>
      </c>
      <c r="C308" t="n">
        <v>65</v>
      </c>
      <c r="D308" t="inlineStr">
        <is>
          <t>S65</t>
        </is>
      </c>
      <c r="E308" t="inlineStr">
        <is>
          <t>Nexa West Virginia (S65)</t>
        </is>
      </c>
      <c r="F308" t="inlineStr">
        <is>
          <t>Mỹ</t>
        </is>
      </c>
      <c r="G308" t="inlineStr">
        <is>
          <t>POS</t>
        </is>
      </c>
      <c r="H308" s="42" t="n">
        <v>6988.07</v>
      </c>
      <c r="I308" s="42" t="n">
        <v>0</v>
      </c>
      <c r="J308" s="42" t="n">
        <v>6988.07</v>
      </c>
      <c r="K308" s="42" t="n">
        <v>0</v>
      </c>
      <c r="L308" s="42" t="n">
        <v>3</v>
      </c>
      <c r="M308" s="42" t="n">
        <v>34</v>
      </c>
      <c r="N308" s="42" t="n">
        <v>6988.07</v>
      </c>
      <c r="O308" s="42" t="n">
        <v>6988.07</v>
      </c>
      <c r="P308" s="42" t="n">
        <v>0</v>
      </c>
      <c r="Q308" s="42" t="n">
        <v>0</v>
      </c>
      <c r="R308" s="42" t="n">
        <v>0</v>
      </c>
      <c r="S308" s="42">
        <f>N308-(J308-K308)</f>
        <v/>
      </c>
      <c r="T308">
        <f>IF(N308=0,0,IF(AND(ABS(S308)&gt;Calc!$B$8,ABS(S308)/ABS(N308)&gt;Calc!$B$9),1,0))</f>
        <v/>
      </c>
      <c r="U308">
        <f>IF(AND(A308=Calc!$B$3,OR(Calc!$B$6="*",G308=Calc!$B$6),OR(Calc!$B$7="*",F308=Calc!$B$7)),1,0)</f>
        <v/>
      </c>
      <c r="V308">
        <f>IF(AND(U308=1,J308&gt;0),J308+ROW()/1000000,0)</f>
        <v/>
      </c>
      <c r="W308">
        <f>IF(AND(U308=1,OR(N308&lt;&gt;0,J308&lt;&gt;0)),ABS(S308)+ROW()/1000000,0)</f>
        <v/>
      </c>
      <c r="X308">
        <f>IF(AND(U308=1,T308=1,C308&lt;&gt;0),ABS(S308)+ROW()/1000000,0)</f>
        <v/>
      </c>
    </row>
    <row r="309">
      <c r="A309" t="n">
        <v>201607</v>
      </c>
      <c r="B309" t="inlineStr">
        <is>
          <t>07/2016</t>
        </is>
      </c>
      <c r="C309" t="n">
        <v>66</v>
      </c>
      <c r="D309" t="inlineStr">
        <is>
          <t>S66</t>
        </is>
      </c>
      <c r="E309" t="inlineStr">
        <is>
          <t>Nexa Wyoming (S66)</t>
        </is>
      </c>
      <c r="F309" t="inlineStr">
        <is>
          <t>Mỹ</t>
        </is>
      </c>
      <c r="G309" t="inlineStr">
        <is>
          <t>POS</t>
        </is>
      </c>
      <c r="H309" s="42" t="n">
        <v>6116.38</v>
      </c>
      <c r="I309" s="42" t="n">
        <v>0</v>
      </c>
      <c r="J309" s="42" t="n">
        <v>6116.38</v>
      </c>
      <c r="K309" s="42" t="n">
        <v>19.99</v>
      </c>
      <c r="L309" s="42" t="n">
        <v>5</v>
      </c>
      <c r="M309" s="42" t="n">
        <v>27</v>
      </c>
      <c r="N309" s="42" t="n">
        <v>6096.39</v>
      </c>
      <c r="O309" s="42" t="n">
        <v>6116.38</v>
      </c>
      <c r="P309" s="42" t="n">
        <v>0</v>
      </c>
      <c r="Q309" s="42" t="n">
        <v>0</v>
      </c>
      <c r="R309" s="42" t="n">
        <v>0</v>
      </c>
      <c r="S309" s="42">
        <f>N309-(J309-K309)</f>
        <v/>
      </c>
      <c r="T309">
        <f>IF(N309=0,0,IF(AND(ABS(S309)&gt;Calc!$B$8,ABS(S309)/ABS(N309)&gt;Calc!$B$9),1,0))</f>
        <v/>
      </c>
      <c r="U309">
        <f>IF(AND(A309=Calc!$B$3,OR(Calc!$B$6="*",G309=Calc!$B$6),OR(Calc!$B$7="*",F309=Calc!$B$7)),1,0)</f>
        <v/>
      </c>
      <c r="V309">
        <f>IF(AND(U309=1,J309&gt;0),J309+ROW()/1000000,0)</f>
        <v/>
      </c>
      <c r="W309">
        <f>IF(AND(U309=1,OR(N309&lt;&gt;0,J309&lt;&gt;0)),ABS(S309)+ROW()/1000000,0)</f>
        <v/>
      </c>
      <c r="X309">
        <f>IF(AND(U309=1,T309=1,C309&lt;&gt;0),ABS(S309)+ROW()/1000000,0)</f>
        <v/>
      </c>
    </row>
    <row r="310">
      <c r="A310" t="n">
        <v>201608</v>
      </c>
      <c r="B310" t="inlineStr">
        <is>
          <t>08/2016</t>
        </is>
      </c>
      <c r="C310" t="n">
        <v>0</v>
      </c>
      <c r="D310" t="inlineStr">
        <is>
          <t>ONL</t>
        </is>
      </c>
      <c r="E310" t="inlineStr">
        <is>
          <t>Nexa Online (website/app)</t>
        </is>
      </c>
      <c r="F310" t="inlineStr">
        <is>
          <t>Online</t>
        </is>
      </c>
      <c r="G310" t="inlineStr">
        <is>
          <t>ONLINE</t>
        </is>
      </c>
      <c r="H310" s="42" t="n">
        <v>81569.87</v>
      </c>
      <c r="I310" s="42" t="n">
        <v>6620.13</v>
      </c>
      <c r="J310" s="42" t="n">
        <v>74949.74000000001</v>
      </c>
      <c r="K310" s="42" t="n">
        <v>2070.95</v>
      </c>
      <c r="L310" s="42" t="n">
        <v>39</v>
      </c>
      <c r="M310" s="42" t="n">
        <v>262</v>
      </c>
      <c r="N310" s="42" t="n">
        <v>67973.36</v>
      </c>
      <c r="O310" s="42" t="n">
        <v>69777.31</v>
      </c>
      <c r="P310" s="42" t="n">
        <v>1</v>
      </c>
      <c r="Q310" s="42" t="n">
        <v>0</v>
      </c>
      <c r="R310" s="42" t="n">
        <v>0</v>
      </c>
      <c r="S310" s="42">
        <f>N310-(J310-K310)</f>
        <v/>
      </c>
      <c r="T310">
        <f>IF(N310=0,0,IF(AND(ABS(S310)&gt;Calc!$B$8,ABS(S310)/ABS(N310)&gt;Calc!$B$9),1,0))</f>
        <v/>
      </c>
      <c r="U310">
        <f>IF(AND(A310=Calc!$B$3,OR(Calc!$B$6="*",G310=Calc!$B$6),OR(Calc!$B$7="*",F310=Calc!$B$7)),1,0)</f>
        <v/>
      </c>
      <c r="V310">
        <f>IF(AND(U310=1,J310&gt;0),J310+ROW()/1000000,0)</f>
        <v/>
      </c>
      <c r="W310">
        <f>IF(AND(U310=1,OR(N310&lt;&gt;0,J310&lt;&gt;0)),ABS(S310)+ROW()/1000000,0)</f>
        <v/>
      </c>
      <c r="X310">
        <f>IF(AND(U310=1,T310=1,C310&lt;&gt;0),ABS(S310)+ROW()/1000000,0)</f>
        <v/>
      </c>
    </row>
    <row r="311">
      <c r="A311" t="n">
        <v>201608</v>
      </c>
      <c r="B311" t="inlineStr">
        <is>
          <t>08/2016</t>
        </is>
      </c>
      <c r="C311" t="n">
        <v>1</v>
      </c>
      <c r="D311" t="inlineStr">
        <is>
          <t>S01</t>
        </is>
      </c>
      <c r="E311" t="inlineStr">
        <is>
          <t>Nexa Australian Capital Territory (S01)</t>
        </is>
      </c>
      <c r="F311" t="inlineStr">
        <is>
          <t>Úc</t>
        </is>
      </c>
      <c r="G311" t="inlineStr">
        <is>
          <t>POS</t>
        </is>
      </c>
      <c r="H311" s="42" t="n">
        <v>2816.4</v>
      </c>
      <c r="I311" s="42" t="n">
        <v>281.64</v>
      </c>
      <c r="J311" s="42" t="n">
        <v>2534.76</v>
      </c>
      <c r="K311" s="42" t="n">
        <v>0</v>
      </c>
      <c r="L311" s="42" t="n">
        <v>2</v>
      </c>
      <c r="M311" s="42" t="n">
        <v>8</v>
      </c>
      <c r="N311" s="42" t="n">
        <v>2534.76</v>
      </c>
      <c r="O311" s="42" t="n">
        <v>2534.76</v>
      </c>
      <c r="P311" s="42" t="n">
        <v>0</v>
      </c>
      <c r="Q311" s="42" t="n">
        <v>0</v>
      </c>
      <c r="R311" s="42" t="n">
        <v>0</v>
      </c>
      <c r="S311" s="42">
        <f>N311-(J311-K311)</f>
        <v/>
      </c>
      <c r="T311">
        <f>IF(N311=0,0,IF(AND(ABS(S311)&gt;Calc!$B$8,ABS(S311)/ABS(N311)&gt;Calc!$B$9),1,0))</f>
        <v/>
      </c>
      <c r="U311">
        <f>IF(AND(A311=Calc!$B$3,OR(Calc!$B$6="*",G311=Calc!$B$6),OR(Calc!$B$7="*",F311=Calc!$B$7)),1,0)</f>
        <v/>
      </c>
      <c r="V311">
        <f>IF(AND(U311=1,J311&gt;0),J311+ROW()/1000000,0)</f>
        <v/>
      </c>
      <c r="W311">
        <f>IF(AND(U311=1,OR(N311&lt;&gt;0,J311&lt;&gt;0)),ABS(S311)+ROW()/1000000,0)</f>
        <v/>
      </c>
      <c r="X311">
        <f>IF(AND(U311=1,T311=1,C311&lt;&gt;0),ABS(S311)+ROW()/1000000,0)</f>
        <v/>
      </c>
    </row>
    <row r="312">
      <c r="A312" t="n">
        <v>201608</v>
      </c>
      <c r="B312" t="inlineStr">
        <is>
          <t>08/2016</t>
        </is>
      </c>
      <c r="C312" t="n">
        <v>5</v>
      </c>
      <c r="D312" t="inlineStr">
        <is>
          <t>S05</t>
        </is>
      </c>
      <c r="E312" t="inlineStr">
        <is>
          <t>Nexa Victoria (S05)</t>
        </is>
      </c>
      <c r="F312" t="inlineStr">
        <is>
          <t>Úc</t>
        </is>
      </c>
      <c r="G312" t="inlineStr">
        <is>
          <t>POS</t>
        </is>
      </c>
      <c r="H312" s="42" t="n">
        <v>2949.64</v>
      </c>
      <c r="I312" s="42" t="n">
        <v>102.27</v>
      </c>
      <c r="J312" s="42" t="n">
        <v>2847.37</v>
      </c>
      <c r="K312" s="42" t="n">
        <v>0</v>
      </c>
      <c r="L312" s="42" t="n">
        <v>5</v>
      </c>
      <c r="M312" s="42" t="n">
        <v>15</v>
      </c>
      <c r="N312" s="42" t="n">
        <v>2847.37</v>
      </c>
      <c r="O312" s="42" t="n">
        <v>2847.37</v>
      </c>
      <c r="P312" s="42" t="n">
        <v>0</v>
      </c>
      <c r="Q312" s="42" t="n">
        <v>0</v>
      </c>
      <c r="R312" s="42" t="n">
        <v>1</v>
      </c>
      <c r="S312" s="42">
        <f>N312-(J312-K312)</f>
        <v/>
      </c>
      <c r="T312">
        <f>IF(N312=0,0,IF(AND(ABS(S312)&gt;Calc!$B$8,ABS(S312)/ABS(N312)&gt;Calc!$B$9),1,0))</f>
        <v/>
      </c>
      <c r="U312">
        <f>IF(AND(A312=Calc!$B$3,OR(Calc!$B$6="*",G312=Calc!$B$6),OR(Calc!$B$7="*",F312=Calc!$B$7)),1,0)</f>
        <v/>
      </c>
      <c r="V312">
        <f>IF(AND(U312=1,J312&gt;0),J312+ROW()/1000000,0)</f>
        <v/>
      </c>
      <c r="W312">
        <f>IF(AND(U312=1,OR(N312&lt;&gt;0,J312&lt;&gt;0)),ABS(S312)+ROW()/1000000,0)</f>
        <v/>
      </c>
      <c r="X312">
        <f>IF(AND(U312=1,T312=1,C312&lt;&gt;0),ABS(S312)+ROW()/1000000,0)</f>
        <v/>
      </c>
    </row>
    <row r="313">
      <c r="A313" t="n">
        <v>201608</v>
      </c>
      <c r="B313" t="inlineStr">
        <is>
          <t>08/2016</t>
        </is>
      </c>
      <c r="C313" t="n">
        <v>6</v>
      </c>
      <c r="D313" t="inlineStr">
        <is>
          <t>S06</t>
        </is>
      </c>
      <c r="E313" t="inlineStr">
        <is>
          <t>Nexa Western Australia (S06)</t>
        </is>
      </c>
      <c r="F313" t="inlineStr">
        <is>
          <t>Úc</t>
        </is>
      </c>
      <c r="G313" t="inlineStr">
        <is>
          <t>POS</t>
        </is>
      </c>
      <c r="H313" s="42" t="n">
        <v>4182.88</v>
      </c>
      <c r="I313" s="42" t="n">
        <v>319.29</v>
      </c>
      <c r="J313" s="42" t="n">
        <v>3863.59</v>
      </c>
      <c r="K313" s="42" t="n">
        <v>0</v>
      </c>
      <c r="L313" s="42" t="n">
        <v>2</v>
      </c>
      <c r="M313" s="42" t="n">
        <v>14</v>
      </c>
      <c r="N313" s="42" t="n">
        <v>3863.59</v>
      </c>
      <c r="O313" s="42" t="n">
        <v>3863.59</v>
      </c>
      <c r="P313" s="42" t="n">
        <v>0</v>
      </c>
      <c r="Q313" s="42" t="n">
        <v>0</v>
      </c>
      <c r="R313" s="42" t="n">
        <v>0</v>
      </c>
      <c r="S313" s="42">
        <f>N313-(J313-K313)</f>
        <v/>
      </c>
      <c r="T313">
        <f>IF(N313=0,0,IF(AND(ABS(S313)&gt;Calc!$B$8,ABS(S313)/ABS(N313)&gt;Calc!$B$9),1,0))</f>
        <v/>
      </c>
      <c r="U313">
        <f>IF(AND(A313=Calc!$B$3,OR(Calc!$B$6="*",G313=Calc!$B$6),OR(Calc!$B$7="*",F313=Calc!$B$7)),1,0)</f>
        <v/>
      </c>
      <c r="V313">
        <f>IF(AND(U313=1,J313&gt;0),J313+ROW()/1000000,0)</f>
        <v/>
      </c>
      <c r="W313">
        <f>IF(AND(U313=1,OR(N313&lt;&gt;0,J313&lt;&gt;0)),ABS(S313)+ROW()/1000000,0)</f>
        <v/>
      </c>
      <c r="X313">
        <f>IF(AND(U313=1,T313=1,C313&lt;&gt;0),ABS(S313)+ROW()/1000000,0)</f>
        <v/>
      </c>
    </row>
    <row r="314">
      <c r="A314" t="n">
        <v>201608</v>
      </c>
      <c r="B314" t="inlineStr">
        <is>
          <t>08/2016</t>
        </is>
      </c>
      <c r="C314" t="n">
        <v>8</v>
      </c>
      <c r="D314" t="inlineStr">
        <is>
          <t>S08</t>
        </is>
      </c>
      <c r="E314" t="inlineStr">
        <is>
          <t>Nexa Newfoundland and Labrador (S08)</t>
        </is>
      </c>
      <c r="F314" t="inlineStr">
        <is>
          <t>Canada</t>
        </is>
      </c>
      <c r="G314" t="inlineStr">
        <is>
          <t>POS</t>
        </is>
      </c>
      <c r="H314" s="42" t="n">
        <v>2892.99</v>
      </c>
      <c r="I314" s="42" t="n">
        <v>79.7</v>
      </c>
      <c r="J314" s="42" t="n">
        <v>2813.29</v>
      </c>
      <c r="K314" s="42" t="n">
        <v>0</v>
      </c>
      <c r="L314" s="42" t="n">
        <v>4</v>
      </c>
      <c r="M314" s="42" t="n">
        <v>12</v>
      </c>
      <c r="N314" s="42" t="n">
        <v>2813.29</v>
      </c>
      <c r="O314" s="42" t="n">
        <v>2813.29</v>
      </c>
      <c r="P314" s="42" t="n">
        <v>1</v>
      </c>
      <c r="Q314" s="42" t="n">
        <v>0</v>
      </c>
      <c r="R314" s="42" t="n">
        <v>0</v>
      </c>
      <c r="S314" s="42">
        <f>N314-(J314-K314)</f>
        <v/>
      </c>
      <c r="T314">
        <f>IF(N314=0,0,IF(AND(ABS(S314)&gt;Calc!$B$8,ABS(S314)/ABS(N314)&gt;Calc!$B$9),1,0))</f>
        <v/>
      </c>
      <c r="U314">
        <f>IF(AND(A314=Calc!$B$3,OR(Calc!$B$6="*",G314=Calc!$B$6),OR(Calc!$B$7="*",F314=Calc!$B$7)),1,0)</f>
        <v/>
      </c>
      <c r="V314">
        <f>IF(AND(U314=1,J314&gt;0),J314+ROW()/1000000,0)</f>
        <v/>
      </c>
      <c r="W314">
        <f>IF(AND(U314=1,OR(N314&lt;&gt;0,J314&lt;&gt;0)),ABS(S314)+ROW()/1000000,0)</f>
        <v/>
      </c>
      <c r="X314">
        <f>IF(AND(U314=1,T314=1,C314&lt;&gt;0),ABS(S314)+ROW()/1000000,0)</f>
        <v/>
      </c>
    </row>
    <row r="315">
      <c r="A315" t="n">
        <v>201608</v>
      </c>
      <c r="B315" t="inlineStr">
        <is>
          <t>08/2016</t>
        </is>
      </c>
      <c r="C315" t="n">
        <v>9</v>
      </c>
      <c r="D315" t="inlineStr">
        <is>
          <t>S09</t>
        </is>
      </c>
      <c r="E315" t="inlineStr">
        <is>
          <t>Nexa Northwest Territories (S09)</t>
        </is>
      </c>
      <c r="F315" t="inlineStr">
        <is>
          <t>Canada</t>
        </is>
      </c>
      <c r="G315" t="inlineStr">
        <is>
          <t>POS</t>
        </is>
      </c>
      <c r="H315" s="42" t="n">
        <v>6864</v>
      </c>
      <c r="I315" s="42" t="n">
        <v>250.6</v>
      </c>
      <c r="J315" s="42" t="n">
        <v>6613.4</v>
      </c>
      <c r="K315" s="42" t="n">
        <v>408</v>
      </c>
      <c r="L315" s="42" t="n">
        <v>3</v>
      </c>
      <c r="M315" s="42" t="n">
        <v>21</v>
      </c>
      <c r="N315" s="42" t="n">
        <v>6205.4</v>
      </c>
      <c r="O315" s="42" t="n">
        <v>6613.4</v>
      </c>
      <c r="P315" s="42" t="n">
        <v>0</v>
      </c>
      <c r="Q315" s="42" t="n">
        <v>0</v>
      </c>
      <c r="R315" s="42" t="n">
        <v>0</v>
      </c>
      <c r="S315" s="42">
        <f>N315-(J315-K315)</f>
        <v/>
      </c>
      <c r="T315">
        <f>IF(N315=0,0,IF(AND(ABS(S315)&gt;Calc!$B$8,ABS(S315)/ABS(N315)&gt;Calc!$B$9),1,0))</f>
        <v/>
      </c>
      <c r="U315">
        <f>IF(AND(A315=Calc!$B$3,OR(Calc!$B$6="*",G315=Calc!$B$6),OR(Calc!$B$7="*",F315=Calc!$B$7)),1,0)</f>
        <v/>
      </c>
      <c r="V315">
        <f>IF(AND(U315=1,J315&gt;0),J315+ROW()/1000000,0)</f>
        <v/>
      </c>
      <c r="W315">
        <f>IF(AND(U315=1,OR(N315&lt;&gt;0,J315&lt;&gt;0)),ABS(S315)+ROW()/1000000,0)</f>
        <v/>
      </c>
      <c r="X315">
        <f>IF(AND(U315=1,T315=1,C315&lt;&gt;0),ABS(S315)+ROW()/1000000,0)</f>
        <v/>
      </c>
    </row>
    <row r="316">
      <c r="A316" t="n">
        <v>201608</v>
      </c>
      <c r="B316" t="inlineStr">
        <is>
          <t>08/2016</t>
        </is>
      </c>
      <c r="C316" t="n">
        <v>10</v>
      </c>
      <c r="D316" t="inlineStr">
        <is>
          <t>S10</t>
        </is>
      </c>
      <c r="E316" t="inlineStr">
        <is>
          <t>Nexa Nunavut (S10)</t>
        </is>
      </c>
      <c r="F316" t="inlineStr">
        <is>
          <t>Canada</t>
        </is>
      </c>
      <c r="G316" t="inlineStr">
        <is>
          <t>POS</t>
        </is>
      </c>
      <c r="H316" s="42" t="n">
        <v>4497.47</v>
      </c>
      <c r="I316" s="42" t="n">
        <v>449.75</v>
      </c>
      <c r="J316" s="42" t="n">
        <v>4047.72</v>
      </c>
      <c r="K316" s="42" t="n">
        <v>116.99</v>
      </c>
      <c r="L316" s="42" t="n">
        <v>3</v>
      </c>
      <c r="M316" s="42" t="n">
        <v>16</v>
      </c>
      <c r="N316" s="42" t="n">
        <v>3930.73</v>
      </c>
      <c r="O316" s="42" t="n">
        <v>4047.72</v>
      </c>
      <c r="P316" s="42" t="n">
        <v>0</v>
      </c>
      <c r="Q316" s="42" t="n">
        <v>0</v>
      </c>
      <c r="R316" s="42" t="n">
        <v>0</v>
      </c>
      <c r="S316" s="42">
        <f>N316-(J316-K316)</f>
        <v/>
      </c>
      <c r="T316">
        <f>IF(N316=0,0,IF(AND(ABS(S316)&gt;Calc!$B$8,ABS(S316)/ABS(N316)&gt;Calc!$B$9),1,0))</f>
        <v/>
      </c>
      <c r="U316">
        <f>IF(AND(A316=Calc!$B$3,OR(Calc!$B$6="*",G316=Calc!$B$6),OR(Calc!$B$7="*",F316=Calc!$B$7)),1,0)</f>
        <v/>
      </c>
      <c r="V316">
        <f>IF(AND(U316=1,J316&gt;0),J316+ROW()/1000000,0)</f>
        <v/>
      </c>
      <c r="W316">
        <f>IF(AND(U316=1,OR(N316&lt;&gt;0,J316&lt;&gt;0)),ABS(S316)+ROW()/1000000,0)</f>
        <v/>
      </c>
      <c r="X316">
        <f>IF(AND(U316=1,T316=1,C316&lt;&gt;0),ABS(S316)+ROW()/1000000,0)</f>
        <v/>
      </c>
    </row>
    <row r="317">
      <c r="A317" t="n">
        <v>201608</v>
      </c>
      <c r="B317" t="inlineStr">
        <is>
          <t>08/2016</t>
        </is>
      </c>
      <c r="C317" t="n">
        <v>12</v>
      </c>
      <c r="D317" t="inlineStr">
        <is>
          <t>S12</t>
        </is>
      </c>
      <c r="E317" t="inlineStr">
        <is>
          <t>Nexa Basse-Normandie (S12)</t>
        </is>
      </c>
      <c r="F317" t="inlineStr">
        <is>
          <t>Pháp</t>
        </is>
      </c>
      <c r="G317" t="inlineStr">
        <is>
          <t>POS</t>
        </is>
      </c>
      <c r="H317" s="42" t="n">
        <v>433.95</v>
      </c>
      <c r="I317" s="42" t="n">
        <v>0</v>
      </c>
      <c r="J317" s="42" t="n">
        <v>433.95</v>
      </c>
      <c r="K317" s="42" t="n">
        <v>0</v>
      </c>
      <c r="L317" s="42" t="n">
        <v>1</v>
      </c>
      <c r="M317" s="42" t="n">
        <v>11</v>
      </c>
      <c r="N317" s="42" t="n">
        <v>433.95</v>
      </c>
      <c r="O317" s="42" t="n">
        <v>433.95</v>
      </c>
      <c r="P317" s="42" t="n">
        <v>0</v>
      </c>
      <c r="Q317" s="42" t="n">
        <v>0</v>
      </c>
      <c r="R317" s="42" t="n">
        <v>0</v>
      </c>
      <c r="S317" s="42">
        <f>N317-(J317-K317)</f>
        <v/>
      </c>
      <c r="T317">
        <f>IF(N317=0,0,IF(AND(ABS(S317)&gt;Calc!$B$8,ABS(S317)/ABS(N317)&gt;Calc!$B$9),1,0))</f>
        <v/>
      </c>
      <c r="U317">
        <f>IF(AND(A317=Calc!$B$3,OR(Calc!$B$6="*",G317=Calc!$B$6),OR(Calc!$B$7="*",F317=Calc!$B$7)),1,0)</f>
        <v/>
      </c>
      <c r="V317">
        <f>IF(AND(U317=1,J317&gt;0),J317+ROW()/1000000,0)</f>
        <v/>
      </c>
      <c r="W317">
        <f>IF(AND(U317=1,OR(N317&lt;&gt;0,J317&lt;&gt;0)),ABS(S317)+ROW()/1000000,0)</f>
        <v/>
      </c>
      <c r="X317">
        <f>IF(AND(U317=1,T317=1,C317&lt;&gt;0),ABS(S317)+ROW()/1000000,0)</f>
        <v/>
      </c>
    </row>
    <row r="318">
      <c r="A318" t="n">
        <v>201608</v>
      </c>
      <c r="B318" t="inlineStr">
        <is>
          <t>08/2016</t>
        </is>
      </c>
      <c r="C318" t="n">
        <v>15</v>
      </c>
      <c r="D318" t="inlineStr">
        <is>
          <t>S15</t>
        </is>
      </c>
      <c r="E318" t="inlineStr">
        <is>
          <t>Nexa La Réunion (S15)</t>
        </is>
      </c>
      <c r="F318" t="inlineStr">
        <is>
          <t>Pháp</t>
        </is>
      </c>
      <c r="G318" t="inlineStr">
        <is>
          <t>POS</t>
        </is>
      </c>
      <c r="H318" s="42" t="n">
        <v>580.28</v>
      </c>
      <c r="I318" s="42" t="n">
        <v>8.039999999999999</v>
      </c>
      <c r="J318" s="42" t="n">
        <v>572.24</v>
      </c>
      <c r="K318" s="42" t="n">
        <v>0</v>
      </c>
      <c r="L318" s="42" t="n">
        <v>2</v>
      </c>
      <c r="M318" s="42" t="n">
        <v>3</v>
      </c>
      <c r="N318" s="42" t="n">
        <v>572.24</v>
      </c>
      <c r="O318" s="42" t="n">
        <v>572.24</v>
      </c>
      <c r="P318" s="42" t="n">
        <v>0</v>
      </c>
      <c r="Q318" s="42" t="n">
        <v>0</v>
      </c>
      <c r="R318" s="42" t="n">
        <v>0</v>
      </c>
      <c r="S318" s="42">
        <f>N318-(J318-K318)</f>
        <v/>
      </c>
      <c r="T318">
        <f>IF(N318=0,0,IF(AND(ABS(S318)&gt;Calc!$B$8,ABS(S318)/ABS(N318)&gt;Calc!$B$9),1,0))</f>
        <v/>
      </c>
      <c r="U318">
        <f>IF(AND(A318=Calc!$B$3,OR(Calc!$B$6="*",G318=Calc!$B$6),OR(Calc!$B$7="*",F318=Calc!$B$7)),1,0)</f>
        <v/>
      </c>
      <c r="V318">
        <f>IF(AND(U318=1,J318&gt;0),J318+ROW()/1000000,0)</f>
        <v/>
      </c>
      <c r="W318">
        <f>IF(AND(U318=1,OR(N318&lt;&gt;0,J318&lt;&gt;0)),ABS(S318)+ROW()/1000000,0)</f>
        <v/>
      </c>
      <c r="X318">
        <f>IF(AND(U318=1,T318=1,C318&lt;&gt;0),ABS(S318)+ROW()/1000000,0)</f>
        <v/>
      </c>
    </row>
    <row r="319">
      <c r="A319" t="n">
        <v>201608</v>
      </c>
      <c r="B319" t="inlineStr">
        <is>
          <t>08/2016</t>
        </is>
      </c>
      <c r="C319" t="n">
        <v>17</v>
      </c>
      <c r="D319" t="inlineStr">
        <is>
          <t>S17</t>
        </is>
      </c>
      <c r="E319" t="inlineStr">
        <is>
          <t>Nexa Martinique (S17)</t>
        </is>
      </c>
      <c r="F319" t="inlineStr">
        <is>
          <t>Pháp</t>
        </is>
      </c>
      <c r="G319" t="inlineStr">
        <is>
          <t>POS</t>
        </is>
      </c>
      <c r="H319" s="42" t="n">
        <v>101.99</v>
      </c>
      <c r="I319" s="42" t="n">
        <v>0</v>
      </c>
      <c r="J319" s="42" t="n">
        <v>101.99</v>
      </c>
      <c r="K319" s="42" t="n">
        <v>0</v>
      </c>
      <c r="L319" s="42" t="n">
        <v>1</v>
      </c>
      <c r="M319" s="42" t="n">
        <v>1</v>
      </c>
      <c r="N319" s="42" t="n">
        <v>101.99</v>
      </c>
      <c r="O319" s="42" t="n">
        <v>101.99</v>
      </c>
      <c r="P319" s="42" t="n">
        <v>0</v>
      </c>
      <c r="Q319" s="42" t="n">
        <v>0</v>
      </c>
      <c r="R319" s="42" t="n">
        <v>0</v>
      </c>
      <c r="S319" s="42">
        <f>N319-(J319-K319)</f>
        <v/>
      </c>
      <c r="T319">
        <f>IF(N319=0,0,IF(AND(ABS(S319)&gt;Calc!$B$8,ABS(S319)/ABS(N319)&gt;Calc!$B$9),1,0))</f>
        <v/>
      </c>
      <c r="U319">
        <f>IF(AND(A319=Calc!$B$3,OR(Calc!$B$6="*",G319=Calc!$B$6),OR(Calc!$B$7="*",F319=Calc!$B$7)),1,0)</f>
        <v/>
      </c>
      <c r="V319">
        <f>IF(AND(U319=1,J319&gt;0),J319+ROW()/1000000,0)</f>
        <v/>
      </c>
      <c r="W319">
        <f>IF(AND(U319=1,OR(N319&lt;&gt;0,J319&lt;&gt;0)),ABS(S319)+ROW()/1000000,0)</f>
        <v/>
      </c>
      <c r="X319">
        <f>IF(AND(U319=1,T319=1,C319&lt;&gt;0),ABS(S319)+ROW()/1000000,0)</f>
        <v/>
      </c>
    </row>
    <row r="320">
      <c r="A320" t="n">
        <v>201608</v>
      </c>
      <c r="B320" t="inlineStr">
        <is>
          <t>08/2016</t>
        </is>
      </c>
      <c r="C320" t="n">
        <v>18</v>
      </c>
      <c r="D320" t="inlineStr">
        <is>
          <t>S18</t>
        </is>
      </c>
      <c r="E320" t="inlineStr">
        <is>
          <t>Nexa Mayotte (S18)</t>
        </is>
      </c>
      <c r="F320" t="inlineStr">
        <is>
          <t>Pháp</t>
        </is>
      </c>
      <c r="G320" t="inlineStr">
        <is>
          <t>POS</t>
        </is>
      </c>
      <c r="H320" s="42" t="n">
        <v>4919.09</v>
      </c>
      <c r="I320" s="42" t="n">
        <v>214.95</v>
      </c>
      <c r="J320" s="42" t="n">
        <v>4704.14</v>
      </c>
      <c r="K320" s="42" t="n">
        <v>0</v>
      </c>
      <c r="L320" s="42" t="n">
        <v>2</v>
      </c>
      <c r="M320" s="42" t="n">
        <v>18</v>
      </c>
      <c r="N320" s="42" t="n">
        <v>4704.14</v>
      </c>
      <c r="O320" s="42" t="n">
        <v>4704.14</v>
      </c>
      <c r="P320" s="42" t="n">
        <v>0</v>
      </c>
      <c r="Q320" s="42" t="n">
        <v>0</v>
      </c>
      <c r="R320" s="42" t="n">
        <v>0</v>
      </c>
      <c r="S320" s="42">
        <f>N320-(J320-K320)</f>
        <v/>
      </c>
      <c r="T320">
        <f>IF(N320=0,0,IF(AND(ABS(S320)&gt;Calc!$B$8,ABS(S320)/ABS(N320)&gt;Calc!$B$9),1,0))</f>
        <v/>
      </c>
      <c r="U320">
        <f>IF(AND(A320=Calc!$B$3,OR(Calc!$B$6="*",G320=Calc!$B$6),OR(Calc!$B$7="*",F320=Calc!$B$7)),1,0)</f>
        <v/>
      </c>
      <c r="V320">
        <f>IF(AND(U320=1,J320&gt;0),J320+ROW()/1000000,0)</f>
        <v/>
      </c>
      <c r="W320">
        <f>IF(AND(U320=1,OR(N320&lt;&gt;0,J320&lt;&gt;0)),ABS(S320)+ROW()/1000000,0)</f>
        <v/>
      </c>
      <c r="X320">
        <f>IF(AND(U320=1,T320=1,C320&lt;&gt;0),ABS(S320)+ROW()/1000000,0)</f>
        <v/>
      </c>
    </row>
    <row r="321">
      <c r="A321" t="n">
        <v>201608</v>
      </c>
      <c r="B321" t="inlineStr">
        <is>
          <t>08/2016</t>
        </is>
      </c>
      <c r="C321" t="n">
        <v>19</v>
      </c>
      <c r="D321" t="inlineStr">
        <is>
          <t>S19</t>
        </is>
      </c>
      <c r="E321" t="inlineStr">
        <is>
          <t>Nexa Berlin (S19)</t>
        </is>
      </c>
      <c r="F321" t="inlineStr">
        <is>
          <t>Đức</t>
        </is>
      </c>
      <c r="G321" t="inlineStr">
        <is>
          <t>POS</t>
        </is>
      </c>
      <c r="H321" s="42" t="n">
        <v>4587.55</v>
      </c>
      <c r="I321" s="42" t="n">
        <v>47</v>
      </c>
      <c r="J321" s="42" t="n">
        <v>4540.55</v>
      </c>
      <c r="K321" s="42" t="n">
        <v>0</v>
      </c>
      <c r="L321" s="42" t="n">
        <v>3</v>
      </c>
      <c r="M321" s="42" t="n">
        <v>17</v>
      </c>
      <c r="N321" s="42" t="n">
        <v>4540.55</v>
      </c>
      <c r="O321" s="42" t="n">
        <v>4540.55</v>
      </c>
      <c r="P321" s="42" t="n">
        <v>0</v>
      </c>
      <c r="Q321" s="42" t="n">
        <v>0</v>
      </c>
      <c r="R321" s="42" t="n">
        <v>0</v>
      </c>
      <c r="S321" s="42">
        <f>N321-(J321-K321)</f>
        <v/>
      </c>
      <c r="T321">
        <f>IF(N321=0,0,IF(AND(ABS(S321)&gt;Calc!$B$8,ABS(S321)/ABS(N321)&gt;Calc!$B$9),1,0))</f>
        <v/>
      </c>
      <c r="U321">
        <f>IF(AND(A321=Calc!$B$3,OR(Calc!$B$6="*",G321=Calc!$B$6),OR(Calc!$B$7="*",F321=Calc!$B$7)),1,0)</f>
        <v/>
      </c>
      <c r="V321">
        <f>IF(AND(U321=1,J321&gt;0),J321+ROW()/1000000,0)</f>
        <v/>
      </c>
      <c r="W321">
        <f>IF(AND(U321=1,OR(N321&lt;&gt;0,J321&lt;&gt;0)),ABS(S321)+ROW()/1000000,0)</f>
        <v/>
      </c>
      <c r="X321">
        <f>IF(AND(U321=1,T321=1,C321&lt;&gt;0),ABS(S321)+ROW()/1000000,0)</f>
        <v/>
      </c>
    </row>
    <row r="322">
      <c r="A322" t="n">
        <v>201608</v>
      </c>
      <c r="B322" t="inlineStr">
        <is>
          <t>08/2016</t>
        </is>
      </c>
      <c r="C322" t="n">
        <v>20</v>
      </c>
      <c r="D322" t="inlineStr">
        <is>
          <t>S20</t>
        </is>
      </c>
      <c r="E322" t="inlineStr">
        <is>
          <t>Nexa Brandenburg (S20)</t>
        </is>
      </c>
      <c r="F322" t="inlineStr">
        <is>
          <t>Đức</t>
        </is>
      </c>
      <c r="G322" t="inlineStr">
        <is>
          <t>POS</t>
        </is>
      </c>
      <c r="H322" s="42" t="n">
        <v>6376.05</v>
      </c>
      <c r="I322" s="42" t="n">
        <v>0</v>
      </c>
      <c r="J322" s="42" t="n">
        <v>6376.05</v>
      </c>
      <c r="K322" s="42" t="n">
        <v>0</v>
      </c>
      <c r="L322" s="42" t="n">
        <v>4</v>
      </c>
      <c r="M322" s="42" t="n">
        <v>22</v>
      </c>
      <c r="N322" s="42" t="n">
        <v>6376.05</v>
      </c>
      <c r="O322" s="42" t="n">
        <v>6376.05</v>
      </c>
      <c r="P322" s="42" t="n">
        <v>0</v>
      </c>
      <c r="Q322" s="42" t="n">
        <v>0</v>
      </c>
      <c r="R322" s="42" t="n">
        <v>0</v>
      </c>
      <c r="S322" s="42">
        <f>N322-(J322-K322)</f>
        <v/>
      </c>
      <c r="T322">
        <f>IF(N322=0,0,IF(AND(ABS(S322)&gt;Calc!$B$8,ABS(S322)/ABS(N322)&gt;Calc!$B$9),1,0))</f>
        <v/>
      </c>
      <c r="U322">
        <f>IF(AND(A322=Calc!$B$3,OR(Calc!$B$6="*",G322=Calc!$B$6),OR(Calc!$B$7="*",F322=Calc!$B$7)),1,0)</f>
        <v/>
      </c>
      <c r="V322">
        <f>IF(AND(U322=1,J322&gt;0),J322+ROW()/1000000,0)</f>
        <v/>
      </c>
      <c r="W322">
        <f>IF(AND(U322=1,OR(N322&lt;&gt;0,J322&lt;&gt;0)),ABS(S322)+ROW()/1000000,0)</f>
        <v/>
      </c>
      <c r="X322">
        <f>IF(AND(U322=1,T322=1,C322&lt;&gt;0),ABS(S322)+ROW()/1000000,0)</f>
        <v/>
      </c>
    </row>
    <row r="323">
      <c r="A323" t="n">
        <v>201608</v>
      </c>
      <c r="B323" t="inlineStr">
        <is>
          <t>08/2016</t>
        </is>
      </c>
      <c r="C323" t="n">
        <v>22</v>
      </c>
      <c r="D323" t="inlineStr">
        <is>
          <t>S22</t>
        </is>
      </c>
      <c r="E323" t="inlineStr">
        <is>
          <t>Nexa Freistaat Thüringen (S22)</t>
        </is>
      </c>
      <c r="F323" t="inlineStr">
        <is>
          <t>Đức</t>
        </is>
      </c>
      <c r="G323" t="inlineStr">
        <is>
          <t>POS</t>
        </is>
      </c>
      <c r="H323" s="42" t="n">
        <v>13818.12</v>
      </c>
      <c r="I323" s="42" t="n">
        <v>499.88</v>
      </c>
      <c r="J323" s="42" t="n">
        <v>13318.24</v>
      </c>
      <c r="K323" s="42" t="n">
        <v>0</v>
      </c>
      <c r="L323" s="42" t="n">
        <v>6</v>
      </c>
      <c r="M323" s="42" t="n">
        <v>76</v>
      </c>
      <c r="N323" s="42" t="n">
        <v>13318.24</v>
      </c>
      <c r="O323" s="42" t="n">
        <v>13318.24</v>
      </c>
      <c r="P323" s="42" t="n">
        <v>1</v>
      </c>
      <c r="Q323" s="42" t="n">
        <v>0</v>
      </c>
      <c r="R323" s="42" t="n">
        <v>1</v>
      </c>
      <c r="S323" s="42">
        <f>N323-(J323-K323)</f>
        <v/>
      </c>
      <c r="T323">
        <f>IF(N323=0,0,IF(AND(ABS(S323)&gt;Calc!$B$8,ABS(S323)/ABS(N323)&gt;Calc!$B$9),1,0))</f>
        <v/>
      </c>
      <c r="U323">
        <f>IF(AND(A323=Calc!$B$3,OR(Calc!$B$6="*",G323=Calc!$B$6),OR(Calc!$B$7="*",F323=Calc!$B$7)),1,0)</f>
        <v/>
      </c>
      <c r="V323">
        <f>IF(AND(U323=1,J323&gt;0),J323+ROW()/1000000,0)</f>
        <v/>
      </c>
      <c r="W323">
        <f>IF(AND(U323=1,OR(N323&lt;&gt;0,J323&lt;&gt;0)),ABS(S323)+ROW()/1000000,0)</f>
        <v/>
      </c>
      <c r="X323">
        <f>IF(AND(U323=1,T323=1,C323&lt;&gt;0),ABS(S323)+ROW()/1000000,0)</f>
        <v/>
      </c>
    </row>
    <row r="324">
      <c r="A324" t="n">
        <v>201608</v>
      </c>
      <c r="B324" t="inlineStr">
        <is>
          <t>08/2016</t>
        </is>
      </c>
      <c r="C324" t="n">
        <v>24</v>
      </c>
      <c r="D324" t="inlineStr">
        <is>
          <t>S24</t>
        </is>
      </c>
      <c r="E324" t="inlineStr">
        <is>
          <t>Nexa Hessen (S24)</t>
        </is>
      </c>
      <c r="F324" t="inlineStr">
        <is>
          <t>Đức</t>
        </is>
      </c>
      <c r="G324" t="inlineStr">
        <is>
          <t>POS</t>
        </is>
      </c>
      <c r="H324" s="42" t="n">
        <v>23657.65</v>
      </c>
      <c r="I324" s="42" t="n">
        <v>1673.52</v>
      </c>
      <c r="J324" s="42" t="n">
        <v>21984.13</v>
      </c>
      <c r="K324" s="42" t="n">
        <v>0</v>
      </c>
      <c r="L324" s="42" t="n">
        <v>4</v>
      </c>
      <c r="M324" s="42" t="n">
        <v>48</v>
      </c>
      <c r="N324" s="42" t="n">
        <v>21984.13</v>
      </c>
      <c r="O324" s="42" t="n">
        <v>21984.13</v>
      </c>
      <c r="P324" s="42" t="n">
        <v>0</v>
      </c>
      <c r="Q324" s="42" t="n">
        <v>0</v>
      </c>
      <c r="R324" s="42" t="n">
        <v>0</v>
      </c>
      <c r="S324" s="42">
        <f>N324-(J324-K324)</f>
        <v/>
      </c>
      <c r="T324">
        <f>IF(N324=0,0,IF(AND(ABS(S324)&gt;Calc!$B$8,ABS(S324)/ABS(N324)&gt;Calc!$B$9),1,0))</f>
        <v/>
      </c>
      <c r="U324">
        <f>IF(AND(A324=Calc!$B$3,OR(Calc!$B$6="*",G324=Calc!$B$6),OR(Calc!$B$7="*",F324=Calc!$B$7)),1,0)</f>
        <v/>
      </c>
      <c r="V324">
        <f>IF(AND(U324=1,J324&gt;0),J324+ROW()/1000000,0)</f>
        <v/>
      </c>
      <c r="W324">
        <f>IF(AND(U324=1,OR(N324&lt;&gt;0,J324&lt;&gt;0)),ABS(S324)+ROW()/1000000,0)</f>
        <v/>
      </c>
      <c r="X324">
        <f>IF(AND(U324=1,T324=1,C324&lt;&gt;0),ABS(S324)+ROW()/1000000,0)</f>
        <v/>
      </c>
    </row>
    <row r="325">
      <c r="A325" t="n">
        <v>201608</v>
      </c>
      <c r="B325" t="inlineStr">
        <is>
          <t>08/2016</t>
        </is>
      </c>
      <c r="C325" t="n">
        <v>27</v>
      </c>
      <c r="D325" t="inlineStr">
        <is>
          <t>S27</t>
        </is>
      </c>
      <c r="E325" t="inlineStr">
        <is>
          <t>Nexa Sachsen-Anhalt (S27)</t>
        </is>
      </c>
      <c r="F325" t="inlineStr">
        <is>
          <t>Đức</t>
        </is>
      </c>
      <c r="G325" t="inlineStr">
        <is>
          <t>POS</t>
        </is>
      </c>
      <c r="H325" s="42" t="n">
        <v>5437.41</v>
      </c>
      <c r="I325" s="42" t="n">
        <v>543.75</v>
      </c>
      <c r="J325" s="42" t="n">
        <v>4893.66</v>
      </c>
      <c r="K325" s="42" t="n">
        <v>0</v>
      </c>
      <c r="L325" s="42" t="n">
        <v>3</v>
      </c>
      <c r="M325" s="42" t="n">
        <v>37</v>
      </c>
      <c r="N325" s="42" t="n">
        <v>4893.66</v>
      </c>
      <c r="O325" s="42" t="n">
        <v>4893.66</v>
      </c>
      <c r="P325" s="42" t="n">
        <v>0</v>
      </c>
      <c r="Q325" s="42" t="n">
        <v>0</v>
      </c>
      <c r="R325" s="42" t="n">
        <v>0</v>
      </c>
      <c r="S325" s="42">
        <f>N325-(J325-K325)</f>
        <v/>
      </c>
      <c r="T325">
        <f>IF(N325=0,0,IF(AND(ABS(S325)&gt;Calc!$B$8,ABS(S325)/ABS(N325)&gt;Calc!$B$9),1,0))</f>
        <v/>
      </c>
      <c r="U325">
        <f>IF(AND(A325=Calc!$B$3,OR(Calc!$B$6="*",G325=Calc!$B$6),OR(Calc!$B$7="*",F325=Calc!$B$7)),1,0)</f>
        <v/>
      </c>
      <c r="V325">
        <f>IF(AND(U325=1,J325&gt;0),J325+ROW()/1000000,0)</f>
        <v/>
      </c>
      <c r="W325">
        <f>IF(AND(U325=1,OR(N325&lt;&gt;0,J325&lt;&gt;0)),ABS(S325)+ROW()/1000000,0)</f>
        <v/>
      </c>
      <c r="X325">
        <f>IF(AND(U325=1,T325=1,C325&lt;&gt;0),ABS(S325)+ROW()/1000000,0)</f>
        <v/>
      </c>
    </row>
    <row r="326">
      <c r="A326" t="n">
        <v>201608</v>
      </c>
      <c r="B326" t="inlineStr">
        <is>
          <t>08/2016</t>
        </is>
      </c>
      <c r="C326" t="n">
        <v>28</v>
      </c>
      <c r="D326" t="inlineStr">
        <is>
          <t>S28</t>
        </is>
      </c>
      <c r="E326" t="inlineStr">
        <is>
          <t>Nexa Caltanissetta (S28)</t>
        </is>
      </c>
      <c r="F326" t="inlineStr">
        <is>
          <t>Ý</t>
        </is>
      </c>
      <c r="G326" t="inlineStr">
        <is>
          <t>POS</t>
        </is>
      </c>
      <c r="H326" s="42" t="n">
        <v>11231.25</v>
      </c>
      <c r="I326" s="42" t="n">
        <v>910.9400000000001</v>
      </c>
      <c r="J326" s="42" t="n">
        <v>10320.31</v>
      </c>
      <c r="K326" s="42" t="n">
        <v>0</v>
      </c>
      <c r="L326" s="42" t="n">
        <v>3</v>
      </c>
      <c r="M326" s="42" t="n">
        <v>40</v>
      </c>
      <c r="N326" s="42" t="n">
        <v>10320.31</v>
      </c>
      <c r="O326" s="42" t="n">
        <v>10320.31</v>
      </c>
      <c r="P326" s="42" t="n">
        <v>0</v>
      </c>
      <c r="Q326" s="42" t="n">
        <v>0</v>
      </c>
      <c r="R326" s="42" t="n">
        <v>0</v>
      </c>
      <c r="S326" s="42">
        <f>N326-(J326-K326)</f>
        <v/>
      </c>
      <c r="T326">
        <f>IF(N326=0,0,IF(AND(ABS(S326)&gt;Calc!$B$8,ABS(S326)/ABS(N326)&gt;Calc!$B$9),1,0))</f>
        <v/>
      </c>
      <c r="U326">
        <f>IF(AND(A326=Calc!$B$3,OR(Calc!$B$6="*",G326=Calc!$B$6),OR(Calc!$B$7="*",F326=Calc!$B$7)),1,0)</f>
        <v/>
      </c>
      <c r="V326">
        <f>IF(AND(U326=1,J326&gt;0),J326+ROW()/1000000,0)</f>
        <v/>
      </c>
      <c r="W326">
        <f>IF(AND(U326=1,OR(N326&lt;&gt;0,J326&lt;&gt;0)),ABS(S326)+ROW()/1000000,0)</f>
        <v/>
      </c>
      <c r="X326">
        <f>IF(AND(U326=1,T326=1,C326&lt;&gt;0),ABS(S326)+ROW()/1000000,0)</f>
        <v/>
      </c>
    </row>
    <row r="327">
      <c r="A327" t="n">
        <v>201608</v>
      </c>
      <c r="B327" t="inlineStr">
        <is>
          <t>08/2016</t>
        </is>
      </c>
      <c r="C327" t="n">
        <v>29</v>
      </c>
      <c r="D327" t="inlineStr">
        <is>
          <t>S29</t>
        </is>
      </c>
      <c r="E327" t="inlineStr">
        <is>
          <t>Nexa Enna (S29)</t>
        </is>
      </c>
      <c r="F327" t="inlineStr">
        <is>
          <t>Ý</t>
        </is>
      </c>
      <c r="G327" t="inlineStr">
        <is>
          <t>POS</t>
        </is>
      </c>
      <c r="H327" s="42" t="n">
        <v>20345.53</v>
      </c>
      <c r="I327" s="42" t="n">
        <v>1841.66</v>
      </c>
      <c r="J327" s="42" t="n">
        <v>18503.87</v>
      </c>
      <c r="K327" s="42" t="n">
        <v>0</v>
      </c>
      <c r="L327" s="42" t="n">
        <v>5</v>
      </c>
      <c r="M327" s="42" t="n">
        <v>34</v>
      </c>
      <c r="N327" s="42" t="n">
        <v>18503.87</v>
      </c>
      <c r="O327" s="42" t="n">
        <v>18503.87</v>
      </c>
      <c r="P327" s="42" t="n">
        <v>0</v>
      </c>
      <c r="Q327" s="42" t="n">
        <v>0</v>
      </c>
      <c r="R327" s="42" t="n">
        <v>0</v>
      </c>
      <c r="S327" s="42">
        <f>N327-(J327-K327)</f>
        <v/>
      </c>
      <c r="T327">
        <f>IF(N327=0,0,IF(AND(ABS(S327)&gt;Calc!$B$8,ABS(S327)/ABS(N327)&gt;Calc!$B$9),1,0))</f>
        <v/>
      </c>
      <c r="U327">
        <f>IF(AND(A327=Calc!$B$3,OR(Calc!$B$6="*",G327=Calc!$B$6),OR(Calc!$B$7="*",F327=Calc!$B$7)),1,0)</f>
        <v/>
      </c>
      <c r="V327">
        <f>IF(AND(U327=1,J327&gt;0),J327+ROW()/1000000,0)</f>
        <v/>
      </c>
      <c r="W327">
        <f>IF(AND(U327=1,OR(N327&lt;&gt;0,J327&lt;&gt;0)),ABS(S327)+ROW()/1000000,0)</f>
        <v/>
      </c>
      <c r="X327">
        <f>IF(AND(U327=1,T327=1,C327&lt;&gt;0),ABS(S327)+ROW()/1000000,0)</f>
        <v/>
      </c>
    </row>
    <row r="328">
      <c r="A328" t="n">
        <v>201608</v>
      </c>
      <c r="B328" t="inlineStr">
        <is>
          <t>08/2016</t>
        </is>
      </c>
      <c r="C328" t="n">
        <v>30</v>
      </c>
      <c r="D328" t="inlineStr">
        <is>
          <t>S30</t>
        </is>
      </c>
      <c r="E328" t="inlineStr">
        <is>
          <t>Nexa Pesaro (S30)</t>
        </is>
      </c>
      <c r="F328" t="inlineStr">
        <is>
          <t>Ý</t>
        </is>
      </c>
      <c r="G328" t="inlineStr">
        <is>
          <t>POS</t>
        </is>
      </c>
      <c r="H328" s="42" t="n">
        <v>293.5</v>
      </c>
      <c r="I328" s="42" t="n">
        <v>29.35</v>
      </c>
      <c r="J328" s="42" t="n">
        <v>264.15</v>
      </c>
      <c r="K328" s="42" t="n">
        <v>0</v>
      </c>
      <c r="L328" s="42" t="n">
        <v>2</v>
      </c>
      <c r="M328" s="42" t="n">
        <v>8</v>
      </c>
      <c r="N328" s="42" t="n">
        <v>264.15</v>
      </c>
      <c r="O328" s="42" t="n">
        <v>264.15</v>
      </c>
      <c r="P328" s="42" t="n">
        <v>0</v>
      </c>
      <c r="Q328" s="42" t="n">
        <v>0</v>
      </c>
      <c r="R328" s="42" t="n">
        <v>0</v>
      </c>
      <c r="S328" s="42">
        <f>N328-(J328-K328)</f>
        <v/>
      </c>
      <c r="T328">
        <f>IF(N328=0,0,IF(AND(ABS(S328)&gt;Calc!$B$8,ABS(S328)/ABS(N328)&gt;Calc!$B$9),1,0))</f>
        <v/>
      </c>
      <c r="U328">
        <f>IF(AND(A328=Calc!$B$3,OR(Calc!$B$6="*",G328=Calc!$B$6),OR(Calc!$B$7="*",F328=Calc!$B$7)),1,0)</f>
        <v/>
      </c>
      <c r="V328">
        <f>IF(AND(U328=1,J328&gt;0),J328+ROW()/1000000,0)</f>
        <v/>
      </c>
      <c r="W328">
        <f>IF(AND(U328=1,OR(N328&lt;&gt;0,J328&lt;&gt;0)),ABS(S328)+ROW()/1000000,0)</f>
        <v/>
      </c>
      <c r="X328">
        <f>IF(AND(U328=1,T328=1,C328&lt;&gt;0),ABS(S328)+ROW()/1000000,0)</f>
        <v/>
      </c>
    </row>
    <row r="329">
      <c r="A329" t="n">
        <v>201608</v>
      </c>
      <c r="B329" t="inlineStr">
        <is>
          <t>08/2016</t>
        </is>
      </c>
      <c r="C329" t="n">
        <v>31</v>
      </c>
      <c r="D329" t="inlineStr">
        <is>
          <t>S31</t>
        </is>
      </c>
      <c r="E329" t="inlineStr">
        <is>
          <t>Nexa Drenthe (S31)</t>
        </is>
      </c>
      <c r="F329" t="inlineStr">
        <is>
          <t>Hà Lan</t>
        </is>
      </c>
      <c r="G329" t="inlineStr">
        <is>
          <t>POS</t>
        </is>
      </c>
      <c r="H329" s="42" t="n">
        <v>4238.47</v>
      </c>
      <c r="I329" s="42" t="n">
        <v>80.2</v>
      </c>
      <c r="J329" s="42" t="n">
        <v>4158.27</v>
      </c>
      <c r="K329" s="42" t="n">
        <v>0</v>
      </c>
      <c r="L329" s="42" t="n">
        <v>2</v>
      </c>
      <c r="M329" s="42" t="n">
        <v>8</v>
      </c>
      <c r="N329" s="42" t="n">
        <v>4158.27</v>
      </c>
      <c r="O329" s="42" t="n">
        <v>4158.27</v>
      </c>
      <c r="P329" s="42" t="n">
        <v>0</v>
      </c>
      <c r="Q329" s="42" t="n">
        <v>0</v>
      </c>
      <c r="R329" s="42" t="n">
        <v>0</v>
      </c>
      <c r="S329" s="42">
        <f>N329-(J329-K329)</f>
        <v/>
      </c>
      <c r="T329">
        <f>IF(N329=0,0,IF(AND(ABS(S329)&gt;Calc!$B$8,ABS(S329)/ABS(N329)&gt;Calc!$B$9),1,0))</f>
        <v/>
      </c>
      <c r="U329">
        <f>IF(AND(A329=Calc!$B$3,OR(Calc!$B$6="*",G329=Calc!$B$6),OR(Calc!$B$7="*",F329=Calc!$B$7)),1,0)</f>
        <v/>
      </c>
      <c r="V329">
        <f>IF(AND(U329=1,J329&gt;0),J329+ROW()/1000000,0)</f>
        <v/>
      </c>
      <c r="W329">
        <f>IF(AND(U329=1,OR(N329&lt;&gt;0,J329&lt;&gt;0)),ABS(S329)+ROW()/1000000,0)</f>
        <v/>
      </c>
      <c r="X329">
        <f>IF(AND(U329=1,T329=1,C329&lt;&gt;0),ABS(S329)+ROW()/1000000,0)</f>
        <v/>
      </c>
    </row>
    <row r="330">
      <c r="A330" t="n">
        <v>201608</v>
      </c>
      <c r="B330" t="inlineStr">
        <is>
          <t>08/2016</t>
        </is>
      </c>
      <c r="C330" t="n">
        <v>32</v>
      </c>
      <c r="D330" t="inlineStr">
        <is>
          <t>S32</t>
        </is>
      </c>
      <c r="E330" t="inlineStr">
        <is>
          <t>Nexa Flevoland (S32)</t>
        </is>
      </c>
      <c r="F330" t="inlineStr">
        <is>
          <t>Hà Lan</t>
        </is>
      </c>
      <c r="G330" t="inlineStr">
        <is>
          <t>POS</t>
        </is>
      </c>
      <c r="H330" s="42" t="n">
        <v>5232.94</v>
      </c>
      <c r="I330" s="42" t="n">
        <v>523.29</v>
      </c>
      <c r="J330" s="42" t="n">
        <v>4709.65</v>
      </c>
      <c r="K330" s="42" t="n">
        <v>0</v>
      </c>
      <c r="L330" s="42" t="n">
        <v>1</v>
      </c>
      <c r="M330" s="42" t="n">
        <v>13</v>
      </c>
      <c r="N330" s="42" t="n">
        <v>4709.65</v>
      </c>
      <c r="O330" s="42" t="n">
        <v>4709.65</v>
      </c>
      <c r="P330" s="42" t="n">
        <v>0</v>
      </c>
      <c r="Q330" s="42" t="n">
        <v>0</v>
      </c>
      <c r="R330" s="42" t="n">
        <v>0</v>
      </c>
      <c r="S330" s="42">
        <f>N330-(J330-K330)</f>
        <v/>
      </c>
      <c r="T330">
        <f>IF(N330=0,0,IF(AND(ABS(S330)&gt;Calc!$B$8,ABS(S330)/ABS(N330)&gt;Calc!$B$9),1,0))</f>
        <v/>
      </c>
      <c r="U330">
        <f>IF(AND(A330=Calc!$B$3,OR(Calc!$B$6="*",G330=Calc!$B$6),OR(Calc!$B$7="*",F330=Calc!$B$7)),1,0)</f>
        <v/>
      </c>
      <c r="V330">
        <f>IF(AND(U330=1,J330&gt;0),J330+ROW()/1000000,0)</f>
        <v/>
      </c>
      <c r="W330">
        <f>IF(AND(U330=1,OR(N330&lt;&gt;0,J330&lt;&gt;0)),ABS(S330)+ROW()/1000000,0)</f>
        <v/>
      </c>
      <c r="X330">
        <f>IF(AND(U330=1,T330=1,C330&lt;&gt;0),ABS(S330)+ROW()/1000000,0)</f>
        <v/>
      </c>
    </row>
    <row r="331">
      <c r="A331" t="n">
        <v>201608</v>
      </c>
      <c r="B331" t="inlineStr">
        <is>
          <t>08/2016</t>
        </is>
      </c>
      <c r="C331" t="n">
        <v>33</v>
      </c>
      <c r="D331" t="inlineStr">
        <is>
          <t>S33</t>
        </is>
      </c>
      <c r="E331" t="inlineStr">
        <is>
          <t>Nexa Friesland (S33)</t>
        </is>
      </c>
      <c r="F331" t="inlineStr">
        <is>
          <t>Hà Lan</t>
        </is>
      </c>
      <c r="G331" t="inlineStr">
        <is>
          <t>POS</t>
        </is>
      </c>
      <c r="H331" s="42" t="n">
        <v>511.95</v>
      </c>
      <c r="I331" s="42" t="n">
        <v>51.2</v>
      </c>
      <c r="J331" s="42" t="n">
        <v>460.75</v>
      </c>
      <c r="K331" s="42" t="n">
        <v>0</v>
      </c>
      <c r="L331" s="42" t="n">
        <v>1</v>
      </c>
      <c r="M331" s="42" t="n">
        <v>3</v>
      </c>
      <c r="N331" s="42" t="n">
        <v>460.75</v>
      </c>
      <c r="O331" s="42" t="n">
        <v>460.75</v>
      </c>
      <c r="P331" s="42" t="n">
        <v>0</v>
      </c>
      <c r="Q331" s="42" t="n">
        <v>0</v>
      </c>
      <c r="R331" s="42" t="n">
        <v>0</v>
      </c>
      <c r="S331" s="42">
        <f>N331-(J331-K331)</f>
        <v/>
      </c>
      <c r="T331">
        <f>IF(N331=0,0,IF(AND(ABS(S331)&gt;Calc!$B$8,ABS(S331)/ABS(N331)&gt;Calc!$B$9),1,0))</f>
        <v/>
      </c>
      <c r="U331">
        <f>IF(AND(A331=Calc!$B$3,OR(Calc!$B$6="*",G331=Calc!$B$6),OR(Calc!$B$7="*",F331=Calc!$B$7)),1,0)</f>
        <v/>
      </c>
      <c r="V331">
        <f>IF(AND(U331=1,J331&gt;0),J331+ROW()/1000000,0)</f>
        <v/>
      </c>
      <c r="W331">
        <f>IF(AND(U331=1,OR(N331&lt;&gt;0,J331&lt;&gt;0)),ABS(S331)+ROW()/1000000,0)</f>
        <v/>
      </c>
      <c r="X331">
        <f>IF(AND(U331=1,T331=1,C331&lt;&gt;0),ABS(S331)+ROW()/1000000,0)</f>
        <v/>
      </c>
    </row>
    <row r="332">
      <c r="A332" t="n">
        <v>201608</v>
      </c>
      <c r="B332" t="inlineStr">
        <is>
          <t>08/2016</t>
        </is>
      </c>
      <c r="C332" t="n">
        <v>34</v>
      </c>
      <c r="D332" t="inlineStr">
        <is>
          <t>S34</t>
        </is>
      </c>
      <c r="E332" t="inlineStr">
        <is>
          <t>Nexa Groningen (S34)</t>
        </is>
      </c>
      <c r="F332" t="inlineStr">
        <is>
          <t>Hà Lan</t>
        </is>
      </c>
      <c r="G332" t="inlineStr">
        <is>
          <t>POS</t>
        </is>
      </c>
      <c r="H332" s="42" t="n">
        <v>1216.4</v>
      </c>
      <c r="I332" s="42" t="n">
        <v>0</v>
      </c>
      <c r="J332" s="42" t="n">
        <v>1216.4</v>
      </c>
      <c r="K332" s="42" t="n">
        <v>0</v>
      </c>
      <c r="L332" s="42" t="n">
        <v>1</v>
      </c>
      <c r="M332" s="42" t="n">
        <v>17</v>
      </c>
      <c r="N332" s="42" t="n">
        <v>1216.4</v>
      </c>
      <c r="O332" s="42" t="n">
        <v>1216.4</v>
      </c>
      <c r="P332" s="42" t="n">
        <v>0</v>
      </c>
      <c r="Q332" s="42" t="n">
        <v>0</v>
      </c>
      <c r="R332" s="42" t="n">
        <v>0</v>
      </c>
      <c r="S332" s="42">
        <f>N332-(J332-K332)</f>
        <v/>
      </c>
      <c r="T332">
        <f>IF(N332=0,0,IF(AND(ABS(S332)&gt;Calc!$B$8,ABS(S332)/ABS(N332)&gt;Calc!$B$9),1,0))</f>
        <v/>
      </c>
      <c r="U332">
        <f>IF(AND(A332=Calc!$B$3,OR(Calc!$B$6="*",G332=Calc!$B$6),OR(Calc!$B$7="*",F332=Calc!$B$7)),1,0)</f>
        <v/>
      </c>
      <c r="V332">
        <f>IF(AND(U332=1,J332&gt;0),J332+ROW()/1000000,0)</f>
        <v/>
      </c>
      <c r="W332">
        <f>IF(AND(U332=1,OR(N332&lt;&gt;0,J332&lt;&gt;0)),ABS(S332)+ROW()/1000000,0)</f>
        <v/>
      </c>
      <c r="X332">
        <f>IF(AND(U332=1,T332=1,C332&lt;&gt;0),ABS(S332)+ROW()/1000000,0)</f>
        <v/>
      </c>
    </row>
    <row r="333">
      <c r="A333" t="n">
        <v>201608</v>
      </c>
      <c r="B333" t="inlineStr">
        <is>
          <t>08/2016</t>
        </is>
      </c>
      <c r="C333" t="n">
        <v>36</v>
      </c>
      <c r="D333" t="inlineStr">
        <is>
          <t>S36</t>
        </is>
      </c>
      <c r="E333" t="inlineStr">
        <is>
          <t>Nexa Armagh (S36)</t>
        </is>
      </c>
      <c r="F333" t="inlineStr">
        <is>
          <t>Anh</t>
        </is>
      </c>
      <c r="G333" t="inlineStr">
        <is>
          <t>POS</t>
        </is>
      </c>
      <c r="H333" s="42" t="n">
        <v>3835.92</v>
      </c>
      <c r="I333" s="42" t="n">
        <v>383.59</v>
      </c>
      <c r="J333" s="42" t="n">
        <v>3452.33</v>
      </c>
      <c r="K333" s="42" t="n">
        <v>0</v>
      </c>
      <c r="L333" s="42" t="n">
        <v>3</v>
      </c>
      <c r="M333" s="42" t="n">
        <v>19</v>
      </c>
      <c r="N333" s="42" t="n">
        <v>3452.33</v>
      </c>
      <c r="O333" s="42" t="n">
        <v>3452.33</v>
      </c>
      <c r="P333" s="42" t="n">
        <v>2</v>
      </c>
      <c r="Q333" s="42" t="n">
        <v>0</v>
      </c>
      <c r="R333" s="42" t="n">
        <v>0</v>
      </c>
      <c r="S333" s="42">
        <f>N333-(J333-K333)</f>
        <v/>
      </c>
      <c r="T333">
        <f>IF(N333=0,0,IF(AND(ABS(S333)&gt;Calc!$B$8,ABS(S333)/ABS(N333)&gt;Calc!$B$9),1,0))</f>
        <v/>
      </c>
      <c r="U333">
        <f>IF(AND(A333=Calc!$B$3,OR(Calc!$B$6="*",G333=Calc!$B$6),OR(Calc!$B$7="*",F333=Calc!$B$7)),1,0)</f>
        <v/>
      </c>
      <c r="V333">
        <f>IF(AND(U333=1,J333&gt;0),J333+ROW()/1000000,0)</f>
        <v/>
      </c>
      <c r="W333">
        <f>IF(AND(U333=1,OR(N333&lt;&gt;0,J333&lt;&gt;0)),ABS(S333)+ROW()/1000000,0)</f>
        <v/>
      </c>
      <c r="X333">
        <f>IF(AND(U333=1,T333=1,C333&lt;&gt;0),ABS(S333)+ROW()/1000000,0)</f>
        <v/>
      </c>
    </row>
    <row r="334">
      <c r="A334" t="n">
        <v>201608</v>
      </c>
      <c r="B334" t="inlineStr">
        <is>
          <t>08/2016</t>
        </is>
      </c>
      <c r="C334" t="n">
        <v>37</v>
      </c>
      <c r="D334" t="inlineStr">
        <is>
          <t>S37</t>
        </is>
      </c>
      <c r="E334" t="inlineStr">
        <is>
          <t>Nexa Ayrshire (S37)</t>
        </is>
      </c>
      <c r="F334" t="inlineStr">
        <is>
          <t>Anh</t>
        </is>
      </c>
      <c r="G334" t="inlineStr">
        <is>
          <t>POS</t>
        </is>
      </c>
      <c r="H334" s="42" t="n">
        <v>8303.879999999999</v>
      </c>
      <c r="I334" s="42" t="n">
        <v>830.39</v>
      </c>
      <c r="J334" s="42" t="n">
        <v>7473.49</v>
      </c>
      <c r="K334" s="42" t="n">
        <v>0</v>
      </c>
      <c r="L334" s="42" t="n">
        <v>3</v>
      </c>
      <c r="M334" s="42" t="n">
        <v>28</v>
      </c>
      <c r="N334" s="42" t="n">
        <v>7473.49</v>
      </c>
      <c r="O334" s="42" t="n">
        <v>7473.49</v>
      </c>
      <c r="P334" s="42" t="n">
        <v>0</v>
      </c>
      <c r="Q334" s="42" t="n">
        <v>0</v>
      </c>
      <c r="R334" s="42" t="n">
        <v>0</v>
      </c>
      <c r="S334" s="42">
        <f>N334-(J334-K334)</f>
        <v/>
      </c>
      <c r="T334">
        <f>IF(N334=0,0,IF(AND(ABS(S334)&gt;Calc!$B$8,ABS(S334)/ABS(N334)&gt;Calc!$B$9),1,0))</f>
        <v/>
      </c>
      <c r="U334">
        <f>IF(AND(A334=Calc!$B$3,OR(Calc!$B$6="*",G334=Calc!$B$6),OR(Calc!$B$7="*",F334=Calc!$B$7)),1,0)</f>
        <v/>
      </c>
      <c r="V334">
        <f>IF(AND(U334=1,J334&gt;0),J334+ROW()/1000000,0)</f>
        <v/>
      </c>
      <c r="W334">
        <f>IF(AND(U334=1,OR(N334&lt;&gt;0,J334&lt;&gt;0)),ABS(S334)+ROW()/1000000,0)</f>
        <v/>
      </c>
      <c r="X334">
        <f>IF(AND(U334=1,T334=1,C334&lt;&gt;0),ABS(S334)+ROW()/1000000,0)</f>
        <v/>
      </c>
    </row>
    <row r="335">
      <c r="A335" t="n">
        <v>201608</v>
      </c>
      <c r="B335" t="inlineStr">
        <is>
          <t>08/2016</t>
        </is>
      </c>
      <c r="C335" t="n">
        <v>38</v>
      </c>
      <c r="D335" t="inlineStr">
        <is>
          <t>S38</t>
        </is>
      </c>
      <c r="E335" t="inlineStr">
        <is>
          <t>Nexa Belfast (S38)</t>
        </is>
      </c>
      <c r="F335" t="inlineStr">
        <is>
          <t>Anh</t>
        </is>
      </c>
      <c r="G335" t="inlineStr">
        <is>
          <t>POS</t>
        </is>
      </c>
      <c r="H335" s="42" t="n">
        <v>8121.99</v>
      </c>
      <c r="I335" s="42" t="n">
        <v>13.8</v>
      </c>
      <c r="J335" s="42" t="n">
        <v>8108.19</v>
      </c>
      <c r="K335" s="42" t="n">
        <v>0</v>
      </c>
      <c r="L335" s="42" t="n">
        <v>3</v>
      </c>
      <c r="M335" s="42" t="n">
        <v>10</v>
      </c>
      <c r="N335" s="42" t="n">
        <v>8108.19</v>
      </c>
      <c r="O335" s="42" t="n">
        <v>8108.19</v>
      </c>
      <c r="P335" s="42" t="n">
        <v>0</v>
      </c>
      <c r="Q335" s="42" t="n">
        <v>0</v>
      </c>
      <c r="R335" s="42" t="n">
        <v>0</v>
      </c>
      <c r="S335" s="42">
        <f>N335-(J335-K335)</f>
        <v/>
      </c>
      <c r="T335">
        <f>IF(N335=0,0,IF(AND(ABS(S335)&gt;Calc!$B$8,ABS(S335)/ABS(N335)&gt;Calc!$B$9),1,0))</f>
        <v/>
      </c>
      <c r="U335">
        <f>IF(AND(A335=Calc!$B$3,OR(Calc!$B$6="*",G335=Calc!$B$6),OR(Calc!$B$7="*",F335=Calc!$B$7)),1,0)</f>
        <v/>
      </c>
      <c r="V335">
        <f>IF(AND(U335=1,J335&gt;0),J335+ROW()/1000000,0)</f>
        <v/>
      </c>
      <c r="W335">
        <f>IF(AND(U335=1,OR(N335&lt;&gt;0,J335&lt;&gt;0)),ABS(S335)+ROW()/1000000,0)</f>
        <v/>
      </c>
      <c r="X335">
        <f>IF(AND(U335=1,T335=1,C335&lt;&gt;0),ABS(S335)+ROW()/1000000,0)</f>
        <v/>
      </c>
    </row>
    <row r="336">
      <c r="A336" t="n">
        <v>201608</v>
      </c>
      <c r="B336" t="inlineStr">
        <is>
          <t>08/2016</t>
        </is>
      </c>
      <c r="C336" t="n">
        <v>39</v>
      </c>
      <c r="D336" t="inlineStr">
        <is>
          <t>S39</t>
        </is>
      </c>
      <c r="E336" t="inlineStr">
        <is>
          <t>Nexa Blaenau Gwent (S39)</t>
        </is>
      </c>
      <c r="F336" t="inlineStr">
        <is>
          <t>Anh</t>
        </is>
      </c>
      <c r="G336" t="inlineStr">
        <is>
          <t>POS</t>
        </is>
      </c>
      <c r="H336" s="42" t="n">
        <v>1621.64</v>
      </c>
      <c r="I336" s="42" t="n">
        <v>107.97</v>
      </c>
      <c r="J336" s="42" t="n">
        <v>1513.67</v>
      </c>
      <c r="K336" s="42" t="n">
        <v>0</v>
      </c>
      <c r="L336" s="42" t="n">
        <v>4</v>
      </c>
      <c r="M336" s="42" t="n">
        <v>21</v>
      </c>
      <c r="N336" s="42" t="n">
        <v>1513.67</v>
      </c>
      <c r="O336" s="42" t="n">
        <v>1513.67</v>
      </c>
      <c r="P336" s="42" t="n">
        <v>0</v>
      </c>
      <c r="Q336" s="42" t="n">
        <v>0</v>
      </c>
      <c r="R336" s="42" t="n">
        <v>0</v>
      </c>
      <c r="S336" s="42">
        <f>N336-(J336-K336)</f>
        <v/>
      </c>
      <c r="T336">
        <f>IF(N336=0,0,IF(AND(ABS(S336)&gt;Calc!$B$8,ABS(S336)/ABS(N336)&gt;Calc!$B$9),1,0))</f>
        <v/>
      </c>
      <c r="U336">
        <f>IF(AND(A336=Calc!$B$3,OR(Calc!$B$6="*",G336=Calc!$B$6),OR(Calc!$B$7="*",F336=Calc!$B$7)),1,0)</f>
        <v/>
      </c>
      <c r="V336">
        <f>IF(AND(U336=1,J336&gt;0),J336+ROW()/1000000,0)</f>
        <v/>
      </c>
      <c r="W336">
        <f>IF(AND(U336=1,OR(N336&lt;&gt;0,J336&lt;&gt;0)),ABS(S336)+ROW()/1000000,0)</f>
        <v/>
      </c>
      <c r="X336">
        <f>IF(AND(U336=1,T336=1,C336&lt;&gt;0),ABS(S336)+ROW()/1000000,0)</f>
        <v/>
      </c>
    </row>
    <row r="337">
      <c r="A337" t="n">
        <v>201608</v>
      </c>
      <c r="B337" t="inlineStr">
        <is>
          <t>08/2016</t>
        </is>
      </c>
      <c r="C337" t="n">
        <v>40</v>
      </c>
      <c r="D337" t="inlineStr">
        <is>
          <t>S40</t>
        </is>
      </c>
      <c r="E337" t="inlineStr">
        <is>
          <t>Nexa Dungannon and South Tyrone (S40)</t>
        </is>
      </c>
      <c r="F337" t="inlineStr">
        <is>
          <t>Anh</t>
        </is>
      </c>
      <c r="G337" t="inlineStr">
        <is>
          <t>POS</t>
        </is>
      </c>
      <c r="H337" s="42" t="n">
        <v>3226.58</v>
      </c>
      <c r="I337" s="42" t="n">
        <v>53.29</v>
      </c>
      <c r="J337" s="42" t="n">
        <v>3173.29</v>
      </c>
      <c r="K337" s="42" t="n">
        <v>427.8</v>
      </c>
      <c r="L337" s="42" t="n">
        <v>4</v>
      </c>
      <c r="M337" s="42" t="n">
        <v>18</v>
      </c>
      <c r="N337" s="42" t="n">
        <v>2745.49</v>
      </c>
      <c r="O337" s="42" t="n">
        <v>3173.29</v>
      </c>
      <c r="P337" s="42" t="n">
        <v>0</v>
      </c>
      <c r="Q337" s="42" t="n">
        <v>0</v>
      </c>
      <c r="R337" s="42" t="n">
        <v>0</v>
      </c>
      <c r="S337" s="42">
        <f>N337-(J337-K337)</f>
        <v/>
      </c>
      <c r="T337">
        <f>IF(N337=0,0,IF(AND(ABS(S337)&gt;Calc!$B$8,ABS(S337)/ABS(N337)&gt;Calc!$B$9),1,0))</f>
        <v/>
      </c>
      <c r="U337">
        <f>IF(AND(A337=Calc!$B$3,OR(Calc!$B$6="*",G337=Calc!$B$6),OR(Calc!$B$7="*",F337=Calc!$B$7)),1,0)</f>
        <v/>
      </c>
      <c r="V337">
        <f>IF(AND(U337=1,J337&gt;0),J337+ROW()/1000000,0)</f>
        <v/>
      </c>
      <c r="W337">
        <f>IF(AND(U337=1,OR(N337&lt;&gt;0,J337&lt;&gt;0)),ABS(S337)+ROW()/1000000,0)</f>
        <v/>
      </c>
      <c r="X337">
        <f>IF(AND(U337=1,T337=1,C337&lt;&gt;0),ABS(S337)+ROW()/1000000,0)</f>
        <v/>
      </c>
    </row>
    <row r="338">
      <c r="A338" t="n">
        <v>201608</v>
      </c>
      <c r="B338" t="inlineStr">
        <is>
          <t>08/2016</t>
        </is>
      </c>
      <c r="C338" t="n">
        <v>41</v>
      </c>
      <c r="D338" t="inlineStr">
        <is>
          <t>S41</t>
        </is>
      </c>
      <c r="E338" t="inlineStr">
        <is>
          <t>Nexa Fermanagh (S41)</t>
        </is>
      </c>
      <c r="F338" t="inlineStr">
        <is>
          <t>Anh</t>
        </is>
      </c>
      <c r="G338" t="inlineStr">
        <is>
          <t>POS</t>
        </is>
      </c>
      <c r="H338" s="42" t="n">
        <v>6735.87</v>
      </c>
      <c r="I338" s="42" t="n">
        <v>673.59</v>
      </c>
      <c r="J338" s="42" t="n">
        <v>6062.28</v>
      </c>
      <c r="K338" s="42" t="n">
        <v>0</v>
      </c>
      <c r="L338" s="42" t="n">
        <v>3</v>
      </c>
      <c r="M338" s="42" t="n">
        <v>40</v>
      </c>
      <c r="N338" s="42" t="n">
        <v>6062.28</v>
      </c>
      <c r="O338" s="42" t="n">
        <v>6062.28</v>
      </c>
      <c r="P338" s="42" t="n">
        <v>0</v>
      </c>
      <c r="Q338" s="42" t="n">
        <v>0</v>
      </c>
      <c r="R338" s="42" t="n">
        <v>0</v>
      </c>
      <c r="S338" s="42">
        <f>N338-(J338-K338)</f>
        <v/>
      </c>
      <c r="T338">
        <f>IF(N338=0,0,IF(AND(ABS(S338)&gt;Calc!$B$8,ABS(S338)/ABS(N338)&gt;Calc!$B$9),1,0))</f>
        <v/>
      </c>
      <c r="U338">
        <f>IF(AND(A338=Calc!$B$3,OR(Calc!$B$6="*",G338=Calc!$B$6),OR(Calc!$B$7="*",F338=Calc!$B$7)),1,0)</f>
        <v/>
      </c>
      <c r="V338">
        <f>IF(AND(U338=1,J338&gt;0),J338+ROW()/1000000,0)</f>
        <v/>
      </c>
      <c r="W338">
        <f>IF(AND(U338=1,OR(N338&lt;&gt;0,J338&lt;&gt;0)),ABS(S338)+ROW()/1000000,0)</f>
        <v/>
      </c>
      <c r="X338">
        <f>IF(AND(U338=1,T338=1,C338&lt;&gt;0),ABS(S338)+ROW()/1000000,0)</f>
        <v/>
      </c>
    </row>
    <row r="339">
      <c r="A339" t="n">
        <v>201608</v>
      </c>
      <c r="B339" t="inlineStr">
        <is>
          <t>08/2016</t>
        </is>
      </c>
      <c r="C339" t="n">
        <v>42</v>
      </c>
      <c r="D339" t="inlineStr">
        <is>
          <t>S42</t>
        </is>
      </c>
      <c r="E339" t="inlineStr">
        <is>
          <t>Nexa North Down (S42)</t>
        </is>
      </c>
      <c r="F339" t="inlineStr">
        <is>
          <t>Anh</t>
        </is>
      </c>
      <c r="G339" t="inlineStr">
        <is>
          <t>POS</t>
        </is>
      </c>
      <c r="H339" s="42" t="n">
        <v>12675.3</v>
      </c>
      <c r="I339" s="42" t="n">
        <v>349.3</v>
      </c>
      <c r="J339" s="42" t="n">
        <v>12326</v>
      </c>
      <c r="K339" s="42" t="n">
        <v>0</v>
      </c>
      <c r="L339" s="42" t="n">
        <v>5</v>
      </c>
      <c r="M339" s="42" t="n">
        <v>34</v>
      </c>
      <c r="N339" s="42" t="n">
        <v>12326</v>
      </c>
      <c r="O339" s="42" t="n">
        <v>12326</v>
      </c>
      <c r="P339" s="42" t="n">
        <v>0</v>
      </c>
      <c r="Q339" s="42" t="n">
        <v>0</v>
      </c>
      <c r="R339" s="42" t="n">
        <v>0</v>
      </c>
      <c r="S339" s="42">
        <f>N339-(J339-K339)</f>
        <v/>
      </c>
      <c r="T339">
        <f>IF(N339=0,0,IF(AND(ABS(S339)&gt;Calc!$B$8,ABS(S339)/ABS(N339)&gt;Calc!$B$9),1,0))</f>
        <v/>
      </c>
      <c r="U339">
        <f>IF(AND(A339=Calc!$B$3,OR(Calc!$B$6="*",G339=Calc!$B$6),OR(Calc!$B$7="*",F339=Calc!$B$7)),1,0)</f>
        <v/>
      </c>
      <c r="V339">
        <f>IF(AND(U339=1,J339&gt;0),J339+ROW()/1000000,0)</f>
        <v/>
      </c>
      <c r="W339">
        <f>IF(AND(U339=1,OR(N339&lt;&gt;0,J339&lt;&gt;0)),ABS(S339)+ROW()/1000000,0)</f>
        <v/>
      </c>
      <c r="X339">
        <f>IF(AND(U339=1,T339=1,C339&lt;&gt;0),ABS(S339)+ROW()/1000000,0)</f>
        <v/>
      </c>
    </row>
    <row r="340">
      <c r="A340" t="n">
        <v>201608</v>
      </c>
      <c r="B340" t="inlineStr">
        <is>
          <t>08/2016</t>
        </is>
      </c>
      <c r="C340" t="n">
        <v>43</v>
      </c>
      <c r="D340" t="inlineStr">
        <is>
          <t>S43</t>
        </is>
      </c>
      <c r="E340" t="inlineStr">
        <is>
          <t>Nexa Alaska (S43)</t>
        </is>
      </c>
      <c r="F340" t="inlineStr">
        <is>
          <t>Mỹ</t>
        </is>
      </c>
      <c r="G340" t="inlineStr">
        <is>
          <t>POS</t>
        </is>
      </c>
      <c r="H340" s="42" t="n">
        <v>12138.8</v>
      </c>
      <c r="I340" s="42" t="n">
        <v>863.79</v>
      </c>
      <c r="J340" s="42" t="n">
        <v>11275.01</v>
      </c>
      <c r="K340" s="42" t="n">
        <v>0</v>
      </c>
      <c r="L340" s="42" t="n">
        <v>5</v>
      </c>
      <c r="M340" s="42" t="n">
        <v>46</v>
      </c>
      <c r="N340" s="42" t="n">
        <v>11275.01</v>
      </c>
      <c r="O340" s="42" t="n">
        <v>11275.01</v>
      </c>
      <c r="P340" s="42" t="n">
        <v>0</v>
      </c>
      <c r="Q340" s="42" t="n">
        <v>0</v>
      </c>
      <c r="R340" s="42" t="n">
        <v>0</v>
      </c>
      <c r="S340" s="42">
        <f>N340-(J340-K340)</f>
        <v/>
      </c>
      <c r="T340">
        <f>IF(N340=0,0,IF(AND(ABS(S340)&gt;Calc!$B$8,ABS(S340)/ABS(N340)&gt;Calc!$B$9),1,0))</f>
        <v/>
      </c>
      <c r="U340">
        <f>IF(AND(A340=Calc!$B$3,OR(Calc!$B$6="*",G340=Calc!$B$6),OR(Calc!$B$7="*",F340=Calc!$B$7)),1,0)</f>
        <v/>
      </c>
      <c r="V340">
        <f>IF(AND(U340=1,J340&gt;0),J340+ROW()/1000000,0)</f>
        <v/>
      </c>
      <c r="W340">
        <f>IF(AND(U340=1,OR(N340&lt;&gt;0,J340&lt;&gt;0)),ABS(S340)+ROW()/1000000,0)</f>
        <v/>
      </c>
      <c r="X340">
        <f>IF(AND(U340=1,T340=1,C340&lt;&gt;0),ABS(S340)+ROW()/1000000,0)</f>
        <v/>
      </c>
    </row>
    <row r="341">
      <c r="A341" t="n">
        <v>201608</v>
      </c>
      <c r="B341" t="inlineStr">
        <is>
          <t>08/2016</t>
        </is>
      </c>
      <c r="C341" t="n">
        <v>44</v>
      </c>
      <c r="D341" t="inlineStr">
        <is>
          <t>S44</t>
        </is>
      </c>
      <c r="E341" t="inlineStr">
        <is>
          <t>Nexa Arkansas (S44)</t>
        </is>
      </c>
      <c r="F341" t="inlineStr">
        <is>
          <t>Mỹ</t>
        </is>
      </c>
      <c r="G341" t="inlineStr">
        <is>
          <t>POS</t>
        </is>
      </c>
      <c r="H341" s="42" t="n">
        <v>8224.41</v>
      </c>
      <c r="I341" s="42" t="n">
        <v>300.38</v>
      </c>
      <c r="J341" s="42" t="n">
        <v>7924.03</v>
      </c>
      <c r="K341" s="42" t="n">
        <v>878.99</v>
      </c>
      <c r="L341" s="42" t="n">
        <v>9</v>
      </c>
      <c r="M341" s="42" t="n">
        <v>45</v>
      </c>
      <c r="N341" s="42" t="n">
        <v>7045.04</v>
      </c>
      <c r="O341" s="42" t="n">
        <v>7924.03</v>
      </c>
      <c r="P341" s="42" t="n">
        <v>0</v>
      </c>
      <c r="Q341" s="42" t="n">
        <v>0</v>
      </c>
      <c r="R341" s="42" t="n">
        <v>0</v>
      </c>
      <c r="S341" s="42">
        <f>N341-(J341-K341)</f>
        <v/>
      </c>
      <c r="T341">
        <f>IF(N341=0,0,IF(AND(ABS(S341)&gt;Calc!$B$8,ABS(S341)/ABS(N341)&gt;Calc!$B$9),1,0))</f>
        <v/>
      </c>
      <c r="U341">
        <f>IF(AND(A341=Calc!$B$3,OR(Calc!$B$6="*",G341=Calc!$B$6),OR(Calc!$B$7="*",F341=Calc!$B$7)),1,0)</f>
        <v/>
      </c>
      <c r="V341">
        <f>IF(AND(U341=1,J341&gt;0),J341+ROW()/1000000,0)</f>
        <v/>
      </c>
      <c r="W341">
        <f>IF(AND(U341=1,OR(N341&lt;&gt;0,J341&lt;&gt;0)),ABS(S341)+ROW()/1000000,0)</f>
        <v/>
      </c>
      <c r="X341">
        <f>IF(AND(U341=1,T341=1,C341&lt;&gt;0),ABS(S341)+ROW()/1000000,0)</f>
        <v/>
      </c>
    </row>
    <row r="342">
      <c r="A342" t="n">
        <v>201608</v>
      </c>
      <c r="B342" t="inlineStr">
        <is>
          <t>08/2016</t>
        </is>
      </c>
      <c r="C342" t="n">
        <v>45</v>
      </c>
      <c r="D342" t="inlineStr">
        <is>
          <t>S45</t>
        </is>
      </c>
      <c r="E342" t="inlineStr">
        <is>
          <t>Nexa Connecticut (S45)</t>
        </is>
      </c>
      <c r="F342" t="inlineStr">
        <is>
          <t>Mỹ</t>
        </is>
      </c>
      <c r="G342" t="inlineStr">
        <is>
          <t>POS</t>
        </is>
      </c>
      <c r="H342" s="42" t="n">
        <v>6490.6</v>
      </c>
      <c r="I342" s="42" t="n">
        <v>547.37</v>
      </c>
      <c r="J342" s="42" t="n">
        <v>5943.23</v>
      </c>
      <c r="K342" s="42" t="n">
        <v>0</v>
      </c>
      <c r="L342" s="42" t="n">
        <v>3</v>
      </c>
      <c r="M342" s="42" t="n">
        <v>18</v>
      </c>
      <c r="N342" s="42" t="n">
        <v>5943.23</v>
      </c>
      <c r="O342" s="42" t="n">
        <v>5943.23</v>
      </c>
      <c r="P342" s="42" t="n">
        <v>0</v>
      </c>
      <c r="Q342" s="42" t="n">
        <v>0</v>
      </c>
      <c r="R342" s="42" t="n">
        <v>0</v>
      </c>
      <c r="S342" s="42">
        <f>N342-(J342-K342)</f>
        <v/>
      </c>
      <c r="T342">
        <f>IF(N342=0,0,IF(AND(ABS(S342)&gt;Calc!$B$8,ABS(S342)/ABS(N342)&gt;Calc!$B$9),1,0))</f>
        <v/>
      </c>
      <c r="U342">
        <f>IF(AND(A342=Calc!$B$3,OR(Calc!$B$6="*",G342=Calc!$B$6),OR(Calc!$B$7="*",F342=Calc!$B$7)),1,0)</f>
        <v/>
      </c>
      <c r="V342">
        <f>IF(AND(U342=1,J342&gt;0),J342+ROW()/1000000,0)</f>
        <v/>
      </c>
      <c r="W342">
        <f>IF(AND(U342=1,OR(N342&lt;&gt;0,J342&lt;&gt;0)),ABS(S342)+ROW()/1000000,0)</f>
        <v/>
      </c>
      <c r="X342">
        <f>IF(AND(U342=1,T342=1,C342&lt;&gt;0),ABS(S342)+ROW()/1000000,0)</f>
        <v/>
      </c>
    </row>
    <row r="343">
      <c r="A343" t="n">
        <v>201608</v>
      </c>
      <c r="B343" t="inlineStr">
        <is>
          <t>08/2016</t>
        </is>
      </c>
      <c r="C343" t="n">
        <v>47</v>
      </c>
      <c r="D343" t="inlineStr">
        <is>
          <t>S47</t>
        </is>
      </c>
      <c r="E343" t="inlineStr">
        <is>
          <t>Nexa Hawaii (S47)</t>
        </is>
      </c>
      <c r="F343" t="inlineStr">
        <is>
          <t>Mỹ</t>
        </is>
      </c>
      <c r="G343" t="inlineStr">
        <is>
          <t>POS</t>
        </is>
      </c>
      <c r="H343" s="42" t="n">
        <v>6718.79</v>
      </c>
      <c r="I343" s="42" t="n">
        <v>671.88</v>
      </c>
      <c r="J343" s="42" t="n">
        <v>6046.91</v>
      </c>
      <c r="K343" s="42" t="n">
        <v>2875.5</v>
      </c>
      <c r="L343" s="42" t="n">
        <v>2</v>
      </c>
      <c r="M343" s="42" t="n">
        <v>16</v>
      </c>
      <c r="N343" s="42" t="n">
        <v>3171.41</v>
      </c>
      <c r="O343" s="42" t="n">
        <v>6046.91</v>
      </c>
      <c r="P343" s="42" t="n">
        <v>0</v>
      </c>
      <c r="Q343" s="42" t="n">
        <v>0</v>
      </c>
      <c r="R343" s="42" t="n">
        <v>0</v>
      </c>
      <c r="S343" s="42">
        <f>N343-(J343-K343)</f>
        <v/>
      </c>
      <c r="T343">
        <f>IF(N343=0,0,IF(AND(ABS(S343)&gt;Calc!$B$8,ABS(S343)/ABS(N343)&gt;Calc!$B$9),1,0))</f>
        <v/>
      </c>
      <c r="U343">
        <f>IF(AND(A343=Calc!$B$3,OR(Calc!$B$6="*",G343=Calc!$B$6),OR(Calc!$B$7="*",F343=Calc!$B$7)),1,0)</f>
        <v/>
      </c>
      <c r="V343">
        <f>IF(AND(U343=1,J343&gt;0),J343+ROW()/1000000,0)</f>
        <v/>
      </c>
      <c r="W343">
        <f>IF(AND(U343=1,OR(N343&lt;&gt;0,J343&lt;&gt;0)),ABS(S343)+ROW()/1000000,0)</f>
        <v/>
      </c>
      <c r="X343">
        <f>IF(AND(U343=1,T343=1,C343&lt;&gt;0),ABS(S343)+ROW()/1000000,0)</f>
        <v/>
      </c>
    </row>
    <row r="344">
      <c r="A344" t="n">
        <v>201608</v>
      </c>
      <c r="B344" t="inlineStr">
        <is>
          <t>08/2016</t>
        </is>
      </c>
      <c r="C344" t="n">
        <v>48</v>
      </c>
      <c r="D344" t="inlineStr">
        <is>
          <t>S48</t>
        </is>
      </c>
      <c r="E344" t="inlineStr">
        <is>
          <t>Nexa Idaho (S48)</t>
        </is>
      </c>
      <c r="F344" t="inlineStr">
        <is>
          <t>Mỹ</t>
        </is>
      </c>
      <c r="G344" t="inlineStr">
        <is>
          <t>POS</t>
        </is>
      </c>
      <c r="H344" s="42" t="n">
        <v>6251.99</v>
      </c>
      <c r="I344" s="42" t="n">
        <v>0</v>
      </c>
      <c r="J344" s="42" t="n">
        <v>6251.99</v>
      </c>
      <c r="K344" s="42" t="n">
        <v>0</v>
      </c>
      <c r="L344" s="42" t="n">
        <v>5</v>
      </c>
      <c r="M344" s="42" t="n">
        <v>36</v>
      </c>
      <c r="N344" s="42" t="n">
        <v>6251.99</v>
      </c>
      <c r="O344" s="42" t="n">
        <v>6251.99</v>
      </c>
      <c r="P344" s="42" t="n">
        <v>0</v>
      </c>
      <c r="Q344" s="42" t="n">
        <v>0</v>
      </c>
      <c r="R344" s="42" t="n">
        <v>0</v>
      </c>
      <c r="S344" s="42">
        <f>N344-(J344-K344)</f>
        <v/>
      </c>
      <c r="T344">
        <f>IF(N344=0,0,IF(AND(ABS(S344)&gt;Calc!$B$8,ABS(S344)/ABS(N344)&gt;Calc!$B$9),1,0))</f>
        <v/>
      </c>
      <c r="U344">
        <f>IF(AND(A344=Calc!$B$3,OR(Calc!$B$6="*",G344=Calc!$B$6),OR(Calc!$B$7="*",F344=Calc!$B$7)),1,0)</f>
        <v/>
      </c>
      <c r="V344">
        <f>IF(AND(U344=1,J344&gt;0),J344+ROW()/1000000,0)</f>
        <v/>
      </c>
      <c r="W344">
        <f>IF(AND(U344=1,OR(N344&lt;&gt;0,J344&lt;&gt;0)),ABS(S344)+ROW()/1000000,0)</f>
        <v/>
      </c>
      <c r="X344">
        <f>IF(AND(U344=1,T344=1,C344&lt;&gt;0),ABS(S344)+ROW()/1000000,0)</f>
        <v/>
      </c>
    </row>
    <row r="345">
      <c r="A345" t="n">
        <v>201608</v>
      </c>
      <c r="B345" t="inlineStr">
        <is>
          <t>08/2016</t>
        </is>
      </c>
      <c r="C345" t="n">
        <v>50</v>
      </c>
      <c r="D345" t="inlineStr">
        <is>
          <t>S50</t>
        </is>
      </c>
      <c r="E345" t="inlineStr">
        <is>
          <t>Nexa Kansas (S50)</t>
        </is>
      </c>
      <c r="F345" t="inlineStr">
        <is>
          <t>Mỹ</t>
        </is>
      </c>
      <c r="G345" t="inlineStr">
        <is>
          <t>POS</t>
        </is>
      </c>
      <c r="H345" s="42" t="n">
        <v>7801.46</v>
      </c>
      <c r="I345" s="42" t="n">
        <v>417.09</v>
      </c>
      <c r="J345" s="42" t="n">
        <v>7384.37</v>
      </c>
      <c r="K345" s="42" t="n">
        <v>0</v>
      </c>
      <c r="L345" s="42" t="n">
        <v>7</v>
      </c>
      <c r="M345" s="42" t="n">
        <v>29</v>
      </c>
      <c r="N345" s="42" t="n">
        <v>7384.37</v>
      </c>
      <c r="O345" s="42" t="n">
        <v>7384.37</v>
      </c>
      <c r="P345" s="42" t="n">
        <v>1</v>
      </c>
      <c r="Q345" s="42" t="n">
        <v>0</v>
      </c>
      <c r="R345" s="42" t="n">
        <v>0</v>
      </c>
      <c r="S345" s="42">
        <f>N345-(J345-K345)</f>
        <v/>
      </c>
      <c r="T345">
        <f>IF(N345=0,0,IF(AND(ABS(S345)&gt;Calc!$B$8,ABS(S345)/ABS(N345)&gt;Calc!$B$9),1,0))</f>
        <v/>
      </c>
      <c r="U345">
        <f>IF(AND(A345=Calc!$B$3,OR(Calc!$B$6="*",G345=Calc!$B$6),OR(Calc!$B$7="*",F345=Calc!$B$7)),1,0)</f>
        <v/>
      </c>
      <c r="V345">
        <f>IF(AND(U345=1,J345&gt;0),J345+ROW()/1000000,0)</f>
        <v/>
      </c>
      <c r="W345">
        <f>IF(AND(U345=1,OR(N345&lt;&gt;0,J345&lt;&gt;0)),ABS(S345)+ROW()/1000000,0)</f>
        <v/>
      </c>
      <c r="X345">
        <f>IF(AND(U345=1,T345=1,C345&lt;&gt;0),ABS(S345)+ROW()/1000000,0)</f>
        <v/>
      </c>
    </row>
    <row r="346">
      <c r="A346" t="n">
        <v>201608</v>
      </c>
      <c r="B346" t="inlineStr">
        <is>
          <t>08/2016</t>
        </is>
      </c>
      <c r="C346" t="n">
        <v>51</v>
      </c>
      <c r="D346" t="inlineStr">
        <is>
          <t>S51</t>
        </is>
      </c>
      <c r="E346" t="inlineStr">
        <is>
          <t>Nexa Maine (S51)</t>
        </is>
      </c>
      <c r="F346" t="inlineStr">
        <is>
          <t>Mỹ</t>
        </is>
      </c>
      <c r="G346" t="inlineStr">
        <is>
          <t>POS</t>
        </is>
      </c>
      <c r="H346" s="42" t="n">
        <v>23814.38</v>
      </c>
      <c r="I346" s="42" t="n">
        <v>2134.43</v>
      </c>
      <c r="J346" s="42" t="n">
        <v>21679.95</v>
      </c>
      <c r="K346" s="42" t="n">
        <v>0</v>
      </c>
      <c r="L346" s="42" t="n">
        <v>10</v>
      </c>
      <c r="M346" s="42" t="n">
        <v>71</v>
      </c>
      <c r="N346" s="42" t="n">
        <v>21679.95</v>
      </c>
      <c r="O346" s="42" t="n">
        <v>21679.95</v>
      </c>
      <c r="P346" s="42" t="n">
        <v>1</v>
      </c>
      <c r="Q346" s="42" t="n">
        <v>0</v>
      </c>
      <c r="R346" s="42" t="n">
        <v>0</v>
      </c>
      <c r="S346" s="42">
        <f>N346-(J346-K346)</f>
        <v/>
      </c>
      <c r="T346">
        <f>IF(N346=0,0,IF(AND(ABS(S346)&gt;Calc!$B$8,ABS(S346)/ABS(N346)&gt;Calc!$B$9),1,0))</f>
        <v/>
      </c>
      <c r="U346">
        <f>IF(AND(A346=Calc!$B$3,OR(Calc!$B$6="*",G346=Calc!$B$6),OR(Calc!$B$7="*",F346=Calc!$B$7)),1,0)</f>
        <v/>
      </c>
      <c r="V346">
        <f>IF(AND(U346=1,J346&gt;0),J346+ROW()/1000000,0)</f>
        <v/>
      </c>
      <c r="W346">
        <f>IF(AND(U346=1,OR(N346&lt;&gt;0,J346&lt;&gt;0)),ABS(S346)+ROW()/1000000,0)</f>
        <v/>
      </c>
      <c r="X346">
        <f>IF(AND(U346=1,T346=1,C346&lt;&gt;0),ABS(S346)+ROW()/1000000,0)</f>
        <v/>
      </c>
    </row>
    <row r="347">
      <c r="A347" t="n">
        <v>201608</v>
      </c>
      <c r="B347" t="inlineStr">
        <is>
          <t>08/2016</t>
        </is>
      </c>
      <c r="C347" t="n">
        <v>53</v>
      </c>
      <c r="D347" t="inlineStr">
        <is>
          <t>S53</t>
        </is>
      </c>
      <c r="E347" t="inlineStr">
        <is>
          <t>Nexa Montana (S53)</t>
        </is>
      </c>
      <c r="F347" t="inlineStr">
        <is>
          <t>Mỹ</t>
        </is>
      </c>
      <c r="G347" t="inlineStr">
        <is>
          <t>POS</t>
        </is>
      </c>
      <c r="H347" s="42" t="n">
        <v>17166.51</v>
      </c>
      <c r="I347" s="42" t="n">
        <v>1689.64</v>
      </c>
      <c r="J347" s="42" t="n">
        <v>15476.87</v>
      </c>
      <c r="K347" s="42" t="n">
        <v>257.5</v>
      </c>
      <c r="L347" s="42" t="n">
        <v>5</v>
      </c>
      <c r="M347" s="42" t="n">
        <v>42</v>
      </c>
      <c r="N347" s="42" t="n">
        <v>15219.37</v>
      </c>
      <c r="O347" s="42" t="n">
        <v>15476.87</v>
      </c>
      <c r="P347" s="42" t="n">
        <v>0</v>
      </c>
      <c r="Q347" s="42" t="n">
        <v>0</v>
      </c>
      <c r="R347" s="42" t="n">
        <v>0</v>
      </c>
      <c r="S347" s="42">
        <f>N347-(J347-K347)</f>
        <v/>
      </c>
      <c r="T347">
        <f>IF(N347=0,0,IF(AND(ABS(S347)&gt;Calc!$B$8,ABS(S347)/ABS(N347)&gt;Calc!$B$9),1,0))</f>
        <v/>
      </c>
      <c r="U347">
        <f>IF(AND(A347=Calc!$B$3,OR(Calc!$B$6="*",G347=Calc!$B$6),OR(Calc!$B$7="*",F347=Calc!$B$7)),1,0)</f>
        <v/>
      </c>
      <c r="V347">
        <f>IF(AND(U347=1,J347&gt;0),J347+ROW()/1000000,0)</f>
        <v/>
      </c>
      <c r="W347">
        <f>IF(AND(U347=1,OR(N347&lt;&gt;0,J347&lt;&gt;0)),ABS(S347)+ROW()/1000000,0)</f>
        <v/>
      </c>
      <c r="X347">
        <f>IF(AND(U347=1,T347=1,C347&lt;&gt;0),ABS(S347)+ROW()/1000000,0)</f>
        <v/>
      </c>
    </row>
    <row r="348">
      <c r="A348" t="n">
        <v>201608</v>
      </c>
      <c r="B348" t="inlineStr">
        <is>
          <t>08/2016</t>
        </is>
      </c>
      <c r="C348" t="n">
        <v>54</v>
      </c>
      <c r="D348" t="inlineStr">
        <is>
          <t>S54</t>
        </is>
      </c>
      <c r="E348" t="inlineStr">
        <is>
          <t>Nexa Nebraska (S54)</t>
        </is>
      </c>
      <c r="F348" t="inlineStr">
        <is>
          <t>Mỹ</t>
        </is>
      </c>
      <c r="G348" t="inlineStr">
        <is>
          <t>POS</t>
        </is>
      </c>
      <c r="H348" s="42" t="n">
        <v>45752.53</v>
      </c>
      <c r="I348" s="42" t="n">
        <v>1998.94</v>
      </c>
      <c r="J348" s="42" t="n">
        <v>43753.59</v>
      </c>
      <c r="K348" s="42" t="n">
        <v>119.69</v>
      </c>
      <c r="L348" s="42" t="n">
        <v>13</v>
      </c>
      <c r="M348" s="42" t="n">
        <v>109</v>
      </c>
      <c r="N348" s="42" t="n">
        <v>43633.9</v>
      </c>
      <c r="O348" s="42" t="n">
        <v>43753.59</v>
      </c>
      <c r="P348" s="42" t="n">
        <v>0</v>
      </c>
      <c r="Q348" s="42" t="n">
        <v>0</v>
      </c>
      <c r="R348" s="42" t="n">
        <v>0</v>
      </c>
      <c r="S348" s="42">
        <f>N348-(J348-K348)</f>
        <v/>
      </c>
      <c r="T348">
        <f>IF(N348=0,0,IF(AND(ABS(S348)&gt;Calc!$B$8,ABS(S348)/ABS(N348)&gt;Calc!$B$9),1,0))</f>
        <v/>
      </c>
      <c r="U348">
        <f>IF(AND(A348=Calc!$B$3,OR(Calc!$B$6="*",G348=Calc!$B$6),OR(Calc!$B$7="*",F348=Calc!$B$7)),1,0)</f>
        <v/>
      </c>
      <c r="V348">
        <f>IF(AND(U348=1,J348&gt;0),J348+ROW()/1000000,0)</f>
        <v/>
      </c>
      <c r="W348">
        <f>IF(AND(U348=1,OR(N348&lt;&gt;0,J348&lt;&gt;0)),ABS(S348)+ROW()/1000000,0)</f>
        <v/>
      </c>
      <c r="X348">
        <f>IF(AND(U348=1,T348=1,C348&lt;&gt;0),ABS(S348)+ROW()/1000000,0)</f>
        <v/>
      </c>
    </row>
    <row r="349">
      <c r="A349" t="n">
        <v>201608</v>
      </c>
      <c r="B349" t="inlineStr">
        <is>
          <t>08/2016</t>
        </is>
      </c>
      <c r="C349" t="n">
        <v>55</v>
      </c>
      <c r="D349" t="inlineStr">
        <is>
          <t>S55</t>
        </is>
      </c>
      <c r="E349" t="inlineStr">
        <is>
          <t>Nexa Nevada (S55)</t>
        </is>
      </c>
      <c r="F349" t="inlineStr">
        <is>
          <t>Mỹ</t>
        </is>
      </c>
      <c r="G349" t="inlineStr">
        <is>
          <t>POS</t>
        </is>
      </c>
      <c r="H349" s="42" t="n">
        <v>26989.13</v>
      </c>
      <c r="I349" s="42" t="n">
        <v>2426.78</v>
      </c>
      <c r="J349" s="42" t="n">
        <v>24562.35</v>
      </c>
      <c r="K349" s="42" t="n">
        <v>0</v>
      </c>
      <c r="L349" s="42" t="n">
        <v>5</v>
      </c>
      <c r="M349" s="42" t="n">
        <v>31</v>
      </c>
      <c r="N349" s="42" t="n">
        <v>24562.35</v>
      </c>
      <c r="O349" s="42" t="n">
        <v>24562.35</v>
      </c>
      <c r="P349" s="42" t="n">
        <v>0</v>
      </c>
      <c r="Q349" s="42" t="n">
        <v>0</v>
      </c>
      <c r="R349" s="42" t="n">
        <v>0</v>
      </c>
      <c r="S349" s="42">
        <f>N349-(J349-K349)</f>
        <v/>
      </c>
      <c r="T349">
        <f>IF(N349=0,0,IF(AND(ABS(S349)&gt;Calc!$B$8,ABS(S349)/ABS(N349)&gt;Calc!$B$9),1,0))</f>
        <v/>
      </c>
      <c r="U349">
        <f>IF(AND(A349=Calc!$B$3,OR(Calc!$B$6="*",G349=Calc!$B$6),OR(Calc!$B$7="*",F349=Calc!$B$7)),1,0)</f>
        <v/>
      </c>
      <c r="V349">
        <f>IF(AND(U349=1,J349&gt;0),J349+ROW()/1000000,0)</f>
        <v/>
      </c>
      <c r="W349">
        <f>IF(AND(U349=1,OR(N349&lt;&gt;0,J349&lt;&gt;0)),ABS(S349)+ROW()/1000000,0)</f>
        <v/>
      </c>
      <c r="X349">
        <f>IF(AND(U349=1,T349=1,C349&lt;&gt;0),ABS(S349)+ROW()/1000000,0)</f>
        <v/>
      </c>
    </row>
    <row r="350">
      <c r="A350" t="n">
        <v>201608</v>
      </c>
      <c r="B350" t="inlineStr">
        <is>
          <t>08/2016</t>
        </is>
      </c>
      <c r="C350" t="n">
        <v>56</v>
      </c>
      <c r="D350" t="inlineStr">
        <is>
          <t>S56</t>
        </is>
      </c>
      <c r="E350" t="inlineStr">
        <is>
          <t>Nexa New Hampshire (S56)</t>
        </is>
      </c>
      <c r="F350" t="inlineStr">
        <is>
          <t>Mỹ</t>
        </is>
      </c>
      <c r="G350" t="inlineStr">
        <is>
          <t>POS</t>
        </is>
      </c>
      <c r="H350" s="42" t="n">
        <v>31860.05</v>
      </c>
      <c r="I350" s="42" t="n">
        <v>3186</v>
      </c>
      <c r="J350" s="42" t="n">
        <v>28674.05</v>
      </c>
      <c r="K350" s="42" t="n">
        <v>0</v>
      </c>
      <c r="L350" s="42" t="n">
        <v>5</v>
      </c>
      <c r="M350" s="42" t="n">
        <v>33</v>
      </c>
      <c r="N350" s="42" t="n">
        <v>28674.05</v>
      </c>
      <c r="O350" s="42" t="n">
        <v>28674.05</v>
      </c>
      <c r="P350" s="42" t="n">
        <v>1</v>
      </c>
      <c r="Q350" s="42" t="n">
        <v>0</v>
      </c>
      <c r="R350" s="42" t="n">
        <v>0</v>
      </c>
      <c r="S350" s="42">
        <f>N350-(J350-K350)</f>
        <v/>
      </c>
      <c r="T350">
        <f>IF(N350=0,0,IF(AND(ABS(S350)&gt;Calc!$B$8,ABS(S350)/ABS(N350)&gt;Calc!$B$9),1,0))</f>
        <v/>
      </c>
      <c r="U350">
        <f>IF(AND(A350=Calc!$B$3,OR(Calc!$B$6="*",G350=Calc!$B$6),OR(Calc!$B$7="*",F350=Calc!$B$7)),1,0)</f>
        <v/>
      </c>
      <c r="V350">
        <f>IF(AND(U350=1,J350&gt;0),J350+ROW()/1000000,0)</f>
        <v/>
      </c>
      <c r="W350">
        <f>IF(AND(U350=1,OR(N350&lt;&gt;0,J350&lt;&gt;0)),ABS(S350)+ROW()/1000000,0)</f>
        <v/>
      </c>
      <c r="X350">
        <f>IF(AND(U350=1,T350=1,C350&lt;&gt;0),ABS(S350)+ROW()/1000000,0)</f>
        <v/>
      </c>
    </row>
    <row r="351">
      <c r="A351" t="n">
        <v>201608</v>
      </c>
      <c r="B351" t="inlineStr">
        <is>
          <t>08/2016</t>
        </is>
      </c>
      <c r="C351" t="n">
        <v>57</v>
      </c>
      <c r="D351" t="inlineStr">
        <is>
          <t>S57</t>
        </is>
      </c>
      <c r="E351" t="inlineStr">
        <is>
          <t>Nexa New Mexico (S57)</t>
        </is>
      </c>
      <c r="F351" t="inlineStr">
        <is>
          <t>Mỹ</t>
        </is>
      </c>
      <c r="G351" t="inlineStr">
        <is>
          <t>POS</t>
        </is>
      </c>
      <c r="H351" s="42" t="n">
        <v>8381.75</v>
      </c>
      <c r="I351" s="42" t="n">
        <v>102.9</v>
      </c>
      <c r="J351" s="42" t="n">
        <v>8278.85</v>
      </c>
      <c r="K351" s="42" t="n">
        <v>0</v>
      </c>
      <c r="L351" s="42" t="n">
        <v>5</v>
      </c>
      <c r="M351" s="42" t="n">
        <v>26</v>
      </c>
      <c r="N351" s="42" t="n">
        <v>8278.85</v>
      </c>
      <c r="O351" s="42" t="n">
        <v>8278.85</v>
      </c>
      <c r="P351" s="42" t="n">
        <v>0</v>
      </c>
      <c r="Q351" s="42" t="n">
        <v>0</v>
      </c>
      <c r="R351" s="42" t="n">
        <v>0</v>
      </c>
      <c r="S351" s="42">
        <f>N351-(J351-K351)</f>
        <v/>
      </c>
      <c r="T351">
        <f>IF(N351=0,0,IF(AND(ABS(S351)&gt;Calc!$B$8,ABS(S351)/ABS(N351)&gt;Calc!$B$9),1,0))</f>
        <v/>
      </c>
      <c r="U351">
        <f>IF(AND(A351=Calc!$B$3,OR(Calc!$B$6="*",G351=Calc!$B$6),OR(Calc!$B$7="*",F351=Calc!$B$7)),1,0)</f>
        <v/>
      </c>
      <c r="V351">
        <f>IF(AND(U351=1,J351&gt;0),J351+ROW()/1000000,0)</f>
        <v/>
      </c>
      <c r="W351">
        <f>IF(AND(U351=1,OR(N351&lt;&gt;0,J351&lt;&gt;0)),ABS(S351)+ROW()/1000000,0)</f>
        <v/>
      </c>
      <c r="X351">
        <f>IF(AND(U351=1,T351=1,C351&lt;&gt;0),ABS(S351)+ROW()/1000000,0)</f>
        <v/>
      </c>
    </row>
    <row r="352">
      <c r="A352" t="n">
        <v>201608</v>
      </c>
      <c r="B352" t="inlineStr">
        <is>
          <t>08/2016</t>
        </is>
      </c>
      <c r="C352" t="n">
        <v>59</v>
      </c>
      <c r="D352" t="inlineStr">
        <is>
          <t>S59</t>
        </is>
      </c>
      <c r="E352" t="inlineStr">
        <is>
          <t>Nexa Oregon (S59)</t>
        </is>
      </c>
      <c r="F352" t="inlineStr">
        <is>
          <t>Mỹ</t>
        </is>
      </c>
      <c r="G352" t="inlineStr">
        <is>
          <t>POS</t>
        </is>
      </c>
      <c r="H352" s="42" t="n">
        <v>36494.88</v>
      </c>
      <c r="I352" s="42" t="n">
        <v>1156.09</v>
      </c>
      <c r="J352" s="42" t="n">
        <v>35338.79</v>
      </c>
      <c r="K352" s="42" t="n">
        <v>0</v>
      </c>
      <c r="L352" s="42" t="n">
        <v>5</v>
      </c>
      <c r="M352" s="42" t="n">
        <v>54</v>
      </c>
      <c r="N352" s="42" t="n">
        <v>35338.79</v>
      </c>
      <c r="O352" s="42" t="n">
        <v>35338.79</v>
      </c>
      <c r="P352" s="42" t="n">
        <v>0</v>
      </c>
      <c r="Q352" s="42" t="n">
        <v>0</v>
      </c>
      <c r="R352" s="42" t="n">
        <v>0</v>
      </c>
      <c r="S352" s="42">
        <f>N352-(J352-K352)</f>
        <v/>
      </c>
      <c r="T352">
        <f>IF(N352=0,0,IF(AND(ABS(S352)&gt;Calc!$B$8,ABS(S352)/ABS(N352)&gt;Calc!$B$9),1,0))</f>
        <v/>
      </c>
      <c r="U352">
        <f>IF(AND(A352=Calc!$B$3,OR(Calc!$B$6="*",G352=Calc!$B$6),OR(Calc!$B$7="*",F352=Calc!$B$7)),1,0)</f>
        <v/>
      </c>
      <c r="V352">
        <f>IF(AND(U352=1,J352&gt;0),J352+ROW()/1000000,0)</f>
        <v/>
      </c>
      <c r="W352">
        <f>IF(AND(U352=1,OR(N352&lt;&gt;0,J352&lt;&gt;0)),ABS(S352)+ROW()/1000000,0)</f>
        <v/>
      </c>
      <c r="X352">
        <f>IF(AND(U352=1,T352=1,C352&lt;&gt;0),ABS(S352)+ROW()/1000000,0)</f>
        <v/>
      </c>
    </row>
    <row r="353">
      <c r="A353" t="n">
        <v>201608</v>
      </c>
      <c r="B353" t="inlineStr">
        <is>
          <t>08/2016</t>
        </is>
      </c>
      <c r="C353" t="n">
        <v>61</v>
      </c>
      <c r="D353" t="inlineStr">
        <is>
          <t>S61</t>
        </is>
      </c>
      <c r="E353" t="inlineStr">
        <is>
          <t>Nexa South Carolina (S61)</t>
        </is>
      </c>
      <c r="F353" t="inlineStr">
        <is>
          <t>Mỹ</t>
        </is>
      </c>
      <c r="G353" t="inlineStr">
        <is>
          <t>POS</t>
        </is>
      </c>
      <c r="H353" s="42" t="n">
        <v>2290.97</v>
      </c>
      <c r="I353" s="42" t="n">
        <v>0</v>
      </c>
      <c r="J353" s="42" t="n">
        <v>2290.97</v>
      </c>
      <c r="K353" s="42" t="n">
        <v>0</v>
      </c>
      <c r="L353" s="42" t="n">
        <v>1</v>
      </c>
      <c r="M353" s="42" t="n">
        <v>12</v>
      </c>
      <c r="N353" s="42" t="n">
        <v>2290.97</v>
      </c>
      <c r="O353" s="42" t="n">
        <v>2290.97</v>
      </c>
      <c r="P353" s="42" t="n">
        <v>0</v>
      </c>
      <c r="Q353" s="42" t="n">
        <v>0</v>
      </c>
      <c r="R353" s="42" t="n">
        <v>0</v>
      </c>
      <c r="S353" s="42">
        <f>N353-(J353-K353)</f>
        <v/>
      </c>
      <c r="T353">
        <f>IF(N353=0,0,IF(AND(ABS(S353)&gt;Calc!$B$8,ABS(S353)/ABS(N353)&gt;Calc!$B$9),1,0))</f>
        <v/>
      </c>
      <c r="U353">
        <f>IF(AND(A353=Calc!$B$3,OR(Calc!$B$6="*",G353=Calc!$B$6),OR(Calc!$B$7="*",F353=Calc!$B$7)),1,0)</f>
        <v/>
      </c>
      <c r="V353">
        <f>IF(AND(U353=1,J353&gt;0),J353+ROW()/1000000,0)</f>
        <v/>
      </c>
      <c r="W353">
        <f>IF(AND(U353=1,OR(N353&lt;&gt;0,J353&lt;&gt;0)),ABS(S353)+ROW()/1000000,0)</f>
        <v/>
      </c>
      <c r="X353">
        <f>IF(AND(U353=1,T353=1,C353&lt;&gt;0),ABS(S353)+ROW()/1000000,0)</f>
        <v/>
      </c>
    </row>
    <row r="354">
      <c r="A354" t="n">
        <v>201608</v>
      </c>
      <c r="B354" t="inlineStr">
        <is>
          <t>08/2016</t>
        </is>
      </c>
      <c r="C354" t="n">
        <v>63</v>
      </c>
      <c r="D354" t="inlineStr">
        <is>
          <t>S63</t>
        </is>
      </c>
      <c r="E354" t="inlineStr">
        <is>
          <t>Nexa Utah (S63)</t>
        </is>
      </c>
      <c r="F354" t="inlineStr">
        <is>
          <t>Mỹ</t>
        </is>
      </c>
      <c r="G354" t="inlineStr">
        <is>
          <t>POS</t>
        </is>
      </c>
      <c r="H354" s="42" t="n">
        <v>1955.94</v>
      </c>
      <c r="I354" s="42" t="n">
        <v>0</v>
      </c>
      <c r="J354" s="42" t="n">
        <v>1955.94</v>
      </c>
      <c r="K354" s="42" t="n">
        <v>0</v>
      </c>
      <c r="L354" s="42" t="n">
        <v>2</v>
      </c>
      <c r="M354" s="42" t="n">
        <v>10</v>
      </c>
      <c r="N354" s="42" t="n">
        <v>1955.94</v>
      </c>
      <c r="O354" s="42" t="n">
        <v>1955.94</v>
      </c>
      <c r="P354" s="42" t="n">
        <v>0</v>
      </c>
      <c r="Q354" s="42" t="n">
        <v>0</v>
      </c>
      <c r="R354" s="42" t="n">
        <v>0</v>
      </c>
      <c r="S354" s="42">
        <f>N354-(J354-K354)</f>
        <v/>
      </c>
      <c r="T354">
        <f>IF(N354=0,0,IF(AND(ABS(S354)&gt;Calc!$B$8,ABS(S354)/ABS(N354)&gt;Calc!$B$9),1,0))</f>
        <v/>
      </c>
      <c r="U354">
        <f>IF(AND(A354=Calc!$B$3,OR(Calc!$B$6="*",G354=Calc!$B$6),OR(Calc!$B$7="*",F354=Calc!$B$7)),1,0)</f>
        <v/>
      </c>
      <c r="V354">
        <f>IF(AND(U354=1,J354&gt;0),J354+ROW()/1000000,0)</f>
        <v/>
      </c>
      <c r="W354">
        <f>IF(AND(U354=1,OR(N354&lt;&gt;0,J354&lt;&gt;0)),ABS(S354)+ROW()/1000000,0)</f>
        <v/>
      </c>
      <c r="X354">
        <f>IF(AND(U354=1,T354=1,C354&lt;&gt;0),ABS(S354)+ROW()/1000000,0)</f>
        <v/>
      </c>
    </row>
    <row r="355">
      <c r="A355" t="n">
        <v>201608</v>
      </c>
      <c r="B355" t="inlineStr">
        <is>
          <t>08/2016</t>
        </is>
      </c>
      <c r="C355" t="n">
        <v>64</v>
      </c>
      <c r="D355" t="inlineStr">
        <is>
          <t>S64</t>
        </is>
      </c>
      <c r="E355" t="inlineStr">
        <is>
          <t>Nexa Washington DC (S64)</t>
        </is>
      </c>
      <c r="F355" t="inlineStr">
        <is>
          <t>Mỹ</t>
        </is>
      </c>
      <c r="G355" t="inlineStr">
        <is>
          <t>POS</t>
        </is>
      </c>
      <c r="H355" s="42" t="n">
        <v>33842.25</v>
      </c>
      <c r="I355" s="42" t="n">
        <v>1413.7</v>
      </c>
      <c r="J355" s="42" t="n">
        <v>32428.55</v>
      </c>
      <c r="K355" s="42" t="n">
        <v>0</v>
      </c>
      <c r="L355" s="42" t="n">
        <v>5</v>
      </c>
      <c r="M355" s="42" t="n">
        <v>62</v>
      </c>
      <c r="N355" s="42" t="n">
        <v>32428.55</v>
      </c>
      <c r="O355" s="42" t="n">
        <v>32428.55</v>
      </c>
      <c r="P355" s="42" t="n">
        <v>0</v>
      </c>
      <c r="Q355" s="42" t="n">
        <v>0</v>
      </c>
      <c r="R355" s="42" t="n">
        <v>0</v>
      </c>
      <c r="S355" s="42">
        <f>N355-(J355-K355)</f>
        <v/>
      </c>
      <c r="T355">
        <f>IF(N355=0,0,IF(AND(ABS(S355)&gt;Calc!$B$8,ABS(S355)/ABS(N355)&gt;Calc!$B$9),1,0))</f>
        <v/>
      </c>
      <c r="U355">
        <f>IF(AND(A355=Calc!$B$3,OR(Calc!$B$6="*",G355=Calc!$B$6),OR(Calc!$B$7="*",F355=Calc!$B$7)),1,0)</f>
        <v/>
      </c>
      <c r="V355">
        <f>IF(AND(U355=1,J355&gt;0),J355+ROW()/1000000,0)</f>
        <v/>
      </c>
      <c r="W355">
        <f>IF(AND(U355=1,OR(N355&lt;&gt;0,J355&lt;&gt;0)),ABS(S355)+ROW()/1000000,0)</f>
        <v/>
      </c>
      <c r="X355">
        <f>IF(AND(U355=1,T355=1,C355&lt;&gt;0),ABS(S355)+ROW()/1000000,0)</f>
        <v/>
      </c>
    </row>
    <row r="356">
      <c r="A356" t="n">
        <v>201608</v>
      </c>
      <c r="B356" t="inlineStr">
        <is>
          <t>08/2016</t>
        </is>
      </c>
      <c r="C356" t="n">
        <v>65</v>
      </c>
      <c r="D356" t="inlineStr">
        <is>
          <t>S65</t>
        </is>
      </c>
      <c r="E356" t="inlineStr">
        <is>
          <t>Nexa West Virginia (S65)</t>
        </is>
      </c>
      <c r="F356" t="inlineStr">
        <is>
          <t>Mỹ</t>
        </is>
      </c>
      <c r="G356" t="inlineStr">
        <is>
          <t>POS</t>
        </is>
      </c>
      <c r="H356" s="42" t="n">
        <v>6700.87</v>
      </c>
      <c r="I356" s="42" t="n">
        <v>324.99</v>
      </c>
      <c r="J356" s="42" t="n">
        <v>6375.88</v>
      </c>
      <c r="K356" s="42" t="n">
        <v>0</v>
      </c>
      <c r="L356" s="42" t="n">
        <v>6</v>
      </c>
      <c r="M356" s="42" t="n">
        <v>32</v>
      </c>
      <c r="N356" s="42" t="n">
        <v>6375.88</v>
      </c>
      <c r="O356" s="42" t="n">
        <v>6375.88</v>
      </c>
      <c r="P356" s="42" t="n">
        <v>0</v>
      </c>
      <c r="Q356" s="42" t="n">
        <v>0</v>
      </c>
      <c r="R356" s="42" t="n">
        <v>0</v>
      </c>
      <c r="S356" s="42">
        <f>N356-(J356-K356)</f>
        <v/>
      </c>
      <c r="T356">
        <f>IF(N356=0,0,IF(AND(ABS(S356)&gt;Calc!$B$8,ABS(S356)/ABS(N356)&gt;Calc!$B$9),1,0))</f>
        <v/>
      </c>
      <c r="U356">
        <f>IF(AND(A356=Calc!$B$3,OR(Calc!$B$6="*",G356=Calc!$B$6),OR(Calc!$B$7="*",F356=Calc!$B$7)),1,0)</f>
        <v/>
      </c>
      <c r="V356">
        <f>IF(AND(U356=1,J356&gt;0),J356+ROW()/1000000,0)</f>
        <v/>
      </c>
      <c r="W356">
        <f>IF(AND(U356=1,OR(N356&lt;&gt;0,J356&lt;&gt;0)),ABS(S356)+ROW()/1000000,0)</f>
        <v/>
      </c>
      <c r="X356">
        <f>IF(AND(U356=1,T356=1,C356&lt;&gt;0),ABS(S356)+ROW()/1000000,0)</f>
        <v/>
      </c>
    </row>
    <row r="357">
      <c r="A357" t="n">
        <v>201608</v>
      </c>
      <c r="B357" t="inlineStr">
        <is>
          <t>08/2016</t>
        </is>
      </c>
      <c r="C357" t="n">
        <v>66</v>
      </c>
      <c r="D357" t="inlineStr">
        <is>
          <t>S66</t>
        </is>
      </c>
      <c r="E357" t="inlineStr">
        <is>
          <t>Nexa Wyoming (S66)</t>
        </is>
      </c>
      <c r="F357" t="inlineStr">
        <is>
          <t>Mỹ</t>
        </is>
      </c>
      <c r="G357" t="inlineStr">
        <is>
          <t>POS</t>
        </is>
      </c>
      <c r="H357" s="42" t="n">
        <v>3715.98</v>
      </c>
      <c r="I357" s="42" t="n">
        <v>328.39</v>
      </c>
      <c r="J357" s="42" t="n">
        <v>3387.59</v>
      </c>
      <c r="K357" s="42" t="n">
        <v>263.7</v>
      </c>
      <c r="L357" s="42" t="n">
        <v>4</v>
      </c>
      <c r="M357" s="42" t="n">
        <v>18</v>
      </c>
      <c r="N357" s="42" t="n">
        <v>3387.59</v>
      </c>
      <c r="O357" s="42" t="n">
        <v>3387.59</v>
      </c>
      <c r="P357" s="42" t="n">
        <v>0</v>
      </c>
      <c r="Q357" s="42" t="n">
        <v>0</v>
      </c>
      <c r="R357" s="42" t="n">
        <v>0</v>
      </c>
      <c r="S357" s="42">
        <f>N357-(J357-K357)</f>
        <v/>
      </c>
      <c r="T357">
        <f>IF(N357=0,0,IF(AND(ABS(S357)&gt;Calc!$B$8,ABS(S357)/ABS(N357)&gt;Calc!$B$9),1,0))</f>
        <v/>
      </c>
      <c r="U357">
        <f>IF(AND(A357=Calc!$B$3,OR(Calc!$B$6="*",G357=Calc!$B$6),OR(Calc!$B$7="*",F357=Calc!$B$7)),1,0)</f>
        <v/>
      </c>
      <c r="V357">
        <f>IF(AND(U357=1,J357&gt;0),J357+ROW()/1000000,0)</f>
        <v/>
      </c>
      <c r="W357">
        <f>IF(AND(U357=1,OR(N357&lt;&gt;0,J357&lt;&gt;0)),ABS(S357)+ROW()/1000000,0)</f>
        <v/>
      </c>
      <c r="X357">
        <f>IF(AND(U357=1,T357=1,C357&lt;&gt;0),ABS(S357)+ROW()/1000000,0)</f>
        <v/>
      </c>
    </row>
    <row r="358">
      <c r="A358" t="n">
        <v>201609</v>
      </c>
      <c r="B358" t="inlineStr">
        <is>
          <t>09/2016</t>
        </is>
      </c>
      <c r="C358" t="n">
        <v>0</v>
      </c>
      <c r="D358" t="inlineStr">
        <is>
          <t>ONL</t>
        </is>
      </c>
      <c r="E358" t="inlineStr">
        <is>
          <t>Nexa Online (website/app)</t>
        </is>
      </c>
      <c r="F358" t="inlineStr">
        <is>
          <t>Online</t>
        </is>
      </c>
      <c r="G358" t="inlineStr">
        <is>
          <t>ONLINE</t>
        </is>
      </c>
      <c r="H358" s="42" t="n">
        <v>72161.74000000001</v>
      </c>
      <c r="I358" s="42" t="n">
        <v>2013.82</v>
      </c>
      <c r="J358" s="42" t="n">
        <v>70147.92</v>
      </c>
      <c r="K358" s="42" t="n">
        <v>736.97</v>
      </c>
      <c r="L358" s="42" t="n">
        <v>41</v>
      </c>
      <c r="M358" s="42" t="n">
        <v>267</v>
      </c>
      <c r="N358" s="42" t="n">
        <v>54348.06</v>
      </c>
      <c r="O358" s="42" t="n">
        <v>55352.03</v>
      </c>
      <c r="P358" s="42" t="n">
        <v>2</v>
      </c>
      <c r="Q358" s="42" t="n">
        <v>0</v>
      </c>
      <c r="R358" s="42" t="n">
        <v>0</v>
      </c>
      <c r="S358" s="42">
        <f>N358-(J358-K358)</f>
        <v/>
      </c>
      <c r="T358">
        <f>IF(N358=0,0,IF(AND(ABS(S358)&gt;Calc!$B$8,ABS(S358)/ABS(N358)&gt;Calc!$B$9),1,0))</f>
        <v/>
      </c>
      <c r="U358">
        <f>IF(AND(A358=Calc!$B$3,OR(Calc!$B$6="*",G358=Calc!$B$6),OR(Calc!$B$7="*",F358=Calc!$B$7)),1,0)</f>
        <v/>
      </c>
      <c r="V358">
        <f>IF(AND(U358=1,J358&gt;0),J358+ROW()/1000000,0)</f>
        <v/>
      </c>
      <c r="W358">
        <f>IF(AND(U358=1,OR(N358&lt;&gt;0,J358&lt;&gt;0)),ABS(S358)+ROW()/1000000,0)</f>
        <v/>
      </c>
      <c r="X358">
        <f>IF(AND(U358=1,T358=1,C358&lt;&gt;0),ABS(S358)+ROW()/1000000,0)</f>
        <v/>
      </c>
    </row>
    <row r="359">
      <c r="A359" t="n">
        <v>201609</v>
      </c>
      <c r="B359" t="inlineStr">
        <is>
          <t>09/2016</t>
        </is>
      </c>
      <c r="C359" t="n">
        <v>1</v>
      </c>
      <c r="D359" t="inlineStr">
        <is>
          <t>S01</t>
        </is>
      </c>
      <c r="E359" t="inlineStr">
        <is>
          <t>Nexa Australian Capital Territory (S01)</t>
        </is>
      </c>
      <c r="F359" t="inlineStr">
        <is>
          <t>Úc</t>
        </is>
      </c>
      <c r="G359" t="inlineStr">
        <is>
          <t>POS</t>
        </is>
      </c>
      <c r="H359" s="42" t="n">
        <v>4587.68</v>
      </c>
      <c r="I359" s="42" t="n">
        <v>0</v>
      </c>
      <c r="J359" s="42" t="n">
        <v>4587.68</v>
      </c>
      <c r="K359" s="42" t="n">
        <v>0</v>
      </c>
      <c r="L359" s="42" t="n">
        <v>1</v>
      </c>
      <c r="M359" s="42" t="n">
        <v>10</v>
      </c>
      <c r="N359" s="42" t="n">
        <v>4587.68</v>
      </c>
      <c r="O359" s="42" t="n">
        <v>4587.68</v>
      </c>
      <c r="P359" s="42" t="n">
        <v>0</v>
      </c>
      <c r="Q359" s="42" t="n">
        <v>0</v>
      </c>
      <c r="R359" s="42" t="n">
        <v>0</v>
      </c>
      <c r="S359" s="42">
        <f>N359-(J359-K359)</f>
        <v/>
      </c>
      <c r="T359">
        <f>IF(N359=0,0,IF(AND(ABS(S359)&gt;Calc!$B$8,ABS(S359)/ABS(N359)&gt;Calc!$B$9),1,0))</f>
        <v/>
      </c>
      <c r="U359">
        <f>IF(AND(A359=Calc!$B$3,OR(Calc!$B$6="*",G359=Calc!$B$6),OR(Calc!$B$7="*",F359=Calc!$B$7)),1,0)</f>
        <v/>
      </c>
      <c r="V359">
        <f>IF(AND(U359=1,J359&gt;0),J359+ROW()/1000000,0)</f>
        <v/>
      </c>
      <c r="W359">
        <f>IF(AND(U359=1,OR(N359&lt;&gt;0,J359&lt;&gt;0)),ABS(S359)+ROW()/1000000,0)</f>
        <v/>
      </c>
      <c r="X359">
        <f>IF(AND(U359=1,T359=1,C359&lt;&gt;0),ABS(S359)+ROW()/1000000,0)</f>
        <v/>
      </c>
    </row>
    <row r="360">
      <c r="A360" t="n">
        <v>201609</v>
      </c>
      <c r="B360" t="inlineStr">
        <is>
          <t>09/2016</t>
        </is>
      </c>
      <c r="C360" t="n">
        <v>4</v>
      </c>
      <c r="D360" t="inlineStr">
        <is>
          <t>S04</t>
        </is>
      </c>
      <c r="E360" t="inlineStr">
        <is>
          <t>Nexa Tasmania (S04)</t>
        </is>
      </c>
      <c r="F360" t="inlineStr">
        <is>
          <t>Úc</t>
        </is>
      </c>
      <c r="G360" t="inlineStr">
        <is>
          <t>POS</t>
        </is>
      </c>
      <c r="H360" s="42" t="n">
        <v>1882.56</v>
      </c>
      <c r="I360" s="42" t="n">
        <v>0</v>
      </c>
      <c r="J360" s="42" t="n">
        <v>1882.56</v>
      </c>
      <c r="K360" s="42" t="n">
        <v>0</v>
      </c>
      <c r="L360" s="42" t="n">
        <v>2</v>
      </c>
      <c r="M360" s="42" t="n">
        <v>10</v>
      </c>
      <c r="N360" s="42" t="n">
        <v>1882.56</v>
      </c>
      <c r="O360" s="42" t="n">
        <v>1882.56</v>
      </c>
      <c r="P360" s="42" t="n">
        <v>0</v>
      </c>
      <c r="Q360" s="42" t="n">
        <v>0</v>
      </c>
      <c r="R360" s="42" t="n">
        <v>0</v>
      </c>
      <c r="S360" s="42">
        <f>N360-(J360-K360)</f>
        <v/>
      </c>
      <c r="T360">
        <f>IF(N360=0,0,IF(AND(ABS(S360)&gt;Calc!$B$8,ABS(S360)/ABS(N360)&gt;Calc!$B$9),1,0))</f>
        <v/>
      </c>
      <c r="U360">
        <f>IF(AND(A360=Calc!$B$3,OR(Calc!$B$6="*",G360=Calc!$B$6),OR(Calc!$B$7="*",F360=Calc!$B$7)),1,0)</f>
        <v/>
      </c>
      <c r="V360">
        <f>IF(AND(U360=1,J360&gt;0),J360+ROW()/1000000,0)</f>
        <v/>
      </c>
      <c r="W360">
        <f>IF(AND(U360=1,OR(N360&lt;&gt;0,J360&lt;&gt;0)),ABS(S360)+ROW()/1000000,0)</f>
        <v/>
      </c>
      <c r="X360">
        <f>IF(AND(U360=1,T360=1,C360&lt;&gt;0),ABS(S360)+ROW()/1000000,0)</f>
        <v/>
      </c>
    </row>
    <row r="361">
      <c r="A361" t="n">
        <v>201609</v>
      </c>
      <c r="B361" t="inlineStr">
        <is>
          <t>09/2016</t>
        </is>
      </c>
      <c r="C361" t="n">
        <v>5</v>
      </c>
      <c r="D361" t="inlineStr">
        <is>
          <t>S05</t>
        </is>
      </c>
      <c r="E361" t="inlineStr">
        <is>
          <t>Nexa Victoria (S05)</t>
        </is>
      </c>
      <c r="F361" t="inlineStr">
        <is>
          <t>Úc</t>
        </is>
      </c>
      <c r="G361" t="inlineStr">
        <is>
          <t>POS</t>
        </is>
      </c>
      <c r="H361" s="42" t="n">
        <v>16226.36</v>
      </c>
      <c r="I361" s="42" t="n">
        <v>399.2</v>
      </c>
      <c r="J361" s="42" t="n">
        <v>15827.16</v>
      </c>
      <c r="K361" s="42" t="n">
        <v>0</v>
      </c>
      <c r="L361" s="42" t="n">
        <v>5</v>
      </c>
      <c r="M361" s="42" t="n">
        <v>38</v>
      </c>
      <c r="N361" s="42" t="n">
        <v>15827.16</v>
      </c>
      <c r="O361" s="42" t="n">
        <v>15827.16</v>
      </c>
      <c r="P361" s="42" t="n">
        <v>0</v>
      </c>
      <c r="Q361" s="42" t="n">
        <v>0</v>
      </c>
      <c r="R361" s="42" t="n">
        <v>0</v>
      </c>
      <c r="S361" s="42">
        <f>N361-(J361-K361)</f>
        <v/>
      </c>
      <c r="T361">
        <f>IF(N361=0,0,IF(AND(ABS(S361)&gt;Calc!$B$8,ABS(S361)/ABS(N361)&gt;Calc!$B$9),1,0))</f>
        <v/>
      </c>
      <c r="U361">
        <f>IF(AND(A361=Calc!$B$3,OR(Calc!$B$6="*",G361=Calc!$B$6),OR(Calc!$B$7="*",F361=Calc!$B$7)),1,0)</f>
        <v/>
      </c>
      <c r="V361">
        <f>IF(AND(U361=1,J361&gt;0),J361+ROW()/1000000,0)</f>
        <v/>
      </c>
      <c r="W361">
        <f>IF(AND(U361=1,OR(N361&lt;&gt;0,J361&lt;&gt;0)),ABS(S361)+ROW()/1000000,0)</f>
        <v/>
      </c>
      <c r="X361">
        <f>IF(AND(U361=1,T361=1,C361&lt;&gt;0),ABS(S361)+ROW()/1000000,0)</f>
        <v/>
      </c>
    </row>
    <row r="362">
      <c r="A362" t="n">
        <v>201609</v>
      </c>
      <c r="B362" t="inlineStr">
        <is>
          <t>09/2016</t>
        </is>
      </c>
      <c r="C362" t="n">
        <v>6</v>
      </c>
      <c r="D362" t="inlineStr">
        <is>
          <t>S06</t>
        </is>
      </c>
      <c r="E362" t="inlineStr">
        <is>
          <t>Nexa Western Australia (S06)</t>
        </is>
      </c>
      <c r="F362" t="inlineStr">
        <is>
          <t>Úc</t>
        </is>
      </c>
      <c r="G362" t="inlineStr">
        <is>
          <t>POS</t>
        </is>
      </c>
      <c r="H362" s="42" t="n">
        <v>7665.98</v>
      </c>
      <c r="I362" s="42" t="n">
        <v>702</v>
      </c>
      <c r="J362" s="42" t="n">
        <v>6963.98</v>
      </c>
      <c r="K362" s="42" t="n">
        <v>799.2</v>
      </c>
      <c r="L362" s="42" t="n">
        <v>2</v>
      </c>
      <c r="M362" s="42" t="n">
        <v>5</v>
      </c>
      <c r="N362" s="42" t="n">
        <v>6164.78</v>
      </c>
      <c r="O362" s="42" t="n">
        <v>6963.98</v>
      </c>
      <c r="P362" s="42" t="n">
        <v>0</v>
      </c>
      <c r="Q362" s="42" t="n">
        <v>0</v>
      </c>
      <c r="R362" s="42" t="n">
        <v>0</v>
      </c>
      <c r="S362" s="42">
        <f>N362-(J362-K362)</f>
        <v/>
      </c>
      <c r="T362">
        <f>IF(N362=0,0,IF(AND(ABS(S362)&gt;Calc!$B$8,ABS(S362)/ABS(N362)&gt;Calc!$B$9),1,0))</f>
        <v/>
      </c>
      <c r="U362">
        <f>IF(AND(A362=Calc!$B$3,OR(Calc!$B$6="*",G362=Calc!$B$6),OR(Calc!$B$7="*",F362=Calc!$B$7)),1,0)</f>
        <v/>
      </c>
      <c r="V362">
        <f>IF(AND(U362=1,J362&gt;0),J362+ROW()/1000000,0)</f>
        <v/>
      </c>
      <c r="W362">
        <f>IF(AND(U362=1,OR(N362&lt;&gt;0,J362&lt;&gt;0)),ABS(S362)+ROW()/1000000,0)</f>
        <v/>
      </c>
      <c r="X362">
        <f>IF(AND(U362=1,T362=1,C362&lt;&gt;0),ABS(S362)+ROW()/1000000,0)</f>
        <v/>
      </c>
    </row>
    <row r="363">
      <c r="A363" t="n">
        <v>201609</v>
      </c>
      <c r="B363" t="inlineStr">
        <is>
          <t>09/2016</t>
        </is>
      </c>
      <c r="C363" t="n">
        <v>8</v>
      </c>
      <c r="D363" t="inlineStr">
        <is>
          <t>S08</t>
        </is>
      </c>
      <c r="E363" t="inlineStr">
        <is>
          <t>Nexa Newfoundland and Labrador (S08)</t>
        </is>
      </c>
      <c r="F363" t="inlineStr">
        <is>
          <t>Canada</t>
        </is>
      </c>
      <c r="G363" t="inlineStr">
        <is>
          <t>POS</t>
        </is>
      </c>
      <c r="H363" s="42" t="n">
        <v>12385.8</v>
      </c>
      <c r="I363" s="42" t="n">
        <v>338.17</v>
      </c>
      <c r="J363" s="42" t="n">
        <v>12047.63</v>
      </c>
      <c r="K363" s="42" t="n">
        <v>0</v>
      </c>
      <c r="L363" s="42" t="n">
        <v>6</v>
      </c>
      <c r="M363" s="42" t="n">
        <v>57</v>
      </c>
      <c r="N363" s="42" t="n">
        <v>12047.63</v>
      </c>
      <c r="O363" s="42" t="n">
        <v>12047.63</v>
      </c>
      <c r="P363" s="42" t="n">
        <v>0</v>
      </c>
      <c r="Q363" s="42" t="n">
        <v>0</v>
      </c>
      <c r="R363" s="42" t="n">
        <v>0</v>
      </c>
      <c r="S363" s="42">
        <f>N363-(J363-K363)</f>
        <v/>
      </c>
      <c r="T363">
        <f>IF(N363=0,0,IF(AND(ABS(S363)&gt;Calc!$B$8,ABS(S363)/ABS(N363)&gt;Calc!$B$9),1,0))</f>
        <v/>
      </c>
      <c r="U363">
        <f>IF(AND(A363=Calc!$B$3,OR(Calc!$B$6="*",G363=Calc!$B$6),OR(Calc!$B$7="*",F363=Calc!$B$7)),1,0)</f>
        <v/>
      </c>
      <c r="V363">
        <f>IF(AND(U363=1,J363&gt;0),J363+ROW()/1000000,0)</f>
        <v/>
      </c>
      <c r="W363">
        <f>IF(AND(U363=1,OR(N363&lt;&gt;0,J363&lt;&gt;0)),ABS(S363)+ROW()/1000000,0)</f>
        <v/>
      </c>
      <c r="X363">
        <f>IF(AND(U363=1,T363=1,C363&lt;&gt;0),ABS(S363)+ROW()/1000000,0)</f>
        <v/>
      </c>
    </row>
    <row r="364">
      <c r="A364" t="n">
        <v>201609</v>
      </c>
      <c r="B364" t="inlineStr">
        <is>
          <t>09/2016</t>
        </is>
      </c>
      <c r="C364" t="n">
        <v>9</v>
      </c>
      <c r="D364" t="inlineStr">
        <is>
          <t>S09</t>
        </is>
      </c>
      <c r="E364" t="inlineStr">
        <is>
          <t>Nexa Northwest Territories (S09)</t>
        </is>
      </c>
      <c r="F364" t="inlineStr">
        <is>
          <t>Canada</t>
        </is>
      </c>
      <c r="G364" t="inlineStr">
        <is>
          <t>POS</t>
        </is>
      </c>
      <c r="H364" s="42" t="n">
        <v>61827.89</v>
      </c>
      <c r="I364" s="42" t="n">
        <v>2359.52</v>
      </c>
      <c r="J364" s="42" t="n">
        <v>59468.37</v>
      </c>
      <c r="K364" s="42" t="n">
        <v>0</v>
      </c>
      <c r="L364" s="42" t="n">
        <v>14</v>
      </c>
      <c r="M364" s="42" t="n">
        <v>121</v>
      </c>
      <c r="N364" s="42" t="n">
        <v>59468.37</v>
      </c>
      <c r="O364" s="42" t="n">
        <v>59468.37</v>
      </c>
      <c r="P364" s="42" t="n">
        <v>0</v>
      </c>
      <c r="Q364" s="42" t="n">
        <v>0</v>
      </c>
      <c r="R364" s="42" t="n">
        <v>1</v>
      </c>
      <c r="S364" s="42">
        <f>N364-(J364-K364)</f>
        <v/>
      </c>
      <c r="T364">
        <f>IF(N364=0,0,IF(AND(ABS(S364)&gt;Calc!$B$8,ABS(S364)/ABS(N364)&gt;Calc!$B$9),1,0))</f>
        <v/>
      </c>
      <c r="U364">
        <f>IF(AND(A364=Calc!$B$3,OR(Calc!$B$6="*",G364=Calc!$B$6),OR(Calc!$B$7="*",F364=Calc!$B$7)),1,0)</f>
        <v/>
      </c>
      <c r="V364">
        <f>IF(AND(U364=1,J364&gt;0),J364+ROW()/1000000,0)</f>
        <v/>
      </c>
      <c r="W364">
        <f>IF(AND(U364=1,OR(N364&lt;&gt;0,J364&lt;&gt;0)),ABS(S364)+ROW()/1000000,0)</f>
        <v/>
      </c>
      <c r="X364">
        <f>IF(AND(U364=1,T364=1,C364&lt;&gt;0),ABS(S364)+ROW()/1000000,0)</f>
        <v/>
      </c>
    </row>
    <row r="365">
      <c r="A365" t="n">
        <v>201609</v>
      </c>
      <c r="B365" t="inlineStr">
        <is>
          <t>09/2016</t>
        </is>
      </c>
      <c r="C365" t="n">
        <v>10</v>
      </c>
      <c r="D365" t="inlineStr">
        <is>
          <t>S10</t>
        </is>
      </c>
      <c r="E365" t="inlineStr">
        <is>
          <t>Nexa Nunavut (S10)</t>
        </is>
      </c>
      <c r="F365" t="inlineStr">
        <is>
          <t>Canada</t>
        </is>
      </c>
      <c r="G365" t="inlineStr">
        <is>
          <t>POS</t>
        </is>
      </c>
      <c r="H365" s="42" t="n">
        <v>7502.89</v>
      </c>
      <c r="I365" s="42" t="n">
        <v>294</v>
      </c>
      <c r="J365" s="42" t="n">
        <v>7208.89</v>
      </c>
      <c r="K365" s="42" t="n">
        <v>0</v>
      </c>
      <c r="L365" s="42" t="n">
        <v>6</v>
      </c>
      <c r="M365" s="42" t="n">
        <v>27</v>
      </c>
      <c r="N365" s="42" t="n">
        <v>7208.89</v>
      </c>
      <c r="O365" s="42" t="n">
        <v>7208.89</v>
      </c>
      <c r="P365" s="42" t="n">
        <v>0</v>
      </c>
      <c r="Q365" s="42" t="n">
        <v>0</v>
      </c>
      <c r="R365" s="42" t="n">
        <v>0</v>
      </c>
      <c r="S365" s="42">
        <f>N365-(J365-K365)</f>
        <v/>
      </c>
      <c r="T365">
        <f>IF(N365=0,0,IF(AND(ABS(S365)&gt;Calc!$B$8,ABS(S365)/ABS(N365)&gt;Calc!$B$9),1,0))</f>
        <v/>
      </c>
      <c r="U365">
        <f>IF(AND(A365=Calc!$B$3,OR(Calc!$B$6="*",G365=Calc!$B$6),OR(Calc!$B$7="*",F365=Calc!$B$7)),1,0)</f>
        <v/>
      </c>
      <c r="V365">
        <f>IF(AND(U365=1,J365&gt;0),J365+ROW()/1000000,0)</f>
        <v/>
      </c>
      <c r="W365">
        <f>IF(AND(U365=1,OR(N365&lt;&gt;0,J365&lt;&gt;0)),ABS(S365)+ROW()/1000000,0)</f>
        <v/>
      </c>
      <c r="X365">
        <f>IF(AND(U365=1,T365=1,C365&lt;&gt;0),ABS(S365)+ROW()/1000000,0)</f>
        <v/>
      </c>
    </row>
    <row r="366">
      <c r="A366" t="n">
        <v>201609</v>
      </c>
      <c r="B366" t="inlineStr">
        <is>
          <t>09/2016</t>
        </is>
      </c>
      <c r="C366" t="n">
        <v>12</v>
      </c>
      <c r="D366" t="inlineStr">
        <is>
          <t>S12</t>
        </is>
      </c>
      <c r="E366" t="inlineStr">
        <is>
          <t>Nexa Basse-Normandie (S12)</t>
        </is>
      </c>
      <c r="F366" t="inlineStr">
        <is>
          <t>Pháp</t>
        </is>
      </c>
      <c r="G366" t="inlineStr">
        <is>
          <t>POS</t>
        </is>
      </c>
      <c r="H366" s="42" t="n">
        <v>0</v>
      </c>
      <c r="I366" s="42" t="n">
        <v>0</v>
      </c>
      <c r="J366" s="42" t="n">
        <v>0</v>
      </c>
      <c r="K366" s="42" t="n">
        <v>40.55</v>
      </c>
      <c r="L366" s="42" t="n">
        <v>0</v>
      </c>
      <c r="M366" s="42" t="n">
        <v>0</v>
      </c>
      <c r="N366" s="42" t="n">
        <v>-40.55</v>
      </c>
      <c r="O366" s="42" t="n">
        <v>0</v>
      </c>
      <c r="P366" s="42" t="n">
        <v>0</v>
      </c>
      <c r="Q366" s="42" t="n">
        <v>0</v>
      </c>
      <c r="R366" s="42" t="n">
        <v>0</v>
      </c>
      <c r="S366" s="42">
        <f>N366-(J366-K366)</f>
        <v/>
      </c>
      <c r="T366">
        <f>IF(N366=0,0,IF(AND(ABS(S366)&gt;Calc!$B$8,ABS(S366)/ABS(N366)&gt;Calc!$B$9),1,0))</f>
        <v/>
      </c>
      <c r="U366">
        <f>IF(AND(A366=Calc!$B$3,OR(Calc!$B$6="*",G366=Calc!$B$6),OR(Calc!$B$7="*",F366=Calc!$B$7)),1,0)</f>
        <v/>
      </c>
      <c r="V366">
        <f>IF(AND(U366=1,J366&gt;0),J366+ROW()/1000000,0)</f>
        <v/>
      </c>
      <c r="W366">
        <f>IF(AND(U366=1,OR(N366&lt;&gt;0,J366&lt;&gt;0)),ABS(S366)+ROW()/1000000,0)</f>
        <v/>
      </c>
      <c r="X366">
        <f>IF(AND(U366=1,T366=1,C366&lt;&gt;0),ABS(S366)+ROW()/1000000,0)</f>
        <v/>
      </c>
    </row>
    <row r="367">
      <c r="A367" t="n">
        <v>201609</v>
      </c>
      <c r="B367" t="inlineStr">
        <is>
          <t>09/2016</t>
        </is>
      </c>
      <c r="C367" t="n">
        <v>13</v>
      </c>
      <c r="D367" t="inlineStr">
        <is>
          <t>S13</t>
        </is>
      </c>
      <c r="E367" t="inlineStr">
        <is>
          <t>Nexa Corse (S13)</t>
        </is>
      </c>
      <c r="F367" t="inlineStr">
        <is>
          <t>Pháp</t>
        </is>
      </c>
      <c r="G367" t="inlineStr">
        <is>
          <t>POS</t>
        </is>
      </c>
      <c r="H367" s="42" t="n">
        <v>1957.73</v>
      </c>
      <c r="I367" s="42" t="n">
        <v>135.88</v>
      </c>
      <c r="J367" s="42" t="n">
        <v>1821.85</v>
      </c>
      <c r="K367" s="42" t="n">
        <v>0</v>
      </c>
      <c r="L367" s="42" t="n">
        <v>2</v>
      </c>
      <c r="M367" s="42" t="n">
        <v>17</v>
      </c>
      <c r="N367" s="42" t="n">
        <v>1821.85</v>
      </c>
      <c r="O367" s="42" t="n">
        <v>1821.85</v>
      </c>
      <c r="P367" s="42" t="n">
        <v>0</v>
      </c>
      <c r="Q367" s="42" t="n">
        <v>0</v>
      </c>
      <c r="R367" s="42" t="n">
        <v>0</v>
      </c>
      <c r="S367" s="42">
        <f>N367-(J367-K367)</f>
        <v/>
      </c>
      <c r="T367">
        <f>IF(N367=0,0,IF(AND(ABS(S367)&gt;Calc!$B$8,ABS(S367)/ABS(N367)&gt;Calc!$B$9),1,0))</f>
        <v/>
      </c>
      <c r="U367">
        <f>IF(AND(A367=Calc!$B$3,OR(Calc!$B$6="*",G367=Calc!$B$6),OR(Calc!$B$7="*",F367=Calc!$B$7)),1,0)</f>
        <v/>
      </c>
      <c r="V367">
        <f>IF(AND(U367=1,J367&gt;0),J367+ROW()/1000000,0)</f>
        <v/>
      </c>
      <c r="W367">
        <f>IF(AND(U367=1,OR(N367&lt;&gt;0,J367&lt;&gt;0)),ABS(S367)+ROW()/1000000,0)</f>
        <v/>
      </c>
      <c r="X367">
        <f>IF(AND(U367=1,T367=1,C367&lt;&gt;0),ABS(S367)+ROW()/1000000,0)</f>
        <v/>
      </c>
    </row>
    <row r="368">
      <c r="A368" t="n">
        <v>201609</v>
      </c>
      <c r="B368" t="inlineStr">
        <is>
          <t>09/2016</t>
        </is>
      </c>
      <c r="C368" t="n">
        <v>15</v>
      </c>
      <c r="D368" t="inlineStr">
        <is>
          <t>S15</t>
        </is>
      </c>
      <c r="E368" t="inlineStr">
        <is>
          <t>Nexa La Réunion (S15)</t>
        </is>
      </c>
      <c r="F368" t="inlineStr">
        <is>
          <t>Pháp</t>
        </is>
      </c>
      <c r="G368" t="inlineStr">
        <is>
          <t>POS</t>
        </is>
      </c>
      <c r="H368" s="42" t="n">
        <v>267</v>
      </c>
      <c r="I368" s="42" t="n">
        <v>0</v>
      </c>
      <c r="J368" s="42" t="n">
        <v>267</v>
      </c>
      <c r="K368" s="42" t="n">
        <v>0</v>
      </c>
      <c r="L368" s="42" t="n">
        <v>1</v>
      </c>
      <c r="M368" s="42" t="n">
        <v>1</v>
      </c>
      <c r="N368" s="42" t="n">
        <v>267</v>
      </c>
      <c r="O368" s="42" t="n">
        <v>267</v>
      </c>
      <c r="P368" s="42" t="n">
        <v>0</v>
      </c>
      <c r="Q368" s="42" t="n">
        <v>0</v>
      </c>
      <c r="R368" s="42" t="n">
        <v>0</v>
      </c>
      <c r="S368" s="42">
        <f>N368-(J368-K368)</f>
        <v/>
      </c>
      <c r="T368">
        <f>IF(N368=0,0,IF(AND(ABS(S368)&gt;Calc!$B$8,ABS(S368)/ABS(N368)&gt;Calc!$B$9),1,0))</f>
        <v/>
      </c>
      <c r="U368">
        <f>IF(AND(A368=Calc!$B$3,OR(Calc!$B$6="*",G368=Calc!$B$6),OR(Calc!$B$7="*",F368=Calc!$B$7)),1,0)</f>
        <v/>
      </c>
      <c r="V368">
        <f>IF(AND(U368=1,J368&gt;0),J368+ROW()/1000000,0)</f>
        <v/>
      </c>
      <c r="W368">
        <f>IF(AND(U368=1,OR(N368&lt;&gt;0,J368&lt;&gt;0)),ABS(S368)+ROW()/1000000,0)</f>
        <v/>
      </c>
      <c r="X368">
        <f>IF(AND(U368=1,T368=1,C368&lt;&gt;0),ABS(S368)+ROW()/1000000,0)</f>
        <v/>
      </c>
    </row>
    <row r="369">
      <c r="A369" t="n">
        <v>201609</v>
      </c>
      <c r="B369" t="inlineStr">
        <is>
          <t>09/2016</t>
        </is>
      </c>
      <c r="C369" t="n">
        <v>16</v>
      </c>
      <c r="D369" t="inlineStr">
        <is>
          <t>S16</t>
        </is>
      </c>
      <c r="E369" t="inlineStr">
        <is>
          <t>Nexa Limousin (S16)</t>
        </is>
      </c>
      <c r="F369" t="inlineStr">
        <is>
          <t>Pháp</t>
        </is>
      </c>
      <c r="G369" t="inlineStr">
        <is>
          <t>POS</t>
        </is>
      </c>
      <c r="H369" s="42" t="n">
        <v>8511.82</v>
      </c>
      <c r="I369" s="42" t="n">
        <v>549.58</v>
      </c>
      <c r="J369" s="42" t="n">
        <v>7962.24</v>
      </c>
      <c r="K369" s="42" t="n">
        <v>0</v>
      </c>
      <c r="L369" s="42" t="n">
        <v>2</v>
      </c>
      <c r="M369" s="42" t="n">
        <v>38</v>
      </c>
      <c r="N369" s="42" t="n">
        <v>7962.24</v>
      </c>
      <c r="O369" s="42" t="n">
        <v>7962.24</v>
      </c>
      <c r="P369" s="42" t="n">
        <v>0</v>
      </c>
      <c r="Q369" s="42" t="n">
        <v>0</v>
      </c>
      <c r="R369" s="42" t="n">
        <v>0</v>
      </c>
      <c r="S369" s="42">
        <f>N369-(J369-K369)</f>
        <v/>
      </c>
      <c r="T369">
        <f>IF(N369=0,0,IF(AND(ABS(S369)&gt;Calc!$B$8,ABS(S369)/ABS(N369)&gt;Calc!$B$9),1,0))</f>
        <v/>
      </c>
      <c r="U369">
        <f>IF(AND(A369=Calc!$B$3,OR(Calc!$B$6="*",G369=Calc!$B$6),OR(Calc!$B$7="*",F369=Calc!$B$7)),1,0)</f>
        <v/>
      </c>
      <c r="V369">
        <f>IF(AND(U369=1,J369&gt;0),J369+ROW()/1000000,0)</f>
        <v/>
      </c>
      <c r="W369">
        <f>IF(AND(U369=1,OR(N369&lt;&gt;0,J369&lt;&gt;0)),ABS(S369)+ROW()/1000000,0)</f>
        <v/>
      </c>
      <c r="X369">
        <f>IF(AND(U369=1,T369=1,C369&lt;&gt;0),ABS(S369)+ROW()/1000000,0)</f>
        <v/>
      </c>
    </row>
    <row r="370">
      <c r="A370" t="n">
        <v>201609</v>
      </c>
      <c r="B370" t="inlineStr">
        <is>
          <t>09/2016</t>
        </is>
      </c>
      <c r="C370" t="n">
        <v>18</v>
      </c>
      <c r="D370" t="inlineStr">
        <is>
          <t>S18</t>
        </is>
      </c>
      <c r="E370" t="inlineStr">
        <is>
          <t>Nexa Mayotte (S18)</t>
        </is>
      </c>
      <c r="F370" t="inlineStr">
        <is>
          <t>Pháp</t>
        </is>
      </c>
      <c r="G370" t="inlineStr">
        <is>
          <t>POS</t>
        </is>
      </c>
      <c r="H370" s="42" t="n">
        <v>4861</v>
      </c>
      <c r="I370" s="42" t="n">
        <v>0</v>
      </c>
      <c r="J370" s="42" t="n">
        <v>4861</v>
      </c>
      <c r="K370" s="42" t="n">
        <v>0</v>
      </c>
      <c r="L370" s="42" t="n">
        <v>1</v>
      </c>
      <c r="M370" s="42" t="n">
        <v>4</v>
      </c>
      <c r="N370" s="42" t="n">
        <v>4861</v>
      </c>
      <c r="O370" s="42" t="n">
        <v>4861</v>
      </c>
      <c r="P370" s="42" t="n">
        <v>0</v>
      </c>
      <c r="Q370" s="42" t="n">
        <v>0</v>
      </c>
      <c r="R370" s="42" t="n">
        <v>0</v>
      </c>
      <c r="S370" s="42">
        <f>N370-(J370-K370)</f>
        <v/>
      </c>
      <c r="T370">
        <f>IF(N370=0,0,IF(AND(ABS(S370)&gt;Calc!$B$8,ABS(S370)/ABS(N370)&gt;Calc!$B$9),1,0))</f>
        <v/>
      </c>
      <c r="U370">
        <f>IF(AND(A370=Calc!$B$3,OR(Calc!$B$6="*",G370=Calc!$B$6),OR(Calc!$B$7="*",F370=Calc!$B$7)),1,0)</f>
        <v/>
      </c>
      <c r="V370">
        <f>IF(AND(U370=1,J370&gt;0),J370+ROW()/1000000,0)</f>
        <v/>
      </c>
      <c r="W370">
        <f>IF(AND(U370=1,OR(N370&lt;&gt;0,J370&lt;&gt;0)),ABS(S370)+ROW()/1000000,0)</f>
        <v/>
      </c>
      <c r="X370">
        <f>IF(AND(U370=1,T370=1,C370&lt;&gt;0),ABS(S370)+ROW()/1000000,0)</f>
        <v/>
      </c>
    </row>
    <row r="371">
      <c r="A371" t="n">
        <v>201609</v>
      </c>
      <c r="B371" t="inlineStr">
        <is>
          <t>09/2016</t>
        </is>
      </c>
      <c r="C371" t="n">
        <v>19</v>
      </c>
      <c r="D371" t="inlineStr">
        <is>
          <t>S19</t>
        </is>
      </c>
      <c r="E371" t="inlineStr">
        <is>
          <t>Nexa Berlin (S19)</t>
        </is>
      </c>
      <c r="F371" t="inlineStr">
        <is>
          <t>Đức</t>
        </is>
      </c>
      <c r="G371" t="inlineStr">
        <is>
          <t>POS</t>
        </is>
      </c>
      <c r="H371" s="42" t="n">
        <v>2847.09</v>
      </c>
      <c r="I371" s="42" t="n">
        <v>115.68</v>
      </c>
      <c r="J371" s="42" t="n">
        <v>2731.41</v>
      </c>
      <c r="K371" s="42" t="n">
        <v>0</v>
      </c>
      <c r="L371" s="42" t="n">
        <v>4</v>
      </c>
      <c r="M371" s="42" t="n">
        <v>26</v>
      </c>
      <c r="N371" s="42" t="n">
        <v>2731.41</v>
      </c>
      <c r="O371" s="42" t="n">
        <v>2731.41</v>
      </c>
      <c r="P371" s="42" t="n">
        <v>0</v>
      </c>
      <c r="Q371" s="42" t="n">
        <v>0</v>
      </c>
      <c r="R371" s="42" t="n">
        <v>0</v>
      </c>
      <c r="S371" s="42">
        <f>N371-(J371-K371)</f>
        <v/>
      </c>
      <c r="T371">
        <f>IF(N371=0,0,IF(AND(ABS(S371)&gt;Calc!$B$8,ABS(S371)/ABS(N371)&gt;Calc!$B$9),1,0))</f>
        <v/>
      </c>
      <c r="U371">
        <f>IF(AND(A371=Calc!$B$3,OR(Calc!$B$6="*",G371=Calc!$B$6),OR(Calc!$B$7="*",F371=Calc!$B$7)),1,0)</f>
        <v/>
      </c>
      <c r="V371">
        <f>IF(AND(U371=1,J371&gt;0),J371+ROW()/1000000,0)</f>
        <v/>
      </c>
      <c r="W371">
        <f>IF(AND(U371=1,OR(N371&lt;&gt;0,J371&lt;&gt;0)),ABS(S371)+ROW()/1000000,0)</f>
        <v/>
      </c>
      <c r="X371">
        <f>IF(AND(U371=1,T371=1,C371&lt;&gt;0),ABS(S371)+ROW()/1000000,0)</f>
        <v/>
      </c>
    </row>
    <row r="372">
      <c r="A372" t="n">
        <v>201609</v>
      </c>
      <c r="B372" t="inlineStr">
        <is>
          <t>09/2016</t>
        </is>
      </c>
      <c r="C372" t="n">
        <v>20</v>
      </c>
      <c r="D372" t="inlineStr">
        <is>
          <t>S20</t>
        </is>
      </c>
      <c r="E372" t="inlineStr">
        <is>
          <t>Nexa Brandenburg (S20)</t>
        </is>
      </c>
      <c r="F372" t="inlineStr">
        <is>
          <t>Đức</t>
        </is>
      </c>
      <c r="G372" t="inlineStr">
        <is>
          <t>POS</t>
        </is>
      </c>
      <c r="H372" s="42" t="n">
        <v>5614.44</v>
      </c>
      <c r="I372" s="42" t="n">
        <v>127.9</v>
      </c>
      <c r="J372" s="42" t="n">
        <v>5486.54</v>
      </c>
      <c r="K372" s="42" t="n">
        <v>0</v>
      </c>
      <c r="L372" s="42" t="n">
        <v>6</v>
      </c>
      <c r="M372" s="42" t="n">
        <v>22</v>
      </c>
      <c r="N372" s="42" t="n">
        <v>5486.54</v>
      </c>
      <c r="O372" s="42" t="n">
        <v>5486.54</v>
      </c>
      <c r="P372" s="42" t="n">
        <v>0</v>
      </c>
      <c r="Q372" s="42" t="n">
        <v>0</v>
      </c>
      <c r="R372" s="42" t="n">
        <v>0</v>
      </c>
      <c r="S372" s="42">
        <f>N372-(J372-K372)</f>
        <v/>
      </c>
      <c r="T372">
        <f>IF(N372=0,0,IF(AND(ABS(S372)&gt;Calc!$B$8,ABS(S372)/ABS(N372)&gt;Calc!$B$9),1,0))</f>
        <v/>
      </c>
      <c r="U372">
        <f>IF(AND(A372=Calc!$B$3,OR(Calc!$B$6="*",G372=Calc!$B$6),OR(Calc!$B$7="*",F372=Calc!$B$7)),1,0)</f>
        <v/>
      </c>
      <c r="V372">
        <f>IF(AND(U372=1,J372&gt;0),J372+ROW()/1000000,0)</f>
        <v/>
      </c>
      <c r="W372">
        <f>IF(AND(U372=1,OR(N372&lt;&gt;0,J372&lt;&gt;0)),ABS(S372)+ROW()/1000000,0)</f>
        <v/>
      </c>
      <c r="X372">
        <f>IF(AND(U372=1,T372=1,C372&lt;&gt;0),ABS(S372)+ROW()/1000000,0)</f>
        <v/>
      </c>
    </row>
    <row r="373">
      <c r="A373" t="n">
        <v>201609</v>
      </c>
      <c r="B373" t="inlineStr">
        <is>
          <t>09/2016</t>
        </is>
      </c>
      <c r="C373" t="n">
        <v>22</v>
      </c>
      <c r="D373" t="inlineStr">
        <is>
          <t>S22</t>
        </is>
      </c>
      <c r="E373" t="inlineStr">
        <is>
          <t>Nexa Freistaat Thüringen (S22)</t>
        </is>
      </c>
      <c r="F373" t="inlineStr">
        <is>
          <t>Đức</t>
        </is>
      </c>
      <c r="G373" t="inlineStr">
        <is>
          <t>POS</t>
        </is>
      </c>
      <c r="H373" s="42" t="n">
        <v>1529.83</v>
      </c>
      <c r="I373" s="42" t="n">
        <v>111.24</v>
      </c>
      <c r="J373" s="42" t="n">
        <v>1418.59</v>
      </c>
      <c r="K373" s="42" t="n">
        <v>256.5</v>
      </c>
      <c r="L373" s="42" t="n">
        <v>2</v>
      </c>
      <c r="M373" s="42" t="n">
        <v>13</v>
      </c>
      <c r="N373" s="42" t="n">
        <v>1418.59</v>
      </c>
      <c r="O373" s="42" t="n">
        <v>1418.59</v>
      </c>
      <c r="P373" s="42" t="n">
        <v>0</v>
      </c>
      <c r="Q373" s="42" t="n">
        <v>0</v>
      </c>
      <c r="R373" s="42" t="n">
        <v>0</v>
      </c>
      <c r="S373" s="42">
        <f>N373-(J373-K373)</f>
        <v/>
      </c>
      <c r="T373">
        <f>IF(N373=0,0,IF(AND(ABS(S373)&gt;Calc!$B$8,ABS(S373)/ABS(N373)&gt;Calc!$B$9),1,0))</f>
        <v/>
      </c>
      <c r="U373">
        <f>IF(AND(A373=Calc!$B$3,OR(Calc!$B$6="*",G373=Calc!$B$6),OR(Calc!$B$7="*",F373=Calc!$B$7)),1,0)</f>
        <v/>
      </c>
      <c r="V373">
        <f>IF(AND(U373=1,J373&gt;0),J373+ROW()/1000000,0)</f>
        <v/>
      </c>
      <c r="W373">
        <f>IF(AND(U373=1,OR(N373&lt;&gt;0,J373&lt;&gt;0)),ABS(S373)+ROW()/1000000,0)</f>
        <v/>
      </c>
      <c r="X373">
        <f>IF(AND(U373=1,T373=1,C373&lt;&gt;0),ABS(S373)+ROW()/1000000,0)</f>
        <v/>
      </c>
    </row>
    <row r="374">
      <c r="A374" t="n">
        <v>201609</v>
      </c>
      <c r="B374" t="inlineStr">
        <is>
          <t>09/2016</t>
        </is>
      </c>
      <c r="C374" t="n">
        <v>23</v>
      </c>
      <c r="D374" t="inlineStr">
        <is>
          <t>S23</t>
        </is>
      </c>
      <c r="E374" t="inlineStr">
        <is>
          <t>Nexa Hamburg (S23)</t>
        </is>
      </c>
      <c r="F374" t="inlineStr">
        <is>
          <t>Đức</t>
        </is>
      </c>
      <c r="G374" t="inlineStr">
        <is>
          <t>POS</t>
        </is>
      </c>
      <c r="H374" s="42" t="n">
        <v>7388.95</v>
      </c>
      <c r="I374" s="42" t="n">
        <v>400.5</v>
      </c>
      <c r="J374" s="42" t="n">
        <v>6988.45</v>
      </c>
      <c r="K374" s="42" t="n">
        <v>0</v>
      </c>
      <c r="L374" s="42" t="n">
        <v>3</v>
      </c>
      <c r="M374" s="42" t="n">
        <v>22</v>
      </c>
      <c r="N374" s="42" t="n">
        <v>6988.45</v>
      </c>
      <c r="O374" s="42" t="n">
        <v>6988.45</v>
      </c>
      <c r="P374" s="42" t="n">
        <v>0</v>
      </c>
      <c r="Q374" s="42" t="n">
        <v>0</v>
      </c>
      <c r="R374" s="42" t="n">
        <v>0</v>
      </c>
      <c r="S374" s="42">
        <f>N374-(J374-K374)</f>
        <v/>
      </c>
      <c r="T374">
        <f>IF(N374=0,0,IF(AND(ABS(S374)&gt;Calc!$B$8,ABS(S374)/ABS(N374)&gt;Calc!$B$9),1,0))</f>
        <v/>
      </c>
      <c r="U374">
        <f>IF(AND(A374=Calc!$B$3,OR(Calc!$B$6="*",G374=Calc!$B$6),OR(Calc!$B$7="*",F374=Calc!$B$7)),1,0)</f>
        <v/>
      </c>
      <c r="V374">
        <f>IF(AND(U374=1,J374&gt;0),J374+ROW()/1000000,0)</f>
        <v/>
      </c>
      <c r="W374">
        <f>IF(AND(U374=1,OR(N374&lt;&gt;0,J374&lt;&gt;0)),ABS(S374)+ROW()/1000000,0)</f>
        <v/>
      </c>
      <c r="X374">
        <f>IF(AND(U374=1,T374=1,C374&lt;&gt;0),ABS(S374)+ROW()/1000000,0)</f>
        <v/>
      </c>
    </row>
    <row r="375">
      <c r="A375" t="n">
        <v>201609</v>
      </c>
      <c r="B375" t="inlineStr">
        <is>
          <t>09/2016</t>
        </is>
      </c>
      <c r="C375" t="n">
        <v>24</v>
      </c>
      <c r="D375" t="inlineStr">
        <is>
          <t>S24</t>
        </is>
      </c>
      <c r="E375" t="inlineStr">
        <is>
          <t>Nexa Hessen (S24)</t>
        </is>
      </c>
      <c r="F375" t="inlineStr">
        <is>
          <t>Đức</t>
        </is>
      </c>
      <c r="G375" t="inlineStr">
        <is>
          <t>POS</t>
        </is>
      </c>
      <c r="H375" s="42" t="n">
        <v>2836.65</v>
      </c>
      <c r="I375" s="42" t="n">
        <v>0</v>
      </c>
      <c r="J375" s="42" t="n">
        <v>2836.65</v>
      </c>
      <c r="K375" s="42" t="n">
        <v>0</v>
      </c>
      <c r="L375" s="42" t="n">
        <v>2</v>
      </c>
      <c r="M375" s="42" t="n">
        <v>9</v>
      </c>
      <c r="N375" s="42" t="n">
        <v>2836.65</v>
      </c>
      <c r="O375" s="42" t="n">
        <v>2836.65</v>
      </c>
      <c r="P375" s="42" t="n">
        <v>0</v>
      </c>
      <c r="Q375" s="42" t="n">
        <v>0</v>
      </c>
      <c r="R375" s="42" t="n">
        <v>0</v>
      </c>
      <c r="S375" s="42">
        <f>N375-(J375-K375)</f>
        <v/>
      </c>
      <c r="T375">
        <f>IF(N375=0,0,IF(AND(ABS(S375)&gt;Calc!$B$8,ABS(S375)/ABS(N375)&gt;Calc!$B$9),1,0))</f>
        <v/>
      </c>
      <c r="U375">
        <f>IF(AND(A375=Calc!$B$3,OR(Calc!$B$6="*",G375=Calc!$B$6),OR(Calc!$B$7="*",F375=Calc!$B$7)),1,0)</f>
        <v/>
      </c>
      <c r="V375">
        <f>IF(AND(U375=1,J375&gt;0),J375+ROW()/1000000,0)</f>
        <v/>
      </c>
      <c r="W375">
        <f>IF(AND(U375=1,OR(N375&lt;&gt;0,J375&lt;&gt;0)),ABS(S375)+ROW()/1000000,0)</f>
        <v/>
      </c>
      <c r="X375">
        <f>IF(AND(U375=1,T375=1,C375&lt;&gt;0),ABS(S375)+ROW()/1000000,0)</f>
        <v/>
      </c>
    </row>
    <row r="376">
      <c r="A376" t="n">
        <v>201609</v>
      </c>
      <c r="B376" t="inlineStr">
        <is>
          <t>09/2016</t>
        </is>
      </c>
      <c r="C376" t="n">
        <v>27</v>
      </c>
      <c r="D376" t="inlineStr">
        <is>
          <t>S27</t>
        </is>
      </c>
      <c r="E376" t="inlineStr">
        <is>
          <t>Nexa Sachsen-Anhalt (S27)</t>
        </is>
      </c>
      <c r="F376" t="inlineStr">
        <is>
          <t>Đức</t>
        </is>
      </c>
      <c r="G376" t="inlineStr">
        <is>
          <t>POS</t>
        </is>
      </c>
      <c r="H376" s="42" t="n">
        <v>3196.75</v>
      </c>
      <c r="I376" s="42" t="n">
        <v>144.7</v>
      </c>
      <c r="J376" s="42" t="n">
        <v>3052.05</v>
      </c>
      <c r="K376" s="42" t="n">
        <v>62.1</v>
      </c>
      <c r="L376" s="42" t="n">
        <v>2</v>
      </c>
      <c r="M376" s="42" t="n">
        <v>20</v>
      </c>
      <c r="N376" s="42" t="n">
        <v>2989.95</v>
      </c>
      <c r="O376" s="42" t="n">
        <v>3052.05</v>
      </c>
      <c r="P376" s="42" t="n">
        <v>0</v>
      </c>
      <c r="Q376" s="42" t="n">
        <v>0</v>
      </c>
      <c r="R376" s="42" t="n">
        <v>0</v>
      </c>
      <c r="S376" s="42">
        <f>N376-(J376-K376)</f>
        <v/>
      </c>
      <c r="T376">
        <f>IF(N376=0,0,IF(AND(ABS(S376)&gt;Calc!$B$8,ABS(S376)/ABS(N376)&gt;Calc!$B$9),1,0))</f>
        <v/>
      </c>
      <c r="U376">
        <f>IF(AND(A376=Calc!$B$3,OR(Calc!$B$6="*",G376=Calc!$B$6),OR(Calc!$B$7="*",F376=Calc!$B$7)),1,0)</f>
        <v/>
      </c>
      <c r="V376">
        <f>IF(AND(U376=1,J376&gt;0),J376+ROW()/1000000,0)</f>
        <v/>
      </c>
      <c r="W376">
        <f>IF(AND(U376=1,OR(N376&lt;&gt;0,J376&lt;&gt;0)),ABS(S376)+ROW()/1000000,0)</f>
        <v/>
      </c>
      <c r="X376">
        <f>IF(AND(U376=1,T376=1,C376&lt;&gt;0),ABS(S376)+ROW()/1000000,0)</f>
        <v/>
      </c>
    </row>
    <row r="377">
      <c r="A377" t="n">
        <v>201609</v>
      </c>
      <c r="B377" t="inlineStr">
        <is>
          <t>09/2016</t>
        </is>
      </c>
      <c r="C377" t="n">
        <v>28</v>
      </c>
      <c r="D377" t="inlineStr">
        <is>
          <t>S28</t>
        </is>
      </c>
      <c r="E377" t="inlineStr">
        <is>
          <t>Nexa Caltanissetta (S28)</t>
        </is>
      </c>
      <c r="F377" t="inlineStr">
        <is>
          <t>Ý</t>
        </is>
      </c>
      <c r="G377" t="inlineStr">
        <is>
          <t>POS</t>
        </is>
      </c>
      <c r="H377" s="42" t="n">
        <v>3726.64</v>
      </c>
      <c r="I377" s="42" t="n">
        <v>0</v>
      </c>
      <c r="J377" s="42" t="n">
        <v>3726.64</v>
      </c>
      <c r="K377" s="42" t="n">
        <v>12.99</v>
      </c>
      <c r="L377" s="42" t="n">
        <v>3</v>
      </c>
      <c r="M377" s="42" t="n">
        <v>24</v>
      </c>
      <c r="N377" s="42" t="n">
        <v>3713.65</v>
      </c>
      <c r="O377" s="42" t="n">
        <v>3726.64</v>
      </c>
      <c r="P377" s="42" t="n">
        <v>0</v>
      </c>
      <c r="Q377" s="42" t="n">
        <v>0</v>
      </c>
      <c r="R377" s="42" t="n">
        <v>0</v>
      </c>
      <c r="S377" s="42">
        <f>N377-(J377-K377)</f>
        <v/>
      </c>
      <c r="T377">
        <f>IF(N377=0,0,IF(AND(ABS(S377)&gt;Calc!$B$8,ABS(S377)/ABS(N377)&gt;Calc!$B$9),1,0))</f>
        <v/>
      </c>
      <c r="U377">
        <f>IF(AND(A377=Calc!$B$3,OR(Calc!$B$6="*",G377=Calc!$B$6),OR(Calc!$B$7="*",F377=Calc!$B$7)),1,0)</f>
        <v/>
      </c>
      <c r="V377">
        <f>IF(AND(U377=1,J377&gt;0),J377+ROW()/1000000,0)</f>
        <v/>
      </c>
      <c r="W377">
        <f>IF(AND(U377=1,OR(N377&lt;&gt;0,J377&lt;&gt;0)),ABS(S377)+ROW()/1000000,0)</f>
        <v/>
      </c>
      <c r="X377">
        <f>IF(AND(U377=1,T377=1,C377&lt;&gt;0),ABS(S377)+ROW()/1000000,0)</f>
        <v/>
      </c>
    </row>
    <row r="378">
      <c r="A378" t="n">
        <v>201609</v>
      </c>
      <c r="B378" t="inlineStr">
        <is>
          <t>09/2016</t>
        </is>
      </c>
      <c r="C378" t="n">
        <v>29</v>
      </c>
      <c r="D378" t="inlineStr">
        <is>
          <t>S29</t>
        </is>
      </c>
      <c r="E378" t="inlineStr">
        <is>
          <t>Nexa Enna (S29)</t>
        </is>
      </c>
      <c r="F378" t="inlineStr">
        <is>
          <t>Ý</t>
        </is>
      </c>
      <c r="G378" t="inlineStr">
        <is>
          <t>POS</t>
        </is>
      </c>
      <c r="H378" s="42" t="n">
        <v>5304.76</v>
      </c>
      <c r="I378" s="42" t="n">
        <v>39.99</v>
      </c>
      <c r="J378" s="42" t="n">
        <v>5264.77</v>
      </c>
      <c r="K378" s="42" t="n">
        <v>0</v>
      </c>
      <c r="L378" s="42" t="n">
        <v>3</v>
      </c>
      <c r="M378" s="42" t="n">
        <v>17</v>
      </c>
      <c r="N378" s="42" t="n">
        <v>5264.77</v>
      </c>
      <c r="O378" s="42" t="n">
        <v>5264.77</v>
      </c>
      <c r="P378" s="42" t="n">
        <v>0</v>
      </c>
      <c r="Q378" s="42" t="n">
        <v>0</v>
      </c>
      <c r="R378" s="42" t="n">
        <v>0</v>
      </c>
      <c r="S378" s="42">
        <f>N378-(J378-K378)</f>
        <v/>
      </c>
      <c r="T378">
        <f>IF(N378=0,0,IF(AND(ABS(S378)&gt;Calc!$B$8,ABS(S378)/ABS(N378)&gt;Calc!$B$9),1,0))</f>
        <v/>
      </c>
      <c r="U378">
        <f>IF(AND(A378=Calc!$B$3,OR(Calc!$B$6="*",G378=Calc!$B$6),OR(Calc!$B$7="*",F378=Calc!$B$7)),1,0)</f>
        <v/>
      </c>
      <c r="V378">
        <f>IF(AND(U378=1,J378&gt;0),J378+ROW()/1000000,0)</f>
        <v/>
      </c>
      <c r="W378">
        <f>IF(AND(U378=1,OR(N378&lt;&gt;0,J378&lt;&gt;0)),ABS(S378)+ROW()/1000000,0)</f>
        <v/>
      </c>
      <c r="X378">
        <f>IF(AND(U378=1,T378=1,C378&lt;&gt;0),ABS(S378)+ROW()/1000000,0)</f>
        <v/>
      </c>
    </row>
    <row r="379">
      <c r="A379" t="n">
        <v>201609</v>
      </c>
      <c r="B379" t="inlineStr">
        <is>
          <t>09/2016</t>
        </is>
      </c>
      <c r="C379" t="n">
        <v>30</v>
      </c>
      <c r="D379" t="inlineStr">
        <is>
          <t>S30</t>
        </is>
      </c>
      <c r="E379" t="inlineStr">
        <is>
          <t>Nexa Pesaro (S30)</t>
        </is>
      </c>
      <c r="F379" t="inlineStr">
        <is>
          <t>Ý</t>
        </is>
      </c>
      <c r="G379" t="inlineStr">
        <is>
          <t>POS</t>
        </is>
      </c>
      <c r="H379" s="42" t="n">
        <v>505.46</v>
      </c>
      <c r="I379" s="42" t="n">
        <v>0</v>
      </c>
      <c r="J379" s="42" t="n">
        <v>505.46</v>
      </c>
      <c r="K379" s="42" t="n">
        <v>0</v>
      </c>
      <c r="L379" s="42" t="n">
        <v>2</v>
      </c>
      <c r="M379" s="42" t="n">
        <v>5</v>
      </c>
      <c r="N379" s="42" t="n">
        <v>505.46</v>
      </c>
      <c r="O379" s="42" t="n">
        <v>505.46</v>
      </c>
      <c r="P379" s="42" t="n">
        <v>0</v>
      </c>
      <c r="Q379" s="42" t="n">
        <v>0</v>
      </c>
      <c r="R379" s="42" t="n">
        <v>0</v>
      </c>
      <c r="S379" s="42">
        <f>N379-(J379-K379)</f>
        <v/>
      </c>
      <c r="T379">
        <f>IF(N379=0,0,IF(AND(ABS(S379)&gt;Calc!$B$8,ABS(S379)/ABS(N379)&gt;Calc!$B$9),1,0))</f>
        <v/>
      </c>
      <c r="U379">
        <f>IF(AND(A379=Calc!$B$3,OR(Calc!$B$6="*",G379=Calc!$B$6),OR(Calc!$B$7="*",F379=Calc!$B$7)),1,0)</f>
        <v/>
      </c>
      <c r="V379">
        <f>IF(AND(U379=1,J379&gt;0),J379+ROW()/1000000,0)</f>
        <v/>
      </c>
      <c r="W379">
        <f>IF(AND(U379=1,OR(N379&lt;&gt;0,J379&lt;&gt;0)),ABS(S379)+ROW()/1000000,0)</f>
        <v/>
      </c>
      <c r="X379">
        <f>IF(AND(U379=1,T379=1,C379&lt;&gt;0),ABS(S379)+ROW()/1000000,0)</f>
        <v/>
      </c>
    </row>
    <row r="380">
      <c r="A380" t="n">
        <v>201609</v>
      </c>
      <c r="B380" t="inlineStr">
        <is>
          <t>09/2016</t>
        </is>
      </c>
      <c r="C380" t="n">
        <v>31</v>
      </c>
      <c r="D380" t="inlineStr">
        <is>
          <t>S31</t>
        </is>
      </c>
      <c r="E380" t="inlineStr">
        <is>
          <t>Nexa Drenthe (S31)</t>
        </is>
      </c>
      <c r="F380" t="inlineStr">
        <is>
          <t>Hà Lan</t>
        </is>
      </c>
      <c r="G380" t="inlineStr">
        <is>
          <t>POS</t>
        </is>
      </c>
      <c r="H380" s="42" t="n">
        <v>1103.87</v>
      </c>
      <c r="I380" s="42" t="n">
        <v>0</v>
      </c>
      <c r="J380" s="42" t="n">
        <v>1103.87</v>
      </c>
      <c r="K380" s="42" t="n">
        <v>0</v>
      </c>
      <c r="L380" s="42" t="n">
        <v>3</v>
      </c>
      <c r="M380" s="42" t="n">
        <v>7</v>
      </c>
      <c r="N380" s="42" t="n">
        <v>1103.87</v>
      </c>
      <c r="O380" s="42" t="n">
        <v>1103.87</v>
      </c>
      <c r="P380" s="42" t="n">
        <v>0</v>
      </c>
      <c r="Q380" s="42" t="n">
        <v>0</v>
      </c>
      <c r="R380" s="42" t="n">
        <v>0</v>
      </c>
      <c r="S380" s="42">
        <f>N380-(J380-K380)</f>
        <v/>
      </c>
      <c r="T380">
        <f>IF(N380=0,0,IF(AND(ABS(S380)&gt;Calc!$B$8,ABS(S380)/ABS(N380)&gt;Calc!$B$9),1,0))</f>
        <v/>
      </c>
      <c r="U380">
        <f>IF(AND(A380=Calc!$B$3,OR(Calc!$B$6="*",G380=Calc!$B$6),OR(Calc!$B$7="*",F380=Calc!$B$7)),1,0)</f>
        <v/>
      </c>
      <c r="V380">
        <f>IF(AND(U380=1,J380&gt;0),J380+ROW()/1000000,0)</f>
        <v/>
      </c>
      <c r="W380">
        <f>IF(AND(U380=1,OR(N380&lt;&gt;0,J380&lt;&gt;0)),ABS(S380)+ROW()/1000000,0)</f>
        <v/>
      </c>
      <c r="X380">
        <f>IF(AND(U380=1,T380=1,C380&lt;&gt;0),ABS(S380)+ROW()/1000000,0)</f>
        <v/>
      </c>
    </row>
    <row r="381">
      <c r="A381" t="n">
        <v>201609</v>
      </c>
      <c r="B381" t="inlineStr">
        <is>
          <t>09/2016</t>
        </is>
      </c>
      <c r="C381" t="n">
        <v>32</v>
      </c>
      <c r="D381" t="inlineStr">
        <is>
          <t>S32</t>
        </is>
      </c>
      <c r="E381" t="inlineStr">
        <is>
          <t>Nexa Flevoland (S32)</t>
        </is>
      </c>
      <c r="F381" t="inlineStr">
        <is>
          <t>Hà Lan</t>
        </is>
      </c>
      <c r="G381" t="inlineStr">
        <is>
          <t>POS</t>
        </is>
      </c>
      <c r="H381" s="42" t="n">
        <v>717.92</v>
      </c>
      <c r="I381" s="42" t="n">
        <v>0</v>
      </c>
      <c r="J381" s="42" t="n">
        <v>717.92</v>
      </c>
      <c r="K381" s="42" t="n">
        <v>0</v>
      </c>
      <c r="L381" s="42" t="n">
        <v>1</v>
      </c>
      <c r="M381" s="42" t="n">
        <v>9</v>
      </c>
      <c r="N381" s="42" t="n">
        <v>717.92</v>
      </c>
      <c r="O381" s="42" t="n">
        <v>717.92</v>
      </c>
      <c r="P381" s="42" t="n">
        <v>0</v>
      </c>
      <c r="Q381" s="42" t="n">
        <v>0</v>
      </c>
      <c r="R381" s="42" t="n">
        <v>0</v>
      </c>
      <c r="S381" s="42">
        <f>N381-(J381-K381)</f>
        <v/>
      </c>
      <c r="T381">
        <f>IF(N381=0,0,IF(AND(ABS(S381)&gt;Calc!$B$8,ABS(S381)/ABS(N381)&gt;Calc!$B$9),1,0))</f>
        <v/>
      </c>
      <c r="U381">
        <f>IF(AND(A381=Calc!$B$3,OR(Calc!$B$6="*",G381=Calc!$B$6),OR(Calc!$B$7="*",F381=Calc!$B$7)),1,0)</f>
        <v/>
      </c>
      <c r="V381">
        <f>IF(AND(U381=1,J381&gt;0),J381+ROW()/1000000,0)</f>
        <v/>
      </c>
      <c r="W381">
        <f>IF(AND(U381=1,OR(N381&lt;&gt;0,J381&lt;&gt;0)),ABS(S381)+ROW()/1000000,0)</f>
        <v/>
      </c>
      <c r="X381">
        <f>IF(AND(U381=1,T381=1,C381&lt;&gt;0),ABS(S381)+ROW()/1000000,0)</f>
        <v/>
      </c>
    </row>
    <row r="382">
      <c r="A382" t="n">
        <v>201609</v>
      </c>
      <c r="B382" t="inlineStr">
        <is>
          <t>09/2016</t>
        </is>
      </c>
      <c r="C382" t="n">
        <v>33</v>
      </c>
      <c r="D382" t="inlineStr">
        <is>
          <t>S33</t>
        </is>
      </c>
      <c r="E382" t="inlineStr">
        <is>
          <t>Nexa Friesland (S33)</t>
        </is>
      </c>
      <c r="F382" t="inlineStr">
        <is>
          <t>Hà Lan</t>
        </is>
      </c>
      <c r="G382" t="inlineStr">
        <is>
          <t>POS</t>
        </is>
      </c>
      <c r="H382" s="42" t="n">
        <v>13960.3</v>
      </c>
      <c r="I382" s="42" t="n">
        <v>228.33</v>
      </c>
      <c r="J382" s="42" t="n">
        <v>13731.97</v>
      </c>
      <c r="K382" s="42" t="n">
        <v>0</v>
      </c>
      <c r="L382" s="42" t="n">
        <v>5</v>
      </c>
      <c r="M382" s="42" t="n">
        <v>36</v>
      </c>
      <c r="N382" s="42" t="n">
        <v>13731.97</v>
      </c>
      <c r="O382" s="42" t="n">
        <v>13731.97</v>
      </c>
      <c r="P382" s="42" t="n">
        <v>0</v>
      </c>
      <c r="Q382" s="42" t="n">
        <v>0</v>
      </c>
      <c r="R382" s="42" t="n">
        <v>0</v>
      </c>
      <c r="S382" s="42">
        <f>N382-(J382-K382)</f>
        <v/>
      </c>
      <c r="T382">
        <f>IF(N382=0,0,IF(AND(ABS(S382)&gt;Calc!$B$8,ABS(S382)/ABS(N382)&gt;Calc!$B$9),1,0))</f>
        <v/>
      </c>
      <c r="U382">
        <f>IF(AND(A382=Calc!$B$3,OR(Calc!$B$6="*",G382=Calc!$B$6),OR(Calc!$B$7="*",F382=Calc!$B$7)),1,0)</f>
        <v/>
      </c>
      <c r="V382">
        <f>IF(AND(U382=1,J382&gt;0),J382+ROW()/1000000,0)</f>
        <v/>
      </c>
      <c r="W382">
        <f>IF(AND(U382=1,OR(N382&lt;&gt;0,J382&lt;&gt;0)),ABS(S382)+ROW()/1000000,0)</f>
        <v/>
      </c>
      <c r="X382">
        <f>IF(AND(U382=1,T382=1,C382&lt;&gt;0),ABS(S382)+ROW()/1000000,0)</f>
        <v/>
      </c>
    </row>
    <row r="383">
      <c r="A383" t="n">
        <v>201609</v>
      </c>
      <c r="B383" t="inlineStr">
        <is>
          <t>09/2016</t>
        </is>
      </c>
      <c r="C383" t="n">
        <v>34</v>
      </c>
      <c r="D383" t="inlineStr">
        <is>
          <t>S34</t>
        </is>
      </c>
      <c r="E383" t="inlineStr">
        <is>
          <t>Nexa Groningen (S34)</t>
        </is>
      </c>
      <c r="F383" t="inlineStr">
        <is>
          <t>Hà Lan</t>
        </is>
      </c>
      <c r="G383" t="inlineStr">
        <is>
          <t>POS</t>
        </is>
      </c>
      <c r="H383" s="42" t="n">
        <v>8610.93</v>
      </c>
      <c r="I383" s="42" t="n">
        <v>563.2</v>
      </c>
      <c r="J383" s="42" t="n">
        <v>8047.73</v>
      </c>
      <c r="K383" s="42" t="n">
        <v>0</v>
      </c>
      <c r="L383" s="42" t="n">
        <v>3</v>
      </c>
      <c r="M383" s="42" t="n">
        <v>27</v>
      </c>
      <c r="N383" s="42" t="n">
        <v>8047.73</v>
      </c>
      <c r="O383" s="42" t="n">
        <v>8047.73</v>
      </c>
      <c r="P383" s="42" t="n">
        <v>0</v>
      </c>
      <c r="Q383" s="42" t="n">
        <v>0</v>
      </c>
      <c r="R383" s="42" t="n">
        <v>0</v>
      </c>
      <c r="S383" s="42">
        <f>N383-(J383-K383)</f>
        <v/>
      </c>
      <c r="T383">
        <f>IF(N383=0,0,IF(AND(ABS(S383)&gt;Calc!$B$8,ABS(S383)/ABS(N383)&gt;Calc!$B$9),1,0))</f>
        <v/>
      </c>
      <c r="U383">
        <f>IF(AND(A383=Calc!$B$3,OR(Calc!$B$6="*",G383=Calc!$B$6),OR(Calc!$B$7="*",F383=Calc!$B$7)),1,0)</f>
        <v/>
      </c>
      <c r="V383">
        <f>IF(AND(U383=1,J383&gt;0),J383+ROW()/1000000,0)</f>
        <v/>
      </c>
      <c r="W383">
        <f>IF(AND(U383=1,OR(N383&lt;&gt;0,J383&lt;&gt;0)),ABS(S383)+ROW()/1000000,0)</f>
        <v/>
      </c>
      <c r="X383">
        <f>IF(AND(U383=1,T383=1,C383&lt;&gt;0),ABS(S383)+ROW()/1000000,0)</f>
        <v/>
      </c>
    </row>
    <row r="384">
      <c r="A384" t="n">
        <v>201609</v>
      </c>
      <c r="B384" t="inlineStr">
        <is>
          <t>09/2016</t>
        </is>
      </c>
      <c r="C384" t="n">
        <v>36</v>
      </c>
      <c r="D384" t="inlineStr">
        <is>
          <t>S36</t>
        </is>
      </c>
      <c r="E384" t="inlineStr">
        <is>
          <t>Nexa Armagh (S36)</t>
        </is>
      </c>
      <c r="F384" t="inlineStr">
        <is>
          <t>Anh</t>
        </is>
      </c>
      <c r="G384" t="inlineStr">
        <is>
          <t>POS</t>
        </is>
      </c>
      <c r="H384" s="42" t="n">
        <v>4781.2</v>
      </c>
      <c r="I384" s="42" t="n">
        <v>0</v>
      </c>
      <c r="J384" s="42" t="n">
        <v>4781.2</v>
      </c>
      <c r="K384" s="42" t="n">
        <v>0</v>
      </c>
      <c r="L384" s="42" t="n">
        <v>7</v>
      </c>
      <c r="M384" s="42" t="n">
        <v>31</v>
      </c>
      <c r="N384" s="42" t="n">
        <v>4781.2</v>
      </c>
      <c r="O384" s="42" t="n">
        <v>4781.2</v>
      </c>
      <c r="P384" s="42" t="n">
        <v>0</v>
      </c>
      <c r="Q384" s="42" t="n">
        <v>0</v>
      </c>
      <c r="R384" s="42" t="n">
        <v>0</v>
      </c>
      <c r="S384" s="42">
        <f>N384-(J384-K384)</f>
        <v/>
      </c>
      <c r="T384">
        <f>IF(N384=0,0,IF(AND(ABS(S384)&gt;Calc!$B$8,ABS(S384)/ABS(N384)&gt;Calc!$B$9),1,0))</f>
        <v/>
      </c>
      <c r="U384">
        <f>IF(AND(A384=Calc!$B$3,OR(Calc!$B$6="*",G384=Calc!$B$6),OR(Calc!$B$7="*",F384=Calc!$B$7)),1,0)</f>
        <v/>
      </c>
      <c r="V384">
        <f>IF(AND(U384=1,J384&gt;0),J384+ROW()/1000000,0)</f>
        <v/>
      </c>
      <c r="W384">
        <f>IF(AND(U384=1,OR(N384&lt;&gt;0,J384&lt;&gt;0)),ABS(S384)+ROW()/1000000,0)</f>
        <v/>
      </c>
      <c r="X384">
        <f>IF(AND(U384=1,T384=1,C384&lt;&gt;0),ABS(S384)+ROW()/1000000,0)</f>
        <v/>
      </c>
    </row>
    <row r="385">
      <c r="A385" t="n">
        <v>201609</v>
      </c>
      <c r="B385" t="inlineStr">
        <is>
          <t>09/2016</t>
        </is>
      </c>
      <c r="C385" t="n">
        <v>37</v>
      </c>
      <c r="D385" t="inlineStr">
        <is>
          <t>S37</t>
        </is>
      </c>
      <c r="E385" t="inlineStr">
        <is>
          <t>Nexa Ayrshire (S37)</t>
        </is>
      </c>
      <c r="F385" t="inlineStr">
        <is>
          <t>Anh</t>
        </is>
      </c>
      <c r="G385" t="inlineStr">
        <is>
          <t>POS</t>
        </is>
      </c>
      <c r="H385" s="42" t="n">
        <v>6794.97</v>
      </c>
      <c r="I385" s="42" t="n">
        <v>0</v>
      </c>
      <c r="J385" s="42" t="n">
        <v>6794.97</v>
      </c>
      <c r="K385" s="42" t="n">
        <v>0</v>
      </c>
      <c r="L385" s="42" t="n">
        <v>2</v>
      </c>
      <c r="M385" s="42" t="n">
        <v>37</v>
      </c>
      <c r="N385" s="42" t="n">
        <v>6794.97</v>
      </c>
      <c r="O385" s="42" t="n">
        <v>6794.97</v>
      </c>
      <c r="P385" s="42" t="n">
        <v>0</v>
      </c>
      <c r="Q385" s="42" t="n">
        <v>0</v>
      </c>
      <c r="R385" s="42" t="n">
        <v>0</v>
      </c>
      <c r="S385" s="42">
        <f>N385-(J385-K385)</f>
        <v/>
      </c>
      <c r="T385">
        <f>IF(N385=0,0,IF(AND(ABS(S385)&gt;Calc!$B$8,ABS(S385)/ABS(N385)&gt;Calc!$B$9),1,0))</f>
        <v/>
      </c>
      <c r="U385">
        <f>IF(AND(A385=Calc!$B$3,OR(Calc!$B$6="*",G385=Calc!$B$6),OR(Calc!$B$7="*",F385=Calc!$B$7)),1,0)</f>
        <v/>
      </c>
      <c r="V385">
        <f>IF(AND(U385=1,J385&gt;0),J385+ROW()/1000000,0)</f>
        <v/>
      </c>
      <c r="W385">
        <f>IF(AND(U385=1,OR(N385&lt;&gt;0,J385&lt;&gt;0)),ABS(S385)+ROW()/1000000,0)</f>
        <v/>
      </c>
      <c r="X385">
        <f>IF(AND(U385=1,T385=1,C385&lt;&gt;0),ABS(S385)+ROW()/1000000,0)</f>
        <v/>
      </c>
    </row>
    <row r="386">
      <c r="A386" t="n">
        <v>201609</v>
      </c>
      <c r="B386" t="inlineStr">
        <is>
          <t>09/2016</t>
        </is>
      </c>
      <c r="C386" t="n">
        <v>38</v>
      </c>
      <c r="D386" t="inlineStr">
        <is>
          <t>S38</t>
        </is>
      </c>
      <c r="E386" t="inlineStr">
        <is>
          <t>Nexa Belfast (S38)</t>
        </is>
      </c>
      <c r="F386" t="inlineStr">
        <is>
          <t>Anh</t>
        </is>
      </c>
      <c r="G386" t="inlineStr">
        <is>
          <t>POS</t>
        </is>
      </c>
      <c r="H386" s="42" t="n">
        <v>13856.2</v>
      </c>
      <c r="I386" s="42" t="n">
        <v>22.29</v>
      </c>
      <c r="J386" s="42" t="n">
        <v>13833.91</v>
      </c>
      <c r="K386" s="42" t="n">
        <v>0</v>
      </c>
      <c r="L386" s="42" t="n">
        <v>5</v>
      </c>
      <c r="M386" s="42" t="n">
        <v>40</v>
      </c>
      <c r="N386" s="42" t="n">
        <v>13833.91</v>
      </c>
      <c r="O386" s="42" t="n">
        <v>13833.91</v>
      </c>
      <c r="P386" s="42" t="n">
        <v>0</v>
      </c>
      <c r="Q386" s="42" t="n">
        <v>0</v>
      </c>
      <c r="R386" s="42" t="n">
        <v>0</v>
      </c>
      <c r="S386" s="42">
        <f>N386-(J386-K386)</f>
        <v/>
      </c>
      <c r="T386">
        <f>IF(N386=0,0,IF(AND(ABS(S386)&gt;Calc!$B$8,ABS(S386)/ABS(N386)&gt;Calc!$B$9),1,0))</f>
        <v/>
      </c>
      <c r="U386">
        <f>IF(AND(A386=Calc!$B$3,OR(Calc!$B$6="*",G386=Calc!$B$6),OR(Calc!$B$7="*",F386=Calc!$B$7)),1,0)</f>
        <v/>
      </c>
      <c r="V386">
        <f>IF(AND(U386=1,J386&gt;0),J386+ROW()/1000000,0)</f>
        <v/>
      </c>
      <c r="W386">
        <f>IF(AND(U386=1,OR(N386&lt;&gt;0,J386&lt;&gt;0)),ABS(S386)+ROW()/1000000,0)</f>
        <v/>
      </c>
      <c r="X386">
        <f>IF(AND(U386=1,T386=1,C386&lt;&gt;0),ABS(S386)+ROW()/1000000,0)</f>
        <v/>
      </c>
    </row>
    <row r="387">
      <c r="A387" t="n">
        <v>201609</v>
      </c>
      <c r="B387" t="inlineStr">
        <is>
          <t>09/2016</t>
        </is>
      </c>
      <c r="C387" t="n">
        <v>39</v>
      </c>
      <c r="D387" t="inlineStr">
        <is>
          <t>S39</t>
        </is>
      </c>
      <c r="E387" t="inlineStr">
        <is>
          <t>Nexa Blaenau Gwent (S39)</t>
        </is>
      </c>
      <c r="F387" t="inlineStr">
        <is>
          <t>Anh</t>
        </is>
      </c>
      <c r="G387" t="inlineStr">
        <is>
          <t>POS</t>
        </is>
      </c>
      <c r="H387" s="42" t="n">
        <v>5759.27</v>
      </c>
      <c r="I387" s="42" t="n">
        <v>25.74</v>
      </c>
      <c r="J387" s="42" t="n">
        <v>5733.53</v>
      </c>
      <c r="K387" s="42" t="n">
        <v>0</v>
      </c>
      <c r="L387" s="42" t="n">
        <v>6</v>
      </c>
      <c r="M387" s="42" t="n">
        <v>52</v>
      </c>
      <c r="N387" s="42" t="n">
        <v>5733.53</v>
      </c>
      <c r="O387" s="42" t="n">
        <v>5733.53</v>
      </c>
      <c r="P387" s="42" t="n">
        <v>0</v>
      </c>
      <c r="Q387" s="42" t="n">
        <v>0</v>
      </c>
      <c r="R387" s="42" t="n">
        <v>0</v>
      </c>
      <c r="S387" s="42">
        <f>N387-(J387-K387)</f>
        <v/>
      </c>
      <c r="T387">
        <f>IF(N387=0,0,IF(AND(ABS(S387)&gt;Calc!$B$8,ABS(S387)/ABS(N387)&gt;Calc!$B$9),1,0))</f>
        <v/>
      </c>
      <c r="U387">
        <f>IF(AND(A387=Calc!$B$3,OR(Calc!$B$6="*",G387=Calc!$B$6),OR(Calc!$B$7="*",F387=Calc!$B$7)),1,0)</f>
        <v/>
      </c>
      <c r="V387">
        <f>IF(AND(U387=1,J387&gt;0),J387+ROW()/1000000,0)</f>
        <v/>
      </c>
      <c r="W387">
        <f>IF(AND(U387=1,OR(N387&lt;&gt;0,J387&lt;&gt;0)),ABS(S387)+ROW()/1000000,0)</f>
        <v/>
      </c>
      <c r="X387">
        <f>IF(AND(U387=1,T387=1,C387&lt;&gt;0),ABS(S387)+ROW()/1000000,0)</f>
        <v/>
      </c>
    </row>
    <row r="388">
      <c r="A388" t="n">
        <v>201609</v>
      </c>
      <c r="B388" t="inlineStr">
        <is>
          <t>09/2016</t>
        </is>
      </c>
      <c r="C388" t="n">
        <v>40</v>
      </c>
      <c r="D388" t="inlineStr">
        <is>
          <t>S40</t>
        </is>
      </c>
      <c r="E388" t="inlineStr">
        <is>
          <t>Nexa Dungannon and South Tyrone (S40)</t>
        </is>
      </c>
      <c r="F388" t="inlineStr">
        <is>
          <t>Anh</t>
        </is>
      </c>
      <c r="G388" t="inlineStr">
        <is>
          <t>POS</t>
        </is>
      </c>
      <c r="H388" s="42" t="n">
        <v>7079.37</v>
      </c>
      <c r="I388" s="42" t="n">
        <v>0</v>
      </c>
      <c r="J388" s="42" t="n">
        <v>7079.37</v>
      </c>
      <c r="K388" s="42" t="n">
        <v>0</v>
      </c>
      <c r="L388" s="42" t="n">
        <v>7</v>
      </c>
      <c r="M388" s="42" t="n">
        <v>38</v>
      </c>
      <c r="N388" s="42" t="n">
        <v>7079.37</v>
      </c>
      <c r="O388" s="42" t="n">
        <v>7079.37</v>
      </c>
      <c r="P388" s="42" t="n">
        <v>0</v>
      </c>
      <c r="Q388" s="42" t="n">
        <v>0</v>
      </c>
      <c r="R388" s="42" t="n">
        <v>0</v>
      </c>
      <c r="S388" s="42">
        <f>N388-(J388-K388)</f>
        <v/>
      </c>
      <c r="T388">
        <f>IF(N388=0,0,IF(AND(ABS(S388)&gt;Calc!$B$8,ABS(S388)/ABS(N388)&gt;Calc!$B$9),1,0))</f>
        <v/>
      </c>
      <c r="U388">
        <f>IF(AND(A388=Calc!$B$3,OR(Calc!$B$6="*",G388=Calc!$B$6),OR(Calc!$B$7="*",F388=Calc!$B$7)),1,0)</f>
        <v/>
      </c>
      <c r="V388">
        <f>IF(AND(U388=1,J388&gt;0),J388+ROW()/1000000,0)</f>
        <v/>
      </c>
      <c r="W388">
        <f>IF(AND(U388=1,OR(N388&lt;&gt;0,J388&lt;&gt;0)),ABS(S388)+ROW()/1000000,0)</f>
        <v/>
      </c>
      <c r="X388">
        <f>IF(AND(U388=1,T388=1,C388&lt;&gt;0),ABS(S388)+ROW()/1000000,0)</f>
        <v/>
      </c>
    </row>
    <row r="389">
      <c r="A389" t="n">
        <v>201609</v>
      </c>
      <c r="B389" t="inlineStr">
        <is>
          <t>09/2016</t>
        </is>
      </c>
      <c r="C389" t="n">
        <v>41</v>
      </c>
      <c r="D389" t="inlineStr">
        <is>
          <t>S41</t>
        </is>
      </c>
      <c r="E389" t="inlineStr">
        <is>
          <t>Nexa Fermanagh (S41)</t>
        </is>
      </c>
      <c r="F389" t="inlineStr">
        <is>
          <t>Anh</t>
        </is>
      </c>
      <c r="G389" t="inlineStr">
        <is>
          <t>POS</t>
        </is>
      </c>
      <c r="H389" s="42" t="n">
        <v>8108.68</v>
      </c>
      <c r="I389" s="42" t="n">
        <v>0</v>
      </c>
      <c r="J389" s="42" t="n">
        <v>8108.68</v>
      </c>
      <c r="K389" s="42" t="n">
        <v>0</v>
      </c>
      <c r="L389" s="42" t="n">
        <v>4</v>
      </c>
      <c r="M389" s="42" t="n">
        <v>21</v>
      </c>
      <c r="N389" s="42" t="n">
        <v>8108.68</v>
      </c>
      <c r="O389" s="42" t="n">
        <v>8108.68</v>
      </c>
      <c r="P389" s="42" t="n">
        <v>0</v>
      </c>
      <c r="Q389" s="42" t="n">
        <v>0</v>
      </c>
      <c r="R389" s="42" t="n">
        <v>0</v>
      </c>
      <c r="S389" s="42">
        <f>N389-(J389-K389)</f>
        <v/>
      </c>
      <c r="T389">
        <f>IF(N389=0,0,IF(AND(ABS(S389)&gt;Calc!$B$8,ABS(S389)/ABS(N389)&gt;Calc!$B$9),1,0))</f>
        <v/>
      </c>
      <c r="U389">
        <f>IF(AND(A389=Calc!$B$3,OR(Calc!$B$6="*",G389=Calc!$B$6),OR(Calc!$B$7="*",F389=Calc!$B$7)),1,0)</f>
        <v/>
      </c>
      <c r="V389">
        <f>IF(AND(U389=1,J389&gt;0),J389+ROW()/1000000,0)</f>
        <v/>
      </c>
      <c r="W389">
        <f>IF(AND(U389=1,OR(N389&lt;&gt;0,J389&lt;&gt;0)),ABS(S389)+ROW()/1000000,0)</f>
        <v/>
      </c>
      <c r="X389">
        <f>IF(AND(U389=1,T389=1,C389&lt;&gt;0),ABS(S389)+ROW()/1000000,0)</f>
        <v/>
      </c>
    </row>
    <row r="390">
      <c r="A390" t="n">
        <v>201609</v>
      </c>
      <c r="B390" t="inlineStr">
        <is>
          <t>09/2016</t>
        </is>
      </c>
      <c r="C390" t="n">
        <v>42</v>
      </c>
      <c r="D390" t="inlineStr">
        <is>
          <t>S42</t>
        </is>
      </c>
      <c r="E390" t="inlineStr">
        <is>
          <t>Nexa North Down (S42)</t>
        </is>
      </c>
      <c r="F390" t="inlineStr">
        <is>
          <t>Anh</t>
        </is>
      </c>
      <c r="G390" t="inlineStr">
        <is>
          <t>POS</t>
        </is>
      </c>
      <c r="H390" s="42" t="n">
        <v>8261.860000000001</v>
      </c>
      <c r="I390" s="42" t="n">
        <v>157.57</v>
      </c>
      <c r="J390" s="42" t="n">
        <v>8104.29</v>
      </c>
      <c r="K390" s="42" t="n">
        <v>0</v>
      </c>
      <c r="L390" s="42" t="n">
        <v>3</v>
      </c>
      <c r="M390" s="42" t="n">
        <v>26</v>
      </c>
      <c r="N390" s="42" t="n">
        <v>8104.29</v>
      </c>
      <c r="O390" s="42" t="n">
        <v>8104.29</v>
      </c>
      <c r="P390" s="42" t="n">
        <v>0</v>
      </c>
      <c r="Q390" s="42" t="n">
        <v>0</v>
      </c>
      <c r="R390" s="42" t="n">
        <v>0</v>
      </c>
      <c r="S390" s="42">
        <f>N390-(J390-K390)</f>
        <v/>
      </c>
      <c r="T390">
        <f>IF(N390=0,0,IF(AND(ABS(S390)&gt;Calc!$B$8,ABS(S390)/ABS(N390)&gt;Calc!$B$9),1,0))</f>
        <v/>
      </c>
      <c r="U390">
        <f>IF(AND(A390=Calc!$B$3,OR(Calc!$B$6="*",G390=Calc!$B$6),OR(Calc!$B$7="*",F390=Calc!$B$7)),1,0)</f>
        <v/>
      </c>
      <c r="V390">
        <f>IF(AND(U390=1,J390&gt;0),J390+ROW()/1000000,0)</f>
        <v/>
      </c>
      <c r="W390">
        <f>IF(AND(U390=1,OR(N390&lt;&gt;0,J390&lt;&gt;0)),ABS(S390)+ROW()/1000000,0)</f>
        <v/>
      </c>
      <c r="X390">
        <f>IF(AND(U390=1,T390=1,C390&lt;&gt;0),ABS(S390)+ROW()/1000000,0)</f>
        <v/>
      </c>
    </row>
    <row r="391">
      <c r="A391" t="n">
        <v>201609</v>
      </c>
      <c r="B391" t="inlineStr">
        <is>
          <t>09/2016</t>
        </is>
      </c>
      <c r="C391" t="n">
        <v>43</v>
      </c>
      <c r="D391" t="inlineStr">
        <is>
          <t>S43</t>
        </is>
      </c>
      <c r="E391" t="inlineStr">
        <is>
          <t>Nexa Alaska (S43)</t>
        </is>
      </c>
      <c r="F391" t="inlineStr">
        <is>
          <t>Mỹ</t>
        </is>
      </c>
      <c r="G391" t="inlineStr">
        <is>
          <t>POS</t>
        </is>
      </c>
      <c r="H391" s="42" t="n">
        <v>17420.1</v>
      </c>
      <c r="I391" s="42" t="n">
        <v>471.07</v>
      </c>
      <c r="J391" s="42" t="n">
        <v>16949.03</v>
      </c>
      <c r="K391" s="42" t="n">
        <v>0</v>
      </c>
      <c r="L391" s="42" t="n">
        <v>5</v>
      </c>
      <c r="M391" s="42" t="n">
        <v>50</v>
      </c>
      <c r="N391" s="42" t="n">
        <v>16949.03</v>
      </c>
      <c r="O391" s="42" t="n">
        <v>16949.03</v>
      </c>
      <c r="P391" s="42" t="n">
        <v>0</v>
      </c>
      <c r="Q391" s="42" t="n">
        <v>0</v>
      </c>
      <c r="R391" s="42" t="n">
        <v>0</v>
      </c>
      <c r="S391" s="42">
        <f>N391-(J391-K391)</f>
        <v/>
      </c>
      <c r="T391">
        <f>IF(N391=0,0,IF(AND(ABS(S391)&gt;Calc!$B$8,ABS(S391)/ABS(N391)&gt;Calc!$B$9),1,0))</f>
        <v/>
      </c>
      <c r="U391">
        <f>IF(AND(A391=Calc!$B$3,OR(Calc!$B$6="*",G391=Calc!$B$6),OR(Calc!$B$7="*",F391=Calc!$B$7)),1,0)</f>
        <v/>
      </c>
      <c r="V391">
        <f>IF(AND(U391=1,J391&gt;0),J391+ROW()/1000000,0)</f>
        <v/>
      </c>
      <c r="W391">
        <f>IF(AND(U391=1,OR(N391&lt;&gt;0,J391&lt;&gt;0)),ABS(S391)+ROW()/1000000,0)</f>
        <v/>
      </c>
      <c r="X391">
        <f>IF(AND(U391=1,T391=1,C391&lt;&gt;0),ABS(S391)+ROW()/1000000,0)</f>
        <v/>
      </c>
    </row>
    <row r="392">
      <c r="A392" t="n">
        <v>201609</v>
      </c>
      <c r="B392" t="inlineStr">
        <is>
          <t>09/2016</t>
        </is>
      </c>
      <c r="C392" t="n">
        <v>44</v>
      </c>
      <c r="D392" t="inlineStr">
        <is>
          <t>S44</t>
        </is>
      </c>
      <c r="E392" t="inlineStr">
        <is>
          <t>Nexa Arkansas (S44)</t>
        </is>
      </c>
      <c r="F392" t="inlineStr">
        <is>
          <t>Mỹ</t>
        </is>
      </c>
      <c r="G392" t="inlineStr">
        <is>
          <t>POS</t>
        </is>
      </c>
      <c r="H392" s="42" t="n">
        <v>6972.74</v>
      </c>
      <c r="I392" s="42" t="n">
        <v>89.28</v>
      </c>
      <c r="J392" s="42" t="n">
        <v>6883.46</v>
      </c>
      <c r="K392" s="42" t="n">
        <v>129.99</v>
      </c>
      <c r="L392" s="42" t="n">
        <v>7</v>
      </c>
      <c r="M392" s="42" t="n">
        <v>38</v>
      </c>
      <c r="N392" s="42" t="n">
        <v>6753.47</v>
      </c>
      <c r="O392" s="42" t="n">
        <v>6883.46</v>
      </c>
      <c r="P392" s="42" t="n">
        <v>0</v>
      </c>
      <c r="Q392" s="42" t="n">
        <v>0</v>
      </c>
      <c r="R392" s="42" t="n">
        <v>0</v>
      </c>
      <c r="S392" s="42">
        <f>N392-(J392-K392)</f>
        <v/>
      </c>
      <c r="T392">
        <f>IF(N392=0,0,IF(AND(ABS(S392)&gt;Calc!$B$8,ABS(S392)/ABS(N392)&gt;Calc!$B$9),1,0))</f>
        <v/>
      </c>
      <c r="U392">
        <f>IF(AND(A392=Calc!$B$3,OR(Calc!$B$6="*",G392=Calc!$B$6),OR(Calc!$B$7="*",F392=Calc!$B$7)),1,0)</f>
        <v/>
      </c>
      <c r="V392">
        <f>IF(AND(U392=1,J392&gt;0),J392+ROW()/1000000,0)</f>
        <v/>
      </c>
      <c r="W392">
        <f>IF(AND(U392=1,OR(N392&lt;&gt;0,J392&lt;&gt;0)),ABS(S392)+ROW()/1000000,0)</f>
        <v/>
      </c>
      <c r="X392">
        <f>IF(AND(U392=1,T392=1,C392&lt;&gt;0),ABS(S392)+ROW()/1000000,0)</f>
        <v/>
      </c>
    </row>
    <row r="393">
      <c r="A393" t="n">
        <v>201609</v>
      </c>
      <c r="B393" t="inlineStr">
        <is>
          <t>09/2016</t>
        </is>
      </c>
      <c r="C393" t="n">
        <v>45</v>
      </c>
      <c r="D393" t="inlineStr">
        <is>
          <t>S45</t>
        </is>
      </c>
      <c r="E393" t="inlineStr">
        <is>
          <t>Nexa Connecticut (S45)</t>
        </is>
      </c>
      <c r="F393" t="inlineStr">
        <is>
          <t>Mỹ</t>
        </is>
      </c>
      <c r="G393" t="inlineStr">
        <is>
          <t>POS</t>
        </is>
      </c>
      <c r="H393" s="42" t="n">
        <v>6640.92</v>
      </c>
      <c r="I393" s="42" t="n">
        <v>257.8</v>
      </c>
      <c r="J393" s="42" t="n">
        <v>6383.12</v>
      </c>
      <c r="K393" s="42" t="n">
        <v>252.9</v>
      </c>
      <c r="L393" s="42" t="n">
        <v>6</v>
      </c>
      <c r="M393" s="42" t="n">
        <v>30</v>
      </c>
      <c r="N393" s="42" t="n">
        <v>6130.22</v>
      </c>
      <c r="O393" s="42" t="n">
        <v>6383.12</v>
      </c>
      <c r="P393" s="42" t="n">
        <v>0</v>
      </c>
      <c r="Q393" s="42" t="n">
        <v>0</v>
      </c>
      <c r="R393" s="42" t="n">
        <v>0</v>
      </c>
      <c r="S393" s="42">
        <f>N393-(J393-K393)</f>
        <v/>
      </c>
      <c r="T393">
        <f>IF(N393=0,0,IF(AND(ABS(S393)&gt;Calc!$B$8,ABS(S393)/ABS(N393)&gt;Calc!$B$9),1,0))</f>
        <v/>
      </c>
      <c r="U393">
        <f>IF(AND(A393=Calc!$B$3,OR(Calc!$B$6="*",G393=Calc!$B$6),OR(Calc!$B$7="*",F393=Calc!$B$7)),1,0)</f>
        <v/>
      </c>
      <c r="V393">
        <f>IF(AND(U393=1,J393&gt;0),J393+ROW()/1000000,0)</f>
        <v/>
      </c>
      <c r="W393">
        <f>IF(AND(U393=1,OR(N393&lt;&gt;0,J393&lt;&gt;0)),ABS(S393)+ROW()/1000000,0)</f>
        <v/>
      </c>
      <c r="X393">
        <f>IF(AND(U393=1,T393=1,C393&lt;&gt;0),ABS(S393)+ROW()/1000000,0)</f>
        <v/>
      </c>
    </row>
    <row r="394">
      <c r="A394" t="n">
        <v>201609</v>
      </c>
      <c r="B394" t="inlineStr">
        <is>
          <t>09/2016</t>
        </is>
      </c>
      <c r="C394" t="n">
        <v>47</v>
      </c>
      <c r="D394" t="inlineStr">
        <is>
          <t>S47</t>
        </is>
      </c>
      <c r="E394" t="inlineStr">
        <is>
          <t>Nexa Hawaii (S47)</t>
        </is>
      </c>
      <c r="F394" t="inlineStr">
        <is>
          <t>Mỹ</t>
        </is>
      </c>
      <c r="G394" t="inlineStr">
        <is>
          <t>POS</t>
        </is>
      </c>
      <c r="H394" s="42" t="n">
        <v>4663.66</v>
      </c>
      <c r="I394" s="42" t="n">
        <v>201.18</v>
      </c>
      <c r="J394" s="42" t="n">
        <v>4462.48</v>
      </c>
      <c r="K394" s="42" t="n">
        <v>152.99</v>
      </c>
      <c r="L394" s="42" t="n">
        <v>8</v>
      </c>
      <c r="M394" s="42" t="n">
        <v>29</v>
      </c>
      <c r="N394" s="42" t="n">
        <v>4309.49</v>
      </c>
      <c r="O394" s="42" t="n">
        <v>4462.48</v>
      </c>
      <c r="P394" s="42" t="n">
        <v>0</v>
      </c>
      <c r="Q394" s="42" t="n">
        <v>0</v>
      </c>
      <c r="R394" s="42" t="n">
        <v>0</v>
      </c>
      <c r="S394" s="42">
        <f>N394-(J394-K394)</f>
        <v/>
      </c>
      <c r="T394">
        <f>IF(N394=0,0,IF(AND(ABS(S394)&gt;Calc!$B$8,ABS(S394)/ABS(N394)&gt;Calc!$B$9),1,0))</f>
        <v/>
      </c>
      <c r="U394">
        <f>IF(AND(A394=Calc!$B$3,OR(Calc!$B$6="*",G394=Calc!$B$6),OR(Calc!$B$7="*",F394=Calc!$B$7)),1,0)</f>
        <v/>
      </c>
      <c r="V394">
        <f>IF(AND(U394=1,J394&gt;0),J394+ROW()/1000000,0)</f>
        <v/>
      </c>
      <c r="W394">
        <f>IF(AND(U394=1,OR(N394&lt;&gt;0,J394&lt;&gt;0)),ABS(S394)+ROW()/1000000,0)</f>
        <v/>
      </c>
      <c r="X394">
        <f>IF(AND(U394=1,T394=1,C394&lt;&gt;0),ABS(S394)+ROW()/1000000,0)</f>
        <v/>
      </c>
    </row>
    <row r="395">
      <c r="A395" t="n">
        <v>201609</v>
      </c>
      <c r="B395" t="inlineStr">
        <is>
          <t>09/2016</t>
        </is>
      </c>
      <c r="C395" t="n">
        <v>48</v>
      </c>
      <c r="D395" t="inlineStr">
        <is>
          <t>S48</t>
        </is>
      </c>
      <c r="E395" t="inlineStr">
        <is>
          <t>Nexa Idaho (S48)</t>
        </is>
      </c>
      <c r="F395" t="inlineStr">
        <is>
          <t>Mỹ</t>
        </is>
      </c>
      <c r="G395" t="inlineStr">
        <is>
          <t>POS</t>
        </is>
      </c>
      <c r="H395" s="42" t="n">
        <v>5818.8</v>
      </c>
      <c r="I395" s="42" t="n">
        <v>428.38</v>
      </c>
      <c r="J395" s="42" t="n">
        <v>5390.42</v>
      </c>
      <c r="K395" s="42" t="n">
        <v>0</v>
      </c>
      <c r="L395" s="42" t="n">
        <v>7</v>
      </c>
      <c r="M395" s="42" t="n">
        <v>31</v>
      </c>
      <c r="N395" s="42" t="n">
        <v>5390.42</v>
      </c>
      <c r="O395" s="42" t="n">
        <v>5390.42</v>
      </c>
      <c r="P395" s="42" t="n">
        <v>0</v>
      </c>
      <c r="Q395" s="42" t="n">
        <v>0</v>
      </c>
      <c r="R395" s="42" t="n">
        <v>0</v>
      </c>
      <c r="S395" s="42">
        <f>N395-(J395-K395)</f>
        <v/>
      </c>
      <c r="T395">
        <f>IF(N395=0,0,IF(AND(ABS(S395)&gt;Calc!$B$8,ABS(S395)/ABS(N395)&gt;Calc!$B$9),1,0))</f>
        <v/>
      </c>
      <c r="U395">
        <f>IF(AND(A395=Calc!$B$3,OR(Calc!$B$6="*",G395=Calc!$B$6),OR(Calc!$B$7="*",F395=Calc!$B$7)),1,0)</f>
        <v/>
      </c>
      <c r="V395">
        <f>IF(AND(U395=1,J395&gt;0),J395+ROW()/1000000,0)</f>
        <v/>
      </c>
      <c r="W395">
        <f>IF(AND(U395=1,OR(N395&lt;&gt;0,J395&lt;&gt;0)),ABS(S395)+ROW()/1000000,0)</f>
        <v/>
      </c>
      <c r="X395">
        <f>IF(AND(U395=1,T395=1,C395&lt;&gt;0),ABS(S395)+ROW()/1000000,0)</f>
        <v/>
      </c>
    </row>
    <row r="396">
      <c r="A396" t="n">
        <v>201609</v>
      </c>
      <c r="B396" t="inlineStr">
        <is>
          <t>09/2016</t>
        </is>
      </c>
      <c r="C396" t="n">
        <v>50</v>
      </c>
      <c r="D396" t="inlineStr">
        <is>
          <t>S50</t>
        </is>
      </c>
      <c r="E396" t="inlineStr">
        <is>
          <t>Nexa Kansas (S50)</t>
        </is>
      </c>
      <c r="F396" t="inlineStr">
        <is>
          <t>Mỹ</t>
        </is>
      </c>
      <c r="G396" t="inlineStr">
        <is>
          <t>POS</t>
        </is>
      </c>
      <c r="H396" s="42" t="n">
        <v>6280.38</v>
      </c>
      <c r="I396" s="42" t="n">
        <v>553.61</v>
      </c>
      <c r="J396" s="42" t="n">
        <v>5726.77</v>
      </c>
      <c r="K396" s="42" t="n">
        <v>162.9</v>
      </c>
      <c r="L396" s="42" t="n">
        <v>4</v>
      </c>
      <c r="M396" s="42" t="n">
        <v>36</v>
      </c>
      <c r="N396" s="42" t="n">
        <v>5563.87</v>
      </c>
      <c r="O396" s="42" t="n">
        <v>5726.77</v>
      </c>
      <c r="P396" s="42" t="n">
        <v>0</v>
      </c>
      <c r="Q396" s="42" t="n">
        <v>0</v>
      </c>
      <c r="R396" s="42" t="n">
        <v>0</v>
      </c>
      <c r="S396" s="42">
        <f>N396-(J396-K396)</f>
        <v/>
      </c>
      <c r="T396">
        <f>IF(N396=0,0,IF(AND(ABS(S396)&gt;Calc!$B$8,ABS(S396)/ABS(N396)&gt;Calc!$B$9),1,0))</f>
        <v/>
      </c>
      <c r="U396">
        <f>IF(AND(A396=Calc!$B$3,OR(Calc!$B$6="*",G396=Calc!$B$6),OR(Calc!$B$7="*",F396=Calc!$B$7)),1,0)</f>
        <v/>
      </c>
      <c r="V396">
        <f>IF(AND(U396=1,J396&gt;0),J396+ROW()/1000000,0)</f>
        <v/>
      </c>
      <c r="W396">
        <f>IF(AND(U396=1,OR(N396&lt;&gt;0,J396&lt;&gt;0)),ABS(S396)+ROW()/1000000,0)</f>
        <v/>
      </c>
      <c r="X396">
        <f>IF(AND(U396=1,T396=1,C396&lt;&gt;0),ABS(S396)+ROW()/1000000,0)</f>
        <v/>
      </c>
    </row>
    <row r="397">
      <c r="A397" t="n">
        <v>201609</v>
      </c>
      <c r="B397" t="inlineStr">
        <is>
          <t>09/2016</t>
        </is>
      </c>
      <c r="C397" t="n">
        <v>51</v>
      </c>
      <c r="D397" t="inlineStr">
        <is>
          <t>S51</t>
        </is>
      </c>
      <c r="E397" t="inlineStr">
        <is>
          <t>Nexa Maine (S51)</t>
        </is>
      </c>
      <c r="F397" t="inlineStr">
        <is>
          <t>Mỹ</t>
        </is>
      </c>
      <c r="G397" t="inlineStr">
        <is>
          <t>POS</t>
        </is>
      </c>
      <c r="H397" s="42" t="n">
        <v>8475.26</v>
      </c>
      <c r="I397" s="42" t="n">
        <v>191.1</v>
      </c>
      <c r="J397" s="42" t="n">
        <v>8284.16</v>
      </c>
      <c r="K397" s="42" t="n">
        <v>0</v>
      </c>
      <c r="L397" s="42" t="n">
        <v>3</v>
      </c>
      <c r="M397" s="42" t="n">
        <v>31</v>
      </c>
      <c r="N397" s="42" t="n">
        <v>8284.16</v>
      </c>
      <c r="O397" s="42" t="n">
        <v>8284.16</v>
      </c>
      <c r="P397" s="42" t="n">
        <v>0</v>
      </c>
      <c r="Q397" s="42" t="n">
        <v>0</v>
      </c>
      <c r="R397" s="42" t="n">
        <v>0</v>
      </c>
      <c r="S397" s="42">
        <f>N397-(J397-K397)</f>
        <v/>
      </c>
      <c r="T397">
        <f>IF(N397=0,0,IF(AND(ABS(S397)&gt;Calc!$B$8,ABS(S397)/ABS(N397)&gt;Calc!$B$9),1,0))</f>
        <v/>
      </c>
      <c r="U397">
        <f>IF(AND(A397=Calc!$B$3,OR(Calc!$B$6="*",G397=Calc!$B$6),OR(Calc!$B$7="*",F397=Calc!$B$7)),1,0)</f>
        <v/>
      </c>
      <c r="V397">
        <f>IF(AND(U397=1,J397&gt;0),J397+ROW()/1000000,0)</f>
        <v/>
      </c>
      <c r="W397">
        <f>IF(AND(U397=1,OR(N397&lt;&gt;0,J397&lt;&gt;0)),ABS(S397)+ROW()/1000000,0)</f>
        <v/>
      </c>
      <c r="X397">
        <f>IF(AND(U397=1,T397=1,C397&lt;&gt;0),ABS(S397)+ROW()/1000000,0)</f>
        <v/>
      </c>
    </row>
    <row r="398">
      <c r="A398" t="n">
        <v>201609</v>
      </c>
      <c r="B398" t="inlineStr">
        <is>
          <t>09/2016</t>
        </is>
      </c>
      <c r="C398" t="n">
        <v>53</v>
      </c>
      <c r="D398" t="inlineStr">
        <is>
          <t>S53</t>
        </is>
      </c>
      <c r="E398" t="inlineStr">
        <is>
          <t>Nexa Montana (S53)</t>
        </is>
      </c>
      <c r="F398" t="inlineStr">
        <is>
          <t>Mỹ</t>
        </is>
      </c>
      <c r="G398" t="inlineStr">
        <is>
          <t>POS</t>
        </is>
      </c>
      <c r="H398" s="42" t="n">
        <v>11080.52</v>
      </c>
      <c r="I398" s="42" t="n">
        <v>39.8</v>
      </c>
      <c r="J398" s="42" t="n">
        <v>11040.72</v>
      </c>
      <c r="K398" s="42" t="n">
        <v>0</v>
      </c>
      <c r="L398" s="42" t="n">
        <v>9</v>
      </c>
      <c r="M398" s="42" t="n">
        <v>65</v>
      </c>
      <c r="N398" s="42" t="n">
        <v>11040.72</v>
      </c>
      <c r="O398" s="42" t="n">
        <v>11040.72</v>
      </c>
      <c r="P398" s="42" t="n">
        <v>0</v>
      </c>
      <c r="Q398" s="42" t="n">
        <v>0</v>
      </c>
      <c r="R398" s="42" t="n">
        <v>1</v>
      </c>
      <c r="S398" s="42">
        <f>N398-(J398-K398)</f>
        <v/>
      </c>
      <c r="T398">
        <f>IF(N398=0,0,IF(AND(ABS(S398)&gt;Calc!$B$8,ABS(S398)/ABS(N398)&gt;Calc!$B$9),1,0))</f>
        <v/>
      </c>
      <c r="U398">
        <f>IF(AND(A398=Calc!$B$3,OR(Calc!$B$6="*",G398=Calc!$B$6),OR(Calc!$B$7="*",F398=Calc!$B$7)),1,0)</f>
        <v/>
      </c>
      <c r="V398">
        <f>IF(AND(U398=1,J398&gt;0),J398+ROW()/1000000,0)</f>
        <v/>
      </c>
      <c r="W398">
        <f>IF(AND(U398=1,OR(N398&lt;&gt;0,J398&lt;&gt;0)),ABS(S398)+ROW()/1000000,0)</f>
        <v/>
      </c>
      <c r="X398">
        <f>IF(AND(U398=1,T398=1,C398&lt;&gt;0),ABS(S398)+ROW()/1000000,0)</f>
        <v/>
      </c>
    </row>
    <row r="399">
      <c r="A399" t="n">
        <v>201609</v>
      </c>
      <c r="B399" t="inlineStr">
        <is>
          <t>09/2016</t>
        </is>
      </c>
      <c r="C399" t="n">
        <v>54</v>
      </c>
      <c r="D399" t="inlineStr">
        <is>
          <t>S54</t>
        </is>
      </c>
      <c r="E399" t="inlineStr">
        <is>
          <t>Nexa Nebraska (S54)</t>
        </is>
      </c>
      <c r="F399" t="inlineStr">
        <is>
          <t>Mỹ</t>
        </is>
      </c>
      <c r="G399" t="inlineStr">
        <is>
          <t>POS</t>
        </is>
      </c>
      <c r="H399" s="42" t="n">
        <v>26185.81</v>
      </c>
      <c r="I399" s="42" t="n">
        <v>1078.39</v>
      </c>
      <c r="J399" s="42" t="n">
        <v>25107.42</v>
      </c>
      <c r="K399" s="42" t="n">
        <v>0</v>
      </c>
      <c r="L399" s="42" t="n">
        <v>8</v>
      </c>
      <c r="M399" s="42" t="n">
        <v>85</v>
      </c>
      <c r="N399" s="42" t="n">
        <v>25107.42</v>
      </c>
      <c r="O399" s="42" t="n">
        <v>25107.42</v>
      </c>
      <c r="P399" s="42" t="n">
        <v>0</v>
      </c>
      <c r="Q399" s="42" t="n">
        <v>0</v>
      </c>
      <c r="R399" s="42" t="n">
        <v>0</v>
      </c>
      <c r="S399" s="42">
        <f>N399-(J399-K399)</f>
        <v/>
      </c>
      <c r="T399">
        <f>IF(N399=0,0,IF(AND(ABS(S399)&gt;Calc!$B$8,ABS(S399)/ABS(N399)&gt;Calc!$B$9),1,0))</f>
        <v/>
      </c>
      <c r="U399">
        <f>IF(AND(A399=Calc!$B$3,OR(Calc!$B$6="*",G399=Calc!$B$6),OR(Calc!$B$7="*",F399=Calc!$B$7)),1,0)</f>
        <v/>
      </c>
      <c r="V399">
        <f>IF(AND(U399=1,J399&gt;0),J399+ROW()/1000000,0)</f>
        <v/>
      </c>
      <c r="W399">
        <f>IF(AND(U399=1,OR(N399&lt;&gt;0,J399&lt;&gt;0)),ABS(S399)+ROW()/1000000,0)</f>
        <v/>
      </c>
      <c r="X399">
        <f>IF(AND(U399=1,T399=1,C399&lt;&gt;0),ABS(S399)+ROW()/1000000,0)</f>
        <v/>
      </c>
    </row>
    <row r="400">
      <c r="A400" t="n">
        <v>201609</v>
      </c>
      <c r="B400" t="inlineStr">
        <is>
          <t>09/2016</t>
        </is>
      </c>
      <c r="C400" t="n">
        <v>55</v>
      </c>
      <c r="D400" t="inlineStr">
        <is>
          <t>S55</t>
        </is>
      </c>
      <c r="E400" t="inlineStr">
        <is>
          <t>Nexa Nevada (S55)</t>
        </is>
      </c>
      <c r="F400" t="inlineStr">
        <is>
          <t>Mỹ</t>
        </is>
      </c>
      <c r="G400" t="inlineStr">
        <is>
          <t>POS</t>
        </is>
      </c>
      <c r="H400" s="42" t="n">
        <v>7473.88</v>
      </c>
      <c r="I400" s="42" t="n">
        <v>2.8</v>
      </c>
      <c r="J400" s="42" t="n">
        <v>7471.08</v>
      </c>
      <c r="K400" s="42" t="n">
        <v>344.16</v>
      </c>
      <c r="L400" s="42" t="n">
        <v>2</v>
      </c>
      <c r="M400" s="42" t="n">
        <v>26</v>
      </c>
      <c r="N400" s="42" t="n">
        <v>7126.92</v>
      </c>
      <c r="O400" s="42" t="n">
        <v>7471.08</v>
      </c>
      <c r="P400" s="42" t="n">
        <v>0</v>
      </c>
      <c r="Q400" s="42" t="n">
        <v>0</v>
      </c>
      <c r="R400" s="42" t="n">
        <v>0</v>
      </c>
      <c r="S400" s="42">
        <f>N400-(J400-K400)</f>
        <v/>
      </c>
      <c r="T400">
        <f>IF(N400=0,0,IF(AND(ABS(S400)&gt;Calc!$B$8,ABS(S400)/ABS(N400)&gt;Calc!$B$9),1,0))</f>
        <v/>
      </c>
      <c r="U400">
        <f>IF(AND(A400=Calc!$B$3,OR(Calc!$B$6="*",G400=Calc!$B$6),OR(Calc!$B$7="*",F400=Calc!$B$7)),1,0)</f>
        <v/>
      </c>
      <c r="V400">
        <f>IF(AND(U400=1,J400&gt;0),J400+ROW()/1000000,0)</f>
        <v/>
      </c>
      <c r="W400">
        <f>IF(AND(U400=1,OR(N400&lt;&gt;0,J400&lt;&gt;0)),ABS(S400)+ROW()/1000000,0)</f>
        <v/>
      </c>
      <c r="X400">
        <f>IF(AND(U400=1,T400=1,C400&lt;&gt;0),ABS(S400)+ROW()/1000000,0)</f>
        <v/>
      </c>
    </row>
    <row r="401">
      <c r="A401" t="n">
        <v>201609</v>
      </c>
      <c r="B401" t="inlineStr">
        <is>
          <t>09/2016</t>
        </is>
      </c>
      <c r="C401" t="n">
        <v>56</v>
      </c>
      <c r="D401" t="inlineStr">
        <is>
          <t>S56</t>
        </is>
      </c>
      <c r="E401" t="inlineStr">
        <is>
          <t>Nexa New Hampshire (S56)</t>
        </is>
      </c>
      <c r="F401" t="inlineStr">
        <is>
          <t>Mỹ</t>
        </is>
      </c>
      <c r="G401" t="inlineStr">
        <is>
          <t>POS</t>
        </is>
      </c>
      <c r="H401" s="42" t="n">
        <v>6185.56</v>
      </c>
      <c r="I401" s="42" t="n">
        <v>272.57</v>
      </c>
      <c r="J401" s="42" t="n">
        <v>5912.99</v>
      </c>
      <c r="K401" s="42" t="n">
        <v>919.98</v>
      </c>
      <c r="L401" s="42" t="n">
        <v>4</v>
      </c>
      <c r="M401" s="42" t="n">
        <v>35</v>
      </c>
      <c r="N401" s="42" t="n">
        <v>4993.01</v>
      </c>
      <c r="O401" s="42" t="n">
        <v>5912.99</v>
      </c>
      <c r="P401" s="42" t="n">
        <v>0</v>
      </c>
      <c r="Q401" s="42" t="n">
        <v>0</v>
      </c>
      <c r="R401" s="42" t="n">
        <v>0</v>
      </c>
      <c r="S401" s="42">
        <f>N401-(J401-K401)</f>
        <v/>
      </c>
      <c r="T401">
        <f>IF(N401=0,0,IF(AND(ABS(S401)&gt;Calc!$B$8,ABS(S401)/ABS(N401)&gt;Calc!$B$9),1,0))</f>
        <v/>
      </c>
      <c r="U401">
        <f>IF(AND(A401=Calc!$B$3,OR(Calc!$B$6="*",G401=Calc!$B$6),OR(Calc!$B$7="*",F401=Calc!$B$7)),1,0)</f>
        <v/>
      </c>
      <c r="V401">
        <f>IF(AND(U401=1,J401&gt;0),J401+ROW()/1000000,0)</f>
        <v/>
      </c>
      <c r="W401">
        <f>IF(AND(U401=1,OR(N401&lt;&gt;0,J401&lt;&gt;0)),ABS(S401)+ROW()/1000000,0)</f>
        <v/>
      </c>
      <c r="X401">
        <f>IF(AND(U401=1,T401=1,C401&lt;&gt;0),ABS(S401)+ROW()/1000000,0)</f>
        <v/>
      </c>
    </row>
    <row r="402">
      <c r="A402" t="n">
        <v>201609</v>
      </c>
      <c r="B402" t="inlineStr">
        <is>
          <t>09/2016</t>
        </is>
      </c>
      <c r="C402" t="n">
        <v>57</v>
      </c>
      <c r="D402" t="inlineStr">
        <is>
          <t>S57</t>
        </is>
      </c>
      <c r="E402" t="inlineStr">
        <is>
          <t>Nexa New Mexico (S57)</t>
        </is>
      </c>
      <c r="F402" t="inlineStr">
        <is>
          <t>Mỹ</t>
        </is>
      </c>
      <c r="G402" t="inlineStr">
        <is>
          <t>POS</t>
        </is>
      </c>
      <c r="H402" s="42" t="n">
        <v>32133.72</v>
      </c>
      <c r="I402" s="42" t="n">
        <v>1058.85</v>
      </c>
      <c r="J402" s="42" t="n">
        <v>31074.87</v>
      </c>
      <c r="K402" s="42" t="n">
        <v>1119.96</v>
      </c>
      <c r="L402" s="42" t="n">
        <v>6</v>
      </c>
      <c r="M402" s="42" t="n">
        <v>41</v>
      </c>
      <c r="N402" s="42" t="n">
        <v>29954.91</v>
      </c>
      <c r="O402" s="42" t="n">
        <v>31074.87</v>
      </c>
      <c r="P402" s="42" t="n">
        <v>0</v>
      </c>
      <c r="Q402" s="42" t="n">
        <v>0</v>
      </c>
      <c r="R402" s="42" t="n">
        <v>0</v>
      </c>
      <c r="S402" s="42">
        <f>N402-(J402-K402)</f>
        <v/>
      </c>
      <c r="T402">
        <f>IF(N402=0,0,IF(AND(ABS(S402)&gt;Calc!$B$8,ABS(S402)/ABS(N402)&gt;Calc!$B$9),1,0))</f>
        <v/>
      </c>
      <c r="U402">
        <f>IF(AND(A402=Calc!$B$3,OR(Calc!$B$6="*",G402=Calc!$B$6),OR(Calc!$B$7="*",F402=Calc!$B$7)),1,0)</f>
        <v/>
      </c>
      <c r="V402">
        <f>IF(AND(U402=1,J402&gt;0),J402+ROW()/1000000,0)</f>
        <v/>
      </c>
      <c r="W402">
        <f>IF(AND(U402=1,OR(N402&lt;&gt;0,J402&lt;&gt;0)),ABS(S402)+ROW()/1000000,0)</f>
        <v/>
      </c>
      <c r="X402">
        <f>IF(AND(U402=1,T402=1,C402&lt;&gt;0),ABS(S402)+ROW()/1000000,0)</f>
        <v/>
      </c>
    </row>
    <row r="403">
      <c r="A403" t="n">
        <v>201609</v>
      </c>
      <c r="B403" t="inlineStr">
        <is>
          <t>09/2016</t>
        </is>
      </c>
      <c r="C403" t="n">
        <v>59</v>
      </c>
      <c r="D403" t="inlineStr">
        <is>
          <t>S59</t>
        </is>
      </c>
      <c r="E403" t="inlineStr">
        <is>
          <t>Nexa Oregon (S59)</t>
        </is>
      </c>
      <c r="F403" t="inlineStr">
        <is>
          <t>Mỹ</t>
        </is>
      </c>
      <c r="G403" t="inlineStr">
        <is>
          <t>POS</t>
        </is>
      </c>
      <c r="H403" s="42" t="n">
        <v>13915.17</v>
      </c>
      <c r="I403" s="42" t="n">
        <v>961.6799999999999</v>
      </c>
      <c r="J403" s="42" t="n">
        <v>12953.49</v>
      </c>
      <c r="K403" s="42" t="n">
        <v>38.7</v>
      </c>
      <c r="L403" s="42" t="n">
        <v>6</v>
      </c>
      <c r="M403" s="42" t="n">
        <v>36</v>
      </c>
      <c r="N403" s="42" t="n">
        <v>12914.79</v>
      </c>
      <c r="O403" s="42" t="n">
        <v>12953.49</v>
      </c>
      <c r="P403" s="42" t="n">
        <v>0</v>
      </c>
      <c r="Q403" s="42" t="n">
        <v>0</v>
      </c>
      <c r="R403" s="42" t="n">
        <v>0</v>
      </c>
      <c r="S403" s="42">
        <f>N403-(J403-K403)</f>
        <v/>
      </c>
      <c r="T403">
        <f>IF(N403=0,0,IF(AND(ABS(S403)&gt;Calc!$B$8,ABS(S403)/ABS(N403)&gt;Calc!$B$9),1,0))</f>
        <v/>
      </c>
      <c r="U403">
        <f>IF(AND(A403=Calc!$B$3,OR(Calc!$B$6="*",G403=Calc!$B$6),OR(Calc!$B$7="*",F403=Calc!$B$7)),1,0)</f>
        <v/>
      </c>
      <c r="V403">
        <f>IF(AND(U403=1,J403&gt;0),J403+ROW()/1000000,0)</f>
        <v/>
      </c>
      <c r="W403">
        <f>IF(AND(U403=1,OR(N403&lt;&gt;0,J403&lt;&gt;0)),ABS(S403)+ROW()/1000000,0)</f>
        <v/>
      </c>
      <c r="X403">
        <f>IF(AND(U403=1,T403=1,C403&lt;&gt;0),ABS(S403)+ROW()/1000000,0)</f>
        <v/>
      </c>
    </row>
    <row r="404">
      <c r="A404" t="n">
        <v>201609</v>
      </c>
      <c r="B404" t="inlineStr">
        <is>
          <t>09/2016</t>
        </is>
      </c>
      <c r="C404" t="n">
        <v>61</v>
      </c>
      <c r="D404" t="inlineStr">
        <is>
          <t>S61</t>
        </is>
      </c>
      <c r="E404" t="inlineStr">
        <is>
          <t>Nexa South Carolina (S61)</t>
        </is>
      </c>
      <c r="F404" t="inlineStr">
        <is>
          <t>Mỹ</t>
        </is>
      </c>
      <c r="G404" t="inlineStr">
        <is>
          <t>POS</t>
        </is>
      </c>
      <c r="H404" s="42" t="n">
        <v>3280.39</v>
      </c>
      <c r="I404" s="42" t="n">
        <v>154.8</v>
      </c>
      <c r="J404" s="42" t="n">
        <v>3125.59</v>
      </c>
      <c r="K404" s="42" t="n">
        <v>0</v>
      </c>
      <c r="L404" s="42" t="n">
        <v>3</v>
      </c>
      <c r="M404" s="42" t="n">
        <v>13</v>
      </c>
      <c r="N404" s="42" t="n">
        <v>3125.59</v>
      </c>
      <c r="O404" s="42" t="n">
        <v>3125.59</v>
      </c>
      <c r="P404" s="42" t="n">
        <v>0</v>
      </c>
      <c r="Q404" s="42" t="n">
        <v>0</v>
      </c>
      <c r="R404" s="42" t="n">
        <v>0</v>
      </c>
      <c r="S404" s="42">
        <f>N404-(J404-K404)</f>
        <v/>
      </c>
      <c r="T404">
        <f>IF(N404=0,0,IF(AND(ABS(S404)&gt;Calc!$B$8,ABS(S404)/ABS(N404)&gt;Calc!$B$9),1,0))</f>
        <v/>
      </c>
      <c r="U404">
        <f>IF(AND(A404=Calc!$B$3,OR(Calc!$B$6="*",G404=Calc!$B$6),OR(Calc!$B$7="*",F404=Calc!$B$7)),1,0)</f>
        <v/>
      </c>
      <c r="V404">
        <f>IF(AND(U404=1,J404&gt;0),J404+ROW()/1000000,0)</f>
        <v/>
      </c>
      <c r="W404">
        <f>IF(AND(U404=1,OR(N404&lt;&gt;0,J404&lt;&gt;0)),ABS(S404)+ROW()/1000000,0)</f>
        <v/>
      </c>
      <c r="X404">
        <f>IF(AND(U404=1,T404=1,C404&lt;&gt;0),ABS(S404)+ROW()/1000000,0)</f>
        <v/>
      </c>
    </row>
    <row r="405">
      <c r="A405" t="n">
        <v>201609</v>
      </c>
      <c r="B405" t="inlineStr">
        <is>
          <t>09/2016</t>
        </is>
      </c>
      <c r="C405" t="n">
        <v>63</v>
      </c>
      <c r="D405" t="inlineStr">
        <is>
          <t>S63</t>
        </is>
      </c>
      <c r="E405" t="inlineStr">
        <is>
          <t>Nexa Utah (S63)</t>
        </is>
      </c>
      <c r="F405" t="inlineStr">
        <is>
          <t>Mỹ</t>
        </is>
      </c>
      <c r="G405" t="inlineStr">
        <is>
          <t>POS</t>
        </is>
      </c>
      <c r="H405" s="42" t="n">
        <v>20432.78</v>
      </c>
      <c r="I405" s="42" t="n">
        <v>1672.06</v>
      </c>
      <c r="J405" s="42" t="n">
        <v>18760.72</v>
      </c>
      <c r="K405" s="42" t="n">
        <v>0</v>
      </c>
      <c r="L405" s="42" t="n">
        <v>5</v>
      </c>
      <c r="M405" s="42" t="n">
        <v>38</v>
      </c>
      <c r="N405" s="42" t="n">
        <v>18760.72</v>
      </c>
      <c r="O405" s="42" t="n">
        <v>18760.72</v>
      </c>
      <c r="P405" s="42" t="n">
        <v>0</v>
      </c>
      <c r="Q405" s="42" t="n">
        <v>0</v>
      </c>
      <c r="R405" s="42" t="n">
        <v>0</v>
      </c>
      <c r="S405" s="42">
        <f>N405-(J405-K405)</f>
        <v/>
      </c>
      <c r="T405">
        <f>IF(N405=0,0,IF(AND(ABS(S405)&gt;Calc!$B$8,ABS(S405)/ABS(N405)&gt;Calc!$B$9),1,0))</f>
        <v/>
      </c>
      <c r="U405">
        <f>IF(AND(A405=Calc!$B$3,OR(Calc!$B$6="*",G405=Calc!$B$6),OR(Calc!$B$7="*",F405=Calc!$B$7)),1,0)</f>
        <v/>
      </c>
      <c r="V405">
        <f>IF(AND(U405=1,J405&gt;0),J405+ROW()/1000000,0)</f>
        <v/>
      </c>
      <c r="W405">
        <f>IF(AND(U405=1,OR(N405&lt;&gt;0,J405&lt;&gt;0)),ABS(S405)+ROW()/1000000,0)</f>
        <v/>
      </c>
      <c r="X405">
        <f>IF(AND(U405=1,T405=1,C405&lt;&gt;0),ABS(S405)+ROW()/1000000,0)</f>
        <v/>
      </c>
    </row>
    <row r="406">
      <c r="A406" t="n">
        <v>201609</v>
      </c>
      <c r="B406" t="inlineStr">
        <is>
          <t>09/2016</t>
        </is>
      </c>
      <c r="C406" t="n">
        <v>64</v>
      </c>
      <c r="D406" t="inlineStr">
        <is>
          <t>S64</t>
        </is>
      </c>
      <c r="E406" t="inlineStr">
        <is>
          <t>Nexa Washington DC (S64)</t>
        </is>
      </c>
      <c r="F406" t="inlineStr">
        <is>
          <t>Mỹ</t>
        </is>
      </c>
      <c r="G406" t="inlineStr">
        <is>
          <t>POS</t>
        </is>
      </c>
      <c r="H406" s="42" t="n">
        <v>5500.62</v>
      </c>
      <c r="I406" s="42" t="n">
        <v>350.09</v>
      </c>
      <c r="J406" s="42" t="n">
        <v>5150.53</v>
      </c>
      <c r="K406" s="42" t="n">
        <v>0</v>
      </c>
      <c r="L406" s="42" t="n">
        <v>2</v>
      </c>
      <c r="M406" s="42" t="n">
        <v>13</v>
      </c>
      <c r="N406" s="42" t="n">
        <v>5150.53</v>
      </c>
      <c r="O406" s="42" t="n">
        <v>5150.53</v>
      </c>
      <c r="P406" s="42" t="n">
        <v>1</v>
      </c>
      <c r="Q406" s="42" t="n">
        <v>0</v>
      </c>
      <c r="R406" s="42" t="n">
        <v>0</v>
      </c>
      <c r="S406" s="42">
        <f>N406-(J406-K406)</f>
        <v/>
      </c>
      <c r="T406">
        <f>IF(N406=0,0,IF(AND(ABS(S406)&gt;Calc!$B$8,ABS(S406)/ABS(N406)&gt;Calc!$B$9),1,0))</f>
        <v/>
      </c>
      <c r="U406">
        <f>IF(AND(A406=Calc!$B$3,OR(Calc!$B$6="*",G406=Calc!$B$6),OR(Calc!$B$7="*",F406=Calc!$B$7)),1,0)</f>
        <v/>
      </c>
      <c r="V406">
        <f>IF(AND(U406=1,J406&gt;0),J406+ROW()/1000000,0)</f>
        <v/>
      </c>
      <c r="W406">
        <f>IF(AND(U406=1,OR(N406&lt;&gt;0,J406&lt;&gt;0)),ABS(S406)+ROW()/1000000,0)</f>
        <v/>
      </c>
      <c r="X406">
        <f>IF(AND(U406=1,T406=1,C406&lt;&gt;0),ABS(S406)+ROW()/1000000,0)</f>
        <v/>
      </c>
    </row>
    <row r="407">
      <c r="A407" t="n">
        <v>201609</v>
      </c>
      <c r="B407" t="inlineStr">
        <is>
          <t>09/2016</t>
        </is>
      </c>
      <c r="C407" t="n">
        <v>65</v>
      </c>
      <c r="D407" t="inlineStr">
        <is>
          <t>S65</t>
        </is>
      </c>
      <c r="E407" t="inlineStr">
        <is>
          <t>Nexa West Virginia (S65)</t>
        </is>
      </c>
      <c r="F407" t="inlineStr">
        <is>
          <t>Mỹ</t>
        </is>
      </c>
      <c r="G407" t="inlineStr">
        <is>
          <t>POS</t>
        </is>
      </c>
      <c r="H407" s="42" t="n">
        <v>23650.55</v>
      </c>
      <c r="I407" s="42" t="n">
        <v>1370.29</v>
      </c>
      <c r="J407" s="42" t="n">
        <v>22280.26</v>
      </c>
      <c r="K407" s="42" t="n">
        <v>682.2</v>
      </c>
      <c r="L407" s="42" t="n">
        <v>12</v>
      </c>
      <c r="M407" s="42" t="n">
        <v>117</v>
      </c>
      <c r="N407" s="42" t="n">
        <v>21598.06</v>
      </c>
      <c r="O407" s="42" t="n">
        <v>22280.26</v>
      </c>
      <c r="P407" s="42" t="n">
        <v>0</v>
      </c>
      <c r="Q407" s="42" t="n">
        <v>0</v>
      </c>
      <c r="R407" s="42" t="n">
        <v>0</v>
      </c>
      <c r="S407" s="42">
        <f>N407-(J407-K407)</f>
        <v/>
      </c>
      <c r="T407">
        <f>IF(N407=0,0,IF(AND(ABS(S407)&gt;Calc!$B$8,ABS(S407)/ABS(N407)&gt;Calc!$B$9),1,0))</f>
        <v/>
      </c>
      <c r="U407">
        <f>IF(AND(A407=Calc!$B$3,OR(Calc!$B$6="*",G407=Calc!$B$6),OR(Calc!$B$7="*",F407=Calc!$B$7)),1,0)</f>
        <v/>
      </c>
      <c r="V407">
        <f>IF(AND(U407=1,J407&gt;0),J407+ROW()/1000000,0)</f>
        <v/>
      </c>
      <c r="W407">
        <f>IF(AND(U407=1,OR(N407&lt;&gt;0,J407&lt;&gt;0)),ABS(S407)+ROW()/1000000,0)</f>
        <v/>
      </c>
      <c r="X407">
        <f>IF(AND(U407=1,T407=1,C407&lt;&gt;0),ABS(S407)+ROW()/1000000,0)</f>
        <v/>
      </c>
    </row>
    <row r="408">
      <c r="A408" t="n">
        <v>201609</v>
      </c>
      <c r="B408" t="inlineStr">
        <is>
          <t>09/2016</t>
        </is>
      </c>
      <c r="C408" t="n">
        <v>66</v>
      </c>
      <c r="D408" t="inlineStr">
        <is>
          <t>S66</t>
        </is>
      </c>
      <c r="E408" t="inlineStr">
        <is>
          <t>Nexa Wyoming (S66)</t>
        </is>
      </c>
      <c r="F408" t="inlineStr">
        <is>
          <t>Mỹ</t>
        </is>
      </c>
      <c r="G408" t="inlineStr">
        <is>
          <t>POS</t>
        </is>
      </c>
      <c r="H408" s="42" t="n">
        <v>31682.88</v>
      </c>
      <c r="I408" s="42" t="n">
        <v>826.59</v>
      </c>
      <c r="J408" s="42" t="n">
        <v>30856.29</v>
      </c>
      <c r="K408" s="42" t="n">
        <v>3488.4</v>
      </c>
      <c r="L408" s="42" t="n">
        <v>6</v>
      </c>
      <c r="M408" s="42" t="n">
        <v>69</v>
      </c>
      <c r="N408" s="42" t="n">
        <v>27104.19</v>
      </c>
      <c r="O408" s="42" t="n">
        <v>30856.29</v>
      </c>
      <c r="P408" s="42" t="n">
        <v>0</v>
      </c>
      <c r="Q408" s="42" t="n">
        <v>0</v>
      </c>
      <c r="R408" s="42" t="n">
        <v>0</v>
      </c>
      <c r="S408" s="42">
        <f>N408-(J408-K408)</f>
        <v/>
      </c>
      <c r="T408">
        <f>IF(N408=0,0,IF(AND(ABS(S408)&gt;Calc!$B$8,ABS(S408)/ABS(N408)&gt;Calc!$B$9),1,0))</f>
        <v/>
      </c>
      <c r="U408">
        <f>IF(AND(A408=Calc!$B$3,OR(Calc!$B$6="*",G408=Calc!$B$6),OR(Calc!$B$7="*",F408=Calc!$B$7)),1,0)</f>
        <v/>
      </c>
      <c r="V408">
        <f>IF(AND(U408=1,J408&gt;0),J408+ROW()/1000000,0)</f>
        <v/>
      </c>
      <c r="W408">
        <f>IF(AND(U408=1,OR(N408&lt;&gt;0,J408&lt;&gt;0)),ABS(S408)+ROW()/1000000,0)</f>
        <v/>
      </c>
      <c r="X408">
        <f>IF(AND(U408=1,T408=1,C408&lt;&gt;0),ABS(S408)+ROW()/1000000,0)</f>
        <v/>
      </c>
    </row>
    <row r="409">
      <c r="A409" t="n">
        <v>201610</v>
      </c>
      <c r="B409" t="inlineStr">
        <is>
          <t>10/2016</t>
        </is>
      </c>
      <c r="C409" t="n">
        <v>0</v>
      </c>
      <c r="D409" t="inlineStr">
        <is>
          <t>ONL</t>
        </is>
      </c>
      <c r="E409" t="inlineStr">
        <is>
          <t>Nexa Online (website/app)</t>
        </is>
      </c>
      <c r="F409" t="inlineStr">
        <is>
          <t>Online</t>
        </is>
      </c>
      <c r="G409" t="inlineStr">
        <is>
          <t>ONLINE</t>
        </is>
      </c>
      <c r="H409" s="42" t="n">
        <v>139075.43</v>
      </c>
      <c r="I409" s="42" t="n">
        <v>2319.15</v>
      </c>
      <c r="J409" s="42" t="n">
        <v>136756.28</v>
      </c>
      <c r="K409" s="42" t="n">
        <v>7154.54</v>
      </c>
      <c r="L409" s="42" t="n">
        <v>40</v>
      </c>
      <c r="M409" s="42" t="n">
        <v>344</v>
      </c>
      <c r="N409" s="42" t="n">
        <v>117661.34</v>
      </c>
      <c r="O409" s="42" t="n">
        <v>124815.88</v>
      </c>
      <c r="P409" s="42" t="n">
        <v>2</v>
      </c>
      <c r="Q409" s="42" t="n">
        <v>0</v>
      </c>
      <c r="R409" s="42" t="n">
        <v>1</v>
      </c>
      <c r="S409" s="42">
        <f>N409-(J409-K409)</f>
        <v/>
      </c>
      <c r="T409">
        <f>IF(N409=0,0,IF(AND(ABS(S409)&gt;Calc!$B$8,ABS(S409)/ABS(N409)&gt;Calc!$B$9),1,0))</f>
        <v/>
      </c>
      <c r="U409">
        <f>IF(AND(A409=Calc!$B$3,OR(Calc!$B$6="*",G409=Calc!$B$6),OR(Calc!$B$7="*",F409=Calc!$B$7)),1,0)</f>
        <v/>
      </c>
      <c r="V409">
        <f>IF(AND(U409=1,J409&gt;0),J409+ROW()/1000000,0)</f>
        <v/>
      </c>
      <c r="W409">
        <f>IF(AND(U409=1,OR(N409&lt;&gt;0,J409&lt;&gt;0)),ABS(S409)+ROW()/1000000,0)</f>
        <v/>
      </c>
      <c r="X409">
        <f>IF(AND(U409=1,T409=1,C409&lt;&gt;0),ABS(S409)+ROW()/1000000,0)</f>
        <v/>
      </c>
    </row>
    <row r="410">
      <c r="A410" t="n">
        <v>201610</v>
      </c>
      <c r="B410" t="inlineStr">
        <is>
          <t>10/2016</t>
        </is>
      </c>
      <c r="C410" t="n">
        <v>4</v>
      </c>
      <c r="D410" t="inlineStr">
        <is>
          <t>S04</t>
        </is>
      </c>
      <c r="E410" t="inlineStr">
        <is>
          <t>Nexa Tasmania (S04)</t>
        </is>
      </c>
      <c r="F410" t="inlineStr">
        <is>
          <t>Úc</t>
        </is>
      </c>
      <c r="G410" t="inlineStr">
        <is>
          <t>POS</t>
        </is>
      </c>
      <c r="H410" s="42" t="n">
        <v>917.34</v>
      </c>
      <c r="I410" s="42" t="n">
        <v>0</v>
      </c>
      <c r="J410" s="42" t="n">
        <v>917.34</v>
      </c>
      <c r="K410" s="42" t="n">
        <v>0</v>
      </c>
      <c r="L410" s="42" t="n">
        <v>1</v>
      </c>
      <c r="M410" s="42" t="n">
        <v>9</v>
      </c>
      <c r="N410" s="42" t="n">
        <v>917.34</v>
      </c>
      <c r="O410" s="42" t="n">
        <v>917.34</v>
      </c>
      <c r="P410" s="42" t="n">
        <v>0</v>
      </c>
      <c r="Q410" s="42" t="n">
        <v>0</v>
      </c>
      <c r="R410" s="42" t="n">
        <v>0</v>
      </c>
      <c r="S410" s="42">
        <f>N410-(J410-K410)</f>
        <v/>
      </c>
      <c r="T410">
        <f>IF(N410=0,0,IF(AND(ABS(S410)&gt;Calc!$B$8,ABS(S410)/ABS(N410)&gt;Calc!$B$9),1,0))</f>
        <v/>
      </c>
      <c r="U410">
        <f>IF(AND(A410=Calc!$B$3,OR(Calc!$B$6="*",G410=Calc!$B$6),OR(Calc!$B$7="*",F410=Calc!$B$7)),1,0)</f>
        <v/>
      </c>
      <c r="V410">
        <f>IF(AND(U410=1,J410&gt;0),J410+ROW()/1000000,0)</f>
        <v/>
      </c>
      <c r="W410">
        <f>IF(AND(U410=1,OR(N410&lt;&gt;0,J410&lt;&gt;0)),ABS(S410)+ROW()/1000000,0)</f>
        <v/>
      </c>
      <c r="X410">
        <f>IF(AND(U410=1,T410=1,C410&lt;&gt;0),ABS(S410)+ROW()/1000000,0)</f>
        <v/>
      </c>
    </row>
    <row r="411">
      <c r="A411" t="n">
        <v>201610</v>
      </c>
      <c r="B411" t="inlineStr">
        <is>
          <t>10/2016</t>
        </is>
      </c>
      <c r="C411" t="n">
        <v>5</v>
      </c>
      <c r="D411" t="inlineStr">
        <is>
          <t>S05</t>
        </is>
      </c>
      <c r="E411" t="inlineStr">
        <is>
          <t>Nexa Victoria (S05)</t>
        </is>
      </c>
      <c r="F411" t="inlineStr">
        <is>
          <t>Úc</t>
        </is>
      </c>
      <c r="G411" t="inlineStr">
        <is>
          <t>POS</t>
        </is>
      </c>
      <c r="H411" s="42" t="n">
        <v>6441.24</v>
      </c>
      <c r="I411" s="42" t="n">
        <v>0</v>
      </c>
      <c r="J411" s="42" t="n">
        <v>6441.24</v>
      </c>
      <c r="K411" s="42" t="n">
        <v>0</v>
      </c>
      <c r="L411" s="42" t="n">
        <v>5</v>
      </c>
      <c r="M411" s="42" t="n">
        <v>26</v>
      </c>
      <c r="N411" s="42" t="n">
        <v>6441.24</v>
      </c>
      <c r="O411" s="42" t="n">
        <v>6441.24</v>
      </c>
      <c r="P411" s="42" t="n">
        <v>0</v>
      </c>
      <c r="Q411" s="42" t="n">
        <v>0</v>
      </c>
      <c r="R411" s="42" t="n">
        <v>0</v>
      </c>
      <c r="S411" s="42">
        <f>N411-(J411-K411)</f>
        <v/>
      </c>
      <c r="T411">
        <f>IF(N411=0,0,IF(AND(ABS(S411)&gt;Calc!$B$8,ABS(S411)/ABS(N411)&gt;Calc!$B$9),1,0))</f>
        <v/>
      </c>
      <c r="U411">
        <f>IF(AND(A411=Calc!$B$3,OR(Calc!$B$6="*",G411=Calc!$B$6),OR(Calc!$B$7="*",F411=Calc!$B$7)),1,0)</f>
        <v/>
      </c>
      <c r="V411">
        <f>IF(AND(U411=1,J411&gt;0),J411+ROW()/1000000,0)</f>
        <v/>
      </c>
      <c r="W411">
        <f>IF(AND(U411=1,OR(N411&lt;&gt;0,J411&lt;&gt;0)),ABS(S411)+ROW()/1000000,0)</f>
        <v/>
      </c>
      <c r="X411">
        <f>IF(AND(U411=1,T411=1,C411&lt;&gt;0),ABS(S411)+ROW()/1000000,0)</f>
        <v/>
      </c>
    </row>
    <row r="412">
      <c r="A412" t="n">
        <v>201610</v>
      </c>
      <c r="B412" t="inlineStr">
        <is>
          <t>10/2016</t>
        </is>
      </c>
      <c r="C412" t="n">
        <v>6</v>
      </c>
      <c r="D412" t="inlineStr">
        <is>
          <t>S06</t>
        </is>
      </c>
      <c r="E412" t="inlineStr">
        <is>
          <t>Nexa Western Australia (S06)</t>
        </is>
      </c>
      <c r="F412" t="inlineStr">
        <is>
          <t>Úc</t>
        </is>
      </c>
      <c r="G412" t="inlineStr">
        <is>
          <t>POS</t>
        </is>
      </c>
      <c r="H412" s="42" t="n">
        <v>3529.96</v>
      </c>
      <c r="I412" s="42" t="n">
        <v>0</v>
      </c>
      <c r="J412" s="42" t="n">
        <v>3529.96</v>
      </c>
      <c r="K412" s="42" t="n">
        <v>0</v>
      </c>
      <c r="L412" s="42" t="n">
        <v>4</v>
      </c>
      <c r="M412" s="42" t="n">
        <v>23</v>
      </c>
      <c r="N412" s="42" t="n">
        <v>3529.96</v>
      </c>
      <c r="O412" s="42" t="n">
        <v>3529.96</v>
      </c>
      <c r="P412" s="42" t="n">
        <v>0</v>
      </c>
      <c r="Q412" s="42" t="n">
        <v>0</v>
      </c>
      <c r="R412" s="42" t="n">
        <v>0</v>
      </c>
      <c r="S412" s="42">
        <f>N412-(J412-K412)</f>
        <v/>
      </c>
      <c r="T412">
        <f>IF(N412=0,0,IF(AND(ABS(S412)&gt;Calc!$B$8,ABS(S412)/ABS(N412)&gt;Calc!$B$9),1,0))</f>
        <v/>
      </c>
      <c r="U412">
        <f>IF(AND(A412=Calc!$B$3,OR(Calc!$B$6="*",G412=Calc!$B$6),OR(Calc!$B$7="*",F412=Calc!$B$7)),1,0)</f>
        <v/>
      </c>
      <c r="V412">
        <f>IF(AND(U412=1,J412&gt;0),J412+ROW()/1000000,0)</f>
        <v/>
      </c>
      <c r="W412">
        <f>IF(AND(U412=1,OR(N412&lt;&gt;0,J412&lt;&gt;0)),ABS(S412)+ROW()/1000000,0)</f>
        <v/>
      </c>
      <c r="X412">
        <f>IF(AND(U412=1,T412=1,C412&lt;&gt;0),ABS(S412)+ROW()/1000000,0)</f>
        <v/>
      </c>
    </row>
    <row r="413">
      <c r="A413" t="n">
        <v>201610</v>
      </c>
      <c r="B413" t="inlineStr">
        <is>
          <t>10/2016</t>
        </is>
      </c>
      <c r="C413" t="n">
        <v>8</v>
      </c>
      <c r="D413" t="inlineStr">
        <is>
          <t>S08</t>
        </is>
      </c>
      <c r="E413" t="inlineStr">
        <is>
          <t>Nexa Newfoundland and Labrador (S08)</t>
        </is>
      </c>
      <c r="F413" t="inlineStr">
        <is>
          <t>Canada</t>
        </is>
      </c>
      <c r="G413" t="inlineStr">
        <is>
          <t>POS</t>
        </is>
      </c>
      <c r="H413" s="42" t="n">
        <v>34185.95</v>
      </c>
      <c r="I413" s="42" t="n">
        <v>0</v>
      </c>
      <c r="J413" s="42" t="n">
        <v>34185.95</v>
      </c>
      <c r="K413" s="42" t="n">
        <v>231</v>
      </c>
      <c r="L413" s="42" t="n">
        <v>3</v>
      </c>
      <c r="M413" s="42" t="n">
        <v>40</v>
      </c>
      <c r="N413" s="42" t="n">
        <v>33954.95</v>
      </c>
      <c r="O413" s="42" t="n">
        <v>34185.95</v>
      </c>
      <c r="P413" s="42" t="n">
        <v>1</v>
      </c>
      <c r="Q413" s="42" t="n">
        <v>0</v>
      </c>
      <c r="R413" s="42" t="n">
        <v>0</v>
      </c>
      <c r="S413" s="42">
        <f>N413-(J413-K413)</f>
        <v/>
      </c>
      <c r="T413">
        <f>IF(N413=0,0,IF(AND(ABS(S413)&gt;Calc!$B$8,ABS(S413)/ABS(N413)&gt;Calc!$B$9),1,0))</f>
        <v/>
      </c>
      <c r="U413">
        <f>IF(AND(A413=Calc!$B$3,OR(Calc!$B$6="*",G413=Calc!$B$6),OR(Calc!$B$7="*",F413=Calc!$B$7)),1,0)</f>
        <v/>
      </c>
      <c r="V413">
        <f>IF(AND(U413=1,J413&gt;0),J413+ROW()/1000000,0)</f>
        <v/>
      </c>
      <c r="W413">
        <f>IF(AND(U413=1,OR(N413&lt;&gt;0,J413&lt;&gt;0)),ABS(S413)+ROW()/1000000,0)</f>
        <v/>
      </c>
      <c r="X413">
        <f>IF(AND(U413=1,T413=1,C413&lt;&gt;0),ABS(S413)+ROW()/1000000,0)</f>
        <v/>
      </c>
    </row>
    <row r="414">
      <c r="A414" t="n">
        <v>201610</v>
      </c>
      <c r="B414" t="inlineStr">
        <is>
          <t>10/2016</t>
        </is>
      </c>
      <c r="C414" t="n">
        <v>9</v>
      </c>
      <c r="D414" t="inlineStr">
        <is>
          <t>S09</t>
        </is>
      </c>
      <c r="E414" t="inlineStr">
        <is>
          <t>Nexa Northwest Territories (S09)</t>
        </is>
      </c>
      <c r="F414" t="inlineStr">
        <is>
          <t>Canada</t>
        </is>
      </c>
      <c r="G414" t="inlineStr">
        <is>
          <t>POS</t>
        </is>
      </c>
      <c r="H414" s="42" t="n">
        <v>24549.59</v>
      </c>
      <c r="I414" s="42" t="n">
        <v>0</v>
      </c>
      <c r="J414" s="42" t="n">
        <v>24549.59</v>
      </c>
      <c r="K414" s="42" t="n">
        <v>600.1</v>
      </c>
      <c r="L414" s="42" t="n">
        <v>9</v>
      </c>
      <c r="M414" s="42" t="n">
        <v>91</v>
      </c>
      <c r="N414" s="42" t="n">
        <v>24487.49</v>
      </c>
      <c r="O414" s="42" t="n">
        <v>24549.59</v>
      </c>
      <c r="P414" s="42" t="n">
        <v>0</v>
      </c>
      <c r="Q414" s="42" t="n">
        <v>0</v>
      </c>
      <c r="R414" s="42" t="n">
        <v>0</v>
      </c>
      <c r="S414" s="42">
        <f>N414-(J414-K414)</f>
        <v/>
      </c>
      <c r="T414">
        <f>IF(N414=0,0,IF(AND(ABS(S414)&gt;Calc!$B$8,ABS(S414)/ABS(N414)&gt;Calc!$B$9),1,0))</f>
        <v/>
      </c>
      <c r="U414">
        <f>IF(AND(A414=Calc!$B$3,OR(Calc!$B$6="*",G414=Calc!$B$6),OR(Calc!$B$7="*",F414=Calc!$B$7)),1,0)</f>
        <v/>
      </c>
      <c r="V414">
        <f>IF(AND(U414=1,J414&gt;0),J414+ROW()/1000000,0)</f>
        <v/>
      </c>
      <c r="W414">
        <f>IF(AND(U414=1,OR(N414&lt;&gt;0,J414&lt;&gt;0)),ABS(S414)+ROW()/1000000,0)</f>
        <v/>
      </c>
      <c r="X414">
        <f>IF(AND(U414=1,T414=1,C414&lt;&gt;0),ABS(S414)+ROW()/1000000,0)</f>
        <v/>
      </c>
    </row>
    <row r="415">
      <c r="A415" t="n">
        <v>201610</v>
      </c>
      <c r="B415" t="inlineStr">
        <is>
          <t>10/2016</t>
        </is>
      </c>
      <c r="C415" t="n">
        <v>10</v>
      </c>
      <c r="D415" t="inlineStr">
        <is>
          <t>S10</t>
        </is>
      </c>
      <c r="E415" t="inlineStr">
        <is>
          <t>Nexa Nunavut (S10)</t>
        </is>
      </c>
      <c r="F415" t="inlineStr">
        <is>
          <t>Canada</t>
        </is>
      </c>
      <c r="G415" t="inlineStr">
        <is>
          <t>POS</t>
        </is>
      </c>
      <c r="H415" s="42" t="n">
        <v>3831.13</v>
      </c>
      <c r="I415" s="42" t="n">
        <v>0</v>
      </c>
      <c r="J415" s="42" t="n">
        <v>3831.13</v>
      </c>
      <c r="K415" s="42" t="n">
        <v>326</v>
      </c>
      <c r="L415" s="42" t="n">
        <v>7</v>
      </c>
      <c r="M415" s="42" t="n">
        <v>26</v>
      </c>
      <c r="N415" s="42" t="n">
        <v>3505.13</v>
      </c>
      <c r="O415" s="42" t="n">
        <v>3831.13</v>
      </c>
      <c r="P415" s="42" t="n">
        <v>0</v>
      </c>
      <c r="Q415" s="42" t="n">
        <v>0</v>
      </c>
      <c r="R415" s="42" t="n">
        <v>0</v>
      </c>
      <c r="S415" s="42">
        <f>N415-(J415-K415)</f>
        <v/>
      </c>
      <c r="T415">
        <f>IF(N415=0,0,IF(AND(ABS(S415)&gt;Calc!$B$8,ABS(S415)/ABS(N415)&gt;Calc!$B$9),1,0))</f>
        <v/>
      </c>
      <c r="U415">
        <f>IF(AND(A415=Calc!$B$3,OR(Calc!$B$6="*",G415=Calc!$B$6),OR(Calc!$B$7="*",F415=Calc!$B$7)),1,0)</f>
        <v/>
      </c>
      <c r="V415">
        <f>IF(AND(U415=1,J415&gt;0),J415+ROW()/1000000,0)</f>
        <v/>
      </c>
      <c r="W415">
        <f>IF(AND(U415=1,OR(N415&lt;&gt;0,J415&lt;&gt;0)),ABS(S415)+ROW()/1000000,0)</f>
        <v/>
      </c>
      <c r="X415">
        <f>IF(AND(U415=1,T415=1,C415&lt;&gt;0),ABS(S415)+ROW()/1000000,0)</f>
        <v/>
      </c>
    </row>
    <row r="416">
      <c r="A416" t="n">
        <v>201610</v>
      </c>
      <c r="B416" t="inlineStr">
        <is>
          <t>10/2016</t>
        </is>
      </c>
      <c r="C416" t="n">
        <v>14</v>
      </c>
      <c r="D416" t="inlineStr">
        <is>
          <t>S14</t>
        </is>
      </c>
      <c r="E416" t="inlineStr">
        <is>
          <t>Nexa Franche-Comté (S14)</t>
        </is>
      </c>
      <c r="F416" t="inlineStr">
        <is>
          <t>Pháp</t>
        </is>
      </c>
      <c r="G416" t="inlineStr">
        <is>
          <t>POS</t>
        </is>
      </c>
      <c r="H416" s="42" t="n">
        <v>13287.87</v>
      </c>
      <c r="I416" s="42" t="n">
        <v>0</v>
      </c>
      <c r="J416" s="42" t="n">
        <v>13287.87</v>
      </c>
      <c r="K416" s="42" t="n">
        <v>0</v>
      </c>
      <c r="L416" s="42" t="n">
        <v>1</v>
      </c>
      <c r="M416" s="42" t="n">
        <v>28</v>
      </c>
      <c r="N416" s="42" t="n">
        <v>13287.87</v>
      </c>
      <c r="O416" s="42" t="n">
        <v>13287.87</v>
      </c>
      <c r="P416" s="42" t="n">
        <v>0</v>
      </c>
      <c r="Q416" s="42" t="n">
        <v>0</v>
      </c>
      <c r="R416" s="42" t="n">
        <v>0</v>
      </c>
      <c r="S416" s="42">
        <f>N416-(J416-K416)</f>
        <v/>
      </c>
      <c r="T416">
        <f>IF(N416=0,0,IF(AND(ABS(S416)&gt;Calc!$B$8,ABS(S416)/ABS(N416)&gt;Calc!$B$9),1,0))</f>
        <v/>
      </c>
      <c r="U416">
        <f>IF(AND(A416=Calc!$B$3,OR(Calc!$B$6="*",G416=Calc!$B$6),OR(Calc!$B$7="*",F416=Calc!$B$7)),1,0)</f>
        <v/>
      </c>
      <c r="V416">
        <f>IF(AND(U416=1,J416&gt;0),J416+ROW()/1000000,0)</f>
        <v/>
      </c>
      <c r="W416">
        <f>IF(AND(U416=1,OR(N416&lt;&gt;0,J416&lt;&gt;0)),ABS(S416)+ROW()/1000000,0)</f>
        <v/>
      </c>
      <c r="X416">
        <f>IF(AND(U416=1,T416=1,C416&lt;&gt;0),ABS(S416)+ROW()/1000000,0)</f>
        <v/>
      </c>
    </row>
    <row r="417">
      <c r="A417" t="n">
        <v>201610</v>
      </c>
      <c r="B417" t="inlineStr">
        <is>
          <t>10/2016</t>
        </is>
      </c>
      <c r="C417" t="n">
        <v>15</v>
      </c>
      <c r="D417" t="inlineStr">
        <is>
          <t>S15</t>
        </is>
      </c>
      <c r="E417" t="inlineStr">
        <is>
          <t>Nexa La Réunion (S15)</t>
        </is>
      </c>
      <c r="F417" t="inlineStr">
        <is>
          <t>Pháp</t>
        </is>
      </c>
      <c r="G417" t="inlineStr">
        <is>
          <t>POS</t>
        </is>
      </c>
      <c r="H417" s="42" t="n">
        <v>7223.97</v>
      </c>
      <c r="I417" s="42" t="n">
        <v>0</v>
      </c>
      <c r="J417" s="42" t="n">
        <v>7223.97</v>
      </c>
      <c r="K417" s="42" t="n">
        <v>0</v>
      </c>
      <c r="L417" s="42" t="n">
        <v>2</v>
      </c>
      <c r="M417" s="42" t="n">
        <v>18</v>
      </c>
      <c r="N417" s="42" t="n">
        <v>7223.97</v>
      </c>
      <c r="O417" s="42" t="n">
        <v>7223.97</v>
      </c>
      <c r="P417" s="42" t="n">
        <v>0</v>
      </c>
      <c r="Q417" s="42" t="n">
        <v>0</v>
      </c>
      <c r="R417" s="42" t="n">
        <v>0</v>
      </c>
      <c r="S417" s="42">
        <f>N417-(J417-K417)</f>
        <v/>
      </c>
      <c r="T417">
        <f>IF(N417=0,0,IF(AND(ABS(S417)&gt;Calc!$B$8,ABS(S417)/ABS(N417)&gt;Calc!$B$9),1,0))</f>
        <v/>
      </c>
      <c r="U417">
        <f>IF(AND(A417=Calc!$B$3,OR(Calc!$B$6="*",G417=Calc!$B$6),OR(Calc!$B$7="*",F417=Calc!$B$7)),1,0)</f>
        <v/>
      </c>
      <c r="V417">
        <f>IF(AND(U417=1,J417&gt;0),J417+ROW()/1000000,0)</f>
        <v/>
      </c>
      <c r="W417">
        <f>IF(AND(U417=1,OR(N417&lt;&gt;0,J417&lt;&gt;0)),ABS(S417)+ROW()/1000000,0)</f>
        <v/>
      </c>
      <c r="X417">
        <f>IF(AND(U417=1,T417=1,C417&lt;&gt;0),ABS(S417)+ROW()/1000000,0)</f>
        <v/>
      </c>
    </row>
    <row r="418">
      <c r="A418" t="n">
        <v>201610</v>
      </c>
      <c r="B418" t="inlineStr">
        <is>
          <t>10/2016</t>
        </is>
      </c>
      <c r="C418" t="n">
        <v>17</v>
      </c>
      <c r="D418" t="inlineStr">
        <is>
          <t>S17</t>
        </is>
      </c>
      <c r="E418" t="inlineStr">
        <is>
          <t>Nexa Martinique (S17)</t>
        </is>
      </c>
      <c r="F418" t="inlineStr">
        <is>
          <t>Pháp</t>
        </is>
      </c>
      <c r="G418" t="inlineStr">
        <is>
          <t>POS</t>
        </is>
      </c>
      <c r="H418" s="42" t="n">
        <v>1582</v>
      </c>
      <c r="I418" s="42" t="n">
        <v>0</v>
      </c>
      <c r="J418" s="42" t="n">
        <v>1582</v>
      </c>
      <c r="K418" s="42" t="n">
        <v>0</v>
      </c>
      <c r="L418" s="42" t="n">
        <v>1</v>
      </c>
      <c r="M418" s="42" t="n">
        <v>2</v>
      </c>
      <c r="N418" s="42" t="n">
        <v>1582</v>
      </c>
      <c r="O418" s="42" t="n">
        <v>1582</v>
      </c>
      <c r="P418" s="42" t="n">
        <v>0</v>
      </c>
      <c r="Q418" s="42" t="n">
        <v>0</v>
      </c>
      <c r="R418" s="42" t="n">
        <v>0</v>
      </c>
      <c r="S418" s="42">
        <f>N418-(J418-K418)</f>
        <v/>
      </c>
      <c r="T418">
        <f>IF(N418=0,0,IF(AND(ABS(S418)&gt;Calc!$B$8,ABS(S418)/ABS(N418)&gt;Calc!$B$9),1,0))</f>
        <v/>
      </c>
      <c r="U418">
        <f>IF(AND(A418=Calc!$B$3,OR(Calc!$B$6="*",G418=Calc!$B$6),OR(Calc!$B$7="*",F418=Calc!$B$7)),1,0)</f>
        <v/>
      </c>
      <c r="V418">
        <f>IF(AND(U418=1,J418&gt;0),J418+ROW()/1000000,0)</f>
        <v/>
      </c>
      <c r="W418">
        <f>IF(AND(U418=1,OR(N418&lt;&gt;0,J418&lt;&gt;0)),ABS(S418)+ROW()/1000000,0)</f>
        <v/>
      </c>
      <c r="X418">
        <f>IF(AND(U418=1,T418=1,C418&lt;&gt;0),ABS(S418)+ROW()/1000000,0)</f>
        <v/>
      </c>
    </row>
    <row r="419">
      <c r="A419" t="n">
        <v>201610</v>
      </c>
      <c r="B419" t="inlineStr">
        <is>
          <t>10/2016</t>
        </is>
      </c>
      <c r="C419" t="n">
        <v>18</v>
      </c>
      <c r="D419" t="inlineStr">
        <is>
          <t>S18</t>
        </is>
      </c>
      <c r="E419" t="inlineStr">
        <is>
          <t>Nexa Mayotte (S18)</t>
        </is>
      </c>
      <c r="F419" t="inlineStr">
        <is>
          <t>Pháp</t>
        </is>
      </c>
      <c r="G419" t="inlineStr">
        <is>
          <t>POS</t>
        </is>
      </c>
      <c r="H419" s="42" t="n">
        <v>0</v>
      </c>
      <c r="I419" s="42" t="n">
        <v>0</v>
      </c>
      <c r="J419" s="42" t="n">
        <v>0</v>
      </c>
      <c r="K419" s="42" t="n">
        <v>4680</v>
      </c>
      <c r="L419" s="42" t="n">
        <v>0</v>
      </c>
      <c r="M419" s="42" t="n">
        <v>0</v>
      </c>
      <c r="N419" s="42" t="n">
        <v>-4680</v>
      </c>
      <c r="O419" s="42" t="n">
        <v>0</v>
      </c>
      <c r="P419" s="42" t="n">
        <v>0</v>
      </c>
      <c r="Q419" s="42" t="n">
        <v>0</v>
      </c>
      <c r="R419" s="42" t="n">
        <v>0</v>
      </c>
      <c r="S419" s="42">
        <f>N419-(J419-K419)</f>
        <v/>
      </c>
      <c r="T419">
        <f>IF(N419=0,0,IF(AND(ABS(S419)&gt;Calc!$B$8,ABS(S419)/ABS(N419)&gt;Calc!$B$9),1,0))</f>
        <v/>
      </c>
      <c r="U419">
        <f>IF(AND(A419=Calc!$B$3,OR(Calc!$B$6="*",G419=Calc!$B$6),OR(Calc!$B$7="*",F419=Calc!$B$7)),1,0)</f>
        <v/>
      </c>
      <c r="V419">
        <f>IF(AND(U419=1,J419&gt;0),J419+ROW()/1000000,0)</f>
        <v/>
      </c>
      <c r="W419">
        <f>IF(AND(U419=1,OR(N419&lt;&gt;0,J419&lt;&gt;0)),ABS(S419)+ROW()/1000000,0)</f>
        <v/>
      </c>
      <c r="X419">
        <f>IF(AND(U419=1,T419=1,C419&lt;&gt;0),ABS(S419)+ROW()/1000000,0)</f>
        <v/>
      </c>
    </row>
    <row r="420">
      <c r="A420" t="n">
        <v>201610</v>
      </c>
      <c r="B420" t="inlineStr">
        <is>
          <t>10/2016</t>
        </is>
      </c>
      <c r="C420" t="n">
        <v>19</v>
      </c>
      <c r="D420" t="inlineStr">
        <is>
          <t>S19</t>
        </is>
      </c>
      <c r="E420" t="inlineStr">
        <is>
          <t>Nexa Berlin (S19)</t>
        </is>
      </c>
      <c r="F420" t="inlineStr">
        <is>
          <t>Đức</t>
        </is>
      </c>
      <c r="G420" t="inlineStr">
        <is>
          <t>POS</t>
        </is>
      </c>
      <c r="H420" s="42" t="n">
        <v>8623.75</v>
      </c>
      <c r="I420" s="42" t="n">
        <v>0</v>
      </c>
      <c r="J420" s="42" t="n">
        <v>8623.75</v>
      </c>
      <c r="K420" s="42" t="n">
        <v>257.5</v>
      </c>
      <c r="L420" s="42" t="n">
        <v>2</v>
      </c>
      <c r="M420" s="42" t="n">
        <v>23</v>
      </c>
      <c r="N420" s="42" t="n">
        <v>8366.25</v>
      </c>
      <c r="O420" s="42" t="n">
        <v>8623.75</v>
      </c>
      <c r="P420" s="42" t="n">
        <v>0</v>
      </c>
      <c r="Q420" s="42" t="n">
        <v>0</v>
      </c>
      <c r="R420" s="42" t="n">
        <v>0</v>
      </c>
      <c r="S420" s="42">
        <f>N420-(J420-K420)</f>
        <v/>
      </c>
      <c r="T420">
        <f>IF(N420=0,0,IF(AND(ABS(S420)&gt;Calc!$B$8,ABS(S420)/ABS(N420)&gt;Calc!$B$9),1,0))</f>
        <v/>
      </c>
      <c r="U420">
        <f>IF(AND(A420=Calc!$B$3,OR(Calc!$B$6="*",G420=Calc!$B$6),OR(Calc!$B$7="*",F420=Calc!$B$7)),1,0)</f>
        <v/>
      </c>
      <c r="V420">
        <f>IF(AND(U420=1,J420&gt;0),J420+ROW()/1000000,0)</f>
        <v/>
      </c>
      <c r="W420">
        <f>IF(AND(U420=1,OR(N420&lt;&gt;0,J420&lt;&gt;0)),ABS(S420)+ROW()/1000000,0)</f>
        <v/>
      </c>
      <c r="X420">
        <f>IF(AND(U420=1,T420=1,C420&lt;&gt;0),ABS(S420)+ROW()/1000000,0)</f>
        <v/>
      </c>
    </row>
    <row r="421">
      <c r="A421" t="n">
        <v>201610</v>
      </c>
      <c r="B421" t="inlineStr">
        <is>
          <t>10/2016</t>
        </is>
      </c>
      <c r="C421" t="n">
        <v>20</v>
      </c>
      <c r="D421" t="inlineStr">
        <is>
          <t>S20</t>
        </is>
      </c>
      <c r="E421" t="inlineStr">
        <is>
          <t>Nexa Brandenburg (S20)</t>
        </is>
      </c>
      <c r="F421" t="inlineStr">
        <is>
          <t>Đức</t>
        </is>
      </c>
      <c r="G421" t="inlineStr">
        <is>
          <t>POS</t>
        </is>
      </c>
      <c r="H421" s="42" t="n">
        <v>1684.45</v>
      </c>
      <c r="I421" s="42" t="n">
        <v>0</v>
      </c>
      <c r="J421" s="42" t="n">
        <v>1684.45</v>
      </c>
      <c r="K421" s="42" t="n">
        <v>0</v>
      </c>
      <c r="L421" s="42" t="n">
        <v>1</v>
      </c>
      <c r="M421" s="42" t="n">
        <v>7</v>
      </c>
      <c r="N421" s="42" t="n">
        <v>1684.45</v>
      </c>
      <c r="O421" s="42" t="n">
        <v>1684.45</v>
      </c>
      <c r="P421" s="42" t="n">
        <v>0</v>
      </c>
      <c r="Q421" s="42" t="n">
        <v>0</v>
      </c>
      <c r="R421" s="42" t="n">
        <v>0</v>
      </c>
      <c r="S421" s="42">
        <f>N421-(J421-K421)</f>
        <v/>
      </c>
      <c r="T421">
        <f>IF(N421=0,0,IF(AND(ABS(S421)&gt;Calc!$B$8,ABS(S421)/ABS(N421)&gt;Calc!$B$9),1,0))</f>
        <v/>
      </c>
      <c r="U421">
        <f>IF(AND(A421=Calc!$B$3,OR(Calc!$B$6="*",G421=Calc!$B$6),OR(Calc!$B$7="*",F421=Calc!$B$7)),1,0)</f>
        <v/>
      </c>
      <c r="V421">
        <f>IF(AND(U421=1,J421&gt;0),J421+ROW()/1000000,0)</f>
        <v/>
      </c>
      <c r="W421">
        <f>IF(AND(U421=1,OR(N421&lt;&gt;0,J421&lt;&gt;0)),ABS(S421)+ROW()/1000000,0)</f>
        <v/>
      </c>
      <c r="X421">
        <f>IF(AND(U421=1,T421=1,C421&lt;&gt;0),ABS(S421)+ROW()/1000000,0)</f>
        <v/>
      </c>
    </row>
    <row r="422">
      <c r="A422" t="n">
        <v>201610</v>
      </c>
      <c r="B422" t="inlineStr">
        <is>
          <t>10/2016</t>
        </is>
      </c>
      <c r="C422" t="n">
        <v>22</v>
      </c>
      <c r="D422" t="inlineStr">
        <is>
          <t>S22</t>
        </is>
      </c>
      <c r="E422" t="inlineStr">
        <is>
          <t>Nexa Freistaat Thüringen (S22)</t>
        </is>
      </c>
      <c r="F422" t="inlineStr">
        <is>
          <t>Đức</t>
        </is>
      </c>
      <c r="G422" t="inlineStr">
        <is>
          <t>POS</t>
        </is>
      </c>
      <c r="H422" s="42" t="n">
        <v>2513.5</v>
      </c>
      <c r="I422" s="42" t="n">
        <v>0</v>
      </c>
      <c r="J422" s="42" t="n">
        <v>2513.5</v>
      </c>
      <c r="K422" s="42" t="n">
        <v>0</v>
      </c>
      <c r="L422" s="42" t="n">
        <v>2</v>
      </c>
      <c r="M422" s="42" t="n">
        <v>16</v>
      </c>
      <c r="N422" s="42" t="n">
        <v>2257</v>
      </c>
      <c r="O422" s="42" t="n">
        <v>2513.5</v>
      </c>
      <c r="P422" s="42" t="n">
        <v>0</v>
      </c>
      <c r="Q422" s="42" t="n">
        <v>0</v>
      </c>
      <c r="R422" s="42" t="n">
        <v>0</v>
      </c>
      <c r="S422" s="42">
        <f>N422-(J422-K422)</f>
        <v/>
      </c>
      <c r="T422">
        <f>IF(N422=0,0,IF(AND(ABS(S422)&gt;Calc!$B$8,ABS(S422)/ABS(N422)&gt;Calc!$B$9),1,0))</f>
        <v/>
      </c>
      <c r="U422">
        <f>IF(AND(A422=Calc!$B$3,OR(Calc!$B$6="*",G422=Calc!$B$6),OR(Calc!$B$7="*",F422=Calc!$B$7)),1,0)</f>
        <v/>
      </c>
      <c r="V422">
        <f>IF(AND(U422=1,J422&gt;0),J422+ROW()/1000000,0)</f>
        <v/>
      </c>
      <c r="W422">
        <f>IF(AND(U422=1,OR(N422&lt;&gt;0,J422&lt;&gt;0)),ABS(S422)+ROW()/1000000,0)</f>
        <v/>
      </c>
      <c r="X422">
        <f>IF(AND(U422=1,T422=1,C422&lt;&gt;0),ABS(S422)+ROW()/1000000,0)</f>
        <v/>
      </c>
    </row>
    <row r="423">
      <c r="A423" t="n">
        <v>201610</v>
      </c>
      <c r="B423" t="inlineStr">
        <is>
          <t>10/2016</t>
        </is>
      </c>
      <c r="C423" t="n">
        <v>23</v>
      </c>
      <c r="D423" t="inlineStr">
        <is>
          <t>S23</t>
        </is>
      </c>
      <c r="E423" t="inlineStr">
        <is>
          <t>Nexa Hamburg (S23)</t>
        </is>
      </c>
      <c r="F423" t="inlineStr">
        <is>
          <t>Đức</t>
        </is>
      </c>
      <c r="G423" t="inlineStr">
        <is>
          <t>POS</t>
        </is>
      </c>
      <c r="H423" s="42" t="n">
        <v>7761.87</v>
      </c>
      <c r="I423" s="42" t="n">
        <v>0</v>
      </c>
      <c r="J423" s="42" t="n">
        <v>7761.87</v>
      </c>
      <c r="K423" s="42" t="n">
        <v>0</v>
      </c>
      <c r="L423" s="42" t="n">
        <v>4</v>
      </c>
      <c r="M423" s="42" t="n">
        <v>51</v>
      </c>
      <c r="N423" s="42" t="n">
        <v>7761.87</v>
      </c>
      <c r="O423" s="42" t="n">
        <v>7761.87</v>
      </c>
      <c r="P423" s="42" t="n">
        <v>0</v>
      </c>
      <c r="Q423" s="42" t="n">
        <v>0</v>
      </c>
      <c r="R423" s="42" t="n">
        <v>0</v>
      </c>
      <c r="S423" s="42">
        <f>N423-(J423-K423)</f>
        <v/>
      </c>
      <c r="T423">
        <f>IF(N423=0,0,IF(AND(ABS(S423)&gt;Calc!$B$8,ABS(S423)/ABS(N423)&gt;Calc!$B$9),1,0))</f>
        <v/>
      </c>
      <c r="U423">
        <f>IF(AND(A423=Calc!$B$3,OR(Calc!$B$6="*",G423=Calc!$B$6),OR(Calc!$B$7="*",F423=Calc!$B$7)),1,0)</f>
        <v/>
      </c>
      <c r="V423">
        <f>IF(AND(U423=1,J423&gt;0),J423+ROW()/1000000,0)</f>
        <v/>
      </c>
      <c r="W423">
        <f>IF(AND(U423=1,OR(N423&lt;&gt;0,J423&lt;&gt;0)),ABS(S423)+ROW()/1000000,0)</f>
        <v/>
      </c>
      <c r="X423">
        <f>IF(AND(U423=1,T423=1,C423&lt;&gt;0),ABS(S423)+ROW()/1000000,0)</f>
        <v/>
      </c>
    </row>
    <row r="424">
      <c r="A424" t="n">
        <v>201610</v>
      </c>
      <c r="B424" t="inlineStr">
        <is>
          <t>10/2016</t>
        </is>
      </c>
      <c r="C424" t="n">
        <v>24</v>
      </c>
      <c r="D424" t="inlineStr">
        <is>
          <t>S24</t>
        </is>
      </c>
      <c r="E424" t="inlineStr">
        <is>
          <t>Nexa Hessen (S24)</t>
        </is>
      </c>
      <c r="F424" t="inlineStr">
        <is>
          <t>Đức</t>
        </is>
      </c>
      <c r="G424" t="inlineStr">
        <is>
          <t>POS</t>
        </is>
      </c>
      <c r="H424" s="42" t="n">
        <v>198.9</v>
      </c>
      <c r="I424" s="42" t="n">
        <v>0</v>
      </c>
      <c r="J424" s="42" t="n">
        <v>198.9</v>
      </c>
      <c r="K424" s="42" t="n">
        <v>627</v>
      </c>
      <c r="L424" s="42" t="n">
        <v>1</v>
      </c>
      <c r="M424" s="42" t="n">
        <v>2</v>
      </c>
      <c r="N424" s="42" t="n">
        <v>-428.1</v>
      </c>
      <c r="O424" s="42" t="n">
        <v>198.9</v>
      </c>
      <c r="P424" s="42" t="n">
        <v>0</v>
      </c>
      <c r="Q424" s="42" t="n">
        <v>0</v>
      </c>
      <c r="R424" s="42" t="n">
        <v>0</v>
      </c>
      <c r="S424" s="42">
        <f>N424-(J424-K424)</f>
        <v/>
      </c>
      <c r="T424">
        <f>IF(N424=0,0,IF(AND(ABS(S424)&gt;Calc!$B$8,ABS(S424)/ABS(N424)&gt;Calc!$B$9),1,0))</f>
        <v/>
      </c>
      <c r="U424">
        <f>IF(AND(A424=Calc!$B$3,OR(Calc!$B$6="*",G424=Calc!$B$6),OR(Calc!$B$7="*",F424=Calc!$B$7)),1,0)</f>
        <v/>
      </c>
      <c r="V424">
        <f>IF(AND(U424=1,J424&gt;0),J424+ROW()/1000000,0)</f>
        <v/>
      </c>
      <c r="W424">
        <f>IF(AND(U424=1,OR(N424&lt;&gt;0,J424&lt;&gt;0)),ABS(S424)+ROW()/1000000,0)</f>
        <v/>
      </c>
      <c r="X424">
        <f>IF(AND(U424=1,T424=1,C424&lt;&gt;0),ABS(S424)+ROW()/1000000,0)</f>
        <v/>
      </c>
    </row>
    <row r="425">
      <c r="A425" t="n">
        <v>201610</v>
      </c>
      <c r="B425" t="inlineStr">
        <is>
          <t>10/2016</t>
        </is>
      </c>
      <c r="C425" t="n">
        <v>27</v>
      </c>
      <c r="D425" t="inlineStr">
        <is>
          <t>S27</t>
        </is>
      </c>
      <c r="E425" t="inlineStr">
        <is>
          <t>Nexa Sachsen-Anhalt (S27)</t>
        </is>
      </c>
      <c r="F425" t="inlineStr">
        <is>
          <t>Đức</t>
        </is>
      </c>
      <c r="G425" t="inlineStr">
        <is>
          <t>POS</t>
        </is>
      </c>
      <c r="H425" s="42" t="n">
        <v>4163.89</v>
      </c>
      <c r="I425" s="42" t="n">
        <v>0</v>
      </c>
      <c r="J425" s="42" t="n">
        <v>4163.89</v>
      </c>
      <c r="K425" s="42" t="n">
        <v>0</v>
      </c>
      <c r="L425" s="42" t="n">
        <v>3</v>
      </c>
      <c r="M425" s="42" t="n">
        <v>28</v>
      </c>
      <c r="N425" s="42" t="n">
        <v>4163.89</v>
      </c>
      <c r="O425" s="42" t="n">
        <v>4163.89</v>
      </c>
      <c r="P425" s="42" t="n">
        <v>0</v>
      </c>
      <c r="Q425" s="42" t="n">
        <v>0</v>
      </c>
      <c r="R425" s="42" t="n">
        <v>0</v>
      </c>
      <c r="S425" s="42">
        <f>N425-(J425-K425)</f>
        <v/>
      </c>
      <c r="T425">
        <f>IF(N425=0,0,IF(AND(ABS(S425)&gt;Calc!$B$8,ABS(S425)/ABS(N425)&gt;Calc!$B$9),1,0))</f>
        <v/>
      </c>
      <c r="U425">
        <f>IF(AND(A425=Calc!$B$3,OR(Calc!$B$6="*",G425=Calc!$B$6),OR(Calc!$B$7="*",F425=Calc!$B$7)),1,0)</f>
        <v/>
      </c>
      <c r="V425">
        <f>IF(AND(U425=1,J425&gt;0),J425+ROW()/1000000,0)</f>
        <v/>
      </c>
      <c r="W425">
        <f>IF(AND(U425=1,OR(N425&lt;&gt;0,J425&lt;&gt;0)),ABS(S425)+ROW()/1000000,0)</f>
        <v/>
      </c>
      <c r="X425">
        <f>IF(AND(U425=1,T425=1,C425&lt;&gt;0),ABS(S425)+ROW()/1000000,0)</f>
        <v/>
      </c>
    </row>
    <row r="426">
      <c r="A426" t="n">
        <v>201610</v>
      </c>
      <c r="B426" t="inlineStr">
        <is>
          <t>10/2016</t>
        </is>
      </c>
      <c r="C426" t="n">
        <v>28</v>
      </c>
      <c r="D426" t="inlineStr">
        <is>
          <t>S28</t>
        </is>
      </c>
      <c r="E426" t="inlineStr">
        <is>
          <t>Nexa Caltanissetta (S28)</t>
        </is>
      </c>
      <c r="F426" t="inlineStr">
        <is>
          <t>Ý</t>
        </is>
      </c>
      <c r="G426" t="inlineStr">
        <is>
          <t>POS</t>
        </is>
      </c>
      <c r="H426" s="42" t="n">
        <v>5479.95</v>
      </c>
      <c r="I426" s="42" t="n">
        <v>0</v>
      </c>
      <c r="J426" s="42" t="n">
        <v>5479.95</v>
      </c>
      <c r="K426" s="42" t="n">
        <v>0</v>
      </c>
      <c r="L426" s="42" t="n">
        <v>6</v>
      </c>
      <c r="M426" s="42" t="n">
        <v>22</v>
      </c>
      <c r="N426" s="42" t="n">
        <v>5479.95</v>
      </c>
      <c r="O426" s="42" t="n">
        <v>5479.95</v>
      </c>
      <c r="P426" s="42" t="n">
        <v>0</v>
      </c>
      <c r="Q426" s="42" t="n">
        <v>0</v>
      </c>
      <c r="R426" s="42" t="n">
        <v>0</v>
      </c>
      <c r="S426" s="42">
        <f>N426-(J426-K426)</f>
        <v/>
      </c>
      <c r="T426">
        <f>IF(N426=0,0,IF(AND(ABS(S426)&gt;Calc!$B$8,ABS(S426)/ABS(N426)&gt;Calc!$B$9),1,0))</f>
        <v/>
      </c>
      <c r="U426">
        <f>IF(AND(A426=Calc!$B$3,OR(Calc!$B$6="*",G426=Calc!$B$6),OR(Calc!$B$7="*",F426=Calc!$B$7)),1,0)</f>
        <v/>
      </c>
      <c r="V426">
        <f>IF(AND(U426=1,J426&gt;0),J426+ROW()/1000000,0)</f>
        <v/>
      </c>
      <c r="W426">
        <f>IF(AND(U426=1,OR(N426&lt;&gt;0,J426&lt;&gt;0)),ABS(S426)+ROW()/1000000,0)</f>
        <v/>
      </c>
      <c r="X426">
        <f>IF(AND(U426=1,T426=1,C426&lt;&gt;0),ABS(S426)+ROW()/1000000,0)</f>
        <v/>
      </c>
    </row>
    <row r="427">
      <c r="A427" t="n">
        <v>201610</v>
      </c>
      <c r="B427" t="inlineStr">
        <is>
          <t>10/2016</t>
        </is>
      </c>
      <c r="C427" t="n">
        <v>29</v>
      </c>
      <c r="D427" t="inlineStr">
        <is>
          <t>S29</t>
        </is>
      </c>
      <c r="E427" t="inlineStr">
        <is>
          <t>Nexa Enna (S29)</t>
        </is>
      </c>
      <c r="F427" t="inlineStr">
        <is>
          <t>Ý</t>
        </is>
      </c>
      <c r="G427" t="inlineStr">
        <is>
          <t>POS</t>
        </is>
      </c>
      <c r="H427" s="42" t="n">
        <v>14272.3</v>
      </c>
      <c r="I427" s="42" t="n">
        <v>0</v>
      </c>
      <c r="J427" s="42" t="n">
        <v>14272.3</v>
      </c>
      <c r="K427" s="42" t="n">
        <v>0</v>
      </c>
      <c r="L427" s="42" t="n">
        <v>5</v>
      </c>
      <c r="M427" s="42" t="n">
        <v>50</v>
      </c>
      <c r="N427" s="42" t="n">
        <v>14272.3</v>
      </c>
      <c r="O427" s="42" t="n">
        <v>14272.3</v>
      </c>
      <c r="P427" s="42" t="n">
        <v>0</v>
      </c>
      <c r="Q427" s="42" t="n">
        <v>0</v>
      </c>
      <c r="R427" s="42" t="n">
        <v>0</v>
      </c>
      <c r="S427" s="42">
        <f>N427-(J427-K427)</f>
        <v/>
      </c>
      <c r="T427">
        <f>IF(N427=0,0,IF(AND(ABS(S427)&gt;Calc!$B$8,ABS(S427)/ABS(N427)&gt;Calc!$B$9),1,0))</f>
        <v/>
      </c>
      <c r="U427">
        <f>IF(AND(A427=Calc!$B$3,OR(Calc!$B$6="*",G427=Calc!$B$6),OR(Calc!$B$7="*",F427=Calc!$B$7)),1,0)</f>
        <v/>
      </c>
      <c r="V427">
        <f>IF(AND(U427=1,J427&gt;0),J427+ROW()/1000000,0)</f>
        <v/>
      </c>
      <c r="W427">
        <f>IF(AND(U427=1,OR(N427&lt;&gt;0,J427&lt;&gt;0)),ABS(S427)+ROW()/1000000,0)</f>
        <v/>
      </c>
      <c r="X427">
        <f>IF(AND(U427=1,T427=1,C427&lt;&gt;0),ABS(S427)+ROW()/1000000,0)</f>
        <v/>
      </c>
    </row>
    <row r="428">
      <c r="A428" t="n">
        <v>201610</v>
      </c>
      <c r="B428" t="inlineStr">
        <is>
          <t>10/2016</t>
        </is>
      </c>
      <c r="C428" t="n">
        <v>30</v>
      </c>
      <c r="D428" t="inlineStr">
        <is>
          <t>S30</t>
        </is>
      </c>
      <c r="E428" t="inlineStr">
        <is>
          <t>Nexa Pesaro (S30)</t>
        </is>
      </c>
      <c r="F428" t="inlineStr">
        <is>
          <t>Ý</t>
        </is>
      </c>
      <c r="G428" t="inlineStr">
        <is>
          <t>POS</t>
        </is>
      </c>
      <c r="H428" s="42" t="n">
        <v>3653.03</v>
      </c>
      <c r="I428" s="42" t="n">
        <v>0</v>
      </c>
      <c r="J428" s="42" t="n">
        <v>3653.03</v>
      </c>
      <c r="K428" s="42" t="n">
        <v>0</v>
      </c>
      <c r="L428" s="42" t="n">
        <v>3</v>
      </c>
      <c r="M428" s="42" t="n">
        <v>38</v>
      </c>
      <c r="N428" s="42" t="n">
        <v>3653.03</v>
      </c>
      <c r="O428" s="42" t="n">
        <v>3653.03</v>
      </c>
      <c r="P428" s="42" t="n">
        <v>0</v>
      </c>
      <c r="Q428" s="42" t="n">
        <v>0</v>
      </c>
      <c r="R428" s="42" t="n">
        <v>0</v>
      </c>
      <c r="S428" s="42">
        <f>N428-(J428-K428)</f>
        <v/>
      </c>
      <c r="T428">
        <f>IF(N428=0,0,IF(AND(ABS(S428)&gt;Calc!$B$8,ABS(S428)/ABS(N428)&gt;Calc!$B$9),1,0))</f>
        <v/>
      </c>
      <c r="U428">
        <f>IF(AND(A428=Calc!$B$3,OR(Calc!$B$6="*",G428=Calc!$B$6),OR(Calc!$B$7="*",F428=Calc!$B$7)),1,0)</f>
        <v/>
      </c>
      <c r="V428">
        <f>IF(AND(U428=1,J428&gt;0),J428+ROW()/1000000,0)</f>
        <v/>
      </c>
      <c r="W428">
        <f>IF(AND(U428=1,OR(N428&lt;&gt;0,J428&lt;&gt;0)),ABS(S428)+ROW()/1000000,0)</f>
        <v/>
      </c>
      <c r="X428">
        <f>IF(AND(U428=1,T428=1,C428&lt;&gt;0),ABS(S428)+ROW()/1000000,0)</f>
        <v/>
      </c>
    </row>
    <row r="429">
      <c r="A429" t="n">
        <v>201610</v>
      </c>
      <c r="B429" t="inlineStr">
        <is>
          <t>10/2016</t>
        </is>
      </c>
      <c r="C429" t="n">
        <v>31</v>
      </c>
      <c r="D429" t="inlineStr">
        <is>
          <t>S31</t>
        </is>
      </c>
      <c r="E429" t="inlineStr">
        <is>
          <t>Nexa Drenthe (S31)</t>
        </is>
      </c>
      <c r="F429" t="inlineStr">
        <is>
          <t>Hà Lan</t>
        </is>
      </c>
      <c r="G429" t="inlineStr">
        <is>
          <t>POS</t>
        </is>
      </c>
      <c r="H429" s="42" t="n">
        <v>7710.69</v>
      </c>
      <c r="I429" s="42" t="n">
        <v>0</v>
      </c>
      <c r="J429" s="42" t="n">
        <v>7710.69</v>
      </c>
      <c r="K429" s="42" t="n">
        <v>0</v>
      </c>
      <c r="L429" s="42" t="n">
        <v>2</v>
      </c>
      <c r="M429" s="42" t="n">
        <v>11</v>
      </c>
      <c r="N429" s="42" t="n">
        <v>7710.69</v>
      </c>
      <c r="O429" s="42" t="n">
        <v>7710.69</v>
      </c>
      <c r="P429" s="42" t="n">
        <v>0</v>
      </c>
      <c r="Q429" s="42" t="n">
        <v>0</v>
      </c>
      <c r="R429" s="42" t="n">
        <v>0</v>
      </c>
      <c r="S429" s="42">
        <f>N429-(J429-K429)</f>
        <v/>
      </c>
      <c r="T429">
        <f>IF(N429=0,0,IF(AND(ABS(S429)&gt;Calc!$B$8,ABS(S429)/ABS(N429)&gt;Calc!$B$9),1,0))</f>
        <v/>
      </c>
      <c r="U429">
        <f>IF(AND(A429=Calc!$B$3,OR(Calc!$B$6="*",G429=Calc!$B$6),OR(Calc!$B$7="*",F429=Calc!$B$7)),1,0)</f>
        <v/>
      </c>
      <c r="V429">
        <f>IF(AND(U429=1,J429&gt;0),J429+ROW()/1000000,0)</f>
        <v/>
      </c>
      <c r="W429">
        <f>IF(AND(U429=1,OR(N429&lt;&gt;0,J429&lt;&gt;0)),ABS(S429)+ROW()/1000000,0)</f>
        <v/>
      </c>
      <c r="X429">
        <f>IF(AND(U429=1,T429=1,C429&lt;&gt;0),ABS(S429)+ROW()/1000000,0)</f>
        <v/>
      </c>
    </row>
    <row r="430">
      <c r="A430" t="n">
        <v>201610</v>
      </c>
      <c r="B430" t="inlineStr">
        <is>
          <t>10/2016</t>
        </is>
      </c>
      <c r="C430" t="n">
        <v>32</v>
      </c>
      <c r="D430" t="inlineStr">
        <is>
          <t>S32</t>
        </is>
      </c>
      <c r="E430" t="inlineStr">
        <is>
          <t>Nexa Flevoland (S32)</t>
        </is>
      </c>
      <c r="F430" t="inlineStr">
        <is>
          <t>Hà Lan</t>
        </is>
      </c>
      <c r="G430" t="inlineStr">
        <is>
          <t>POS</t>
        </is>
      </c>
      <c r="H430" s="42" t="n">
        <v>3701.81</v>
      </c>
      <c r="I430" s="42" t="n">
        <v>0</v>
      </c>
      <c r="J430" s="42" t="n">
        <v>3701.81</v>
      </c>
      <c r="K430" s="42" t="n">
        <v>0</v>
      </c>
      <c r="L430" s="42" t="n">
        <v>4</v>
      </c>
      <c r="M430" s="42" t="n">
        <v>22</v>
      </c>
      <c r="N430" s="42" t="n">
        <v>3701.81</v>
      </c>
      <c r="O430" s="42" t="n">
        <v>3701.81</v>
      </c>
      <c r="P430" s="42" t="n">
        <v>0</v>
      </c>
      <c r="Q430" s="42" t="n">
        <v>0</v>
      </c>
      <c r="R430" s="42" t="n">
        <v>0</v>
      </c>
      <c r="S430" s="42">
        <f>N430-(J430-K430)</f>
        <v/>
      </c>
      <c r="T430">
        <f>IF(N430=0,0,IF(AND(ABS(S430)&gt;Calc!$B$8,ABS(S430)/ABS(N430)&gt;Calc!$B$9),1,0))</f>
        <v/>
      </c>
      <c r="U430">
        <f>IF(AND(A430=Calc!$B$3,OR(Calc!$B$6="*",G430=Calc!$B$6),OR(Calc!$B$7="*",F430=Calc!$B$7)),1,0)</f>
        <v/>
      </c>
      <c r="V430">
        <f>IF(AND(U430=1,J430&gt;0),J430+ROW()/1000000,0)</f>
        <v/>
      </c>
      <c r="W430">
        <f>IF(AND(U430=1,OR(N430&lt;&gt;0,J430&lt;&gt;0)),ABS(S430)+ROW()/1000000,0)</f>
        <v/>
      </c>
      <c r="X430">
        <f>IF(AND(U430=1,T430=1,C430&lt;&gt;0),ABS(S430)+ROW()/1000000,0)</f>
        <v/>
      </c>
    </row>
    <row r="431">
      <c r="A431" t="n">
        <v>201610</v>
      </c>
      <c r="B431" t="inlineStr">
        <is>
          <t>10/2016</t>
        </is>
      </c>
      <c r="C431" t="n">
        <v>33</v>
      </c>
      <c r="D431" t="inlineStr">
        <is>
          <t>S33</t>
        </is>
      </c>
      <c r="E431" t="inlineStr">
        <is>
          <t>Nexa Friesland (S33)</t>
        </is>
      </c>
      <c r="F431" t="inlineStr">
        <is>
          <t>Hà Lan</t>
        </is>
      </c>
      <c r="G431" t="inlineStr">
        <is>
          <t>POS</t>
        </is>
      </c>
      <c r="H431" s="42" t="n">
        <v>2761.87</v>
      </c>
      <c r="I431" s="42" t="n">
        <v>0</v>
      </c>
      <c r="J431" s="42" t="n">
        <v>2761.87</v>
      </c>
      <c r="K431" s="42" t="n">
        <v>67.40000000000001</v>
      </c>
      <c r="L431" s="42" t="n">
        <v>1</v>
      </c>
      <c r="M431" s="42" t="n">
        <v>21</v>
      </c>
      <c r="N431" s="42" t="n">
        <v>2694.47</v>
      </c>
      <c r="O431" s="42" t="n">
        <v>2761.87</v>
      </c>
      <c r="P431" s="42" t="n">
        <v>1</v>
      </c>
      <c r="Q431" s="42" t="n">
        <v>0</v>
      </c>
      <c r="R431" s="42" t="n">
        <v>0</v>
      </c>
      <c r="S431" s="42">
        <f>N431-(J431-K431)</f>
        <v/>
      </c>
      <c r="T431">
        <f>IF(N431=0,0,IF(AND(ABS(S431)&gt;Calc!$B$8,ABS(S431)/ABS(N431)&gt;Calc!$B$9),1,0))</f>
        <v/>
      </c>
      <c r="U431">
        <f>IF(AND(A431=Calc!$B$3,OR(Calc!$B$6="*",G431=Calc!$B$6),OR(Calc!$B$7="*",F431=Calc!$B$7)),1,0)</f>
        <v/>
      </c>
      <c r="V431">
        <f>IF(AND(U431=1,J431&gt;0),J431+ROW()/1000000,0)</f>
        <v/>
      </c>
      <c r="W431">
        <f>IF(AND(U431=1,OR(N431&lt;&gt;0,J431&lt;&gt;0)),ABS(S431)+ROW()/1000000,0)</f>
        <v/>
      </c>
      <c r="X431">
        <f>IF(AND(U431=1,T431=1,C431&lt;&gt;0),ABS(S431)+ROW()/1000000,0)</f>
        <v/>
      </c>
    </row>
    <row r="432">
      <c r="A432" t="n">
        <v>201610</v>
      </c>
      <c r="B432" t="inlineStr">
        <is>
          <t>10/2016</t>
        </is>
      </c>
      <c r="C432" t="n">
        <v>34</v>
      </c>
      <c r="D432" t="inlineStr">
        <is>
          <t>S34</t>
        </is>
      </c>
      <c r="E432" t="inlineStr">
        <is>
          <t>Nexa Groningen (S34)</t>
        </is>
      </c>
      <c r="F432" t="inlineStr">
        <is>
          <t>Hà Lan</t>
        </is>
      </c>
      <c r="G432" t="inlineStr">
        <is>
          <t>POS</t>
        </is>
      </c>
      <c r="H432" s="42" t="n">
        <v>2421.91</v>
      </c>
      <c r="I432" s="42" t="n">
        <v>0</v>
      </c>
      <c r="J432" s="42" t="n">
        <v>2421.91</v>
      </c>
      <c r="K432" s="42" t="n">
        <v>0</v>
      </c>
      <c r="L432" s="42" t="n">
        <v>3</v>
      </c>
      <c r="M432" s="42" t="n">
        <v>13</v>
      </c>
      <c r="N432" s="42" t="n">
        <v>2421.91</v>
      </c>
      <c r="O432" s="42" t="n">
        <v>2421.91</v>
      </c>
      <c r="P432" s="42" t="n">
        <v>0</v>
      </c>
      <c r="Q432" s="42" t="n">
        <v>0</v>
      </c>
      <c r="R432" s="42" t="n">
        <v>0</v>
      </c>
      <c r="S432" s="42">
        <f>N432-(J432-K432)</f>
        <v/>
      </c>
      <c r="T432">
        <f>IF(N432=0,0,IF(AND(ABS(S432)&gt;Calc!$B$8,ABS(S432)/ABS(N432)&gt;Calc!$B$9),1,0))</f>
        <v/>
      </c>
      <c r="U432">
        <f>IF(AND(A432=Calc!$B$3,OR(Calc!$B$6="*",G432=Calc!$B$6),OR(Calc!$B$7="*",F432=Calc!$B$7)),1,0)</f>
        <v/>
      </c>
      <c r="V432">
        <f>IF(AND(U432=1,J432&gt;0),J432+ROW()/1000000,0)</f>
        <v/>
      </c>
      <c r="W432">
        <f>IF(AND(U432=1,OR(N432&lt;&gt;0,J432&lt;&gt;0)),ABS(S432)+ROW()/1000000,0)</f>
        <v/>
      </c>
      <c r="X432">
        <f>IF(AND(U432=1,T432=1,C432&lt;&gt;0),ABS(S432)+ROW()/1000000,0)</f>
        <v/>
      </c>
    </row>
    <row r="433">
      <c r="A433" t="n">
        <v>201610</v>
      </c>
      <c r="B433" t="inlineStr">
        <is>
          <t>10/2016</t>
        </is>
      </c>
      <c r="C433" t="n">
        <v>36</v>
      </c>
      <c r="D433" t="inlineStr">
        <is>
          <t>S36</t>
        </is>
      </c>
      <c r="E433" t="inlineStr">
        <is>
          <t>Nexa Armagh (S36)</t>
        </is>
      </c>
      <c r="F433" t="inlineStr">
        <is>
          <t>Anh</t>
        </is>
      </c>
      <c r="G433" t="inlineStr">
        <is>
          <t>POS</t>
        </is>
      </c>
      <c r="H433" s="42" t="n">
        <v>24485.05</v>
      </c>
      <c r="I433" s="42" t="n">
        <v>0</v>
      </c>
      <c r="J433" s="42" t="n">
        <v>24485.05</v>
      </c>
      <c r="K433" s="42" t="n">
        <v>586.99</v>
      </c>
      <c r="L433" s="42" t="n">
        <v>12</v>
      </c>
      <c r="M433" s="42" t="n">
        <v>84</v>
      </c>
      <c r="N433" s="42" t="n">
        <v>23898.06</v>
      </c>
      <c r="O433" s="42" t="n">
        <v>24485.05</v>
      </c>
      <c r="P433" s="42" t="n">
        <v>1</v>
      </c>
      <c r="Q433" s="42" t="n">
        <v>0</v>
      </c>
      <c r="R433" s="42" t="n">
        <v>0</v>
      </c>
      <c r="S433" s="42">
        <f>N433-(J433-K433)</f>
        <v/>
      </c>
      <c r="T433">
        <f>IF(N433=0,0,IF(AND(ABS(S433)&gt;Calc!$B$8,ABS(S433)/ABS(N433)&gt;Calc!$B$9),1,0))</f>
        <v/>
      </c>
      <c r="U433">
        <f>IF(AND(A433=Calc!$B$3,OR(Calc!$B$6="*",G433=Calc!$B$6),OR(Calc!$B$7="*",F433=Calc!$B$7)),1,0)</f>
        <v/>
      </c>
      <c r="V433">
        <f>IF(AND(U433=1,J433&gt;0),J433+ROW()/1000000,0)</f>
        <v/>
      </c>
      <c r="W433">
        <f>IF(AND(U433=1,OR(N433&lt;&gt;0,J433&lt;&gt;0)),ABS(S433)+ROW()/1000000,0)</f>
        <v/>
      </c>
      <c r="X433">
        <f>IF(AND(U433=1,T433=1,C433&lt;&gt;0),ABS(S433)+ROW()/1000000,0)</f>
        <v/>
      </c>
    </row>
    <row r="434">
      <c r="A434" t="n">
        <v>201610</v>
      </c>
      <c r="B434" t="inlineStr">
        <is>
          <t>10/2016</t>
        </is>
      </c>
      <c r="C434" t="n">
        <v>37</v>
      </c>
      <c r="D434" t="inlineStr">
        <is>
          <t>S37</t>
        </is>
      </c>
      <c r="E434" t="inlineStr">
        <is>
          <t>Nexa Ayrshire (S37)</t>
        </is>
      </c>
      <c r="F434" t="inlineStr">
        <is>
          <t>Anh</t>
        </is>
      </c>
      <c r="G434" t="inlineStr">
        <is>
          <t>POS</t>
        </is>
      </c>
      <c r="H434" s="42" t="n">
        <v>16392.33</v>
      </c>
      <c r="I434" s="42" t="n">
        <v>0</v>
      </c>
      <c r="J434" s="42" t="n">
        <v>16392.33</v>
      </c>
      <c r="K434" s="42" t="n">
        <v>252.39</v>
      </c>
      <c r="L434" s="42" t="n">
        <v>9</v>
      </c>
      <c r="M434" s="42" t="n">
        <v>76</v>
      </c>
      <c r="N434" s="42" t="n">
        <v>16139.94</v>
      </c>
      <c r="O434" s="42" t="n">
        <v>16392.33</v>
      </c>
      <c r="P434" s="42" t="n">
        <v>0</v>
      </c>
      <c r="Q434" s="42" t="n">
        <v>0</v>
      </c>
      <c r="R434" s="42" t="n">
        <v>0</v>
      </c>
      <c r="S434" s="42">
        <f>N434-(J434-K434)</f>
        <v/>
      </c>
      <c r="T434">
        <f>IF(N434=0,0,IF(AND(ABS(S434)&gt;Calc!$B$8,ABS(S434)/ABS(N434)&gt;Calc!$B$9),1,0))</f>
        <v/>
      </c>
      <c r="U434">
        <f>IF(AND(A434=Calc!$B$3,OR(Calc!$B$6="*",G434=Calc!$B$6),OR(Calc!$B$7="*",F434=Calc!$B$7)),1,0)</f>
        <v/>
      </c>
      <c r="V434">
        <f>IF(AND(U434=1,J434&gt;0),J434+ROW()/1000000,0)</f>
        <v/>
      </c>
      <c r="W434">
        <f>IF(AND(U434=1,OR(N434&lt;&gt;0,J434&lt;&gt;0)),ABS(S434)+ROW()/1000000,0)</f>
        <v/>
      </c>
      <c r="X434">
        <f>IF(AND(U434=1,T434=1,C434&lt;&gt;0),ABS(S434)+ROW()/1000000,0)</f>
        <v/>
      </c>
    </row>
    <row r="435">
      <c r="A435" t="n">
        <v>201610</v>
      </c>
      <c r="B435" t="inlineStr">
        <is>
          <t>10/2016</t>
        </is>
      </c>
      <c r="C435" t="n">
        <v>38</v>
      </c>
      <c r="D435" t="inlineStr">
        <is>
          <t>S38</t>
        </is>
      </c>
      <c r="E435" t="inlineStr">
        <is>
          <t>Nexa Belfast (S38)</t>
        </is>
      </c>
      <c r="F435" t="inlineStr">
        <is>
          <t>Anh</t>
        </is>
      </c>
      <c r="G435" t="inlineStr">
        <is>
          <t>POS</t>
        </is>
      </c>
      <c r="H435" s="42" t="n">
        <v>14576.69</v>
      </c>
      <c r="I435" s="42" t="n">
        <v>0</v>
      </c>
      <c r="J435" s="42" t="n">
        <v>14576.69</v>
      </c>
      <c r="K435" s="42" t="n">
        <v>0</v>
      </c>
      <c r="L435" s="42" t="n">
        <v>3</v>
      </c>
      <c r="M435" s="42" t="n">
        <v>27</v>
      </c>
      <c r="N435" s="42" t="n">
        <v>14576.69</v>
      </c>
      <c r="O435" s="42" t="n">
        <v>14576.69</v>
      </c>
      <c r="P435" s="42" t="n">
        <v>0</v>
      </c>
      <c r="Q435" s="42" t="n">
        <v>0</v>
      </c>
      <c r="R435" s="42" t="n">
        <v>0</v>
      </c>
      <c r="S435" s="42">
        <f>N435-(J435-K435)</f>
        <v/>
      </c>
      <c r="T435">
        <f>IF(N435=0,0,IF(AND(ABS(S435)&gt;Calc!$B$8,ABS(S435)/ABS(N435)&gt;Calc!$B$9),1,0))</f>
        <v/>
      </c>
      <c r="U435">
        <f>IF(AND(A435=Calc!$B$3,OR(Calc!$B$6="*",G435=Calc!$B$6),OR(Calc!$B$7="*",F435=Calc!$B$7)),1,0)</f>
        <v/>
      </c>
      <c r="V435">
        <f>IF(AND(U435=1,J435&gt;0),J435+ROW()/1000000,0)</f>
        <v/>
      </c>
      <c r="W435">
        <f>IF(AND(U435=1,OR(N435&lt;&gt;0,J435&lt;&gt;0)),ABS(S435)+ROW()/1000000,0)</f>
        <v/>
      </c>
      <c r="X435">
        <f>IF(AND(U435=1,T435=1,C435&lt;&gt;0),ABS(S435)+ROW()/1000000,0)</f>
        <v/>
      </c>
    </row>
    <row r="436">
      <c r="A436" t="n">
        <v>201610</v>
      </c>
      <c r="B436" t="inlineStr">
        <is>
          <t>10/2016</t>
        </is>
      </c>
      <c r="C436" t="n">
        <v>39</v>
      </c>
      <c r="D436" t="inlineStr">
        <is>
          <t>S39</t>
        </is>
      </c>
      <c r="E436" t="inlineStr">
        <is>
          <t>Nexa Blaenau Gwent (S39)</t>
        </is>
      </c>
      <c r="F436" t="inlineStr">
        <is>
          <t>Anh</t>
        </is>
      </c>
      <c r="G436" t="inlineStr">
        <is>
          <t>POS</t>
        </is>
      </c>
      <c r="H436" s="42" t="n">
        <v>2581.33</v>
      </c>
      <c r="I436" s="42" t="n">
        <v>0</v>
      </c>
      <c r="J436" s="42" t="n">
        <v>2581.33</v>
      </c>
      <c r="K436" s="42" t="n">
        <v>199.98</v>
      </c>
      <c r="L436" s="42" t="n">
        <v>3</v>
      </c>
      <c r="M436" s="42" t="n">
        <v>25</v>
      </c>
      <c r="N436" s="42" t="n">
        <v>2381.35</v>
      </c>
      <c r="O436" s="42" t="n">
        <v>2581.33</v>
      </c>
      <c r="P436" s="42" t="n">
        <v>0</v>
      </c>
      <c r="Q436" s="42" t="n">
        <v>0</v>
      </c>
      <c r="R436" s="42" t="n">
        <v>0</v>
      </c>
      <c r="S436" s="42">
        <f>N436-(J436-K436)</f>
        <v/>
      </c>
      <c r="T436">
        <f>IF(N436=0,0,IF(AND(ABS(S436)&gt;Calc!$B$8,ABS(S436)/ABS(N436)&gt;Calc!$B$9),1,0))</f>
        <v/>
      </c>
      <c r="U436">
        <f>IF(AND(A436=Calc!$B$3,OR(Calc!$B$6="*",G436=Calc!$B$6),OR(Calc!$B$7="*",F436=Calc!$B$7)),1,0)</f>
        <v/>
      </c>
      <c r="V436">
        <f>IF(AND(U436=1,J436&gt;0),J436+ROW()/1000000,0)</f>
        <v/>
      </c>
      <c r="W436">
        <f>IF(AND(U436=1,OR(N436&lt;&gt;0,J436&lt;&gt;0)),ABS(S436)+ROW()/1000000,0)</f>
        <v/>
      </c>
      <c r="X436">
        <f>IF(AND(U436=1,T436=1,C436&lt;&gt;0),ABS(S436)+ROW()/1000000,0)</f>
        <v/>
      </c>
    </row>
    <row r="437">
      <c r="A437" t="n">
        <v>201610</v>
      </c>
      <c r="B437" t="inlineStr">
        <is>
          <t>10/2016</t>
        </is>
      </c>
      <c r="C437" t="n">
        <v>40</v>
      </c>
      <c r="D437" t="inlineStr">
        <is>
          <t>S40</t>
        </is>
      </c>
      <c r="E437" t="inlineStr">
        <is>
          <t>Nexa Dungannon and South Tyrone (S40)</t>
        </is>
      </c>
      <c r="F437" t="inlineStr">
        <is>
          <t>Anh</t>
        </is>
      </c>
      <c r="G437" t="inlineStr">
        <is>
          <t>POS</t>
        </is>
      </c>
      <c r="H437" s="42" t="n">
        <v>4624.92</v>
      </c>
      <c r="I437" s="42" t="n">
        <v>0</v>
      </c>
      <c r="J437" s="42" t="n">
        <v>4624.92</v>
      </c>
      <c r="K437" s="42" t="n">
        <v>0</v>
      </c>
      <c r="L437" s="42" t="n">
        <v>3</v>
      </c>
      <c r="M437" s="42" t="n">
        <v>20</v>
      </c>
      <c r="N437" s="42" t="n">
        <v>4624.92</v>
      </c>
      <c r="O437" s="42" t="n">
        <v>4624.92</v>
      </c>
      <c r="P437" s="42" t="n">
        <v>0</v>
      </c>
      <c r="Q437" s="42" t="n">
        <v>0</v>
      </c>
      <c r="R437" s="42" t="n">
        <v>0</v>
      </c>
      <c r="S437" s="42">
        <f>N437-(J437-K437)</f>
        <v/>
      </c>
      <c r="T437">
        <f>IF(N437=0,0,IF(AND(ABS(S437)&gt;Calc!$B$8,ABS(S437)/ABS(N437)&gt;Calc!$B$9),1,0))</f>
        <v/>
      </c>
      <c r="U437">
        <f>IF(AND(A437=Calc!$B$3,OR(Calc!$B$6="*",G437=Calc!$B$6),OR(Calc!$B$7="*",F437=Calc!$B$7)),1,0)</f>
        <v/>
      </c>
      <c r="V437">
        <f>IF(AND(U437=1,J437&gt;0),J437+ROW()/1000000,0)</f>
        <v/>
      </c>
      <c r="W437">
        <f>IF(AND(U437=1,OR(N437&lt;&gt;0,J437&lt;&gt;0)),ABS(S437)+ROW()/1000000,0)</f>
        <v/>
      </c>
      <c r="X437">
        <f>IF(AND(U437=1,T437=1,C437&lt;&gt;0),ABS(S437)+ROW()/1000000,0)</f>
        <v/>
      </c>
    </row>
    <row r="438">
      <c r="A438" t="n">
        <v>201610</v>
      </c>
      <c r="B438" t="inlineStr">
        <is>
          <t>10/2016</t>
        </is>
      </c>
      <c r="C438" t="n">
        <v>41</v>
      </c>
      <c r="D438" t="inlineStr">
        <is>
          <t>S41</t>
        </is>
      </c>
      <c r="E438" t="inlineStr">
        <is>
          <t>Nexa Fermanagh (S41)</t>
        </is>
      </c>
      <c r="F438" t="inlineStr">
        <is>
          <t>Anh</t>
        </is>
      </c>
      <c r="G438" t="inlineStr">
        <is>
          <t>POS</t>
        </is>
      </c>
      <c r="H438" s="42" t="n">
        <v>16939.19</v>
      </c>
      <c r="I438" s="42" t="n">
        <v>0</v>
      </c>
      <c r="J438" s="42" t="n">
        <v>16939.19</v>
      </c>
      <c r="K438" s="42" t="n">
        <v>268</v>
      </c>
      <c r="L438" s="42" t="n">
        <v>3</v>
      </c>
      <c r="M438" s="42" t="n">
        <v>20</v>
      </c>
      <c r="N438" s="42" t="n">
        <v>16671.19</v>
      </c>
      <c r="O438" s="42" t="n">
        <v>16939.19</v>
      </c>
      <c r="P438" s="42" t="n">
        <v>0</v>
      </c>
      <c r="Q438" s="42" t="n">
        <v>0</v>
      </c>
      <c r="R438" s="42" t="n">
        <v>0</v>
      </c>
      <c r="S438" s="42">
        <f>N438-(J438-K438)</f>
        <v/>
      </c>
      <c r="T438">
        <f>IF(N438=0,0,IF(AND(ABS(S438)&gt;Calc!$B$8,ABS(S438)/ABS(N438)&gt;Calc!$B$9),1,0))</f>
        <v/>
      </c>
      <c r="U438">
        <f>IF(AND(A438=Calc!$B$3,OR(Calc!$B$6="*",G438=Calc!$B$6),OR(Calc!$B$7="*",F438=Calc!$B$7)),1,0)</f>
        <v/>
      </c>
      <c r="V438">
        <f>IF(AND(U438=1,J438&gt;0),J438+ROW()/1000000,0)</f>
        <v/>
      </c>
      <c r="W438">
        <f>IF(AND(U438=1,OR(N438&lt;&gt;0,J438&lt;&gt;0)),ABS(S438)+ROW()/1000000,0)</f>
        <v/>
      </c>
      <c r="X438">
        <f>IF(AND(U438=1,T438=1,C438&lt;&gt;0),ABS(S438)+ROW()/1000000,0)</f>
        <v/>
      </c>
    </row>
    <row r="439">
      <c r="A439" t="n">
        <v>201610</v>
      </c>
      <c r="B439" t="inlineStr">
        <is>
          <t>10/2016</t>
        </is>
      </c>
      <c r="C439" t="n">
        <v>42</v>
      </c>
      <c r="D439" t="inlineStr">
        <is>
          <t>S42</t>
        </is>
      </c>
      <c r="E439" t="inlineStr">
        <is>
          <t>Nexa North Down (S42)</t>
        </is>
      </c>
      <c r="F439" t="inlineStr">
        <is>
          <t>Anh</t>
        </is>
      </c>
      <c r="G439" t="inlineStr">
        <is>
          <t>POS</t>
        </is>
      </c>
      <c r="H439" s="42" t="n">
        <v>19241.57</v>
      </c>
      <c r="I439" s="42" t="n">
        <v>0</v>
      </c>
      <c r="J439" s="42" t="n">
        <v>19241.57</v>
      </c>
      <c r="K439" s="42" t="n">
        <v>361.8</v>
      </c>
      <c r="L439" s="42" t="n">
        <v>9</v>
      </c>
      <c r="M439" s="42" t="n">
        <v>64</v>
      </c>
      <c r="N439" s="42" t="n">
        <v>18879.77</v>
      </c>
      <c r="O439" s="42" t="n">
        <v>19241.57</v>
      </c>
      <c r="P439" s="42" t="n">
        <v>0</v>
      </c>
      <c r="Q439" s="42" t="n">
        <v>0</v>
      </c>
      <c r="R439" s="42" t="n">
        <v>0</v>
      </c>
      <c r="S439" s="42">
        <f>N439-(J439-K439)</f>
        <v/>
      </c>
      <c r="T439">
        <f>IF(N439=0,0,IF(AND(ABS(S439)&gt;Calc!$B$8,ABS(S439)/ABS(N439)&gt;Calc!$B$9),1,0))</f>
        <v/>
      </c>
      <c r="U439">
        <f>IF(AND(A439=Calc!$B$3,OR(Calc!$B$6="*",G439=Calc!$B$6),OR(Calc!$B$7="*",F439=Calc!$B$7)),1,0)</f>
        <v/>
      </c>
      <c r="V439">
        <f>IF(AND(U439=1,J439&gt;0),J439+ROW()/1000000,0)</f>
        <v/>
      </c>
      <c r="W439">
        <f>IF(AND(U439=1,OR(N439&lt;&gt;0,J439&lt;&gt;0)),ABS(S439)+ROW()/1000000,0)</f>
        <v/>
      </c>
      <c r="X439">
        <f>IF(AND(U439=1,T439=1,C439&lt;&gt;0),ABS(S439)+ROW()/1000000,0)</f>
        <v/>
      </c>
    </row>
    <row r="440">
      <c r="A440" t="n">
        <v>201610</v>
      </c>
      <c r="B440" t="inlineStr">
        <is>
          <t>10/2016</t>
        </is>
      </c>
      <c r="C440" t="n">
        <v>43</v>
      </c>
      <c r="D440" t="inlineStr">
        <is>
          <t>S43</t>
        </is>
      </c>
      <c r="E440" t="inlineStr">
        <is>
          <t>Nexa Alaska (S43)</t>
        </is>
      </c>
      <c r="F440" t="inlineStr">
        <is>
          <t>Mỹ</t>
        </is>
      </c>
      <c r="G440" t="inlineStr">
        <is>
          <t>POS</t>
        </is>
      </c>
      <c r="H440" s="42" t="n">
        <v>6146.11</v>
      </c>
      <c r="I440" s="42" t="n">
        <v>0</v>
      </c>
      <c r="J440" s="42" t="n">
        <v>6146.11</v>
      </c>
      <c r="K440" s="42" t="n">
        <v>0</v>
      </c>
      <c r="L440" s="42" t="n">
        <v>6</v>
      </c>
      <c r="M440" s="42" t="n">
        <v>45</v>
      </c>
      <c r="N440" s="42" t="n">
        <v>6146.11</v>
      </c>
      <c r="O440" s="42" t="n">
        <v>6146.11</v>
      </c>
      <c r="P440" s="42" t="n">
        <v>1</v>
      </c>
      <c r="Q440" s="42" t="n">
        <v>0</v>
      </c>
      <c r="R440" s="42" t="n">
        <v>0</v>
      </c>
      <c r="S440" s="42">
        <f>N440-(J440-K440)</f>
        <v/>
      </c>
      <c r="T440">
        <f>IF(N440=0,0,IF(AND(ABS(S440)&gt;Calc!$B$8,ABS(S440)/ABS(N440)&gt;Calc!$B$9),1,0))</f>
        <v/>
      </c>
      <c r="U440">
        <f>IF(AND(A440=Calc!$B$3,OR(Calc!$B$6="*",G440=Calc!$B$6),OR(Calc!$B$7="*",F440=Calc!$B$7)),1,0)</f>
        <v/>
      </c>
      <c r="V440">
        <f>IF(AND(U440=1,J440&gt;0),J440+ROW()/1000000,0)</f>
        <v/>
      </c>
      <c r="W440">
        <f>IF(AND(U440=1,OR(N440&lt;&gt;0,J440&lt;&gt;0)),ABS(S440)+ROW()/1000000,0)</f>
        <v/>
      </c>
      <c r="X440">
        <f>IF(AND(U440=1,T440=1,C440&lt;&gt;0),ABS(S440)+ROW()/1000000,0)</f>
        <v/>
      </c>
    </row>
    <row r="441">
      <c r="A441" t="n">
        <v>201610</v>
      </c>
      <c r="B441" t="inlineStr">
        <is>
          <t>10/2016</t>
        </is>
      </c>
      <c r="C441" t="n">
        <v>44</v>
      </c>
      <c r="D441" t="inlineStr">
        <is>
          <t>S44</t>
        </is>
      </c>
      <c r="E441" t="inlineStr">
        <is>
          <t>Nexa Arkansas (S44)</t>
        </is>
      </c>
      <c r="F441" t="inlineStr">
        <is>
          <t>Mỹ</t>
        </is>
      </c>
      <c r="G441" t="inlineStr">
        <is>
          <t>POS</t>
        </is>
      </c>
      <c r="H441" s="42" t="n">
        <v>1058.96</v>
      </c>
      <c r="I441" s="42" t="n">
        <v>0</v>
      </c>
      <c r="J441" s="42" t="n">
        <v>1058.96</v>
      </c>
      <c r="K441" s="42" t="n">
        <v>0</v>
      </c>
      <c r="L441" s="42" t="n">
        <v>2</v>
      </c>
      <c r="M441" s="42" t="n">
        <v>12</v>
      </c>
      <c r="N441" s="42" t="n">
        <v>1058.96</v>
      </c>
      <c r="O441" s="42" t="n">
        <v>1058.96</v>
      </c>
      <c r="P441" s="42" t="n">
        <v>0</v>
      </c>
      <c r="Q441" s="42" t="n">
        <v>0</v>
      </c>
      <c r="R441" s="42" t="n">
        <v>0</v>
      </c>
      <c r="S441" s="42">
        <f>N441-(J441-K441)</f>
        <v/>
      </c>
      <c r="T441">
        <f>IF(N441=0,0,IF(AND(ABS(S441)&gt;Calc!$B$8,ABS(S441)/ABS(N441)&gt;Calc!$B$9),1,0))</f>
        <v/>
      </c>
      <c r="U441">
        <f>IF(AND(A441=Calc!$B$3,OR(Calc!$B$6="*",G441=Calc!$B$6),OR(Calc!$B$7="*",F441=Calc!$B$7)),1,0)</f>
        <v/>
      </c>
      <c r="V441">
        <f>IF(AND(U441=1,J441&gt;0),J441+ROW()/1000000,0)</f>
        <v/>
      </c>
      <c r="W441">
        <f>IF(AND(U441=1,OR(N441&lt;&gt;0,J441&lt;&gt;0)),ABS(S441)+ROW()/1000000,0)</f>
        <v/>
      </c>
      <c r="X441">
        <f>IF(AND(U441=1,T441=1,C441&lt;&gt;0),ABS(S441)+ROW()/1000000,0)</f>
        <v/>
      </c>
    </row>
    <row r="442">
      <c r="A442" t="n">
        <v>201610</v>
      </c>
      <c r="B442" t="inlineStr">
        <is>
          <t>10/2016</t>
        </is>
      </c>
      <c r="C442" t="n">
        <v>45</v>
      </c>
      <c r="D442" t="inlineStr">
        <is>
          <t>S45</t>
        </is>
      </c>
      <c r="E442" t="inlineStr">
        <is>
          <t>Nexa Connecticut (S45)</t>
        </is>
      </c>
      <c r="F442" t="inlineStr">
        <is>
          <t>Mỹ</t>
        </is>
      </c>
      <c r="G442" t="inlineStr">
        <is>
          <t>POS</t>
        </is>
      </c>
      <c r="H442" s="42" t="n">
        <v>24832.93</v>
      </c>
      <c r="I442" s="42" t="n">
        <v>0</v>
      </c>
      <c r="J442" s="42" t="n">
        <v>24832.93</v>
      </c>
      <c r="K442" s="42" t="n">
        <v>428.94</v>
      </c>
      <c r="L442" s="42" t="n">
        <v>10</v>
      </c>
      <c r="M442" s="42" t="n">
        <v>90</v>
      </c>
      <c r="N442" s="42" t="n">
        <v>24403.99</v>
      </c>
      <c r="O442" s="42" t="n">
        <v>24832.93</v>
      </c>
      <c r="P442" s="42" t="n">
        <v>0</v>
      </c>
      <c r="Q442" s="42" t="n">
        <v>0</v>
      </c>
      <c r="R442" s="42" t="n">
        <v>1</v>
      </c>
      <c r="S442" s="42">
        <f>N442-(J442-K442)</f>
        <v/>
      </c>
      <c r="T442">
        <f>IF(N442=0,0,IF(AND(ABS(S442)&gt;Calc!$B$8,ABS(S442)/ABS(N442)&gt;Calc!$B$9),1,0))</f>
        <v/>
      </c>
      <c r="U442">
        <f>IF(AND(A442=Calc!$B$3,OR(Calc!$B$6="*",G442=Calc!$B$6),OR(Calc!$B$7="*",F442=Calc!$B$7)),1,0)</f>
        <v/>
      </c>
      <c r="V442">
        <f>IF(AND(U442=1,J442&gt;0),J442+ROW()/1000000,0)</f>
        <v/>
      </c>
      <c r="W442">
        <f>IF(AND(U442=1,OR(N442&lt;&gt;0,J442&lt;&gt;0)),ABS(S442)+ROW()/1000000,0)</f>
        <v/>
      </c>
      <c r="X442">
        <f>IF(AND(U442=1,T442=1,C442&lt;&gt;0),ABS(S442)+ROW()/1000000,0)</f>
        <v/>
      </c>
    </row>
    <row r="443">
      <c r="A443" t="n">
        <v>201610</v>
      </c>
      <c r="B443" t="inlineStr">
        <is>
          <t>10/2016</t>
        </is>
      </c>
      <c r="C443" t="n">
        <v>47</v>
      </c>
      <c r="D443" t="inlineStr">
        <is>
          <t>S47</t>
        </is>
      </c>
      <c r="E443" t="inlineStr">
        <is>
          <t>Nexa Hawaii (S47)</t>
        </is>
      </c>
      <c r="F443" t="inlineStr">
        <is>
          <t>Mỹ</t>
        </is>
      </c>
      <c r="G443" t="inlineStr">
        <is>
          <t>POS</t>
        </is>
      </c>
      <c r="H443" s="42" t="n">
        <v>15218.65</v>
      </c>
      <c r="I443" s="42" t="n">
        <v>0</v>
      </c>
      <c r="J443" s="42" t="n">
        <v>15218.65</v>
      </c>
      <c r="K443" s="42" t="n">
        <v>0</v>
      </c>
      <c r="L443" s="42" t="n">
        <v>7</v>
      </c>
      <c r="M443" s="42" t="n">
        <v>68</v>
      </c>
      <c r="N443" s="42" t="n">
        <v>15218.65</v>
      </c>
      <c r="O443" s="42" t="n">
        <v>15218.65</v>
      </c>
      <c r="P443" s="42" t="n">
        <v>1</v>
      </c>
      <c r="Q443" s="42" t="n">
        <v>0</v>
      </c>
      <c r="R443" s="42" t="n">
        <v>0</v>
      </c>
      <c r="S443" s="42">
        <f>N443-(J443-K443)</f>
        <v/>
      </c>
      <c r="T443">
        <f>IF(N443=0,0,IF(AND(ABS(S443)&gt;Calc!$B$8,ABS(S443)/ABS(N443)&gt;Calc!$B$9),1,0))</f>
        <v/>
      </c>
      <c r="U443">
        <f>IF(AND(A443=Calc!$B$3,OR(Calc!$B$6="*",G443=Calc!$B$6),OR(Calc!$B$7="*",F443=Calc!$B$7)),1,0)</f>
        <v/>
      </c>
      <c r="V443">
        <f>IF(AND(U443=1,J443&gt;0),J443+ROW()/1000000,0)</f>
        <v/>
      </c>
      <c r="W443">
        <f>IF(AND(U443=1,OR(N443&lt;&gt;0,J443&lt;&gt;0)),ABS(S443)+ROW()/1000000,0)</f>
        <v/>
      </c>
      <c r="X443">
        <f>IF(AND(U443=1,T443=1,C443&lt;&gt;0),ABS(S443)+ROW()/1000000,0)</f>
        <v/>
      </c>
    </row>
    <row r="444">
      <c r="A444" t="n">
        <v>201610</v>
      </c>
      <c r="B444" t="inlineStr">
        <is>
          <t>10/2016</t>
        </is>
      </c>
      <c r="C444" t="n">
        <v>48</v>
      </c>
      <c r="D444" t="inlineStr">
        <is>
          <t>S48</t>
        </is>
      </c>
      <c r="E444" t="inlineStr">
        <is>
          <t>Nexa Idaho (S48)</t>
        </is>
      </c>
      <c r="F444" t="inlineStr">
        <is>
          <t>Mỹ</t>
        </is>
      </c>
      <c r="G444" t="inlineStr">
        <is>
          <t>POS</t>
        </is>
      </c>
      <c r="H444" s="42" t="n">
        <v>16045.36</v>
      </c>
      <c r="I444" s="42" t="n">
        <v>0</v>
      </c>
      <c r="J444" s="42" t="n">
        <v>16045.36</v>
      </c>
      <c r="K444" s="42" t="n">
        <v>0</v>
      </c>
      <c r="L444" s="42" t="n">
        <v>9</v>
      </c>
      <c r="M444" s="42" t="n">
        <v>36</v>
      </c>
      <c r="N444" s="42" t="n">
        <v>16045.36</v>
      </c>
      <c r="O444" s="42" t="n">
        <v>16045.36</v>
      </c>
      <c r="P444" s="42" t="n">
        <v>1</v>
      </c>
      <c r="Q444" s="42" t="n">
        <v>0</v>
      </c>
      <c r="R444" s="42" t="n">
        <v>0</v>
      </c>
      <c r="S444" s="42">
        <f>N444-(J444-K444)</f>
        <v/>
      </c>
      <c r="T444">
        <f>IF(N444=0,0,IF(AND(ABS(S444)&gt;Calc!$B$8,ABS(S444)/ABS(N444)&gt;Calc!$B$9),1,0))</f>
        <v/>
      </c>
      <c r="U444">
        <f>IF(AND(A444=Calc!$B$3,OR(Calc!$B$6="*",G444=Calc!$B$6),OR(Calc!$B$7="*",F444=Calc!$B$7)),1,0)</f>
        <v/>
      </c>
      <c r="V444">
        <f>IF(AND(U444=1,J444&gt;0),J444+ROW()/1000000,0)</f>
        <v/>
      </c>
      <c r="W444">
        <f>IF(AND(U444=1,OR(N444&lt;&gt;0,J444&lt;&gt;0)),ABS(S444)+ROW()/1000000,0)</f>
        <v/>
      </c>
      <c r="X444">
        <f>IF(AND(U444=1,T444=1,C444&lt;&gt;0),ABS(S444)+ROW()/1000000,0)</f>
        <v/>
      </c>
    </row>
    <row r="445">
      <c r="A445" t="n">
        <v>201610</v>
      </c>
      <c r="B445" t="inlineStr">
        <is>
          <t>10/2016</t>
        </is>
      </c>
      <c r="C445" t="n">
        <v>50</v>
      </c>
      <c r="D445" t="inlineStr">
        <is>
          <t>S50</t>
        </is>
      </c>
      <c r="E445" t="inlineStr">
        <is>
          <t>Nexa Kansas (S50)</t>
        </is>
      </c>
      <c r="F445" t="inlineStr">
        <is>
          <t>Mỹ</t>
        </is>
      </c>
      <c r="G445" t="inlineStr">
        <is>
          <t>POS</t>
        </is>
      </c>
      <c r="H445" s="42" t="n">
        <v>15338.17</v>
      </c>
      <c r="I445" s="42" t="n">
        <v>0</v>
      </c>
      <c r="J445" s="42" t="n">
        <v>15338.17</v>
      </c>
      <c r="K445" s="42" t="n">
        <v>819.9</v>
      </c>
      <c r="L445" s="42" t="n">
        <v>5</v>
      </c>
      <c r="M445" s="42" t="n">
        <v>68</v>
      </c>
      <c r="N445" s="42" t="n">
        <v>14518.27</v>
      </c>
      <c r="O445" s="42" t="n">
        <v>15338.17</v>
      </c>
      <c r="P445" s="42" t="n">
        <v>0</v>
      </c>
      <c r="Q445" s="42" t="n">
        <v>0</v>
      </c>
      <c r="R445" s="42" t="n">
        <v>0</v>
      </c>
      <c r="S445" s="42">
        <f>N445-(J445-K445)</f>
        <v/>
      </c>
      <c r="T445">
        <f>IF(N445=0,0,IF(AND(ABS(S445)&gt;Calc!$B$8,ABS(S445)/ABS(N445)&gt;Calc!$B$9),1,0))</f>
        <v/>
      </c>
      <c r="U445">
        <f>IF(AND(A445=Calc!$B$3,OR(Calc!$B$6="*",G445=Calc!$B$6),OR(Calc!$B$7="*",F445=Calc!$B$7)),1,0)</f>
        <v/>
      </c>
      <c r="V445">
        <f>IF(AND(U445=1,J445&gt;0),J445+ROW()/1000000,0)</f>
        <v/>
      </c>
      <c r="W445">
        <f>IF(AND(U445=1,OR(N445&lt;&gt;0,J445&lt;&gt;0)),ABS(S445)+ROW()/1000000,0)</f>
        <v/>
      </c>
      <c r="X445">
        <f>IF(AND(U445=1,T445=1,C445&lt;&gt;0),ABS(S445)+ROW()/1000000,0)</f>
        <v/>
      </c>
    </row>
    <row r="446">
      <c r="A446" t="n">
        <v>201610</v>
      </c>
      <c r="B446" t="inlineStr">
        <is>
          <t>10/2016</t>
        </is>
      </c>
      <c r="C446" t="n">
        <v>51</v>
      </c>
      <c r="D446" t="inlineStr">
        <is>
          <t>S51</t>
        </is>
      </c>
      <c r="E446" t="inlineStr">
        <is>
          <t>Nexa Maine (S51)</t>
        </is>
      </c>
      <c r="F446" t="inlineStr">
        <is>
          <t>Mỹ</t>
        </is>
      </c>
      <c r="G446" t="inlineStr">
        <is>
          <t>POS</t>
        </is>
      </c>
      <c r="H446" s="42" t="n">
        <v>1338.08</v>
      </c>
      <c r="I446" s="42" t="n">
        <v>0</v>
      </c>
      <c r="J446" s="42" t="n">
        <v>1338.08</v>
      </c>
      <c r="K446" s="42" t="n">
        <v>938</v>
      </c>
      <c r="L446" s="42" t="n">
        <v>4</v>
      </c>
      <c r="M446" s="42" t="n">
        <v>12</v>
      </c>
      <c r="N446" s="42" t="n">
        <v>400.08</v>
      </c>
      <c r="O446" s="42" t="n">
        <v>1338.08</v>
      </c>
      <c r="P446" s="42" t="n">
        <v>1</v>
      </c>
      <c r="Q446" s="42" t="n">
        <v>0</v>
      </c>
      <c r="R446" s="42" t="n">
        <v>0</v>
      </c>
      <c r="S446" s="42">
        <f>N446-(J446-K446)</f>
        <v/>
      </c>
      <c r="T446">
        <f>IF(N446=0,0,IF(AND(ABS(S446)&gt;Calc!$B$8,ABS(S446)/ABS(N446)&gt;Calc!$B$9),1,0))</f>
        <v/>
      </c>
      <c r="U446">
        <f>IF(AND(A446=Calc!$B$3,OR(Calc!$B$6="*",G446=Calc!$B$6),OR(Calc!$B$7="*",F446=Calc!$B$7)),1,0)</f>
        <v/>
      </c>
      <c r="V446">
        <f>IF(AND(U446=1,J446&gt;0),J446+ROW()/1000000,0)</f>
        <v/>
      </c>
      <c r="W446">
        <f>IF(AND(U446=1,OR(N446&lt;&gt;0,J446&lt;&gt;0)),ABS(S446)+ROW()/1000000,0)</f>
        <v/>
      </c>
      <c r="X446">
        <f>IF(AND(U446=1,T446=1,C446&lt;&gt;0),ABS(S446)+ROW()/1000000,0)</f>
        <v/>
      </c>
    </row>
    <row r="447">
      <c r="A447" t="n">
        <v>201610</v>
      </c>
      <c r="B447" t="inlineStr">
        <is>
          <t>10/2016</t>
        </is>
      </c>
      <c r="C447" t="n">
        <v>53</v>
      </c>
      <c r="D447" t="inlineStr">
        <is>
          <t>S53</t>
        </is>
      </c>
      <c r="E447" t="inlineStr">
        <is>
          <t>Nexa Montana (S53)</t>
        </is>
      </c>
      <c r="F447" t="inlineStr">
        <is>
          <t>Mỹ</t>
        </is>
      </c>
      <c r="G447" t="inlineStr">
        <is>
          <t>POS</t>
        </is>
      </c>
      <c r="H447" s="42" t="n">
        <v>1323.24</v>
      </c>
      <c r="I447" s="42" t="n">
        <v>0</v>
      </c>
      <c r="J447" s="42" t="n">
        <v>1323.24</v>
      </c>
      <c r="K447" s="42" t="n">
        <v>0</v>
      </c>
      <c r="L447" s="42" t="n">
        <v>2</v>
      </c>
      <c r="M447" s="42" t="n">
        <v>11</v>
      </c>
      <c r="N447" s="42" t="n">
        <v>1323.24</v>
      </c>
      <c r="O447" s="42" t="n">
        <v>1323.24</v>
      </c>
      <c r="P447" s="42" t="n">
        <v>0</v>
      </c>
      <c r="Q447" s="42" t="n">
        <v>0</v>
      </c>
      <c r="R447" s="42" t="n">
        <v>0</v>
      </c>
      <c r="S447" s="42">
        <f>N447-(J447-K447)</f>
        <v/>
      </c>
      <c r="T447">
        <f>IF(N447=0,0,IF(AND(ABS(S447)&gt;Calc!$B$8,ABS(S447)/ABS(N447)&gt;Calc!$B$9),1,0))</f>
        <v/>
      </c>
      <c r="U447">
        <f>IF(AND(A447=Calc!$B$3,OR(Calc!$B$6="*",G447=Calc!$B$6),OR(Calc!$B$7="*",F447=Calc!$B$7)),1,0)</f>
        <v/>
      </c>
      <c r="V447">
        <f>IF(AND(U447=1,J447&gt;0),J447+ROW()/1000000,0)</f>
        <v/>
      </c>
      <c r="W447">
        <f>IF(AND(U447=1,OR(N447&lt;&gt;0,J447&lt;&gt;0)),ABS(S447)+ROW()/1000000,0)</f>
        <v/>
      </c>
      <c r="X447">
        <f>IF(AND(U447=1,T447=1,C447&lt;&gt;0),ABS(S447)+ROW()/1000000,0)</f>
        <v/>
      </c>
    </row>
    <row r="448">
      <c r="A448" t="n">
        <v>201610</v>
      </c>
      <c r="B448" t="inlineStr">
        <is>
          <t>10/2016</t>
        </is>
      </c>
      <c r="C448" t="n">
        <v>54</v>
      </c>
      <c r="D448" t="inlineStr">
        <is>
          <t>S54</t>
        </is>
      </c>
      <c r="E448" t="inlineStr">
        <is>
          <t>Nexa Nebraska (S54)</t>
        </is>
      </c>
      <c r="F448" t="inlineStr">
        <is>
          <t>Mỹ</t>
        </is>
      </c>
      <c r="G448" t="inlineStr">
        <is>
          <t>POS</t>
        </is>
      </c>
      <c r="H448" s="42" t="n">
        <v>18646.37</v>
      </c>
      <c r="I448" s="42" t="n">
        <v>0</v>
      </c>
      <c r="J448" s="42" t="n">
        <v>18646.37</v>
      </c>
      <c r="K448" s="42" t="n">
        <v>0</v>
      </c>
      <c r="L448" s="42" t="n">
        <v>4</v>
      </c>
      <c r="M448" s="42" t="n">
        <v>43</v>
      </c>
      <c r="N448" s="42" t="n">
        <v>18646.37</v>
      </c>
      <c r="O448" s="42" t="n">
        <v>18646.37</v>
      </c>
      <c r="P448" s="42" t="n">
        <v>0</v>
      </c>
      <c r="Q448" s="42" t="n">
        <v>0</v>
      </c>
      <c r="R448" s="42" t="n">
        <v>0</v>
      </c>
      <c r="S448" s="42">
        <f>N448-(J448-K448)</f>
        <v/>
      </c>
      <c r="T448">
        <f>IF(N448=0,0,IF(AND(ABS(S448)&gt;Calc!$B$8,ABS(S448)/ABS(N448)&gt;Calc!$B$9),1,0))</f>
        <v/>
      </c>
      <c r="U448">
        <f>IF(AND(A448=Calc!$B$3,OR(Calc!$B$6="*",G448=Calc!$B$6),OR(Calc!$B$7="*",F448=Calc!$B$7)),1,0)</f>
        <v/>
      </c>
      <c r="V448">
        <f>IF(AND(U448=1,J448&gt;0),J448+ROW()/1000000,0)</f>
        <v/>
      </c>
      <c r="W448">
        <f>IF(AND(U448=1,OR(N448&lt;&gt;0,J448&lt;&gt;0)),ABS(S448)+ROW()/1000000,0)</f>
        <v/>
      </c>
      <c r="X448">
        <f>IF(AND(U448=1,T448=1,C448&lt;&gt;0),ABS(S448)+ROW()/1000000,0)</f>
        <v/>
      </c>
    </row>
    <row r="449">
      <c r="A449" t="n">
        <v>201610</v>
      </c>
      <c r="B449" t="inlineStr">
        <is>
          <t>10/2016</t>
        </is>
      </c>
      <c r="C449" t="n">
        <v>55</v>
      </c>
      <c r="D449" t="inlineStr">
        <is>
          <t>S55</t>
        </is>
      </c>
      <c r="E449" t="inlineStr">
        <is>
          <t>Nexa Nevada (S55)</t>
        </is>
      </c>
      <c r="F449" t="inlineStr">
        <is>
          <t>Mỹ</t>
        </is>
      </c>
      <c r="G449" t="inlineStr">
        <is>
          <t>POS</t>
        </is>
      </c>
      <c r="H449" s="42" t="n">
        <v>18411.85</v>
      </c>
      <c r="I449" s="42" t="n">
        <v>0</v>
      </c>
      <c r="J449" s="42" t="n">
        <v>18411.85</v>
      </c>
      <c r="K449" s="42" t="n">
        <v>0</v>
      </c>
      <c r="L449" s="42" t="n">
        <v>10</v>
      </c>
      <c r="M449" s="42" t="n">
        <v>62</v>
      </c>
      <c r="N449" s="42" t="n">
        <v>18411.85</v>
      </c>
      <c r="O449" s="42" t="n">
        <v>18411.85</v>
      </c>
      <c r="P449" s="42" t="n">
        <v>1</v>
      </c>
      <c r="Q449" s="42" t="n">
        <v>0</v>
      </c>
      <c r="R449" s="42" t="n">
        <v>0</v>
      </c>
      <c r="S449" s="42">
        <f>N449-(J449-K449)</f>
        <v/>
      </c>
      <c r="T449">
        <f>IF(N449=0,0,IF(AND(ABS(S449)&gt;Calc!$B$8,ABS(S449)/ABS(N449)&gt;Calc!$B$9),1,0))</f>
        <v/>
      </c>
      <c r="U449">
        <f>IF(AND(A449=Calc!$B$3,OR(Calc!$B$6="*",G449=Calc!$B$6),OR(Calc!$B$7="*",F449=Calc!$B$7)),1,0)</f>
        <v/>
      </c>
      <c r="V449">
        <f>IF(AND(U449=1,J449&gt;0),J449+ROW()/1000000,0)</f>
        <v/>
      </c>
      <c r="W449">
        <f>IF(AND(U449=1,OR(N449&lt;&gt;0,J449&lt;&gt;0)),ABS(S449)+ROW()/1000000,0)</f>
        <v/>
      </c>
      <c r="X449">
        <f>IF(AND(U449=1,T449=1,C449&lt;&gt;0),ABS(S449)+ROW()/1000000,0)</f>
        <v/>
      </c>
    </row>
    <row r="450">
      <c r="A450" t="n">
        <v>201610</v>
      </c>
      <c r="B450" t="inlineStr">
        <is>
          <t>10/2016</t>
        </is>
      </c>
      <c r="C450" t="n">
        <v>56</v>
      </c>
      <c r="D450" t="inlineStr">
        <is>
          <t>S56</t>
        </is>
      </c>
      <c r="E450" t="inlineStr">
        <is>
          <t>Nexa New Hampshire (S56)</t>
        </is>
      </c>
      <c r="F450" t="inlineStr">
        <is>
          <t>Mỹ</t>
        </is>
      </c>
      <c r="G450" t="inlineStr">
        <is>
          <t>POS</t>
        </is>
      </c>
      <c r="H450" s="42" t="n">
        <v>14598.56</v>
      </c>
      <c r="I450" s="42" t="n">
        <v>0</v>
      </c>
      <c r="J450" s="42" t="n">
        <v>14598.56</v>
      </c>
      <c r="K450" s="42" t="n">
        <v>0</v>
      </c>
      <c r="L450" s="42" t="n">
        <v>5</v>
      </c>
      <c r="M450" s="42" t="n">
        <v>34</v>
      </c>
      <c r="N450" s="42" t="n">
        <v>14598.56</v>
      </c>
      <c r="O450" s="42" t="n">
        <v>14598.56</v>
      </c>
      <c r="P450" s="42" t="n">
        <v>0</v>
      </c>
      <c r="Q450" s="42" t="n">
        <v>0</v>
      </c>
      <c r="R450" s="42" t="n">
        <v>0</v>
      </c>
      <c r="S450" s="42">
        <f>N450-(J450-K450)</f>
        <v/>
      </c>
      <c r="T450">
        <f>IF(N450=0,0,IF(AND(ABS(S450)&gt;Calc!$B$8,ABS(S450)/ABS(N450)&gt;Calc!$B$9),1,0))</f>
        <v/>
      </c>
      <c r="U450">
        <f>IF(AND(A450=Calc!$B$3,OR(Calc!$B$6="*",G450=Calc!$B$6),OR(Calc!$B$7="*",F450=Calc!$B$7)),1,0)</f>
        <v/>
      </c>
      <c r="V450">
        <f>IF(AND(U450=1,J450&gt;0),J450+ROW()/1000000,0)</f>
        <v/>
      </c>
      <c r="W450">
        <f>IF(AND(U450=1,OR(N450&lt;&gt;0,J450&lt;&gt;0)),ABS(S450)+ROW()/1000000,0)</f>
        <v/>
      </c>
      <c r="X450">
        <f>IF(AND(U450=1,T450=1,C450&lt;&gt;0),ABS(S450)+ROW()/1000000,0)</f>
        <v/>
      </c>
    </row>
    <row r="451">
      <c r="A451" t="n">
        <v>201610</v>
      </c>
      <c r="B451" t="inlineStr">
        <is>
          <t>10/2016</t>
        </is>
      </c>
      <c r="C451" t="n">
        <v>57</v>
      </c>
      <c r="D451" t="inlineStr">
        <is>
          <t>S57</t>
        </is>
      </c>
      <c r="E451" t="inlineStr">
        <is>
          <t>Nexa New Mexico (S57)</t>
        </is>
      </c>
      <c r="F451" t="inlineStr">
        <is>
          <t>Mỹ</t>
        </is>
      </c>
      <c r="G451" t="inlineStr">
        <is>
          <t>POS</t>
        </is>
      </c>
      <c r="H451" s="42" t="n">
        <v>12450.7</v>
      </c>
      <c r="I451" s="42" t="n">
        <v>0</v>
      </c>
      <c r="J451" s="42" t="n">
        <v>12450.7</v>
      </c>
      <c r="K451" s="42" t="n">
        <v>0</v>
      </c>
      <c r="L451" s="42" t="n">
        <v>4</v>
      </c>
      <c r="M451" s="42" t="n">
        <v>36</v>
      </c>
      <c r="N451" s="42" t="n">
        <v>12450.7</v>
      </c>
      <c r="O451" s="42" t="n">
        <v>12450.7</v>
      </c>
      <c r="P451" s="42" t="n">
        <v>0</v>
      </c>
      <c r="Q451" s="42" t="n">
        <v>0</v>
      </c>
      <c r="R451" s="42" t="n">
        <v>0</v>
      </c>
      <c r="S451" s="42">
        <f>N451-(J451-K451)</f>
        <v/>
      </c>
      <c r="T451">
        <f>IF(N451=0,0,IF(AND(ABS(S451)&gt;Calc!$B$8,ABS(S451)/ABS(N451)&gt;Calc!$B$9),1,0))</f>
        <v/>
      </c>
      <c r="U451">
        <f>IF(AND(A451=Calc!$B$3,OR(Calc!$B$6="*",G451=Calc!$B$6),OR(Calc!$B$7="*",F451=Calc!$B$7)),1,0)</f>
        <v/>
      </c>
      <c r="V451">
        <f>IF(AND(U451=1,J451&gt;0),J451+ROW()/1000000,0)</f>
        <v/>
      </c>
      <c r="W451">
        <f>IF(AND(U451=1,OR(N451&lt;&gt;0,J451&lt;&gt;0)),ABS(S451)+ROW()/1000000,0)</f>
        <v/>
      </c>
      <c r="X451">
        <f>IF(AND(U451=1,T451=1,C451&lt;&gt;0),ABS(S451)+ROW()/1000000,0)</f>
        <v/>
      </c>
    </row>
    <row r="452">
      <c r="A452" t="n">
        <v>201610</v>
      </c>
      <c r="B452" t="inlineStr">
        <is>
          <t>10/2016</t>
        </is>
      </c>
      <c r="C452" t="n">
        <v>59</v>
      </c>
      <c r="D452" t="inlineStr">
        <is>
          <t>S59</t>
        </is>
      </c>
      <c r="E452" t="inlineStr">
        <is>
          <t>Nexa Oregon (S59)</t>
        </is>
      </c>
      <c r="F452" t="inlineStr">
        <is>
          <t>Mỹ</t>
        </is>
      </c>
      <c r="G452" t="inlineStr">
        <is>
          <t>POS</t>
        </is>
      </c>
      <c r="H452" s="42" t="n">
        <v>11774.53</v>
      </c>
      <c r="I452" s="42" t="n">
        <v>0</v>
      </c>
      <c r="J452" s="42" t="n">
        <v>11774.53</v>
      </c>
      <c r="K452" s="42" t="n">
        <v>0</v>
      </c>
      <c r="L452" s="42" t="n">
        <v>7</v>
      </c>
      <c r="M452" s="42" t="n">
        <v>46</v>
      </c>
      <c r="N452" s="42" t="n">
        <v>11774.53</v>
      </c>
      <c r="O452" s="42" t="n">
        <v>11774.53</v>
      </c>
      <c r="P452" s="42" t="n">
        <v>0</v>
      </c>
      <c r="Q452" s="42" t="n">
        <v>0</v>
      </c>
      <c r="R452" s="42" t="n">
        <v>0</v>
      </c>
      <c r="S452" s="42">
        <f>N452-(J452-K452)</f>
        <v/>
      </c>
      <c r="T452">
        <f>IF(N452=0,0,IF(AND(ABS(S452)&gt;Calc!$B$8,ABS(S452)/ABS(N452)&gt;Calc!$B$9),1,0))</f>
        <v/>
      </c>
      <c r="U452">
        <f>IF(AND(A452=Calc!$B$3,OR(Calc!$B$6="*",G452=Calc!$B$6),OR(Calc!$B$7="*",F452=Calc!$B$7)),1,0)</f>
        <v/>
      </c>
      <c r="V452">
        <f>IF(AND(U452=1,J452&gt;0),J452+ROW()/1000000,0)</f>
        <v/>
      </c>
      <c r="W452">
        <f>IF(AND(U452=1,OR(N452&lt;&gt;0,J452&lt;&gt;0)),ABS(S452)+ROW()/1000000,0)</f>
        <v/>
      </c>
      <c r="X452">
        <f>IF(AND(U452=1,T452=1,C452&lt;&gt;0),ABS(S452)+ROW()/1000000,0)</f>
        <v/>
      </c>
    </row>
    <row r="453">
      <c r="A453" t="n">
        <v>201610</v>
      </c>
      <c r="B453" t="inlineStr">
        <is>
          <t>10/2016</t>
        </is>
      </c>
      <c r="C453" t="n">
        <v>61</v>
      </c>
      <c r="D453" t="inlineStr">
        <is>
          <t>S61</t>
        </is>
      </c>
      <c r="E453" t="inlineStr">
        <is>
          <t>Nexa South Carolina (S61)</t>
        </is>
      </c>
      <c r="F453" t="inlineStr">
        <is>
          <t>Mỹ</t>
        </is>
      </c>
      <c r="G453" t="inlineStr">
        <is>
          <t>POS</t>
        </is>
      </c>
      <c r="H453" s="42" t="n">
        <v>1270.41</v>
      </c>
      <c r="I453" s="42" t="n">
        <v>0</v>
      </c>
      <c r="J453" s="42" t="n">
        <v>1270.41</v>
      </c>
      <c r="K453" s="42" t="n">
        <v>870</v>
      </c>
      <c r="L453" s="42" t="n">
        <v>3</v>
      </c>
      <c r="M453" s="42" t="n">
        <v>13</v>
      </c>
      <c r="N453" s="42" t="n">
        <v>400.41</v>
      </c>
      <c r="O453" s="42" t="n">
        <v>1270.41</v>
      </c>
      <c r="P453" s="42" t="n">
        <v>0</v>
      </c>
      <c r="Q453" s="42" t="n">
        <v>0</v>
      </c>
      <c r="R453" s="42" t="n">
        <v>0</v>
      </c>
      <c r="S453" s="42">
        <f>N453-(J453-K453)</f>
        <v/>
      </c>
      <c r="T453">
        <f>IF(N453=0,0,IF(AND(ABS(S453)&gt;Calc!$B$8,ABS(S453)/ABS(N453)&gt;Calc!$B$9),1,0))</f>
        <v/>
      </c>
      <c r="U453">
        <f>IF(AND(A453=Calc!$B$3,OR(Calc!$B$6="*",G453=Calc!$B$6),OR(Calc!$B$7="*",F453=Calc!$B$7)),1,0)</f>
        <v/>
      </c>
      <c r="V453">
        <f>IF(AND(U453=1,J453&gt;0),J453+ROW()/1000000,0)</f>
        <v/>
      </c>
      <c r="W453">
        <f>IF(AND(U453=1,OR(N453&lt;&gt;0,J453&lt;&gt;0)),ABS(S453)+ROW()/1000000,0)</f>
        <v/>
      </c>
      <c r="X453">
        <f>IF(AND(U453=1,T453=1,C453&lt;&gt;0),ABS(S453)+ROW()/1000000,0)</f>
        <v/>
      </c>
    </row>
    <row r="454">
      <c r="A454" t="n">
        <v>201610</v>
      </c>
      <c r="B454" t="inlineStr">
        <is>
          <t>10/2016</t>
        </is>
      </c>
      <c r="C454" t="n">
        <v>63</v>
      </c>
      <c r="D454" t="inlineStr">
        <is>
          <t>S63</t>
        </is>
      </c>
      <c r="E454" t="inlineStr">
        <is>
          <t>Nexa Utah (S63)</t>
        </is>
      </c>
      <c r="F454" t="inlineStr">
        <is>
          <t>Mỹ</t>
        </is>
      </c>
      <c r="G454" t="inlineStr">
        <is>
          <t>POS</t>
        </is>
      </c>
      <c r="H454" s="42" t="n">
        <v>21816.72</v>
      </c>
      <c r="I454" s="42" t="n">
        <v>0</v>
      </c>
      <c r="J454" s="42" t="n">
        <v>21816.72</v>
      </c>
      <c r="K454" s="42" t="n">
        <v>0</v>
      </c>
      <c r="L454" s="42" t="n">
        <v>7</v>
      </c>
      <c r="M454" s="42" t="n">
        <v>69</v>
      </c>
      <c r="N454" s="42" t="n">
        <v>21816.72</v>
      </c>
      <c r="O454" s="42" t="n">
        <v>21816.72</v>
      </c>
      <c r="P454" s="42" t="n">
        <v>0</v>
      </c>
      <c r="Q454" s="42" t="n">
        <v>0</v>
      </c>
      <c r="R454" s="42" t="n">
        <v>0</v>
      </c>
      <c r="S454" s="42">
        <f>N454-(J454-K454)</f>
        <v/>
      </c>
      <c r="T454">
        <f>IF(N454=0,0,IF(AND(ABS(S454)&gt;Calc!$B$8,ABS(S454)/ABS(N454)&gt;Calc!$B$9),1,0))</f>
        <v/>
      </c>
      <c r="U454">
        <f>IF(AND(A454=Calc!$B$3,OR(Calc!$B$6="*",G454=Calc!$B$6),OR(Calc!$B$7="*",F454=Calc!$B$7)),1,0)</f>
        <v/>
      </c>
      <c r="V454">
        <f>IF(AND(U454=1,J454&gt;0),J454+ROW()/1000000,0)</f>
        <v/>
      </c>
      <c r="W454">
        <f>IF(AND(U454=1,OR(N454&lt;&gt;0,J454&lt;&gt;0)),ABS(S454)+ROW()/1000000,0)</f>
        <v/>
      </c>
      <c r="X454">
        <f>IF(AND(U454=1,T454=1,C454&lt;&gt;0),ABS(S454)+ROW()/1000000,0)</f>
        <v/>
      </c>
    </row>
    <row r="455">
      <c r="A455" t="n">
        <v>201610</v>
      </c>
      <c r="B455" t="inlineStr">
        <is>
          <t>10/2016</t>
        </is>
      </c>
      <c r="C455" t="n">
        <v>64</v>
      </c>
      <c r="D455" t="inlineStr">
        <is>
          <t>S64</t>
        </is>
      </c>
      <c r="E455" t="inlineStr">
        <is>
          <t>Nexa Washington DC (S64)</t>
        </is>
      </c>
      <c r="F455" t="inlineStr">
        <is>
          <t>Mỹ</t>
        </is>
      </c>
      <c r="G455" t="inlineStr">
        <is>
          <t>POS</t>
        </is>
      </c>
      <c r="H455" s="42" t="n">
        <v>3957</v>
      </c>
      <c r="I455" s="42" t="n">
        <v>0</v>
      </c>
      <c r="J455" s="42" t="n">
        <v>3957</v>
      </c>
      <c r="K455" s="42" t="n">
        <v>0</v>
      </c>
      <c r="L455" s="42" t="n">
        <v>2</v>
      </c>
      <c r="M455" s="42" t="n">
        <v>16</v>
      </c>
      <c r="N455" s="42" t="n">
        <v>3957</v>
      </c>
      <c r="O455" s="42" t="n">
        <v>3957</v>
      </c>
      <c r="P455" s="42" t="n">
        <v>0</v>
      </c>
      <c r="Q455" s="42" t="n">
        <v>0</v>
      </c>
      <c r="R455" s="42" t="n">
        <v>0</v>
      </c>
      <c r="S455" s="42">
        <f>N455-(J455-K455)</f>
        <v/>
      </c>
      <c r="T455">
        <f>IF(N455=0,0,IF(AND(ABS(S455)&gt;Calc!$B$8,ABS(S455)/ABS(N455)&gt;Calc!$B$9),1,0))</f>
        <v/>
      </c>
      <c r="U455">
        <f>IF(AND(A455=Calc!$B$3,OR(Calc!$B$6="*",G455=Calc!$B$6),OR(Calc!$B$7="*",F455=Calc!$B$7)),1,0)</f>
        <v/>
      </c>
      <c r="V455">
        <f>IF(AND(U455=1,J455&gt;0),J455+ROW()/1000000,0)</f>
        <v/>
      </c>
      <c r="W455">
        <f>IF(AND(U455=1,OR(N455&lt;&gt;0,J455&lt;&gt;0)),ABS(S455)+ROW()/1000000,0)</f>
        <v/>
      </c>
      <c r="X455">
        <f>IF(AND(U455=1,T455=1,C455&lt;&gt;0),ABS(S455)+ROW()/1000000,0)</f>
        <v/>
      </c>
    </row>
    <row r="456">
      <c r="A456" t="n">
        <v>201610</v>
      </c>
      <c r="B456" t="inlineStr">
        <is>
          <t>10/2016</t>
        </is>
      </c>
      <c r="C456" t="n">
        <v>65</v>
      </c>
      <c r="D456" t="inlineStr">
        <is>
          <t>S65</t>
        </is>
      </c>
      <c r="E456" t="inlineStr">
        <is>
          <t>Nexa West Virginia (S65)</t>
        </is>
      </c>
      <c r="F456" t="inlineStr">
        <is>
          <t>Mỹ</t>
        </is>
      </c>
      <c r="G456" t="inlineStr">
        <is>
          <t>POS</t>
        </is>
      </c>
      <c r="H456" s="42" t="n">
        <v>6801.26</v>
      </c>
      <c r="I456" s="42" t="n">
        <v>0</v>
      </c>
      <c r="J456" s="42" t="n">
        <v>6801.26</v>
      </c>
      <c r="K456" s="42" t="n">
        <v>219</v>
      </c>
      <c r="L456" s="42" t="n">
        <v>4</v>
      </c>
      <c r="M456" s="42" t="n">
        <v>34</v>
      </c>
      <c r="N456" s="42" t="n">
        <v>6582.26</v>
      </c>
      <c r="O456" s="42" t="n">
        <v>6801.26</v>
      </c>
      <c r="P456" s="42" t="n">
        <v>0</v>
      </c>
      <c r="Q456" s="42" t="n">
        <v>0</v>
      </c>
      <c r="R456" s="42" t="n">
        <v>0</v>
      </c>
      <c r="S456" s="42">
        <f>N456-(J456-K456)</f>
        <v/>
      </c>
      <c r="T456">
        <f>IF(N456=0,0,IF(AND(ABS(S456)&gt;Calc!$B$8,ABS(S456)/ABS(N456)&gt;Calc!$B$9),1,0))</f>
        <v/>
      </c>
      <c r="U456">
        <f>IF(AND(A456=Calc!$B$3,OR(Calc!$B$6="*",G456=Calc!$B$6),OR(Calc!$B$7="*",F456=Calc!$B$7)),1,0)</f>
        <v/>
      </c>
      <c r="V456">
        <f>IF(AND(U456=1,J456&gt;0),J456+ROW()/1000000,0)</f>
        <v/>
      </c>
      <c r="W456">
        <f>IF(AND(U456=1,OR(N456&lt;&gt;0,J456&lt;&gt;0)),ABS(S456)+ROW()/1000000,0)</f>
        <v/>
      </c>
      <c r="X456">
        <f>IF(AND(U456=1,T456=1,C456&lt;&gt;0),ABS(S456)+ROW()/1000000,0)</f>
        <v/>
      </c>
    </row>
    <row r="457">
      <c r="A457" t="n">
        <v>201610</v>
      </c>
      <c r="B457" t="inlineStr">
        <is>
          <t>10/2016</t>
        </is>
      </c>
      <c r="C457" t="n">
        <v>66</v>
      </c>
      <c r="D457" t="inlineStr">
        <is>
          <t>S66</t>
        </is>
      </c>
      <c r="E457" t="inlineStr">
        <is>
          <t>Nexa Wyoming (S66)</t>
        </is>
      </c>
      <c r="F457" t="inlineStr">
        <is>
          <t>Mỹ</t>
        </is>
      </c>
      <c r="G457" t="inlineStr">
        <is>
          <t>POS</t>
        </is>
      </c>
      <c r="H457" s="42" t="n">
        <v>11304.28</v>
      </c>
      <c r="I457" s="42" t="n">
        <v>0</v>
      </c>
      <c r="J457" s="42" t="n">
        <v>11304.28</v>
      </c>
      <c r="K457" s="42" t="n">
        <v>345.97</v>
      </c>
      <c r="L457" s="42" t="n">
        <v>5</v>
      </c>
      <c r="M457" s="42" t="n">
        <v>41</v>
      </c>
      <c r="N457" s="42" t="n">
        <v>10958.31</v>
      </c>
      <c r="O457" s="42" t="n">
        <v>11304.28</v>
      </c>
      <c r="P457" s="42" t="n">
        <v>0</v>
      </c>
      <c r="Q457" s="42" t="n">
        <v>0</v>
      </c>
      <c r="R457" s="42" t="n">
        <v>0</v>
      </c>
      <c r="S457" s="42">
        <f>N457-(J457-K457)</f>
        <v/>
      </c>
      <c r="T457">
        <f>IF(N457=0,0,IF(AND(ABS(S457)&gt;Calc!$B$8,ABS(S457)/ABS(N457)&gt;Calc!$B$9),1,0))</f>
        <v/>
      </c>
      <c r="U457">
        <f>IF(AND(A457=Calc!$B$3,OR(Calc!$B$6="*",G457=Calc!$B$6),OR(Calc!$B$7="*",F457=Calc!$B$7)),1,0)</f>
        <v/>
      </c>
      <c r="V457">
        <f>IF(AND(U457=1,J457&gt;0),J457+ROW()/1000000,0)</f>
        <v/>
      </c>
      <c r="W457">
        <f>IF(AND(U457=1,OR(N457&lt;&gt;0,J457&lt;&gt;0)),ABS(S457)+ROW()/1000000,0)</f>
        <v/>
      </c>
      <c r="X457">
        <f>IF(AND(U457=1,T457=1,C457&lt;&gt;0),ABS(S457)+ROW()/1000000,0)</f>
        <v/>
      </c>
    </row>
    <row r="458">
      <c r="A458" t="n">
        <v>201611</v>
      </c>
      <c r="B458" t="inlineStr">
        <is>
          <t>11/2016</t>
        </is>
      </c>
      <c r="C458" t="n">
        <v>0</v>
      </c>
      <c r="D458" t="inlineStr">
        <is>
          <t>ONL</t>
        </is>
      </c>
      <c r="E458" t="inlineStr">
        <is>
          <t>Nexa Online (website/app)</t>
        </is>
      </c>
      <c r="F458" t="inlineStr">
        <is>
          <t>Online</t>
        </is>
      </c>
      <c r="G458" t="inlineStr">
        <is>
          <t>ONLINE</t>
        </is>
      </c>
      <c r="H458" s="42" t="n">
        <v>138577.07</v>
      </c>
      <c r="I458" s="42" t="n">
        <v>6122.84</v>
      </c>
      <c r="J458" s="42" t="n">
        <v>132454.23</v>
      </c>
      <c r="K458" s="42" t="n">
        <v>3058.92</v>
      </c>
      <c r="L458" s="42" t="n">
        <v>44</v>
      </c>
      <c r="M458" s="42" t="n">
        <v>338</v>
      </c>
      <c r="N458" s="42" t="n">
        <v>138463.56</v>
      </c>
      <c r="O458" s="42" t="n">
        <v>141522.48</v>
      </c>
      <c r="P458" s="42" t="n">
        <v>2</v>
      </c>
      <c r="Q458" s="42" t="n">
        <v>0</v>
      </c>
      <c r="R458" s="42" t="n">
        <v>1</v>
      </c>
      <c r="S458" s="42">
        <f>N458-(J458-K458)</f>
        <v/>
      </c>
      <c r="T458">
        <f>IF(N458=0,0,IF(AND(ABS(S458)&gt;Calc!$B$8,ABS(S458)/ABS(N458)&gt;Calc!$B$9),1,0))</f>
        <v/>
      </c>
      <c r="U458">
        <f>IF(AND(A458=Calc!$B$3,OR(Calc!$B$6="*",G458=Calc!$B$6),OR(Calc!$B$7="*",F458=Calc!$B$7)),1,0)</f>
        <v/>
      </c>
      <c r="V458">
        <f>IF(AND(U458=1,J458&gt;0),J458+ROW()/1000000,0)</f>
        <v/>
      </c>
      <c r="W458">
        <f>IF(AND(U458=1,OR(N458&lt;&gt;0,J458&lt;&gt;0)),ABS(S458)+ROW()/1000000,0)</f>
        <v/>
      </c>
      <c r="X458">
        <f>IF(AND(U458=1,T458=1,C458&lt;&gt;0),ABS(S458)+ROW()/1000000,0)</f>
        <v/>
      </c>
    </row>
    <row r="459">
      <c r="A459" t="n">
        <v>201611</v>
      </c>
      <c r="B459" t="inlineStr">
        <is>
          <t>11/2016</t>
        </is>
      </c>
      <c r="C459" t="n">
        <v>4</v>
      </c>
      <c r="D459" t="inlineStr">
        <is>
          <t>S04</t>
        </is>
      </c>
      <c r="E459" t="inlineStr">
        <is>
          <t>Nexa Tasmania (S04)</t>
        </is>
      </c>
      <c r="F459" t="inlineStr">
        <is>
          <t>Úc</t>
        </is>
      </c>
      <c r="G459" t="inlineStr">
        <is>
          <t>POS</t>
        </is>
      </c>
      <c r="H459" s="42" t="n">
        <v>1373.84</v>
      </c>
      <c r="I459" s="42" t="n">
        <v>0</v>
      </c>
      <c r="J459" s="42" t="n">
        <v>1373.84</v>
      </c>
      <c r="K459" s="42" t="n">
        <v>143.85</v>
      </c>
      <c r="L459" s="42" t="n">
        <v>1</v>
      </c>
      <c r="M459" s="42" t="n">
        <v>8</v>
      </c>
      <c r="N459" s="42" t="n">
        <v>1229.99</v>
      </c>
      <c r="O459" s="42" t="n">
        <v>1373.84</v>
      </c>
      <c r="P459" s="42" t="n">
        <v>0</v>
      </c>
      <c r="Q459" s="42" t="n">
        <v>0</v>
      </c>
      <c r="R459" s="42" t="n">
        <v>0</v>
      </c>
      <c r="S459" s="42">
        <f>N459-(J459-K459)</f>
        <v/>
      </c>
      <c r="T459">
        <f>IF(N459=0,0,IF(AND(ABS(S459)&gt;Calc!$B$8,ABS(S459)/ABS(N459)&gt;Calc!$B$9),1,0))</f>
        <v/>
      </c>
      <c r="U459">
        <f>IF(AND(A459=Calc!$B$3,OR(Calc!$B$6="*",G459=Calc!$B$6),OR(Calc!$B$7="*",F459=Calc!$B$7)),1,0)</f>
        <v/>
      </c>
      <c r="V459">
        <f>IF(AND(U459=1,J459&gt;0),J459+ROW()/1000000,0)</f>
        <v/>
      </c>
      <c r="W459">
        <f>IF(AND(U459=1,OR(N459&lt;&gt;0,J459&lt;&gt;0)),ABS(S459)+ROW()/1000000,0)</f>
        <v/>
      </c>
      <c r="X459">
        <f>IF(AND(U459=1,T459=1,C459&lt;&gt;0),ABS(S459)+ROW()/1000000,0)</f>
        <v/>
      </c>
    </row>
    <row r="460">
      <c r="A460" t="n">
        <v>201611</v>
      </c>
      <c r="B460" t="inlineStr">
        <is>
          <t>11/2016</t>
        </is>
      </c>
      <c r="C460" t="n">
        <v>5</v>
      </c>
      <c r="D460" t="inlineStr">
        <is>
          <t>S05</t>
        </is>
      </c>
      <c r="E460" t="inlineStr">
        <is>
          <t>Nexa Victoria (S05)</t>
        </is>
      </c>
      <c r="F460" t="inlineStr">
        <is>
          <t>Úc</t>
        </is>
      </c>
      <c r="G460" t="inlineStr">
        <is>
          <t>POS</t>
        </is>
      </c>
      <c r="H460" s="42" t="n">
        <v>18652.27</v>
      </c>
      <c r="I460" s="42" t="n">
        <v>0</v>
      </c>
      <c r="J460" s="42" t="n">
        <v>18652.27</v>
      </c>
      <c r="K460" s="42" t="n">
        <v>0</v>
      </c>
      <c r="L460" s="42" t="n">
        <v>2</v>
      </c>
      <c r="M460" s="42" t="n">
        <v>15</v>
      </c>
      <c r="N460" s="42" t="n">
        <v>18652.27</v>
      </c>
      <c r="O460" s="42" t="n">
        <v>18652.27</v>
      </c>
      <c r="P460" s="42" t="n">
        <v>0</v>
      </c>
      <c r="Q460" s="42" t="n">
        <v>0</v>
      </c>
      <c r="R460" s="42" t="n">
        <v>0</v>
      </c>
      <c r="S460" s="42">
        <f>N460-(J460-K460)</f>
        <v/>
      </c>
      <c r="T460">
        <f>IF(N460=0,0,IF(AND(ABS(S460)&gt;Calc!$B$8,ABS(S460)/ABS(N460)&gt;Calc!$B$9),1,0))</f>
        <v/>
      </c>
      <c r="U460">
        <f>IF(AND(A460=Calc!$B$3,OR(Calc!$B$6="*",G460=Calc!$B$6),OR(Calc!$B$7="*",F460=Calc!$B$7)),1,0)</f>
        <v/>
      </c>
      <c r="V460">
        <f>IF(AND(U460=1,J460&gt;0),J460+ROW()/1000000,0)</f>
        <v/>
      </c>
      <c r="W460">
        <f>IF(AND(U460=1,OR(N460&lt;&gt;0,J460&lt;&gt;0)),ABS(S460)+ROW()/1000000,0)</f>
        <v/>
      </c>
      <c r="X460">
        <f>IF(AND(U460=1,T460=1,C460&lt;&gt;0),ABS(S460)+ROW()/1000000,0)</f>
        <v/>
      </c>
    </row>
    <row r="461">
      <c r="A461" t="n">
        <v>201611</v>
      </c>
      <c r="B461" t="inlineStr">
        <is>
          <t>11/2016</t>
        </is>
      </c>
      <c r="C461" t="n">
        <v>6</v>
      </c>
      <c r="D461" t="inlineStr">
        <is>
          <t>S06</t>
        </is>
      </c>
      <c r="E461" t="inlineStr">
        <is>
          <t>Nexa Western Australia (S06)</t>
        </is>
      </c>
      <c r="F461" t="inlineStr">
        <is>
          <t>Úc</t>
        </is>
      </c>
      <c r="G461" t="inlineStr">
        <is>
          <t>POS</t>
        </is>
      </c>
      <c r="H461" s="42" t="n">
        <v>5808.56</v>
      </c>
      <c r="I461" s="42" t="n">
        <v>0</v>
      </c>
      <c r="J461" s="42" t="n">
        <v>5808.56</v>
      </c>
      <c r="K461" s="42" t="n">
        <v>299.9</v>
      </c>
      <c r="L461" s="42" t="n">
        <v>2</v>
      </c>
      <c r="M461" s="42" t="n">
        <v>21</v>
      </c>
      <c r="N461" s="42" t="n">
        <v>5508.66</v>
      </c>
      <c r="O461" s="42" t="n">
        <v>5808.56</v>
      </c>
      <c r="P461" s="42" t="n">
        <v>1</v>
      </c>
      <c r="Q461" s="42" t="n">
        <v>0</v>
      </c>
      <c r="R461" s="42" t="n">
        <v>0</v>
      </c>
      <c r="S461" s="42">
        <f>N461-(J461-K461)</f>
        <v/>
      </c>
      <c r="T461">
        <f>IF(N461=0,0,IF(AND(ABS(S461)&gt;Calc!$B$8,ABS(S461)/ABS(N461)&gt;Calc!$B$9),1,0))</f>
        <v/>
      </c>
      <c r="U461">
        <f>IF(AND(A461=Calc!$B$3,OR(Calc!$B$6="*",G461=Calc!$B$6),OR(Calc!$B$7="*",F461=Calc!$B$7)),1,0)</f>
        <v/>
      </c>
      <c r="V461">
        <f>IF(AND(U461=1,J461&gt;0),J461+ROW()/1000000,0)</f>
        <v/>
      </c>
      <c r="W461">
        <f>IF(AND(U461=1,OR(N461&lt;&gt;0,J461&lt;&gt;0)),ABS(S461)+ROW()/1000000,0)</f>
        <v/>
      </c>
      <c r="X461">
        <f>IF(AND(U461=1,T461=1,C461&lt;&gt;0),ABS(S461)+ROW()/1000000,0)</f>
        <v/>
      </c>
    </row>
    <row r="462">
      <c r="A462" t="n">
        <v>201611</v>
      </c>
      <c r="B462" t="inlineStr">
        <is>
          <t>11/2016</t>
        </is>
      </c>
      <c r="C462" t="n">
        <v>8</v>
      </c>
      <c r="D462" t="inlineStr">
        <is>
          <t>S08</t>
        </is>
      </c>
      <c r="E462" t="inlineStr">
        <is>
          <t>Nexa Newfoundland and Labrador (S08)</t>
        </is>
      </c>
      <c r="F462" t="inlineStr">
        <is>
          <t>Canada</t>
        </is>
      </c>
      <c r="G462" t="inlineStr">
        <is>
          <t>POS</t>
        </is>
      </c>
      <c r="H462" s="42" t="n">
        <v>7168.68</v>
      </c>
      <c r="I462" s="42" t="n">
        <v>341.1</v>
      </c>
      <c r="J462" s="42" t="n">
        <v>6827.58</v>
      </c>
      <c r="K462" s="42" t="n">
        <v>0</v>
      </c>
      <c r="L462" s="42" t="n">
        <v>6</v>
      </c>
      <c r="M462" s="42" t="n">
        <v>38</v>
      </c>
      <c r="N462" s="42" t="n">
        <v>6827.58</v>
      </c>
      <c r="O462" s="42" t="n">
        <v>6827.58</v>
      </c>
      <c r="P462" s="42" t="n">
        <v>0</v>
      </c>
      <c r="Q462" s="42" t="n">
        <v>0</v>
      </c>
      <c r="R462" s="42" t="n">
        <v>0</v>
      </c>
      <c r="S462" s="42">
        <f>N462-(J462-K462)</f>
        <v/>
      </c>
      <c r="T462">
        <f>IF(N462=0,0,IF(AND(ABS(S462)&gt;Calc!$B$8,ABS(S462)/ABS(N462)&gt;Calc!$B$9),1,0))</f>
        <v/>
      </c>
      <c r="U462">
        <f>IF(AND(A462=Calc!$B$3,OR(Calc!$B$6="*",G462=Calc!$B$6),OR(Calc!$B$7="*",F462=Calc!$B$7)),1,0)</f>
        <v/>
      </c>
      <c r="V462">
        <f>IF(AND(U462=1,J462&gt;0),J462+ROW()/1000000,0)</f>
        <v/>
      </c>
      <c r="W462">
        <f>IF(AND(U462=1,OR(N462&lt;&gt;0,J462&lt;&gt;0)),ABS(S462)+ROW()/1000000,0)</f>
        <v/>
      </c>
      <c r="X462">
        <f>IF(AND(U462=1,T462=1,C462&lt;&gt;0),ABS(S462)+ROW()/1000000,0)</f>
        <v/>
      </c>
    </row>
    <row r="463">
      <c r="A463" t="n">
        <v>201611</v>
      </c>
      <c r="B463" t="inlineStr">
        <is>
          <t>11/2016</t>
        </is>
      </c>
      <c r="C463" t="n">
        <v>9</v>
      </c>
      <c r="D463" t="inlineStr">
        <is>
          <t>S09</t>
        </is>
      </c>
      <c r="E463" t="inlineStr">
        <is>
          <t>Nexa Northwest Territories (S09)</t>
        </is>
      </c>
      <c r="F463" t="inlineStr">
        <is>
          <t>Canada</t>
        </is>
      </c>
      <c r="G463" t="inlineStr">
        <is>
          <t>POS</t>
        </is>
      </c>
      <c r="H463" s="42" t="n">
        <v>18424.1</v>
      </c>
      <c r="I463" s="42" t="n">
        <v>0</v>
      </c>
      <c r="J463" s="42" t="n">
        <v>18424.1</v>
      </c>
      <c r="K463" s="42" t="n">
        <v>0</v>
      </c>
      <c r="L463" s="42" t="n">
        <v>10</v>
      </c>
      <c r="M463" s="42" t="n">
        <v>62</v>
      </c>
      <c r="N463" s="42" t="n">
        <v>17886.1</v>
      </c>
      <c r="O463" s="42" t="n">
        <v>18424.1</v>
      </c>
      <c r="P463" s="42" t="n">
        <v>0</v>
      </c>
      <c r="Q463" s="42" t="n">
        <v>0</v>
      </c>
      <c r="R463" s="42" t="n">
        <v>0</v>
      </c>
      <c r="S463" s="42">
        <f>N463-(J463-K463)</f>
        <v/>
      </c>
      <c r="T463">
        <f>IF(N463=0,0,IF(AND(ABS(S463)&gt;Calc!$B$8,ABS(S463)/ABS(N463)&gt;Calc!$B$9),1,0))</f>
        <v/>
      </c>
      <c r="U463">
        <f>IF(AND(A463=Calc!$B$3,OR(Calc!$B$6="*",G463=Calc!$B$6),OR(Calc!$B$7="*",F463=Calc!$B$7)),1,0)</f>
        <v/>
      </c>
      <c r="V463">
        <f>IF(AND(U463=1,J463&gt;0),J463+ROW()/1000000,0)</f>
        <v/>
      </c>
      <c r="W463">
        <f>IF(AND(U463=1,OR(N463&lt;&gt;0,J463&lt;&gt;0)),ABS(S463)+ROW()/1000000,0)</f>
        <v/>
      </c>
      <c r="X463">
        <f>IF(AND(U463=1,T463=1,C463&lt;&gt;0),ABS(S463)+ROW()/1000000,0)</f>
        <v/>
      </c>
    </row>
    <row r="464">
      <c r="A464" t="n">
        <v>201611</v>
      </c>
      <c r="B464" t="inlineStr">
        <is>
          <t>11/2016</t>
        </is>
      </c>
      <c r="C464" t="n">
        <v>10</v>
      </c>
      <c r="D464" t="inlineStr">
        <is>
          <t>S10</t>
        </is>
      </c>
      <c r="E464" t="inlineStr">
        <is>
          <t>Nexa Nunavut (S10)</t>
        </is>
      </c>
      <c r="F464" t="inlineStr">
        <is>
          <t>Canada</t>
        </is>
      </c>
      <c r="G464" t="inlineStr">
        <is>
          <t>POS</t>
        </is>
      </c>
      <c r="H464" s="42" t="n">
        <v>14891.76</v>
      </c>
      <c r="I464" s="42" t="n">
        <v>0</v>
      </c>
      <c r="J464" s="42" t="n">
        <v>14891.76</v>
      </c>
      <c r="K464" s="42" t="n">
        <v>1252.84</v>
      </c>
      <c r="L464" s="42" t="n">
        <v>8</v>
      </c>
      <c r="M464" s="42" t="n">
        <v>52</v>
      </c>
      <c r="N464" s="42" t="n">
        <v>13638.92</v>
      </c>
      <c r="O464" s="42" t="n">
        <v>14891.76</v>
      </c>
      <c r="P464" s="42" t="n">
        <v>0</v>
      </c>
      <c r="Q464" s="42" t="n">
        <v>0</v>
      </c>
      <c r="R464" s="42" t="n">
        <v>1</v>
      </c>
      <c r="S464" s="42">
        <f>N464-(J464-K464)</f>
        <v/>
      </c>
      <c r="T464">
        <f>IF(N464=0,0,IF(AND(ABS(S464)&gt;Calc!$B$8,ABS(S464)/ABS(N464)&gt;Calc!$B$9),1,0))</f>
        <v/>
      </c>
      <c r="U464">
        <f>IF(AND(A464=Calc!$B$3,OR(Calc!$B$6="*",G464=Calc!$B$6),OR(Calc!$B$7="*",F464=Calc!$B$7)),1,0)</f>
        <v/>
      </c>
      <c r="V464">
        <f>IF(AND(U464=1,J464&gt;0),J464+ROW()/1000000,0)</f>
        <v/>
      </c>
      <c r="W464">
        <f>IF(AND(U464=1,OR(N464&lt;&gt;0,J464&lt;&gt;0)),ABS(S464)+ROW()/1000000,0)</f>
        <v/>
      </c>
      <c r="X464">
        <f>IF(AND(U464=1,T464=1,C464&lt;&gt;0),ABS(S464)+ROW()/1000000,0)</f>
        <v/>
      </c>
    </row>
    <row r="465">
      <c r="A465" t="n">
        <v>201611</v>
      </c>
      <c r="B465" t="inlineStr">
        <is>
          <t>11/2016</t>
        </is>
      </c>
      <c r="C465" t="n">
        <v>14</v>
      </c>
      <c r="D465" t="inlineStr">
        <is>
          <t>S14</t>
        </is>
      </c>
      <c r="E465" t="inlineStr">
        <is>
          <t>Nexa Franche-Comté (S14)</t>
        </is>
      </c>
      <c r="F465" t="inlineStr">
        <is>
          <t>Pháp</t>
        </is>
      </c>
      <c r="G465" t="inlineStr">
        <is>
          <t>POS</t>
        </is>
      </c>
      <c r="H465" s="42" t="n">
        <v>3928.12</v>
      </c>
      <c r="I465" s="42" t="n">
        <v>0</v>
      </c>
      <c r="J465" s="42" t="n">
        <v>3928.12</v>
      </c>
      <c r="K465" s="42" t="n">
        <v>1349.75</v>
      </c>
      <c r="L465" s="42" t="n">
        <v>2</v>
      </c>
      <c r="M465" s="42" t="n">
        <v>19</v>
      </c>
      <c r="N465" s="42" t="n">
        <v>2578.37</v>
      </c>
      <c r="O465" s="42" t="n">
        <v>3928.12</v>
      </c>
      <c r="P465" s="42" t="n">
        <v>0</v>
      </c>
      <c r="Q465" s="42" t="n">
        <v>0</v>
      </c>
      <c r="R465" s="42" t="n">
        <v>0</v>
      </c>
      <c r="S465" s="42">
        <f>N465-(J465-K465)</f>
        <v/>
      </c>
      <c r="T465">
        <f>IF(N465=0,0,IF(AND(ABS(S465)&gt;Calc!$B$8,ABS(S465)/ABS(N465)&gt;Calc!$B$9),1,0))</f>
        <v/>
      </c>
      <c r="U465">
        <f>IF(AND(A465=Calc!$B$3,OR(Calc!$B$6="*",G465=Calc!$B$6),OR(Calc!$B$7="*",F465=Calc!$B$7)),1,0)</f>
        <v/>
      </c>
      <c r="V465">
        <f>IF(AND(U465=1,J465&gt;0),J465+ROW()/1000000,0)</f>
        <v/>
      </c>
      <c r="W465">
        <f>IF(AND(U465=1,OR(N465&lt;&gt;0,J465&lt;&gt;0)),ABS(S465)+ROW()/1000000,0)</f>
        <v/>
      </c>
      <c r="X465">
        <f>IF(AND(U465=1,T465=1,C465&lt;&gt;0),ABS(S465)+ROW()/1000000,0)</f>
        <v/>
      </c>
    </row>
    <row r="466">
      <c r="A466" t="n">
        <v>201611</v>
      </c>
      <c r="B466" t="inlineStr">
        <is>
          <t>11/2016</t>
        </is>
      </c>
      <c r="C466" t="n">
        <v>15</v>
      </c>
      <c r="D466" t="inlineStr">
        <is>
          <t>S15</t>
        </is>
      </c>
      <c r="E466" t="inlineStr">
        <is>
          <t>Nexa La Réunion (S15)</t>
        </is>
      </c>
      <c r="F466" t="inlineStr">
        <is>
          <t>Pháp</t>
        </is>
      </c>
      <c r="G466" t="inlineStr">
        <is>
          <t>POS</t>
        </is>
      </c>
      <c r="H466" s="42" t="n">
        <v>1582</v>
      </c>
      <c r="I466" s="42" t="n">
        <v>0</v>
      </c>
      <c r="J466" s="42" t="n">
        <v>1582</v>
      </c>
      <c r="K466" s="42" t="n">
        <v>0</v>
      </c>
      <c r="L466" s="42" t="n">
        <v>1</v>
      </c>
      <c r="M466" s="42" t="n">
        <v>2</v>
      </c>
      <c r="N466" s="42" t="n">
        <v>1582</v>
      </c>
      <c r="O466" s="42" t="n">
        <v>1582</v>
      </c>
      <c r="P466" s="42" t="n">
        <v>0</v>
      </c>
      <c r="Q466" s="42" t="n">
        <v>0</v>
      </c>
      <c r="R466" s="42" t="n">
        <v>0</v>
      </c>
      <c r="S466" s="42">
        <f>N466-(J466-K466)</f>
        <v/>
      </c>
      <c r="T466">
        <f>IF(N466=0,0,IF(AND(ABS(S466)&gt;Calc!$B$8,ABS(S466)/ABS(N466)&gt;Calc!$B$9),1,0))</f>
        <v/>
      </c>
      <c r="U466">
        <f>IF(AND(A466=Calc!$B$3,OR(Calc!$B$6="*",G466=Calc!$B$6),OR(Calc!$B$7="*",F466=Calc!$B$7)),1,0)</f>
        <v/>
      </c>
      <c r="V466">
        <f>IF(AND(U466=1,J466&gt;0),J466+ROW()/1000000,0)</f>
        <v/>
      </c>
      <c r="W466">
        <f>IF(AND(U466=1,OR(N466&lt;&gt;0,J466&lt;&gt;0)),ABS(S466)+ROW()/1000000,0)</f>
        <v/>
      </c>
      <c r="X466">
        <f>IF(AND(U466=1,T466=1,C466&lt;&gt;0),ABS(S466)+ROW()/1000000,0)</f>
        <v/>
      </c>
    </row>
    <row r="467">
      <c r="A467" t="n">
        <v>201611</v>
      </c>
      <c r="B467" t="inlineStr">
        <is>
          <t>11/2016</t>
        </is>
      </c>
      <c r="C467" t="n">
        <v>19</v>
      </c>
      <c r="D467" t="inlineStr">
        <is>
          <t>S19</t>
        </is>
      </c>
      <c r="E467" t="inlineStr">
        <is>
          <t>Nexa Berlin (S19)</t>
        </is>
      </c>
      <c r="F467" t="inlineStr">
        <is>
          <t>Đức</t>
        </is>
      </c>
      <c r="G467" t="inlineStr">
        <is>
          <t>POS</t>
        </is>
      </c>
      <c r="H467" s="42" t="n">
        <v>3230.58</v>
      </c>
      <c r="I467" s="42" t="n">
        <v>484.59</v>
      </c>
      <c r="J467" s="42" t="n">
        <v>2745.99</v>
      </c>
      <c r="K467" s="42" t="n">
        <v>0</v>
      </c>
      <c r="L467" s="42" t="n">
        <v>2</v>
      </c>
      <c r="M467" s="42" t="n">
        <v>15</v>
      </c>
      <c r="N467" s="42" t="n">
        <v>2745.99</v>
      </c>
      <c r="O467" s="42" t="n">
        <v>2745.99</v>
      </c>
      <c r="P467" s="42" t="n">
        <v>0</v>
      </c>
      <c r="Q467" s="42" t="n">
        <v>0</v>
      </c>
      <c r="R467" s="42" t="n">
        <v>0</v>
      </c>
      <c r="S467" s="42">
        <f>N467-(J467-K467)</f>
        <v/>
      </c>
      <c r="T467">
        <f>IF(N467=0,0,IF(AND(ABS(S467)&gt;Calc!$B$8,ABS(S467)/ABS(N467)&gt;Calc!$B$9),1,0))</f>
        <v/>
      </c>
      <c r="U467">
        <f>IF(AND(A467=Calc!$B$3,OR(Calc!$B$6="*",G467=Calc!$B$6),OR(Calc!$B$7="*",F467=Calc!$B$7)),1,0)</f>
        <v/>
      </c>
      <c r="V467">
        <f>IF(AND(U467=1,J467&gt;0),J467+ROW()/1000000,0)</f>
        <v/>
      </c>
      <c r="W467">
        <f>IF(AND(U467=1,OR(N467&lt;&gt;0,J467&lt;&gt;0)),ABS(S467)+ROW()/1000000,0)</f>
        <v/>
      </c>
      <c r="X467">
        <f>IF(AND(U467=1,T467=1,C467&lt;&gt;0),ABS(S467)+ROW()/1000000,0)</f>
        <v/>
      </c>
    </row>
    <row r="468">
      <c r="A468" t="n">
        <v>201611</v>
      </c>
      <c r="B468" t="inlineStr">
        <is>
          <t>11/2016</t>
        </is>
      </c>
      <c r="C468" t="n">
        <v>20</v>
      </c>
      <c r="D468" t="inlineStr">
        <is>
          <t>S20</t>
        </is>
      </c>
      <c r="E468" t="inlineStr">
        <is>
          <t>Nexa Brandenburg (S20)</t>
        </is>
      </c>
      <c r="F468" t="inlineStr">
        <is>
          <t>Đức</t>
        </is>
      </c>
      <c r="G468" t="inlineStr">
        <is>
          <t>POS</t>
        </is>
      </c>
      <c r="H468" s="42" t="n">
        <v>10311.91</v>
      </c>
      <c r="I468" s="42" t="n">
        <v>151.65</v>
      </c>
      <c r="J468" s="42" t="n">
        <v>10160.26</v>
      </c>
      <c r="K468" s="42" t="n">
        <v>40.55</v>
      </c>
      <c r="L468" s="42" t="n">
        <v>4</v>
      </c>
      <c r="M468" s="42" t="n">
        <v>37</v>
      </c>
      <c r="N468" s="42" t="n">
        <v>10119.71</v>
      </c>
      <c r="O468" s="42" t="n">
        <v>10160.26</v>
      </c>
      <c r="P468" s="42" t="n">
        <v>0</v>
      </c>
      <c r="Q468" s="42" t="n">
        <v>0</v>
      </c>
      <c r="R468" s="42" t="n">
        <v>0</v>
      </c>
      <c r="S468" s="42">
        <f>N468-(J468-K468)</f>
        <v/>
      </c>
      <c r="T468">
        <f>IF(N468=0,0,IF(AND(ABS(S468)&gt;Calc!$B$8,ABS(S468)/ABS(N468)&gt;Calc!$B$9),1,0))</f>
        <v/>
      </c>
      <c r="U468">
        <f>IF(AND(A468=Calc!$B$3,OR(Calc!$B$6="*",G468=Calc!$B$6),OR(Calc!$B$7="*",F468=Calc!$B$7)),1,0)</f>
        <v/>
      </c>
      <c r="V468">
        <f>IF(AND(U468=1,J468&gt;0),J468+ROW()/1000000,0)</f>
        <v/>
      </c>
      <c r="W468">
        <f>IF(AND(U468=1,OR(N468&lt;&gt;0,J468&lt;&gt;0)),ABS(S468)+ROW()/1000000,0)</f>
        <v/>
      </c>
      <c r="X468">
        <f>IF(AND(U468=1,T468=1,C468&lt;&gt;0),ABS(S468)+ROW()/1000000,0)</f>
        <v/>
      </c>
    </row>
    <row r="469">
      <c r="A469" t="n">
        <v>201611</v>
      </c>
      <c r="B469" t="inlineStr">
        <is>
          <t>11/2016</t>
        </is>
      </c>
      <c r="C469" t="n">
        <v>22</v>
      </c>
      <c r="D469" t="inlineStr">
        <is>
          <t>S22</t>
        </is>
      </c>
      <c r="E469" t="inlineStr">
        <is>
          <t>Nexa Freistaat Thüringen (S22)</t>
        </is>
      </c>
      <c r="F469" t="inlineStr">
        <is>
          <t>Đức</t>
        </is>
      </c>
      <c r="G469" t="inlineStr">
        <is>
          <t>POS</t>
        </is>
      </c>
      <c r="H469" s="42" t="n">
        <v>6614.9</v>
      </c>
      <c r="I469" s="42" t="n">
        <v>145.63</v>
      </c>
      <c r="J469" s="42" t="n">
        <v>6469.27</v>
      </c>
      <c r="K469" s="42" t="n">
        <v>0</v>
      </c>
      <c r="L469" s="42" t="n">
        <v>2</v>
      </c>
      <c r="M469" s="42" t="n">
        <v>12</v>
      </c>
      <c r="N469" s="42" t="n">
        <v>6469.27</v>
      </c>
      <c r="O469" s="42" t="n">
        <v>6469.27</v>
      </c>
      <c r="P469" s="42" t="n">
        <v>0</v>
      </c>
      <c r="Q469" s="42" t="n">
        <v>0</v>
      </c>
      <c r="R469" s="42" t="n">
        <v>0</v>
      </c>
      <c r="S469" s="42">
        <f>N469-(J469-K469)</f>
        <v/>
      </c>
      <c r="T469">
        <f>IF(N469=0,0,IF(AND(ABS(S469)&gt;Calc!$B$8,ABS(S469)/ABS(N469)&gt;Calc!$B$9),1,0))</f>
        <v/>
      </c>
      <c r="U469">
        <f>IF(AND(A469=Calc!$B$3,OR(Calc!$B$6="*",G469=Calc!$B$6),OR(Calc!$B$7="*",F469=Calc!$B$7)),1,0)</f>
        <v/>
      </c>
      <c r="V469">
        <f>IF(AND(U469=1,J469&gt;0),J469+ROW()/1000000,0)</f>
        <v/>
      </c>
      <c r="W469">
        <f>IF(AND(U469=1,OR(N469&lt;&gt;0,J469&lt;&gt;0)),ABS(S469)+ROW()/1000000,0)</f>
        <v/>
      </c>
      <c r="X469">
        <f>IF(AND(U469=1,T469=1,C469&lt;&gt;0),ABS(S469)+ROW()/1000000,0)</f>
        <v/>
      </c>
    </row>
    <row r="470">
      <c r="A470" t="n">
        <v>201611</v>
      </c>
      <c r="B470" t="inlineStr">
        <is>
          <t>11/2016</t>
        </is>
      </c>
      <c r="C470" t="n">
        <v>23</v>
      </c>
      <c r="D470" t="inlineStr">
        <is>
          <t>S23</t>
        </is>
      </c>
      <c r="E470" t="inlineStr">
        <is>
          <t>Nexa Hamburg (S23)</t>
        </is>
      </c>
      <c r="F470" t="inlineStr">
        <is>
          <t>Đức</t>
        </is>
      </c>
      <c r="G470" t="inlineStr">
        <is>
          <t>POS</t>
        </is>
      </c>
      <c r="H470" s="42" t="n">
        <v>7552.72</v>
      </c>
      <c r="I470" s="42" t="n">
        <v>200.25</v>
      </c>
      <c r="J470" s="42" t="n">
        <v>7352.47</v>
      </c>
      <c r="K470" s="42" t="n">
        <v>0</v>
      </c>
      <c r="L470" s="42" t="n">
        <v>4</v>
      </c>
      <c r="M470" s="42" t="n">
        <v>25</v>
      </c>
      <c r="N470" s="42" t="n">
        <v>7352.47</v>
      </c>
      <c r="O470" s="42" t="n">
        <v>7352.47</v>
      </c>
      <c r="P470" s="42" t="n">
        <v>0</v>
      </c>
      <c r="Q470" s="42" t="n">
        <v>0</v>
      </c>
      <c r="R470" s="42" t="n">
        <v>0</v>
      </c>
      <c r="S470" s="42">
        <f>N470-(J470-K470)</f>
        <v/>
      </c>
      <c r="T470">
        <f>IF(N470=0,0,IF(AND(ABS(S470)&gt;Calc!$B$8,ABS(S470)/ABS(N470)&gt;Calc!$B$9),1,0))</f>
        <v/>
      </c>
      <c r="U470">
        <f>IF(AND(A470=Calc!$B$3,OR(Calc!$B$6="*",G470=Calc!$B$6),OR(Calc!$B$7="*",F470=Calc!$B$7)),1,0)</f>
        <v/>
      </c>
      <c r="V470">
        <f>IF(AND(U470=1,J470&gt;0),J470+ROW()/1000000,0)</f>
        <v/>
      </c>
      <c r="W470">
        <f>IF(AND(U470=1,OR(N470&lt;&gt;0,J470&lt;&gt;0)),ABS(S470)+ROW()/1000000,0)</f>
        <v/>
      </c>
      <c r="X470">
        <f>IF(AND(U470=1,T470=1,C470&lt;&gt;0),ABS(S470)+ROW()/1000000,0)</f>
        <v/>
      </c>
    </row>
    <row r="471">
      <c r="A471" t="n">
        <v>201611</v>
      </c>
      <c r="B471" t="inlineStr">
        <is>
          <t>11/2016</t>
        </is>
      </c>
      <c r="C471" t="n">
        <v>24</v>
      </c>
      <c r="D471" t="inlineStr">
        <is>
          <t>S24</t>
        </is>
      </c>
      <c r="E471" t="inlineStr">
        <is>
          <t>Nexa Hessen (S24)</t>
        </is>
      </c>
      <c r="F471" t="inlineStr">
        <is>
          <t>Đức</t>
        </is>
      </c>
      <c r="G471" t="inlineStr">
        <is>
          <t>POS</t>
        </is>
      </c>
      <c r="H471" s="42" t="n">
        <v>11611.36</v>
      </c>
      <c r="I471" s="42" t="n">
        <v>1157.83</v>
      </c>
      <c r="J471" s="42" t="n">
        <v>10453.53</v>
      </c>
      <c r="K471" s="42" t="n">
        <v>0</v>
      </c>
      <c r="L471" s="42" t="n">
        <v>4</v>
      </c>
      <c r="M471" s="42" t="n">
        <v>30</v>
      </c>
      <c r="N471" s="42" t="n">
        <v>10453.53</v>
      </c>
      <c r="O471" s="42" t="n">
        <v>10453.53</v>
      </c>
      <c r="P471" s="42" t="n">
        <v>1</v>
      </c>
      <c r="Q471" s="42" t="n">
        <v>0</v>
      </c>
      <c r="R471" s="42" t="n">
        <v>0</v>
      </c>
      <c r="S471" s="42">
        <f>N471-(J471-K471)</f>
        <v/>
      </c>
      <c r="T471">
        <f>IF(N471=0,0,IF(AND(ABS(S471)&gt;Calc!$B$8,ABS(S471)/ABS(N471)&gt;Calc!$B$9),1,0))</f>
        <v/>
      </c>
      <c r="U471">
        <f>IF(AND(A471=Calc!$B$3,OR(Calc!$B$6="*",G471=Calc!$B$6),OR(Calc!$B$7="*",F471=Calc!$B$7)),1,0)</f>
        <v/>
      </c>
      <c r="V471">
        <f>IF(AND(U471=1,J471&gt;0),J471+ROW()/1000000,0)</f>
        <v/>
      </c>
      <c r="W471">
        <f>IF(AND(U471=1,OR(N471&lt;&gt;0,J471&lt;&gt;0)),ABS(S471)+ROW()/1000000,0)</f>
        <v/>
      </c>
      <c r="X471">
        <f>IF(AND(U471=1,T471=1,C471&lt;&gt;0),ABS(S471)+ROW()/1000000,0)</f>
        <v/>
      </c>
    </row>
    <row r="472">
      <c r="A472" t="n">
        <v>201611</v>
      </c>
      <c r="B472" t="inlineStr">
        <is>
          <t>11/2016</t>
        </is>
      </c>
      <c r="C472" t="n">
        <v>27</v>
      </c>
      <c r="D472" t="inlineStr">
        <is>
          <t>S27</t>
        </is>
      </c>
      <c r="E472" t="inlineStr">
        <is>
          <t>Nexa Sachsen-Anhalt (S27)</t>
        </is>
      </c>
      <c r="F472" t="inlineStr">
        <is>
          <t>Đức</t>
        </is>
      </c>
      <c r="G472" t="inlineStr">
        <is>
          <t>POS</t>
        </is>
      </c>
      <c r="H472" s="42" t="n">
        <v>1486.54</v>
      </c>
      <c r="I472" s="42" t="n">
        <v>0</v>
      </c>
      <c r="J472" s="42" t="n">
        <v>1486.54</v>
      </c>
      <c r="K472" s="42" t="n">
        <v>0</v>
      </c>
      <c r="L472" s="42" t="n">
        <v>2</v>
      </c>
      <c r="M472" s="42" t="n">
        <v>10</v>
      </c>
      <c r="N472" s="42" t="n">
        <v>1486.54</v>
      </c>
      <c r="O472" s="42" t="n">
        <v>1486.54</v>
      </c>
      <c r="P472" s="42" t="n">
        <v>0</v>
      </c>
      <c r="Q472" s="42" t="n">
        <v>0</v>
      </c>
      <c r="R472" s="42" t="n">
        <v>0</v>
      </c>
      <c r="S472" s="42">
        <f>N472-(J472-K472)</f>
        <v/>
      </c>
      <c r="T472">
        <f>IF(N472=0,0,IF(AND(ABS(S472)&gt;Calc!$B$8,ABS(S472)/ABS(N472)&gt;Calc!$B$9),1,0))</f>
        <v/>
      </c>
      <c r="U472">
        <f>IF(AND(A472=Calc!$B$3,OR(Calc!$B$6="*",G472=Calc!$B$6),OR(Calc!$B$7="*",F472=Calc!$B$7)),1,0)</f>
        <v/>
      </c>
      <c r="V472">
        <f>IF(AND(U472=1,J472&gt;0),J472+ROW()/1000000,0)</f>
        <v/>
      </c>
      <c r="W472">
        <f>IF(AND(U472=1,OR(N472&lt;&gt;0,J472&lt;&gt;0)),ABS(S472)+ROW()/1000000,0)</f>
        <v/>
      </c>
      <c r="X472">
        <f>IF(AND(U472=1,T472=1,C472&lt;&gt;0),ABS(S472)+ROW()/1000000,0)</f>
        <v/>
      </c>
    </row>
    <row r="473">
      <c r="A473" t="n">
        <v>201611</v>
      </c>
      <c r="B473" t="inlineStr">
        <is>
          <t>11/2016</t>
        </is>
      </c>
      <c r="C473" t="n">
        <v>28</v>
      </c>
      <c r="D473" t="inlineStr">
        <is>
          <t>S28</t>
        </is>
      </c>
      <c r="E473" t="inlineStr">
        <is>
          <t>Nexa Caltanissetta (S28)</t>
        </is>
      </c>
      <c r="F473" t="inlineStr">
        <is>
          <t>Ý</t>
        </is>
      </c>
      <c r="G473" t="inlineStr">
        <is>
          <t>POS</t>
        </is>
      </c>
      <c r="H473" s="42" t="n">
        <v>7141.56</v>
      </c>
      <c r="I473" s="42" t="n">
        <v>947.05</v>
      </c>
      <c r="J473" s="42" t="n">
        <v>6194.51</v>
      </c>
      <c r="K473" s="42" t="n">
        <v>0</v>
      </c>
      <c r="L473" s="42" t="n">
        <v>4</v>
      </c>
      <c r="M473" s="42" t="n">
        <v>28</v>
      </c>
      <c r="N473" s="42" t="n">
        <v>6194.51</v>
      </c>
      <c r="O473" s="42" t="n">
        <v>6194.51</v>
      </c>
      <c r="P473" s="42" t="n">
        <v>1</v>
      </c>
      <c r="Q473" s="42" t="n">
        <v>0</v>
      </c>
      <c r="R473" s="42" t="n">
        <v>0</v>
      </c>
      <c r="S473" s="42">
        <f>N473-(J473-K473)</f>
        <v/>
      </c>
      <c r="T473">
        <f>IF(N473=0,0,IF(AND(ABS(S473)&gt;Calc!$B$8,ABS(S473)/ABS(N473)&gt;Calc!$B$9),1,0))</f>
        <v/>
      </c>
      <c r="U473">
        <f>IF(AND(A473=Calc!$B$3,OR(Calc!$B$6="*",G473=Calc!$B$6),OR(Calc!$B$7="*",F473=Calc!$B$7)),1,0)</f>
        <v/>
      </c>
      <c r="V473">
        <f>IF(AND(U473=1,J473&gt;0),J473+ROW()/1000000,0)</f>
        <v/>
      </c>
      <c r="W473">
        <f>IF(AND(U473=1,OR(N473&lt;&gt;0,J473&lt;&gt;0)),ABS(S473)+ROW()/1000000,0)</f>
        <v/>
      </c>
      <c r="X473">
        <f>IF(AND(U473=1,T473=1,C473&lt;&gt;0),ABS(S473)+ROW()/1000000,0)</f>
        <v/>
      </c>
    </row>
    <row r="474">
      <c r="A474" t="n">
        <v>201611</v>
      </c>
      <c r="B474" t="inlineStr">
        <is>
          <t>11/2016</t>
        </is>
      </c>
      <c r="C474" t="n">
        <v>29</v>
      </c>
      <c r="D474" t="inlineStr">
        <is>
          <t>S29</t>
        </is>
      </c>
      <c r="E474" t="inlineStr">
        <is>
          <t>Nexa Enna (S29)</t>
        </is>
      </c>
      <c r="F474" t="inlineStr">
        <is>
          <t>Ý</t>
        </is>
      </c>
      <c r="G474" t="inlineStr">
        <is>
          <t>POS</t>
        </is>
      </c>
      <c r="H474" s="42" t="n">
        <v>2251.98</v>
      </c>
      <c r="I474" s="42" t="n">
        <v>0</v>
      </c>
      <c r="J474" s="42" t="n">
        <v>2251.98</v>
      </c>
      <c r="K474" s="42" t="n">
        <v>0</v>
      </c>
      <c r="L474" s="42" t="n">
        <v>2</v>
      </c>
      <c r="M474" s="42" t="n">
        <v>11</v>
      </c>
      <c r="N474" s="42" t="n">
        <v>2251.98</v>
      </c>
      <c r="O474" s="42" t="n">
        <v>2251.98</v>
      </c>
      <c r="P474" s="42" t="n">
        <v>0</v>
      </c>
      <c r="Q474" s="42" t="n">
        <v>0</v>
      </c>
      <c r="R474" s="42" t="n">
        <v>0</v>
      </c>
      <c r="S474" s="42">
        <f>N474-(J474-K474)</f>
        <v/>
      </c>
      <c r="T474">
        <f>IF(N474=0,0,IF(AND(ABS(S474)&gt;Calc!$B$8,ABS(S474)/ABS(N474)&gt;Calc!$B$9),1,0))</f>
        <v/>
      </c>
      <c r="U474">
        <f>IF(AND(A474=Calc!$B$3,OR(Calc!$B$6="*",G474=Calc!$B$6),OR(Calc!$B$7="*",F474=Calc!$B$7)),1,0)</f>
        <v/>
      </c>
      <c r="V474">
        <f>IF(AND(U474=1,J474&gt;0),J474+ROW()/1000000,0)</f>
        <v/>
      </c>
      <c r="W474">
        <f>IF(AND(U474=1,OR(N474&lt;&gt;0,J474&lt;&gt;0)),ABS(S474)+ROW()/1000000,0)</f>
        <v/>
      </c>
      <c r="X474">
        <f>IF(AND(U474=1,T474=1,C474&lt;&gt;0),ABS(S474)+ROW()/1000000,0)</f>
        <v/>
      </c>
    </row>
    <row r="475">
      <c r="A475" t="n">
        <v>201611</v>
      </c>
      <c r="B475" t="inlineStr">
        <is>
          <t>11/2016</t>
        </is>
      </c>
      <c r="C475" t="n">
        <v>30</v>
      </c>
      <c r="D475" t="inlineStr">
        <is>
          <t>S30</t>
        </is>
      </c>
      <c r="E475" t="inlineStr">
        <is>
          <t>Nexa Pesaro (S30)</t>
        </is>
      </c>
      <c r="F475" t="inlineStr">
        <is>
          <t>Ý</t>
        </is>
      </c>
      <c r="G475" t="inlineStr">
        <is>
          <t>POS</t>
        </is>
      </c>
      <c r="H475" s="42" t="n">
        <v>1995.51</v>
      </c>
      <c r="I475" s="42" t="n">
        <v>0</v>
      </c>
      <c r="J475" s="42" t="n">
        <v>1995.51</v>
      </c>
      <c r="K475" s="42" t="n">
        <v>0</v>
      </c>
      <c r="L475" s="42" t="n">
        <v>3</v>
      </c>
      <c r="M475" s="42" t="n">
        <v>20</v>
      </c>
      <c r="N475" s="42" t="n">
        <v>1995.51</v>
      </c>
      <c r="O475" s="42" t="n">
        <v>1995.51</v>
      </c>
      <c r="P475" s="42" t="n">
        <v>0</v>
      </c>
      <c r="Q475" s="42" t="n">
        <v>0</v>
      </c>
      <c r="R475" s="42" t="n">
        <v>0</v>
      </c>
      <c r="S475" s="42">
        <f>N475-(J475-K475)</f>
        <v/>
      </c>
      <c r="T475">
        <f>IF(N475=0,0,IF(AND(ABS(S475)&gt;Calc!$B$8,ABS(S475)/ABS(N475)&gt;Calc!$B$9),1,0))</f>
        <v/>
      </c>
      <c r="U475">
        <f>IF(AND(A475=Calc!$B$3,OR(Calc!$B$6="*",G475=Calc!$B$6),OR(Calc!$B$7="*",F475=Calc!$B$7)),1,0)</f>
        <v/>
      </c>
      <c r="V475">
        <f>IF(AND(U475=1,J475&gt;0),J475+ROW()/1000000,0)</f>
        <v/>
      </c>
      <c r="W475">
        <f>IF(AND(U475=1,OR(N475&lt;&gt;0,J475&lt;&gt;0)),ABS(S475)+ROW()/1000000,0)</f>
        <v/>
      </c>
      <c r="X475">
        <f>IF(AND(U475=1,T475=1,C475&lt;&gt;0),ABS(S475)+ROW()/1000000,0)</f>
        <v/>
      </c>
    </row>
    <row r="476">
      <c r="A476" t="n">
        <v>201611</v>
      </c>
      <c r="B476" t="inlineStr">
        <is>
          <t>11/2016</t>
        </is>
      </c>
      <c r="C476" t="n">
        <v>31</v>
      </c>
      <c r="D476" t="inlineStr">
        <is>
          <t>S31</t>
        </is>
      </c>
      <c r="E476" t="inlineStr">
        <is>
          <t>Nexa Drenthe (S31)</t>
        </is>
      </c>
      <c r="F476" t="inlineStr">
        <is>
          <t>Hà Lan</t>
        </is>
      </c>
      <c r="G476" t="inlineStr">
        <is>
          <t>POS</t>
        </is>
      </c>
      <c r="H476" s="42" t="n">
        <v>3399.86</v>
      </c>
      <c r="I476" s="42" t="n">
        <v>392.98</v>
      </c>
      <c r="J476" s="42" t="n">
        <v>3006.88</v>
      </c>
      <c r="K476" s="42" t="n">
        <v>0</v>
      </c>
      <c r="L476" s="42" t="n">
        <v>2</v>
      </c>
      <c r="M476" s="42" t="n">
        <v>27</v>
      </c>
      <c r="N476" s="42" t="n">
        <v>3006.88</v>
      </c>
      <c r="O476" s="42" t="n">
        <v>3006.88</v>
      </c>
      <c r="P476" s="42" t="n">
        <v>0</v>
      </c>
      <c r="Q476" s="42" t="n">
        <v>0</v>
      </c>
      <c r="R476" s="42" t="n">
        <v>0</v>
      </c>
      <c r="S476" s="42">
        <f>N476-(J476-K476)</f>
        <v/>
      </c>
      <c r="T476">
        <f>IF(N476=0,0,IF(AND(ABS(S476)&gt;Calc!$B$8,ABS(S476)/ABS(N476)&gt;Calc!$B$9),1,0))</f>
        <v/>
      </c>
      <c r="U476">
        <f>IF(AND(A476=Calc!$B$3,OR(Calc!$B$6="*",G476=Calc!$B$6),OR(Calc!$B$7="*",F476=Calc!$B$7)),1,0)</f>
        <v/>
      </c>
      <c r="V476">
        <f>IF(AND(U476=1,J476&gt;0),J476+ROW()/1000000,0)</f>
        <v/>
      </c>
      <c r="W476">
        <f>IF(AND(U476=1,OR(N476&lt;&gt;0,J476&lt;&gt;0)),ABS(S476)+ROW()/1000000,0)</f>
        <v/>
      </c>
      <c r="X476">
        <f>IF(AND(U476=1,T476=1,C476&lt;&gt;0),ABS(S476)+ROW()/1000000,0)</f>
        <v/>
      </c>
    </row>
    <row r="477">
      <c r="A477" t="n">
        <v>201611</v>
      </c>
      <c r="B477" t="inlineStr">
        <is>
          <t>11/2016</t>
        </is>
      </c>
      <c r="C477" t="n">
        <v>32</v>
      </c>
      <c r="D477" t="inlineStr">
        <is>
          <t>S32</t>
        </is>
      </c>
      <c r="E477" t="inlineStr">
        <is>
          <t>Nexa Flevoland (S32)</t>
        </is>
      </c>
      <c r="F477" t="inlineStr">
        <is>
          <t>Hà Lan</t>
        </is>
      </c>
      <c r="G477" t="inlineStr">
        <is>
          <t>POS</t>
        </is>
      </c>
      <c r="H477" s="42" t="n">
        <v>0</v>
      </c>
      <c r="I477" s="42" t="n">
        <v>0</v>
      </c>
      <c r="J477" s="42" t="n">
        <v>0</v>
      </c>
      <c r="K477" s="42" t="n">
        <v>438</v>
      </c>
      <c r="L477" s="42" t="n">
        <v>0</v>
      </c>
      <c r="M477" s="42" t="n">
        <v>0</v>
      </c>
      <c r="N477" s="42" t="n">
        <v>-438</v>
      </c>
      <c r="O477" s="42" t="n">
        <v>0</v>
      </c>
      <c r="P477" s="42" t="n">
        <v>0</v>
      </c>
      <c r="Q477" s="42" t="n">
        <v>0</v>
      </c>
      <c r="R477" s="42" t="n">
        <v>0</v>
      </c>
      <c r="S477" s="42">
        <f>N477-(J477-K477)</f>
        <v/>
      </c>
      <c r="T477">
        <f>IF(N477=0,0,IF(AND(ABS(S477)&gt;Calc!$B$8,ABS(S477)/ABS(N477)&gt;Calc!$B$9),1,0))</f>
        <v/>
      </c>
      <c r="U477">
        <f>IF(AND(A477=Calc!$B$3,OR(Calc!$B$6="*",G477=Calc!$B$6),OR(Calc!$B$7="*",F477=Calc!$B$7)),1,0)</f>
        <v/>
      </c>
      <c r="V477">
        <f>IF(AND(U477=1,J477&gt;0),J477+ROW()/1000000,0)</f>
        <v/>
      </c>
      <c r="W477">
        <f>IF(AND(U477=1,OR(N477&lt;&gt;0,J477&lt;&gt;0)),ABS(S477)+ROW()/1000000,0)</f>
        <v/>
      </c>
      <c r="X477">
        <f>IF(AND(U477=1,T477=1,C477&lt;&gt;0),ABS(S477)+ROW()/1000000,0)</f>
        <v/>
      </c>
    </row>
    <row r="478">
      <c r="A478" t="n">
        <v>201611</v>
      </c>
      <c r="B478" t="inlineStr">
        <is>
          <t>11/2016</t>
        </is>
      </c>
      <c r="C478" t="n">
        <v>33</v>
      </c>
      <c r="D478" t="inlineStr">
        <is>
          <t>S33</t>
        </is>
      </c>
      <c r="E478" t="inlineStr">
        <is>
          <t>Nexa Friesland (S33)</t>
        </is>
      </c>
      <c r="F478" t="inlineStr">
        <is>
          <t>Hà Lan</t>
        </is>
      </c>
      <c r="G478" t="inlineStr">
        <is>
          <t>POS</t>
        </is>
      </c>
      <c r="H478" s="42" t="n">
        <v>2300.84</v>
      </c>
      <c r="I478" s="42" t="n">
        <v>0</v>
      </c>
      <c r="J478" s="42" t="n">
        <v>2300.84</v>
      </c>
      <c r="K478" s="42" t="n">
        <v>0</v>
      </c>
      <c r="L478" s="42" t="n">
        <v>2</v>
      </c>
      <c r="M478" s="42" t="n">
        <v>11</v>
      </c>
      <c r="N478" s="42" t="n">
        <v>2300.84</v>
      </c>
      <c r="O478" s="42" t="n">
        <v>2300.84</v>
      </c>
      <c r="P478" s="42" t="n">
        <v>0</v>
      </c>
      <c r="Q478" s="42" t="n">
        <v>0</v>
      </c>
      <c r="R478" s="42" t="n">
        <v>0</v>
      </c>
      <c r="S478" s="42">
        <f>N478-(J478-K478)</f>
        <v/>
      </c>
      <c r="T478">
        <f>IF(N478=0,0,IF(AND(ABS(S478)&gt;Calc!$B$8,ABS(S478)/ABS(N478)&gt;Calc!$B$9),1,0))</f>
        <v/>
      </c>
      <c r="U478">
        <f>IF(AND(A478=Calc!$B$3,OR(Calc!$B$6="*",G478=Calc!$B$6),OR(Calc!$B$7="*",F478=Calc!$B$7)),1,0)</f>
        <v/>
      </c>
      <c r="V478">
        <f>IF(AND(U478=1,J478&gt;0),J478+ROW()/1000000,0)</f>
        <v/>
      </c>
      <c r="W478">
        <f>IF(AND(U478=1,OR(N478&lt;&gt;0,J478&lt;&gt;0)),ABS(S478)+ROW()/1000000,0)</f>
        <v/>
      </c>
      <c r="X478">
        <f>IF(AND(U478=1,T478=1,C478&lt;&gt;0),ABS(S478)+ROW()/1000000,0)</f>
        <v/>
      </c>
    </row>
    <row r="479">
      <c r="A479" t="n">
        <v>201611</v>
      </c>
      <c r="B479" t="inlineStr">
        <is>
          <t>11/2016</t>
        </is>
      </c>
      <c r="C479" t="n">
        <v>34</v>
      </c>
      <c r="D479" t="inlineStr">
        <is>
          <t>S34</t>
        </is>
      </c>
      <c r="E479" t="inlineStr">
        <is>
          <t>Nexa Groningen (S34)</t>
        </is>
      </c>
      <c r="F479" t="inlineStr">
        <is>
          <t>Hà Lan</t>
        </is>
      </c>
      <c r="G479" t="inlineStr">
        <is>
          <t>POS</t>
        </is>
      </c>
      <c r="H479" s="42" t="n">
        <v>964.65</v>
      </c>
      <c r="I479" s="42" t="n">
        <v>71.48999999999999</v>
      </c>
      <c r="J479" s="42" t="n">
        <v>893.16</v>
      </c>
      <c r="K479" s="42" t="n">
        <v>0</v>
      </c>
      <c r="L479" s="42" t="n">
        <v>2</v>
      </c>
      <c r="M479" s="42" t="n">
        <v>29</v>
      </c>
      <c r="N479" s="42" t="n">
        <v>893.16</v>
      </c>
      <c r="O479" s="42" t="n">
        <v>893.16</v>
      </c>
      <c r="P479" s="42" t="n">
        <v>0</v>
      </c>
      <c r="Q479" s="42" t="n">
        <v>0</v>
      </c>
      <c r="R479" s="42" t="n">
        <v>0</v>
      </c>
      <c r="S479" s="42">
        <f>N479-(J479-K479)</f>
        <v/>
      </c>
      <c r="T479">
        <f>IF(N479=0,0,IF(AND(ABS(S479)&gt;Calc!$B$8,ABS(S479)/ABS(N479)&gt;Calc!$B$9),1,0))</f>
        <v/>
      </c>
      <c r="U479">
        <f>IF(AND(A479=Calc!$B$3,OR(Calc!$B$6="*",G479=Calc!$B$6),OR(Calc!$B$7="*",F479=Calc!$B$7)),1,0)</f>
        <v/>
      </c>
      <c r="V479">
        <f>IF(AND(U479=1,J479&gt;0),J479+ROW()/1000000,0)</f>
        <v/>
      </c>
      <c r="W479">
        <f>IF(AND(U479=1,OR(N479&lt;&gt;0,J479&lt;&gt;0)),ABS(S479)+ROW()/1000000,0)</f>
        <v/>
      </c>
      <c r="X479">
        <f>IF(AND(U479=1,T479=1,C479&lt;&gt;0),ABS(S479)+ROW()/1000000,0)</f>
        <v/>
      </c>
    </row>
    <row r="480">
      <c r="A480" t="n">
        <v>201611</v>
      </c>
      <c r="B480" t="inlineStr">
        <is>
          <t>11/2016</t>
        </is>
      </c>
      <c r="C480" t="n">
        <v>36</v>
      </c>
      <c r="D480" t="inlineStr">
        <is>
          <t>S36</t>
        </is>
      </c>
      <c r="E480" t="inlineStr">
        <is>
          <t>Nexa Armagh (S36)</t>
        </is>
      </c>
      <c r="F480" t="inlineStr">
        <is>
          <t>Anh</t>
        </is>
      </c>
      <c r="G480" t="inlineStr">
        <is>
          <t>POS</t>
        </is>
      </c>
      <c r="H480" s="42" t="n">
        <v>10505.01</v>
      </c>
      <c r="I480" s="42" t="n">
        <v>1218.99</v>
      </c>
      <c r="J480" s="42" t="n">
        <v>9286.02</v>
      </c>
      <c r="K480" s="42" t="n">
        <v>129.99</v>
      </c>
      <c r="L480" s="42" t="n">
        <v>7</v>
      </c>
      <c r="M480" s="42" t="n">
        <v>33</v>
      </c>
      <c r="N480" s="42" t="n">
        <v>9156.030000000001</v>
      </c>
      <c r="O480" s="42" t="n">
        <v>9286.02</v>
      </c>
      <c r="P480" s="42" t="n">
        <v>0</v>
      </c>
      <c r="Q480" s="42" t="n">
        <v>0</v>
      </c>
      <c r="R480" s="42" t="n">
        <v>0</v>
      </c>
      <c r="S480" s="42">
        <f>N480-(J480-K480)</f>
        <v/>
      </c>
      <c r="T480">
        <f>IF(N480=0,0,IF(AND(ABS(S480)&gt;Calc!$B$8,ABS(S480)/ABS(N480)&gt;Calc!$B$9),1,0))</f>
        <v/>
      </c>
      <c r="U480">
        <f>IF(AND(A480=Calc!$B$3,OR(Calc!$B$6="*",G480=Calc!$B$6),OR(Calc!$B$7="*",F480=Calc!$B$7)),1,0)</f>
        <v/>
      </c>
      <c r="V480">
        <f>IF(AND(U480=1,J480&gt;0),J480+ROW()/1000000,0)</f>
        <v/>
      </c>
      <c r="W480">
        <f>IF(AND(U480=1,OR(N480&lt;&gt;0,J480&lt;&gt;0)),ABS(S480)+ROW()/1000000,0)</f>
        <v/>
      </c>
      <c r="X480">
        <f>IF(AND(U480=1,T480=1,C480&lt;&gt;0),ABS(S480)+ROW()/1000000,0)</f>
        <v/>
      </c>
    </row>
    <row r="481">
      <c r="A481" t="n">
        <v>201611</v>
      </c>
      <c r="B481" t="inlineStr">
        <is>
          <t>11/2016</t>
        </is>
      </c>
      <c r="C481" t="n">
        <v>37</v>
      </c>
      <c r="D481" t="inlineStr">
        <is>
          <t>S37</t>
        </is>
      </c>
      <c r="E481" t="inlineStr">
        <is>
          <t>Nexa Ayrshire (S37)</t>
        </is>
      </c>
      <c r="F481" t="inlineStr">
        <is>
          <t>Anh</t>
        </is>
      </c>
      <c r="G481" t="inlineStr">
        <is>
          <t>POS</t>
        </is>
      </c>
      <c r="H481" s="42" t="n">
        <v>35645.49</v>
      </c>
      <c r="I481" s="42" t="n">
        <v>0</v>
      </c>
      <c r="J481" s="42" t="n">
        <v>35645.49</v>
      </c>
      <c r="K481" s="42" t="n">
        <v>0</v>
      </c>
      <c r="L481" s="42" t="n">
        <v>5</v>
      </c>
      <c r="M481" s="42" t="n">
        <v>56</v>
      </c>
      <c r="N481" s="42" t="n">
        <v>35645.49</v>
      </c>
      <c r="O481" s="42" t="n">
        <v>35645.49</v>
      </c>
      <c r="P481" s="42" t="n">
        <v>0</v>
      </c>
      <c r="Q481" s="42" t="n">
        <v>0</v>
      </c>
      <c r="R481" s="42" t="n">
        <v>0</v>
      </c>
      <c r="S481" s="42">
        <f>N481-(J481-K481)</f>
        <v/>
      </c>
      <c r="T481">
        <f>IF(N481=0,0,IF(AND(ABS(S481)&gt;Calc!$B$8,ABS(S481)/ABS(N481)&gt;Calc!$B$9),1,0))</f>
        <v/>
      </c>
      <c r="U481">
        <f>IF(AND(A481=Calc!$B$3,OR(Calc!$B$6="*",G481=Calc!$B$6),OR(Calc!$B$7="*",F481=Calc!$B$7)),1,0)</f>
        <v/>
      </c>
      <c r="V481">
        <f>IF(AND(U481=1,J481&gt;0),J481+ROW()/1000000,0)</f>
        <v/>
      </c>
      <c r="W481">
        <f>IF(AND(U481=1,OR(N481&lt;&gt;0,J481&lt;&gt;0)),ABS(S481)+ROW()/1000000,0)</f>
        <v/>
      </c>
      <c r="X481">
        <f>IF(AND(U481=1,T481=1,C481&lt;&gt;0),ABS(S481)+ROW()/1000000,0)</f>
        <v/>
      </c>
    </row>
    <row r="482">
      <c r="A482" t="n">
        <v>201611</v>
      </c>
      <c r="B482" t="inlineStr">
        <is>
          <t>11/2016</t>
        </is>
      </c>
      <c r="C482" t="n">
        <v>38</v>
      </c>
      <c r="D482" t="inlineStr">
        <is>
          <t>S38</t>
        </is>
      </c>
      <c r="E482" t="inlineStr">
        <is>
          <t>Nexa Belfast (S38)</t>
        </is>
      </c>
      <c r="F482" t="inlineStr">
        <is>
          <t>Anh</t>
        </is>
      </c>
      <c r="G482" t="inlineStr">
        <is>
          <t>POS</t>
        </is>
      </c>
      <c r="H482" s="42" t="n">
        <v>5181.99</v>
      </c>
      <c r="I482" s="42" t="n">
        <v>705.6</v>
      </c>
      <c r="J482" s="42" t="n">
        <v>4476.39</v>
      </c>
      <c r="K482" s="42" t="n">
        <v>0</v>
      </c>
      <c r="L482" s="42" t="n">
        <v>2</v>
      </c>
      <c r="M482" s="42" t="n">
        <v>7</v>
      </c>
      <c r="N482" s="42" t="n">
        <v>4476.39</v>
      </c>
      <c r="O482" s="42" t="n">
        <v>4476.39</v>
      </c>
      <c r="P482" s="42" t="n">
        <v>0</v>
      </c>
      <c r="Q482" s="42" t="n">
        <v>0</v>
      </c>
      <c r="R482" s="42" t="n">
        <v>0</v>
      </c>
      <c r="S482" s="42">
        <f>N482-(J482-K482)</f>
        <v/>
      </c>
      <c r="T482">
        <f>IF(N482=0,0,IF(AND(ABS(S482)&gt;Calc!$B$8,ABS(S482)/ABS(N482)&gt;Calc!$B$9),1,0))</f>
        <v/>
      </c>
      <c r="U482">
        <f>IF(AND(A482=Calc!$B$3,OR(Calc!$B$6="*",G482=Calc!$B$6),OR(Calc!$B$7="*",F482=Calc!$B$7)),1,0)</f>
        <v/>
      </c>
      <c r="V482">
        <f>IF(AND(U482=1,J482&gt;0),J482+ROW()/1000000,0)</f>
        <v/>
      </c>
      <c r="W482">
        <f>IF(AND(U482=1,OR(N482&lt;&gt;0,J482&lt;&gt;0)),ABS(S482)+ROW()/1000000,0)</f>
        <v/>
      </c>
      <c r="X482">
        <f>IF(AND(U482=1,T482=1,C482&lt;&gt;0),ABS(S482)+ROW()/1000000,0)</f>
        <v/>
      </c>
    </row>
    <row r="483">
      <c r="A483" t="n">
        <v>201611</v>
      </c>
      <c r="B483" t="inlineStr">
        <is>
          <t>11/2016</t>
        </is>
      </c>
      <c r="C483" t="n">
        <v>39</v>
      </c>
      <c r="D483" t="inlineStr">
        <is>
          <t>S39</t>
        </is>
      </c>
      <c r="E483" t="inlineStr">
        <is>
          <t>Nexa Blaenau Gwent (S39)</t>
        </is>
      </c>
      <c r="F483" t="inlineStr">
        <is>
          <t>Anh</t>
        </is>
      </c>
      <c r="G483" t="inlineStr">
        <is>
          <t>POS</t>
        </is>
      </c>
      <c r="H483" s="42" t="n">
        <v>5434.16</v>
      </c>
      <c r="I483" s="42" t="n">
        <v>452.04</v>
      </c>
      <c r="J483" s="42" t="n">
        <v>4982.12</v>
      </c>
      <c r="K483" s="42" t="n">
        <v>0</v>
      </c>
      <c r="L483" s="42" t="n">
        <v>4</v>
      </c>
      <c r="M483" s="42" t="n">
        <v>15</v>
      </c>
      <c r="N483" s="42" t="n">
        <v>4982.12</v>
      </c>
      <c r="O483" s="42" t="n">
        <v>4982.12</v>
      </c>
      <c r="P483" s="42" t="n">
        <v>0</v>
      </c>
      <c r="Q483" s="42" t="n">
        <v>0</v>
      </c>
      <c r="R483" s="42" t="n">
        <v>0</v>
      </c>
      <c r="S483" s="42">
        <f>N483-(J483-K483)</f>
        <v/>
      </c>
      <c r="T483">
        <f>IF(N483=0,0,IF(AND(ABS(S483)&gt;Calc!$B$8,ABS(S483)/ABS(N483)&gt;Calc!$B$9),1,0))</f>
        <v/>
      </c>
      <c r="U483">
        <f>IF(AND(A483=Calc!$B$3,OR(Calc!$B$6="*",G483=Calc!$B$6),OR(Calc!$B$7="*",F483=Calc!$B$7)),1,0)</f>
        <v/>
      </c>
      <c r="V483">
        <f>IF(AND(U483=1,J483&gt;0),J483+ROW()/1000000,0)</f>
        <v/>
      </c>
      <c r="W483">
        <f>IF(AND(U483=1,OR(N483&lt;&gt;0,J483&lt;&gt;0)),ABS(S483)+ROW()/1000000,0)</f>
        <v/>
      </c>
      <c r="X483">
        <f>IF(AND(U483=1,T483=1,C483&lt;&gt;0),ABS(S483)+ROW()/1000000,0)</f>
        <v/>
      </c>
    </row>
    <row r="484">
      <c r="A484" t="n">
        <v>201611</v>
      </c>
      <c r="B484" t="inlineStr">
        <is>
          <t>11/2016</t>
        </is>
      </c>
      <c r="C484" t="n">
        <v>40</v>
      </c>
      <c r="D484" t="inlineStr">
        <is>
          <t>S40</t>
        </is>
      </c>
      <c r="E484" t="inlineStr">
        <is>
          <t>Nexa Dungannon and South Tyrone (S40)</t>
        </is>
      </c>
      <c r="F484" t="inlineStr">
        <is>
          <t>Anh</t>
        </is>
      </c>
      <c r="G484" t="inlineStr">
        <is>
          <t>POS</t>
        </is>
      </c>
      <c r="H484" s="42" t="n">
        <v>13835.33</v>
      </c>
      <c r="I484" s="42" t="n">
        <v>678.16</v>
      </c>
      <c r="J484" s="42" t="n">
        <v>13157.17</v>
      </c>
      <c r="K484" s="42" t="n">
        <v>0</v>
      </c>
      <c r="L484" s="42" t="n">
        <v>6</v>
      </c>
      <c r="M484" s="42" t="n">
        <v>49</v>
      </c>
      <c r="N484" s="42" t="n">
        <v>13157.17</v>
      </c>
      <c r="O484" s="42" t="n">
        <v>13157.17</v>
      </c>
      <c r="P484" s="42" t="n">
        <v>0</v>
      </c>
      <c r="Q484" s="42" t="n">
        <v>0</v>
      </c>
      <c r="R484" s="42" t="n">
        <v>0</v>
      </c>
      <c r="S484" s="42">
        <f>N484-(J484-K484)</f>
        <v/>
      </c>
      <c r="T484">
        <f>IF(N484=0,0,IF(AND(ABS(S484)&gt;Calc!$B$8,ABS(S484)/ABS(N484)&gt;Calc!$B$9),1,0))</f>
        <v/>
      </c>
      <c r="U484">
        <f>IF(AND(A484=Calc!$B$3,OR(Calc!$B$6="*",G484=Calc!$B$6),OR(Calc!$B$7="*",F484=Calc!$B$7)),1,0)</f>
        <v/>
      </c>
      <c r="V484">
        <f>IF(AND(U484=1,J484&gt;0),J484+ROW()/1000000,0)</f>
        <v/>
      </c>
      <c r="W484">
        <f>IF(AND(U484=1,OR(N484&lt;&gt;0,J484&lt;&gt;0)),ABS(S484)+ROW()/1000000,0)</f>
        <v/>
      </c>
      <c r="X484">
        <f>IF(AND(U484=1,T484=1,C484&lt;&gt;0),ABS(S484)+ROW()/1000000,0)</f>
        <v/>
      </c>
    </row>
    <row r="485">
      <c r="A485" t="n">
        <v>201611</v>
      </c>
      <c r="B485" t="inlineStr">
        <is>
          <t>11/2016</t>
        </is>
      </c>
      <c r="C485" t="n">
        <v>41</v>
      </c>
      <c r="D485" t="inlineStr">
        <is>
          <t>S41</t>
        </is>
      </c>
      <c r="E485" t="inlineStr">
        <is>
          <t>Nexa Fermanagh (S41)</t>
        </is>
      </c>
      <c r="F485" t="inlineStr">
        <is>
          <t>Anh</t>
        </is>
      </c>
      <c r="G485" t="inlineStr">
        <is>
          <t>POS</t>
        </is>
      </c>
      <c r="H485" s="42" t="n">
        <v>5716.69</v>
      </c>
      <c r="I485" s="42" t="n">
        <v>146.39</v>
      </c>
      <c r="J485" s="42" t="n">
        <v>5570.3</v>
      </c>
      <c r="K485" s="42" t="n">
        <v>0</v>
      </c>
      <c r="L485" s="42" t="n">
        <v>5</v>
      </c>
      <c r="M485" s="42" t="n">
        <v>27</v>
      </c>
      <c r="N485" s="42" t="n">
        <v>5570.3</v>
      </c>
      <c r="O485" s="42" t="n">
        <v>5570.3</v>
      </c>
      <c r="P485" s="42" t="n">
        <v>0</v>
      </c>
      <c r="Q485" s="42" t="n">
        <v>0</v>
      </c>
      <c r="R485" s="42" t="n">
        <v>0</v>
      </c>
      <c r="S485" s="42">
        <f>N485-(J485-K485)</f>
        <v/>
      </c>
      <c r="T485">
        <f>IF(N485=0,0,IF(AND(ABS(S485)&gt;Calc!$B$8,ABS(S485)/ABS(N485)&gt;Calc!$B$9),1,0))</f>
        <v/>
      </c>
      <c r="U485">
        <f>IF(AND(A485=Calc!$B$3,OR(Calc!$B$6="*",G485=Calc!$B$6),OR(Calc!$B$7="*",F485=Calc!$B$7)),1,0)</f>
        <v/>
      </c>
      <c r="V485">
        <f>IF(AND(U485=1,J485&gt;0),J485+ROW()/1000000,0)</f>
        <v/>
      </c>
      <c r="W485">
        <f>IF(AND(U485=1,OR(N485&lt;&gt;0,J485&lt;&gt;0)),ABS(S485)+ROW()/1000000,0)</f>
        <v/>
      </c>
      <c r="X485">
        <f>IF(AND(U485=1,T485=1,C485&lt;&gt;0),ABS(S485)+ROW()/1000000,0)</f>
        <v/>
      </c>
    </row>
    <row r="486">
      <c r="A486" t="n">
        <v>201611</v>
      </c>
      <c r="B486" t="inlineStr">
        <is>
          <t>11/2016</t>
        </is>
      </c>
      <c r="C486" t="n">
        <v>42</v>
      </c>
      <c r="D486" t="inlineStr">
        <is>
          <t>S42</t>
        </is>
      </c>
      <c r="E486" t="inlineStr">
        <is>
          <t>Nexa North Down (S42)</t>
        </is>
      </c>
      <c r="F486" t="inlineStr">
        <is>
          <t>Anh</t>
        </is>
      </c>
      <c r="G486" t="inlineStr">
        <is>
          <t>POS</t>
        </is>
      </c>
      <c r="H486" s="42" t="n">
        <v>2878.76</v>
      </c>
      <c r="I486" s="42" t="n">
        <v>0</v>
      </c>
      <c r="J486" s="42" t="n">
        <v>2878.76</v>
      </c>
      <c r="K486" s="42" t="n">
        <v>0</v>
      </c>
      <c r="L486" s="42" t="n">
        <v>3</v>
      </c>
      <c r="M486" s="42" t="n">
        <v>18</v>
      </c>
      <c r="N486" s="42" t="n">
        <v>2878.76</v>
      </c>
      <c r="O486" s="42" t="n">
        <v>2878.76</v>
      </c>
      <c r="P486" s="42" t="n">
        <v>0</v>
      </c>
      <c r="Q486" s="42" t="n">
        <v>0</v>
      </c>
      <c r="R486" s="42" t="n">
        <v>0</v>
      </c>
      <c r="S486" s="42">
        <f>N486-(J486-K486)</f>
        <v/>
      </c>
      <c r="T486">
        <f>IF(N486=0,0,IF(AND(ABS(S486)&gt;Calc!$B$8,ABS(S486)/ABS(N486)&gt;Calc!$B$9),1,0))</f>
        <v/>
      </c>
      <c r="U486">
        <f>IF(AND(A486=Calc!$B$3,OR(Calc!$B$6="*",G486=Calc!$B$6),OR(Calc!$B$7="*",F486=Calc!$B$7)),1,0)</f>
        <v/>
      </c>
      <c r="V486">
        <f>IF(AND(U486=1,J486&gt;0),J486+ROW()/1000000,0)</f>
        <v/>
      </c>
      <c r="W486">
        <f>IF(AND(U486=1,OR(N486&lt;&gt;0,J486&lt;&gt;0)),ABS(S486)+ROW()/1000000,0)</f>
        <v/>
      </c>
      <c r="X486">
        <f>IF(AND(U486=1,T486=1,C486&lt;&gt;0),ABS(S486)+ROW()/1000000,0)</f>
        <v/>
      </c>
    </row>
    <row r="487">
      <c r="A487" t="n">
        <v>201611</v>
      </c>
      <c r="B487" t="inlineStr">
        <is>
          <t>11/2016</t>
        </is>
      </c>
      <c r="C487" t="n">
        <v>43</v>
      </c>
      <c r="D487" t="inlineStr">
        <is>
          <t>S43</t>
        </is>
      </c>
      <c r="E487" t="inlineStr">
        <is>
          <t>Nexa Alaska (S43)</t>
        </is>
      </c>
      <c r="F487" t="inlineStr">
        <is>
          <t>Mỹ</t>
        </is>
      </c>
      <c r="G487" t="inlineStr">
        <is>
          <t>POS</t>
        </is>
      </c>
      <c r="H487" s="42" t="n">
        <v>4665.91</v>
      </c>
      <c r="I487" s="42" t="n">
        <v>0</v>
      </c>
      <c r="J487" s="42" t="n">
        <v>4665.91</v>
      </c>
      <c r="K487" s="42" t="n">
        <v>0</v>
      </c>
      <c r="L487" s="42" t="n">
        <v>4</v>
      </c>
      <c r="M487" s="42" t="n">
        <v>24</v>
      </c>
      <c r="N487" s="42" t="n">
        <v>4665.91</v>
      </c>
      <c r="O487" s="42" t="n">
        <v>4665.91</v>
      </c>
      <c r="P487" s="42" t="n">
        <v>0</v>
      </c>
      <c r="Q487" s="42" t="n">
        <v>0</v>
      </c>
      <c r="R487" s="42" t="n">
        <v>0</v>
      </c>
      <c r="S487" s="42">
        <f>N487-(J487-K487)</f>
        <v/>
      </c>
      <c r="T487">
        <f>IF(N487=0,0,IF(AND(ABS(S487)&gt;Calc!$B$8,ABS(S487)/ABS(N487)&gt;Calc!$B$9),1,0))</f>
        <v/>
      </c>
      <c r="U487">
        <f>IF(AND(A487=Calc!$B$3,OR(Calc!$B$6="*",G487=Calc!$B$6),OR(Calc!$B$7="*",F487=Calc!$B$7)),1,0)</f>
        <v/>
      </c>
      <c r="V487">
        <f>IF(AND(U487=1,J487&gt;0),J487+ROW()/1000000,0)</f>
        <v/>
      </c>
      <c r="W487">
        <f>IF(AND(U487=1,OR(N487&lt;&gt;0,J487&lt;&gt;0)),ABS(S487)+ROW()/1000000,0)</f>
        <v/>
      </c>
      <c r="X487">
        <f>IF(AND(U487=1,T487=1,C487&lt;&gt;0),ABS(S487)+ROW()/1000000,0)</f>
        <v/>
      </c>
    </row>
    <row r="488">
      <c r="A488" t="n">
        <v>201611</v>
      </c>
      <c r="B488" t="inlineStr">
        <is>
          <t>11/2016</t>
        </is>
      </c>
      <c r="C488" t="n">
        <v>44</v>
      </c>
      <c r="D488" t="inlineStr">
        <is>
          <t>S44</t>
        </is>
      </c>
      <c r="E488" t="inlineStr">
        <is>
          <t>Nexa Arkansas (S44)</t>
        </is>
      </c>
      <c r="F488" t="inlineStr">
        <is>
          <t>Mỹ</t>
        </is>
      </c>
      <c r="G488" t="inlineStr">
        <is>
          <t>POS</t>
        </is>
      </c>
      <c r="H488" s="42" t="n">
        <v>28473.64</v>
      </c>
      <c r="I488" s="42" t="n">
        <v>1836.38</v>
      </c>
      <c r="J488" s="42" t="n">
        <v>26637.26</v>
      </c>
      <c r="K488" s="42" t="n">
        <v>0</v>
      </c>
      <c r="L488" s="42" t="n">
        <v>6</v>
      </c>
      <c r="M488" s="42" t="n">
        <v>61</v>
      </c>
      <c r="N488" s="42" t="n">
        <v>26637.26</v>
      </c>
      <c r="O488" s="42" t="n">
        <v>26637.26</v>
      </c>
      <c r="P488" s="42" t="n">
        <v>0</v>
      </c>
      <c r="Q488" s="42" t="n">
        <v>0</v>
      </c>
      <c r="R488" s="42" t="n">
        <v>0</v>
      </c>
      <c r="S488" s="42">
        <f>N488-(J488-K488)</f>
        <v/>
      </c>
      <c r="T488">
        <f>IF(N488=0,0,IF(AND(ABS(S488)&gt;Calc!$B$8,ABS(S488)/ABS(N488)&gt;Calc!$B$9),1,0))</f>
        <v/>
      </c>
      <c r="U488">
        <f>IF(AND(A488=Calc!$B$3,OR(Calc!$B$6="*",G488=Calc!$B$6),OR(Calc!$B$7="*",F488=Calc!$B$7)),1,0)</f>
        <v/>
      </c>
      <c r="V488">
        <f>IF(AND(U488=1,J488&gt;0),J488+ROW()/1000000,0)</f>
        <v/>
      </c>
      <c r="W488">
        <f>IF(AND(U488=1,OR(N488&lt;&gt;0,J488&lt;&gt;0)),ABS(S488)+ROW()/1000000,0)</f>
        <v/>
      </c>
      <c r="X488">
        <f>IF(AND(U488=1,T488=1,C488&lt;&gt;0),ABS(S488)+ROW()/1000000,0)</f>
        <v/>
      </c>
    </row>
    <row r="489">
      <c r="A489" t="n">
        <v>201611</v>
      </c>
      <c r="B489" t="inlineStr">
        <is>
          <t>11/2016</t>
        </is>
      </c>
      <c r="C489" t="n">
        <v>45</v>
      </c>
      <c r="D489" t="inlineStr">
        <is>
          <t>S45</t>
        </is>
      </c>
      <c r="E489" t="inlineStr">
        <is>
          <t>Nexa Connecticut (S45)</t>
        </is>
      </c>
      <c r="F489" t="inlineStr">
        <is>
          <t>Mỹ</t>
        </is>
      </c>
      <c r="G489" t="inlineStr">
        <is>
          <t>POS</t>
        </is>
      </c>
      <c r="H489" s="42" t="n">
        <v>19852.92</v>
      </c>
      <c r="I489" s="42" t="n">
        <v>608.9</v>
      </c>
      <c r="J489" s="42" t="n">
        <v>19244.02</v>
      </c>
      <c r="K489" s="42" t="n">
        <v>0</v>
      </c>
      <c r="L489" s="42" t="n">
        <v>8</v>
      </c>
      <c r="M489" s="42" t="n">
        <v>55</v>
      </c>
      <c r="N489" s="42" t="n">
        <v>19244.02</v>
      </c>
      <c r="O489" s="42" t="n">
        <v>19244.02</v>
      </c>
      <c r="P489" s="42" t="n">
        <v>0</v>
      </c>
      <c r="Q489" s="42" t="n">
        <v>0</v>
      </c>
      <c r="R489" s="42" t="n">
        <v>0</v>
      </c>
      <c r="S489" s="42">
        <f>N489-(J489-K489)</f>
        <v/>
      </c>
      <c r="T489">
        <f>IF(N489=0,0,IF(AND(ABS(S489)&gt;Calc!$B$8,ABS(S489)/ABS(N489)&gt;Calc!$B$9),1,0))</f>
        <v/>
      </c>
      <c r="U489">
        <f>IF(AND(A489=Calc!$B$3,OR(Calc!$B$6="*",G489=Calc!$B$6),OR(Calc!$B$7="*",F489=Calc!$B$7)),1,0)</f>
        <v/>
      </c>
      <c r="V489">
        <f>IF(AND(U489=1,J489&gt;0),J489+ROW()/1000000,0)</f>
        <v/>
      </c>
      <c r="W489">
        <f>IF(AND(U489=1,OR(N489&lt;&gt;0,J489&lt;&gt;0)),ABS(S489)+ROW()/1000000,0)</f>
        <v/>
      </c>
      <c r="X489">
        <f>IF(AND(U489=1,T489=1,C489&lt;&gt;0),ABS(S489)+ROW()/1000000,0)</f>
        <v/>
      </c>
    </row>
    <row r="490">
      <c r="A490" t="n">
        <v>201611</v>
      </c>
      <c r="B490" t="inlineStr">
        <is>
          <t>11/2016</t>
        </is>
      </c>
      <c r="C490" t="n">
        <v>47</v>
      </c>
      <c r="D490" t="inlineStr">
        <is>
          <t>S47</t>
        </is>
      </c>
      <c r="E490" t="inlineStr">
        <is>
          <t>Nexa Hawaii (S47)</t>
        </is>
      </c>
      <c r="F490" t="inlineStr">
        <is>
          <t>Mỹ</t>
        </is>
      </c>
      <c r="G490" t="inlineStr">
        <is>
          <t>POS</t>
        </is>
      </c>
      <c r="H490" s="42" t="n">
        <v>27038.94</v>
      </c>
      <c r="I490" s="42" t="n">
        <v>0</v>
      </c>
      <c r="J490" s="42" t="n">
        <v>27038.94</v>
      </c>
      <c r="K490" s="42" t="n">
        <v>0</v>
      </c>
      <c r="L490" s="42" t="n">
        <v>9</v>
      </c>
      <c r="M490" s="42" t="n">
        <v>87</v>
      </c>
      <c r="N490" s="42" t="n">
        <v>27038.94</v>
      </c>
      <c r="O490" s="42" t="n">
        <v>27038.94</v>
      </c>
      <c r="P490" s="42" t="n">
        <v>0</v>
      </c>
      <c r="Q490" s="42" t="n">
        <v>0</v>
      </c>
      <c r="R490" s="42" t="n">
        <v>0</v>
      </c>
      <c r="S490" s="42">
        <f>N490-(J490-K490)</f>
        <v/>
      </c>
      <c r="T490">
        <f>IF(N490=0,0,IF(AND(ABS(S490)&gt;Calc!$B$8,ABS(S490)/ABS(N490)&gt;Calc!$B$9),1,0))</f>
        <v/>
      </c>
      <c r="U490">
        <f>IF(AND(A490=Calc!$B$3,OR(Calc!$B$6="*",G490=Calc!$B$6),OR(Calc!$B$7="*",F490=Calc!$B$7)),1,0)</f>
        <v/>
      </c>
      <c r="V490">
        <f>IF(AND(U490=1,J490&gt;0),J490+ROW()/1000000,0)</f>
        <v/>
      </c>
      <c r="W490">
        <f>IF(AND(U490=1,OR(N490&lt;&gt;0,J490&lt;&gt;0)),ABS(S490)+ROW()/1000000,0)</f>
        <v/>
      </c>
      <c r="X490">
        <f>IF(AND(U490=1,T490=1,C490&lt;&gt;0),ABS(S490)+ROW()/1000000,0)</f>
        <v/>
      </c>
    </row>
    <row r="491">
      <c r="A491" t="n">
        <v>201611</v>
      </c>
      <c r="B491" t="inlineStr">
        <is>
          <t>11/2016</t>
        </is>
      </c>
      <c r="C491" t="n">
        <v>48</v>
      </c>
      <c r="D491" t="inlineStr">
        <is>
          <t>S48</t>
        </is>
      </c>
      <c r="E491" t="inlineStr">
        <is>
          <t>Nexa Idaho (S48)</t>
        </is>
      </c>
      <c r="F491" t="inlineStr">
        <is>
          <t>Mỹ</t>
        </is>
      </c>
      <c r="G491" t="inlineStr">
        <is>
          <t>POS</t>
        </is>
      </c>
      <c r="H491" s="42" t="n">
        <v>6634.28</v>
      </c>
      <c r="I491" s="42" t="n">
        <v>0</v>
      </c>
      <c r="J491" s="42" t="n">
        <v>6634.28</v>
      </c>
      <c r="K491" s="42" t="n">
        <v>95.90000000000001</v>
      </c>
      <c r="L491" s="42" t="n">
        <v>2</v>
      </c>
      <c r="M491" s="42" t="n">
        <v>29</v>
      </c>
      <c r="N491" s="42" t="n">
        <v>6538.38</v>
      </c>
      <c r="O491" s="42" t="n">
        <v>6634.28</v>
      </c>
      <c r="P491" s="42" t="n">
        <v>0</v>
      </c>
      <c r="Q491" s="42" t="n">
        <v>0</v>
      </c>
      <c r="R491" s="42" t="n">
        <v>0</v>
      </c>
      <c r="S491" s="42">
        <f>N491-(J491-K491)</f>
        <v/>
      </c>
      <c r="T491">
        <f>IF(N491=0,0,IF(AND(ABS(S491)&gt;Calc!$B$8,ABS(S491)/ABS(N491)&gt;Calc!$B$9),1,0))</f>
        <v/>
      </c>
      <c r="U491">
        <f>IF(AND(A491=Calc!$B$3,OR(Calc!$B$6="*",G491=Calc!$B$6),OR(Calc!$B$7="*",F491=Calc!$B$7)),1,0)</f>
        <v/>
      </c>
      <c r="V491">
        <f>IF(AND(U491=1,J491&gt;0),J491+ROW()/1000000,0)</f>
        <v/>
      </c>
      <c r="W491">
        <f>IF(AND(U491=1,OR(N491&lt;&gt;0,J491&lt;&gt;0)),ABS(S491)+ROW()/1000000,0)</f>
        <v/>
      </c>
      <c r="X491">
        <f>IF(AND(U491=1,T491=1,C491&lt;&gt;0),ABS(S491)+ROW()/1000000,0)</f>
        <v/>
      </c>
    </row>
    <row r="492">
      <c r="A492" t="n">
        <v>201611</v>
      </c>
      <c r="B492" t="inlineStr">
        <is>
          <t>11/2016</t>
        </is>
      </c>
      <c r="C492" t="n">
        <v>50</v>
      </c>
      <c r="D492" t="inlineStr">
        <is>
          <t>S50</t>
        </is>
      </c>
      <c r="E492" t="inlineStr">
        <is>
          <t>Nexa Kansas (S50)</t>
        </is>
      </c>
      <c r="F492" t="inlineStr">
        <is>
          <t>Mỹ</t>
        </is>
      </c>
      <c r="G492" t="inlineStr">
        <is>
          <t>POS</t>
        </is>
      </c>
      <c r="H492" s="42" t="n">
        <v>23183.19</v>
      </c>
      <c r="I492" s="42" t="n">
        <v>0</v>
      </c>
      <c r="J492" s="42" t="n">
        <v>23183.19</v>
      </c>
      <c r="K492" s="42" t="n">
        <v>0</v>
      </c>
      <c r="L492" s="42" t="n">
        <v>6</v>
      </c>
      <c r="M492" s="42" t="n">
        <v>66</v>
      </c>
      <c r="N492" s="42" t="n">
        <v>23183.19</v>
      </c>
      <c r="O492" s="42" t="n">
        <v>23183.19</v>
      </c>
      <c r="P492" s="42" t="n">
        <v>0</v>
      </c>
      <c r="Q492" s="42" t="n">
        <v>0</v>
      </c>
      <c r="R492" s="42" t="n">
        <v>0</v>
      </c>
      <c r="S492" s="42">
        <f>N492-(J492-K492)</f>
        <v/>
      </c>
      <c r="T492">
        <f>IF(N492=0,0,IF(AND(ABS(S492)&gt;Calc!$B$8,ABS(S492)/ABS(N492)&gt;Calc!$B$9),1,0))</f>
        <v/>
      </c>
      <c r="U492">
        <f>IF(AND(A492=Calc!$B$3,OR(Calc!$B$6="*",G492=Calc!$B$6),OR(Calc!$B$7="*",F492=Calc!$B$7)),1,0)</f>
        <v/>
      </c>
      <c r="V492">
        <f>IF(AND(U492=1,J492&gt;0),J492+ROW()/1000000,0)</f>
        <v/>
      </c>
      <c r="W492">
        <f>IF(AND(U492=1,OR(N492&lt;&gt;0,J492&lt;&gt;0)),ABS(S492)+ROW()/1000000,0)</f>
        <v/>
      </c>
      <c r="X492">
        <f>IF(AND(U492=1,T492=1,C492&lt;&gt;0),ABS(S492)+ROW()/1000000,0)</f>
        <v/>
      </c>
    </row>
    <row r="493">
      <c r="A493" t="n">
        <v>201611</v>
      </c>
      <c r="B493" t="inlineStr">
        <is>
          <t>11/2016</t>
        </is>
      </c>
      <c r="C493" t="n">
        <v>51</v>
      </c>
      <c r="D493" t="inlineStr">
        <is>
          <t>S51</t>
        </is>
      </c>
      <c r="E493" t="inlineStr">
        <is>
          <t>Nexa Maine (S51)</t>
        </is>
      </c>
      <c r="F493" t="inlineStr">
        <is>
          <t>Mỹ</t>
        </is>
      </c>
      <c r="G493" t="inlineStr">
        <is>
          <t>POS</t>
        </is>
      </c>
      <c r="H493" s="42" t="n">
        <v>8232</v>
      </c>
      <c r="I493" s="42" t="n">
        <v>0</v>
      </c>
      <c r="J493" s="42" t="n">
        <v>8232</v>
      </c>
      <c r="K493" s="42" t="n">
        <v>289.99</v>
      </c>
      <c r="L493" s="42" t="n">
        <v>2</v>
      </c>
      <c r="M493" s="42" t="n">
        <v>8</v>
      </c>
      <c r="N493" s="42" t="n">
        <v>7942.01</v>
      </c>
      <c r="O493" s="42" t="n">
        <v>8232</v>
      </c>
      <c r="P493" s="42" t="n">
        <v>0</v>
      </c>
      <c r="Q493" s="42" t="n">
        <v>0</v>
      </c>
      <c r="R493" s="42" t="n">
        <v>0</v>
      </c>
      <c r="S493" s="42">
        <f>N493-(J493-K493)</f>
        <v/>
      </c>
      <c r="T493">
        <f>IF(N493=0,0,IF(AND(ABS(S493)&gt;Calc!$B$8,ABS(S493)/ABS(N493)&gt;Calc!$B$9),1,0))</f>
        <v/>
      </c>
      <c r="U493">
        <f>IF(AND(A493=Calc!$B$3,OR(Calc!$B$6="*",G493=Calc!$B$6),OR(Calc!$B$7="*",F493=Calc!$B$7)),1,0)</f>
        <v/>
      </c>
      <c r="V493">
        <f>IF(AND(U493=1,J493&gt;0),J493+ROW()/1000000,0)</f>
        <v/>
      </c>
      <c r="W493">
        <f>IF(AND(U493=1,OR(N493&lt;&gt;0,J493&lt;&gt;0)),ABS(S493)+ROW()/1000000,0)</f>
        <v/>
      </c>
      <c r="X493">
        <f>IF(AND(U493=1,T493=1,C493&lt;&gt;0),ABS(S493)+ROW()/1000000,0)</f>
        <v/>
      </c>
    </row>
    <row r="494">
      <c r="A494" t="n">
        <v>201611</v>
      </c>
      <c r="B494" t="inlineStr">
        <is>
          <t>11/2016</t>
        </is>
      </c>
      <c r="C494" t="n">
        <v>53</v>
      </c>
      <c r="D494" t="inlineStr">
        <is>
          <t>S53</t>
        </is>
      </c>
      <c r="E494" t="inlineStr">
        <is>
          <t>Nexa Montana (S53)</t>
        </is>
      </c>
      <c r="F494" t="inlineStr">
        <is>
          <t>Mỹ</t>
        </is>
      </c>
      <c r="G494" t="inlineStr">
        <is>
          <t>POS</t>
        </is>
      </c>
      <c r="H494" s="42" t="n">
        <v>6394.43</v>
      </c>
      <c r="I494" s="42" t="n">
        <v>0</v>
      </c>
      <c r="J494" s="42" t="n">
        <v>6394.43</v>
      </c>
      <c r="K494" s="42" t="n">
        <v>0</v>
      </c>
      <c r="L494" s="42" t="n">
        <v>4</v>
      </c>
      <c r="M494" s="42" t="n">
        <v>36</v>
      </c>
      <c r="N494" s="42" t="n">
        <v>6394.43</v>
      </c>
      <c r="O494" s="42" t="n">
        <v>6394.43</v>
      </c>
      <c r="P494" s="42" t="n">
        <v>0</v>
      </c>
      <c r="Q494" s="42" t="n">
        <v>0</v>
      </c>
      <c r="R494" s="42" t="n">
        <v>0</v>
      </c>
      <c r="S494" s="42">
        <f>N494-(J494-K494)</f>
        <v/>
      </c>
      <c r="T494">
        <f>IF(N494=0,0,IF(AND(ABS(S494)&gt;Calc!$B$8,ABS(S494)/ABS(N494)&gt;Calc!$B$9),1,0))</f>
        <v/>
      </c>
      <c r="U494">
        <f>IF(AND(A494=Calc!$B$3,OR(Calc!$B$6="*",G494=Calc!$B$6),OR(Calc!$B$7="*",F494=Calc!$B$7)),1,0)</f>
        <v/>
      </c>
      <c r="V494">
        <f>IF(AND(U494=1,J494&gt;0),J494+ROW()/1000000,0)</f>
        <v/>
      </c>
      <c r="W494">
        <f>IF(AND(U494=1,OR(N494&lt;&gt;0,J494&lt;&gt;0)),ABS(S494)+ROW()/1000000,0)</f>
        <v/>
      </c>
      <c r="X494">
        <f>IF(AND(U494=1,T494=1,C494&lt;&gt;0),ABS(S494)+ROW()/1000000,0)</f>
        <v/>
      </c>
    </row>
    <row r="495">
      <c r="A495" t="n">
        <v>201611</v>
      </c>
      <c r="B495" t="inlineStr">
        <is>
          <t>11/2016</t>
        </is>
      </c>
      <c r="C495" t="n">
        <v>54</v>
      </c>
      <c r="D495" t="inlineStr">
        <is>
          <t>S54</t>
        </is>
      </c>
      <c r="E495" t="inlineStr">
        <is>
          <t>Nexa Nebraska (S54)</t>
        </is>
      </c>
      <c r="F495" t="inlineStr">
        <is>
          <t>Mỹ</t>
        </is>
      </c>
      <c r="G495" t="inlineStr">
        <is>
          <t>POS</t>
        </is>
      </c>
      <c r="H495" s="42" t="n">
        <v>12211.22</v>
      </c>
      <c r="I495" s="42" t="n">
        <v>0</v>
      </c>
      <c r="J495" s="42" t="n">
        <v>12211.22</v>
      </c>
      <c r="K495" s="42" t="n">
        <v>0</v>
      </c>
      <c r="L495" s="42" t="n">
        <v>4</v>
      </c>
      <c r="M495" s="42" t="n">
        <v>35</v>
      </c>
      <c r="N495" s="42" t="n">
        <v>12211.22</v>
      </c>
      <c r="O495" s="42" t="n">
        <v>12211.22</v>
      </c>
      <c r="P495" s="42" t="n">
        <v>0</v>
      </c>
      <c r="Q495" s="42" t="n">
        <v>0</v>
      </c>
      <c r="R495" s="42" t="n">
        <v>0</v>
      </c>
      <c r="S495" s="42">
        <f>N495-(J495-K495)</f>
        <v/>
      </c>
      <c r="T495">
        <f>IF(N495=0,0,IF(AND(ABS(S495)&gt;Calc!$B$8,ABS(S495)/ABS(N495)&gt;Calc!$B$9),1,0))</f>
        <v/>
      </c>
      <c r="U495">
        <f>IF(AND(A495=Calc!$B$3,OR(Calc!$B$6="*",G495=Calc!$B$6),OR(Calc!$B$7="*",F495=Calc!$B$7)),1,0)</f>
        <v/>
      </c>
      <c r="V495">
        <f>IF(AND(U495=1,J495&gt;0),J495+ROW()/1000000,0)</f>
        <v/>
      </c>
      <c r="W495">
        <f>IF(AND(U495=1,OR(N495&lt;&gt;0,J495&lt;&gt;0)),ABS(S495)+ROW()/1000000,0)</f>
        <v/>
      </c>
      <c r="X495">
        <f>IF(AND(U495=1,T495=1,C495&lt;&gt;0),ABS(S495)+ROW()/1000000,0)</f>
        <v/>
      </c>
    </row>
    <row r="496">
      <c r="A496" t="n">
        <v>201611</v>
      </c>
      <c r="B496" t="inlineStr">
        <is>
          <t>11/2016</t>
        </is>
      </c>
      <c r="C496" t="n">
        <v>55</v>
      </c>
      <c r="D496" t="inlineStr">
        <is>
          <t>S55</t>
        </is>
      </c>
      <c r="E496" t="inlineStr">
        <is>
          <t>Nexa Nevada (S55)</t>
        </is>
      </c>
      <c r="F496" t="inlineStr">
        <is>
          <t>Mỹ</t>
        </is>
      </c>
      <c r="G496" t="inlineStr">
        <is>
          <t>POS</t>
        </is>
      </c>
      <c r="H496" s="42" t="n">
        <v>28169.73</v>
      </c>
      <c r="I496" s="42" t="n">
        <v>3354.15</v>
      </c>
      <c r="J496" s="42" t="n">
        <v>24815.58</v>
      </c>
      <c r="K496" s="42" t="n">
        <v>57.88</v>
      </c>
      <c r="L496" s="42" t="n">
        <v>6</v>
      </c>
      <c r="M496" s="42" t="n">
        <v>57</v>
      </c>
      <c r="N496" s="42" t="n">
        <v>24757.7</v>
      </c>
      <c r="O496" s="42" t="n">
        <v>24815.58</v>
      </c>
      <c r="P496" s="42" t="n">
        <v>0</v>
      </c>
      <c r="Q496" s="42" t="n">
        <v>0</v>
      </c>
      <c r="R496" s="42" t="n">
        <v>0</v>
      </c>
      <c r="S496" s="42">
        <f>N496-(J496-K496)</f>
        <v/>
      </c>
      <c r="T496">
        <f>IF(N496=0,0,IF(AND(ABS(S496)&gt;Calc!$B$8,ABS(S496)/ABS(N496)&gt;Calc!$B$9),1,0))</f>
        <v/>
      </c>
      <c r="U496">
        <f>IF(AND(A496=Calc!$B$3,OR(Calc!$B$6="*",G496=Calc!$B$6),OR(Calc!$B$7="*",F496=Calc!$B$7)),1,0)</f>
        <v/>
      </c>
      <c r="V496">
        <f>IF(AND(U496=1,J496&gt;0),J496+ROW()/1000000,0)</f>
        <v/>
      </c>
      <c r="W496">
        <f>IF(AND(U496=1,OR(N496&lt;&gt;0,J496&lt;&gt;0)),ABS(S496)+ROW()/1000000,0)</f>
        <v/>
      </c>
      <c r="X496">
        <f>IF(AND(U496=1,T496=1,C496&lt;&gt;0),ABS(S496)+ROW()/1000000,0)</f>
        <v/>
      </c>
    </row>
    <row r="497">
      <c r="A497" t="n">
        <v>201611</v>
      </c>
      <c r="B497" t="inlineStr">
        <is>
          <t>11/2016</t>
        </is>
      </c>
      <c r="C497" t="n">
        <v>56</v>
      </c>
      <c r="D497" t="inlineStr">
        <is>
          <t>S56</t>
        </is>
      </c>
      <c r="E497" t="inlineStr">
        <is>
          <t>Nexa New Hampshire (S56)</t>
        </is>
      </c>
      <c r="F497" t="inlineStr">
        <is>
          <t>Mỹ</t>
        </is>
      </c>
      <c r="G497" t="inlineStr">
        <is>
          <t>POS</t>
        </is>
      </c>
      <c r="H497" s="42" t="n">
        <v>8001.61</v>
      </c>
      <c r="I497" s="42" t="n">
        <v>0</v>
      </c>
      <c r="J497" s="42" t="n">
        <v>8001.61</v>
      </c>
      <c r="K497" s="42" t="n">
        <v>796</v>
      </c>
      <c r="L497" s="42" t="n">
        <v>6</v>
      </c>
      <c r="M497" s="42" t="n">
        <v>35</v>
      </c>
      <c r="N497" s="42" t="n">
        <v>7205.61</v>
      </c>
      <c r="O497" s="42" t="n">
        <v>8001.61</v>
      </c>
      <c r="P497" s="42" t="n">
        <v>0</v>
      </c>
      <c r="Q497" s="42" t="n">
        <v>0</v>
      </c>
      <c r="R497" s="42" t="n">
        <v>0</v>
      </c>
      <c r="S497" s="42">
        <f>N497-(J497-K497)</f>
        <v/>
      </c>
      <c r="T497">
        <f>IF(N497=0,0,IF(AND(ABS(S497)&gt;Calc!$B$8,ABS(S497)/ABS(N497)&gt;Calc!$B$9),1,0))</f>
        <v/>
      </c>
      <c r="U497">
        <f>IF(AND(A497=Calc!$B$3,OR(Calc!$B$6="*",G497=Calc!$B$6),OR(Calc!$B$7="*",F497=Calc!$B$7)),1,0)</f>
        <v/>
      </c>
      <c r="V497">
        <f>IF(AND(U497=1,J497&gt;0),J497+ROW()/1000000,0)</f>
        <v/>
      </c>
      <c r="W497">
        <f>IF(AND(U497=1,OR(N497&lt;&gt;0,J497&lt;&gt;0)),ABS(S497)+ROW()/1000000,0)</f>
        <v/>
      </c>
      <c r="X497">
        <f>IF(AND(U497=1,T497=1,C497&lt;&gt;0),ABS(S497)+ROW()/1000000,0)</f>
        <v/>
      </c>
    </row>
    <row r="498">
      <c r="A498" t="n">
        <v>201611</v>
      </c>
      <c r="B498" t="inlineStr">
        <is>
          <t>11/2016</t>
        </is>
      </c>
      <c r="C498" t="n">
        <v>57</v>
      </c>
      <c r="D498" t="inlineStr">
        <is>
          <t>S57</t>
        </is>
      </c>
      <c r="E498" t="inlineStr">
        <is>
          <t>Nexa New Mexico (S57)</t>
        </is>
      </c>
      <c r="F498" t="inlineStr">
        <is>
          <t>Mỹ</t>
        </is>
      </c>
      <c r="G498" t="inlineStr">
        <is>
          <t>POS</t>
        </is>
      </c>
      <c r="H498" s="42" t="n">
        <v>33051.5</v>
      </c>
      <c r="I498" s="42" t="n">
        <v>401.95</v>
      </c>
      <c r="J498" s="42" t="n">
        <v>32649.55</v>
      </c>
      <c r="K498" s="42" t="n">
        <v>1858.74</v>
      </c>
      <c r="L498" s="42" t="n">
        <v>7</v>
      </c>
      <c r="M498" s="42" t="n">
        <v>79</v>
      </c>
      <c r="N498" s="42" t="n">
        <v>30790.81</v>
      </c>
      <c r="O498" s="42" t="n">
        <v>32649.55</v>
      </c>
      <c r="P498" s="42" t="n">
        <v>0</v>
      </c>
      <c r="Q498" s="42" t="n">
        <v>0</v>
      </c>
      <c r="R498" s="42" t="n">
        <v>0</v>
      </c>
      <c r="S498" s="42">
        <f>N498-(J498-K498)</f>
        <v/>
      </c>
      <c r="T498">
        <f>IF(N498=0,0,IF(AND(ABS(S498)&gt;Calc!$B$8,ABS(S498)/ABS(N498)&gt;Calc!$B$9),1,0))</f>
        <v/>
      </c>
      <c r="U498">
        <f>IF(AND(A498=Calc!$B$3,OR(Calc!$B$6="*",G498=Calc!$B$6),OR(Calc!$B$7="*",F498=Calc!$B$7)),1,0)</f>
        <v/>
      </c>
      <c r="V498">
        <f>IF(AND(U498=1,J498&gt;0),J498+ROW()/1000000,0)</f>
        <v/>
      </c>
      <c r="W498">
        <f>IF(AND(U498=1,OR(N498&lt;&gt;0,J498&lt;&gt;0)),ABS(S498)+ROW()/1000000,0)</f>
        <v/>
      </c>
      <c r="X498">
        <f>IF(AND(U498=1,T498=1,C498&lt;&gt;0),ABS(S498)+ROW()/1000000,0)</f>
        <v/>
      </c>
    </row>
    <row r="499">
      <c r="A499" t="n">
        <v>201611</v>
      </c>
      <c r="B499" t="inlineStr">
        <is>
          <t>11/2016</t>
        </is>
      </c>
      <c r="C499" t="n">
        <v>59</v>
      </c>
      <c r="D499" t="inlineStr">
        <is>
          <t>S59</t>
        </is>
      </c>
      <c r="E499" t="inlineStr">
        <is>
          <t>Nexa Oregon (S59)</t>
        </is>
      </c>
      <c r="F499" t="inlineStr">
        <is>
          <t>Mỹ</t>
        </is>
      </c>
      <c r="G499" t="inlineStr">
        <is>
          <t>POS</t>
        </is>
      </c>
      <c r="H499" s="42" t="n">
        <v>18253.85</v>
      </c>
      <c r="I499" s="42" t="n">
        <v>0</v>
      </c>
      <c r="J499" s="42" t="n">
        <v>18253.85</v>
      </c>
      <c r="K499" s="42" t="n">
        <v>0</v>
      </c>
      <c r="L499" s="42" t="n">
        <v>7</v>
      </c>
      <c r="M499" s="42" t="n">
        <v>61</v>
      </c>
      <c r="N499" s="42" t="n">
        <v>18253.85</v>
      </c>
      <c r="O499" s="42" t="n">
        <v>18253.85</v>
      </c>
      <c r="P499" s="42" t="n">
        <v>0</v>
      </c>
      <c r="Q499" s="42" t="n">
        <v>0</v>
      </c>
      <c r="R499" s="42" t="n">
        <v>0</v>
      </c>
      <c r="S499" s="42">
        <f>N499-(J499-K499)</f>
        <v/>
      </c>
      <c r="T499">
        <f>IF(N499=0,0,IF(AND(ABS(S499)&gt;Calc!$B$8,ABS(S499)/ABS(N499)&gt;Calc!$B$9),1,0))</f>
        <v/>
      </c>
      <c r="U499">
        <f>IF(AND(A499=Calc!$B$3,OR(Calc!$B$6="*",G499=Calc!$B$6),OR(Calc!$B$7="*",F499=Calc!$B$7)),1,0)</f>
        <v/>
      </c>
      <c r="V499">
        <f>IF(AND(U499=1,J499&gt;0),J499+ROW()/1000000,0)</f>
        <v/>
      </c>
      <c r="W499">
        <f>IF(AND(U499=1,OR(N499&lt;&gt;0,J499&lt;&gt;0)),ABS(S499)+ROW()/1000000,0)</f>
        <v/>
      </c>
      <c r="X499">
        <f>IF(AND(U499=1,T499=1,C499&lt;&gt;0),ABS(S499)+ROW()/1000000,0)</f>
        <v/>
      </c>
    </row>
    <row r="500">
      <c r="A500" t="n">
        <v>201611</v>
      </c>
      <c r="B500" t="inlineStr">
        <is>
          <t>11/2016</t>
        </is>
      </c>
      <c r="C500" t="n">
        <v>61</v>
      </c>
      <c r="D500" t="inlineStr">
        <is>
          <t>S61</t>
        </is>
      </c>
      <c r="E500" t="inlineStr">
        <is>
          <t>Nexa South Carolina (S61)</t>
        </is>
      </c>
      <c r="F500" t="inlineStr">
        <is>
          <t>Mỹ</t>
        </is>
      </c>
      <c r="G500" t="inlineStr">
        <is>
          <t>POS</t>
        </is>
      </c>
      <c r="H500" s="42" t="n">
        <v>19488.3</v>
      </c>
      <c r="I500" s="42" t="n">
        <v>0</v>
      </c>
      <c r="J500" s="42" t="n">
        <v>19488.3</v>
      </c>
      <c r="K500" s="42" t="n">
        <v>1189.03</v>
      </c>
      <c r="L500" s="42" t="n">
        <v>7</v>
      </c>
      <c r="M500" s="42" t="n">
        <v>74</v>
      </c>
      <c r="N500" s="42" t="n">
        <v>18299.27</v>
      </c>
      <c r="O500" s="42" t="n">
        <v>19488.3</v>
      </c>
      <c r="P500" s="42" t="n">
        <v>0</v>
      </c>
      <c r="Q500" s="42" t="n">
        <v>0</v>
      </c>
      <c r="R500" s="42" t="n">
        <v>0</v>
      </c>
      <c r="S500" s="42">
        <f>N500-(J500-K500)</f>
        <v/>
      </c>
      <c r="T500">
        <f>IF(N500=0,0,IF(AND(ABS(S500)&gt;Calc!$B$8,ABS(S500)/ABS(N500)&gt;Calc!$B$9),1,0))</f>
        <v/>
      </c>
      <c r="U500">
        <f>IF(AND(A500=Calc!$B$3,OR(Calc!$B$6="*",G500=Calc!$B$6),OR(Calc!$B$7="*",F500=Calc!$B$7)),1,0)</f>
        <v/>
      </c>
      <c r="V500">
        <f>IF(AND(U500=1,J500&gt;0),J500+ROW()/1000000,0)</f>
        <v/>
      </c>
      <c r="W500">
        <f>IF(AND(U500=1,OR(N500&lt;&gt;0,J500&lt;&gt;0)),ABS(S500)+ROW()/1000000,0)</f>
        <v/>
      </c>
      <c r="X500">
        <f>IF(AND(U500=1,T500=1,C500&lt;&gt;0),ABS(S500)+ROW()/1000000,0)</f>
        <v/>
      </c>
    </row>
    <row r="501">
      <c r="A501" t="n">
        <v>201611</v>
      </c>
      <c r="B501" t="inlineStr">
        <is>
          <t>11/2016</t>
        </is>
      </c>
      <c r="C501" t="n">
        <v>63</v>
      </c>
      <c r="D501" t="inlineStr">
        <is>
          <t>S63</t>
        </is>
      </c>
      <c r="E501" t="inlineStr">
        <is>
          <t>Nexa Utah (S63)</t>
        </is>
      </c>
      <c r="F501" t="inlineStr">
        <is>
          <t>Mỹ</t>
        </is>
      </c>
      <c r="G501" t="inlineStr">
        <is>
          <t>POS</t>
        </is>
      </c>
      <c r="H501" s="42" t="n">
        <v>19452.25</v>
      </c>
      <c r="I501" s="42" t="n">
        <v>0</v>
      </c>
      <c r="J501" s="42" t="n">
        <v>19452.25</v>
      </c>
      <c r="K501" s="42" t="n">
        <v>3199.99</v>
      </c>
      <c r="L501" s="42" t="n">
        <v>4</v>
      </c>
      <c r="M501" s="42" t="n">
        <v>44</v>
      </c>
      <c r="N501" s="42" t="n">
        <v>16252.26</v>
      </c>
      <c r="O501" s="42" t="n">
        <v>19452.25</v>
      </c>
      <c r="P501" s="42" t="n">
        <v>0</v>
      </c>
      <c r="Q501" s="42" t="n">
        <v>0</v>
      </c>
      <c r="R501" s="42" t="n">
        <v>0</v>
      </c>
      <c r="S501" s="42">
        <f>N501-(J501-K501)</f>
        <v/>
      </c>
      <c r="T501">
        <f>IF(N501=0,0,IF(AND(ABS(S501)&gt;Calc!$B$8,ABS(S501)/ABS(N501)&gt;Calc!$B$9),1,0))</f>
        <v/>
      </c>
      <c r="U501">
        <f>IF(AND(A501=Calc!$B$3,OR(Calc!$B$6="*",G501=Calc!$B$6),OR(Calc!$B$7="*",F501=Calc!$B$7)),1,0)</f>
        <v/>
      </c>
      <c r="V501">
        <f>IF(AND(U501=1,J501&gt;0),J501+ROW()/1000000,0)</f>
        <v/>
      </c>
      <c r="W501">
        <f>IF(AND(U501=1,OR(N501&lt;&gt;0,J501&lt;&gt;0)),ABS(S501)+ROW()/1000000,0)</f>
        <v/>
      </c>
      <c r="X501">
        <f>IF(AND(U501=1,T501=1,C501&lt;&gt;0),ABS(S501)+ROW()/1000000,0)</f>
        <v/>
      </c>
    </row>
    <row r="502">
      <c r="A502" t="n">
        <v>201611</v>
      </c>
      <c r="B502" t="inlineStr">
        <is>
          <t>11/2016</t>
        </is>
      </c>
      <c r="C502" t="n">
        <v>64</v>
      </c>
      <c r="D502" t="inlineStr">
        <is>
          <t>S64</t>
        </is>
      </c>
      <c r="E502" t="inlineStr">
        <is>
          <t>Nexa Washington DC (S64)</t>
        </is>
      </c>
      <c r="F502" t="inlineStr">
        <is>
          <t>Mỹ</t>
        </is>
      </c>
      <c r="G502" t="inlineStr">
        <is>
          <t>POS</t>
        </is>
      </c>
      <c r="H502" s="42" t="n">
        <v>3755.48</v>
      </c>
      <c r="I502" s="42" t="n">
        <v>78.08</v>
      </c>
      <c r="J502" s="42" t="n">
        <v>3677.4</v>
      </c>
      <c r="K502" s="42" t="n">
        <v>0</v>
      </c>
      <c r="L502" s="42" t="n">
        <v>4</v>
      </c>
      <c r="M502" s="42" t="n">
        <v>15</v>
      </c>
      <c r="N502" s="42" t="n">
        <v>3677.4</v>
      </c>
      <c r="O502" s="42" t="n">
        <v>3677.4</v>
      </c>
      <c r="P502" s="42" t="n">
        <v>0</v>
      </c>
      <c r="Q502" s="42" t="n">
        <v>0</v>
      </c>
      <c r="R502" s="42" t="n">
        <v>0</v>
      </c>
      <c r="S502" s="42">
        <f>N502-(J502-K502)</f>
        <v/>
      </c>
      <c r="T502">
        <f>IF(N502=0,0,IF(AND(ABS(S502)&gt;Calc!$B$8,ABS(S502)/ABS(N502)&gt;Calc!$B$9),1,0))</f>
        <v/>
      </c>
      <c r="U502">
        <f>IF(AND(A502=Calc!$B$3,OR(Calc!$B$6="*",G502=Calc!$B$6),OR(Calc!$B$7="*",F502=Calc!$B$7)),1,0)</f>
        <v/>
      </c>
      <c r="V502">
        <f>IF(AND(U502=1,J502&gt;0),J502+ROW()/1000000,0)</f>
        <v/>
      </c>
      <c r="W502">
        <f>IF(AND(U502=1,OR(N502&lt;&gt;0,J502&lt;&gt;0)),ABS(S502)+ROW()/1000000,0)</f>
        <v/>
      </c>
      <c r="X502">
        <f>IF(AND(U502=1,T502=1,C502&lt;&gt;0),ABS(S502)+ROW()/1000000,0)</f>
        <v/>
      </c>
    </row>
    <row r="503">
      <c r="A503" t="n">
        <v>201611</v>
      </c>
      <c r="B503" t="inlineStr">
        <is>
          <t>11/2016</t>
        </is>
      </c>
      <c r="C503" t="n">
        <v>65</v>
      </c>
      <c r="D503" t="inlineStr">
        <is>
          <t>S65</t>
        </is>
      </c>
      <c r="E503" t="inlineStr">
        <is>
          <t>Nexa West Virginia (S65)</t>
        </is>
      </c>
      <c r="F503" t="inlineStr">
        <is>
          <t>Mỹ</t>
        </is>
      </c>
      <c r="G503" t="inlineStr">
        <is>
          <t>POS</t>
        </is>
      </c>
      <c r="H503" s="42" t="n">
        <v>18298.55</v>
      </c>
      <c r="I503" s="42" t="n">
        <v>31.89</v>
      </c>
      <c r="J503" s="42" t="n">
        <v>18266.66</v>
      </c>
      <c r="K503" s="42" t="n">
        <v>0</v>
      </c>
      <c r="L503" s="42" t="n">
        <v>10</v>
      </c>
      <c r="M503" s="42" t="n">
        <v>68</v>
      </c>
      <c r="N503" s="42" t="n">
        <v>18266.66</v>
      </c>
      <c r="O503" s="42" t="n">
        <v>18266.66</v>
      </c>
      <c r="P503" s="42" t="n">
        <v>0</v>
      </c>
      <c r="Q503" s="42" t="n">
        <v>0</v>
      </c>
      <c r="R503" s="42" t="n">
        <v>0</v>
      </c>
      <c r="S503" s="42">
        <f>N503-(J503-K503)</f>
        <v/>
      </c>
      <c r="T503">
        <f>IF(N503=0,0,IF(AND(ABS(S503)&gt;Calc!$B$8,ABS(S503)/ABS(N503)&gt;Calc!$B$9),1,0))</f>
        <v/>
      </c>
      <c r="U503">
        <f>IF(AND(A503=Calc!$B$3,OR(Calc!$B$6="*",G503=Calc!$B$6),OR(Calc!$B$7="*",F503=Calc!$B$7)),1,0)</f>
        <v/>
      </c>
      <c r="V503">
        <f>IF(AND(U503=1,J503&gt;0),J503+ROW()/1000000,0)</f>
        <v/>
      </c>
      <c r="W503">
        <f>IF(AND(U503=1,OR(N503&lt;&gt;0,J503&lt;&gt;0)),ABS(S503)+ROW()/1000000,0)</f>
        <v/>
      </c>
      <c r="X503">
        <f>IF(AND(U503=1,T503=1,C503&lt;&gt;0),ABS(S503)+ROW()/1000000,0)</f>
        <v/>
      </c>
    </row>
    <row r="504">
      <c r="A504" t="n">
        <v>201611</v>
      </c>
      <c r="B504" t="inlineStr">
        <is>
          <t>11/2016</t>
        </is>
      </c>
      <c r="C504" t="n">
        <v>66</v>
      </c>
      <c r="D504" t="inlineStr">
        <is>
          <t>S66</t>
        </is>
      </c>
      <c r="E504" t="inlineStr">
        <is>
          <t>Nexa Wyoming (S66)</t>
        </is>
      </c>
      <c r="F504" t="inlineStr">
        <is>
          <t>Mỹ</t>
        </is>
      </c>
      <c r="G504" t="inlineStr">
        <is>
          <t>POS</t>
        </is>
      </c>
      <c r="H504" s="42" t="n">
        <v>12408.21</v>
      </c>
      <c r="I504" s="42" t="n">
        <v>1581.95</v>
      </c>
      <c r="J504" s="42" t="n">
        <v>10826.26</v>
      </c>
      <c r="K504" s="42" t="n">
        <v>0</v>
      </c>
      <c r="L504" s="42" t="n">
        <v>5</v>
      </c>
      <c r="M504" s="42" t="n">
        <v>35</v>
      </c>
      <c r="N504" s="42" t="n">
        <v>10826.26</v>
      </c>
      <c r="O504" s="42" t="n">
        <v>10826.26</v>
      </c>
      <c r="P504" s="42" t="n">
        <v>0</v>
      </c>
      <c r="Q504" s="42" t="n">
        <v>0</v>
      </c>
      <c r="R504" s="42" t="n">
        <v>0</v>
      </c>
      <c r="S504" s="42">
        <f>N504-(J504-K504)</f>
        <v/>
      </c>
      <c r="T504">
        <f>IF(N504=0,0,IF(AND(ABS(S504)&gt;Calc!$B$8,ABS(S504)/ABS(N504)&gt;Calc!$B$9),1,0))</f>
        <v/>
      </c>
      <c r="U504">
        <f>IF(AND(A504=Calc!$B$3,OR(Calc!$B$6="*",G504=Calc!$B$6),OR(Calc!$B$7="*",F504=Calc!$B$7)),1,0)</f>
        <v/>
      </c>
      <c r="V504">
        <f>IF(AND(U504=1,J504&gt;0),J504+ROW()/1000000,0)</f>
        <v/>
      </c>
      <c r="W504">
        <f>IF(AND(U504=1,OR(N504&lt;&gt;0,J504&lt;&gt;0)),ABS(S504)+ROW()/1000000,0)</f>
        <v/>
      </c>
      <c r="X504">
        <f>IF(AND(U504=1,T504=1,C504&lt;&gt;0),ABS(S504)+ROW()/1000000,0)</f>
        <v/>
      </c>
    </row>
    <row r="505">
      <c r="A505" t="n">
        <v>201612</v>
      </c>
      <c r="B505" t="inlineStr">
        <is>
          <t>12/2016</t>
        </is>
      </c>
      <c r="C505" t="n">
        <v>0</v>
      </c>
      <c r="D505" t="inlineStr">
        <is>
          <t>ONL</t>
        </is>
      </c>
      <c r="E505" t="inlineStr">
        <is>
          <t>Nexa Online (website/app)</t>
        </is>
      </c>
      <c r="F505" t="inlineStr">
        <is>
          <t>Online</t>
        </is>
      </c>
      <c r="G505" t="inlineStr">
        <is>
          <t>ONLINE</t>
        </is>
      </c>
      <c r="H505" s="42" t="n">
        <v>234474.78</v>
      </c>
      <c r="I505" s="42" t="n">
        <v>10197.17</v>
      </c>
      <c r="J505" s="42" t="n">
        <v>224277.61</v>
      </c>
      <c r="K505" s="42" t="n">
        <v>4738.41</v>
      </c>
      <c r="L505" s="42" t="n">
        <v>83</v>
      </c>
      <c r="M505" s="42" t="n">
        <v>653</v>
      </c>
      <c r="N505" s="42" t="n">
        <v>169182.88</v>
      </c>
      <c r="O505" s="42" t="n">
        <v>173921.29</v>
      </c>
      <c r="P505" s="42" t="n">
        <v>4</v>
      </c>
      <c r="Q505" s="42" t="n">
        <v>0</v>
      </c>
      <c r="R505" s="42" t="n">
        <v>0</v>
      </c>
      <c r="S505" s="42">
        <f>N505-(J505-K505)</f>
        <v/>
      </c>
      <c r="T505">
        <f>IF(N505=0,0,IF(AND(ABS(S505)&gt;Calc!$B$8,ABS(S505)/ABS(N505)&gt;Calc!$B$9),1,0))</f>
        <v/>
      </c>
      <c r="U505">
        <f>IF(AND(A505=Calc!$B$3,OR(Calc!$B$6="*",G505=Calc!$B$6),OR(Calc!$B$7="*",F505=Calc!$B$7)),1,0)</f>
        <v/>
      </c>
      <c r="V505">
        <f>IF(AND(U505=1,J505&gt;0),J505+ROW()/1000000,0)</f>
        <v/>
      </c>
      <c r="W505">
        <f>IF(AND(U505=1,OR(N505&lt;&gt;0,J505&lt;&gt;0)),ABS(S505)+ROW()/1000000,0)</f>
        <v/>
      </c>
      <c r="X505">
        <f>IF(AND(U505=1,T505=1,C505&lt;&gt;0),ABS(S505)+ROW()/1000000,0)</f>
        <v/>
      </c>
    </row>
    <row r="506">
      <c r="A506" t="n">
        <v>201612</v>
      </c>
      <c r="B506" t="inlineStr">
        <is>
          <t>12/2016</t>
        </is>
      </c>
      <c r="C506" t="n">
        <v>1</v>
      </c>
      <c r="D506" t="inlineStr">
        <is>
          <t>S01</t>
        </is>
      </c>
      <c r="E506" t="inlineStr">
        <is>
          <t>Nexa Australian Capital Territory (S01)</t>
        </is>
      </c>
      <c r="F506" t="inlineStr">
        <is>
          <t>Úc</t>
        </is>
      </c>
      <c r="G506" t="inlineStr">
        <is>
          <t>POS</t>
        </is>
      </c>
      <c r="H506" s="42" t="n">
        <v>7083.85</v>
      </c>
      <c r="I506" s="42" t="n">
        <v>310.19</v>
      </c>
      <c r="J506" s="42" t="n">
        <v>6773.66</v>
      </c>
      <c r="K506" s="42" t="n">
        <v>0</v>
      </c>
      <c r="L506" s="42" t="n">
        <v>3</v>
      </c>
      <c r="M506" s="42" t="n">
        <v>30</v>
      </c>
      <c r="N506" s="42" t="n">
        <v>6773.66</v>
      </c>
      <c r="O506" s="42" t="n">
        <v>6773.66</v>
      </c>
      <c r="P506" s="42" t="n">
        <v>0</v>
      </c>
      <c r="Q506" s="42" t="n">
        <v>0</v>
      </c>
      <c r="R506" s="42" t="n">
        <v>0</v>
      </c>
      <c r="S506" s="42">
        <f>N506-(J506-K506)</f>
        <v/>
      </c>
      <c r="T506">
        <f>IF(N506=0,0,IF(AND(ABS(S506)&gt;Calc!$B$8,ABS(S506)/ABS(N506)&gt;Calc!$B$9),1,0))</f>
        <v/>
      </c>
      <c r="U506">
        <f>IF(AND(A506=Calc!$B$3,OR(Calc!$B$6="*",G506=Calc!$B$6),OR(Calc!$B$7="*",F506=Calc!$B$7)),1,0)</f>
        <v/>
      </c>
      <c r="V506">
        <f>IF(AND(U506=1,J506&gt;0),J506+ROW()/1000000,0)</f>
        <v/>
      </c>
      <c r="W506">
        <f>IF(AND(U506=1,OR(N506&lt;&gt;0,J506&lt;&gt;0)),ABS(S506)+ROW()/1000000,0)</f>
        <v/>
      </c>
      <c r="X506">
        <f>IF(AND(U506=1,T506=1,C506&lt;&gt;0),ABS(S506)+ROW()/1000000,0)</f>
        <v/>
      </c>
    </row>
    <row r="507">
      <c r="A507" t="n">
        <v>201612</v>
      </c>
      <c r="B507" t="inlineStr">
        <is>
          <t>12/2016</t>
        </is>
      </c>
      <c r="C507" t="n">
        <v>4</v>
      </c>
      <c r="D507" t="inlineStr">
        <is>
          <t>S04</t>
        </is>
      </c>
      <c r="E507" t="inlineStr">
        <is>
          <t>Nexa Tasmania (S04)</t>
        </is>
      </c>
      <c r="F507" t="inlineStr">
        <is>
          <t>Úc</t>
        </is>
      </c>
      <c r="G507" t="inlineStr">
        <is>
          <t>POS</t>
        </is>
      </c>
      <c r="H507" s="42" t="n">
        <v>2896.74</v>
      </c>
      <c r="I507" s="42" t="n">
        <v>289.67</v>
      </c>
      <c r="J507" s="42" t="n">
        <v>2607.07</v>
      </c>
      <c r="K507" s="42" t="n">
        <v>0</v>
      </c>
      <c r="L507" s="42" t="n">
        <v>3</v>
      </c>
      <c r="M507" s="42" t="n">
        <v>14</v>
      </c>
      <c r="N507" s="42" t="n">
        <v>2607.07</v>
      </c>
      <c r="O507" s="42" t="n">
        <v>2607.07</v>
      </c>
      <c r="P507" s="42" t="n">
        <v>0</v>
      </c>
      <c r="Q507" s="42" t="n">
        <v>0</v>
      </c>
      <c r="R507" s="42" t="n">
        <v>0</v>
      </c>
      <c r="S507" s="42">
        <f>N507-(J507-K507)</f>
        <v/>
      </c>
      <c r="T507">
        <f>IF(N507=0,0,IF(AND(ABS(S507)&gt;Calc!$B$8,ABS(S507)/ABS(N507)&gt;Calc!$B$9),1,0))</f>
        <v/>
      </c>
      <c r="U507">
        <f>IF(AND(A507=Calc!$B$3,OR(Calc!$B$6="*",G507=Calc!$B$6),OR(Calc!$B$7="*",F507=Calc!$B$7)),1,0)</f>
        <v/>
      </c>
      <c r="V507">
        <f>IF(AND(U507=1,J507&gt;0),J507+ROW()/1000000,0)</f>
        <v/>
      </c>
      <c r="W507">
        <f>IF(AND(U507=1,OR(N507&lt;&gt;0,J507&lt;&gt;0)),ABS(S507)+ROW()/1000000,0)</f>
        <v/>
      </c>
      <c r="X507">
        <f>IF(AND(U507=1,T507=1,C507&lt;&gt;0),ABS(S507)+ROW()/1000000,0)</f>
        <v/>
      </c>
    </row>
    <row r="508">
      <c r="A508" t="n">
        <v>201612</v>
      </c>
      <c r="B508" t="inlineStr">
        <is>
          <t>12/2016</t>
        </is>
      </c>
      <c r="C508" t="n">
        <v>5</v>
      </c>
      <c r="D508" t="inlineStr">
        <is>
          <t>S05</t>
        </is>
      </c>
      <c r="E508" t="inlineStr">
        <is>
          <t>Nexa Victoria (S05)</t>
        </is>
      </c>
      <c r="F508" t="inlineStr">
        <is>
          <t>Úc</t>
        </is>
      </c>
      <c r="G508" t="inlineStr">
        <is>
          <t>POS</t>
        </is>
      </c>
      <c r="H508" s="42" t="n">
        <v>11369.58</v>
      </c>
      <c r="I508" s="42" t="n">
        <v>914.99</v>
      </c>
      <c r="J508" s="42" t="n">
        <v>10454.59</v>
      </c>
      <c r="K508" s="42" t="n">
        <v>0</v>
      </c>
      <c r="L508" s="42" t="n">
        <v>5</v>
      </c>
      <c r="M508" s="42" t="n">
        <v>25</v>
      </c>
      <c r="N508" s="42" t="n">
        <v>10454.59</v>
      </c>
      <c r="O508" s="42" t="n">
        <v>10454.59</v>
      </c>
      <c r="P508" s="42" t="n">
        <v>0</v>
      </c>
      <c r="Q508" s="42" t="n">
        <v>0</v>
      </c>
      <c r="R508" s="42" t="n">
        <v>0</v>
      </c>
      <c r="S508" s="42">
        <f>N508-(J508-K508)</f>
        <v/>
      </c>
      <c r="T508">
        <f>IF(N508=0,0,IF(AND(ABS(S508)&gt;Calc!$B$8,ABS(S508)/ABS(N508)&gt;Calc!$B$9),1,0))</f>
        <v/>
      </c>
      <c r="U508">
        <f>IF(AND(A508=Calc!$B$3,OR(Calc!$B$6="*",G508=Calc!$B$6),OR(Calc!$B$7="*",F508=Calc!$B$7)),1,0)</f>
        <v/>
      </c>
      <c r="V508">
        <f>IF(AND(U508=1,J508&gt;0),J508+ROW()/1000000,0)</f>
        <v/>
      </c>
      <c r="W508">
        <f>IF(AND(U508=1,OR(N508&lt;&gt;0,J508&lt;&gt;0)),ABS(S508)+ROW()/1000000,0)</f>
        <v/>
      </c>
      <c r="X508">
        <f>IF(AND(U508=1,T508=1,C508&lt;&gt;0),ABS(S508)+ROW()/1000000,0)</f>
        <v/>
      </c>
    </row>
    <row r="509">
      <c r="A509" t="n">
        <v>201612</v>
      </c>
      <c r="B509" t="inlineStr">
        <is>
          <t>12/2016</t>
        </is>
      </c>
      <c r="C509" t="n">
        <v>6</v>
      </c>
      <c r="D509" t="inlineStr">
        <is>
          <t>S06</t>
        </is>
      </c>
      <c r="E509" t="inlineStr">
        <is>
          <t>Nexa Western Australia (S06)</t>
        </is>
      </c>
      <c r="F509" t="inlineStr">
        <is>
          <t>Úc</t>
        </is>
      </c>
      <c r="G509" t="inlineStr">
        <is>
          <t>POS</t>
        </is>
      </c>
      <c r="H509" s="42" t="n">
        <v>13877.45</v>
      </c>
      <c r="I509" s="42" t="n">
        <v>651.75</v>
      </c>
      <c r="J509" s="42" t="n">
        <v>13225.7</v>
      </c>
      <c r="K509" s="42" t="n">
        <v>1349.73</v>
      </c>
      <c r="L509" s="42" t="n">
        <v>5</v>
      </c>
      <c r="M509" s="42" t="n">
        <v>31</v>
      </c>
      <c r="N509" s="42" t="n">
        <v>11875.97</v>
      </c>
      <c r="O509" s="42" t="n">
        <v>13225.7</v>
      </c>
      <c r="P509" s="42" t="n">
        <v>0</v>
      </c>
      <c r="Q509" s="42" t="n">
        <v>0</v>
      </c>
      <c r="R509" s="42" t="n">
        <v>0</v>
      </c>
      <c r="S509" s="42">
        <f>N509-(J509-K509)</f>
        <v/>
      </c>
      <c r="T509">
        <f>IF(N509=0,0,IF(AND(ABS(S509)&gt;Calc!$B$8,ABS(S509)/ABS(N509)&gt;Calc!$B$9),1,0))</f>
        <v/>
      </c>
      <c r="U509">
        <f>IF(AND(A509=Calc!$B$3,OR(Calc!$B$6="*",G509=Calc!$B$6),OR(Calc!$B$7="*",F509=Calc!$B$7)),1,0)</f>
        <v/>
      </c>
      <c r="V509">
        <f>IF(AND(U509=1,J509&gt;0),J509+ROW()/1000000,0)</f>
        <v/>
      </c>
      <c r="W509">
        <f>IF(AND(U509=1,OR(N509&lt;&gt;0,J509&lt;&gt;0)),ABS(S509)+ROW()/1000000,0)</f>
        <v/>
      </c>
      <c r="X509">
        <f>IF(AND(U509=1,T509=1,C509&lt;&gt;0),ABS(S509)+ROW()/1000000,0)</f>
        <v/>
      </c>
    </row>
    <row r="510">
      <c r="A510" t="n">
        <v>201612</v>
      </c>
      <c r="B510" t="inlineStr">
        <is>
          <t>12/2016</t>
        </is>
      </c>
      <c r="C510" t="n">
        <v>8</v>
      </c>
      <c r="D510" t="inlineStr">
        <is>
          <t>S08</t>
        </is>
      </c>
      <c r="E510" t="inlineStr">
        <is>
          <t>Nexa Newfoundland and Labrador (S08)</t>
        </is>
      </c>
      <c r="F510" t="inlineStr">
        <is>
          <t>Canada</t>
        </is>
      </c>
      <c r="G510" t="inlineStr">
        <is>
          <t>POS</t>
        </is>
      </c>
      <c r="H510" s="42" t="n">
        <v>18301.16</v>
      </c>
      <c r="I510" s="42" t="n">
        <v>211.12</v>
      </c>
      <c r="J510" s="42" t="n">
        <v>18090.04</v>
      </c>
      <c r="K510" s="42" t="n">
        <v>179.99</v>
      </c>
      <c r="L510" s="42" t="n">
        <v>3</v>
      </c>
      <c r="M510" s="42" t="n">
        <v>18</v>
      </c>
      <c r="N510" s="42" t="n">
        <v>17910.05</v>
      </c>
      <c r="O510" s="42" t="n">
        <v>18090.04</v>
      </c>
      <c r="P510" s="42" t="n">
        <v>1</v>
      </c>
      <c r="Q510" s="42" t="n">
        <v>0</v>
      </c>
      <c r="R510" s="42" t="n">
        <v>0</v>
      </c>
      <c r="S510" s="42">
        <f>N510-(J510-K510)</f>
        <v/>
      </c>
      <c r="T510">
        <f>IF(N510=0,0,IF(AND(ABS(S510)&gt;Calc!$B$8,ABS(S510)/ABS(N510)&gt;Calc!$B$9),1,0))</f>
        <v/>
      </c>
      <c r="U510">
        <f>IF(AND(A510=Calc!$B$3,OR(Calc!$B$6="*",G510=Calc!$B$6),OR(Calc!$B$7="*",F510=Calc!$B$7)),1,0)</f>
        <v/>
      </c>
      <c r="V510">
        <f>IF(AND(U510=1,J510&gt;0),J510+ROW()/1000000,0)</f>
        <v/>
      </c>
      <c r="W510">
        <f>IF(AND(U510=1,OR(N510&lt;&gt;0,J510&lt;&gt;0)),ABS(S510)+ROW()/1000000,0)</f>
        <v/>
      </c>
      <c r="X510">
        <f>IF(AND(U510=1,T510=1,C510&lt;&gt;0),ABS(S510)+ROW()/1000000,0)</f>
        <v/>
      </c>
    </row>
    <row r="511">
      <c r="A511" t="n">
        <v>201612</v>
      </c>
      <c r="B511" t="inlineStr">
        <is>
          <t>12/2016</t>
        </is>
      </c>
      <c r="C511" t="n">
        <v>9</v>
      </c>
      <c r="D511" t="inlineStr">
        <is>
          <t>S09</t>
        </is>
      </c>
      <c r="E511" t="inlineStr">
        <is>
          <t>Nexa Northwest Territories (S09)</t>
        </is>
      </c>
      <c r="F511" t="inlineStr">
        <is>
          <t>Canada</t>
        </is>
      </c>
      <c r="G511" t="inlineStr">
        <is>
          <t>POS</t>
        </is>
      </c>
      <c r="H511" s="42" t="n">
        <v>8612.139999999999</v>
      </c>
      <c r="I511" s="42" t="n">
        <v>312.15</v>
      </c>
      <c r="J511" s="42" t="n">
        <v>8299.99</v>
      </c>
      <c r="K511" s="42" t="n">
        <v>0</v>
      </c>
      <c r="L511" s="42" t="n">
        <v>7</v>
      </c>
      <c r="M511" s="42" t="n">
        <v>36</v>
      </c>
      <c r="N511" s="42" t="n">
        <v>8299.99</v>
      </c>
      <c r="O511" s="42" t="n">
        <v>8299.99</v>
      </c>
      <c r="P511" s="42" t="n">
        <v>0</v>
      </c>
      <c r="Q511" s="42" t="n">
        <v>0</v>
      </c>
      <c r="R511" s="42" t="n">
        <v>0</v>
      </c>
      <c r="S511" s="42">
        <f>N511-(J511-K511)</f>
        <v/>
      </c>
      <c r="T511">
        <f>IF(N511=0,0,IF(AND(ABS(S511)&gt;Calc!$B$8,ABS(S511)/ABS(N511)&gt;Calc!$B$9),1,0))</f>
        <v/>
      </c>
      <c r="U511">
        <f>IF(AND(A511=Calc!$B$3,OR(Calc!$B$6="*",G511=Calc!$B$6),OR(Calc!$B$7="*",F511=Calc!$B$7)),1,0)</f>
        <v/>
      </c>
      <c r="V511">
        <f>IF(AND(U511=1,J511&gt;0),J511+ROW()/1000000,0)</f>
        <v/>
      </c>
      <c r="W511">
        <f>IF(AND(U511=1,OR(N511&lt;&gt;0,J511&lt;&gt;0)),ABS(S511)+ROW()/1000000,0)</f>
        <v/>
      </c>
      <c r="X511">
        <f>IF(AND(U511=1,T511=1,C511&lt;&gt;0),ABS(S511)+ROW()/1000000,0)</f>
        <v/>
      </c>
    </row>
    <row r="512">
      <c r="A512" t="n">
        <v>201612</v>
      </c>
      <c r="B512" t="inlineStr">
        <is>
          <t>12/2016</t>
        </is>
      </c>
      <c r="C512" t="n">
        <v>10</v>
      </c>
      <c r="D512" t="inlineStr">
        <is>
          <t>S10</t>
        </is>
      </c>
      <c r="E512" t="inlineStr">
        <is>
          <t>Nexa Nunavut (S10)</t>
        </is>
      </c>
      <c r="F512" t="inlineStr">
        <is>
          <t>Canada</t>
        </is>
      </c>
      <c r="G512" t="inlineStr">
        <is>
          <t>POS</t>
        </is>
      </c>
      <c r="H512" s="42" t="n">
        <v>18942.4</v>
      </c>
      <c r="I512" s="42" t="n">
        <v>1075.6</v>
      </c>
      <c r="J512" s="42" t="n">
        <v>17866.8</v>
      </c>
      <c r="K512" s="42" t="n">
        <v>0</v>
      </c>
      <c r="L512" s="42" t="n">
        <v>8</v>
      </c>
      <c r="M512" s="42" t="n">
        <v>42</v>
      </c>
      <c r="N512" s="42" t="n">
        <v>17866.8</v>
      </c>
      <c r="O512" s="42" t="n">
        <v>17866.8</v>
      </c>
      <c r="P512" s="42" t="n">
        <v>0</v>
      </c>
      <c r="Q512" s="42" t="n">
        <v>0</v>
      </c>
      <c r="R512" s="42" t="n">
        <v>0</v>
      </c>
      <c r="S512" s="42">
        <f>N512-(J512-K512)</f>
        <v/>
      </c>
      <c r="T512">
        <f>IF(N512=0,0,IF(AND(ABS(S512)&gt;Calc!$B$8,ABS(S512)/ABS(N512)&gt;Calc!$B$9),1,0))</f>
        <v/>
      </c>
      <c r="U512">
        <f>IF(AND(A512=Calc!$B$3,OR(Calc!$B$6="*",G512=Calc!$B$6),OR(Calc!$B$7="*",F512=Calc!$B$7)),1,0)</f>
        <v/>
      </c>
      <c r="V512">
        <f>IF(AND(U512=1,J512&gt;0),J512+ROW()/1000000,0)</f>
        <v/>
      </c>
      <c r="W512">
        <f>IF(AND(U512=1,OR(N512&lt;&gt;0,J512&lt;&gt;0)),ABS(S512)+ROW()/1000000,0)</f>
        <v/>
      </c>
      <c r="X512">
        <f>IF(AND(U512=1,T512=1,C512&lt;&gt;0),ABS(S512)+ROW()/1000000,0)</f>
        <v/>
      </c>
    </row>
    <row r="513">
      <c r="A513" t="n">
        <v>201612</v>
      </c>
      <c r="B513" t="inlineStr">
        <is>
          <t>12/2016</t>
        </is>
      </c>
      <c r="C513" t="n">
        <v>13</v>
      </c>
      <c r="D513" t="inlineStr">
        <is>
          <t>S13</t>
        </is>
      </c>
      <c r="E513" t="inlineStr">
        <is>
          <t>Nexa Corse (S13)</t>
        </is>
      </c>
      <c r="F513" t="inlineStr">
        <is>
          <t>Pháp</t>
        </is>
      </c>
      <c r="G513" t="inlineStr">
        <is>
          <t>POS</t>
        </is>
      </c>
      <c r="H513" s="42" t="n">
        <v>1875.67</v>
      </c>
      <c r="I513" s="42" t="n">
        <v>0</v>
      </c>
      <c r="J513" s="42" t="n">
        <v>1875.67</v>
      </c>
      <c r="K513" s="42" t="n">
        <v>0</v>
      </c>
      <c r="L513" s="42" t="n">
        <v>1</v>
      </c>
      <c r="M513" s="42" t="n">
        <v>11</v>
      </c>
      <c r="N513" s="42" t="n">
        <v>1875.67</v>
      </c>
      <c r="O513" s="42" t="n">
        <v>1875.67</v>
      </c>
      <c r="P513" s="42" t="n">
        <v>0</v>
      </c>
      <c r="Q513" s="42" t="n">
        <v>0</v>
      </c>
      <c r="R513" s="42" t="n">
        <v>0</v>
      </c>
      <c r="S513" s="42">
        <f>N513-(J513-K513)</f>
        <v/>
      </c>
      <c r="T513">
        <f>IF(N513=0,0,IF(AND(ABS(S513)&gt;Calc!$B$8,ABS(S513)/ABS(N513)&gt;Calc!$B$9),1,0))</f>
        <v/>
      </c>
      <c r="U513">
        <f>IF(AND(A513=Calc!$B$3,OR(Calc!$B$6="*",G513=Calc!$B$6),OR(Calc!$B$7="*",F513=Calc!$B$7)),1,0)</f>
        <v/>
      </c>
      <c r="V513">
        <f>IF(AND(U513=1,J513&gt;0),J513+ROW()/1000000,0)</f>
        <v/>
      </c>
      <c r="W513">
        <f>IF(AND(U513=1,OR(N513&lt;&gt;0,J513&lt;&gt;0)),ABS(S513)+ROW()/1000000,0)</f>
        <v/>
      </c>
      <c r="X513">
        <f>IF(AND(U513=1,T513=1,C513&lt;&gt;0),ABS(S513)+ROW()/1000000,0)</f>
        <v/>
      </c>
    </row>
    <row r="514">
      <c r="A514" t="n">
        <v>201612</v>
      </c>
      <c r="B514" t="inlineStr">
        <is>
          <t>12/2016</t>
        </is>
      </c>
      <c r="C514" t="n">
        <v>14</v>
      </c>
      <c r="D514" t="inlineStr">
        <is>
          <t>S14</t>
        </is>
      </c>
      <c r="E514" t="inlineStr">
        <is>
          <t>Nexa Franche-Comté (S14)</t>
        </is>
      </c>
      <c r="F514" t="inlineStr">
        <is>
          <t>Pháp</t>
        </is>
      </c>
      <c r="G514" t="inlineStr">
        <is>
          <t>POS</t>
        </is>
      </c>
      <c r="H514" s="42" t="n">
        <v>4146.96</v>
      </c>
      <c r="I514" s="42" t="n">
        <v>0</v>
      </c>
      <c r="J514" s="42" t="n">
        <v>4146.96</v>
      </c>
      <c r="K514" s="42" t="n">
        <v>0</v>
      </c>
      <c r="L514" s="42" t="n">
        <v>1</v>
      </c>
      <c r="M514" s="42" t="n">
        <v>15</v>
      </c>
      <c r="N514" s="42" t="n">
        <v>4146.96</v>
      </c>
      <c r="O514" s="42" t="n">
        <v>4146.96</v>
      </c>
      <c r="P514" s="42" t="n">
        <v>0</v>
      </c>
      <c r="Q514" s="42" t="n">
        <v>0</v>
      </c>
      <c r="R514" s="42" t="n">
        <v>0</v>
      </c>
      <c r="S514" s="42">
        <f>N514-(J514-K514)</f>
        <v/>
      </c>
      <c r="T514">
        <f>IF(N514=0,0,IF(AND(ABS(S514)&gt;Calc!$B$8,ABS(S514)/ABS(N514)&gt;Calc!$B$9),1,0))</f>
        <v/>
      </c>
      <c r="U514">
        <f>IF(AND(A514=Calc!$B$3,OR(Calc!$B$6="*",G514=Calc!$B$6),OR(Calc!$B$7="*",F514=Calc!$B$7)),1,0)</f>
        <v/>
      </c>
      <c r="V514">
        <f>IF(AND(U514=1,J514&gt;0),J514+ROW()/1000000,0)</f>
        <v/>
      </c>
      <c r="W514">
        <f>IF(AND(U514=1,OR(N514&lt;&gt;0,J514&lt;&gt;0)),ABS(S514)+ROW()/1000000,0)</f>
        <v/>
      </c>
      <c r="X514">
        <f>IF(AND(U514=1,T514=1,C514&lt;&gt;0),ABS(S514)+ROW()/1000000,0)</f>
        <v/>
      </c>
    </row>
    <row r="515">
      <c r="A515" t="n">
        <v>201612</v>
      </c>
      <c r="B515" t="inlineStr">
        <is>
          <t>12/2016</t>
        </is>
      </c>
      <c r="C515" t="n">
        <v>15</v>
      </c>
      <c r="D515" t="inlineStr">
        <is>
          <t>S15</t>
        </is>
      </c>
      <c r="E515" t="inlineStr">
        <is>
          <t>Nexa La Réunion (S15)</t>
        </is>
      </c>
      <c r="F515" t="inlineStr">
        <is>
          <t>Pháp</t>
        </is>
      </c>
      <c r="G515" t="inlineStr">
        <is>
          <t>POS</t>
        </is>
      </c>
      <c r="H515" s="42" t="n">
        <v>511.53</v>
      </c>
      <c r="I515" s="42" t="n">
        <v>0</v>
      </c>
      <c r="J515" s="42" t="n">
        <v>511.53</v>
      </c>
      <c r="K515" s="42" t="n">
        <v>0</v>
      </c>
      <c r="L515" s="42" t="n">
        <v>2</v>
      </c>
      <c r="M515" s="42" t="n">
        <v>7</v>
      </c>
      <c r="N515" s="42" t="n">
        <v>511.53</v>
      </c>
      <c r="O515" s="42" t="n">
        <v>511.53</v>
      </c>
      <c r="P515" s="42" t="n">
        <v>0</v>
      </c>
      <c r="Q515" s="42" t="n">
        <v>0</v>
      </c>
      <c r="R515" s="42" t="n">
        <v>0</v>
      </c>
      <c r="S515" s="42">
        <f>N515-(J515-K515)</f>
        <v/>
      </c>
      <c r="T515">
        <f>IF(N515=0,0,IF(AND(ABS(S515)&gt;Calc!$B$8,ABS(S515)/ABS(N515)&gt;Calc!$B$9),1,0))</f>
        <v/>
      </c>
      <c r="U515">
        <f>IF(AND(A515=Calc!$B$3,OR(Calc!$B$6="*",G515=Calc!$B$6),OR(Calc!$B$7="*",F515=Calc!$B$7)),1,0)</f>
        <v/>
      </c>
      <c r="V515">
        <f>IF(AND(U515=1,J515&gt;0),J515+ROW()/1000000,0)</f>
        <v/>
      </c>
      <c r="W515">
        <f>IF(AND(U515=1,OR(N515&lt;&gt;0,J515&lt;&gt;0)),ABS(S515)+ROW()/1000000,0)</f>
        <v/>
      </c>
      <c r="X515">
        <f>IF(AND(U515=1,T515=1,C515&lt;&gt;0),ABS(S515)+ROW()/1000000,0)</f>
        <v/>
      </c>
    </row>
    <row r="516">
      <c r="A516" t="n">
        <v>201612</v>
      </c>
      <c r="B516" t="inlineStr">
        <is>
          <t>12/2016</t>
        </is>
      </c>
      <c r="C516" t="n">
        <v>18</v>
      </c>
      <c r="D516" t="inlineStr">
        <is>
          <t>S18</t>
        </is>
      </c>
      <c r="E516" t="inlineStr">
        <is>
          <t>Nexa Mayotte (S18)</t>
        </is>
      </c>
      <c r="F516" t="inlineStr">
        <is>
          <t>Pháp</t>
        </is>
      </c>
      <c r="G516" t="inlineStr">
        <is>
          <t>POS</t>
        </is>
      </c>
      <c r="H516" s="42" t="n">
        <v>4583.93</v>
      </c>
      <c r="I516" s="42" t="n">
        <v>0</v>
      </c>
      <c r="J516" s="42" t="n">
        <v>4583.93</v>
      </c>
      <c r="K516" s="42" t="n">
        <v>0</v>
      </c>
      <c r="L516" s="42" t="n">
        <v>1</v>
      </c>
      <c r="M516" s="42" t="n">
        <v>11</v>
      </c>
      <c r="N516" s="42" t="n">
        <v>4583.93</v>
      </c>
      <c r="O516" s="42" t="n">
        <v>4583.93</v>
      </c>
      <c r="P516" s="42" t="n">
        <v>0</v>
      </c>
      <c r="Q516" s="42" t="n">
        <v>0</v>
      </c>
      <c r="R516" s="42" t="n">
        <v>0</v>
      </c>
      <c r="S516" s="42">
        <f>N516-(J516-K516)</f>
        <v/>
      </c>
      <c r="T516">
        <f>IF(N516=0,0,IF(AND(ABS(S516)&gt;Calc!$B$8,ABS(S516)/ABS(N516)&gt;Calc!$B$9),1,0))</f>
        <v/>
      </c>
      <c r="U516">
        <f>IF(AND(A516=Calc!$B$3,OR(Calc!$B$6="*",G516=Calc!$B$6),OR(Calc!$B$7="*",F516=Calc!$B$7)),1,0)</f>
        <v/>
      </c>
      <c r="V516">
        <f>IF(AND(U516=1,J516&gt;0),J516+ROW()/1000000,0)</f>
        <v/>
      </c>
      <c r="W516">
        <f>IF(AND(U516=1,OR(N516&lt;&gt;0,J516&lt;&gt;0)),ABS(S516)+ROW()/1000000,0)</f>
        <v/>
      </c>
      <c r="X516">
        <f>IF(AND(U516=1,T516=1,C516&lt;&gt;0),ABS(S516)+ROW()/1000000,0)</f>
        <v/>
      </c>
    </row>
    <row r="517">
      <c r="A517" t="n">
        <v>201612</v>
      </c>
      <c r="B517" t="inlineStr">
        <is>
          <t>12/2016</t>
        </is>
      </c>
      <c r="C517" t="n">
        <v>19</v>
      </c>
      <c r="D517" t="inlineStr">
        <is>
          <t>S19</t>
        </is>
      </c>
      <c r="E517" t="inlineStr">
        <is>
          <t>Nexa Berlin (S19)</t>
        </is>
      </c>
      <c r="F517" t="inlineStr">
        <is>
          <t>Đức</t>
        </is>
      </c>
      <c r="G517" t="inlineStr">
        <is>
          <t>POS</t>
        </is>
      </c>
      <c r="H517" s="42" t="n">
        <v>20911.53</v>
      </c>
      <c r="I517" s="42" t="n">
        <v>477.48</v>
      </c>
      <c r="J517" s="42" t="n">
        <v>20434.05</v>
      </c>
      <c r="K517" s="42" t="n">
        <v>1845</v>
      </c>
      <c r="L517" s="42" t="n">
        <v>6</v>
      </c>
      <c r="M517" s="42" t="n">
        <v>68</v>
      </c>
      <c r="N517" s="42" t="n">
        <v>18589.05</v>
      </c>
      <c r="O517" s="42" t="n">
        <v>20434.05</v>
      </c>
      <c r="P517" s="42" t="n">
        <v>0</v>
      </c>
      <c r="Q517" s="42" t="n">
        <v>0</v>
      </c>
      <c r="R517" s="42" t="n">
        <v>0</v>
      </c>
      <c r="S517" s="42">
        <f>N517-(J517-K517)</f>
        <v/>
      </c>
      <c r="T517">
        <f>IF(N517=0,0,IF(AND(ABS(S517)&gt;Calc!$B$8,ABS(S517)/ABS(N517)&gt;Calc!$B$9),1,0))</f>
        <v/>
      </c>
      <c r="U517">
        <f>IF(AND(A517=Calc!$B$3,OR(Calc!$B$6="*",G517=Calc!$B$6),OR(Calc!$B$7="*",F517=Calc!$B$7)),1,0)</f>
        <v/>
      </c>
      <c r="V517">
        <f>IF(AND(U517=1,J517&gt;0),J517+ROW()/1000000,0)</f>
        <v/>
      </c>
      <c r="W517">
        <f>IF(AND(U517=1,OR(N517&lt;&gt;0,J517&lt;&gt;0)),ABS(S517)+ROW()/1000000,0)</f>
        <v/>
      </c>
      <c r="X517">
        <f>IF(AND(U517=1,T517=1,C517&lt;&gt;0),ABS(S517)+ROW()/1000000,0)</f>
        <v/>
      </c>
    </row>
    <row r="518">
      <c r="A518" t="n">
        <v>201612</v>
      </c>
      <c r="B518" t="inlineStr">
        <is>
          <t>12/2016</t>
        </is>
      </c>
      <c r="C518" t="n">
        <v>20</v>
      </c>
      <c r="D518" t="inlineStr">
        <is>
          <t>S20</t>
        </is>
      </c>
      <c r="E518" t="inlineStr">
        <is>
          <t>Nexa Brandenburg (S20)</t>
        </is>
      </c>
      <c r="F518" t="inlineStr">
        <is>
          <t>Đức</t>
        </is>
      </c>
      <c r="G518" t="inlineStr">
        <is>
          <t>POS</t>
        </is>
      </c>
      <c r="H518" s="42" t="n">
        <v>11838.39</v>
      </c>
      <c r="I518" s="42" t="n">
        <v>718.7</v>
      </c>
      <c r="J518" s="42" t="n">
        <v>11119.69</v>
      </c>
      <c r="K518" s="42" t="n">
        <v>0</v>
      </c>
      <c r="L518" s="42" t="n">
        <v>5</v>
      </c>
      <c r="M518" s="42" t="n">
        <v>42</v>
      </c>
      <c r="N518" s="42" t="n">
        <v>11119.69</v>
      </c>
      <c r="O518" s="42" t="n">
        <v>11119.69</v>
      </c>
      <c r="P518" s="42" t="n">
        <v>0</v>
      </c>
      <c r="Q518" s="42" t="n">
        <v>0</v>
      </c>
      <c r="R518" s="42" t="n">
        <v>0</v>
      </c>
      <c r="S518" s="42">
        <f>N518-(J518-K518)</f>
        <v/>
      </c>
      <c r="T518">
        <f>IF(N518=0,0,IF(AND(ABS(S518)&gt;Calc!$B$8,ABS(S518)/ABS(N518)&gt;Calc!$B$9),1,0))</f>
        <v/>
      </c>
      <c r="U518">
        <f>IF(AND(A518=Calc!$B$3,OR(Calc!$B$6="*",G518=Calc!$B$6),OR(Calc!$B$7="*",F518=Calc!$B$7)),1,0)</f>
        <v/>
      </c>
      <c r="V518">
        <f>IF(AND(U518=1,J518&gt;0),J518+ROW()/1000000,0)</f>
        <v/>
      </c>
      <c r="W518">
        <f>IF(AND(U518=1,OR(N518&lt;&gt;0,J518&lt;&gt;0)),ABS(S518)+ROW()/1000000,0)</f>
        <v/>
      </c>
      <c r="X518">
        <f>IF(AND(U518=1,T518=1,C518&lt;&gt;0),ABS(S518)+ROW()/1000000,0)</f>
        <v/>
      </c>
    </row>
    <row r="519">
      <c r="A519" t="n">
        <v>201612</v>
      </c>
      <c r="B519" t="inlineStr">
        <is>
          <t>12/2016</t>
        </is>
      </c>
      <c r="C519" t="n">
        <v>22</v>
      </c>
      <c r="D519" t="inlineStr">
        <is>
          <t>S22</t>
        </is>
      </c>
      <c r="E519" t="inlineStr">
        <is>
          <t>Nexa Freistaat Thüringen (S22)</t>
        </is>
      </c>
      <c r="F519" t="inlineStr">
        <is>
          <t>Đức</t>
        </is>
      </c>
      <c r="G519" t="inlineStr">
        <is>
          <t>POS</t>
        </is>
      </c>
      <c r="H519" s="42" t="n">
        <v>12383.94</v>
      </c>
      <c r="I519" s="42" t="n">
        <v>892.77</v>
      </c>
      <c r="J519" s="42" t="n">
        <v>11491.17</v>
      </c>
      <c r="K519" s="42" t="n">
        <v>0</v>
      </c>
      <c r="L519" s="42" t="n">
        <v>5</v>
      </c>
      <c r="M519" s="42" t="n">
        <v>36</v>
      </c>
      <c r="N519" s="42" t="n">
        <v>11491.17</v>
      </c>
      <c r="O519" s="42" t="n">
        <v>11491.17</v>
      </c>
      <c r="P519" s="42" t="n">
        <v>0</v>
      </c>
      <c r="Q519" s="42" t="n">
        <v>0</v>
      </c>
      <c r="R519" s="42" t="n">
        <v>0</v>
      </c>
      <c r="S519" s="42">
        <f>N519-(J519-K519)</f>
        <v/>
      </c>
      <c r="T519">
        <f>IF(N519=0,0,IF(AND(ABS(S519)&gt;Calc!$B$8,ABS(S519)/ABS(N519)&gt;Calc!$B$9),1,0))</f>
        <v/>
      </c>
      <c r="U519">
        <f>IF(AND(A519=Calc!$B$3,OR(Calc!$B$6="*",G519=Calc!$B$6),OR(Calc!$B$7="*",F519=Calc!$B$7)),1,0)</f>
        <v/>
      </c>
      <c r="V519">
        <f>IF(AND(U519=1,J519&gt;0),J519+ROW()/1000000,0)</f>
        <v/>
      </c>
      <c r="W519">
        <f>IF(AND(U519=1,OR(N519&lt;&gt;0,J519&lt;&gt;0)),ABS(S519)+ROW()/1000000,0)</f>
        <v/>
      </c>
      <c r="X519">
        <f>IF(AND(U519=1,T519=1,C519&lt;&gt;0),ABS(S519)+ROW()/1000000,0)</f>
        <v/>
      </c>
    </row>
    <row r="520">
      <c r="A520" t="n">
        <v>201612</v>
      </c>
      <c r="B520" t="inlineStr">
        <is>
          <t>12/2016</t>
        </is>
      </c>
      <c r="C520" t="n">
        <v>23</v>
      </c>
      <c r="D520" t="inlineStr">
        <is>
          <t>S23</t>
        </is>
      </c>
      <c r="E520" t="inlineStr">
        <is>
          <t>Nexa Hamburg (S23)</t>
        </is>
      </c>
      <c r="F520" t="inlineStr">
        <is>
          <t>Đức</t>
        </is>
      </c>
      <c r="G520" t="inlineStr">
        <is>
          <t>POS</t>
        </is>
      </c>
      <c r="H520" s="42" t="n">
        <v>22000.93</v>
      </c>
      <c r="I520" s="42" t="n">
        <v>1578.88</v>
      </c>
      <c r="J520" s="42" t="n">
        <v>20422.05</v>
      </c>
      <c r="K520" s="42" t="n">
        <v>0</v>
      </c>
      <c r="L520" s="42" t="n">
        <v>8</v>
      </c>
      <c r="M520" s="42" t="n">
        <v>79</v>
      </c>
      <c r="N520" s="42" t="n">
        <v>20422.05</v>
      </c>
      <c r="O520" s="42" t="n">
        <v>20422.05</v>
      </c>
      <c r="P520" s="42" t="n">
        <v>0</v>
      </c>
      <c r="Q520" s="42" t="n">
        <v>0</v>
      </c>
      <c r="R520" s="42" t="n">
        <v>0</v>
      </c>
      <c r="S520" s="42">
        <f>N520-(J520-K520)</f>
        <v/>
      </c>
      <c r="T520">
        <f>IF(N520=0,0,IF(AND(ABS(S520)&gt;Calc!$B$8,ABS(S520)/ABS(N520)&gt;Calc!$B$9),1,0))</f>
        <v/>
      </c>
      <c r="U520">
        <f>IF(AND(A520=Calc!$B$3,OR(Calc!$B$6="*",G520=Calc!$B$6),OR(Calc!$B$7="*",F520=Calc!$B$7)),1,0)</f>
        <v/>
      </c>
      <c r="V520">
        <f>IF(AND(U520=1,J520&gt;0),J520+ROW()/1000000,0)</f>
        <v/>
      </c>
      <c r="W520">
        <f>IF(AND(U520=1,OR(N520&lt;&gt;0,J520&lt;&gt;0)),ABS(S520)+ROW()/1000000,0)</f>
        <v/>
      </c>
      <c r="X520">
        <f>IF(AND(U520=1,T520=1,C520&lt;&gt;0),ABS(S520)+ROW()/1000000,0)</f>
        <v/>
      </c>
    </row>
    <row r="521">
      <c r="A521" t="n">
        <v>201612</v>
      </c>
      <c r="B521" t="inlineStr">
        <is>
          <t>12/2016</t>
        </is>
      </c>
      <c r="C521" t="n">
        <v>24</v>
      </c>
      <c r="D521" t="inlineStr">
        <is>
          <t>S24</t>
        </is>
      </c>
      <c r="E521" t="inlineStr">
        <is>
          <t>Nexa Hessen (S24)</t>
        </is>
      </c>
      <c r="F521" t="inlineStr">
        <is>
          <t>Đức</t>
        </is>
      </c>
      <c r="G521" t="inlineStr">
        <is>
          <t>POS</t>
        </is>
      </c>
      <c r="H521" s="42" t="n">
        <v>10316.4</v>
      </c>
      <c r="I521" s="42" t="n">
        <v>266.19</v>
      </c>
      <c r="J521" s="42" t="n">
        <v>10050.21</v>
      </c>
      <c r="K521" s="42" t="n">
        <v>0</v>
      </c>
      <c r="L521" s="42" t="n">
        <v>5</v>
      </c>
      <c r="M521" s="42" t="n">
        <v>47</v>
      </c>
      <c r="N521" s="42" t="n">
        <v>10050.21</v>
      </c>
      <c r="O521" s="42" t="n">
        <v>10050.21</v>
      </c>
      <c r="P521" s="42" t="n">
        <v>0</v>
      </c>
      <c r="Q521" s="42" t="n">
        <v>0</v>
      </c>
      <c r="R521" s="42" t="n">
        <v>0</v>
      </c>
      <c r="S521" s="42">
        <f>N521-(J521-K521)</f>
        <v/>
      </c>
      <c r="T521">
        <f>IF(N521=0,0,IF(AND(ABS(S521)&gt;Calc!$B$8,ABS(S521)/ABS(N521)&gt;Calc!$B$9),1,0))</f>
        <v/>
      </c>
      <c r="U521">
        <f>IF(AND(A521=Calc!$B$3,OR(Calc!$B$6="*",G521=Calc!$B$6),OR(Calc!$B$7="*",F521=Calc!$B$7)),1,0)</f>
        <v/>
      </c>
      <c r="V521">
        <f>IF(AND(U521=1,J521&gt;0),J521+ROW()/1000000,0)</f>
        <v/>
      </c>
      <c r="W521">
        <f>IF(AND(U521=1,OR(N521&lt;&gt;0,J521&lt;&gt;0)),ABS(S521)+ROW()/1000000,0)</f>
        <v/>
      </c>
      <c r="X521">
        <f>IF(AND(U521=1,T521=1,C521&lt;&gt;0),ABS(S521)+ROW()/1000000,0)</f>
        <v/>
      </c>
    </row>
    <row r="522">
      <c r="A522" t="n">
        <v>201612</v>
      </c>
      <c r="B522" t="inlineStr">
        <is>
          <t>12/2016</t>
        </is>
      </c>
      <c r="C522" t="n">
        <v>27</v>
      </c>
      <c r="D522" t="inlineStr">
        <is>
          <t>S27</t>
        </is>
      </c>
      <c r="E522" t="inlineStr">
        <is>
          <t>Nexa Sachsen-Anhalt (S27)</t>
        </is>
      </c>
      <c r="F522" t="inlineStr">
        <is>
          <t>Đức</t>
        </is>
      </c>
      <c r="G522" t="inlineStr">
        <is>
          <t>POS</t>
        </is>
      </c>
      <c r="H522" s="42" t="n">
        <v>13750.12</v>
      </c>
      <c r="I522" s="42" t="n">
        <v>280.38</v>
      </c>
      <c r="J522" s="42" t="n">
        <v>13469.74</v>
      </c>
      <c r="K522" s="42" t="n">
        <v>0</v>
      </c>
      <c r="L522" s="42" t="n">
        <v>7</v>
      </c>
      <c r="M522" s="42" t="n">
        <v>75</v>
      </c>
      <c r="N522" s="42" t="n">
        <v>13469.74</v>
      </c>
      <c r="O522" s="42" t="n">
        <v>13469.74</v>
      </c>
      <c r="P522" s="42" t="n">
        <v>0</v>
      </c>
      <c r="Q522" s="42" t="n">
        <v>0</v>
      </c>
      <c r="R522" s="42" t="n">
        <v>0</v>
      </c>
      <c r="S522" s="42">
        <f>N522-(J522-K522)</f>
        <v/>
      </c>
      <c r="T522">
        <f>IF(N522=0,0,IF(AND(ABS(S522)&gt;Calc!$B$8,ABS(S522)/ABS(N522)&gt;Calc!$B$9),1,0))</f>
        <v/>
      </c>
      <c r="U522">
        <f>IF(AND(A522=Calc!$B$3,OR(Calc!$B$6="*",G522=Calc!$B$6),OR(Calc!$B$7="*",F522=Calc!$B$7)),1,0)</f>
        <v/>
      </c>
      <c r="V522">
        <f>IF(AND(U522=1,J522&gt;0),J522+ROW()/1000000,0)</f>
        <v/>
      </c>
      <c r="W522">
        <f>IF(AND(U522=1,OR(N522&lt;&gt;0,J522&lt;&gt;0)),ABS(S522)+ROW()/1000000,0)</f>
        <v/>
      </c>
      <c r="X522">
        <f>IF(AND(U522=1,T522=1,C522&lt;&gt;0),ABS(S522)+ROW()/1000000,0)</f>
        <v/>
      </c>
    </row>
    <row r="523">
      <c r="A523" t="n">
        <v>201612</v>
      </c>
      <c r="B523" t="inlineStr">
        <is>
          <t>12/2016</t>
        </is>
      </c>
      <c r="C523" t="n">
        <v>28</v>
      </c>
      <c r="D523" t="inlineStr">
        <is>
          <t>S28</t>
        </is>
      </c>
      <c r="E523" t="inlineStr">
        <is>
          <t>Nexa Caltanissetta (S28)</t>
        </is>
      </c>
      <c r="F523" t="inlineStr">
        <is>
          <t>Ý</t>
        </is>
      </c>
      <c r="G523" t="inlineStr">
        <is>
          <t>POS</t>
        </is>
      </c>
      <c r="H523" s="42" t="n">
        <v>12499.54</v>
      </c>
      <c r="I523" s="42" t="n">
        <v>221.29</v>
      </c>
      <c r="J523" s="42" t="n">
        <v>12278.25</v>
      </c>
      <c r="K523" s="42" t="n">
        <v>0</v>
      </c>
      <c r="L523" s="42" t="n">
        <v>7</v>
      </c>
      <c r="M523" s="42" t="n">
        <v>53</v>
      </c>
      <c r="N523" s="42" t="n">
        <v>12278.25</v>
      </c>
      <c r="O523" s="42" t="n">
        <v>12278.25</v>
      </c>
      <c r="P523" s="42" t="n">
        <v>0</v>
      </c>
      <c r="Q523" s="42" t="n">
        <v>0</v>
      </c>
      <c r="R523" s="42" t="n">
        <v>0</v>
      </c>
      <c r="S523" s="42">
        <f>N523-(J523-K523)</f>
        <v/>
      </c>
      <c r="T523">
        <f>IF(N523=0,0,IF(AND(ABS(S523)&gt;Calc!$B$8,ABS(S523)/ABS(N523)&gt;Calc!$B$9),1,0))</f>
        <v/>
      </c>
      <c r="U523">
        <f>IF(AND(A523=Calc!$B$3,OR(Calc!$B$6="*",G523=Calc!$B$6),OR(Calc!$B$7="*",F523=Calc!$B$7)),1,0)</f>
        <v/>
      </c>
      <c r="V523">
        <f>IF(AND(U523=1,J523&gt;0),J523+ROW()/1000000,0)</f>
        <v/>
      </c>
      <c r="W523">
        <f>IF(AND(U523=1,OR(N523&lt;&gt;0,J523&lt;&gt;0)),ABS(S523)+ROW()/1000000,0)</f>
        <v/>
      </c>
      <c r="X523">
        <f>IF(AND(U523=1,T523=1,C523&lt;&gt;0),ABS(S523)+ROW()/1000000,0)</f>
        <v/>
      </c>
    </row>
    <row r="524">
      <c r="A524" t="n">
        <v>201612</v>
      </c>
      <c r="B524" t="inlineStr">
        <is>
          <t>12/2016</t>
        </is>
      </c>
      <c r="C524" t="n">
        <v>29</v>
      </c>
      <c r="D524" t="inlineStr">
        <is>
          <t>S29</t>
        </is>
      </c>
      <c r="E524" t="inlineStr">
        <is>
          <t>Nexa Enna (S29)</t>
        </is>
      </c>
      <c r="F524" t="inlineStr">
        <is>
          <t>Ý</t>
        </is>
      </c>
      <c r="G524" t="inlineStr">
        <is>
          <t>POS</t>
        </is>
      </c>
      <c r="H524" s="42" t="n">
        <v>12430.43</v>
      </c>
      <c r="I524" s="42" t="n">
        <v>223.5</v>
      </c>
      <c r="J524" s="42" t="n">
        <v>12206.93</v>
      </c>
      <c r="K524" s="42" t="n">
        <v>0</v>
      </c>
      <c r="L524" s="42" t="n">
        <v>9</v>
      </c>
      <c r="M524" s="42" t="n">
        <v>63</v>
      </c>
      <c r="N524" s="42" t="n">
        <v>12206.93</v>
      </c>
      <c r="O524" s="42" t="n">
        <v>12206.93</v>
      </c>
      <c r="P524" s="42" t="n">
        <v>0</v>
      </c>
      <c r="Q524" s="42" t="n">
        <v>0</v>
      </c>
      <c r="R524" s="42" t="n">
        <v>0</v>
      </c>
      <c r="S524" s="42">
        <f>N524-(J524-K524)</f>
        <v/>
      </c>
      <c r="T524">
        <f>IF(N524=0,0,IF(AND(ABS(S524)&gt;Calc!$B$8,ABS(S524)/ABS(N524)&gt;Calc!$B$9),1,0))</f>
        <v/>
      </c>
      <c r="U524">
        <f>IF(AND(A524=Calc!$B$3,OR(Calc!$B$6="*",G524=Calc!$B$6),OR(Calc!$B$7="*",F524=Calc!$B$7)),1,0)</f>
        <v/>
      </c>
      <c r="V524">
        <f>IF(AND(U524=1,J524&gt;0),J524+ROW()/1000000,0)</f>
        <v/>
      </c>
      <c r="W524">
        <f>IF(AND(U524=1,OR(N524&lt;&gt;0,J524&lt;&gt;0)),ABS(S524)+ROW()/1000000,0)</f>
        <v/>
      </c>
      <c r="X524">
        <f>IF(AND(U524=1,T524=1,C524&lt;&gt;0),ABS(S524)+ROW()/1000000,0)</f>
        <v/>
      </c>
    </row>
    <row r="525">
      <c r="A525" t="n">
        <v>201612</v>
      </c>
      <c r="B525" t="inlineStr">
        <is>
          <t>12/2016</t>
        </is>
      </c>
      <c r="C525" t="n">
        <v>30</v>
      </c>
      <c r="D525" t="inlineStr">
        <is>
          <t>S30</t>
        </is>
      </c>
      <c r="E525" t="inlineStr">
        <is>
          <t>Nexa Pesaro (S30)</t>
        </is>
      </c>
      <c r="F525" t="inlineStr">
        <is>
          <t>Ý</t>
        </is>
      </c>
      <c r="G525" t="inlineStr">
        <is>
          <t>POS</t>
        </is>
      </c>
      <c r="H525" s="42" t="n">
        <v>3830.75</v>
      </c>
      <c r="I525" s="42" t="n">
        <v>0</v>
      </c>
      <c r="J525" s="42" t="n">
        <v>3830.75</v>
      </c>
      <c r="K525" s="42" t="n">
        <v>27.56</v>
      </c>
      <c r="L525" s="42" t="n">
        <v>2</v>
      </c>
      <c r="M525" s="42" t="n">
        <v>15</v>
      </c>
      <c r="N525" s="42" t="n">
        <v>3803.19</v>
      </c>
      <c r="O525" s="42" t="n">
        <v>3830.75</v>
      </c>
      <c r="P525" s="42" t="n">
        <v>0</v>
      </c>
      <c r="Q525" s="42" t="n">
        <v>0</v>
      </c>
      <c r="R525" s="42" t="n">
        <v>0</v>
      </c>
      <c r="S525" s="42">
        <f>N525-(J525-K525)</f>
        <v/>
      </c>
      <c r="T525">
        <f>IF(N525=0,0,IF(AND(ABS(S525)&gt;Calc!$B$8,ABS(S525)/ABS(N525)&gt;Calc!$B$9),1,0))</f>
        <v/>
      </c>
      <c r="U525">
        <f>IF(AND(A525=Calc!$B$3,OR(Calc!$B$6="*",G525=Calc!$B$6),OR(Calc!$B$7="*",F525=Calc!$B$7)),1,0)</f>
        <v/>
      </c>
      <c r="V525">
        <f>IF(AND(U525=1,J525&gt;0),J525+ROW()/1000000,0)</f>
        <v/>
      </c>
      <c r="W525">
        <f>IF(AND(U525=1,OR(N525&lt;&gt;0,J525&lt;&gt;0)),ABS(S525)+ROW()/1000000,0)</f>
        <v/>
      </c>
      <c r="X525">
        <f>IF(AND(U525=1,T525=1,C525&lt;&gt;0),ABS(S525)+ROW()/1000000,0)</f>
        <v/>
      </c>
    </row>
    <row r="526">
      <c r="A526" t="n">
        <v>201612</v>
      </c>
      <c r="B526" t="inlineStr">
        <is>
          <t>12/2016</t>
        </is>
      </c>
      <c r="C526" t="n">
        <v>31</v>
      </c>
      <c r="D526" t="inlineStr">
        <is>
          <t>S31</t>
        </is>
      </c>
      <c r="E526" t="inlineStr">
        <is>
          <t>Nexa Drenthe (S31)</t>
        </is>
      </c>
      <c r="F526" t="inlineStr">
        <is>
          <t>Hà Lan</t>
        </is>
      </c>
      <c r="G526" t="inlineStr">
        <is>
          <t>POS</t>
        </is>
      </c>
      <c r="H526" s="42" t="n">
        <v>1873.28</v>
      </c>
      <c r="I526" s="42" t="n">
        <v>20</v>
      </c>
      <c r="J526" s="42" t="n">
        <v>1853.28</v>
      </c>
      <c r="K526" s="42" t="n">
        <v>0</v>
      </c>
      <c r="L526" s="42" t="n">
        <v>2</v>
      </c>
      <c r="M526" s="42" t="n">
        <v>11</v>
      </c>
      <c r="N526" s="42" t="n">
        <v>1853.28</v>
      </c>
      <c r="O526" s="42" t="n">
        <v>1853.28</v>
      </c>
      <c r="P526" s="42" t="n">
        <v>0</v>
      </c>
      <c r="Q526" s="42" t="n">
        <v>0</v>
      </c>
      <c r="R526" s="42" t="n">
        <v>0</v>
      </c>
      <c r="S526" s="42">
        <f>N526-(J526-K526)</f>
        <v/>
      </c>
      <c r="T526">
        <f>IF(N526=0,0,IF(AND(ABS(S526)&gt;Calc!$B$8,ABS(S526)/ABS(N526)&gt;Calc!$B$9),1,0))</f>
        <v/>
      </c>
      <c r="U526">
        <f>IF(AND(A526=Calc!$B$3,OR(Calc!$B$6="*",G526=Calc!$B$6),OR(Calc!$B$7="*",F526=Calc!$B$7)),1,0)</f>
        <v/>
      </c>
      <c r="V526">
        <f>IF(AND(U526=1,J526&gt;0),J526+ROW()/1000000,0)</f>
        <v/>
      </c>
      <c r="W526">
        <f>IF(AND(U526=1,OR(N526&lt;&gt;0,J526&lt;&gt;0)),ABS(S526)+ROW()/1000000,0)</f>
        <v/>
      </c>
      <c r="X526">
        <f>IF(AND(U526=1,T526=1,C526&lt;&gt;0),ABS(S526)+ROW()/1000000,0)</f>
        <v/>
      </c>
    </row>
    <row r="527">
      <c r="A527" t="n">
        <v>201612</v>
      </c>
      <c r="B527" t="inlineStr">
        <is>
          <t>12/2016</t>
        </is>
      </c>
      <c r="C527" t="n">
        <v>32</v>
      </c>
      <c r="D527" t="inlineStr">
        <is>
          <t>S32</t>
        </is>
      </c>
      <c r="E527" t="inlineStr">
        <is>
          <t>Nexa Flevoland (S32)</t>
        </is>
      </c>
      <c r="F527" t="inlineStr">
        <is>
          <t>Hà Lan</t>
        </is>
      </c>
      <c r="G527" t="inlineStr">
        <is>
          <t>POS</t>
        </is>
      </c>
      <c r="H527" s="42" t="n">
        <v>32988.78</v>
      </c>
      <c r="I527" s="42" t="n">
        <v>1969.18</v>
      </c>
      <c r="J527" s="42" t="n">
        <v>31019.6</v>
      </c>
      <c r="K527" s="42" t="n">
        <v>289</v>
      </c>
      <c r="L527" s="42" t="n">
        <v>7</v>
      </c>
      <c r="M527" s="42" t="n">
        <v>78</v>
      </c>
      <c r="N527" s="42" t="n">
        <v>30730.6</v>
      </c>
      <c r="O527" s="42" t="n">
        <v>31019.6</v>
      </c>
      <c r="P527" s="42" t="n">
        <v>0</v>
      </c>
      <c r="Q527" s="42" t="n">
        <v>0</v>
      </c>
      <c r="R527" s="42" t="n">
        <v>0</v>
      </c>
      <c r="S527" s="42">
        <f>N527-(J527-K527)</f>
        <v/>
      </c>
      <c r="T527">
        <f>IF(N527=0,0,IF(AND(ABS(S527)&gt;Calc!$B$8,ABS(S527)/ABS(N527)&gt;Calc!$B$9),1,0))</f>
        <v/>
      </c>
      <c r="U527">
        <f>IF(AND(A527=Calc!$B$3,OR(Calc!$B$6="*",G527=Calc!$B$6),OR(Calc!$B$7="*",F527=Calc!$B$7)),1,0)</f>
        <v/>
      </c>
      <c r="V527">
        <f>IF(AND(U527=1,J527&gt;0),J527+ROW()/1000000,0)</f>
        <v/>
      </c>
      <c r="W527">
        <f>IF(AND(U527=1,OR(N527&lt;&gt;0,J527&lt;&gt;0)),ABS(S527)+ROW()/1000000,0)</f>
        <v/>
      </c>
      <c r="X527">
        <f>IF(AND(U527=1,T527=1,C527&lt;&gt;0),ABS(S527)+ROW()/1000000,0)</f>
        <v/>
      </c>
    </row>
    <row r="528">
      <c r="A528" t="n">
        <v>201612</v>
      </c>
      <c r="B528" t="inlineStr">
        <is>
          <t>12/2016</t>
        </is>
      </c>
      <c r="C528" t="n">
        <v>33</v>
      </c>
      <c r="D528" t="inlineStr">
        <is>
          <t>S33</t>
        </is>
      </c>
      <c r="E528" t="inlineStr">
        <is>
          <t>Nexa Friesland (S33)</t>
        </is>
      </c>
      <c r="F528" t="inlineStr">
        <is>
          <t>Hà Lan</t>
        </is>
      </c>
      <c r="G528" t="inlineStr">
        <is>
          <t>POS</t>
        </is>
      </c>
      <c r="H528" s="42" t="n">
        <v>13295.66</v>
      </c>
      <c r="I528" s="42" t="n">
        <v>779.4</v>
      </c>
      <c r="J528" s="42" t="n">
        <v>12516.26</v>
      </c>
      <c r="K528" s="42" t="n">
        <v>56.99</v>
      </c>
      <c r="L528" s="42" t="n">
        <v>3</v>
      </c>
      <c r="M528" s="42" t="n">
        <v>17</v>
      </c>
      <c r="N528" s="42" t="n">
        <v>12459.27</v>
      </c>
      <c r="O528" s="42" t="n">
        <v>12516.26</v>
      </c>
      <c r="P528" s="42" t="n">
        <v>0</v>
      </c>
      <c r="Q528" s="42" t="n">
        <v>0</v>
      </c>
      <c r="R528" s="42" t="n">
        <v>0</v>
      </c>
      <c r="S528" s="42">
        <f>N528-(J528-K528)</f>
        <v/>
      </c>
      <c r="T528">
        <f>IF(N528=0,0,IF(AND(ABS(S528)&gt;Calc!$B$8,ABS(S528)/ABS(N528)&gt;Calc!$B$9),1,0))</f>
        <v/>
      </c>
      <c r="U528">
        <f>IF(AND(A528=Calc!$B$3,OR(Calc!$B$6="*",G528=Calc!$B$6),OR(Calc!$B$7="*",F528=Calc!$B$7)),1,0)</f>
        <v/>
      </c>
      <c r="V528">
        <f>IF(AND(U528=1,J528&gt;0),J528+ROW()/1000000,0)</f>
        <v/>
      </c>
      <c r="W528">
        <f>IF(AND(U528=1,OR(N528&lt;&gt;0,J528&lt;&gt;0)),ABS(S528)+ROW()/1000000,0)</f>
        <v/>
      </c>
      <c r="X528">
        <f>IF(AND(U528=1,T528=1,C528&lt;&gt;0),ABS(S528)+ROW()/1000000,0)</f>
        <v/>
      </c>
    </row>
    <row r="529">
      <c r="A529" t="n">
        <v>201612</v>
      </c>
      <c r="B529" t="inlineStr">
        <is>
          <t>12/2016</t>
        </is>
      </c>
      <c r="C529" t="n">
        <v>36</v>
      </c>
      <c r="D529" t="inlineStr">
        <is>
          <t>S36</t>
        </is>
      </c>
      <c r="E529" t="inlineStr">
        <is>
          <t>Nexa Armagh (S36)</t>
        </is>
      </c>
      <c r="F529" t="inlineStr">
        <is>
          <t>Anh</t>
        </is>
      </c>
      <c r="G529" t="inlineStr">
        <is>
          <t>POS</t>
        </is>
      </c>
      <c r="H529" s="42" t="n">
        <v>13543.58</v>
      </c>
      <c r="I529" s="42" t="n">
        <v>657.91</v>
      </c>
      <c r="J529" s="42" t="n">
        <v>12885.67</v>
      </c>
      <c r="K529" s="42" t="n">
        <v>171.96</v>
      </c>
      <c r="L529" s="42" t="n">
        <v>7</v>
      </c>
      <c r="M529" s="42" t="n">
        <v>64</v>
      </c>
      <c r="N529" s="42" t="n">
        <v>12733.69</v>
      </c>
      <c r="O529" s="42" t="n">
        <v>12885.67</v>
      </c>
      <c r="P529" s="42" t="n">
        <v>0</v>
      </c>
      <c r="Q529" s="42" t="n">
        <v>0</v>
      </c>
      <c r="R529" s="42" t="n">
        <v>0</v>
      </c>
      <c r="S529" s="42">
        <f>N529-(J529-K529)</f>
        <v/>
      </c>
      <c r="T529">
        <f>IF(N529=0,0,IF(AND(ABS(S529)&gt;Calc!$B$8,ABS(S529)/ABS(N529)&gt;Calc!$B$9),1,0))</f>
        <v/>
      </c>
      <c r="U529">
        <f>IF(AND(A529=Calc!$B$3,OR(Calc!$B$6="*",G529=Calc!$B$6),OR(Calc!$B$7="*",F529=Calc!$B$7)),1,0)</f>
        <v/>
      </c>
      <c r="V529">
        <f>IF(AND(U529=1,J529&gt;0),J529+ROW()/1000000,0)</f>
        <v/>
      </c>
      <c r="W529">
        <f>IF(AND(U529=1,OR(N529&lt;&gt;0,J529&lt;&gt;0)),ABS(S529)+ROW()/1000000,0)</f>
        <v/>
      </c>
      <c r="X529">
        <f>IF(AND(U529=1,T529=1,C529&lt;&gt;0),ABS(S529)+ROW()/1000000,0)</f>
        <v/>
      </c>
    </row>
    <row r="530">
      <c r="A530" t="n">
        <v>201612</v>
      </c>
      <c r="B530" t="inlineStr">
        <is>
          <t>12/2016</t>
        </is>
      </c>
      <c r="C530" t="n">
        <v>37</v>
      </c>
      <c r="D530" t="inlineStr">
        <is>
          <t>S37</t>
        </is>
      </c>
      <c r="E530" t="inlineStr">
        <is>
          <t>Nexa Ayrshire (S37)</t>
        </is>
      </c>
      <c r="F530" t="inlineStr">
        <is>
          <t>Anh</t>
        </is>
      </c>
      <c r="G530" t="inlineStr">
        <is>
          <t>POS</t>
        </is>
      </c>
      <c r="H530" s="42" t="n">
        <v>16835.45</v>
      </c>
      <c r="I530" s="42" t="n">
        <v>557.39</v>
      </c>
      <c r="J530" s="42" t="n">
        <v>16278.06</v>
      </c>
      <c r="K530" s="42" t="n">
        <v>0</v>
      </c>
      <c r="L530" s="42" t="n">
        <v>7</v>
      </c>
      <c r="M530" s="42" t="n">
        <v>61</v>
      </c>
      <c r="N530" s="42" t="n">
        <v>16278.06</v>
      </c>
      <c r="O530" s="42" t="n">
        <v>16278.06</v>
      </c>
      <c r="P530" s="42" t="n">
        <v>1</v>
      </c>
      <c r="Q530" s="42" t="n">
        <v>0</v>
      </c>
      <c r="R530" s="42" t="n">
        <v>1</v>
      </c>
      <c r="S530" s="42">
        <f>N530-(J530-K530)</f>
        <v/>
      </c>
      <c r="T530">
        <f>IF(N530=0,0,IF(AND(ABS(S530)&gt;Calc!$B$8,ABS(S530)/ABS(N530)&gt;Calc!$B$9),1,0))</f>
        <v/>
      </c>
      <c r="U530">
        <f>IF(AND(A530=Calc!$B$3,OR(Calc!$B$6="*",G530=Calc!$B$6),OR(Calc!$B$7="*",F530=Calc!$B$7)),1,0)</f>
        <v/>
      </c>
      <c r="V530">
        <f>IF(AND(U530=1,J530&gt;0),J530+ROW()/1000000,0)</f>
        <v/>
      </c>
      <c r="W530">
        <f>IF(AND(U530=1,OR(N530&lt;&gt;0,J530&lt;&gt;0)),ABS(S530)+ROW()/1000000,0)</f>
        <v/>
      </c>
      <c r="X530">
        <f>IF(AND(U530=1,T530=1,C530&lt;&gt;0),ABS(S530)+ROW()/1000000,0)</f>
        <v/>
      </c>
    </row>
    <row r="531">
      <c r="A531" t="n">
        <v>201612</v>
      </c>
      <c r="B531" t="inlineStr">
        <is>
          <t>12/2016</t>
        </is>
      </c>
      <c r="C531" t="n">
        <v>38</v>
      </c>
      <c r="D531" t="inlineStr">
        <is>
          <t>S38</t>
        </is>
      </c>
      <c r="E531" t="inlineStr">
        <is>
          <t>Nexa Belfast (S38)</t>
        </is>
      </c>
      <c r="F531" t="inlineStr">
        <is>
          <t>Anh</t>
        </is>
      </c>
      <c r="G531" t="inlineStr">
        <is>
          <t>POS</t>
        </is>
      </c>
      <c r="H531" s="42" t="n">
        <v>26750.11</v>
      </c>
      <c r="I531" s="42" t="n">
        <v>21.38</v>
      </c>
      <c r="J531" s="42" t="n">
        <v>26728.73</v>
      </c>
      <c r="K531" s="42" t="n">
        <v>698</v>
      </c>
      <c r="L531" s="42" t="n">
        <v>10</v>
      </c>
      <c r="M531" s="42" t="n">
        <v>110</v>
      </c>
      <c r="N531" s="42" t="n">
        <v>26030.73</v>
      </c>
      <c r="O531" s="42" t="n">
        <v>26728.73</v>
      </c>
      <c r="P531" s="42" t="n">
        <v>0</v>
      </c>
      <c r="Q531" s="42" t="n">
        <v>0</v>
      </c>
      <c r="R531" s="42" t="n">
        <v>0</v>
      </c>
      <c r="S531" s="42">
        <f>N531-(J531-K531)</f>
        <v/>
      </c>
      <c r="T531">
        <f>IF(N531=0,0,IF(AND(ABS(S531)&gt;Calc!$B$8,ABS(S531)/ABS(N531)&gt;Calc!$B$9),1,0))</f>
        <v/>
      </c>
      <c r="U531">
        <f>IF(AND(A531=Calc!$B$3,OR(Calc!$B$6="*",G531=Calc!$B$6),OR(Calc!$B$7="*",F531=Calc!$B$7)),1,0)</f>
        <v/>
      </c>
      <c r="V531">
        <f>IF(AND(U531=1,J531&gt;0),J531+ROW()/1000000,0)</f>
        <v/>
      </c>
      <c r="W531">
        <f>IF(AND(U531=1,OR(N531&lt;&gt;0,J531&lt;&gt;0)),ABS(S531)+ROW()/1000000,0)</f>
        <v/>
      </c>
      <c r="X531">
        <f>IF(AND(U531=1,T531=1,C531&lt;&gt;0),ABS(S531)+ROW()/1000000,0)</f>
        <v/>
      </c>
    </row>
    <row r="532">
      <c r="A532" t="n">
        <v>201612</v>
      </c>
      <c r="B532" t="inlineStr">
        <is>
          <t>12/2016</t>
        </is>
      </c>
      <c r="C532" t="n">
        <v>39</v>
      </c>
      <c r="D532" t="inlineStr">
        <is>
          <t>S39</t>
        </is>
      </c>
      <c r="E532" t="inlineStr">
        <is>
          <t>Nexa Blaenau Gwent (S39)</t>
        </is>
      </c>
      <c r="F532" t="inlineStr">
        <is>
          <t>Anh</t>
        </is>
      </c>
      <c r="G532" t="inlineStr">
        <is>
          <t>POS</t>
        </is>
      </c>
      <c r="H532" s="42" t="n">
        <v>7063.36</v>
      </c>
      <c r="I532" s="42" t="n">
        <v>19.8</v>
      </c>
      <c r="J532" s="42" t="n">
        <v>7043.56</v>
      </c>
      <c r="K532" s="42" t="n">
        <v>34.47</v>
      </c>
      <c r="L532" s="42" t="n">
        <v>6</v>
      </c>
      <c r="M532" s="42" t="n">
        <v>44</v>
      </c>
      <c r="N532" s="42" t="n">
        <v>7009.09</v>
      </c>
      <c r="O532" s="42" t="n">
        <v>7043.56</v>
      </c>
      <c r="P532" s="42" t="n">
        <v>0</v>
      </c>
      <c r="Q532" s="42" t="n">
        <v>0</v>
      </c>
      <c r="R532" s="42" t="n">
        <v>0</v>
      </c>
      <c r="S532" s="42">
        <f>N532-(J532-K532)</f>
        <v/>
      </c>
      <c r="T532">
        <f>IF(N532=0,0,IF(AND(ABS(S532)&gt;Calc!$B$8,ABS(S532)/ABS(N532)&gt;Calc!$B$9),1,0))</f>
        <v/>
      </c>
      <c r="U532">
        <f>IF(AND(A532=Calc!$B$3,OR(Calc!$B$6="*",G532=Calc!$B$6),OR(Calc!$B$7="*",F532=Calc!$B$7)),1,0)</f>
        <v/>
      </c>
      <c r="V532">
        <f>IF(AND(U532=1,J532&gt;0),J532+ROW()/1000000,0)</f>
        <v/>
      </c>
      <c r="W532">
        <f>IF(AND(U532=1,OR(N532&lt;&gt;0,J532&lt;&gt;0)),ABS(S532)+ROW()/1000000,0)</f>
        <v/>
      </c>
      <c r="X532">
        <f>IF(AND(U532=1,T532=1,C532&lt;&gt;0),ABS(S532)+ROW()/1000000,0)</f>
        <v/>
      </c>
    </row>
    <row r="533">
      <c r="A533" t="n">
        <v>201612</v>
      </c>
      <c r="B533" t="inlineStr">
        <is>
          <t>12/2016</t>
        </is>
      </c>
      <c r="C533" t="n">
        <v>40</v>
      </c>
      <c r="D533" t="inlineStr">
        <is>
          <t>S40</t>
        </is>
      </c>
      <c r="E533" t="inlineStr">
        <is>
          <t>Nexa Dungannon and South Tyrone (S40)</t>
        </is>
      </c>
      <c r="F533" t="inlineStr">
        <is>
          <t>Anh</t>
        </is>
      </c>
      <c r="G533" t="inlineStr">
        <is>
          <t>POS</t>
        </is>
      </c>
      <c r="H533" s="42" t="n">
        <v>42123.13</v>
      </c>
      <c r="I533" s="42" t="n">
        <v>1215.41</v>
      </c>
      <c r="J533" s="42" t="n">
        <v>40907.72</v>
      </c>
      <c r="K533" s="42" t="n">
        <v>4234.2</v>
      </c>
      <c r="L533" s="42" t="n">
        <v>14</v>
      </c>
      <c r="M533" s="42" t="n">
        <v>122</v>
      </c>
      <c r="N533" s="42" t="n">
        <v>36673.52</v>
      </c>
      <c r="O533" s="42" t="n">
        <v>40907.72</v>
      </c>
      <c r="P533" s="42" t="n">
        <v>0</v>
      </c>
      <c r="Q533" s="42" t="n">
        <v>0</v>
      </c>
      <c r="R533" s="42" t="n">
        <v>0</v>
      </c>
      <c r="S533" s="42">
        <f>N533-(J533-K533)</f>
        <v/>
      </c>
      <c r="T533">
        <f>IF(N533=0,0,IF(AND(ABS(S533)&gt;Calc!$B$8,ABS(S533)/ABS(N533)&gt;Calc!$B$9),1,0))</f>
        <v/>
      </c>
      <c r="U533">
        <f>IF(AND(A533=Calc!$B$3,OR(Calc!$B$6="*",G533=Calc!$B$6),OR(Calc!$B$7="*",F533=Calc!$B$7)),1,0)</f>
        <v/>
      </c>
      <c r="V533">
        <f>IF(AND(U533=1,J533&gt;0),J533+ROW()/1000000,0)</f>
        <v/>
      </c>
      <c r="W533">
        <f>IF(AND(U533=1,OR(N533&lt;&gt;0,J533&lt;&gt;0)),ABS(S533)+ROW()/1000000,0)</f>
        <v/>
      </c>
      <c r="X533">
        <f>IF(AND(U533=1,T533=1,C533&lt;&gt;0),ABS(S533)+ROW()/1000000,0)</f>
        <v/>
      </c>
    </row>
    <row r="534">
      <c r="A534" t="n">
        <v>201612</v>
      </c>
      <c r="B534" t="inlineStr">
        <is>
          <t>12/2016</t>
        </is>
      </c>
      <c r="C534" t="n">
        <v>41</v>
      </c>
      <c r="D534" t="inlineStr">
        <is>
          <t>S41</t>
        </is>
      </c>
      <c r="E534" t="inlineStr">
        <is>
          <t>Nexa Fermanagh (S41)</t>
        </is>
      </c>
      <c r="F534" t="inlineStr">
        <is>
          <t>Anh</t>
        </is>
      </c>
      <c r="G534" t="inlineStr">
        <is>
          <t>POS</t>
        </is>
      </c>
      <c r="H534" s="42" t="n">
        <v>13436.03</v>
      </c>
      <c r="I534" s="42" t="n">
        <v>731.5</v>
      </c>
      <c r="J534" s="42" t="n">
        <v>12704.53</v>
      </c>
      <c r="K534" s="42" t="n">
        <v>2126.3</v>
      </c>
      <c r="L534" s="42" t="n">
        <v>7</v>
      </c>
      <c r="M534" s="42" t="n">
        <v>50</v>
      </c>
      <c r="N534" s="42" t="n">
        <v>10578.23</v>
      </c>
      <c r="O534" s="42" t="n">
        <v>12704.53</v>
      </c>
      <c r="P534" s="42" t="n">
        <v>0</v>
      </c>
      <c r="Q534" s="42" t="n">
        <v>0</v>
      </c>
      <c r="R534" s="42" t="n">
        <v>0</v>
      </c>
      <c r="S534" s="42">
        <f>N534-(J534-K534)</f>
        <v/>
      </c>
      <c r="T534">
        <f>IF(N534=0,0,IF(AND(ABS(S534)&gt;Calc!$B$8,ABS(S534)/ABS(N534)&gt;Calc!$B$9),1,0))</f>
        <v/>
      </c>
      <c r="U534">
        <f>IF(AND(A534=Calc!$B$3,OR(Calc!$B$6="*",G534=Calc!$B$6),OR(Calc!$B$7="*",F534=Calc!$B$7)),1,0)</f>
        <v/>
      </c>
      <c r="V534">
        <f>IF(AND(U534=1,J534&gt;0),J534+ROW()/1000000,0)</f>
        <v/>
      </c>
      <c r="W534">
        <f>IF(AND(U534=1,OR(N534&lt;&gt;0,J534&lt;&gt;0)),ABS(S534)+ROW()/1000000,0)</f>
        <v/>
      </c>
      <c r="X534">
        <f>IF(AND(U534=1,T534=1,C534&lt;&gt;0),ABS(S534)+ROW()/1000000,0)</f>
        <v/>
      </c>
    </row>
    <row r="535">
      <c r="A535" t="n">
        <v>201612</v>
      </c>
      <c r="B535" t="inlineStr">
        <is>
          <t>12/2016</t>
        </is>
      </c>
      <c r="C535" t="n">
        <v>42</v>
      </c>
      <c r="D535" t="inlineStr">
        <is>
          <t>S42</t>
        </is>
      </c>
      <c r="E535" t="inlineStr">
        <is>
          <t>Nexa North Down (S42)</t>
        </is>
      </c>
      <c r="F535" t="inlineStr">
        <is>
          <t>Anh</t>
        </is>
      </c>
      <c r="G535" t="inlineStr">
        <is>
          <t>POS</t>
        </is>
      </c>
      <c r="H535" s="42" t="n">
        <v>13858.17</v>
      </c>
      <c r="I535" s="42" t="n">
        <v>117.2</v>
      </c>
      <c r="J535" s="42" t="n">
        <v>13740.97</v>
      </c>
      <c r="K535" s="42" t="n">
        <v>0</v>
      </c>
      <c r="L535" s="42" t="n">
        <v>10</v>
      </c>
      <c r="M535" s="42" t="n">
        <v>62</v>
      </c>
      <c r="N535" s="42" t="n">
        <v>13740.97</v>
      </c>
      <c r="O535" s="42" t="n">
        <v>13740.97</v>
      </c>
      <c r="P535" s="42" t="n">
        <v>0</v>
      </c>
      <c r="Q535" s="42" t="n">
        <v>0</v>
      </c>
      <c r="R535" s="42" t="n">
        <v>0</v>
      </c>
      <c r="S535" s="42">
        <f>N535-(J535-K535)</f>
        <v/>
      </c>
      <c r="T535">
        <f>IF(N535=0,0,IF(AND(ABS(S535)&gt;Calc!$B$8,ABS(S535)/ABS(N535)&gt;Calc!$B$9),1,0))</f>
        <v/>
      </c>
      <c r="U535">
        <f>IF(AND(A535=Calc!$B$3,OR(Calc!$B$6="*",G535=Calc!$B$6),OR(Calc!$B$7="*",F535=Calc!$B$7)),1,0)</f>
        <v/>
      </c>
      <c r="V535">
        <f>IF(AND(U535=1,J535&gt;0),J535+ROW()/1000000,0)</f>
        <v/>
      </c>
      <c r="W535">
        <f>IF(AND(U535=1,OR(N535&lt;&gt;0,J535&lt;&gt;0)),ABS(S535)+ROW()/1000000,0)</f>
        <v/>
      </c>
      <c r="X535">
        <f>IF(AND(U535=1,T535=1,C535&lt;&gt;0),ABS(S535)+ROW()/1000000,0)</f>
        <v/>
      </c>
    </row>
    <row r="536">
      <c r="A536" t="n">
        <v>201612</v>
      </c>
      <c r="B536" t="inlineStr">
        <is>
          <t>12/2016</t>
        </is>
      </c>
      <c r="C536" t="n">
        <v>43</v>
      </c>
      <c r="D536" t="inlineStr">
        <is>
          <t>S43</t>
        </is>
      </c>
      <c r="E536" t="inlineStr">
        <is>
          <t>Nexa Alaska (S43)</t>
        </is>
      </c>
      <c r="F536" t="inlineStr">
        <is>
          <t>Mỹ</t>
        </is>
      </c>
      <c r="G536" t="inlineStr">
        <is>
          <t>POS</t>
        </is>
      </c>
      <c r="H536" s="42" t="n">
        <v>15945.9</v>
      </c>
      <c r="I536" s="42" t="n">
        <v>354.21</v>
      </c>
      <c r="J536" s="42" t="n">
        <v>15591.69</v>
      </c>
      <c r="K536" s="42" t="n">
        <v>1491.98</v>
      </c>
      <c r="L536" s="42" t="n">
        <v>13</v>
      </c>
      <c r="M536" s="42" t="n">
        <v>92</v>
      </c>
      <c r="N536" s="42" t="n">
        <v>14099.71</v>
      </c>
      <c r="O536" s="42" t="n">
        <v>15591.69</v>
      </c>
      <c r="P536" s="42" t="n">
        <v>0</v>
      </c>
      <c r="Q536" s="42" t="n">
        <v>0</v>
      </c>
      <c r="R536" s="42" t="n">
        <v>0</v>
      </c>
      <c r="S536" s="42">
        <f>N536-(J536-K536)</f>
        <v/>
      </c>
      <c r="T536">
        <f>IF(N536=0,0,IF(AND(ABS(S536)&gt;Calc!$B$8,ABS(S536)/ABS(N536)&gt;Calc!$B$9),1,0))</f>
        <v/>
      </c>
      <c r="U536">
        <f>IF(AND(A536=Calc!$B$3,OR(Calc!$B$6="*",G536=Calc!$B$6),OR(Calc!$B$7="*",F536=Calc!$B$7)),1,0)</f>
        <v/>
      </c>
      <c r="V536">
        <f>IF(AND(U536=1,J536&gt;0),J536+ROW()/1000000,0)</f>
        <v/>
      </c>
      <c r="W536">
        <f>IF(AND(U536=1,OR(N536&lt;&gt;0,J536&lt;&gt;0)),ABS(S536)+ROW()/1000000,0)</f>
        <v/>
      </c>
      <c r="X536">
        <f>IF(AND(U536=1,T536=1,C536&lt;&gt;0),ABS(S536)+ROW()/1000000,0)</f>
        <v/>
      </c>
    </row>
    <row r="537">
      <c r="A537" t="n">
        <v>201612</v>
      </c>
      <c r="B537" t="inlineStr">
        <is>
          <t>12/2016</t>
        </is>
      </c>
      <c r="C537" t="n">
        <v>44</v>
      </c>
      <c r="D537" t="inlineStr">
        <is>
          <t>S44</t>
        </is>
      </c>
      <c r="E537" t="inlineStr">
        <is>
          <t>Nexa Arkansas (S44)</t>
        </is>
      </c>
      <c r="F537" t="inlineStr">
        <is>
          <t>Mỹ</t>
        </is>
      </c>
      <c r="G537" t="inlineStr">
        <is>
          <t>POS</t>
        </is>
      </c>
      <c r="H537" s="42" t="n">
        <v>6142.14</v>
      </c>
      <c r="I537" s="42" t="n">
        <v>19.65</v>
      </c>
      <c r="J537" s="42" t="n">
        <v>6122.49</v>
      </c>
      <c r="K537" s="42" t="n">
        <v>0</v>
      </c>
      <c r="L537" s="42" t="n">
        <v>4</v>
      </c>
      <c r="M537" s="42" t="n">
        <v>24</v>
      </c>
      <c r="N537" s="42" t="n">
        <v>6122.49</v>
      </c>
      <c r="O537" s="42" t="n">
        <v>6122.49</v>
      </c>
      <c r="P537" s="42" t="n">
        <v>0</v>
      </c>
      <c r="Q537" s="42" t="n">
        <v>0</v>
      </c>
      <c r="R537" s="42" t="n">
        <v>0</v>
      </c>
      <c r="S537" s="42">
        <f>N537-(J537-K537)</f>
        <v/>
      </c>
      <c r="T537">
        <f>IF(N537=0,0,IF(AND(ABS(S537)&gt;Calc!$B$8,ABS(S537)/ABS(N537)&gt;Calc!$B$9),1,0))</f>
        <v/>
      </c>
      <c r="U537">
        <f>IF(AND(A537=Calc!$B$3,OR(Calc!$B$6="*",G537=Calc!$B$6),OR(Calc!$B$7="*",F537=Calc!$B$7)),1,0)</f>
        <v/>
      </c>
      <c r="V537">
        <f>IF(AND(U537=1,J537&gt;0),J537+ROW()/1000000,0)</f>
        <v/>
      </c>
      <c r="W537">
        <f>IF(AND(U537=1,OR(N537&lt;&gt;0,J537&lt;&gt;0)),ABS(S537)+ROW()/1000000,0)</f>
        <v/>
      </c>
      <c r="X537">
        <f>IF(AND(U537=1,T537=1,C537&lt;&gt;0),ABS(S537)+ROW()/1000000,0)</f>
        <v/>
      </c>
    </row>
    <row r="538">
      <c r="A538" t="n">
        <v>201612</v>
      </c>
      <c r="B538" t="inlineStr">
        <is>
          <t>12/2016</t>
        </is>
      </c>
      <c r="C538" t="n">
        <v>45</v>
      </c>
      <c r="D538" t="inlineStr">
        <is>
          <t>S45</t>
        </is>
      </c>
      <c r="E538" t="inlineStr">
        <is>
          <t>Nexa Connecticut (S45)</t>
        </is>
      </c>
      <c r="F538" t="inlineStr">
        <is>
          <t>Mỹ</t>
        </is>
      </c>
      <c r="G538" t="inlineStr">
        <is>
          <t>POS</t>
        </is>
      </c>
      <c r="H538" s="42" t="n">
        <v>18907.2</v>
      </c>
      <c r="I538" s="42" t="n">
        <v>853.95</v>
      </c>
      <c r="J538" s="42" t="n">
        <v>18053.25</v>
      </c>
      <c r="K538" s="42" t="n">
        <v>0</v>
      </c>
      <c r="L538" s="42" t="n">
        <v>8</v>
      </c>
      <c r="M538" s="42" t="n">
        <v>77</v>
      </c>
      <c r="N538" s="42" t="n">
        <v>18053.25</v>
      </c>
      <c r="O538" s="42" t="n">
        <v>18053.25</v>
      </c>
      <c r="P538" s="42" t="n">
        <v>0</v>
      </c>
      <c r="Q538" s="42" t="n">
        <v>0</v>
      </c>
      <c r="R538" s="42" t="n">
        <v>0</v>
      </c>
      <c r="S538" s="42">
        <f>N538-(J538-K538)</f>
        <v/>
      </c>
      <c r="T538">
        <f>IF(N538=0,0,IF(AND(ABS(S538)&gt;Calc!$B$8,ABS(S538)/ABS(N538)&gt;Calc!$B$9),1,0))</f>
        <v/>
      </c>
      <c r="U538">
        <f>IF(AND(A538=Calc!$B$3,OR(Calc!$B$6="*",G538=Calc!$B$6),OR(Calc!$B$7="*",F538=Calc!$B$7)),1,0)</f>
        <v/>
      </c>
      <c r="V538">
        <f>IF(AND(U538=1,J538&gt;0),J538+ROW()/1000000,0)</f>
        <v/>
      </c>
      <c r="W538">
        <f>IF(AND(U538=1,OR(N538&lt;&gt;0,J538&lt;&gt;0)),ABS(S538)+ROW()/1000000,0)</f>
        <v/>
      </c>
      <c r="X538">
        <f>IF(AND(U538=1,T538=1,C538&lt;&gt;0),ABS(S538)+ROW()/1000000,0)</f>
        <v/>
      </c>
    </row>
    <row r="539">
      <c r="A539" t="n">
        <v>201612</v>
      </c>
      <c r="B539" t="inlineStr">
        <is>
          <t>12/2016</t>
        </is>
      </c>
      <c r="C539" t="n">
        <v>47</v>
      </c>
      <c r="D539" t="inlineStr">
        <is>
          <t>S47</t>
        </is>
      </c>
      <c r="E539" t="inlineStr">
        <is>
          <t>Nexa Hawaii (S47)</t>
        </is>
      </c>
      <c r="F539" t="inlineStr">
        <is>
          <t>Mỹ</t>
        </is>
      </c>
      <c r="G539" t="inlineStr">
        <is>
          <t>POS</t>
        </is>
      </c>
      <c r="H539" s="42" t="n">
        <v>30893.25</v>
      </c>
      <c r="I539" s="42" t="n">
        <v>1281.61</v>
      </c>
      <c r="J539" s="42" t="n">
        <v>29611.64</v>
      </c>
      <c r="K539" s="42" t="n">
        <v>0</v>
      </c>
      <c r="L539" s="42" t="n">
        <v>11</v>
      </c>
      <c r="M539" s="42" t="n">
        <v>72</v>
      </c>
      <c r="N539" s="42" t="n">
        <v>29611.64</v>
      </c>
      <c r="O539" s="42" t="n">
        <v>29611.64</v>
      </c>
      <c r="P539" s="42" t="n">
        <v>2</v>
      </c>
      <c r="Q539" s="42" t="n">
        <v>0</v>
      </c>
      <c r="R539" s="42" t="n">
        <v>0</v>
      </c>
      <c r="S539" s="42">
        <f>N539-(J539-K539)</f>
        <v/>
      </c>
      <c r="T539">
        <f>IF(N539=0,0,IF(AND(ABS(S539)&gt;Calc!$B$8,ABS(S539)/ABS(N539)&gt;Calc!$B$9),1,0))</f>
        <v/>
      </c>
      <c r="U539">
        <f>IF(AND(A539=Calc!$B$3,OR(Calc!$B$6="*",G539=Calc!$B$6),OR(Calc!$B$7="*",F539=Calc!$B$7)),1,0)</f>
        <v/>
      </c>
      <c r="V539">
        <f>IF(AND(U539=1,J539&gt;0),J539+ROW()/1000000,0)</f>
        <v/>
      </c>
      <c r="W539">
        <f>IF(AND(U539=1,OR(N539&lt;&gt;0,J539&lt;&gt;0)),ABS(S539)+ROW()/1000000,0)</f>
        <v/>
      </c>
      <c r="X539">
        <f>IF(AND(U539=1,T539=1,C539&lt;&gt;0),ABS(S539)+ROW()/1000000,0)</f>
        <v/>
      </c>
    </row>
    <row r="540">
      <c r="A540" t="n">
        <v>201612</v>
      </c>
      <c r="B540" t="inlineStr">
        <is>
          <t>12/2016</t>
        </is>
      </c>
      <c r="C540" t="n">
        <v>48</v>
      </c>
      <c r="D540" t="inlineStr">
        <is>
          <t>S48</t>
        </is>
      </c>
      <c r="E540" t="inlineStr">
        <is>
          <t>Nexa Idaho (S48)</t>
        </is>
      </c>
      <c r="F540" t="inlineStr">
        <is>
          <t>Mỹ</t>
        </is>
      </c>
      <c r="G540" t="inlineStr">
        <is>
          <t>POS</t>
        </is>
      </c>
      <c r="H540" s="42" t="n">
        <v>6638.43</v>
      </c>
      <c r="I540" s="42" t="n">
        <v>332.67</v>
      </c>
      <c r="J540" s="42" t="n">
        <v>6305.76</v>
      </c>
      <c r="K540" s="42" t="n">
        <v>0</v>
      </c>
      <c r="L540" s="42" t="n">
        <v>9</v>
      </c>
      <c r="M540" s="42" t="n">
        <v>39</v>
      </c>
      <c r="N540" s="42" t="n">
        <v>6305.76</v>
      </c>
      <c r="O540" s="42" t="n">
        <v>6305.76</v>
      </c>
      <c r="P540" s="42" t="n">
        <v>1</v>
      </c>
      <c r="Q540" s="42" t="n">
        <v>0</v>
      </c>
      <c r="R540" s="42" t="n">
        <v>0</v>
      </c>
      <c r="S540" s="42">
        <f>N540-(J540-K540)</f>
        <v/>
      </c>
      <c r="T540">
        <f>IF(N540=0,0,IF(AND(ABS(S540)&gt;Calc!$B$8,ABS(S540)/ABS(N540)&gt;Calc!$B$9),1,0))</f>
        <v/>
      </c>
      <c r="U540">
        <f>IF(AND(A540=Calc!$B$3,OR(Calc!$B$6="*",G540=Calc!$B$6),OR(Calc!$B$7="*",F540=Calc!$B$7)),1,0)</f>
        <v/>
      </c>
      <c r="V540">
        <f>IF(AND(U540=1,J540&gt;0),J540+ROW()/1000000,0)</f>
        <v/>
      </c>
      <c r="W540">
        <f>IF(AND(U540=1,OR(N540&lt;&gt;0,J540&lt;&gt;0)),ABS(S540)+ROW()/1000000,0)</f>
        <v/>
      </c>
      <c r="X540">
        <f>IF(AND(U540=1,T540=1,C540&lt;&gt;0),ABS(S540)+ROW()/1000000,0)</f>
        <v/>
      </c>
    </row>
    <row r="541">
      <c r="A541" t="n">
        <v>201612</v>
      </c>
      <c r="B541" t="inlineStr">
        <is>
          <t>12/2016</t>
        </is>
      </c>
      <c r="C541" t="n">
        <v>50</v>
      </c>
      <c r="D541" t="inlineStr">
        <is>
          <t>S50</t>
        </is>
      </c>
      <c r="E541" t="inlineStr">
        <is>
          <t>Nexa Kansas (S50)</t>
        </is>
      </c>
      <c r="F541" t="inlineStr">
        <is>
          <t>Mỹ</t>
        </is>
      </c>
      <c r="G541" t="inlineStr">
        <is>
          <t>POS</t>
        </is>
      </c>
      <c r="H541" s="42" t="n">
        <v>12095.04</v>
      </c>
      <c r="I541" s="42" t="n">
        <v>727.64</v>
      </c>
      <c r="J541" s="42" t="n">
        <v>11367.4</v>
      </c>
      <c r="K541" s="42" t="n">
        <v>0</v>
      </c>
      <c r="L541" s="42" t="n">
        <v>10</v>
      </c>
      <c r="M541" s="42" t="n">
        <v>56</v>
      </c>
      <c r="N541" s="42" t="n">
        <v>11367.4</v>
      </c>
      <c r="O541" s="42" t="n">
        <v>11367.4</v>
      </c>
      <c r="P541" s="42" t="n">
        <v>0</v>
      </c>
      <c r="Q541" s="42" t="n">
        <v>0</v>
      </c>
      <c r="R541" s="42" t="n">
        <v>0</v>
      </c>
      <c r="S541" s="42">
        <f>N541-(J541-K541)</f>
        <v/>
      </c>
      <c r="T541">
        <f>IF(N541=0,0,IF(AND(ABS(S541)&gt;Calc!$B$8,ABS(S541)/ABS(N541)&gt;Calc!$B$9),1,0))</f>
        <v/>
      </c>
      <c r="U541">
        <f>IF(AND(A541=Calc!$B$3,OR(Calc!$B$6="*",G541=Calc!$B$6),OR(Calc!$B$7="*",F541=Calc!$B$7)),1,0)</f>
        <v/>
      </c>
      <c r="V541">
        <f>IF(AND(U541=1,J541&gt;0),J541+ROW()/1000000,0)</f>
        <v/>
      </c>
      <c r="W541">
        <f>IF(AND(U541=1,OR(N541&lt;&gt;0,J541&lt;&gt;0)),ABS(S541)+ROW()/1000000,0)</f>
        <v/>
      </c>
      <c r="X541">
        <f>IF(AND(U541=1,T541=1,C541&lt;&gt;0),ABS(S541)+ROW()/1000000,0)</f>
        <v/>
      </c>
    </row>
    <row r="542">
      <c r="A542" t="n">
        <v>201612</v>
      </c>
      <c r="B542" t="inlineStr">
        <is>
          <t>12/2016</t>
        </is>
      </c>
      <c r="C542" t="n">
        <v>51</v>
      </c>
      <c r="D542" t="inlineStr">
        <is>
          <t>S51</t>
        </is>
      </c>
      <c r="E542" t="inlineStr">
        <is>
          <t>Nexa Maine (S51)</t>
        </is>
      </c>
      <c r="F542" t="inlineStr">
        <is>
          <t>Mỹ</t>
        </is>
      </c>
      <c r="G542" t="inlineStr">
        <is>
          <t>POS</t>
        </is>
      </c>
      <c r="H542" s="42" t="n">
        <v>41117.5</v>
      </c>
      <c r="I542" s="42" t="n">
        <v>326.97</v>
      </c>
      <c r="J542" s="42" t="n">
        <v>40790.53</v>
      </c>
      <c r="K542" s="42" t="n">
        <v>0</v>
      </c>
      <c r="L542" s="42" t="n">
        <v>12</v>
      </c>
      <c r="M542" s="42" t="n">
        <v>89</v>
      </c>
      <c r="N542" s="42" t="n">
        <v>40790.53</v>
      </c>
      <c r="O542" s="42" t="n">
        <v>40790.53</v>
      </c>
      <c r="P542" s="42" t="n">
        <v>0</v>
      </c>
      <c r="Q542" s="42" t="n">
        <v>0</v>
      </c>
      <c r="R542" s="42" t="n">
        <v>0</v>
      </c>
      <c r="S542" s="42">
        <f>N542-(J542-K542)</f>
        <v/>
      </c>
      <c r="T542">
        <f>IF(N542=0,0,IF(AND(ABS(S542)&gt;Calc!$B$8,ABS(S542)/ABS(N542)&gt;Calc!$B$9),1,0))</f>
        <v/>
      </c>
      <c r="U542">
        <f>IF(AND(A542=Calc!$B$3,OR(Calc!$B$6="*",G542=Calc!$B$6),OR(Calc!$B$7="*",F542=Calc!$B$7)),1,0)</f>
        <v/>
      </c>
      <c r="V542">
        <f>IF(AND(U542=1,J542&gt;0),J542+ROW()/1000000,0)</f>
        <v/>
      </c>
      <c r="W542">
        <f>IF(AND(U542=1,OR(N542&lt;&gt;0,J542&lt;&gt;0)),ABS(S542)+ROW()/1000000,0)</f>
        <v/>
      </c>
      <c r="X542">
        <f>IF(AND(U542=1,T542=1,C542&lt;&gt;0),ABS(S542)+ROW()/1000000,0)</f>
        <v/>
      </c>
    </row>
    <row r="543">
      <c r="A543" t="n">
        <v>201612</v>
      </c>
      <c r="B543" t="inlineStr">
        <is>
          <t>12/2016</t>
        </is>
      </c>
      <c r="C543" t="n">
        <v>53</v>
      </c>
      <c r="D543" t="inlineStr">
        <is>
          <t>S53</t>
        </is>
      </c>
      <c r="E543" t="inlineStr">
        <is>
          <t>Nexa Montana (S53)</t>
        </is>
      </c>
      <c r="F543" t="inlineStr">
        <is>
          <t>Mỹ</t>
        </is>
      </c>
      <c r="G543" t="inlineStr">
        <is>
          <t>POS</t>
        </is>
      </c>
      <c r="H543" s="42" t="n">
        <v>34453.25</v>
      </c>
      <c r="I543" s="42" t="n">
        <v>25.98</v>
      </c>
      <c r="J543" s="42" t="n">
        <v>34427.27</v>
      </c>
      <c r="K543" s="42" t="n">
        <v>0</v>
      </c>
      <c r="L543" s="42" t="n">
        <v>10</v>
      </c>
      <c r="M543" s="42" t="n">
        <v>93</v>
      </c>
      <c r="N543" s="42" t="n">
        <v>34427.27</v>
      </c>
      <c r="O543" s="42" t="n">
        <v>34427.27</v>
      </c>
      <c r="P543" s="42" t="n">
        <v>0</v>
      </c>
      <c r="Q543" s="42" t="n">
        <v>0</v>
      </c>
      <c r="R543" s="42" t="n">
        <v>0</v>
      </c>
      <c r="S543" s="42">
        <f>N543-(J543-K543)</f>
        <v/>
      </c>
      <c r="T543">
        <f>IF(N543=0,0,IF(AND(ABS(S543)&gt;Calc!$B$8,ABS(S543)/ABS(N543)&gt;Calc!$B$9),1,0))</f>
        <v/>
      </c>
      <c r="U543">
        <f>IF(AND(A543=Calc!$B$3,OR(Calc!$B$6="*",G543=Calc!$B$6),OR(Calc!$B$7="*",F543=Calc!$B$7)),1,0)</f>
        <v/>
      </c>
      <c r="V543">
        <f>IF(AND(U543=1,J543&gt;0),J543+ROW()/1000000,0)</f>
        <v/>
      </c>
      <c r="W543">
        <f>IF(AND(U543=1,OR(N543&lt;&gt;0,J543&lt;&gt;0)),ABS(S543)+ROW()/1000000,0)</f>
        <v/>
      </c>
      <c r="X543">
        <f>IF(AND(U543=1,T543=1,C543&lt;&gt;0),ABS(S543)+ROW()/1000000,0)</f>
        <v/>
      </c>
    </row>
    <row r="544">
      <c r="A544" t="n">
        <v>201612</v>
      </c>
      <c r="B544" t="inlineStr">
        <is>
          <t>12/2016</t>
        </is>
      </c>
      <c r="C544" t="n">
        <v>54</v>
      </c>
      <c r="D544" t="inlineStr">
        <is>
          <t>S54</t>
        </is>
      </c>
      <c r="E544" t="inlineStr">
        <is>
          <t>Nexa Nebraska (S54)</t>
        </is>
      </c>
      <c r="F544" t="inlineStr">
        <is>
          <t>Mỹ</t>
        </is>
      </c>
      <c r="G544" t="inlineStr">
        <is>
          <t>POS</t>
        </is>
      </c>
      <c r="H544" s="42" t="n">
        <v>37594.62</v>
      </c>
      <c r="I544" s="42" t="n">
        <v>135.88</v>
      </c>
      <c r="J544" s="42" t="n">
        <v>37458.74</v>
      </c>
      <c r="K544" s="42" t="n">
        <v>0</v>
      </c>
      <c r="L544" s="42" t="n">
        <v>8</v>
      </c>
      <c r="M544" s="42" t="n">
        <v>55</v>
      </c>
      <c r="N544" s="42" t="n">
        <v>37458.74</v>
      </c>
      <c r="O544" s="42" t="n">
        <v>37458.74</v>
      </c>
      <c r="P544" s="42" t="n">
        <v>0</v>
      </c>
      <c r="Q544" s="42" t="n">
        <v>0</v>
      </c>
      <c r="R544" s="42" t="n">
        <v>0</v>
      </c>
      <c r="S544" s="42">
        <f>N544-(J544-K544)</f>
        <v/>
      </c>
      <c r="T544">
        <f>IF(N544=0,0,IF(AND(ABS(S544)&gt;Calc!$B$8,ABS(S544)/ABS(N544)&gt;Calc!$B$9),1,0))</f>
        <v/>
      </c>
      <c r="U544">
        <f>IF(AND(A544=Calc!$B$3,OR(Calc!$B$6="*",G544=Calc!$B$6),OR(Calc!$B$7="*",F544=Calc!$B$7)),1,0)</f>
        <v/>
      </c>
      <c r="V544">
        <f>IF(AND(U544=1,J544&gt;0),J544+ROW()/1000000,0)</f>
        <v/>
      </c>
      <c r="W544">
        <f>IF(AND(U544=1,OR(N544&lt;&gt;0,J544&lt;&gt;0)),ABS(S544)+ROW()/1000000,0)</f>
        <v/>
      </c>
      <c r="X544">
        <f>IF(AND(U544=1,T544=1,C544&lt;&gt;0),ABS(S544)+ROW()/1000000,0)</f>
        <v/>
      </c>
    </row>
    <row r="545">
      <c r="A545" t="n">
        <v>201612</v>
      </c>
      <c r="B545" t="inlineStr">
        <is>
          <t>12/2016</t>
        </is>
      </c>
      <c r="C545" t="n">
        <v>55</v>
      </c>
      <c r="D545" t="inlineStr">
        <is>
          <t>S55</t>
        </is>
      </c>
      <c r="E545" t="inlineStr">
        <is>
          <t>Nexa Nevada (S55)</t>
        </is>
      </c>
      <c r="F545" t="inlineStr">
        <is>
          <t>Mỹ</t>
        </is>
      </c>
      <c r="G545" t="inlineStr">
        <is>
          <t>POS</t>
        </is>
      </c>
      <c r="H545" s="42" t="n">
        <v>15664.66</v>
      </c>
      <c r="I545" s="42" t="n">
        <v>203.4</v>
      </c>
      <c r="J545" s="42" t="n">
        <v>15461.26</v>
      </c>
      <c r="K545" s="42" t="n">
        <v>109</v>
      </c>
      <c r="L545" s="42" t="n">
        <v>9</v>
      </c>
      <c r="M545" s="42" t="n">
        <v>52</v>
      </c>
      <c r="N545" s="42" t="n">
        <v>15352.26</v>
      </c>
      <c r="O545" s="42" t="n">
        <v>15461.26</v>
      </c>
      <c r="P545" s="42" t="n">
        <v>0</v>
      </c>
      <c r="Q545" s="42" t="n">
        <v>0</v>
      </c>
      <c r="R545" s="42" t="n">
        <v>0</v>
      </c>
      <c r="S545" s="42">
        <f>N545-(J545-K545)</f>
        <v/>
      </c>
      <c r="T545">
        <f>IF(N545=0,0,IF(AND(ABS(S545)&gt;Calc!$B$8,ABS(S545)/ABS(N545)&gt;Calc!$B$9),1,0))</f>
        <v/>
      </c>
      <c r="U545">
        <f>IF(AND(A545=Calc!$B$3,OR(Calc!$B$6="*",G545=Calc!$B$6),OR(Calc!$B$7="*",F545=Calc!$B$7)),1,0)</f>
        <v/>
      </c>
      <c r="V545">
        <f>IF(AND(U545=1,J545&gt;0),J545+ROW()/1000000,0)</f>
        <v/>
      </c>
      <c r="W545">
        <f>IF(AND(U545=1,OR(N545&lt;&gt;0,J545&lt;&gt;0)),ABS(S545)+ROW()/1000000,0)</f>
        <v/>
      </c>
      <c r="X545">
        <f>IF(AND(U545=1,T545=1,C545&lt;&gt;0),ABS(S545)+ROW()/1000000,0)</f>
        <v/>
      </c>
    </row>
    <row r="546">
      <c r="A546" t="n">
        <v>201612</v>
      </c>
      <c r="B546" t="inlineStr">
        <is>
          <t>12/2016</t>
        </is>
      </c>
      <c r="C546" t="n">
        <v>56</v>
      </c>
      <c r="D546" t="inlineStr">
        <is>
          <t>S56</t>
        </is>
      </c>
      <c r="E546" t="inlineStr">
        <is>
          <t>Nexa New Hampshire (S56)</t>
        </is>
      </c>
      <c r="F546" t="inlineStr">
        <is>
          <t>Mỹ</t>
        </is>
      </c>
      <c r="G546" t="inlineStr">
        <is>
          <t>POS</t>
        </is>
      </c>
      <c r="H546" s="42" t="n">
        <v>16123.43</v>
      </c>
      <c r="I546" s="42" t="n">
        <v>186.2</v>
      </c>
      <c r="J546" s="42" t="n">
        <v>15937.23</v>
      </c>
      <c r="K546" s="42" t="n">
        <v>0</v>
      </c>
      <c r="L546" s="42" t="n">
        <v>8</v>
      </c>
      <c r="M546" s="42" t="n">
        <v>62</v>
      </c>
      <c r="N546" s="42" t="n">
        <v>15937.23</v>
      </c>
      <c r="O546" s="42" t="n">
        <v>15937.23</v>
      </c>
      <c r="P546" s="42" t="n">
        <v>0</v>
      </c>
      <c r="Q546" s="42" t="n">
        <v>0</v>
      </c>
      <c r="R546" s="42" t="n">
        <v>0</v>
      </c>
      <c r="S546" s="42">
        <f>N546-(J546-K546)</f>
        <v/>
      </c>
      <c r="T546">
        <f>IF(N546=0,0,IF(AND(ABS(S546)&gt;Calc!$B$8,ABS(S546)/ABS(N546)&gt;Calc!$B$9),1,0))</f>
        <v/>
      </c>
      <c r="U546">
        <f>IF(AND(A546=Calc!$B$3,OR(Calc!$B$6="*",G546=Calc!$B$6),OR(Calc!$B$7="*",F546=Calc!$B$7)),1,0)</f>
        <v/>
      </c>
      <c r="V546">
        <f>IF(AND(U546=1,J546&gt;0),J546+ROW()/1000000,0)</f>
        <v/>
      </c>
      <c r="W546">
        <f>IF(AND(U546=1,OR(N546&lt;&gt;0,J546&lt;&gt;0)),ABS(S546)+ROW()/1000000,0)</f>
        <v/>
      </c>
      <c r="X546">
        <f>IF(AND(U546=1,T546=1,C546&lt;&gt;0),ABS(S546)+ROW()/1000000,0)</f>
        <v/>
      </c>
    </row>
    <row r="547">
      <c r="A547" t="n">
        <v>201612</v>
      </c>
      <c r="B547" t="inlineStr">
        <is>
          <t>12/2016</t>
        </is>
      </c>
      <c r="C547" t="n">
        <v>57</v>
      </c>
      <c r="D547" t="inlineStr">
        <is>
          <t>S57</t>
        </is>
      </c>
      <c r="E547" t="inlineStr">
        <is>
          <t>Nexa New Mexico (S57)</t>
        </is>
      </c>
      <c r="F547" t="inlineStr">
        <is>
          <t>Mỹ</t>
        </is>
      </c>
      <c r="G547" t="inlineStr">
        <is>
          <t>POS</t>
        </is>
      </c>
      <c r="H547" s="42" t="n">
        <v>8301.459999999999</v>
      </c>
      <c r="I547" s="42" t="n">
        <v>296.29</v>
      </c>
      <c r="J547" s="42" t="n">
        <v>8005.17</v>
      </c>
      <c r="K547" s="42" t="n">
        <v>0</v>
      </c>
      <c r="L547" s="42" t="n">
        <v>6</v>
      </c>
      <c r="M547" s="42" t="n">
        <v>39</v>
      </c>
      <c r="N547" s="42" t="n">
        <v>8005.17</v>
      </c>
      <c r="O547" s="42" t="n">
        <v>8005.17</v>
      </c>
      <c r="P547" s="42" t="n">
        <v>0</v>
      </c>
      <c r="Q547" s="42" t="n">
        <v>0</v>
      </c>
      <c r="R547" s="42" t="n">
        <v>0</v>
      </c>
      <c r="S547" s="42">
        <f>N547-(J547-K547)</f>
        <v/>
      </c>
      <c r="T547">
        <f>IF(N547=0,0,IF(AND(ABS(S547)&gt;Calc!$B$8,ABS(S547)/ABS(N547)&gt;Calc!$B$9),1,0))</f>
        <v/>
      </c>
      <c r="U547">
        <f>IF(AND(A547=Calc!$B$3,OR(Calc!$B$6="*",G547=Calc!$B$6),OR(Calc!$B$7="*",F547=Calc!$B$7)),1,0)</f>
        <v/>
      </c>
      <c r="V547">
        <f>IF(AND(U547=1,J547&gt;0),J547+ROW()/1000000,0)</f>
        <v/>
      </c>
      <c r="W547">
        <f>IF(AND(U547=1,OR(N547&lt;&gt;0,J547&lt;&gt;0)),ABS(S547)+ROW()/1000000,0)</f>
        <v/>
      </c>
      <c r="X547">
        <f>IF(AND(U547=1,T547=1,C547&lt;&gt;0),ABS(S547)+ROW()/1000000,0)</f>
        <v/>
      </c>
    </row>
    <row r="548">
      <c r="A548" t="n">
        <v>201612</v>
      </c>
      <c r="B548" t="inlineStr">
        <is>
          <t>12/2016</t>
        </is>
      </c>
      <c r="C548" t="n">
        <v>59</v>
      </c>
      <c r="D548" t="inlineStr">
        <is>
          <t>S59</t>
        </is>
      </c>
      <c r="E548" t="inlineStr">
        <is>
          <t>Nexa Oregon (S59)</t>
        </is>
      </c>
      <c r="F548" t="inlineStr">
        <is>
          <t>Mỹ</t>
        </is>
      </c>
      <c r="G548" t="inlineStr">
        <is>
          <t>POS</t>
        </is>
      </c>
      <c r="H548" s="42" t="n">
        <v>10249.64</v>
      </c>
      <c r="I548" s="42" t="n">
        <v>315.84</v>
      </c>
      <c r="J548" s="42" t="n">
        <v>9933.799999999999</v>
      </c>
      <c r="K548" s="42" t="n">
        <v>119</v>
      </c>
      <c r="L548" s="42" t="n">
        <v>11</v>
      </c>
      <c r="M548" s="42" t="n">
        <v>55</v>
      </c>
      <c r="N548" s="42" t="n">
        <v>9814.799999999999</v>
      </c>
      <c r="O548" s="42" t="n">
        <v>9933.799999999999</v>
      </c>
      <c r="P548" s="42" t="n">
        <v>0</v>
      </c>
      <c r="Q548" s="42" t="n">
        <v>0</v>
      </c>
      <c r="R548" s="42" t="n">
        <v>0</v>
      </c>
      <c r="S548" s="42">
        <f>N548-(J548-K548)</f>
        <v/>
      </c>
      <c r="T548">
        <f>IF(N548=0,0,IF(AND(ABS(S548)&gt;Calc!$B$8,ABS(S548)/ABS(N548)&gt;Calc!$B$9),1,0))</f>
        <v/>
      </c>
      <c r="U548">
        <f>IF(AND(A548=Calc!$B$3,OR(Calc!$B$6="*",G548=Calc!$B$6),OR(Calc!$B$7="*",F548=Calc!$B$7)),1,0)</f>
        <v/>
      </c>
      <c r="V548">
        <f>IF(AND(U548=1,J548&gt;0),J548+ROW()/1000000,0)</f>
        <v/>
      </c>
      <c r="W548">
        <f>IF(AND(U548=1,OR(N548&lt;&gt;0,J548&lt;&gt;0)),ABS(S548)+ROW()/1000000,0)</f>
        <v/>
      </c>
      <c r="X548">
        <f>IF(AND(U548=1,T548=1,C548&lt;&gt;0),ABS(S548)+ROW()/1000000,0)</f>
        <v/>
      </c>
    </row>
    <row r="549">
      <c r="A549" t="n">
        <v>201612</v>
      </c>
      <c r="B549" t="inlineStr">
        <is>
          <t>12/2016</t>
        </is>
      </c>
      <c r="C549" t="n">
        <v>61</v>
      </c>
      <c r="D549" t="inlineStr">
        <is>
          <t>S61</t>
        </is>
      </c>
      <c r="E549" t="inlineStr">
        <is>
          <t>Nexa South Carolina (S61)</t>
        </is>
      </c>
      <c r="F549" t="inlineStr">
        <is>
          <t>Mỹ</t>
        </is>
      </c>
      <c r="G549" t="inlineStr">
        <is>
          <t>POS</t>
        </is>
      </c>
      <c r="H549" s="42" t="n">
        <v>32510.02</v>
      </c>
      <c r="I549" s="42" t="n">
        <v>2074.92</v>
      </c>
      <c r="J549" s="42" t="n">
        <v>30435.1</v>
      </c>
      <c r="K549" s="42" t="n">
        <v>0</v>
      </c>
      <c r="L549" s="42" t="n">
        <v>15</v>
      </c>
      <c r="M549" s="42" t="n">
        <v>114</v>
      </c>
      <c r="N549" s="42" t="n">
        <v>30435.1</v>
      </c>
      <c r="O549" s="42" t="n">
        <v>30435.1</v>
      </c>
      <c r="P549" s="42" t="n">
        <v>0</v>
      </c>
      <c r="Q549" s="42" t="n">
        <v>0</v>
      </c>
      <c r="R549" s="42" t="n">
        <v>0</v>
      </c>
      <c r="S549" s="42">
        <f>N549-(J549-K549)</f>
        <v/>
      </c>
      <c r="T549">
        <f>IF(N549=0,0,IF(AND(ABS(S549)&gt;Calc!$B$8,ABS(S549)/ABS(N549)&gt;Calc!$B$9),1,0))</f>
        <v/>
      </c>
      <c r="U549">
        <f>IF(AND(A549=Calc!$B$3,OR(Calc!$B$6="*",G549=Calc!$B$6),OR(Calc!$B$7="*",F549=Calc!$B$7)),1,0)</f>
        <v/>
      </c>
      <c r="V549">
        <f>IF(AND(U549=1,J549&gt;0),J549+ROW()/1000000,0)</f>
        <v/>
      </c>
      <c r="W549">
        <f>IF(AND(U549=1,OR(N549&lt;&gt;0,J549&lt;&gt;0)),ABS(S549)+ROW()/1000000,0)</f>
        <v/>
      </c>
      <c r="X549">
        <f>IF(AND(U549=1,T549=1,C549&lt;&gt;0),ABS(S549)+ROW()/1000000,0)</f>
        <v/>
      </c>
    </row>
    <row r="550">
      <c r="A550" t="n">
        <v>201612</v>
      </c>
      <c r="B550" t="inlineStr">
        <is>
          <t>12/2016</t>
        </is>
      </c>
      <c r="C550" t="n">
        <v>63</v>
      </c>
      <c r="D550" t="inlineStr">
        <is>
          <t>S63</t>
        </is>
      </c>
      <c r="E550" t="inlineStr">
        <is>
          <t>Nexa Utah (S63)</t>
        </is>
      </c>
      <c r="F550" t="inlineStr">
        <is>
          <t>Mỹ</t>
        </is>
      </c>
      <c r="G550" t="inlineStr">
        <is>
          <t>POS</t>
        </is>
      </c>
      <c r="H550" s="42" t="n">
        <v>25816.28</v>
      </c>
      <c r="I550" s="42" t="n">
        <v>1467.6</v>
      </c>
      <c r="J550" s="42" t="n">
        <v>24348.68</v>
      </c>
      <c r="K550" s="42" t="n">
        <v>0</v>
      </c>
      <c r="L550" s="42" t="n">
        <v>10</v>
      </c>
      <c r="M550" s="42" t="n">
        <v>78</v>
      </c>
      <c r="N550" s="42" t="n">
        <v>24348.68</v>
      </c>
      <c r="O550" s="42" t="n">
        <v>24348.68</v>
      </c>
      <c r="P550" s="42" t="n">
        <v>0</v>
      </c>
      <c r="Q550" s="42" t="n">
        <v>0</v>
      </c>
      <c r="R550" s="42" t="n">
        <v>0</v>
      </c>
      <c r="S550" s="42">
        <f>N550-(J550-K550)</f>
        <v/>
      </c>
      <c r="T550">
        <f>IF(N550=0,0,IF(AND(ABS(S550)&gt;Calc!$B$8,ABS(S550)/ABS(N550)&gt;Calc!$B$9),1,0))</f>
        <v/>
      </c>
      <c r="U550">
        <f>IF(AND(A550=Calc!$B$3,OR(Calc!$B$6="*",G550=Calc!$B$6),OR(Calc!$B$7="*",F550=Calc!$B$7)),1,0)</f>
        <v/>
      </c>
      <c r="V550">
        <f>IF(AND(U550=1,J550&gt;0),J550+ROW()/1000000,0)</f>
        <v/>
      </c>
      <c r="W550">
        <f>IF(AND(U550=1,OR(N550&lt;&gt;0,J550&lt;&gt;0)),ABS(S550)+ROW()/1000000,0)</f>
        <v/>
      </c>
      <c r="X550">
        <f>IF(AND(U550=1,T550=1,C550&lt;&gt;0),ABS(S550)+ROW()/1000000,0)</f>
        <v/>
      </c>
    </row>
    <row r="551">
      <c r="A551" t="n">
        <v>201612</v>
      </c>
      <c r="B551" t="inlineStr">
        <is>
          <t>12/2016</t>
        </is>
      </c>
      <c r="C551" t="n">
        <v>64</v>
      </c>
      <c r="D551" t="inlineStr">
        <is>
          <t>S64</t>
        </is>
      </c>
      <c r="E551" t="inlineStr">
        <is>
          <t>Nexa Washington DC (S64)</t>
        </is>
      </c>
      <c r="F551" t="inlineStr">
        <is>
          <t>Mỹ</t>
        </is>
      </c>
      <c r="G551" t="inlineStr">
        <is>
          <t>POS</t>
        </is>
      </c>
      <c r="H551" s="42" t="n">
        <v>26507.22</v>
      </c>
      <c r="I551" s="42" t="n">
        <v>231.84</v>
      </c>
      <c r="J551" s="42" t="n">
        <v>26275.38</v>
      </c>
      <c r="K551" s="42" t="n">
        <v>0</v>
      </c>
      <c r="L551" s="42" t="n">
        <v>10</v>
      </c>
      <c r="M551" s="42" t="n">
        <v>68</v>
      </c>
      <c r="N551" s="42" t="n">
        <v>26275.38</v>
      </c>
      <c r="O551" s="42" t="n">
        <v>26275.38</v>
      </c>
      <c r="P551" s="42" t="n">
        <v>1</v>
      </c>
      <c r="Q551" s="42" t="n">
        <v>0</v>
      </c>
      <c r="R551" s="42" t="n">
        <v>0</v>
      </c>
      <c r="S551" s="42">
        <f>N551-(J551-K551)</f>
        <v/>
      </c>
      <c r="T551">
        <f>IF(N551=0,0,IF(AND(ABS(S551)&gt;Calc!$B$8,ABS(S551)/ABS(N551)&gt;Calc!$B$9),1,0))</f>
        <v/>
      </c>
      <c r="U551">
        <f>IF(AND(A551=Calc!$B$3,OR(Calc!$B$6="*",G551=Calc!$B$6),OR(Calc!$B$7="*",F551=Calc!$B$7)),1,0)</f>
        <v/>
      </c>
      <c r="V551">
        <f>IF(AND(U551=1,J551&gt;0),J551+ROW()/1000000,0)</f>
        <v/>
      </c>
      <c r="W551">
        <f>IF(AND(U551=1,OR(N551&lt;&gt;0,J551&lt;&gt;0)),ABS(S551)+ROW()/1000000,0)</f>
        <v/>
      </c>
      <c r="X551">
        <f>IF(AND(U551=1,T551=1,C551&lt;&gt;0),ABS(S551)+ROW()/1000000,0)</f>
        <v/>
      </c>
    </row>
    <row r="552">
      <c r="A552" t="n">
        <v>201612</v>
      </c>
      <c r="B552" t="inlineStr">
        <is>
          <t>12/2016</t>
        </is>
      </c>
      <c r="C552" t="n">
        <v>65</v>
      </c>
      <c r="D552" t="inlineStr">
        <is>
          <t>S65</t>
        </is>
      </c>
      <c r="E552" t="inlineStr">
        <is>
          <t>Nexa West Virginia (S65)</t>
        </is>
      </c>
      <c r="F552" t="inlineStr">
        <is>
          <t>Mỹ</t>
        </is>
      </c>
      <c r="G552" t="inlineStr">
        <is>
          <t>POS</t>
        </is>
      </c>
      <c r="H552" s="42" t="n">
        <v>7704.84</v>
      </c>
      <c r="I552" s="42" t="n">
        <v>328.29</v>
      </c>
      <c r="J552" s="42" t="n">
        <v>7376.55</v>
      </c>
      <c r="K552" s="42" t="n">
        <v>714.85</v>
      </c>
      <c r="L552" s="42" t="n">
        <v>8</v>
      </c>
      <c r="M552" s="42" t="n">
        <v>38</v>
      </c>
      <c r="N552" s="42" t="n">
        <v>6661.7</v>
      </c>
      <c r="O552" s="42" t="n">
        <v>7376.55</v>
      </c>
      <c r="P552" s="42" t="n">
        <v>1</v>
      </c>
      <c r="Q552" s="42" t="n">
        <v>0</v>
      </c>
      <c r="R552" s="42" t="n">
        <v>0</v>
      </c>
      <c r="S552" s="42">
        <f>N552-(J552-K552)</f>
        <v/>
      </c>
      <c r="T552">
        <f>IF(N552=0,0,IF(AND(ABS(S552)&gt;Calc!$B$8,ABS(S552)/ABS(N552)&gt;Calc!$B$9),1,0))</f>
        <v/>
      </c>
      <c r="U552">
        <f>IF(AND(A552=Calc!$B$3,OR(Calc!$B$6="*",G552=Calc!$B$6),OR(Calc!$B$7="*",F552=Calc!$B$7)),1,0)</f>
        <v/>
      </c>
      <c r="V552">
        <f>IF(AND(U552=1,J552&gt;0),J552+ROW()/1000000,0)</f>
        <v/>
      </c>
      <c r="W552">
        <f>IF(AND(U552=1,OR(N552&lt;&gt;0,J552&lt;&gt;0)),ABS(S552)+ROW()/1000000,0)</f>
        <v/>
      </c>
      <c r="X552">
        <f>IF(AND(U552=1,T552=1,C552&lt;&gt;0),ABS(S552)+ROW()/1000000,0)</f>
        <v/>
      </c>
    </row>
    <row r="553">
      <c r="A553" t="n">
        <v>201612</v>
      </c>
      <c r="B553" t="inlineStr">
        <is>
          <t>12/2016</t>
        </is>
      </c>
      <c r="C553" t="n">
        <v>66</v>
      </c>
      <c r="D553" t="inlineStr">
        <is>
          <t>S66</t>
        </is>
      </c>
      <c r="E553" t="inlineStr">
        <is>
          <t>Nexa Wyoming (S66)</t>
        </is>
      </c>
      <c r="F553" t="inlineStr">
        <is>
          <t>Mỹ</t>
        </is>
      </c>
      <c r="G553" t="inlineStr">
        <is>
          <t>POS</t>
        </is>
      </c>
      <c r="H553" s="42" t="n">
        <v>8496.629999999999</v>
      </c>
      <c r="I553" s="42" t="n">
        <v>202.28</v>
      </c>
      <c r="J553" s="42" t="n">
        <v>8294.35</v>
      </c>
      <c r="K553" s="42" t="n">
        <v>0</v>
      </c>
      <c r="L553" s="42" t="n">
        <v>7</v>
      </c>
      <c r="M553" s="42" t="n">
        <v>34</v>
      </c>
      <c r="N553" s="42" t="n">
        <v>8294.35</v>
      </c>
      <c r="O553" s="42" t="n">
        <v>8294.35</v>
      </c>
      <c r="P553" s="42" t="n">
        <v>0</v>
      </c>
      <c r="Q553" s="42" t="n">
        <v>0</v>
      </c>
      <c r="R553" s="42" t="n">
        <v>0</v>
      </c>
      <c r="S553" s="42">
        <f>N553-(J553-K553)</f>
        <v/>
      </c>
      <c r="T553">
        <f>IF(N553=0,0,IF(AND(ABS(S553)&gt;Calc!$B$8,ABS(S553)/ABS(N553)&gt;Calc!$B$9),1,0))</f>
        <v/>
      </c>
      <c r="U553">
        <f>IF(AND(A553=Calc!$B$3,OR(Calc!$B$6="*",G553=Calc!$B$6),OR(Calc!$B$7="*",F553=Calc!$B$7)),1,0)</f>
        <v/>
      </c>
      <c r="V553">
        <f>IF(AND(U553=1,J553&gt;0),J553+ROW()/1000000,0)</f>
        <v/>
      </c>
      <c r="W553">
        <f>IF(AND(U553=1,OR(N553&lt;&gt;0,J553&lt;&gt;0)),ABS(S553)+ROW()/1000000,0)</f>
        <v/>
      </c>
      <c r="X553">
        <f>IF(AND(U553=1,T553=1,C553&lt;&gt;0),ABS(S553)+ROW()/1000000,0)</f>
        <v/>
      </c>
    </row>
    <row r="554">
      <c r="A554" t="n">
        <v>201701</v>
      </c>
      <c r="B554" t="inlineStr">
        <is>
          <t>01/2017</t>
        </is>
      </c>
      <c r="C554" t="n">
        <v>0</v>
      </c>
      <c r="D554" t="inlineStr">
        <is>
          <t>ONL</t>
        </is>
      </c>
      <c r="E554" t="inlineStr">
        <is>
          <t>Nexa Online (website/app)</t>
        </is>
      </c>
      <c r="F554" t="inlineStr">
        <is>
          <t>Online</t>
        </is>
      </c>
      <c r="G554" t="inlineStr">
        <is>
          <t>ONLINE</t>
        </is>
      </c>
      <c r="H554" s="42" t="n">
        <v>106242.85</v>
      </c>
      <c r="I554" s="42" t="n">
        <v>5979.38</v>
      </c>
      <c r="J554" s="42" t="n">
        <v>100263.47</v>
      </c>
      <c r="K554" s="42" t="n">
        <v>6555.3</v>
      </c>
      <c r="L554" s="42" t="n">
        <v>49</v>
      </c>
      <c r="M554" s="42" t="n">
        <v>320</v>
      </c>
      <c r="N554" s="42" t="n">
        <v>159940.21</v>
      </c>
      <c r="O554" s="42" t="n">
        <v>166495.51</v>
      </c>
      <c r="P554" s="42" t="n">
        <v>1</v>
      </c>
      <c r="Q554" s="42" t="n">
        <v>0</v>
      </c>
      <c r="R554" s="42" t="n">
        <v>0</v>
      </c>
      <c r="S554" s="42">
        <f>N554-(J554-K554)</f>
        <v/>
      </c>
      <c r="T554">
        <f>IF(N554=0,0,IF(AND(ABS(S554)&gt;Calc!$B$8,ABS(S554)/ABS(N554)&gt;Calc!$B$9),1,0))</f>
        <v/>
      </c>
      <c r="U554">
        <f>IF(AND(A554=Calc!$B$3,OR(Calc!$B$6="*",G554=Calc!$B$6),OR(Calc!$B$7="*",F554=Calc!$B$7)),1,0)</f>
        <v/>
      </c>
      <c r="V554">
        <f>IF(AND(U554=1,J554&gt;0),J554+ROW()/1000000,0)</f>
        <v/>
      </c>
      <c r="W554">
        <f>IF(AND(U554=1,OR(N554&lt;&gt;0,J554&lt;&gt;0)),ABS(S554)+ROW()/1000000,0)</f>
        <v/>
      </c>
      <c r="X554">
        <f>IF(AND(U554=1,T554=1,C554&lt;&gt;0),ABS(S554)+ROW()/1000000,0)</f>
        <v/>
      </c>
    </row>
    <row r="555">
      <c r="A555" t="n">
        <v>201701</v>
      </c>
      <c r="B555" t="inlineStr">
        <is>
          <t>01/2017</t>
        </is>
      </c>
      <c r="C555" t="n">
        <v>4</v>
      </c>
      <c r="D555" t="inlineStr">
        <is>
          <t>S04</t>
        </is>
      </c>
      <c r="E555" t="inlineStr">
        <is>
          <t>Nexa Tasmania (S04)</t>
        </is>
      </c>
      <c r="F555" t="inlineStr">
        <is>
          <t>Úc</t>
        </is>
      </c>
      <c r="G555" t="inlineStr">
        <is>
          <t>POS</t>
        </is>
      </c>
      <c r="H555" s="42" t="n">
        <v>579.98</v>
      </c>
      <c r="I555" s="42" t="n">
        <v>29</v>
      </c>
      <c r="J555" s="42" t="n">
        <v>550.98</v>
      </c>
      <c r="K555" s="42" t="n">
        <v>0</v>
      </c>
      <c r="L555" s="42" t="n">
        <v>1</v>
      </c>
      <c r="M555" s="42" t="n">
        <v>2</v>
      </c>
      <c r="N555" s="42" t="n">
        <v>550.98</v>
      </c>
      <c r="O555" s="42" t="n">
        <v>550.98</v>
      </c>
      <c r="P555" s="42" t="n">
        <v>0</v>
      </c>
      <c r="Q555" s="42" t="n">
        <v>0</v>
      </c>
      <c r="R555" s="42" t="n">
        <v>0</v>
      </c>
      <c r="S555" s="42">
        <f>N555-(J555-K555)</f>
        <v/>
      </c>
      <c r="T555">
        <f>IF(N555=0,0,IF(AND(ABS(S555)&gt;Calc!$B$8,ABS(S555)/ABS(N555)&gt;Calc!$B$9),1,0))</f>
        <v/>
      </c>
      <c r="U555">
        <f>IF(AND(A555=Calc!$B$3,OR(Calc!$B$6="*",G555=Calc!$B$6),OR(Calc!$B$7="*",F555=Calc!$B$7)),1,0)</f>
        <v/>
      </c>
      <c r="V555">
        <f>IF(AND(U555=1,J555&gt;0),J555+ROW()/1000000,0)</f>
        <v/>
      </c>
      <c r="W555">
        <f>IF(AND(U555=1,OR(N555&lt;&gt;0,J555&lt;&gt;0)),ABS(S555)+ROW()/1000000,0)</f>
        <v/>
      </c>
      <c r="X555">
        <f>IF(AND(U555=1,T555=1,C555&lt;&gt;0),ABS(S555)+ROW()/1000000,0)</f>
        <v/>
      </c>
    </row>
    <row r="556">
      <c r="A556" t="n">
        <v>201701</v>
      </c>
      <c r="B556" t="inlineStr">
        <is>
          <t>01/2017</t>
        </is>
      </c>
      <c r="C556" t="n">
        <v>5</v>
      </c>
      <c r="D556" t="inlineStr">
        <is>
          <t>S05</t>
        </is>
      </c>
      <c r="E556" t="inlineStr">
        <is>
          <t>Nexa Victoria (S05)</t>
        </is>
      </c>
      <c r="F556" t="inlineStr">
        <is>
          <t>Úc</t>
        </is>
      </c>
      <c r="G556" t="inlineStr">
        <is>
          <t>POS</t>
        </is>
      </c>
      <c r="H556" s="42" t="n">
        <v>819.74</v>
      </c>
      <c r="I556" s="42" t="n">
        <v>18</v>
      </c>
      <c r="J556" s="42" t="n">
        <v>801.74</v>
      </c>
      <c r="K556" s="42" t="n">
        <v>0</v>
      </c>
      <c r="L556" s="42" t="n">
        <v>2</v>
      </c>
      <c r="M556" s="42" t="n">
        <v>8</v>
      </c>
      <c r="N556" s="42" t="n">
        <v>801.74</v>
      </c>
      <c r="O556" s="42" t="n">
        <v>801.74</v>
      </c>
      <c r="P556" s="42" t="n">
        <v>1</v>
      </c>
      <c r="Q556" s="42" t="n">
        <v>0</v>
      </c>
      <c r="R556" s="42" t="n">
        <v>0</v>
      </c>
      <c r="S556" s="42">
        <f>N556-(J556-K556)</f>
        <v/>
      </c>
      <c r="T556">
        <f>IF(N556=0,0,IF(AND(ABS(S556)&gt;Calc!$B$8,ABS(S556)/ABS(N556)&gt;Calc!$B$9),1,0))</f>
        <v/>
      </c>
      <c r="U556">
        <f>IF(AND(A556=Calc!$B$3,OR(Calc!$B$6="*",G556=Calc!$B$6),OR(Calc!$B$7="*",F556=Calc!$B$7)),1,0)</f>
        <v/>
      </c>
      <c r="V556">
        <f>IF(AND(U556=1,J556&gt;0),J556+ROW()/1000000,0)</f>
        <v/>
      </c>
      <c r="W556">
        <f>IF(AND(U556=1,OR(N556&lt;&gt;0,J556&lt;&gt;0)),ABS(S556)+ROW()/1000000,0)</f>
        <v/>
      </c>
      <c r="X556">
        <f>IF(AND(U556=1,T556=1,C556&lt;&gt;0),ABS(S556)+ROW()/1000000,0)</f>
        <v/>
      </c>
    </row>
    <row r="557">
      <c r="A557" t="n">
        <v>201701</v>
      </c>
      <c r="B557" t="inlineStr">
        <is>
          <t>01/2017</t>
        </is>
      </c>
      <c r="C557" t="n">
        <v>6</v>
      </c>
      <c r="D557" t="inlineStr">
        <is>
          <t>S06</t>
        </is>
      </c>
      <c r="E557" t="inlineStr">
        <is>
          <t>Nexa Western Australia (S06)</t>
        </is>
      </c>
      <c r="F557" t="inlineStr">
        <is>
          <t>Úc</t>
        </is>
      </c>
      <c r="G557" t="inlineStr">
        <is>
          <t>POS</t>
        </is>
      </c>
      <c r="H557" s="42" t="n">
        <v>14075.67</v>
      </c>
      <c r="I557" s="42" t="n">
        <v>360.17</v>
      </c>
      <c r="J557" s="42" t="n">
        <v>13715.5</v>
      </c>
      <c r="K557" s="42" t="n">
        <v>16.05</v>
      </c>
      <c r="L557" s="42" t="n">
        <v>4</v>
      </c>
      <c r="M557" s="42" t="n">
        <v>43</v>
      </c>
      <c r="N557" s="42" t="n">
        <v>13699.45</v>
      </c>
      <c r="O557" s="42" t="n">
        <v>13715.5</v>
      </c>
      <c r="P557" s="42" t="n">
        <v>0</v>
      </c>
      <c r="Q557" s="42" t="n">
        <v>0</v>
      </c>
      <c r="R557" s="42" t="n">
        <v>0</v>
      </c>
      <c r="S557" s="42">
        <f>N557-(J557-K557)</f>
        <v/>
      </c>
      <c r="T557">
        <f>IF(N557=0,0,IF(AND(ABS(S557)&gt;Calc!$B$8,ABS(S557)/ABS(N557)&gt;Calc!$B$9),1,0))</f>
        <v/>
      </c>
      <c r="U557">
        <f>IF(AND(A557=Calc!$B$3,OR(Calc!$B$6="*",G557=Calc!$B$6),OR(Calc!$B$7="*",F557=Calc!$B$7)),1,0)</f>
        <v/>
      </c>
      <c r="V557">
        <f>IF(AND(U557=1,J557&gt;0),J557+ROW()/1000000,0)</f>
        <v/>
      </c>
      <c r="W557">
        <f>IF(AND(U557=1,OR(N557&lt;&gt;0,J557&lt;&gt;0)),ABS(S557)+ROW()/1000000,0)</f>
        <v/>
      </c>
      <c r="X557">
        <f>IF(AND(U557=1,T557=1,C557&lt;&gt;0),ABS(S557)+ROW()/1000000,0)</f>
        <v/>
      </c>
    </row>
    <row r="558">
      <c r="A558" t="n">
        <v>201701</v>
      </c>
      <c r="B558" t="inlineStr">
        <is>
          <t>01/2017</t>
        </is>
      </c>
      <c r="C558" t="n">
        <v>8</v>
      </c>
      <c r="D558" t="inlineStr">
        <is>
          <t>S08</t>
        </is>
      </c>
      <c r="E558" t="inlineStr">
        <is>
          <t>Nexa Newfoundland and Labrador (S08)</t>
        </is>
      </c>
      <c r="F558" t="inlineStr">
        <is>
          <t>Canada</t>
        </is>
      </c>
      <c r="G558" t="inlineStr">
        <is>
          <t>POS</t>
        </is>
      </c>
      <c r="H558" s="42" t="n">
        <v>8610.219999999999</v>
      </c>
      <c r="I558" s="42" t="n">
        <v>232.94</v>
      </c>
      <c r="J558" s="42" t="n">
        <v>8377.280000000001</v>
      </c>
      <c r="K558" s="42" t="n">
        <v>43.49</v>
      </c>
      <c r="L558" s="42" t="n">
        <v>11</v>
      </c>
      <c r="M558" s="42" t="n">
        <v>68</v>
      </c>
      <c r="N558" s="42" t="n">
        <v>8333.790000000001</v>
      </c>
      <c r="O558" s="42" t="n">
        <v>8377.280000000001</v>
      </c>
      <c r="P558" s="42" t="n">
        <v>0</v>
      </c>
      <c r="Q558" s="42" t="n">
        <v>0</v>
      </c>
      <c r="R558" s="42" t="n">
        <v>0</v>
      </c>
      <c r="S558" s="42">
        <f>N558-(J558-K558)</f>
        <v/>
      </c>
      <c r="T558">
        <f>IF(N558=0,0,IF(AND(ABS(S558)&gt;Calc!$B$8,ABS(S558)/ABS(N558)&gt;Calc!$B$9),1,0))</f>
        <v/>
      </c>
      <c r="U558">
        <f>IF(AND(A558=Calc!$B$3,OR(Calc!$B$6="*",G558=Calc!$B$6),OR(Calc!$B$7="*",F558=Calc!$B$7)),1,0)</f>
        <v/>
      </c>
      <c r="V558">
        <f>IF(AND(U558=1,J558&gt;0),J558+ROW()/1000000,0)</f>
        <v/>
      </c>
      <c r="W558">
        <f>IF(AND(U558=1,OR(N558&lt;&gt;0,J558&lt;&gt;0)),ABS(S558)+ROW()/1000000,0)</f>
        <v/>
      </c>
      <c r="X558">
        <f>IF(AND(U558=1,T558=1,C558&lt;&gt;0),ABS(S558)+ROW()/1000000,0)</f>
        <v/>
      </c>
    </row>
    <row r="559">
      <c r="A559" t="n">
        <v>201701</v>
      </c>
      <c r="B559" t="inlineStr">
        <is>
          <t>01/2017</t>
        </is>
      </c>
      <c r="C559" t="n">
        <v>9</v>
      </c>
      <c r="D559" t="inlineStr">
        <is>
          <t>S09</t>
        </is>
      </c>
      <c r="E559" t="inlineStr">
        <is>
          <t>Nexa Northwest Territories (S09)</t>
        </is>
      </c>
      <c r="F559" t="inlineStr">
        <is>
          <t>Canada</t>
        </is>
      </c>
      <c r="G559" t="inlineStr">
        <is>
          <t>POS</t>
        </is>
      </c>
      <c r="H559" s="42" t="n">
        <v>3915.42</v>
      </c>
      <c r="I559" s="42" t="n">
        <v>83.2</v>
      </c>
      <c r="J559" s="42" t="n">
        <v>3832.22</v>
      </c>
      <c r="K559" s="42" t="n">
        <v>32.28</v>
      </c>
      <c r="L559" s="42" t="n">
        <v>4</v>
      </c>
      <c r="M559" s="42" t="n">
        <v>18</v>
      </c>
      <c r="N559" s="42" t="n">
        <v>3799.94</v>
      </c>
      <c r="O559" s="42" t="n">
        <v>3832.22</v>
      </c>
      <c r="P559" s="42" t="n">
        <v>0</v>
      </c>
      <c r="Q559" s="42" t="n">
        <v>0</v>
      </c>
      <c r="R559" s="42" t="n">
        <v>0</v>
      </c>
      <c r="S559" s="42">
        <f>N559-(J559-K559)</f>
        <v/>
      </c>
      <c r="T559">
        <f>IF(N559=0,0,IF(AND(ABS(S559)&gt;Calc!$B$8,ABS(S559)/ABS(N559)&gt;Calc!$B$9),1,0))</f>
        <v/>
      </c>
      <c r="U559">
        <f>IF(AND(A559=Calc!$B$3,OR(Calc!$B$6="*",G559=Calc!$B$6),OR(Calc!$B$7="*",F559=Calc!$B$7)),1,0)</f>
        <v/>
      </c>
      <c r="V559">
        <f>IF(AND(U559=1,J559&gt;0),J559+ROW()/1000000,0)</f>
        <v/>
      </c>
      <c r="W559">
        <f>IF(AND(U559=1,OR(N559&lt;&gt;0,J559&lt;&gt;0)),ABS(S559)+ROW()/1000000,0)</f>
        <v/>
      </c>
      <c r="X559">
        <f>IF(AND(U559=1,T559=1,C559&lt;&gt;0),ABS(S559)+ROW()/1000000,0)</f>
        <v/>
      </c>
    </row>
    <row r="560">
      <c r="A560" t="n">
        <v>201701</v>
      </c>
      <c r="B560" t="inlineStr">
        <is>
          <t>01/2017</t>
        </is>
      </c>
      <c r="C560" t="n">
        <v>10</v>
      </c>
      <c r="D560" t="inlineStr">
        <is>
          <t>S10</t>
        </is>
      </c>
      <c r="E560" t="inlineStr">
        <is>
          <t>Nexa Nunavut (S10)</t>
        </is>
      </c>
      <c r="F560" t="inlineStr">
        <is>
          <t>Canada</t>
        </is>
      </c>
      <c r="G560" t="inlineStr">
        <is>
          <t>POS</t>
        </is>
      </c>
      <c r="H560" s="42" t="n">
        <v>22610.07</v>
      </c>
      <c r="I560" s="42" t="n">
        <v>39.98</v>
      </c>
      <c r="J560" s="42" t="n">
        <v>22570.09</v>
      </c>
      <c r="K560" s="42" t="n">
        <v>0</v>
      </c>
      <c r="L560" s="42" t="n">
        <v>9</v>
      </c>
      <c r="M560" s="42" t="n">
        <v>64</v>
      </c>
      <c r="N560" s="42" t="n">
        <v>22570.09</v>
      </c>
      <c r="O560" s="42" t="n">
        <v>22570.09</v>
      </c>
      <c r="P560" s="42" t="n">
        <v>0</v>
      </c>
      <c r="Q560" s="42" t="n">
        <v>0</v>
      </c>
      <c r="R560" s="42" t="n">
        <v>0</v>
      </c>
      <c r="S560" s="42">
        <f>N560-(J560-K560)</f>
        <v/>
      </c>
      <c r="T560">
        <f>IF(N560=0,0,IF(AND(ABS(S560)&gt;Calc!$B$8,ABS(S560)/ABS(N560)&gt;Calc!$B$9),1,0))</f>
        <v/>
      </c>
      <c r="U560">
        <f>IF(AND(A560=Calc!$B$3,OR(Calc!$B$6="*",G560=Calc!$B$6),OR(Calc!$B$7="*",F560=Calc!$B$7)),1,0)</f>
        <v/>
      </c>
      <c r="V560">
        <f>IF(AND(U560=1,J560&gt;0),J560+ROW()/1000000,0)</f>
        <v/>
      </c>
      <c r="W560">
        <f>IF(AND(U560=1,OR(N560&lt;&gt;0,J560&lt;&gt;0)),ABS(S560)+ROW()/1000000,0)</f>
        <v/>
      </c>
      <c r="X560">
        <f>IF(AND(U560=1,T560=1,C560&lt;&gt;0),ABS(S560)+ROW()/1000000,0)</f>
        <v/>
      </c>
    </row>
    <row r="561">
      <c r="A561" t="n">
        <v>201701</v>
      </c>
      <c r="B561" t="inlineStr">
        <is>
          <t>01/2017</t>
        </is>
      </c>
      <c r="C561" t="n">
        <v>16</v>
      </c>
      <c r="D561" t="inlineStr">
        <is>
          <t>S16</t>
        </is>
      </c>
      <c r="E561" t="inlineStr">
        <is>
          <t>Nexa Limousin (S16)</t>
        </is>
      </c>
      <c r="F561" t="inlineStr">
        <is>
          <t>Pháp</t>
        </is>
      </c>
      <c r="G561" t="inlineStr">
        <is>
          <t>POS</t>
        </is>
      </c>
      <c r="H561" s="42" t="n">
        <v>647.9400000000001</v>
      </c>
      <c r="I561" s="42" t="n">
        <v>17</v>
      </c>
      <c r="J561" s="42" t="n">
        <v>630.9400000000001</v>
      </c>
      <c r="K561" s="42" t="n">
        <v>0</v>
      </c>
      <c r="L561" s="42" t="n">
        <v>3</v>
      </c>
      <c r="M561" s="42" t="n">
        <v>4</v>
      </c>
      <c r="N561" s="42" t="n">
        <v>630.9400000000001</v>
      </c>
      <c r="O561" s="42" t="n">
        <v>630.9400000000001</v>
      </c>
      <c r="P561" s="42" t="n">
        <v>0</v>
      </c>
      <c r="Q561" s="42" t="n">
        <v>0</v>
      </c>
      <c r="R561" s="42" t="n">
        <v>0</v>
      </c>
      <c r="S561" s="42">
        <f>N561-(J561-K561)</f>
        <v/>
      </c>
      <c r="T561">
        <f>IF(N561=0,0,IF(AND(ABS(S561)&gt;Calc!$B$8,ABS(S561)/ABS(N561)&gt;Calc!$B$9),1,0))</f>
        <v/>
      </c>
      <c r="U561">
        <f>IF(AND(A561=Calc!$B$3,OR(Calc!$B$6="*",G561=Calc!$B$6),OR(Calc!$B$7="*",F561=Calc!$B$7)),1,0)</f>
        <v/>
      </c>
      <c r="V561">
        <f>IF(AND(U561=1,J561&gt;0),J561+ROW()/1000000,0)</f>
        <v/>
      </c>
      <c r="W561">
        <f>IF(AND(U561=1,OR(N561&lt;&gt;0,J561&lt;&gt;0)),ABS(S561)+ROW()/1000000,0)</f>
        <v/>
      </c>
      <c r="X561">
        <f>IF(AND(U561=1,T561=1,C561&lt;&gt;0),ABS(S561)+ROW()/1000000,0)</f>
        <v/>
      </c>
    </row>
    <row r="562">
      <c r="A562" t="n">
        <v>201701</v>
      </c>
      <c r="B562" t="inlineStr">
        <is>
          <t>01/2017</t>
        </is>
      </c>
      <c r="C562" t="n">
        <v>19</v>
      </c>
      <c r="D562" t="inlineStr">
        <is>
          <t>S19</t>
        </is>
      </c>
      <c r="E562" t="inlineStr">
        <is>
          <t>Nexa Berlin (S19)</t>
        </is>
      </c>
      <c r="F562" t="inlineStr">
        <is>
          <t>Đức</t>
        </is>
      </c>
      <c r="G562" t="inlineStr">
        <is>
          <t>POS</t>
        </is>
      </c>
      <c r="H562" s="42" t="n">
        <v>5998.87</v>
      </c>
      <c r="I562" s="42" t="n">
        <v>296.15</v>
      </c>
      <c r="J562" s="42" t="n">
        <v>5702.72</v>
      </c>
      <c r="K562" s="42" t="n">
        <v>469.4</v>
      </c>
      <c r="L562" s="42" t="n">
        <v>4</v>
      </c>
      <c r="M562" s="42" t="n">
        <v>34</v>
      </c>
      <c r="N562" s="42" t="n">
        <v>5233.32</v>
      </c>
      <c r="O562" s="42" t="n">
        <v>5702.72</v>
      </c>
      <c r="P562" s="42" t="n">
        <v>0</v>
      </c>
      <c r="Q562" s="42" t="n">
        <v>0</v>
      </c>
      <c r="R562" s="42" t="n">
        <v>0</v>
      </c>
      <c r="S562" s="42">
        <f>N562-(J562-K562)</f>
        <v/>
      </c>
      <c r="T562">
        <f>IF(N562=0,0,IF(AND(ABS(S562)&gt;Calc!$B$8,ABS(S562)/ABS(N562)&gt;Calc!$B$9),1,0))</f>
        <v/>
      </c>
      <c r="U562">
        <f>IF(AND(A562=Calc!$B$3,OR(Calc!$B$6="*",G562=Calc!$B$6),OR(Calc!$B$7="*",F562=Calc!$B$7)),1,0)</f>
        <v/>
      </c>
      <c r="V562">
        <f>IF(AND(U562=1,J562&gt;0),J562+ROW()/1000000,0)</f>
        <v/>
      </c>
      <c r="W562">
        <f>IF(AND(U562=1,OR(N562&lt;&gt;0,J562&lt;&gt;0)),ABS(S562)+ROW()/1000000,0)</f>
        <v/>
      </c>
      <c r="X562">
        <f>IF(AND(U562=1,T562=1,C562&lt;&gt;0),ABS(S562)+ROW()/1000000,0)</f>
        <v/>
      </c>
    </row>
    <row r="563">
      <c r="A563" t="n">
        <v>201701</v>
      </c>
      <c r="B563" t="inlineStr">
        <is>
          <t>01/2017</t>
        </is>
      </c>
      <c r="C563" t="n">
        <v>20</v>
      </c>
      <c r="D563" t="inlineStr">
        <is>
          <t>S20</t>
        </is>
      </c>
      <c r="E563" t="inlineStr">
        <is>
          <t>Nexa Brandenburg (S20)</t>
        </is>
      </c>
      <c r="F563" t="inlineStr">
        <is>
          <t>Đức</t>
        </is>
      </c>
      <c r="G563" t="inlineStr">
        <is>
          <t>POS</t>
        </is>
      </c>
      <c r="H563" s="42" t="n">
        <v>5393.61</v>
      </c>
      <c r="I563" s="42" t="n">
        <v>222.32</v>
      </c>
      <c r="J563" s="42" t="n">
        <v>5171.29</v>
      </c>
      <c r="K563" s="42" t="n">
        <v>1873.4</v>
      </c>
      <c r="L563" s="42" t="n">
        <v>6</v>
      </c>
      <c r="M563" s="42" t="n">
        <v>44</v>
      </c>
      <c r="N563" s="42" t="n">
        <v>5171.29</v>
      </c>
      <c r="O563" s="42" t="n">
        <v>5171.29</v>
      </c>
      <c r="P563" s="42" t="n">
        <v>0</v>
      </c>
      <c r="Q563" s="42" t="n">
        <v>0</v>
      </c>
      <c r="R563" s="42" t="n">
        <v>0</v>
      </c>
      <c r="S563" s="42">
        <f>N563-(J563-K563)</f>
        <v/>
      </c>
      <c r="T563">
        <f>IF(N563=0,0,IF(AND(ABS(S563)&gt;Calc!$B$8,ABS(S563)/ABS(N563)&gt;Calc!$B$9),1,0))</f>
        <v/>
      </c>
      <c r="U563">
        <f>IF(AND(A563=Calc!$B$3,OR(Calc!$B$6="*",G563=Calc!$B$6),OR(Calc!$B$7="*",F563=Calc!$B$7)),1,0)</f>
        <v/>
      </c>
      <c r="V563">
        <f>IF(AND(U563=1,J563&gt;0),J563+ROW()/1000000,0)</f>
        <v/>
      </c>
      <c r="W563">
        <f>IF(AND(U563=1,OR(N563&lt;&gt;0,J563&lt;&gt;0)),ABS(S563)+ROW()/1000000,0)</f>
        <v/>
      </c>
      <c r="X563">
        <f>IF(AND(U563=1,T563=1,C563&lt;&gt;0),ABS(S563)+ROW()/1000000,0)</f>
        <v/>
      </c>
    </row>
    <row r="564">
      <c r="A564" t="n">
        <v>201701</v>
      </c>
      <c r="B564" t="inlineStr">
        <is>
          <t>01/2017</t>
        </is>
      </c>
      <c r="C564" t="n">
        <v>22</v>
      </c>
      <c r="D564" t="inlineStr">
        <is>
          <t>S22</t>
        </is>
      </c>
      <c r="E564" t="inlineStr">
        <is>
          <t>Nexa Freistaat Thüringen (S22)</t>
        </is>
      </c>
      <c r="F564" t="inlineStr">
        <is>
          <t>Đức</t>
        </is>
      </c>
      <c r="G564" t="inlineStr">
        <is>
          <t>POS</t>
        </is>
      </c>
      <c r="H564" s="42" t="n">
        <v>3295.17</v>
      </c>
      <c r="I564" s="42" t="n">
        <v>60</v>
      </c>
      <c r="J564" s="42" t="n">
        <v>3235.17</v>
      </c>
      <c r="K564" s="42" t="n">
        <v>0</v>
      </c>
      <c r="L564" s="42" t="n">
        <v>2</v>
      </c>
      <c r="M564" s="42" t="n">
        <v>19</v>
      </c>
      <c r="N564" s="42" t="n">
        <v>3235.17</v>
      </c>
      <c r="O564" s="42" t="n">
        <v>3235.17</v>
      </c>
      <c r="P564" s="42" t="n">
        <v>0</v>
      </c>
      <c r="Q564" s="42" t="n">
        <v>0</v>
      </c>
      <c r="R564" s="42" t="n">
        <v>0</v>
      </c>
      <c r="S564" s="42">
        <f>N564-(J564-K564)</f>
        <v/>
      </c>
      <c r="T564">
        <f>IF(N564=0,0,IF(AND(ABS(S564)&gt;Calc!$B$8,ABS(S564)/ABS(N564)&gt;Calc!$B$9),1,0))</f>
        <v/>
      </c>
      <c r="U564">
        <f>IF(AND(A564=Calc!$B$3,OR(Calc!$B$6="*",G564=Calc!$B$6),OR(Calc!$B$7="*",F564=Calc!$B$7)),1,0)</f>
        <v/>
      </c>
      <c r="V564">
        <f>IF(AND(U564=1,J564&gt;0),J564+ROW()/1000000,0)</f>
        <v/>
      </c>
      <c r="W564">
        <f>IF(AND(U564=1,OR(N564&lt;&gt;0,J564&lt;&gt;0)),ABS(S564)+ROW()/1000000,0)</f>
        <v/>
      </c>
      <c r="X564">
        <f>IF(AND(U564=1,T564=1,C564&lt;&gt;0),ABS(S564)+ROW()/1000000,0)</f>
        <v/>
      </c>
    </row>
    <row r="565">
      <c r="A565" t="n">
        <v>201701</v>
      </c>
      <c r="B565" t="inlineStr">
        <is>
          <t>01/2017</t>
        </is>
      </c>
      <c r="C565" t="n">
        <v>23</v>
      </c>
      <c r="D565" t="inlineStr">
        <is>
          <t>S23</t>
        </is>
      </c>
      <c r="E565" t="inlineStr">
        <is>
          <t>Nexa Hamburg (S23)</t>
        </is>
      </c>
      <c r="F565" t="inlineStr">
        <is>
          <t>Đức</t>
        </is>
      </c>
      <c r="G565" t="inlineStr">
        <is>
          <t>POS</t>
        </is>
      </c>
      <c r="H565" s="42" t="n">
        <v>7054.43</v>
      </c>
      <c r="I565" s="42" t="n">
        <v>0</v>
      </c>
      <c r="J565" s="42" t="n">
        <v>7054.43</v>
      </c>
      <c r="K565" s="42" t="n">
        <v>0</v>
      </c>
      <c r="L565" s="42" t="n">
        <v>4</v>
      </c>
      <c r="M565" s="42" t="n">
        <v>21</v>
      </c>
      <c r="N565" s="42" t="n">
        <v>7054.43</v>
      </c>
      <c r="O565" s="42" t="n">
        <v>7054.43</v>
      </c>
      <c r="P565" s="42" t="n">
        <v>0</v>
      </c>
      <c r="Q565" s="42" t="n">
        <v>0</v>
      </c>
      <c r="R565" s="42" t="n">
        <v>0</v>
      </c>
      <c r="S565" s="42">
        <f>N565-(J565-K565)</f>
        <v/>
      </c>
      <c r="T565">
        <f>IF(N565=0,0,IF(AND(ABS(S565)&gt;Calc!$B$8,ABS(S565)/ABS(N565)&gt;Calc!$B$9),1,0))</f>
        <v/>
      </c>
      <c r="U565">
        <f>IF(AND(A565=Calc!$B$3,OR(Calc!$B$6="*",G565=Calc!$B$6),OR(Calc!$B$7="*",F565=Calc!$B$7)),1,0)</f>
        <v/>
      </c>
      <c r="V565">
        <f>IF(AND(U565=1,J565&gt;0),J565+ROW()/1000000,0)</f>
        <v/>
      </c>
      <c r="W565">
        <f>IF(AND(U565=1,OR(N565&lt;&gt;0,J565&lt;&gt;0)),ABS(S565)+ROW()/1000000,0)</f>
        <v/>
      </c>
      <c r="X565">
        <f>IF(AND(U565=1,T565=1,C565&lt;&gt;0),ABS(S565)+ROW()/1000000,0)</f>
        <v/>
      </c>
    </row>
    <row r="566">
      <c r="A566" t="n">
        <v>201701</v>
      </c>
      <c r="B566" t="inlineStr">
        <is>
          <t>01/2017</t>
        </is>
      </c>
      <c r="C566" t="n">
        <v>24</v>
      </c>
      <c r="D566" t="inlineStr">
        <is>
          <t>S24</t>
        </is>
      </c>
      <c r="E566" t="inlineStr">
        <is>
          <t>Nexa Hessen (S24)</t>
        </is>
      </c>
      <c r="F566" t="inlineStr">
        <is>
          <t>Đức</t>
        </is>
      </c>
      <c r="G566" t="inlineStr">
        <is>
          <t>POS</t>
        </is>
      </c>
      <c r="H566" s="42" t="n">
        <v>586.76</v>
      </c>
      <c r="I566" s="42" t="n">
        <v>5.79</v>
      </c>
      <c r="J566" s="42" t="n">
        <v>580.97</v>
      </c>
      <c r="K566" s="42" t="n">
        <v>0</v>
      </c>
      <c r="L566" s="42" t="n">
        <v>3</v>
      </c>
      <c r="M566" s="42" t="n">
        <v>8</v>
      </c>
      <c r="N566" s="42" t="n">
        <v>580.97</v>
      </c>
      <c r="O566" s="42" t="n">
        <v>580.97</v>
      </c>
      <c r="P566" s="42" t="n">
        <v>0</v>
      </c>
      <c r="Q566" s="42" t="n">
        <v>0</v>
      </c>
      <c r="R566" s="42" t="n">
        <v>0</v>
      </c>
      <c r="S566" s="42">
        <f>N566-(J566-K566)</f>
        <v/>
      </c>
      <c r="T566">
        <f>IF(N566=0,0,IF(AND(ABS(S566)&gt;Calc!$B$8,ABS(S566)/ABS(N566)&gt;Calc!$B$9),1,0))</f>
        <v/>
      </c>
      <c r="U566">
        <f>IF(AND(A566=Calc!$B$3,OR(Calc!$B$6="*",G566=Calc!$B$6),OR(Calc!$B$7="*",F566=Calc!$B$7)),1,0)</f>
        <v/>
      </c>
      <c r="V566">
        <f>IF(AND(U566=1,J566&gt;0),J566+ROW()/1000000,0)</f>
        <v/>
      </c>
      <c r="W566">
        <f>IF(AND(U566=1,OR(N566&lt;&gt;0,J566&lt;&gt;0)),ABS(S566)+ROW()/1000000,0)</f>
        <v/>
      </c>
      <c r="X566">
        <f>IF(AND(U566=1,T566=1,C566&lt;&gt;0),ABS(S566)+ROW()/1000000,0)</f>
        <v/>
      </c>
    </row>
    <row r="567">
      <c r="A567" t="n">
        <v>201701</v>
      </c>
      <c r="B567" t="inlineStr">
        <is>
          <t>01/2017</t>
        </is>
      </c>
      <c r="C567" t="n">
        <v>27</v>
      </c>
      <c r="D567" t="inlineStr">
        <is>
          <t>S27</t>
        </is>
      </c>
      <c r="E567" t="inlineStr">
        <is>
          <t>Nexa Sachsen-Anhalt (S27)</t>
        </is>
      </c>
      <c r="F567" t="inlineStr">
        <is>
          <t>Đức</t>
        </is>
      </c>
      <c r="G567" t="inlineStr">
        <is>
          <t>POS</t>
        </is>
      </c>
      <c r="H567" s="42" t="n">
        <v>720.7</v>
      </c>
      <c r="I567" s="42" t="n">
        <v>36.03</v>
      </c>
      <c r="J567" s="42" t="n">
        <v>684.67</v>
      </c>
      <c r="K567" s="42" t="n">
        <v>0</v>
      </c>
      <c r="L567" s="42" t="n">
        <v>1</v>
      </c>
      <c r="M567" s="42" t="n">
        <v>11</v>
      </c>
      <c r="N567" s="42" t="n">
        <v>684.67</v>
      </c>
      <c r="O567" s="42" t="n">
        <v>684.67</v>
      </c>
      <c r="P567" s="42" t="n">
        <v>0</v>
      </c>
      <c r="Q567" s="42" t="n">
        <v>0</v>
      </c>
      <c r="R567" s="42" t="n">
        <v>0</v>
      </c>
      <c r="S567" s="42">
        <f>N567-(J567-K567)</f>
        <v/>
      </c>
      <c r="T567">
        <f>IF(N567=0,0,IF(AND(ABS(S567)&gt;Calc!$B$8,ABS(S567)/ABS(N567)&gt;Calc!$B$9),1,0))</f>
        <v/>
      </c>
      <c r="U567">
        <f>IF(AND(A567=Calc!$B$3,OR(Calc!$B$6="*",G567=Calc!$B$6),OR(Calc!$B$7="*",F567=Calc!$B$7)),1,0)</f>
        <v/>
      </c>
      <c r="V567">
        <f>IF(AND(U567=1,J567&gt;0),J567+ROW()/1000000,0)</f>
        <v/>
      </c>
      <c r="W567">
        <f>IF(AND(U567=1,OR(N567&lt;&gt;0,J567&lt;&gt;0)),ABS(S567)+ROW()/1000000,0)</f>
        <v/>
      </c>
      <c r="X567">
        <f>IF(AND(U567=1,T567=1,C567&lt;&gt;0),ABS(S567)+ROW()/1000000,0)</f>
        <v/>
      </c>
    </row>
    <row r="568">
      <c r="A568" t="n">
        <v>201701</v>
      </c>
      <c r="B568" t="inlineStr">
        <is>
          <t>01/2017</t>
        </is>
      </c>
      <c r="C568" t="n">
        <v>28</v>
      </c>
      <c r="D568" t="inlineStr">
        <is>
          <t>S28</t>
        </is>
      </c>
      <c r="E568" t="inlineStr">
        <is>
          <t>Nexa Caltanissetta (S28)</t>
        </is>
      </c>
      <c r="F568" t="inlineStr">
        <is>
          <t>Ý</t>
        </is>
      </c>
      <c r="G568" t="inlineStr">
        <is>
          <t>POS</t>
        </is>
      </c>
      <c r="H568" s="42" t="n">
        <v>12059.23</v>
      </c>
      <c r="I568" s="42" t="n">
        <v>68.81</v>
      </c>
      <c r="J568" s="42" t="n">
        <v>11990.42</v>
      </c>
      <c r="K568" s="42" t="n">
        <v>271.84</v>
      </c>
      <c r="L568" s="42" t="n">
        <v>8</v>
      </c>
      <c r="M568" s="42" t="n">
        <v>42</v>
      </c>
      <c r="N568" s="42" t="n">
        <v>11718.58</v>
      </c>
      <c r="O568" s="42" t="n">
        <v>11990.42</v>
      </c>
      <c r="P568" s="42" t="n">
        <v>0</v>
      </c>
      <c r="Q568" s="42" t="n">
        <v>0</v>
      </c>
      <c r="R568" s="42" t="n">
        <v>0</v>
      </c>
      <c r="S568" s="42">
        <f>N568-(J568-K568)</f>
        <v/>
      </c>
      <c r="T568">
        <f>IF(N568=0,0,IF(AND(ABS(S568)&gt;Calc!$B$8,ABS(S568)/ABS(N568)&gt;Calc!$B$9),1,0))</f>
        <v/>
      </c>
      <c r="U568">
        <f>IF(AND(A568=Calc!$B$3,OR(Calc!$B$6="*",G568=Calc!$B$6),OR(Calc!$B$7="*",F568=Calc!$B$7)),1,0)</f>
        <v/>
      </c>
      <c r="V568">
        <f>IF(AND(U568=1,J568&gt;0),J568+ROW()/1000000,0)</f>
        <v/>
      </c>
      <c r="W568">
        <f>IF(AND(U568=1,OR(N568&lt;&gt;0,J568&lt;&gt;0)),ABS(S568)+ROW()/1000000,0)</f>
        <v/>
      </c>
      <c r="X568">
        <f>IF(AND(U568=1,T568=1,C568&lt;&gt;0),ABS(S568)+ROW()/1000000,0)</f>
        <v/>
      </c>
    </row>
    <row r="569">
      <c r="A569" t="n">
        <v>201701</v>
      </c>
      <c r="B569" t="inlineStr">
        <is>
          <t>01/2017</t>
        </is>
      </c>
      <c r="C569" t="n">
        <v>29</v>
      </c>
      <c r="D569" t="inlineStr">
        <is>
          <t>S29</t>
        </is>
      </c>
      <c r="E569" t="inlineStr">
        <is>
          <t>Nexa Enna (S29)</t>
        </is>
      </c>
      <c r="F569" t="inlineStr">
        <is>
          <t>Ý</t>
        </is>
      </c>
      <c r="G569" t="inlineStr">
        <is>
          <t>POS</t>
        </is>
      </c>
      <c r="H569" s="42" t="n">
        <v>3895.05</v>
      </c>
      <c r="I569" s="42" t="n">
        <v>0</v>
      </c>
      <c r="J569" s="42" t="n">
        <v>3895.05</v>
      </c>
      <c r="K569" s="42" t="n">
        <v>13.89</v>
      </c>
      <c r="L569" s="42" t="n">
        <v>3</v>
      </c>
      <c r="M569" s="42" t="n">
        <v>31</v>
      </c>
      <c r="N569" s="42" t="n">
        <v>3881.16</v>
      </c>
      <c r="O569" s="42" t="n">
        <v>3895.05</v>
      </c>
      <c r="P569" s="42" t="n">
        <v>1</v>
      </c>
      <c r="Q569" s="42" t="n">
        <v>0</v>
      </c>
      <c r="R569" s="42" t="n">
        <v>0</v>
      </c>
      <c r="S569" s="42">
        <f>N569-(J569-K569)</f>
        <v/>
      </c>
      <c r="T569">
        <f>IF(N569=0,0,IF(AND(ABS(S569)&gt;Calc!$B$8,ABS(S569)/ABS(N569)&gt;Calc!$B$9),1,0))</f>
        <v/>
      </c>
      <c r="U569">
        <f>IF(AND(A569=Calc!$B$3,OR(Calc!$B$6="*",G569=Calc!$B$6),OR(Calc!$B$7="*",F569=Calc!$B$7)),1,0)</f>
        <v/>
      </c>
      <c r="V569">
        <f>IF(AND(U569=1,J569&gt;0),J569+ROW()/1000000,0)</f>
        <v/>
      </c>
      <c r="W569">
        <f>IF(AND(U569=1,OR(N569&lt;&gt;0,J569&lt;&gt;0)),ABS(S569)+ROW()/1000000,0)</f>
        <v/>
      </c>
      <c r="X569">
        <f>IF(AND(U569=1,T569=1,C569&lt;&gt;0),ABS(S569)+ROW()/1000000,0)</f>
        <v/>
      </c>
    </row>
    <row r="570">
      <c r="A570" t="n">
        <v>201701</v>
      </c>
      <c r="B570" t="inlineStr">
        <is>
          <t>01/2017</t>
        </is>
      </c>
      <c r="C570" t="n">
        <v>30</v>
      </c>
      <c r="D570" t="inlineStr">
        <is>
          <t>S30</t>
        </is>
      </c>
      <c r="E570" t="inlineStr">
        <is>
          <t>Nexa Pesaro (S30)</t>
        </is>
      </c>
      <c r="F570" t="inlineStr">
        <is>
          <t>Ý</t>
        </is>
      </c>
      <c r="G570" t="inlineStr">
        <is>
          <t>POS</t>
        </is>
      </c>
      <c r="H570" s="42" t="n">
        <v>15202.22</v>
      </c>
      <c r="I570" s="42" t="n">
        <v>744.47</v>
      </c>
      <c r="J570" s="42" t="n">
        <v>14457.75</v>
      </c>
      <c r="K570" s="42" t="n">
        <v>970.8</v>
      </c>
      <c r="L570" s="42" t="n">
        <v>4</v>
      </c>
      <c r="M570" s="42" t="n">
        <v>43</v>
      </c>
      <c r="N570" s="42" t="n">
        <v>13486.95</v>
      </c>
      <c r="O570" s="42" t="n">
        <v>14457.75</v>
      </c>
      <c r="P570" s="42" t="n">
        <v>0</v>
      </c>
      <c r="Q570" s="42" t="n">
        <v>0</v>
      </c>
      <c r="R570" s="42" t="n">
        <v>0</v>
      </c>
      <c r="S570" s="42">
        <f>N570-(J570-K570)</f>
        <v/>
      </c>
      <c r="T570">
        <f>IF(N570=0,0,IF(AND(ABS(S570)&gt;Calc!$B$8,ABS(S570)/ABS(N570)&gt;Calc!$B$9),1,0))</f>
        <v/>
      </c>
      <c r="U570">
        <f>IF(AND(A570=Calc!$B$3,OR(Calc!$B$6="*",G570=Calc!$B$6),OR(Calc!$B$7="*",F570=Calc!$B$7)),1,0)</f>
        <v/>
      </c>
      <c r="V570">
        <f>IF(AND(U570=1,J570&gt;0),J570+ROW()/1000000,0)</f>
        <v/>
      </c>
      <c r="W570">
        <f>IF(AND(U570=1,OR(N570&lt;&gt;0,J570&lt;&gt;0)),ABS(S570)+ROW()/1000000,0)</f>
        <v/>
      </c>
      <c r="X570">
        <f>IF(AND(U570=1,T570=1,C570&lt;&gt;0),ABS(S570)+ROW()/1000000,0)</f>
        <v/>
      </c>
    </row>
    <row r="571">
      <c r="A571" t="n">
        <v>201701</v>
      </c>
      <c r="B571" t="inlineStr">
        <is>
          <t>01/2017</t>
        </is>
      </c>
      <c r="C571" t="n">
        <v>32</v>
      </c>
      <c r="D571" t="inlineStr">
        <is>
          <t>S32</t>
        </is>
      </c>
      <c r="E571" t="inlineStr">
        <is>
          <t>Nexa Flevoland (S32)</t>
        </is>
      </c>
      <c r="F571" t="inlineStr">
        <is>
          <t>Hà Lan</t>
        </is>
      </c>
      <c r="G571" t="inlineStr">
        <is>
          <t>POS</t>
        </is>
      </c>
      <c r="H571" s="42" t="n">
        <v>0</v>
      </c>
      <c r="I571" s="42" t="n">
        <v>0</v>
      </c>
      <c r="J571" s="42" t="n">
        <v>0</v>
      </c>
      <c r="K571" s="42" t="n">
        <v>878</v>
      </c>
      <c r="L571" s="42" t="n">
        <v>0</v>
      </c>
      <c r="M571" s="42" t="n">
        <v>0</v>
      </c>
      <c r="N571" s="42" t="n">
        <v>-878</v>
      </c>
      <c r="O571" s="42" t="n">
        <v>0</v>
      </c>
      <c r="P571" s="42" t="n">
        <v>0</v>
      </c>
      <c r="Q571" s="42" t="n">
        <v>0</v>
      </c>
      <c r="R571" s="42" t="n">
        <v>0</v>
      </c>
      <c r="S571" s="42">
        <f>N571-(J571-K571)</f>
        <v/>
      </c>
      <c r="T571">
        <f>IF(N571=0,0,IF(AND(ABS(S571)&gt;Calc!$B$8,ABS(S571)/ABS(N571)&gt;Calc!$B$9),1,0))</f>
        <v/>
      </c>
      <c r="U571">
        <f>IF(AND(A571=Calc!$B$3,OR(Calc!$B$6="*",G571=Calc!$B$6),OR(Calc!$B$7="*",F571=Calc!$B$7)),1,0)</f>
        <v/>
      </c>
      <c r="V571">
        <f>IF(AND(U571=1,J571&gt;0),J571+ROW()/1000000,0)</f>
        <v/>
      </c>
      <c r="W571">
        <f>IF(AND(U571=1,OR(N571&lt;&gt;0,J571&lt;&gt;0)),ABS(S571)+ROW()/1000000,0)</f>
        <v/>
      </c>
      <c r="X571">
        <f>IF(AND(U571=1,T571=1,C571&lt;&gt;0),ABS(S571)+ROW()/1000000,0)</f>
        <v/>
      </c>
    </row>
    <row r="572">
      <c r="A572" t="n">
        <v>201701</v>
      </c>
      <c r="B572" t="inlineStr">
        <is>
          <t>01/2017</t>
        </is>
      </c>
      <c r="C572" t="n">
        <v>33</v>
      </c>
      <c r="D572" t="inlineStr">
        <is>
          <t>S33</t>
        </is>
      </c>
      <c r="E572" t="inlineStr">
        <is>
          <t>Nexa Friesland (S33)</t>
        </is>
      </c>
      <c r="F572" t="inlineStr">
        <is>
          <t>Hà Lan</t>
        </is>
      </c>
      <c r="G572" t="inlineStr">
        <is>
          <t>POS</t>
        </is>
      </c>
      <c r="H572" s="42" t="n">
        <v>3891.13</v>
      </c>
      <c r="I572" s="42" t="n">
        <v>0</v>
      </c>
      <c r="J572" s="42" t="n">
        <v>3891.13</v>
      </c>
      <c r="K572" s="42" t="n">
        <v>0</v>
      </c>
      <c r="L572" s="42" t="n">
        <v>1</v>
      </c>
      <c r="M572" s="42" t="n">
        <v>10</v>
      </c>
      <c r="N572" s="42" t="n">
        <v>3891.13</v>
      </c>
      <c r="O572" s="42" t="n">
        <v>3891.13</v>
      </c>
      <c r="P572" s="42" t="n">
        <v>0</v>
      </c>
      <c r="Q572" s="42" t="n">
        <v>0</v>
      </c>
      <c r="R572" s="42" t="n">
        <v>0</v>
      </c>
      <c r="S572" s="42">
        <f>N572-(J572-K572)</f>
        <v/>
      </c>
      <c r="T572">
        <f>IF(N572=0,0,IF(AND(ABS(S572)&gt;Calc!$B$8,ABS(S572)/ABS(N572)&gt;Calc!$B$9),1,0))</f>
        <v/>
      </c>
      <c r="U572">
        <f>IF(AND(A572=Calc!$B$3,OR(Calc!$B$6="*",G572=Calc!$B$6),OR(Calc!$B$7="*",F572=Calc!$B$7)),1,0)</f>
        <v/>
      </c>
      <c r="V572">
        <f>IF(AND(U572=1,J572&gt;0),J572+ROW()/1000000,0)</f>
        <v/>
      </c>
      <c r="W572">
        <f>IF(AND(U572=1,OR(N572&lt;&gt;0,J572&lt;&gt;0)),ABS(S572)+ROW()/1000000,0)</f>
        <v/>
      </c>
      <c r="X572">
        <f>IF(AND(U572=1,T572=1,C572&lt;&gt;0),ABS(S572)+ROW()/1000000,0)</f>
        <v/>
      </c>
    </row>
    <row r="573">
      <c r="A573" t="n">
        <v>201701</v>
      </c>
      <c r="B573" t="inlineStr">
        <is>
          <t>01/2017</t>
        </is>
      </c>
      <c r="C573" t="n">
        <v>34</v>
      </c>
      <c r="D573" t="inlineStr">
        <is>
          <t>S34</t>
        </is>
      </c>
      <c r="E573" t="inlineStr">
        <is>
          <t>Nexa Groningen (S34)</t>
        </is>
      </c>
      <c r="F573" t="inlineStr">
        <is>
          <t>Hà Lan</t>
        </is>
      </c>
      <c r="G573" t="inlineStr">
        <is>
          <t>POS</t>
        </is>
      </c>
      <c r="H573" s="42" t="n">
        <v>10270.91</v>
      </c>
      <c r="I573" s="42" t="n">
        <v>389.44</v>
      </c>
      <c r="J573" s="42" t="n">
        <v>9881.469999999999</v>
      </c>
      <c r="K573" s="42" t="n">
        <v>0</v>
      </c>
      <c r="L573" s="42" t="n">
        <v>6</v>
      </c>
      <c r="M573" s="42" t="n">
        <v>49</v>
      </c>
      <c r="N573" s="42" t="n">
        <v>9881.469999999999</v>
      </c>
      <c r="O573" s="42" t="n">
        <v>9881.469999999999</v>
      </c>
      <c r="P573" s="42" t="n">
        <v>0</v>
      </c>
      <c r="Q573" s="42" t="n">
        <v>0</v>
      </c>
      <c r="R573" s="42" t="n">
        <v>0</v>
      </c>
      <c r="S573" s="42">
        <f>N573-(J573-K573)</f>
        <v/>
      </c>
      <c r="T573">
        <f>IF(N573=0,0,IF(AND(ABS(S573)&gt;Calc!$B$8,ABS(S573)/ABS(N573)&gt;Calc!$B$9),1,0))</f>
        <v/>
      </c>
      <c r="U573">
        <f>IF(AND(A573=Calc!$B$3,OR(Calc!$B$6="*",G573=Calc!$B$6),OR(Calc!$B$7="*",F573=Calc!$B$7)),1,0)</f>
        <v/>
      </c>
      <c r="V573">
        <f>IF(AND(U573=1,J573&gt;0),J573+ROW()/1000000,0)</f>
        <v/>
      </c>
      <c r="W573">
        <f>IF(AND(U573=1,OR(N573&lt;&gt;0,J573&lt;&gt;0)),ABS(S573)+ROW()/1000000,0)</f>
        <v/>
      </c>
      <c r="X573">
        <f>IF(AND(U573=1,T573=1,C573&lt;&gt;0),ABS(S573)+ROW()/1000000,0)</f>
        <v/>
      </c>
    </row>
    <row r="574">
      <c r="A574" t="n">
        <v>201701</v>
      </c>
      <c r="B574" t="inlineStr">
        <is>
          <t>01/2017</t>
        </is>
      </c>
      <c r="C574" t="n">
        <v>36</v>
      </c>
      <c r="D574" t="inlineStr">
        <is>
          <t>S36</t>
        </is>
      </c>
      <c r="E574" t="inlineStr">
        <is>
          <t>Nexa Armagh (S36)</t>
        </is>
      </c>
      <c r="F574" t="inlineStr">
        <is>
          <t>Anh</t>
        </is>
      </c>
      <c r="G574" t="inlineStr">
        <is>
          <t>POS</t>
        </is>
      </c>
      <c r="H574" s="42" t="n">
        <v>13026.11</v>
      </c>
      <c r="I574" s="42" t="n">
        <v>0</v>
      </c>
      <c r="J574" s="42" t="n">
        <v>13026.11</v>
      </c>
      <c r="K574" s="42" t="n">
        <v>0</v>
      </c>
      <c r="L574" s="42" t="n">
        <v>4</v>
      </c>
      <c r="M574" s="42" t="n">
        <v>37</v>
      </c>
      <c r="N574" s="42" t="n">
        <v>13006.13</v>
      </c>
      <c r="O574" s="42" t="n">
        <v>13026.11</v>
      </c>
      <c r="P574" s="42" t="n">
        <v>0</v>
      </c>
      <c r="Q574" s="42" t="n">
        <v>0</v>
      </c>
      <c r="R574" s="42" t="n">
        <v>0</v>
      </c>
      <c r="S574" s="42">
        <f>N574-(J574-K574)</f>
        <v/>
      </c>
      <c r="T574">
        <f>IF(N574=0,0,IF(AND(ABS(S574)&gt;Calc!$B$8,ABS(S574)/ABS(N574)&gt;Calc!$B$9),1,0))</f>
        <v/>
      </c>
      <c r="U574">
        <f>IF(AND(A574=Calc!$B$3,OR(Calc!$B$6="*",G574=Calc!$B$6),OR(Calc!$B$7="*",F574=Calc!$B$7)),1,0)</f>
        <v/>
      </c>
      <c r="V574">
        <f>IF(AND(U574=1,J574&gt;0),J574+ROW()/1000000,0)</f>
        <v/>
      </c>
      <c r="W574">
        <f>IF(AND(U574=1,OR(N574&lt;&gt;0,J574&lt;&gt;0)),ABS(S574)+ROW()/1000000,0)</f>
        <v/>
      </c>
      <c r="X574">
        <f>IF(AND(U574=1,T574=1,C574&lt;&gt;0),ABS(S574)+ROW()/1000000,0)</f>
        <v/>
      </c>
    </row>
    <row r="575">
      <c r="A575" t="n">
        <v>201701</v>
      </c>
      <c r="B575" t="inlineStr">
        <is>
          <t>01/2017</t>
        </is>
      </c>
      <c r="C575" t="n">
        <v>37</v>
      </c>
      <c r="D575" t="inlineStr">
        <is>
          <t>S37</t>
        </is>
      </c>
      <c r="E575" t="inlineStr">
        <is>
          <t>Nexa Ayrshire (S37)</t>
        </is>
      </c>
      <c r="F575" t="inlineStr">
        <is>
          <t>Anh</t>
        </is>
      </c>
      <c r="G575" t="inlineStr">
        <is>
          <t>POS</t>
        </is>
      </c>
      <c r="H575" s="42" t="n">
        <v>6161.63</v>
      </c>
      <c r="I575" s="42" t="n">
        <v>94.48</v>
      </c>
      <c r="J575" s="42" t="n">
        <v>6067.15</v>
      </c>
      <c r="K575" s="42" t="n">
        <v>0</v>
      </c>
      <c r="L575" s="42" t="n">
        <v>2</v>
      </c>
      <c r="M575" s="42" t="n">
        <v>17</v>
      </c>
      <c r="N575" s="42" t="n">
        <v>6067.15</v>
      </c>
      <c r="O575" s="42" t="n">
        <v>6067.15</v>
      </c>
      <c r="P575" s="42" t="n">
        <v>0</v>
      </c>
      <c r="Q575" s="42" t="n">
        <v>0</v>
      </c>
      <c r="R575" s="42" t="n">
        <v>0</v>
      </c>
      <c r="S575" s="42">
        <f>N575-(J575-K575)</f>
        <v/>
      </c>
      <c r="T575">
        <f>IF(N575=0,0,IF(AND(ABS(S575)&gt;Calc!$B$8,ABS(S575)/ABS(N575)&gt;Calc!$B$9),1,0))</f>
        <v/>
      </c>
      <c r="U575">
        <f>IF(AND(A575=Calc!$B$3,OR(Calc!$B$6="*",G575=Calc!$B$6),OR(Calc!$B$7="*",F575=Calc!$B$7)),1,0)</f>
        <v/>
      </c>
      <c r="V575">
        <f>IF(AND(U575=1,J575&gt;0),J575+ROW()/1000000,0)</f>
        <v/>
      </c>
      <c r="W575">
        <f>IF(AND(U575=1,OR(N575&lt;&gt;0,J575&lt;&gt;0)),ABS(S575)+ROW()/1000000,0)</f>
        <v/>
      </c>
      <c r="X575">
        <f>IF(AND(U575=1,T575=1,C575&lt;&gt;0),ABS(S575)+ROW()/1000000,0)</f>
        <v/>
      </c>
    </row>
    <row r="576">
      <c r="A576" t="n">
        <v>201701</v>
      </c>
      <c r="B576" t="inlineStr">
        <is>
          <t>01/2017</t>
        </is>
      </c>
      <c r="C576" t="n">
        <v>38</v>
      </c>
      <c r="D576" t="inlineStr">
        <is>
          <t>S38</t>
        </is>
      </c>
      <c r="E576" t="inlineStr">
        <is>
          <t>Nexa Belfast (S38)</t>
        </is>
      </c>
      <c r="F576" t="inlineStr">
        <is>
          <t>Anh</t>
        </is>
      </c>
      <c r="G576" t="inlineStr">
        <is>
          <t>POS</t>
        </is>
      </c>
      <c r="H576" s="42" t="n">
        <v>26725.42</v>
      </c>
      <c r="I576" s="42" t="n">
        <v>719.3099999999999</v>
      </c>
      <c r="J576" s="42" t="n">
        <v>26006.11</v>
      </c>
      <c r="K576" s="42" t="n">
        <v>0</v>
      </c>
      <c r="L576" s="42" t="n">
        <v>8</v>
      </c>
      <c r="M576" s="42" t="n">
        <v>84</v>
      </c>
      <c r="N576" s="42" t="n">
        <v>26006.11</v>
      </c>
      <c r="O576" s="42" t="n">
        <v>26006.11</v>
      </c>
      <c r="P576" s="42" t="n">
        <v>0</v>
      </c>
      <c r="Q576" s="42" t="n">
        <v>0</v>
      </c>
      <c r="R576" s="42" t="n">
        <v>0</v>
      </c>
      <c r="S576" s="42">
        <f>N576-(J576-K576)</f>
        <v/>
      </c>
      <c r="T576">
        <f>IF(N576=0,0,IF(AND(ABS(S576)&gt;Calc!$B$8,ABS(S576)/ABS(N576)&gt;Calc!$B$9),1,0))</f>
        <v/>
      </c>
      <c r="U576">
        <f>IF(AND(A576=Calc!$B$3,OR(Calc!$B$6="*",G576=Calc!$B$6),OR(Calc!$B$7="*",F576=Calc!$B$7)),1,0)</f>
        <v/>
      </c>
      <c r="V576">
        <f>IF(AND(U576=1,J576&gt;0),J576+ROW()/1000000,0)</f>
        <v/>
      </c>
      <c r="W576">
        <f>IF(AND(U576=1,OR(N576&lt;&gt;0,J576&lt;&gt;0)),ABS(S576)+ROW()/1000000,0)</f>
        <v/>
      </c>
      <c r="X576">
        <f>IF(AND(U576=1,T576=1,C576&lt;&gt;0),ABS(S576)+ROW()/1000000,0)</f>
        <v/>
      </c>
    </row>
    <row r="577">
      <c r="A577" t="n">
        <v>201701</v>
      </c>
      <c r="B577" t="inlineStr">
        <is>
          <t>01/2017</t>
        </is>
      </c>
      <c r="C577" t="n">
        <v>39</v>
      </c>
      <c r="D577" t="inlineStr">
        <is>
          <t>S39</t>
        </is>
      </c>
      <c r="E577" t="inlineStr">
        <is>
          <t>Nexa Blaenau Gwent (S39)</t>
        </is>
      </c>
      <c r="F577" t="inlineStr">
        <is>
          <t>Anh</t>
        </is>
      </c>
      <c r="G577" t="inlineStr">
        <is>
          <t>POS</t>
        </is>
      </c>
      <c r="H577" s="42" t="n">
        <v>16786.54</v>
      </c>
      <c r="I577" s="42" t="n">
        <v>270.95</v>
      </c>
      <c r="J577" s="42" t="n">
        <v>16515.59</v>
      </c>
      <c r="K577" s="42" t="n">
        <v>0</v>
      </c>
      <c r="L577" s="42" t="n">
        <v>5</v>
      </c>
      <c r="M577" s="42" t="n">
        <v>43</v>
      </c>
      <c r="N577" s="42" t="n">
        <v>16515.59</v>
      </c>
      <c r="O577" s="42" t="n">
        <v>16515.59</v>
      </c>
      <c r="P577" s="42" t="n">
        <v>1</v>
      </c>
      <c r="Q577" s="42" t="n">
        <v>0</v>
      </c>
      <c r="R577" s="42" t="n">
        <v>0</v>
      </c>
      <c r="S577" s="42">
        <f>N577-(J577-K577)</f>
        <v/>
      </c>
      <c r="T577">
        <f>IF(N577=0,0,IF(AND(ABS(S577)&gt;Calc!$B$8,ABS(S577)/ABS(N577)&gt;Calc!$B$9),1,0))</f>
        <v/>
      </c>
      <c r="U577">
        <f>IF(AND(A577=Calc!$B$3,OR(Calc!$B$6="*",G577=Calc!$B$6),OR(Calc!$B$7="*",F577=Calc!$B$7)),1,0)</f>
        <v/>
      </c>
      <c r="V577">
        <f>IF(AND(U577=1,J577&gt;0),J577+ROW()/1000000,0)</f>
        <v/>
      </c>
      <c r="W577">
        <f>IF(AND(U577=1,OR(N577&lt;&gt;0,J577&lt;&gt;0)),ABS(S577)+ROW()/1000000,0)</f>
        <v/>
      </c>
      <c r="X577">
        <f>IF(AND(U577=1,T577=1,C577&lt;&gt;0),ABS(S577)+ROW()/1000000,0)</f>
        <v/>
      </c>
    </row>
    <row r="578">
      <c r="A578" t="n">
        <v>201701</v>
      </c>
      <c r="B578" t="inlineStr">
        <is>
          <t>01/2017</t>
        </is>
      </c>
      <c r="C578" t="n">
        <v>40</v>
      </c>
      <c r="D578" t="inlineStr">
        <is>
          <t>S40</t>
        </is>
      </c>
      <c r="E578" t="inlineStr">
        <is>
          <t>Nexa Dungannon and South Tyrone (S40)</t>
        </is>
      </c>
      <c r="F578" t="inlineStr">
        <is>
          <t>Anh</t>
        </is>
      </c>
      <c r="G578" t="inlineStr">
        <is>
          <t>POS</t>
        </is>
      </c>
      <c r="H578" s="42" t="n">
        <v>8124.69</v>
      </c>
      <c r="I578" s="42" t="n">
        <v>15.86</v>
      </c>
      <c r="J578" s="42" t="n">
        <v>8108.83</v>
      </c>
      <c r="K578" s="42" t="n">
        <v>0</v>
      </c>
      <c r="L578" s="42" t="n">
        <v>7</v>
      </c>
      <c r="M578" s="42" t="n">
        <v>39</v>
      </c>
      <c r="N578" s="42" t="n">
        <v>8108.83</v>
      </c>
      <c r="O578" s="42" t="n">
        <v>8108.83</v>
      </c>
      <c r="P578" s="42" t="n">
        <v>0</v>
      </c>
      <c r="Q578" s="42" t="n">
        <v>0</v>
      </c>
      <c r="R578" s="42" t="n">
        <v>0</v>
      </c>
      <c r="S578" s="42">
        <f>N578-(J578-K578)</f>
        <v/>
      </c>
      <c r="T578">
        <f>IF(N578=0,0,IF(AND(ABS(S578)&gt;Calc!$B$8,ABS(S578)/ABS(N578)&gt;Calc!$B$9),1,0))</f>
        <v/>
      </c>
      <c r="U578">
        <f>IF(AND(A578=Calc!$B$3,OR(Calc!$B$6="*",G578=Calc!$B$6),OR(Calc!$B$7="*",F578=Calc!$B$7)),1,0)</f>
        <v/>
      </c>
      <c r="V578">
        <f>IF(AND(U578=1,J578&gt;0),J578+ROW()/1000000,0)</f>
        <v/>
      </c>
      <c r="W578">
        <f>IF(AND(U578=1,OR(N578&lt;&gt;0,J578&lt;&gt;0)),ABS(S578)+ROW()/1000000,0)</f>
        <v/>
      </c>
      <c r="X578">
        <f>IF(AND(U578=1,T578=1,C578&lt;&gt;0),ABS(S578)+ROW()/1000000,0)</f>
        <v/>
      </c>
    </row>
    <row r="579">
      <c r="A579" t="n">
        <v>201701</v>
      </c>
      <c r="B579" t="inlineStr">
        <is>
          <t>01/2017</t>
        </is>
      </c>
      <c r="C579" t="n">
        <v>41</v>
      </c>
      <c r="D579" t="inlineStr">
        <is>
          <t>S41</t>
        </is>
      </c>
      <c r="E579" t="inlineStr">
        <is>
          <t>Nexa Fermanagh (S41)</t>
        </is>
      </c>
      <c r="F579" t="inlineStr">
        <is>
          <t>Anh</t>
        </is>
      </c>
      <c r="G579" t="inlineStr">
        <is>
          <t>POS</t>
        </is>
      </c>
      <c r="H579" s="42" t="n">
        <v>22617.91</v>
      </c>
      <c r="I579" s="42" t="n">
        <v>270.28</v>
      </c>
      <c r="J579" s="42" t="n">
        <v>22347.63</v>
      </c>
      <c r="K579" s="42" t="n">
        <v>39</v>
      </c>
      <c r="L579" s="42" t="n">
        <v>10</v>
      </c>
      <c r="M579" s="42" t="n">
        <v>84</v>
      </c>
      <c r="N579" s="42" t="n">
        <v>22308.63</v>
      </c>
      <c r="O579" s="42" t="n">
        <v>22347.63</v>
      </c>
      <c r="P579" s="42" t="n">
        <v>1</v>
      </c>
      <c r="Q579" s="42" t="n">
        <v>0</v>
      </c>
      <c r="R579" s="42" t="n">
        <v>0</v>
      </c>
      <c r="S579" s="42">
        <f>N579-(J579-K579)</f>
        <v/>
      </c>
      <c r="T579">
        <f>IF(N579=0,0,IF(AND(ABS(S579)&gt;Calc!$B$8,ABS(S579)/ABS(N579)&gt;Calc!$B$9),1,0))</f>
        <v/>
      </c>
      <c r="U579">
        <f>IF(AND(A579=Calc!$B$3,OR(Calc!$B$6="*",G579=Calc!$B$6),OR(Calc!$B$7="*",F579=Calc!$B$7)),1,0)</f>
        <v/>
      </c>
      <c r="V579">
        <f>IF(AND(U579=1,J579&gt;0),J579+ROW()/1000000,0)</f>
        <v/>
      </c>
      <c r="W579">
        <f>IF(AND(U579=1,OR(N579&lt;&gt;0,J579&lt;&gt;0)),ABS(S579)+ROW()/1000000,0)</f>
        <v/>
      </c>
      <c r="X579">
        <f>IF(AND(U579=1,T579=1,C579&lt;&gt;0),ABS(S579)+ROW()/1000000,0)</f>
        <v/>
      </c>
    </row>
    <row r="580">
      <c r="A580" t="n">
        <v>201701</v>
      </c>
      <c r="B580" t="inlineStr">
        <is>
          <t>01/2017</t>
        </is>
      </c>
      <c r="C580" t="n">
        <v>42</v>
      </c>
      <c r="D580" t="inlineStr">
        <is>
          <t>S42</t>
        </is>
      </c>
      <c r="E580" t="inlineStr">
        <is>
          <t>Nexa North Down (S42)</t>
        </is>
      </c>
      <c r="F580" t="inlineStr">
        <is>
          <t>Anh</t>
        </is>
      </c>
      <c r="G580" t="inlineStr">
        <is>
          <t>POS</t>
        </is>
      </c>
      <c r="H580" s="42" t="n">
        <v>37939.24</v>
      </c>
      <c r="I580" s="42" t="n">
        <v>386.08</v>
      </c>
      <c r="J580" s="42" t="n">
        <v>37553.16</v>
      </c>
      <c r="K580" s="42" t="n">
        <v>0</v>
      </c>
      <c r="L580" s="42" t="n">
        <v>11</v>
      </c>
      <c r="M580" s="42" t="n">
        <v>148</v>
      </c>
      <c r="N580" s="42" t="n">
        <v>37553.16</v>
      </c>
      <c r="O580" s="42" t="n">
        <v>37553.16</v>
      </c>
      <c r="P580" s="42" t="n">
        <v>0</v>
      </c>
      <c r="Q580" s="42" t="n">
        <v>0</v>
      </c>
      <c r="R580" s="42" t="n">
        <v>0</v>
      </c>
      <c r="S580" s="42">
        <f>N580-(J580-K580)</f>
        <v/>
      </c>
      <c r="T580">
        <f>IF(N580=0,0,IF(AND(ABS(S580)&gt;Calc!$B$8,ABS(S580)/ABS(N580)&gt;Calc!$B$9),1,0))</f>
        <v/>
      </c>
      <c r="U580">
        <f>IF(AND(A580=Calc!$B$3,OR(Calc!$B$6="*",G580=Calc!$B$6),OR(Calc!$B$7="*",F580=Calc!$B$7)),1,0)</f>
        <v/>
      </c>
      <c r="V580">
        <f>IF(AND(U580=1,J580&gt;0),J580+ROW()/1000000,0)</f>
        <v/>
      </c>
      <c r="W580">
        <f>IF(AND(U580=1,OR(N580&lt;&gt;0,J580&lt;&gt;0)),ABS(S580)+ROW()/1000000,0)</f>
        <v/>
      </c>
      <c r="X580">
        <f>IF(AND(U580=1,T580=1,C580&lt;&gt;0),ABS(S580)+ROW()/1000000,0)</f>
        <v/>
      </c>
    </row>
    <row r="581">
      <c r="A581" t="n">
        <v>201701</v>
      </c>
      <c r="B581" t="inlineStr">
        <is>
          <t>01/2017</t>
        </is>
      </c>
      <c r="C581" t="n">
        <v>43</v>
      </c>
      <c r="D581" t="inlineStr">
        <is>
          <t>S43</t>
        </is>
      </c>
      <c r="E581" t="inlineStr">
        <is>
          <t>Nexa Alaska (S43)</t>
        </is>
      </c>
      <c r="F581" t="inlineStr">
        <is>
          <t>Mỹ</t>
        </is>
      </c>
      <c r="G581" t="inlineStr">
        <is>
          <t>POS</t>
        </is>
      </c>
      <c r="H581" s="42" t="n">
        <v>13792.74</v>
      </c>
      <c r="I581" s="42" t="n">
        <v>278.4</v>
      </c>
      <c r="J581" s="42" t="n">
        <v>13514.34</v>
      </c>
      <c r="K581" s="42" t="n">
        <v>0</v>
      </c>
      <c r="L581" s="42" t="n">
        <v>4</v>
      </c>
      <c r="M581" s="42" t="n">
        <v>25</v>
      </c>
      <c r="N581" s="42" t="n">
        <v>13514.34</v>
      </c>
      <c r="O581" s="42" t="n">
        <v>13514.34</v>
      </c>
      <c r="P581" s="42" t="n">
        <v>0</v>
      </c>
      <c r="Q581" s="42" t="n">
        <v>0</v>
      </c>
      <c r="R581" s="42" t="n">
        <v>0</v>
      </c>
      <c r="S581" s="42">
        <f>N581-(J581-K581)</f>
        <v/>
      </c>
      <c r="T581">
        <f>IF(N581=0,0,IF(AND(ABS(S581)&gt;Calc!$B$8,ABS(S581)/ABS(N581)&gt;Calc!$B$9),1,0))</f>
        <v/>
      </c>
      <c r="U581">
        <f>IF(AND(A581=Calc!$B$3,OR(Calc!$B$6="*",G581=Calc!$B$6),OR(Calc!$B$7="*",F581=Calc!$B$7)),1,0)</f>
        <v/>
      </c>
      <c r="V581">
        <f>IF(AND(U581=1,J581&gt;0),J581+ROW()/1000000,0)</f>
        <v/>
      </c>
      <c r="W581">
        <f>IF(AND(U581=1,OR(N581&lt;&gt;0,J581&lt;&gt;0)),ABS(S581)+ROW()/1000000,0)</f>
        <v/>
      </c>
      <c r="X581">
        <f>IF(AND(U581=1,T581=1,C581&lt;&gt;0),ABS(S581)+ROW()/1000000,0)</f>
        <v/>
      </c>
    </row>
    <row r="582">
      <c r="A582" t="n">
        <v>201701</v>
      </c>
      <c r="B582" t="inlineStr">
        <is>
          <t>01/2017</t>
        </is>
      </c>
      <c r="C582" t="n">
        <v>44</v>
      </c>
      <c r="D582" t="inlineStr">
        <is>
          <t>S44</t>
        </is>
      </c>
      <c r="E582" t="inlineStr">
        <is>
          <t>Nexa Arkansas (S44)</t>
        </is>
      </c>
      <c r="F582" t="inlineStr">
        <is>
          <t>Mỹ</t>
        </is>
      </c>
      <c r="G582" t="inlineStr">
        <is>
          <t>POS</t>
        </is>
      </c>
      <c r="H582" s="42" t="n">
        <v>25587.59</v>
      </c>
      <c r="I582" s="42" t="n">
        <v>570.34</v>
      </c>
      <c r="J582" s="42" t="n">
        <v>25017.25</v>
      </c>
      <c r="K582" s="42" t="n">
        <v>14.85</v>
      </c>
      <c r="L582" s="42" t="n">
        <v>9</v>
      </c>
      <c r="M582" s="42" t="n">
        <v>108</v>
      </c>
      <c r="N582" s="42" t="n">
        <v>25002.4</v>
      </c>
      <c r="O582" s="42" t="n">
        <v>25017.25</v>
      </c>
      <c r="P582" s="42" t="n">
        <v>1</v>
      </c>
      <c r="Q582" s="42" t="n">
        <v>0</v>
      </c>
      <c r="R582" s="42" t="n">
        <v>0</v>
      </c>
      <c r="S582" s="42">
        <f>N582-(J582-K582)</f>
        <v/>
      </c>
      <c r="T582">
        <f>IF(N582=0,0,IF(AND(ABS(S582)&gt;Calc!$B$8,ABS(S582)/ABS(N582)&gt;Calc!$B$9),1,0))</f>
        <v/>
      </c>
      <c r="U582">
        <f>IF(AND(A582=Calc!$B$3,OR(Calc!$B$6="*",G582=Calc!$B$6),OR(Calc!$B$7="*",F582=Calc!$B$7)),1,0)</f>
        <v/>
      </c>
      <c r="V582">
        <f>IF(AND(U582=1,J582&gt;0),J582+ROW()/1000000,0)</f>
        <v/>
      </c>
      <c r="W582">
        <f>IF(AND(U582=1,OR(N582&lt;&gt;0,J582&lt;&gt;0)),ABS(S582)+ROW()/1000000,0)</f>
        <v/>
      </c>
      <c r="X582">
        <f>IF(AND(U582=1,T582=1,C582&lt;&gt;0),ABS(S582)+ROW()/1000000,0)</f>
        <v/>
      </c>
    </row>
    <row r="583">
      <c r="A583" t="n">
        <v>201701</v>
      </c>
      <c r="B583" t="inlineStr">
        <is>
          <t>01/2017</t>
        </is>
      </c>
      <c r="C583" t="n">
        <v>45</v>
      </c>
      <c r="D583" t="inlineStr">
        <is>
          <t>S45</t>
        </is>
      </c>
      <c r="E583" t="inlineStr">
        <is>
          <t>Nexa Connecticut (S45)</t>
        </is>
      </c>
      <c r="F583" t="inlineStr">
        <is>
          <t>Mỹ</t>
        </is>
      </c>
      <c r="G583" t="inlineStr">
        <is>
          <t>POS</t>
        </is>
      </c>
      <c r="H583" s="42" t="n">
        <v>21177.38</v>
      </c>
      <c r="I583" s="42" t="n">
        <v>326.44</v>
      </c>
      <c r="J583" s="42" t="n">
        <v>20850.94</v>
      </c>
      <c r="K583" s="42" t="n">
        <v>0</v>
      </c>
      <c r="L583" s="42" t="n">
        <v>7</v>
      </c>
      <c r="M583" s="42" t="n">
        <v>59</v>
      </c>
      <c r="N583" s="42" t="n">
        <v>20850.94</v>
      </c>
      <c r="O583" s="42" t="n">
        <v>20850.94</v>
      </c>
      <c r="P583" s="42" t="n">
        <v>0</v>
      </c>
      <c r="Q583" s="42" t="n">
        <v>0</v>
      </c>
      <c r="R583" s="42" t="n">
        <v>0</v>
      </c>
      <c r="S583" s="42">
        <f>N583-(J583-K583)</f>
        <v/>
      </c>
      <c r="T583">
        <f>IF(N583=0,0,IF(AND(ABS(S583)&gt;Calc!$B$8,ABS(S583)/ABS(N583)&gt;Calc!$B$9),1,0))</f>
        <v/>
      </c>
      <c r="U583">
        <f>IF(AND(A583=Calc!$B$3,OR(Calc!$B$6="*",G583=Calc!$B$6),OR(Calc!$B$7="*",F583=Calc!$B$7)),1,0)</f>
        <v/>
      </c>
      <c r="V583">
        <f>IF(AND(U583=1,J583&gt;0),J583+ROW()/1000000,0)</f>
        <v/>
      </c>
      <c r="W583">
        <f>IF(AND(U583=1,OR(N583&lt;&gt;0,J583&lt;&gt;0)),ABS(S583)+ROW()/1000000,0)</f>
        <v/>
      </c>
      <c r="X583">
        <f>IF(AND(U583=1,T583=1,C583&lt;&gt;0),ABS(S583)+ROW()/1000000,0)</f>
        <v/>
      </c>
    </row>
    <row r="584">
      <c r="A584" t="n">
        <v>201701</v>
      </c>
      <c r="B584" t="inlineStr">
        <is>
          <t>01/2017</t>
        </is>
      </c>
      <c r="C584" t="n">
        <v>47</v>
      </c>
      <c r="D584" t="inlineStr">
        <is>
          <t>S47</t>
        </is>
      </c>
      <c r="E584" t="inlineStr">
        <is>
          <t>Nexa Hawaii (S47)</t>
        </is>
      </c>
      <c r="F584" t="inlineStr">
        <is>
          <t>Mỹ</t>
        </is>
      </c>
      <c r="G584" t="inlineStr">
        <is>
          <t>POS</t>
        </is>
      </c>
      <c r="H584" s="42" t="n">
        <v>8668.66</v>
      </c>
      <c r="I584" s="42" t="n">
        <v>11.57</v>
      </c>
      <c r="J584" s="42" t="n">
        <v>8657.09</v>
      </c>
      <c r="K584" s="42" t="n">
        <v>0</v>
      </c>
      <c r="L584" s="42" t="n">
        <v>5</v>
      </c>
      <c r="M584" s="42" t="n">
        <v>40</v>
      </c>
      <c r="N584" s="42" t="n">
        <v>8657.09</v>
      </c>
      <c r="O584" s="42" t="n">
        <v>8657.09</v>
      </c>
      <c r="P584" s="42" t="n">
        <v>0</v>
      </c>
      <c r="Q584" s="42" t="n">
        <v>0</v>
      </c>
      <c r="R584" s="42" t="n">
        <v>0</v>
      </c>
      <c r="S584" s="42">
        <f>N584-(J584-K584)</f>
        <v/>
      </c>
      <c r="T584">
        <f>IF(N584=0,0,IF(AND(ABS(S584)&gt;Calc!$B$8,ABS(S584)/ABS(N584)&gt;Calc!$B$9),1,0))</f>
        <v/>
      </c>
      <c r="U584">
        <f>IF(AND(A584=Calc!$B$3,OR(Calc!$B$6="*",G584=Calc!$B$6),OR(Calc!$B$7="*",F584=Calc!$B$7)),1,0)</f>
        <v/>
      </c>
      <c r="V584">
        <f>IF(AND(U584=1,J584&gt;0),J584+ROW()/1000000,0)</f>
        <v/>
      </c>
      <c r="W584">
        <f>IF(AND(U584=1,OR(N584&lt;&gt;0,J584&lt;&gt;0)),ABS(S584)+ROW()/1000000,0)</f>
        <v/>
      </c>
      <c r="X584">
        <f>IF(AND(U584=1,T584=1,C584&lt;&gt;0),ABS(S584)+ROW()/1000000,0)</f>
        <v/>
      </c>
    </row>
    <row r="585">
      <c r="A585" t="n">
        <v>201701</v>
      </c>
      <c r="B585" t="inlineStr">
        <is>
          <t>01/2017</t>
        </is>
      </c>
      <c r="C585" t="n">
        <v>48</v>
      </c>
      <c r="D585" t="inlineStr">
        <is>
          <t>S48</t>
        </is>
      </c>
      <c r="E585" t="inlineStr">
        <is>
          <t>Nexa Idaho (S48)</t>
        </is>
      </c>
      <c r="F585" t="inlineStr">
        <is>
          <t>Mỹ</t>
        </is>
      </c>
      <c r="G585" t="inlineStr">
        <is>
          <t>POS</t>
        </is>
      </c>
      <c r="H585" s="42" t="n">
        <v>12571.38</v>
      </c>
      <c r="I585" s="42" t="n">
        <v>350.43</v>
      </c>
      <c r="J585" s="42" t="n">
        <v>12220.95</v>
      </c>
      <c r="K585" s="42" t="n">
        <v>0</v>
      </c>
      <c r="L585" s="42" t="n">
        <v>8</v>
      </c>
      <c r="M585" s="42" t="n">
        <v>52</v>
      </c>
      <c r="N585" s="42" t="n">
        <v>12220.95</v>
      </c>
      <c r="O585" s="42" t="n">
        <v>12220.95</v>
      </c>
      <c r="P585" s="42" t="n">
        <v>1</v>
      </c>
      <c r="Q585" s="42" t="n">
        <v>0</v>
      </c>
      <c r="R585" s="42" t="n">
        <v>0</v>
      </c>
      <c r="S585" s="42">
        <f>N585-(J585-K585)</f>
        <v/>
      </c>
      <c r="T585">
        <f>IF(N585=0,0,IF(AND(ABS(S585)&gt;Calc!$B$8,ABS(S585)/ABS(N585)&gt;Calc!$B$9),1,0))</f>
        <v/>
      </c>
      <c r="U585">
        <f>IF(AND(A585=Calc!$B$3,OR(Calc!$B$6="*",G585=Calc!$B$6),OR(Calc!$B$7="*",F585=Calc!$B$7)),1,0)</f>
        <v/>
      </c>
      <c r="V585">
        <f>IF(AND(U585=1,J585&gt;0),J585+ROW()/1000000,0)</f>
        <v/>
      </c>
      <c r="W585">
        <f>IF(AND(U585=1,OR(N585&lt;&gt;0,J585&lt;&gt;0)),ABS(S585)+ROW()/1000000,0)</f>
        <v/>
      </c>
      <c r="X585">
        <f>IF(AND(U585=1,T585=1,C585&lt;&gt;0),ABS(S585)+ROW()/1000000,0)</f>
        <v/>
      </c>
    </row>
    <row r="586">
      <c r="A586" t="n">
        <v>201701</v>
      </c>
      <c r="B586" t="inlineStr">
        <is>
          <t>01/2017</t>
        </is>
      </c>
      <c r="C586" t="n">
        <v>50</v>
      </c>
      <c r="D586" t="inlineStr">
        <is>
          <t>S50</t>
        </is>
      </c>
      <c r="E586" t="inlineStr">
        <is>
          <t>Nexa Kansas (S50)</t>
        </is>
      </c>
      <c r="F586" t="inlineStr">
        <is>
          <t>Mỹ</t>
        </is>
      </c>
      <c r="G586" t="inlineStr">
        <is>
          <t>POS</t>
        </is>
      </c>
      <c r="H586" s="42" t="n">
        <v>32721.78</v>
      </c>
      <c r="I586" s="42" t="n">
        <v>311.61</v>
      </c>
      <c r="J586" s="42" t="n">
        <v>32410.17</v>
      </c>
      <c r="K586" s="42" t="n">
        <v>515</v>
      </c>
      <c r="L586" s="42" t="n">
        <v>8</v>
      </c>
      <c r="M586" s="42" t="n">
        <v>89</v>
      </c>
      <c r="N586" s="42" t="n">
        <v>31895.17</v>
      </c>
      <c r="O586" s="42" t="n">
        <v>32410.17</v>
      </c>
      <c r="P586" s="42" t="n">
        <v>0</v>
      </c>
      <c r="Q586" s="42" t="n">
        <v>0</v>
      </c>
      <c r="R586" s="42" t="n">
        <v>0</v>
      </c>
      <c r="S586" s="42">
        <f>N586-(J586-K586)</f>
        <v/>
      </c>
      <c r="T586">
        <f>IF(N586=0,0,IF(AND(ABS(S586)&gt;Calc!$B$8,ABS(S586)/ABS(N586)&gt;Calc!$B$9),1,0))</f>
        <v/>
      </c>
      <c r="U586">
        <f>IF(AND(A586=Calc!$B$3,OR(Calc!$B$6="*",G586=Calc!$B$6),OR(Calc!$B$7="*",F586=Calc!$B$7)),1,0)</f>
        <v/>
      </c>
      <c r="V586">
        <f>IF(AND(U586=1,J586&gt;0),J586+ROW()/1000000,0)</f>
        <v/>
      </c>
      <c r="W586">
        <f>IF(AND(U586=1,OR(N586&lt;&gt;0,J586&lt;&gt;0)),ABS(S586)+ROW()/1000000,0)</f>
        <v/>
      </c>
      <c r="X586">
        <f>IF(AND(U586=1,T586=1,C586&lt;&gt;0),ABS(S586)+ROW()/1000000,0)</f>
        <v/>
      </c>
    </row>
    <row r="587">
      <c r="A587" t="n">
        <v>201701</v>
      </c>
      <c r="B587" t="inlineStr">
        <is>
          <t>01/2017</t>
        </is>
      </c>
      <c r="C587" t="n">
        <v>51</v>
      </c>
      <c r="D587" t="inlineStr">
        <is>
          <t>S51</t>
        </is>
      </c>
      <c r="E587" t="inlineStr">
        <is>
          <t>Nexa Maine (S51)</t>
        </is>
      </c>
      <c r="F587" t="inlineStr">
        <is>
          <t>Mỹ</t>
        </is>
      </c>
      <c r="G587" t="inlineStr">
        <is>
          <t>POS</t>
        </is>
      </c>
      <c r="H587" s="42" t="n">
        <v>7624.85</v>
      </c>
      <c r="I587" s="42" t="n">
        <v>231</v>
      </c>
      <c r="J587" s="42" t="n">
        <v>7393.85</v>
      </c>
      <c r="K587" s="42" t="n">
        <v>1640</v>
      </c>
      <c r="L587" s="42" t="n">
        <v>6</v>
      </c>
      <c r="M587" s="42" t="n">
        <v>31</v>
      </c>
      <c r="N587" s="42" t="n">
        <v>5753.85</v>
      </c>
      <c r="O587" s="42" t="n">
        <v>7393.85</v>
      </c>
      <c r="P587" s="42" t="n">
        <v>0</v>
      </c>
      <c r="Q587" s="42" t="n">
        <v>0</v>
      </c>
      <c r="R587" s="42" t="n">
        <v>0</v>
      </c>
      <c r="S587" s="42">
        <f>N587-(J587-K587)</f>
        <v/>
      </c>
      <c r="T587">
        <f>IF(N587=0,0,IF(AND(ABS(S587)&gt;Calc!$B$8,ABS(S587)/ABS(N587)&gt;Calc!$B$9),1,0))</f>
        <v/>
      </c>
      <c r="U587">
        <f>IF(AND(A587=Calc!$B$3,OR(Calc!$B$6="*",G587=Calc!$B$6),OR(Calc!$B$7="*",F587=Calc!$B$7)),1,0)</f>
        <v/>
      </c>
      <c r="V587">
        <f>IF(AND(U587=1,J587&gt;0),J587+ROW()/1000000,0)</f>
        <v/>
      </c>
      <c r="W587">
        <f>IF(AND(U587=1,OR(N587&lt;&gt;0,J587&lt;&gt;0)),ABS(S587)+ROW()/1000000,0)</f>
        <v/>
      </c>
      <c r="X587">
        <f>IF(AND(U587=1,T587=1,C587&lt;&gt;0),ABS(S587)+ROW()/1000000,0)</f>
        <v/>
      </c>
    </row>
    <row r="588">
      <c r="A588" t="n">
        <v>201701</v>
      </c>
      <c r="B588" t="inlineStr">
        <is>
          <t>01/2017</t>
        </is>
      </c>
      <c r="C588" t="n">
        <v>53</v>
      </c>
      <c r="D588" t="inlineStr">
        <is>
          <t>S53</t>
        </is>
      </c>
      <c r="E588" t="inlineStr">
        <is>
          <t>Nexa Montana (S53)</t>
        </is>
      </c>
      <c r="F588" t="inlineStr">
        <is>
          <t>Mỹ</t>
        </is>
      </c>
      <c r="G588" t="inlineStr">
        <is>
          <t>POS</t>
        </is>
      </c>
      <c r="H588" s="42" t="n">
        <v>10263.28</v>
      </c>
      <c r="I588" s="42" t="n">
        <v>499.37</v>
      </c>
      <c r="J588" s="42" t="n">
        <v>9763.91</v>
      </c>
      <c r="K588" s="42" t="n">
        <v>0</v>
      </c>
      <c r="L588" s="42" t="n">
        <v>3</v>
      </c>
      <c r="M588" s="42" t="n">
        <v>19</v>
      </c>
      <c r="N588" s="42" t="n">
        <v>9763.91</v>
      </c>
      <c r="O588" s="42" t="n">
        <v>9763.91</v>
      </c>
      <c r="P588" s="42" t="n">
        <v>0</v>
      </c>
      <c r="Q588" s="42" t="n">
        <v>0</v>
      </c>
      <c r="R588" s="42" t="n">
        <v>0</v>
      </c>
      <c r="S588" s="42">
        <f>N588-(J588-K588)</f>
        <v/>
      </c>
      <c r="T588">
        <f>IF(N588=0,0,IF(AND(ABS(S588)&gt;Calc!$B$8,ABS(S588)/ABS(N588)&gt;Calc!$B$9),1,0))</f>
        <v/>
      </c>
      <c r="U588">
        <f>IF(AND(A588=Calc!$B$3,OR(Calc!$B$6="*",G588=Calc!$B$6),OR(Calc!$B$7="*",F588=Calc!$B$7)),1,0)</f>
        <v/>
      </c>
      <c r="V588">
        <f>IF(AND(U588=1,J588&gt;0),J588+ROW()/1000000,0)</f>
        <v/>
      </c>
      <c r="W588">
        <f>IF(AND(U588=1,OR(N588&lt;&gt;0,J588&lt;&gt;0)),ABS(S588)+ROW()/1000000,0)</f>
        <v/>
      </c>
      <c r="X588">
        <f>IF(AND(U588=1,T588=1,C588&lt;&gt;0),ABS(S588)+ROW()/1000000,0)</f>
        <v/>
      </c>
    </row>
    <row r="589">
      <c r="A589" t="n">
        <v>201701</v>
      </c>
      <c r="B589" t="inlineStr">
        <is>
          <t>01/2017</t>
        </is>
      </c>
      <c r="C589" t="n">
        <v>54</v>
      </c>
      <c r="D589" t="inlineStr">
        <is>
          <t>S54</t>
        </is>
      </c>
      <c r="E589" t="inlineStr">
        <is>
          <t>Nexa Nebraska (S54)</t>
        </is>
      </c>
      <c r="F589" t="inlineStr">
        <is>
          <t>Mỹ</t>
        </is>
      </c>
      <c r="G589" t="inlineStr">
        <is>
          <t>POS</t>
        </is>
      </c>
      <c r="H589" s="42" t="n">
        <v>18173.56</v>
      </c>
      <c r="I589" s="42" t="n">
        <v>0</v>
      </c>
      <c r="J589" s="42" t="n">
        <v>18173.56</v>
      </c>
      <c r="K589" s="42" t="n">
        <v>0</v>
      </c>
      <c r="L589" s="42" t="n">
        <v>4</v>
      </c>
      <c r="M589" s="42" t="n">
        <v>52</v>
      </c>
      <c r="N589" s="42" t="n">
        <v>18173.56</v>
      </c>
      <c r="O589" s="42" t="n">
        <v>18173.56</v>
      </c>
      <c r="P589" s="42" t="n">
        <v>1</v>
      </c>
      <c r="Q589" s="42" t="n">
        <v>0</v>
      </c>
      <c r="R589" s="42" t="n">
        <v>0</v>
      </c>
      <c r="S589" s="42">
        <f>N589-(J589-K589)</f>
        <v/>
      </c>
      <c r="T589">
        <f>IF(N589=0,0,IF(AND(ABS(S589)&gt;Calc!$B$8,ABS(S589)/ABS(N589)&gt;Calc!$B$9),1,0))</f>
        <v/>
      </c>
      <c r="U589">
        <f>IF(AND(A589=Calc!$B$3,OR(Calc!$B$6="*",G589=Calc!$B$6),OR(Calc!$B$7="*",F589=Calc!$B$7)),1,0)</f>
        <v/>
      </c>
      <c r="V589">
        <f>IF(AND(U589=1,J589&gt;0),J589+ROW()/1000000,0)</f>
        <v/>
      </c>
      <c r="W589">
        <f>IF(AND(U589=1,OR(N589&lt;&gt;0,J589&lt;&gt;0)),ABS(S589)+ROW()/1000000,0)</f>
        <v/>
      </c>
      <c r="X589">
        <f>IF(AND(U589=1,T589=1,C589&lt;&gt;0),ABS(S589)+ROW()/1000000,0)</f>
        <v/>
      </c>
    </row>
    <row r="590">
      <c r="A590" t="n">
        <v>201701</v>
      </c>
      <c r="B590" t="inlineStr">
        <is>
          <t>01/2017</t>
        </is>
      </c>
      <c r="C590" t="n">
        <v>55</v>
      </c>
      <c r="D590" t="inlineStr">
        <is>
          <t>S55</t>
        </is>
      </c>
      <c r="E590" t="inlineStr">
        <is>
          <t>Nexa Nevada (S55)</t>
        </is>
      </c>
      <c r="F590" t="inlineStr">
        <is>
          <t>Mỹ</t>
        </is>
      </c>
      <c r="G590" t="inlineStr">
        <is>
          <t>POS</t>
        </is>
      </c>
      <c r="H590" s="42" t="n">
        <v>19036.69</v>
      </c>
      <c r="I590" s="42" t="n">
        <v>801.14</v>
      </c>
      <c r="J590" s="42" t="n">
        <v>18235.55</v>
      </c>
      <c r="K590" s="42" t="n">
        <v>199.98</v>
      </c>
      <c r="L590" s="42" t="n">
        <v>7</v>
      </c>
      <c r="M590" s="42" t="n">
        <v>37</v>
      </c>
      <c r="N590" s="42" t="n">
        <v>18035.57</v>
      </c>
      <c r="O590" s="42" t="n">
        <v>18235.55</v>
      </c>
      <c r="P590" s="42" t="n">
        <v>0</v>
      </c>
      <c r="Q590" s="42" t="n">
        <v>0</v>
      </c>
      <c r="R590" s="42" t="n">
        <v>0</v>
      </c>
      <c r="S590" s="42">
        <f>N590-(J590-K590)</f>
        <v/>
      </c>
      <c r="T590">
        <f>IF(N590=0,0,IF(AND(ABS(S590)&gt;Calc!$B$8,ABS(S590)/ABS(N590)&gt;Calc!$B$9),1,0))</f>
        <v/>
      </c>
      <c r="U590">
        <f>IF(AND(A590=Calc!$B$3,OR(Calc!$B$6="*",G590=Calc!$B$6),OR(Calc!$B$7="*",F590=Calc!$B$7)),1,0)</f>
        <v/>
      </c>
      <c r="V590">
        <f>IF(AND(U590=1,J590&gt;0),J590+ROW()/1000000,0)</f>
        <v/>
      </c>
      <c r="W590">
        <f>IF(AND(U590=1,OR(N590&lt;&gt;0,J590&lt;&gt;0)),ABS(S590)+ROW()/1000000,0)</f>
        <v/>
      </c>
      <c r="X590">
        <f>IF(AND(U590=1,T590=1,C590&lt;&gt;0),ABS(S590)+ROW()/1000000,0)</f>
        <v/>
      </c>
    </row>
    <row r="591">
      <c r="A591" t="n">
        <v>201701</v>
      </c>
      <c r="B591" t="inlineStr">
        <is>
          <t>01/2017</t>
        </is>
      </c>
      <c r="C591" t="n">
        <v>56</v>
      </c>
      <c r="D591" t="inlineStr">
        <is>
          <t>S56</t>
        </is>
      </c>
      <c r="E591" t="inlineStr">
        <is>
          <t>Nexa New Hampshire (S56)</t>
        </is>
      </c>
      <c r="F591" t="inlineStr">
        <is>
          <t>Mỹ</t>
        </is>
      </c>
      <c r="G591" t="inlineStr">
        <is>
          <t>POS</t>
        </is>
      </c>
      <c r="H591" s="42" t="n">
        <v>8206.93</v>
      </c>
      <c r="I591" s="42" t="n">
        <v>197.4</v>
      </c>
      <c r="J591" s="42" t="n">
        <v>8009.53</v>
      </c>
      <c r="K591" s="42" t="n">
        <v>645</v>
      </c>
      <c r="L591" s="42" t="n">
        <v>3</v>
      </c>
      <c r="M591" s="42" t="n">
        <v>28</v>
      </c>
      <c r="N591" s="42" t="n">
        <v>7364.53</v>
      </c>
      <c r="O591" s="42" t="n">
        <v>8009.53</v>
      </c>
      <c r="P591" s="42" t="n">
        <v>0</v>
      </c>
      <c r="Q591" s="42" t="n">
        <v>0</v>
      </c>
      <c r="R591" s="42" t="n">
        <v>0</v>
      </c>
      <c r="S591" s="42">
        <f>N591-(J591-K591)</f>
        <v/>
      </c>
      <c r="T591">
        <f>IF(N591=0,0,IF(AND(ABS(S591)&gt;Calc!$B$8,ABS(S591)/ABS(N591)&gt;Calc!$B$9),1,0))</f>
        <v/>
      </c>
      <c r="U591">
        <f>IF(AND(A591=Calc!$B$3,OR(Calc!$B$6="*",G591=Calc!$B$6),OR(Calc!$B$7="*",F591=Calc!$B$7)),1,0)</f>
        <v/>
      </c>
      <c r="V591">
        <f>IF(AND(U591=1,J591&gt;0),J591+ROW()/1000000,0)</f>
        <v/>
      </c>
      <c r="W591">
        <f>IF(AND(U591=1,OR(N591&lt;&gt;0,J591&lt;&gt;0)),ABS(S591)+ROW()/1000000,0)</f>
        <v/>
      </c>
      <c r="X591">
        <f>IF(AND(U591=1,T591=1,C591&lt;&gt;0),ABS(S591)+ROW()/1000000,0)</f>
        <v/>
      </c>
    </row>
    <row r="592">
      <c r="A592" t="n">
        <v>201701</v>
      </c>
      <c r="B592" t="inlineStr">
        <is>
          <t>01/2017</t>
        </is>
      </c>
      <c r="C592" t="n">
        <v>57</v>
      </c>
      <c r="D592" t="inlineStr">
        <is>
          <t>S57</t>
        </is>
      </c>
      <c r="E592" t="inlineStr">
        <is>
          <t>Nexa New Mexico (S57)</t>
        </is>
      </c>
      <c r="F592" t="inlineStr">
        <is>
          <t>Mỹ</t>
        </is>
      </c>
      <c r="G592" t="inlineStr">
        <is>
          <t>POS</t>
        </is>
      </c>
      <c r="H592" s="42" t="n">
        <v>9764.540000000001</v>
      </c>
      <c r="I592" s="42" t="n">
        <v>280.7</v>
      </c>
      <c r="J592" s="42" t="n">
        <v>9483.84</v>
      </c>
      <c r="K592" s="42" t="n">
        <v>0</v>
      </c>
      <c r="L592" s="42" t="n">
        <v>4</v>
      </c>
      <c r="M592" s="42" t="n">
        <v>24</v>
      </c>
      <c r="N592" s="42" t="n">
        <v>9483.84</v>
      </c>
      <c r="O592" s="42" t="n">
        <v>9483.84</v>
      </c>
      <c r="P592" s="42" t="n">
        <v>0</v>
      </c>
      <c r="Q592" s="42" t="n">
        <v>0</v>
      </c>
      <c r="R592" s="42" t="n">
        <v>0</v>
      </c>
      <c r="S592" s="42">
        <f>N592-(J592-K592)</f>
        <v/>
      </c>
      <c r="T592">
        <f>IF(N592=0,0,IF(AND(ABS(S592)&gt;Calc!$B$8,ABS(S592)/ABS(N592)&gt;Calc!$B$9),1,0))</f>
        <v/>
      </c>
      <c r="U592">
        <f>IF(AND(A592=Calc!$B$3,OR(Calc!$B$6="*",G592=Calc!$B$6),OR(Calc!$B$7="*",F592=Calc!$B$7)),1,0)</f>
        <v/>
      </c>
      <c r="V592">
        <f>IF(AND(U592=1,J592&gt;0),J592+ROW()/1000000,0)</f>
        <v/>
      </c>
      <c r="W592">
        <f>IF(AND(U592=1,OR(N592&lt;&gt;0,J592&lt;&gt;0)),ABS(S592)+ROW()/1000000,0)</f>
        <v/>
      </c>
      <c r="X592">
        <f>IF(AND(U592=1,T592=1,C592&lt;&gt;0),ABS(S592)+ROW()/1000000,0)</f>
        <v/>
      </c>
    </row>
    <row r="593">
      <c r="A593" t="n">
        <v>201701</v>
      </c>
      <c r="B593" t="inlineStr">
        <is>
          <t>01/2017</t>
        </is>
      </c>
      <c r="C593" t="n">
        <v>59</v>
      </c>
      <c r="D593" t="inlineStr">
        <is>
          <t>S59</t>
        </is>
      </c>
      <c r="E593" t="inlineStr">
        <is>
          <t>Nexa Oregon (S59)</t>
        </is>
      </c>
      <c r="F593" t="inlineStr">
        <is>
          <t>Mỹ</t>
        </is>
      </c>
      <c r="G593" t="inlineStr">
        <is>
          <t>POS</t>
        </is>
      </c>
      <c r="H593" s="42" t="n">
        <v>14487.24</v>
      </c>
      <c r="I593" s="42" t="n">
        <v>238.89</v>
      </c>
      <c r="J593" s="42" t="n">
        <v>14248.35</v>
      </c>
      <c r="K593" s="42" t="n">
        <v>854.72</v>
      </c>
      <c r="L593" s="42" t="n">
        <v>7</v>
      </c>
      <c r="M593" s="42" t="n">
        <v>74</v>
      </c>
      <c r="N593" s="42" t="n">
        <v>13393.63</v>
      </c>
      <c r="O593" s="42" t="n">
        <v>14248.35</v>
      </c>
      <c r="P593" s="42" t="n">
        <v>1</v>
      </c>
      <c r="Q593" s="42" t="n">
        <v>0</v>
      </c>
      <c r="R593" s="42" t="n">
        <v>0</v>
      </c>
      <c r="S593" s="42">
        <f>N593-(J593-K593)</f>
        <v/>
      </c>
      <c r="T593">
        <f>IF(N593=0,0,IF(AND(ABS(S593)&gt;Calc!$B$8,ABS(S593)/ABS(N593)&gt;Calc!$B$9),1,0))</f>
        <v/>
      </c>
      <c r="U593">
        <f>IF(AND(A593=Calc!$B$3,OR(Calc!$B$6="*",G593=Calc!$B$6),OR(Calc!$B$7="*",F593=Calc!$B$7)),1,0)</f>
        <v/>
      </c>
      <c r="V593">
        <f>IF(AND(U593=1,J593&gt;0),J593+ROW()/1000000,0)</f>
        <v/>
      </c>
      <c r="W593">
        <f>IF(AND(U593=1,OR(N593&lt;&gt;0,J593&lt;&gt;0)),ABS(S593)+ROW()/1000000,0)</f>
        <v/>
      </c>
      <c r="X593">
        <f>IF(AND(U593=1,T593=1,C593&lt;&gt;0),ABS(S593)+ROW()/1000000,0)</f>
        <v/>
      </c>
    </row>
    <row r="594">
      <c r="A594" t="n">
        <v>201701</v>
      </c>
      <c r="B594" t="inlineStr">
        <is>
          <t>01/2017</t>
        </is>
      </c>
      <c r="C594" t="n">
        <v>61</v>
      </c>
      <c r="D594" t="inlineStr">
        <is>
          <t>S61</t>
        </is>
      </c>
      <c r="E594" t="inlineStr">
        <is>
          <t>Nexa South Carolina (S61)</t>
        </is>
      </c>
      <c r="F594" t="inlineStr">
        <is>
          <t>Mỹ</t>
        </is>
      </c>
      <c r="G594" t="inlineStr">
        <is>
          <t>POS</t>
        </is>
      </c>
      <c r="H594" s="42" t="n">
        <v>17243.64</v>
      </c>
      <c r="I594" s="42" t="n">
        <v>169.4</v>
      </c>
      <c r="J594" s="42" t="n">
        <v>17074.24</v>
      </c>
      <c r="K594" s="42" t="n">
        <v>522</v>
      </c>
      <c r="L594" s="42" t="n">
        <v>11</v>
      </c>
      <c r="M594" s="42" t="n">
        <v>70</v>
      </c>
      <c r="N594" s="42" t="n">
        <v>16552.24</v>
      </c>
      <c r="O594" s="42" t="n">
        <v>17074.24</v>
      </c>
      <c r="P594" s="42" t="n">
        <v>0</v>
      </c>
      <c r="Q594" s="42" t="n">
        <v>0</v>
      </c>
      <c r="R594" s="42" t="n">
        <v>0</v>
      </c>
      <c r="S594" s="42">
        <f>N594-(J594-K594)</f>
        <v/>
      </c>
      <c r="T594">
        <f>IF(N594=0,0,IF(AND(ABS(S594)&gt;Calc!$B$8,ABS(S594)/ABS(N594)&gt;Calc!$B$9),1,0))</f>
        <v/>
      </c>
      <c r="U594">
        <f>IF(AND(A594=Calc!$B$3,OR(Calc!$B$6="*",G594=Calc!$B$6),OR(Calc!$B$7="*",F594=Calc!$B$7)),1,0)</f>
        <v/>
      </c>
      <c r="V594">
        <f>IF(AND(U594=1,J594&gt;0),J594+ROW()/1000000,0)</f>
        <v/>
      </c>
      <c r="W594">
        <f>IF(AND(U594=1,OR(N594&lt;&gt;0,J594&lt;&gt;0)),ABS(S594)+ROW()/1000000,0)</f>
        <v/>
      </c>
      <c r="X594">
        <f>IF(AND(U594=1,T594=1,C594&lt;&gt;0),ABS(S594)+ROW()/1000000,0)</f>
        <v/>
      </c>
    </row>
    <row r="595">
      <c r="A595" t="n">
        <v>201701</v>
      </c>
      <c r="B595" t="inlineStr">
        <is>
          <t>01/2017</t>
        </is>
      </c>
      <c r="C595" t="n">
        <v>63</v>
      </c>
      <c r="D595" t="inlineStr">
        <is>
          <t>S63</t>
        </is>
      </c>
      <c r="E595" t="inlineStr">
        <is>
          <t>Nexa Utah (S63)</t>
        </is>
      </c>
      <c r="F595" t="inlineStr">
        <is>
          <t>Mỹ</t>
        </is>
      </c>
      <c r="G595" t="inlineStr">
        <is>
          <t>POS</t>
        </is>
      </c>
      <c r="H595" s="42" t="n">
        <v>19887.8</v>
      </c>
      <c r="I595" s="42" t="n">
        <v>545.45</v>
      </c>
      <c r="J595" s="42" t="n">
        <v>19342.35</v>
      </c>
      <c r="K595" s="42" t="n">
        <v>296.09</v>
      </c>
      <c r="L595" s="42" t="n">
        <v>6</v>
      </c>
      <c r="M595" s="42" t="n">
        <v>51</v>
      </c>
      <c r="N595" s="42" t="n">
        <v>19046.26</v>
      </c>
      <c r="O595" s="42" t="n">
        <v>19342.35</v>
      </c>
      <c r="P595" s="42" t="n">
        <v>0</v>
      </c>
      <c r="Q595" s="42" t="n">
        <v>0</v>
      </c>
      <c r="R595" s="42" t="n">
        <v>0</v>
      </c>
      <c r="S595" s="42">
        <f>N595-(J595-K595)</f>
        <v/>
      </c>
      <c r="T595">
        <f>IF(N595=0,0,IF(AND(ABS(S595)&gt;Calc!$B$8,ABS(S595)/ABS(N595)&gt;Calc!$B$9),1,0))</f>
        <v/>
      </c>
      <c r="U595">
        <f>IF(AND(A595=Calc!$B$3,OR(Calc!$B$6="*",G595=Calc!$B$6),OR(Calc!$B$7="*",F595=Calc!$B$7)),1,0)</f>
        <v/>
      </c>
      <c r="V595">
        <f>IF(AND(U595=1,J595&gt;0),J595+ROW()/1000000,0)</f>
        <v/>
      </c>
      <c r="W595">
        <f>IF(AND(U595=1,OR(N595&lt;&gt;0,J595&lt;&gt;0)),ABS(S595)+ROW()/1000000,0)</f>
        <v/>
      </c>
      <c r="X595">
        <f>IF(AND(U595=1,T595=1,C595&lt;&gt;0),ABS(S595)+ROW()/1000000,0)</f>
        <v/>
      </c>
    </row>
    <row r="596">
      <c r="A596" t="n">
        <v>201701</v>
      </c>
      <c r="B596" t="inlineStr">
        <is>
          <t>01/2017</t>
        </is>
      </c>
      <c r="C596" t="n">
        <v>64</v>
      </c>
      <c r="D596" t="inlineStr">
        <is>
          <t>S64</t>
        </is>
      </c>
      <c r="E596" t="inlineStr">
        <is>
          <t>Nexa Washington DC (S64)</t>
        </is>
      </c>
      <c r="F596" t="inlineStr">
        <is>
          <t>Mỹ</t>
        </is>
      </c>
      <c r="G596" t="inlineStr">
        <is>
          <t>POS</t>
        </is>
      </c>
      <c r="H596" s="42" t="n">
        <v>8523.49</v>
      </c>
      <c r="I596" s="42" t="n">
        <v>60.59</v>
      </c>
      <c r="J596" s="42" t="n">
        <v>8462.9</v>
      </c>
      <c r="K596" s="42" t="n">
        <v>848.91</v>
      </c>
      <c r="L596" s="42" t="n">
        <v>7</v>
      </c>
      <c r="M596" s="42" t="n">
        <v>41</v>
      </c>
      <c r="N596" s="42" t="n">
        <v>7613.99</v>
      </c>
      <c r="O596" s="42" t="n">
        <v>8462.9</v>
      </c>
      <c r="P596" s="42" t="n">
        <v>0</v>
      </c>
      <c r="Q596" s="42" t="n">
        <v>0</v>
      </c>
      <c r="R596" s="42" t="n">
        <v>0</v>
      </c>
      <c r="S596" s="42">
        <f>N596-(J596-K596)</f>
        <v/>
      </c>
      <c r="T596">
        <f>IF(N596=0,0,IF(AND(ABS(S596)&gt;Calc!$B$8,ABS(S596)/ABS(N596)&gt;Calc!$B$9),1,0))</f>
        <v/>
      </c>
      <c r="U596">
        <f>IF(AND(A596=Calc!$B$3,OR(Calc!$B$6="*",G596=Calc!$B$6),OR(Calc!$B$7="*",F596=Calc!$B$7)),1,0)</f>
        <v/>
      </c>
      <c r="V596">
        <f>IF(AND(U596=1,J596&gt;0),J596+ROW()/1000000,0)</f>
        <v/>
      </c>
      <c r="W596">
        <f>IF(AND(U596=1,OR(N596&lt;&gt;0,J596&lt;&gt;0)),ABS(S596)+ROW()/1000000,0)</f>
        <v/>
      </c>
      <c r="X596">
        <f>IF(AND(U596=1,T596=1,C596&lt;&gt;0),ABS(S596)+ROW()/1000000,0)</f>
        <v/>
      </c>
    </row>
    <row r="597">
      <c r="A597" t="n">
        <v>201701</v>
      </c>
      <c r="B597" t="inlineStr">
        <is>
          <t>01/2017</t>
        </is>
      </c>
      <c r="C597" t="n">
        <v>65</v>
      </c>
      <c r="D597" t="inlineStr">
        <is>
          <t>S65</t>
        </is>
      </c>
      <c r="E597" t="inlineStr">
        <is>
          <t>Nexa West Virginia (S65)</t>
        </is>
      </c>
      <c r="F597" t="inlineStr">
        <is>
          <t>Mỹ</t>
        </is>
      </c>
      <c r="G597" t="inlineStr">
        <is>
          <t>POS</t>
        </is>
      </c>
      <c r="H597" s="42" t="n">
        <v>7549.47</v>
      </c>
      <c r="I597" s="42" t="n">
        <v>69</v>
      </c>
      <c r="J597" s="42" t="n">
        <v>7480.47</v>
      </c>
      <c r="K597" s="42" t="n">
        <v>0</v>
      </c>
      <c r="L597" s="42" t="n">
        <v>7</v>
      </c>
      <c r="M597" s="42" t="n">
        <v>39</v>
      </c>
      <c r="N597" s="42" t="n">
        <v>7480.47</v>
      </c>
      <c r="O597" s="42" t="n">
        <v>7480.47</v>
      </c>
      <c r="P597" s="42" t="n">
        <v>0</v>
      </c>
      <c r="Q597" s="42" t="n">
        <v>0</v>
      </c>
      <c r="R597" s="42" t="n">
        <v>0</v>
      </c>
      <c r="S597" s="42">
        <f>N597-(J597-K597)</f>
        <v/>
      </c>
      <c r="T597">
        <f>IF(N597=0,0,IF(AND(ABS(S597)&gt;Calc!$B$8,ABS(S597)/ABS(N597)&gt;Calc!$B$9),1,0))</f>
        <v/>
      </c>
      <c r="U597">
        <f>IF(AND(A597=Calc!$B$3,OR(Calc!$B$6="*",G597=Calc!$B$6),OR(Calc!$B$7="*",F597=Calc!$B$7)),1,0)</f>
        <v/>
      </c>
      <c r="V597">
        <f>IF(AND(U597=1,J597&gt;0),J597+ROW()/1000000,0)</f>
        <v/>
      </c>
      <c r="W597">
        <f>IF(AND(U597=1,OR(N597&lt;&gt;0,J597&lt;&gt;0)),ABS(S597)+ROW()/1000000,0)</f>
        <v/>
      </c>
      <c r="X597">
        <f>IF(AND(U597=1,T597=1,C597&lt;&gt;0),ABS(S597)+ROW()/1000000,0)</f>
        <v/>
      </c>
    </row>
    <row r="598">
      <c r="A598" t="n">
        <v>201701</v>
      </c>
      <c r="B598" t="inlineStr">
        <is>
          <t>01/2017</t>
        </is>
      </c>
      <c r="C598" t="n">
        <v>66</v>
      </c>
      <c r="D598" t="inlineStr">
        <is>
          <t>S66</t>
        </is>
      </c>
      <c r="E598" t="inlineStr">
        <is>
          <t>Nexa Wyoming (S66)</t>
        </is>
      </c>
      <c r="F598" t="inlineStr">
        <is>
          <t>Mỹ</t>
        </is>
      </c>
      <c r="G598" t="inlineStr">
        <is>
          <t>POS</t>
        </is>
      </c>
      <c r="H598" s="42" t="n">
        <v>14330.34</v>
      </c>
      <c r="I598" s="42" t="n">
        <v>0</v>
      </c>
      <c r="J598" s="42" t="n">
        <v>14330.34</v>
      </c>
      <c r="K598" s="42" t="n">
        <v>0</v>
      </c>
      <c r="L598" s="42" t="n">
        <v>5</v>
      </c>
      <c r="M598" s="42" t="n">
        <v>39</v>
      </c>
      <c r="N598" s="42" t="n">
        <v>14330.34</v>
      </c>
      <c r="O598" s="42" t="n">
        <v>14330.34</v>
      </c>
      <c r="P598" s="42" t="n">
        <v>0</v>
      </c>
      <c r="Q598" s="42" t="n">
        <v>0</v>
      </c>
      <c r="R598" s="42" t="n">
        <v>0</v>
      </c>
      <c r="S598" s="42">
        <f>N598-(J598-K598)</f>
        <v/>
      </c>
      <c r="T598">
        <f>IF(N598=0,0,IF(AND(ABS(S598)&gt;Calc!$B$8,ABS(S598)/ABS(N598)&gt;Calc!$B$9),1,0))</f>
        <v/>
      </c>
      <c r="U598">
        <f>IF(AND(A598=Calc!$B$3,OR(Calc!$B$6="*",G598=Calc!$B$6),OR(Calc!$B$7="*",F598=Calc!$B$7)),1,0)</f>
        <v/>
      </c>
      <c r="V598">
        <f>IF(AND(U598=1,J598&gt;0),J598+ROW()/1000000,0)</f>
        <v/>
      </c>
      <c r="W598">
        <f>IF(AND(U598=1,OR(N598&lt;&gt;0,J598&lt;&gt;0)),ABS(S598)+ROW()/1000000,0)</f>
        <v/>
      </c>
      <c r="X598">
        <f>IF(AND(U598=1,T598=1,C598&lt;&gt;0),ABS(S598)+ROW()/1000000,0)</f>
        <v/>
      </c>
    </row>
    <row r="599">
      <c r="A599" t="n">
        <v>201702</v>
      </c>
      <c r="B599" t="inlineStr">
        <is>
          <t>02/2017</t>
        </is>
      </c>
      <c r="C599" t="n">
        <v>0</v>
      </c>
      <c r="D599" t="inlineStr">
        <is>
          <t>ONL</t>
        </is>
      </c>
      <c r="E599" t="inlineStr">
        <is>
          <t>Nexa Online (website/app)</t>
        </is>
      </c>
      <c r="F599" t="inlineStr">
        <is>
          <t>Online</t>
        </is>
      </c>
      <c r="G599" t="inlineStr">
        <is>
          <t>ONLINE</t>
        </is>
      </c>
      <c r="H599" s="42" t="n">
        <v>134957.74</v>
      </c>
      <c r="I599" s="42" t="n">
        <v>3082.07</v>
      </c>
      <c r="J599" s="42" t="n">
        <v>131875.67</v>
      </c>
      <c r="K599" s="42" t="n">
        <v>775.97</v>
      </c>
      <c r="L599" s="42" t="n">
        <v>67</v>
      </c>
      <c r="M599" s="42" t="n">
        <v>448</v>
      </c>
      <c r="N599" s="42" t="n">
        <v>122012.04</v>
      </c>
      <c r="O599" s="42" t="n">
        <v>122788.01</v>
      </c>
      <c r="P599" s="42" t="n">
        <v>1</v>
      </c>
      <c r="Q599" s="42" t="n">
        <v>0</v>
      </c>
      <c r="R599" s="42" t="n">
        <v>0</v>
      </c>
      <c r="S599" s="42">
        <f>N599-(J599-K599)</f>
        <v/>
      </c>
      <c r="T599">
        <f>IF(N599=0,0,IF(AND(ABS(S599)&gt;Calc!$B$8,ABS(S599)/ABS(N599)&gt;Calc!$B$9),1,0))</f>
        <v/>
      </c>
      <c r="U599">
        <f>IF(AND(A599=Calc!$B$3,OR(Calc!$B$6="*",G599=Calc!$B$6),OR(Calc!$B$7="*",F599=Calc!$B$7)),1,0)</f>
        <v/>
      </c>
      <c r="V599">
        <f>IF(AND(U599=1,J599&gt;0),J599+ROW()/1000000,0)</f>
        <v/>
      </c>
      <c r="W599">
        <f>IF(AND(U599=1,OR(N599&lt;&gt;0,J599&lt;&gt;0)),ABS(S599)+ROW()/1000000,0)</f>
        <v/>
      </c>
      <c r="X599">
        <f>IF(AND(U599=1,T599=1,C599&lt;&gt;0),ABS(S599)+ROW()/1000000,0)</f>
        <v/>
      </c>
    </row>
    <row r="600">
      <c r="A600" t="n">
        <v>201702</v>
      </c>
      <c r="B600" t="inlineStr">
        <is>
          <t>02/2017</t>
        </is>
      </c>
      <c r="C600" t="n">
        <v>1</v>
      </c>
      <c r="D600" t="inlineStr">
        <is>
          <t>S01</t>
        </is>
      </c>
      <c r="E600" t="inlineStr">
        <is>
          <t>Nexa Australian Capital Territory (S01)</t>
        </is>
      </c>
      <c r="F600" t="inlineStr">
        <is>
          <t>Úc</t>
        </is>
      </c>
      <c r="G600" t="inlineStr">
        <is>
          <t>POS</t>
        </is>
      </c>
      <c r="H600" s="42" t="n">
        <v>658</v>
      </c>
      <c r="I600" s="42" t="n">
        <v>0</v>
      </c>
      <c r="J600" s="42" t="n">
        <v>658</v>
      </c>
      <c r="K600" s="42" t="n">
        <v>0</v>
      </c>
      <c r="L600" s="42" t="n">
        <v>1</v>
      </c>
      <c r="M600" s="42" t="n">
        <v>2</v>
      </c>
      <c r="N600" s="42" t="n">
        <v>658</v>
      </c>
      <c r="O600" s="42" t="n">
        <v>658</v>
      </c>
      <c r="P600" s="42" t="n">
        <v>0</v>
      </c>
      <c r="Q600" s="42" t="n">
        <v>0</v>
      </c>
      <c r="R600" s="42" t="n">
        <v>0</v>
      </c>
      <c r="S600" s="42">
        <f>N600-(J600-K600)</f>
        <v/>
      </c>
      <c r="T600">
        <f>IF(N600=0,0,IF(AND(ABS(S600)&gt;Calc!$B$8,ABS(S600)/ABS(N600)&gt;Calc!$B$9),1,0))</f>
        <v/>
      </c>
      <c r="U600">
        <f>IF(AND(A600=Calc!$B$3,OR(Calc!$B$6="*",G600=Calc!$B$6),OR(Calc!$B$7="*",F600=Calc!$B$7)),1,0)</f>
        <v/>
      </c>
      <c r="V600">
        <f>IF(AND(U600=1,J600&gt;0),J600+ROW()/1000000,0)</f>
        <v/>
      </c>
      <c r="W600">
        <f>IF(AND(U600=1,OR(N600&lt;&gt;0,J600&lt;&gt;0)),ABS(S600)+ROW()/1000000,0)</f>
        <v/>
      </c>
      <c r="X600">
        <f>IF(AND(U600=1,T600=1,C600&lt;&gt;0),ABS(S600)+ROW()/1000000,0)</f>
        <v/>
      </c>
    </row>
    <row r="601">
      <c r="A601" t="n">
        <v>201702</v>
      </c>
      <c r="B601" t="inlineStr">
        <is>
          <t>02/2017</t>
        </is>
      </c>
      <c r="C601" t="n">
        <v>4</v>
      </c>
      <c r="D601" t="inlineStr">
        <is>
          <t>S04</t>
        </is>
      </c>
      <c r="E601" t="inlineStr">
        <is>
          <t>Nexa Tasmania (S04)</t>
        </is>
      </c>
      <c r="F601" t="inlineStr">
        <is>
          <t>Úc</t>
        </is>
      </c>
      <c r="G601" t="inlineStr">
        <is>
          <t>POS</t>
        </is>
      </c>
      <c r="H601" s="42" t="n">
        <v>12409.94</v>
      </c>
      <c r="I601" s="42" t="n">
        <v>0</v>
      </c>
      <c r="J601" s="42" t="n">
        <v>12409.94</v>
      </c>
      <c r="K601" s="42" t="n">
        <v>0</v>
      </c>
      <c r="L601" s="42" t="n">
        <v>3</v>
      </c>
      <c r="M601" s="42" t="n">
        <v>24</v>
      </c>
      <c r="N601" s="42" t="n">
        <v>12409.94</v>
      </c>
      <c r="O601" s="42" t="n">
        <v>12409.94</v>
      </c>
      <c r="P601" s="42" t="n">
        <v>0</v>
      </c>
      <c r="Q601" s="42" t="n">
        <v>0</v>
      </c>
      <c r="R601" s="42" t="n">
        <v>0</v>
      </c>
      <c r="S601" s="42">
        <f>N601-(J601-K601)</f>
        <v/>
      </c>
      <c r="T601">
        <f>IF(N601=0,0,IF(AND(ABS(S601)&gt;Calc!$B$8,ABS(S601)/ABS(N601)&gt;Calc!$B$9),1,0))</f>
        <v/>
      </c>
      <c r="U601">
        <f>IF(AND(A601=Calc!$B$3,OR(Calc!$B$6="*",G601=Calc!$B$6),OR(Calc!$B$7="*",F601=Calc!$B$7)),1,0)</f>
        <v/>
      </c>
      <c r="V601">
        <f>IF(AND(U601=1,J601&gt;0),J601+ROW()/1000000,0)</f>
        <v/>
      </c>
      <c r="W601">
        <f>IF(AND(U601=1,OR(N601&lt;&gt;0,J601&lt;&gt;0)),ABS(S601)+ROW()/1000000,0)</f>
        <v/>
      </c>
      <c r="X601">
        <f>IF(AND(U601=1,T601=1,C601&lt;&gt;0),ABS(S601)+ROW()/1000000,0)</f>
        <v/>
      </c>
    </row>
    <row r="602">
      <c r="A602" t="n">
        <v>201702</v>
      </c>
      <c r="B602" t="inlineStr">
        <is>
          <t>02/2017</t>
        </is>
      </c>
      <c r="C602" t="n">
        <v>5</v>
      </c>
      <c r="D602" t="inlineStr">
        <is>
          <t>S05</t>
        </is>
      </c>
      <c r="E602" t="inlineStr">
        <is>
          <t>Nexa Victoria (S05)</t>
        </is>
      </c>
      <c r="F602" t="inlineStr">
        <is>
          <t>Úc</t>
        </is>
      </c>
      <c r="G602" t="inlineStr">
        <is>
          <t>POS</t>
        </is>
      </c>
      <c r="H602" s="42" t="n">
        <v>31394.64</v>
      </c>
      <c r="I602" s="42" t="n">
        <v>0</v>
      </c>
      <c r="J602" s="42" t="n">
        <v>31394.64</v>
      </c>
      <c r="K602" s="42" t="n">
        <v>0</v>
      </c>
      <c r="L602" s="42" t="n">
        <v>8</v>
      </c>
      <c r="M602" s="42" t="n">
        <v>76</v>
      </c>
      <c r="N602" s="42" t="n">
        <v>31394.64</v>
      </c>
      <c r="O602" s="42" t="n">
        <v>31394.64</v>
      </c>
      <c r="P602" s="42" t="n">
        <v>0</v>
      </c>
      <c r="Q602" s="42" t="n">
        <v>0</v>
      </c>
      <c r="R602" s="42" t="n">
        <v>0</v>
      </c>
      <c r="S602" s="42">
        <f>N602-(J602-K602)</f>
        <v/>
      </c>
      <c r="T602">
        <f>IF(N602=0,0,IF(AND(ABS(S602)&gt;Calc!$B$8,ABS(S602)/ABS(N602)&gt;Calc!$B$9),1,0))</f>
        <v/>
      </c>
      <c r="U602">
        <f>IF(AND(A602=Calc!$B$3,OR(Calc!$B$6="*",G602=Calc!$B$6),OR(Calc!$B$7="*",F602=Calc!$B$7)),1,0)</f>
        <v/>
      </c>
      <c r="V602">
        <f>IF(AND(U602=1,J602&gt;0),J602+ROW()/1000000,0)</f>
        <v/>
      </c>
      <c r="W602">
        <f>IF(AND(U602=1,OR(N602&lt;&gt;0,J602&lt;&gt;0)),ABS(S602)+ROW()/1000000,0)</f>
        <v/>
      </c>
      <c r="X602">
        <f>IF(AND(U602=1,T602=1,C602&lt;&gt;0),ABS(S602)+ROW()/1000000,0)</f>
        <v/>
      </c>
    </row>
    <row r="603">
      <c r="A603" t="n">
        <v>201702</v>
      </c>
      <c r="B603" t="inlineStr">
        <is>
          <t>02/2017</t>
        </is>
      </c>
      <c r="C603" t="n">
        <v>6</v>
      </c>
      <c r="D603" t="inlineStr">
        <is>
          <t>S06</t>
        </is>
      </c>
      <c r="E603" t="inlineStr">
        <is>
          <t>Nexa Western Australia (S06)</t>
        </is>
      </c>
      <c r="F603" t="inlineStr">
        <is>
          <t>Úc</t>
        </is>
      </c>
      <c r="G603" t="inlineStr">
        <is>
          <t>POS</t>
        </is>
      </c>
      <c r="H603" s="42" t="n">
        <v>8317.58</v>
      </c>
      <c r="I603" s="42" t="n">
        <v>0</v>
      </c>
      <c r="J603" s="42" t="n">
        <v>8317.58</v>
      </c>
      <c r="K603" s="42" t="n">
        <v>1839.37</v>
      </c>
      <c r="L603" s="42" t="n">
        <v>2</v>
      </c>
      <c r="M603" s="42" t="n">
        <v>21</v>
      </c>
      <c r="N603" s="42" t="n">
        <v>6478.21</v>
      </c>
      <c r="O603" s="42" t="n">
        <v>8317.58</v>
      </c>
      <c r="P603" s="42" t="n">
        <v>0</v>
      </c>
      <c r="Q603" s="42" t="n">
        <v>0</v>
      </c>
      <c r="R603" s="42" t="n">
        <v>0</v>
      </c>
      <c r="S603" s="42">
        <f>N603-(J603-K603)</f>
        <v/>
      </c>
      <c r="T603">
        <f>IF(N603=0,0,IF(AND(ABS(S603)&gt;Calc!$B$8,ABS(S603)/ABS(N603)&gt;Calc!$B$9),1,0))</f>
        <v/>
      </c>
      <c r="U603">
        <f>IF(AND(A603=Calc!$B$3,OR(Calc!$B$6="*",G603=Calc!$B$6),OR(Calc!$B$7="*",F603=Calc!$B$7)),1,0)</f>
        <v/>
      </c>
      <c r="V603">
        <f>IF(AND(U603=1,J603&gt;0),J603+ROW()/1000000,0)</f>
        <v/>
      </c>
      <c r="W603">
        <f>IF(AND(U603=1,OR(N603&lt;&gt;0,J603&lt;&gt;0)),ABS(S603)+ROW()/1000000,0)</f>
        <v/>
      </c>
      <c r="X603">
        <f>IF(AND(U603=1,T603=1,C603&lt;&gt;0),ABS(S603)+ROW()/1000000,0)</f>
        <v/>
      </c>
    </row>
    <row r="604">
      <c r="A604" t="n">
        <v>201702</v>
      </c>
      <c r="B604" t="inlineStr">
        <is>
          <t>02/2017</t>
        </is>
      </c>
      <c r="C604" t="n">
        <v>8</v>
      </c>
      <c r="D604" t="inlineStr">
        <is>
          <t>S08</t>
        </is>
      </c>
      <c r="E604" t="inlineStr">
        <is>
          <t>Nexa Newfoundland and Labrador (S08)</t>
        </is>
      </c>
      <c r="F604" t="inlineStr">
        <is>
          <t>Canada</t>
        </is>
      </c>
      <c r="G604" t="inlineStr">
        <is>
          <t>POS</t>
        </is>
      </c>
      <c r="H604" s="42" t="n">
        <v>13544.85</v>
      </c>
      <c r="I604" s="42" t="n">
        <v>0</v>
      </c>
      <c r="J604" s="42" t="n">
        <v>13544.85</v>
      </c>
      <c r="K604" s="42" t="n">
        <v>0</v>
      </c>
      <c r="L604" s="42" t="n">
        <v>7</v>
      </c>
      <c r="M604" s="42" t="n">
        <v>58</v>
      </c>
      <c r="N604" s="42" t="n">
        <v>13544.85</v>
      </c>
      <c r="O604" s="42" t="n">
        <v>13544.85</v>
      </c>
      <c r="P604" s="42" t="n">
        <v>0</v>
      </c>
      <c r="Q604" s="42" t="n">
        <v>0</v>
      </c>
      <c r="R604" s="42" t="n">
        <v>0</v>
      </c>
      <c r="S604" s="42">
        <f>N604-(J604-K604)</f>
        <v/>
      </c>
      <c r="T604">
        <f>IF(N604=0,0,IF(AND(ABS(S604)&gt;Calc!$B$8,ABS(S604)/ABS(N604)&gt;Calc!$B$9),1,0))</f>
        <v/>
      </c>
      <c r="U604">
        <f>IF(AND(A604=Calc!$B$3,OR(Calc!$B$6="*",G604=Calc!$B$6),OR(Calc!$B$7="*",F604=Calc!$B$7)),1,0)</f>
        <v/>
      </c>
      <c r="V604">
        <f>IF(AND(U604=1,J604&gt;0),J604+ROW()/1000000,0)</f>
        <v/>
      </c>
      <c r="W604">
        <f>IF(AND(U604=1,OR(N604&lt;&gt;0,J604&lt;&gt;0)),ABS(S604)+ROW()/1000000,0)</f>
        <v/>
      </c>
      <c r="X604">
        <f>IF(AND(U604=1,T604=1,C604&lt;&gt;0),ABS(S604)+ROW()/1000000,0)</f>
        <v/>
      </c>
    </row>
    <row r="605">
      <c r="A605" t="n">
        <v>201702</v>
      </c>
      <c r="B605" t="inlineStr">
        <is>
          <t>02/2017</t>
        </is>
      </c>
      <c r="C605" t="n">
        <v>9</v>
      </c>
      <c r="D605" t="inlineStr">
        <is>
          <t>S09</t>
        </is>
      </c>
      <c r="E605" t="inlineStr">
        <is>
          <t>Nexa Northwest Territories (S09)</t>
        </is>
      </c>
      <c r="F605" t="inlineStr">
        <is>
          <t>Canada</t>
        </is>
      </c>
      <c r="G605" t="inlineStr">
        <is>
          <t>POS</t>
        </is>
      </c>
      <c r="H605" s="42" t="n">
        <v>10716.31</v>
      </c>
      <c r="I605" s="42" t="n">
        <v>0</v>
      </c>
      <c r="J605" s="42" t="n">
        <v>10716.31</v>
      </c>
      <c r="K605" s="42" t="n">
        <v>5994</v>
      </c>
      <c r="L605" s="42" t="n">
        <v>4</v>
      </c>
      <c r="M605" s="42" t="n">
        <v>27</v>
      </c>
      <c r="N605" s="42" t="n">
        <v>4722.31</v>
      </c>
      <c r="O605" s="42" t="n">
        <v>10716.31</v>
      </c>
      <c r="P605" s="42" t="n">
        <v>1</v>
      </c>
      <c r="Q605" s="42" t="n">
        <v>0</v>
      </c>
      <c r="R605" s="42" t="n">
        <v>0</v>
      </c>
      <c r="S605" s="42">
        <f>N605-(J605-K605)</f>
        <v/>
      </c>
      <c r="T605">
        <f>IF(N605=0,0,IF(AND(ABS(S605)&gt;Calc!$B$8,ABS(S605)/ABS(N605)&gt;Calc!$B$9),1,0))</f>
        <v/>
      </c>
      <c r="U605">
        <f>IF(AND(A605=Calc!$B$3,OR(Calc!$B$6="*",G605=Calc!$B$6),OR(Calc!$B$7="*",F605=Calc!$B$7)),1,0)</f>
        <v/>
      </c>
      <c r="V605">
        <f>IF(AND(U605=1,J605&gt;0),J605+ROW()/1000000,0)</f>
        <v/>
      </c>
      <c r="W605">
        <f>IF(AND(U605=1,OR(N605&lt;&gt;0,J605&lt;&gt;0)),ABS(S605)+ROW()/1000000,0)</f>
        <v/>
      </c>
      <c r="X605">
        <f>IF(AND(U605=1,T605=1,C605&lt;&gt;0),ABS(S605)+ROW()/1000000,0)</f>
        <v/>
      </c>
    </row>
    <row r="606">
      <c r="A606" t="n">
        <v>201702</v>
      </c>
      <c r="B606" t="inlineStr">
        <is>
          <t>02/2017</t>
        </is>
      </c>
      <c r="C606" t="n">
        <v>10</v>
      </c>
      <c r="D606" t="inlineStr">
        <is>
          <t>S10</t>
        </is>
      </c>
      <c r="E606" t="inlineStr">
        <is>
          <t>Nexa Nunavut (S10)</t>
        </is>
      </c>
      <c r="F606" t="inlineStr">
        <is>
          <t>Canada</t>
        </is>
      </c>
      <c r="G606" t="inlineStr">
        <is>
          <t>POS</t>
        </is>
      </c>
      <c r="H606" s="42" t="n">
        <v>10060.53</v>
      </c>
      <c r="I606" s="42" t="n">
        <v>0</v>
      </c>
      <c r="J606" s="42" t="n">
        <v>10060.53</v>
      </c>
      <c r="K606" s="42" t="n">
        <v>289.99</v>
      </c>
      <c r="L606" s="42" t="n">
        <v>8</v>
      </c>
      <c r="M606" s="42" t="n">
        <v>53</v>
      </c>
      <c r="N606" s="42" t="n">
        <v>9770.540000000001</v>
      </c>
      <c r="O606" s="42" t="n">
        <v>10060.53</v>
      </c>
      <c r="P606" s="42" t="n">
        <v>0</v>
      </c>
      <c r="Q606" s="42" t="n">
        <v>0</v>
      </c>
      <c r="R606" s="42" t="n">
        <v>0</v>
      </c>
      <c r="S606" s="42">
        <f>N606-(J606-K606)</f>
        <v/>
      </c>
      <c r="T606">
        <f>IF(N606=0,0,IF(AND(ABS(S606)&gt;Calc!$B$8,ABS(S606)/ABS(N606)&gt;Calc!$B$9),1,0))</f>
        <v/>
      </c>
      <c r="U606">
        <f>IF(AND(A606=Calc!$B$3,OR(Calc!$B$6="*",G606=Calc!$B$6),OR(Calc!$B$7="*",F606=Calc!$B$7)),1,0)</f>
        <v/>
      </c>
      <c r="V606">
        <f>IF(AND(U606=1,J606&gt;0),J606+ROW()/1000000,0)</f>
        <v/>
      </c>
      <c r="W606">
        <f>IF(AND(U606=1,OR(N606&lt;&gt;0,J606&lt;&gt;0)),ABS(S606)+ROW()/1000000,0)</f>
        <v/>
      </c>
      <c r="X606">
        <f>IF(AND(U606=1,T606=1,C606&lt;&gt;0),ABS(S606)+ROW()/1000000,0)</f>
        <v/>
      </c>
    </row>
    <row r="607">
      <c r="A607" t="n">
        <v>201702</v>
      </c>
      <c r="B607" t="inlineStr">
        <is>
          <t>02/2017</t>
        </is>
      </c>
      <c r="C607" t="n">
        <v>12</v>
      </c>
      <c r="D607" t="inlineStr">
        <is>
          <t>S12</t>
        </is>
      </c>
      <c r="E607" t="inlineStr">
        <is>
          <t>Nexa Basse-Normandie (S12)</t>
        </is>
      </c>
      <c r="F607" t="inlineStr">
        <is>
          <t>Pháp</t>
        </is>
      </c>
      <c r="G607" t="inlineStr">
        <is>
          <t>POS</t>
        </is>
      </c>
      <c r="H607" s="42" t="n">
        <v>149.95</v>
      </c>
      <c r="I607" s="42" t="n">
        <v>0</v>
      </c>
      <c r="J607" s="42" t="n">
        <v>149.95</v>
      </c>
      <c r="K607" s="42" t="n">
        <v>0</v>
      </c>
      <c r="L607" s="42" t="n">
        <v>1</v>
      </c>
      <c r="M607" s="42" t="n">
        <v>1</v>
      </c>
      <c r="N607" s="42" t="n">
        <v>149.95</v>
      </c>
      <c r="O607" s="42" t="n">
        <v>149.95</v>
      </c>
      <c r="P607" s="42" t="n">
        <v>0</v>
      </c>
      <c r="Q607" s="42" t="n">
        <v>0</v>
      </c>
      <c r="R607" s="42" t="n">
        <v>0</v>
      </c>
      <c r="S607" s="42">
        <f>N607-(J607-K607)</f>
        <v/>
      </c>
      <c r="T607">
        <f>IF(N607=0,0,IF(AND(ABS(S607)&gt;Calc!$B$8,ABS(S607)/ABS(N607)&gt;Calc!$B$9),1,0))</f>
        <v/>
      </c>
      <c r="U607">
        <f>IF(AND(A607=Calc!$B$3,OR(Calc!$B$6="*",G607=Calc!$B$6),OR(Calc!$B$7="*",F607=Calc!$B$7)),1,0)</f>
        <v/>
      </c>
      <c r="V607">
        <f>IF(AND(U607=1,J607&gt;0),J607+ROW()/1000000,0)</f>
        <v/>
      </c>
      <c r="W607">
        <f>IF(AND(U607=1,OR(N607&lt;&gt;0,J607&lt;&gt;0)),ABS(S607)+ROW()/1000000,0)</f>
        <v/>
      </c>
      <c r="X607">
        <f>IF(AND(U607=1,T607=1,C607&lt;&gt;0),ABS(S607)+ROW()/1000000,0)</f>
        <v/>
      </c>
    </row>
    <row r="608">
      <c r="A608" t="n">
        <v>201702</v>
      </c>
      <c r="B608" t="inlineStr">
        <is>
          <t>02/2017</t>
        </is>
      </c>
      <c r="C608" t="n">
        <v>13</v>
      </c>
      <c r="D608" t="inlineStr">
        <is>
          <t>S13</t>
        </is>
      </c>
      <c r="E608" t="inlineStr">
        <is>
          <t>Nexa Corse (S13)</t>
        </is>
      </c>
      <c r="F608" t="inlineStr">
        <is>
          <t>Pháp</t>
        </is>
      </c>
      <c r="G608" t="inlineStr">
        <is>
          <t>POS</t>
        </is>
      </c>
      <c r="H608" s="42" t="n">
        <v>2572</v>
      </c>
      <c r="I608" s="42" t="n">
        <v>0</v>
      </c>
      <c r="J608" s="42" t="n">
        <v>2572</v>
      </c>
      <c r="K608" s="42" t="n">
        <v>0</v>
      </c>
      <c r="L608" s="42" t="n">
        <v>1</v>
      </c>
      <c r="M608" s="42" t="n">
        <v>8</v>
      </c>
      <c r="N608" s="42" t="n">
        <v>2572</v>
      </c>
      <c r="O608" s="42" t="n">
        <v>2572</v>
      </c>
      <c r="P608" s="42" t="n">
        <v>0</v>
      </c>
      <c r="Q608" s="42" t="n">
        <v>0</v>
      </c>
      <c r="R608" s="42" t="n">
        <v>0</v>
      </c>
      <c r="S608" s="42">
        <f>N608-(J608-K608)</f>
        <v/>
      </c>
      <c r="T608">
        <f>IF(N608=0,0,IF(AND(ABS(S608)&gt;Calc!$B$8,ABS(S608)/ABS(N608)&gt;Calc!$B$9),1,0))</f>
        <v/>
      </c>
      <c r="U608">
        <f>IF(AND(A608=Calc!$B$3,OR(Calc!$B$6="*",G608=Calc!$B$6),OR(Calc!$B$7="*",F608=Calc!$B$7)),1,0)</f>
        <v/>
      </c>
      <c r="V608">
        <f>IF(AND(U608=1,J608&gt;0),J608+ROW()/1000000,0)</f>
        <v/>
      </c>
      <c r="W608">
        <f>IF(AND(U608=1,OR(N608&lt;&gt;0,J608&lt;&gt;0)),ABS(S608)+ROW()/1000000,0)</f>
        <v/>
      </c>
      <c r="X608">
        <f>IF(AND(U608=1,T608=1,C608&lt;&gt;0),ABS(S608)+ROW()/1000000,0)</f>
        <v/>
      </c>
    </row>
    <row r="609">
      <c r="A609" t="n">
        <v>201702</v>
      </c>
      <c r="B609" t="inlineStr">
        <is>
          <t>02/2017</t>
        </is>
      </c>
      <c r="C609" t="n">
        <v>17</v>
      </c>
      <c r="D609" t="inlineStr">
        <is>
          <t>S17</t>
        </is>
      </c>
      <c r="E609" t="inlineStr">
        <is>
          <t>Nexa Martinique (S17)</t>
        </is>
      </c>
      <c r="F609" t="inlineStr">
        <is>
          <t>Pháp</t>
        </is>
      </c>
      <c r="G609" t="inlineStr">
        <is>
          <t>POS</t>
        </is>
      </c>
      <c r="H609" s="42" t="n">
        <v>8212.09</v>
      </c>
      <c r="I609" s="42" t="n">
        <v>0</v>
      </c>
      <c r="J609" s="42" t="n">
        <v>8212.09</v>
      </c>
      <c r="K609" s="42" t="n">
        <v>0</v>
      </c>
      <c r="L609" s="42" t="n">
        <v>6</v>
      </c>
      <c r="M609" s="42" t="n">
        <v>23</v>
      </c>
      <c r="N609" s="42" t="n">
        <v>8212.09</v>
      </c>
      <c r="O609" s="42" t="n">
        <v>8212.09</v>
      </c>
      <c r="P609" s="42" t="n">
        <v>0</v>
      </c>
      <c r="Q609" s="42" t="n">
        <v>0</v>
      </c>
      <c r="R609" s="42" t="n">
        <v>0</v>
      </c>
      <c r="S609" s="42">
        <f>N609-(J609-K609)</f>
        <v/>
      </c>
      <c r="T609">
        <f>IF(N609=0,0,IF(AND(ABS(S609)&gt;Calc!$B$8,ABS(S609)/ABS(N609)&gt;Calc!$B$9),1,0))</f>
        <v/>
      </c>
      <c r="U609">
        <f>IF(AND(A609=Calc!$B$3,OR(Calc!$B$6="*",G609=Calc!$B$6),OR(Calc!$B$7="*",F609=Calc!$B$7)),1,0)</f>
        <v/>
      </c>
      <c r="V609">
        <f>IF(AND(U609=1,J609&gt;0),J609+ROW()/1000000,0)</f>
        <v/>
      </c>
      <c r="W609">
        <f>IF(AND(U609=1,OR(N609&lt;&gt;0,J609&lt;&gt;0)),ABS(S609)+ROW()/1000000,0)</f>
        <v/>
      </c>
      <c r="X609">
        <f>IF(AND(U609=1,T609=1,C609&lt;&gt;0),ABS(S609)+ROW()/1000000,0)</f>
        <v/>
      </c>
    </row>
    <row r="610">
      <c r="A610" t="n">
        <v>201702</v>
      </c>
      <c r="B610" t="inlineStr">
        <is>
          <t>02/2017</t>
        </is>
      </c>
      <c r="C610" t="n">
        <v>18</v>
      </c>
      <c r="D610" t="inlineStr">
        <is>
          <t>S18</t>
        </is>
      </c>
      <c r="E610" t="inlineStr">
        <is>
          <t>Nexa Mayotte (S18)</t>
        </is>
      </c>
      <c r="F610" t="inlineStr">
        <is>
          <t>Pháp</t>
        </is>
      </c>
      <c r="G610" t="inlineStr">
        <is>
          <t>POS</t>
        </is>
      </c>
      <c r="H610" s="42" t="n">
        <v>6296.96</v>
      </c>
      <c r="I610" s="42" t="n">
        <v>0</v>
      </c>
      <c r="J610" s="42" t="n">
        <v>6296.96</v>
      </c>
      <c r="K610" s="42" t="n">
        <v>0</v>
      </c>
      <c r="L610" s="42" t="n">
        <v>2</v>
      </c>
      <c r="M610" s="42" t="n">
        <v>11</v>
      </c>
      <c r="N610" s="42" t="n">
        <v>6296.96</v>
      </c>
      <c r="O610" s="42" t="n">
        <v>6296.96</v>
      </c>
      <c r="P610" s="42" t="n">
        <v>0</v>
      </c>
      <c r="Q610" s="42" t="n">
        <v>0</v>
      </c>
      <c r="R610" s="42" t="n">
        <v>0</v>
      </c>
      <c r="S610" s="42">
        <f>N610-(J610-K610)</f>
        <v/>
      </c>
      <c r="T610">
        <f>IF(N610=0,0,IF(AND(ABS(S610)&gt;Calc!$B$8,ABS(S610)/ABS(N610)&gt;Calc!$B$9),1,0))</f>
        <v/>
      </c>
      <c r="U610">
        <f>IF(AND(A610=Calc!$B$3,OR(Calc!$B$6="*",G610=Calc!$B$6),OR(Calc!$B$7="*",F610=Calc!$B$7)),1,0)</f>
        <v/>
      </c>
      <c r="V610">
        <f>IF(AND(U610=1,J610&gt;0),J610+ROW()/1000000,0)</f>
        <v/>
      </c>
      <c r="W610">
        <f>IF(AND(U610=1,OR(N610&lt;&gt;0,J610&lt;&gt;0)),ABS(S610)+ROW()/1000000,0)</f>
        <v/>
      </c>
      <c r="X610">
        <f>IF(AND(U610=1,T610=1,C610&lt;&gt;0),ABS(S610)+ROW()/1000000,0)</f>
        <v/>
      </c>
    </row>
    <row r="611">
      <c r="A611" t="n">
        <v>201702</v>
      </c>
      <c r="B611" t="inlineStr">
        <is>
          <t>02/2017</t>
        </is>
      </c>
      <c r="C611" t="n">
        <v>19</v>
      </c>
      <c r="D611" t="inlineStr">
        <is>
          <t>S19</t>
        </is>
      </c>
      <c r="E611" t="inlineStr">
        <is>
          <t>Nexa Berlin (S19)</t>
        </is>
      </c>
      <c r="F611" t="inlineStr">
        <is>
          <t>Đức</t>
        </is>
      </c>
      <c r="G611" t="inlineStr">
        <is>
          <t>POS</t>
        </is>
      </c>
      <c r="H611" s="42" t="n">
        <v>7810.82</v>
      </c>
      <c r="I611" s="42" t="n">
        <v>0</v>
      </c>
      <c r="J611" s="42" t="n">
        <v>7810.82</v>
      </c>
      <c r="K611" s="42" t="n">
        <v>0</v>
      </c>
      <c r="L611" s="42" t="n">
        <v>5</v>
      </c>
      <c r="M611" s="42" t="n">
        <v>32</v>
      </c>
      <c r="N611" s="42" t="n">
        <v>7810.82</v>
      </c>
      <c r="O611" s="42" t="n">
        <v>7810.82</v>
      </c>
      <c r="P611" s="42" t="n">
        <v>0</v>
      </c>
      <c r="Q611" s="42" t="n">
        <v>0</v>
      </c>
      <c r="R611" s="42" t="n">
        <v>0</v>
      </c>
      <c r="S611" s="42">
        <f>N611-(J611-K611)</f>
        <v/>
      </c>
      <c r="T611">
        <f>IF(N611=0,0,IF(AND(ABS(S611)&gt;Calc!$B$8,ABS(S611)/ABS(N611)&gt;Calc!$B$9),1,0))</f>
        <v/>
      </c>
      <c r="U611">
        <f>IF(AND(A611=Calc!$B$3,OR(Calc!$B$6="*",G611=Calc!$B$6),OR(Calc!$B$7="*",F611=Calc!$B$7)),1,0)</f>
        <v/>
      </c>
      <c r="V611">
        <f>IF(AND(U611=1,J611&gt;0),J611+ROW()/1000000,0)</f>
        <v/>
      </c>
      <c r="W611">
        <f>IF(AND(U611=1,OR(N611&lt;&gt;0,J611&lt;&gt;0)),ABS(S611)+ROW()/1000000,0)</f>
        <v/>
      </c>
      <c r="X611">
        <f>IF(AND(U611=1,T611=1,C611&lt;&gt;0),ABS(S611)+ROW()/1000000,0)</f>
        <v/>
      </c>
    </row>
    <row r="612">
      <c r="A612" t="n">
        <v>201702</v>
      </c>
      <c r="B612" t="inlineStr">
        <is>
          <t>02/2017</t>
        </is>
      </c>
      <c r="C612" t="n">
        <v>20</v>
      </c>
      <c r="D612" t="inlineStr">
        <is>
          <t>S20</t>
        </is>
      </c>
      <c r="E612" t="inlineStr">
        <is>
          <t>Nexa Brandenburg (S20)</t>
        </is>
      </c>
      <c r="F612" t="inlineStr">
        <is>
          <t>Đức</t>
        </is>
      </c>
      <c r="G612" t="inlineStr">
        <is>
          <t>POS</t>
        </is>
      </c>
      <c r="H612" s="42" t="n">
        <v>19432.82</v>
      </c>
      <c r="I612" s="42" t="n">
        <v>0</v>
      </c>
      <c r="J612" s="42" t="n">
        <v>19432.82</v>
      </c>
      <c r="K612" s="42" t="n">
        <v>0</v>
      </c>
      <c r="L612" s="42" t="n">
        <v>4</v>
      </c>
      <c r="M612" s="42" t="n">
        <v>37</v>
      </c>
      <c r="N612" s="42" t="n">
        <v>17559.42</v>
      </c>
      <c r="O612" s="42" t="n">
        <v>19432.82</v>
      </c>
      <c r="P612" s="42" t="n">
        <v>1</v>
      </c>
      <c r="Q612" s="42" t="n">
        <v>0</v>
      </c>
      <c r="R612" s="42" t="n">
        <v>0</v>
      </c>
      <c r="S612" s="42">
        <f>N612-(J612-K612)</f>
        <v/>
      </c>
      <c r="T612">
        <f>IF(N612=0,0,IF(AND(ABS(S612)&gt;Calc!$B$8,ABS(S612)/ABS(N612)&gt;Calc!$B$9),1,0))</f>
        <v/>
      </c>
      <c r="U612">
        <f>IF(AND(A612=Calc!$B$3,OR(Calc!$B$6="*",G612=Calc!$B$6),OR(Calc!$B$7="*",F612=Calc!$B$7)),1,0)</f>
        <v/>
      </c>
      <c r="V612">
        <f>IF(AND(U612=1,J612&gt;0),J612+ROW()/1000000,0)</f>
        <v/>
      </c>
      <c r="W612">
        <f>IF(AND(U612=1,OR(N612&lt;&gt;0,J612&lt;&gt;0)),ABS(S612)+ROW()/1000000,0)</f>
        <v/>
      </c>
      <c r="X612">
        <f>IF(AND(U612=1,T612=1,C612&lt;&gt;0),ABS(S612)+ROW()/1000000,0)</f>
        <v/>
      </c>
    </row>
    <row r="613">
      <c r="A613" t="n">
        <v>201702</v>
      </c>
      <c r="B613" t="inlineStr">
        <is>
          <t>02/2017</t>
        </is>
      </c>
      <c r="C613" t="n">
        <v>22</v>
      </c>
      <c r="D613" t="inlineStr">
        <is>
          <t>S22</t>
        </is>
      </c>
      <c r="E613" t="inlineStr">
        <is>
          <t>Nexa Freistaat Thüringen (S22)</t>
        </is>
      </c>
      <c r="F613" t="inlineStr">
        <is>
          <t>Đức</t>
        </is>
      </c>
      <c r="G613" t="inlineStr">
        <is>
          <t>POS</t>
        </is>
      </c>
      <c r="H613" s="42" t="n">
        <v>8665.41</v>
      </c>
      <c r="I613" s="42" t="n">
        <v>0</v>
      </c>
      <c r="J613" s="42" t="n">
        <v>8665.41</v>
      </c>
      <c r="K613" s="42" t="n">
        <v>0</v>
      </c>
      <c r="L613" s="42" t="n">
        <v>6</v>
      </c>
      <c r="M613" s="42" t="n">
        <v>40</v>
      </c>
      <c r="N613" s="42" t="n">
        <v>8665.41</v>
      </c>
      <c r="O613" s="42" t="n">
        <v>8665.41</v>
      </c>
      <c r="P613" s="42" t="n">
        <v>0</v>
      </c>
      <c r="Q613" s="42" t="n">
        <v>0</v>
      </c>
      <c r="R613" s="42" t="n">
        <v>0</v>
      </c>
      <c r="S613" s="42">
        <f>N613-(J613-K613)</f>
        <v/>
      </c>
      <c r="T613">
        <f>IF(N613=0,0,IF(AND(ABS(S613)&gt;Calc!$B$8,ABS(S613)/ABS(N613)&gt;Calc!$B$9),1,0))</f>
        <v/>
      </c>
      <c r="U613">
        <f>IF(AND(A613=Calc!$B$3,OR(Calc!$B$6="*",G613=Calc!$B$6),OR(Calc!$B$7="*",F613=Calc!$B$7)),1,0)</f>
        <v/>
      </c>
      <c r="V613">
        <f>IF(AND(U613=1,J613&gt;0),J613+ROW()/1000000,0)</f>
        <v/>
      </c>
      <c r="W613">
        <f>IF(AND(U613=1,OR(N613&lt;&gt;0,J613&lt;&gt;0)),ABS(S613)+ROW()/1000000,0)</f>
        <v/>
      </c>
      <c r="X613">
        <f>IF(AND(U613=1,T613=1,C613&lt;&gt;0),ABS(S613)+ROW()/1000000,0)</f>
        <v/>
      </c>
    </row>
    <row r="614">
      <c r="A614" t="n">
        <v>201702</v>
      </c>
      <c r="B614" t="inlineStr">
        <is>
          <t>02/2017</t>
        </is>
      </c>
      <c r="C614" t="n">
        <v>23</v>
      </c>
      <c r="D614" t="inlineStr">
        <is>
          <t>S23</t>
        </is>
      </c>
      <c r="E614" t="inlineStr">
        <is>
          <t>Nexa Hamburg (S23)</t>
        </is>
      </c>
      <c r="F614" t="inlineStr">
        <is>
          <t>Đức</t>
        </is>
      </c>
      <c r="G614" t="inlineStr">
        <is>
          <t>POS</t>
        </is>
      </c>
      <c r="H614" s="42" t="n">
        <v>5323.9</v>
      </c>
      <c r="I614" s="42" t="n">
        <v>0</v>
      </c>
      <c r="J614" s="42" t="n">
        <v>5323.9</v>
      </c>
      <c r="K614" s="42" t="n">
        <v>1767</v>
      </c>
      <c r="L614" s="42" t="n">
        <v>3</v>
      </c>
      <c r="M614" s="42" t="n">
        <v>17</v>
      </c>
      <c r="N614" s="42" t="n">
        <v>3556.9</v>
      </c>
      <c r="O614" s="42" t="n">
        <v>5323.9</v>
      </c>
      <c r="P614" s="42" t="n">
        <v>0</v>
      </c>
      <c r="Q614" s="42" t="n">
        <v>0</v>
      </c>
      <c r="R614" s="42" t="n">
        <v>0</v>
      </c>
      <c r="S614" s="42">
        <f>N614-(J614-K614)</f>
        <v/>
      </c>
      <c r="T614">
        <f>IF(N614=0,0,IF(AND(ABS(S614)&gt;Calc!$B$8,ABS(S614)/ABS(N614)&gt;Calc!$B$9),1,0))</f>
        <v/>
      </c>
      <c r="U614">
        <f>IF(AND(A614=Calc!$B$3,OR(Calc!$B$6="*",G614=Calc!$B$6),OR(Calc!$B$7="*",F614=Calc!$B$7)),1,0)</f>
        <v/>
      </c>
      <c r="V614">
        <f>IF(AND(U614=1,J614&gt;0),J614+ROW()/1000000,0)</f>
        <v/>
      </c>
      <c r="W614">
        <f>IF(AND(U614=1,OR(N614&lt;&gt;0,J614&lt;&gt;0)),ABS(S614)+ROW()/1000000,0)</f>
        <v/>
      </c>
      <c r="X614">
        <f>IF(AND(U614=1,T614=1,C614&lt;&gt;0),ABS(S614)+ROW()/1000000,0)</f>
        <v/>
      </c>
    </row>
    <row r="615">
      <c r="A615" t="n">
        <v>201702</v>
      </c>
      <c r="B615" t="inlineStr">
        <is>
          <t>02/2017</t>
        </is>
      </c>
      <c r="C615" t="n">
        <v>24</v>
      </c>
      <c r="D615" t="inlineStr">
        <is>
          <t>S24</t>
        </is>
      </c>
      <c r="E615" t="inlineStr">
        <is>
          <t>Nexa Hessen (S24)</t>
        </is>
      </c>
      <c r="F615" t="inlineStr">
        <is>
          <t>Đức</t>
        </is>
      </c>
      <c r="G615" t="inlineStr">
        <is>
          <t>POS</t>
        </is>
      </c>
      <c r="H615" s="42" t="n">
        <v>5941.1</v>
      </c>
      <c r="I615" s="42" t="n">
        <v>0</v>
      </c>
      <c r="J615" s="42" t="n">
        <v>5941.1</v>
      </c>
      <c r="K615" s="42" t="n">
        <v>0</v>
      </c>
      <c r="L615" s="42" t="n">
        <v>6</v>
      </c>
      <c r="M615" s="42" t="n">
        <v>20</v>
      </c>
      <c r="N615" s="42" t="n">
        <v>5941.1</v>
      </c>
      <c r="O615" s="42" t="n">
        <v>5941.1</v>
      </c>
      <c r="P615" s="42" t="n">
        <v>0</v>
      </c>
      <c r="Q615" s="42" t="n">
        <v>0</v>
      </c>
      <c r="R615" s="42" t="n">
        <v>0</v>
      </c>
      <c r="S615" s="42">
        <f>N615-(J615-K615)</f>
        <v/>
      </c>
      <c r="T615">
        <f>IF(N615=0,0,IF(AND(ABS(S615)&gt;Calc!$B$8,ABS(S615)/ABS(N615)&gt;Calc!$B$9),1,0))</f>
        <v/>
      </c>
      <c r="U615">
        <f>IF(AND(A615=Calc!$B$3,OR(Calc!$B$6="*",G615=Calc!$B$6),OR(Calc!$B$7="*",F615=Calc!$B$7)),1,0)</f>
        <v/>
      </c>
      <c r="V615">
        <f>IF(AND(U615=1,J615&gt;0),J615+ROW()/1000000,0)</f>
        <v/>
      </c>
      <c r="W615">
        <f>IF(AND(U615=1,OR(N615&lt;&gt;0,J615&lt;&gt;0)),ABS(S615)+ROW()/1000000,0)</f>
        <v/>
      </c>
      <c r="X615">
        <f>IF(AND(U615=1,T615=1,C615&lt;&gt;0),ABS(S615)+ROW()/1000000,0)</f>
        <v/>
      </c>
    </row>
    <row r="616">
      <c r="A616" t="n">
        <v>201702</v>
      </c>
      <c r="B616" t="inlineStr">
        <is>
          <t>02/2017</t>
        </is>
      </c>
      <c r="C616" t="n">
        <v>27</v>
      </c>
      <c r="D616" t="inlineStr">
        <is>
          <t>S27</t>
        </is>
      </c>
      <c r="E616" t="inlineStr">
        <is>
          <t>Nexa Sachsen-Anhalt (S27)</t>
        </is>
      </c>
      <c r="F616" t="inlineStr">
        <is>
          <t>Đức</t>
        </is>
      </c>
      <c r="G616" t="inlineStr">
        <is>
          <t>POS</t>
        </is>
      </c>
      <c r="H616" s="42" t="n">
        <v>6418.27</v>
      </c>
      <c r="I616" s="42" t="n">
        <v>0</v>
      </c>
      <c r="J616" s="42" t="n">
        <v>6418.27</v>
      </c>
      <c r="K616" s="42" t="n">
        <v>179.99</v>
      </c>
      <c r="L616" s="42" t="n">
        <v>3</v>
      </c>
      <c r="M616" s="42" t="n">
        <v>18</v>
      </c>
      <c r="N616" s="42" t="n">
        <v>6238.28</v>
      </c>
      <c r="O616" s="42" t="n">
        <v>6418.27</v>
      </c>
      <c r="P616" s="42" t="n">
        <v>0</v>
      </c>
      <c r="Q616" s="42" t="n">
        <v>0</v>
      </c>
      <c r="R616" s="42" t="n">
        <v>0</v>
      </c>
      <c r="S616" s="42">
        <f>N616-(J616-K616)</f>
        <v/>
      </c>
      <c r="T616">
        <f>IF(N616=0,0,IF(AND(ABS(S616)&gt;Calc!$B$8,ABS(S616)/ABS(N616)&gt;Calc!$B$9),1,0))</f>
        <v/>
      </c>
      <c r="U616">
        <f>IF(AND(A616=Calc!$B$3,OR(Calc!$B$6="*",G616=Calc!$B$6),OR(Calc!$B$7="*",F616=Calc!$B$7)),1,0)</f>
        <v/>
      </c>
      <c r="V616">
        <f>IF(AND(U616=1,J616&gt;0),J616+ROW()/1000000,0)</f>
        <v/>
      </c>
      <c r="W616">
        <f>IF(AND(U616=1,OR(N616&lt;&gt;0,J616&lt;&gt;0)),ABS(S616)+ROW()/1000000,0)</f>
        <v/>
      </c>
      <c r="X616">
        <f>IF(AND(U616=1,T616=1,C616&lt;&gt;0),ABS(S616)+ROW()/1000000,0)</f>
        <v/>
      </c>
    </row>
    <row r="617">
      <c r="A617" t="n">
        <v>201702</v>
      </c>
      <c r="B617" t="inlineStr">
        <is>
          <t>02/2017</t>
        </is>
      </c>
      <c r="C617" t="n">
        <v>28</v>
      </c>
      <c r="D617" t="inlineStr">
        <is>
          <t>S28</t>
        </is>
      </c>
      <c r="E617" t="inlineStr">
        <is>
          <t>Nexa Caltanissetta (S28)</t>
        </is>
      </c>
      <c r="F617" t="inlineStr">
        <is>
          <t>Ý</t>
        </is>
      </c>
      <c r="G617" t="inlineStr">
        <is>
          <t>POS</t>
        </is>
      </c>
      <c r="H617" s="42" t="n">
        <v>22391.69</v>
      </c>
      <c r="I617" s="42" t="n">
        <v>0</v>
      </c>
      <c r="J617" s="42" t="n">
        <v>22391.69</v>
      </c>
      <c r="K617" s="42" t="n">
        <v>418.97</v>
      </c>
      <c r="L617" s="42" t="n">
        <v>8</v>
      </c>
      <c r="M617" s="42" t="n">
        <v>75</v>
      </c>
      <c r="N617" s="42" t="n">
        <v>21972.72</v>
      </c>
      <c r="O617" s="42" t="n">
        <v>22391.69</v>
      </c>
      <c r="P617" s="42" t="n">
        <v>0</v>
      </c>
      <c r="Q617" s="42" t="n">
        <v>0</v>
      </c>
      <c r="R617" s="42" t="n">
        <v>0</v>
      </c>
      <c r="S617" s="42">
        <f>N617-(J617-K617)</f>
        <v/>
      </c>
      <c r="T617">
        <f>IF(N617=0,0,IF(AND(ABS(S617)&gt;Calc!$B$8,ABS(S617)/ABS(N617)&gt;Calc!$B$9),1,0))</f>
        <v/>
      </c>
      <c r="U617">
        <f>IF(AND(A617=Calc!$B$3,OR(Calc!$B$6="*",G617=Calc!$B$6),OR(Calc!$B$7="*",F617=Calc!$B$7)),1,0)</f>
        <v/>
      </c>
      <c r="V617">
        <f>IF(AND(U617=1,J617&gt;0),J617+ROW()/1000000,0)</f>
        <v/>
      </c>
      <c r="W617">
        <f>IF(AND(U617=1,OR(N617&lt;&gt;0,J617&lt;&gt;0)),ABS(S617)+ROW()/1000000,0)</f>
        <v/>
      </c>
      <c r="X617">
        <f>IF(AND(U617=1,T617=1,C617&lt;&gt;0),ABS(S617)+ROW()/1000000,0)</f>
        <v/>
      </c>
    </row>
    <row r="618">
      <c r="A618" t="n">
        <v>201702</v>
      </c>
      <c r="B618" t="inlineStr">
        <is>
          <t>02/2017</t>
        </is>
      </c>
      <c r="C618" t="n">
        <v>29</v>
      </c>
      <c r="D618" t="inlineStr">
        <is>
          <t>S29</t>
        </is>
      </c>
      <c r="E618" t="inlineStr">
        <is>
          <t>Nexa Enna (S29)</t>
        </is>
      </c>
      <c r="F618" t="inlineStr">
        <is>
          <t>Ý</t>
        </is>
      </c>
      <c r="G618" t="inlineStr">
        <is>
          <t>POS</t>
        </is>
      </c>
      <c r="H618" s="42" t="n">
        <v>7564.8</v>
      </c>
      <c r="I618" s="42" t="n">
        <v>0</v>
      </c>
      <c r="J618" s="42" t="n">
        <v>7564.8</v>
      </c>
      <c r="K618" s="42" t="n">
        <v>1132.97</v>
      </c>
      <c r="L618" s="42" t="n">
        <v>6</v>
      </c>
      <c r="M618" s="42" t="n">
        <v>52</v>
      </c>
      <c r="N618" s="42" t="n">
        <v>6431.83</v>
      </c>
      <c r="O618" s="42" t="n">
        <v>7564.8</v>
      </c>
      <c r="P618" s="42" t="n">
        <v>0</v>
      </c>
      <c r="Q618" s="42" t="n">
        <v>0</v>
      </c>
      <c r="R618" s="42" t="n">
        <v>0</v>
      </c>
      <c r="S618" s="42">
        <f>N618-(J618-K618)</f>
        <v/>
      </c>
      <c r="T618">
        <f>IF(N618=0,0,IF(AND(ABS(S618)&gt;Calc!$B$8,ABS(S618)/ABS(N618)&gt;Calc!$B$9),1,0))</f>
        <v/>
      </c>
      <c r="U618">
        <f>IF(AND(A618=Calc!$B$3,OR(Calc!$B$6="*",G618=Calc!$B$6),OR(Calc!$B$7="*",F618=Calc!$B$7)),1,0)</f>
        <v/>
      </c>
      <c r="V618">
        <f>IF(AND(U618=1,J618&gt;0),J618+ROW()/1000000,0)</f>
        <v/>
      </c>
      <c r="W618">
        <f>IF(AND(U618=1,OR(N618&lt;&gt;0,J618&lt;&gt;0)),ABS(S618)+ROW()/1000000,0)</f>
        <v/>
      </c>
      <c r="X618">
        <f>IF(AND(U618=1,T618=1,C618&lt;&gt;0),ABS(S618)+ROW()/1000000,0)</f>
        <v/>
      </c>
    </row>
    <row r="619">
      <c r="A619" t="n">
        <v>201702</v>
      </c>
      <c r="B619" t="inlineStr">
        <is>
          <t>02/2017</t>
        </is>
      </c>
      <c r="C619" t="n">
        <v>30</v>
      </c>
      <c r="D619" t="inlineStr">
        <is>
          <t>S30</t>
        </is>
      </c>
      <c r="E619" t="inlineStr">
        <is>
          <t>Nexa Pesaro (S30)</t>
        </is>
      </c>
      <c r="F619" t="inlineStr">
        <is>
          <t>Ý</t>
        </is>
      </c>
      <c r="G619" t="inlineStr">
        <is>
          <t>POS</t>
        </is>
      </c>
      <c r="H619" s="42" t="n">
        <v>7435.13</v>
      </c>
      <c r="I619" s="42" t="n">
        <v>0</v>
      </c>
      <c r="J619" s="42" t="n">
        <v>7435.13</v>
      </c>
      <c r="K619" s="42" t="n">
        <v>949.98</v>
      </c>
      <c r="L619" s="42" t="n">
        <v>3</v>
      </c>
      <c r="M619" s="42" t="n">
        <v>35</v>
      </c>
      <c r="N619" s="42" t="n">
        <v>6485.15</v>
      </c>
      <c r="O619" s="42" t="n">
        <v>7435.13</v>
      </c>
      <c r="P619" s="42" t="n">
        <v>0</v>
      </c>
      <c r="Q619" s="42" t="n">
        <v>0</v>
      </c>
      <c r="R619" s="42" t="n">
        <v>0</v>
      </c>
      <c r="S619" s="42">
        <f>N619-(J619-K619)</f>
        <v/>
      </c>
      <c r="T619">
        <f>IF(N619=0,0,IF(AND(ABS(S619)&gt;Calc!$B$8,ABS(S619)/ABS(N619)&gt;Calc!$B$9),1,0))</f>
        <v/>
      </c>
      <c r="U619">
        <f>IF(AND(A619=Calc!$B$3,OR(Calc!$B$6="*",G619=Calc!$B$6),OR(Calc!$B$7="*",F619=Calc!$B$7)),1,0)</f>
        <v/>
      </c>
      <c r="V619">
        <f>IF(AND(U619=1,J619&gt;0),J619+ROW()/1000000,0)</f>
        <v/>
      </c>
      <c r="W619">
        <f>IF(AND(U619=1,OR(N619&lt;&gt;0,J619&lt;&gt;0)),ABS(S619)+ROW()/1000000,0)</f>
        <v/>
      </c>
      <c r="X619">
        <f>IF(AND(U619=1,T619=1,C619&lt;&gt;0),ABS(S619)+ROW()/1000000,0)</f>
        <v/>
      </c>
    </row>
    <row r="620">
      <c r="A620" t="n">
        <v>201702</v>
      </c>
      <c r="B620" t="inlineStr">
        <is>
          <t>02/2017</t>
        </is>
      </c>
      <c r="C620" t="n">
        <v>33</v>
      </c>
      <c r="D620" t="inlineStr">
        <is>
          <t>S33</t>
        </is>
      </c>
      <c r="E620" t="inlineStr">
        <is>
          <t>Nexa Friesland (S33)</t>
        </is>
      </c>
      <c r="F620" t="inlineStr">
        <is>
          <t>Hà Lan</t>
        </is>
      </c>
      <c r="G620" t="inlineStr">
        <is>
          <t>POS</t>
        </is>
      </c>
      <c r="H620" s="42" t="n">
        <v>3190.94</v>
      </c>
      <c r="I620" s="42" t="n">
        <v>0</v>
      </c>
      <c r="J620" s="42" t="n">
        <v>3190.94</v>
      </c>
      <c r="K620" s="42" t="n">
        <v>0</v>
      </c>
      <c r="L620" s="42" t="n">
        <v>3</v>
      </c>
      <c r="M620" s="42" t="n">
        <v>11</v>
      </c>
      <c r="N620" s="42" t="n">
        <v>3190.94</v>
      </c>
      <c r="O620" s="42" t="n">
        <v>3190.94</v>
      </c>
      <c r="P620" s="42" t="n">
        <v>0</v>
      </c>
      <c r="Q620" s="42" t="n">
        <v>0</v>
      </c>
      <c r="R620" s="42" t="n">
        <v>0</v>
      </c>
      <c r="S620" s="42">
        <f>N620-(J620-K620)</f>
        <v/>
      </c>
      <c r="T620">
        <f>IF(N620=0,0,IF(AND(ABS(S620)&gt;Calc!$B$8,ABS(S620)/ABS(N620)&gt;Calc!$B$9),1,0))</f>
        <v/>
      </c>
      <c r="U620">
        <f>IF(AND(A620=Calc!$B$3,OR(Calc!$B$6="*",G620=Calc!$B$6),OR(Calc!$B$7="*",F620=Calc!$B$7)),1,0)</f>
        <v/>
      </c>
      <c r="V620">
        <f>IF(AND(U620=1,J620&gt;0),J620+ROW()/1000000,0)</f>
        <v/>
      </c>
      <c r="W620">
        <f>IF(AND(U620=1,OR(N620&lt;&gt;0,J620&lt;&gt;0)),ABS(S620)+ROW()/1000000,0)</f>
        <v/>
      </c>
      <c r="X620">
        <f>IF(AND(U620=1,T620=1,C620&lt;&gt;0),ABS(S620)+ROW()/1000000,0)</f>
        <v/>
      </c>
    </row>
    <row r="621">
      <c r="A621" t="n">
        <v>201702</v>
      </c>
      <c r="B621" t="inlineStr">
        <is>
          <t>02/2017</t>
        </is>
      </c>
      <c r="C621" t="n">
        <v>34</v>
      </c>
      <c r="D621" t="inlineStr">
        <is>
          <t>S34</t>
        </is>
      </c>
      <c r="E621" t="inlineStr">
        <is>
          <t>Nexa Groningen (S34)</t>
        </is>
      </c>
      <c r="F621" t="inlineStr">
        <is>
          <t>Hà Lan</t>
        </is>
      </c>
      <c r="G621" t="inlineStr">
        <is>
          <t>POS</t>
        </is>
      </c>
      <c r="H621" s="42" t="n">
        <v>17202.93</v>
      </c>
      <c r="I621" s="42" t="n">
        <v>0</v>
      </c>
      <c r="J621" s="42" t="n">
        <v>17202.93</v>
      </c>
      <c r="K621" s="42" t="n">
        <v>0</v>
      </c>
      <c r="L621" s="42" t="n">
        <v>3</v>
      </c>
      <c r="M621" s="42" t="n">
        <v>24</v>
      </c>
      <c r="N621" s="42" t="n">
        <v>17202.93</v>
      </c>
      <c r="O621" s="42" t="n">
        <v>17202.93</v>
      </c>
      <c r="P621" s="42" t="n">
        <v>0</v>
      </c>
      <c r="Q621" s="42" t="n">
        <v>0</v>
      </c>
      <c r="R621" s="42" t="n">
        <v>0</v>
      </c>
      <c r="S621" s="42">
        <f>N621-(J621-K621)</f>
        <v/>
      </c>
      <c r="T621">
        <f>IF(N621=0,0,IF(AND(ABS(S621)&gt;Calc!$B$8,ABS(S621)/ABS(N621)&gt;Calc!$B$9),1,0))</f>
        <v/>
      </c>
      <c r="U621">
        <f>IF(AND(A621=Calc!$B$3,OR(Calc!$B$6="*",G621=Calc!$B$6),OR(Calc!$B$7="*",F621=Calc!$B$7)),1,0)</f>
        <v/>
      </c>
      <c r="V621">
        <f>IF(AND(U621=1,J621&gt;0),J621+ROW()/1000000,0)</f>
        <v/>
      </c>
      <c r="W621">
        <f>IF(AND(U621=1,OR(N621&lt;&gt;0,J621&lt;&gt;0)),ABS(S621)+ROW()/1000000,0)</f>
        <v/>
      </c>
      <c r="X621">
        <f>IF(AND(U621=1,T621=1,C621&lt;&gt;0),ABS(S621)+ROW()/1000000,0)</f>
        <v/>
      </c>
    </row>
    <row r="622">
      <c r="A622" t="n">
        <v>201702</v>
      </c>
      <c r="B622" t="inlineStr">
        <is>
          <t>02/2017</t>
        </is>
      </c>
      <c r="C622" t="n">
        <v>36</v>
      </c>
      <c r="D622" t="inlineStr">
        <is>
          <t>S36</t>
        </is>
      </c>
      <c r="E622" t="inlineStr">
        <is>
          <t>Nexa Armagh (S36)</t>
        </is>
      </c>
      <c r="F622" t="inlineStr">
        <is>
          <t>Anh</t>
        </is>
      </c>
      <c r="G622" t="inlineStr">
        <is>
          <t>POS</t>
        </is>
      </c>
      <c r="H622" s="42" t="n">
        <v>11913.48</v>
      </c>
      <c r="I622" s="42" t="n">
        <v>0</v>
      </c>
      <c r="J622" s="42" t="n">
        <v>11913.48</v>
      </c>
      <c r="K622" s="42" t="n">
        <v>2.94</v>
      </c>
      <c r="L622" s="42" t="n">
        <v>8</v>
      </c>
      <c r="M622" s="42" t="n">
        <v>38</v>
      </c>
      <c r="N622" s="42" t="n">
        <v>11910.54</v>
      </c>
      <c r="O622" s="42" t="n">
        <v>11913.48</v>
      </c>
      <c r="P622" s="42" t="n">
        <v>0</v>
      </c>
      <c r="Q622" s="42" t="n">
        <v>0</v>
      </c>
      <c r="R622" s="42" t="n">
        <v>0</v>
      </c>
      <c r="S622" s="42">
        <f>N622-(J622-K622)</f>
        <v/>
      </c>
      <c r="T622">
        <f>IF(N622=0,0,IF(AND(ABS(S622)&gt;Calc!$B$8,ABS(S622)/ABS(N622)&gt;Calc!$B$9),1,0))</f>
        <v/>
      </c>
      <c r="U622">
        <f>IF(AND(A622=Calc!$B$3,OR(Calc!$B$6="*",G622=Calc!$B$6),OR(Calc!$B$7="*",F622=Calc!$B$7)),1,0)</f>
        <v/>
      </c>
      <c r="V622">
        <f>IF(AND(U622=1,J622&gt;0),J622+ROW()/1000000,0)</f>
        <v/>
      </c>
      <c r="W622">
        <f>IF(AND(U622=1,OR(N622&lt;&gt;0,J622&lt;&gt;0)),ABS(S622)+ROW()/1000000,0)</f>
        <v/>
      </c>
      <c r="X622">
        <f>IF(AND(U622=1,T622=1,C622&lt;&gt;0),ABS(S622)+ROW()/1000000,0)</f>
        <v/>
      </c>
    </row>
    <row r="623">
      <c r="A623" t="n">
        <v>201702</v>
      </c>
      <c r="B623" t="inlineStr">
        <is>
          <t>02/2017</t>
        </is>
      </c>
      <c r="C623" t="n">
        <v>37</v>
      </c>
      <c r="D623" t="inlineStr">
        <is>
          <t>S37</t>
        </is>
      </c>
      <c r="E623" t="inlineStr">
        <is>
          <t>Nexa Ayrshire (S37)</t>
        </is>
      </c>
      <c r="F623" t="inlineStr">
        <is>
          <t>Anh</t>
        </is>
      </c>
      <c r="G623" t="inlineStr">
        <is>
          <t>POS</t>
        </is>
      </c>
      <c r="H623" s="42" t="n">
        <v>21349.75</v>
      </c>
      <c r="I623" s="42" t="n">
        <v>0</v>
      </c>
      <c r="J623" s="42" t="n">
        <v>21349.75</v>
      </c>
      <c r="K623" s="42" t="n">
        <v>0</v>
      </c>
      <c r="L623" s="42" t="n">
        <v>10</v>
      </c>
      <c r="M623" s="42" t="n">
        <v>66</v>
      </c>
      <c r="N623" s="42" t="n">
        <v>21349.75</v>
      </c>
      <c r="O623" s="42" t="n">
        <v>21349.75</v>
      </c>
      <c r="P623" s="42" t="n">
        <v>0</v>
      </c>
      <c r="Q623" s="42" t="n">
        <v>0</v>
      </c>
      <c r="R623" s="42" t="n">
        <v>1</v>
      </c>
      <c r="S623" s="42">
        <f>N623-(J623-K623)</f>
        <v/>
      </c>
      <c r="T623">
        <f>IF(N623=0,0,IF(AND(ABS(S623)&gt;Calc!$B$8,ABS(S623)/ABS(N623)&gt;Calc!$B$9),1,0))</f>
        <v/>
      </c>
      <c r="U623">
        <f>IF(AND(A623=Calc!$B$3,OR(Calc!$B$6="*",G623=Calc!$B$6),OR(Calc!$B$7="*",F623=Calc!$B$7)),1,0)</f>
        <v/>
      </c>
      <c r="V623">
        <f>IF(AND(U623=1,J623&gt;0),J623+ROW()/1000000,0)</f>
        <v/>
      </c>
      <c r="W623">
        <f>IF(AND(U623=1,OR(N623&lt;&gt;0,J623&lt;&gt;0)),ABS(S623)+ROW()/1000000,0)</f>
        <v/>
      </c>
      <c r="X623">
        <f>IF(AND(U623=1,T623=1,C623&lt;&gt;0),ABS(S623)+ROW()/1000000,0)</f>
        <v/>
      </c>
    </row>
    <row r="624">
      <c r="A624" t="n">
        <v>201702</v>
      </c>
      <c r="B624" t="inlineStr">
        <is>
          <t>02/2017</t>
        </is>
      </c>
      <c r="C624" t="n">
        <v>38</v>
      </c>
      <c r="D624" t="inlineStr">
        <is>
          <t>S38</t>
        </is>
      </c>
      <c r="E624" t="inlineStr">
        <is>
          <t>Nexa Belfast (S38)</t>
        </is>
      </c>
      <c r="F624" t="inlineStr">
        <is>
          <t>Anh</t>
        </is>
      </c>
      <c r="G624" t="inlineStr">
        <is>
          <t>POS</t>
        </is>
      </c>
      <c r="H624" s="42" t="n">
        <v>7137.82</v>
      </c>
      <c r="I624" s="42" t="n">
        <v>0</v>
      </c>
      <c r="J624" s="42" t="n">
        <v>7137.82</v>
      </c>
      <c r="K624" s="42" t="n">
        <v>0</v>
      </c>
      <c r="L624" s="42" t="n">
        <v>4</v>
      </c>
      <c r="M624" s="42" t="n">
        <v>42</v>
      </c>
      <c r="N624" s="42" t="n">
        <v>7137.82</v>
      </c>
      <c r="O624" s="42" t="n">
        <v>7137.82</v>
      </c>
      <c r="P624" s="42" t="n">
        <v>0</v>
      </c>
      <c r="Q624" s="42" t="n">
        <v>0</v>
      </c>
      <c r="R624" s="42" t="n">
        <v>0</v>
      </c>
      <c r="S624" s="42">
        <f>N624-(J624-K624)</f>
        <v/>
      </c>
      <c r="T624">
        <f>IF(N624=0,0,IF(AND(ABS(S624)&gt;Calc!$B$8,ABS(S624)/ABS(N624)&gt;Calc!$B$9),1,0))</f>
        <v/>
      </c>
      <c r="U624">
        <f>IF(AND(A624=Calc!$B$3,OR(Calc!$B$6="*",G624=Calc!$B$6),OR(Calc!$B$7="*",F624=Calc!$B$7)),1,0)</f>
        <v/>
      </c>
      <c r="V624">
        <f>IF(AND(U624=1,J624&gt;0),J624+ROW()/1000000,0)</f>
        <v/>
      </c>
      <c r="W624">
        <f>IF(AND(U624=1,OR(N624&lt;&gt;0,J624&lt;&gt;0)),ABS(S624)+ROW()/1000000,0)</f>
        <v/>
      </c>
      <c r="X624">
        <f>IF(AND(U624=1,T624=1,C624&lt;&gt;0),ABS(S624)+ROW()/1000000,0)</f>
        <v/>
      </c>
    </row>
    <row r="625">
      <c r="A625" t="n">
        <v>201702</v>
      </c>
      <c r="B625" t="inlineStr">
        <is>
          <t>02/2017</t>
        </is>
      </c>
      <c r="C625" t="n">
        <v>39</v>
      </c>
      <c r="D625" t="inlineStr">
        <is>
          <t>S39</t>
        </is>
      </c>
      <c r="E625" t="inlineStr">
        <is>
          <t>Nexa Blaenau Gwent (S39)</t>
        </is>
      </c>
      <c r="F625" t="inlineStr">
        <is>
          <t>Anh</t>
        </is>
      </c>
      <c r="G625" t="inlineStr">
        <is>
          <t>POS</t>
        </is>
      </c>
      <c r="H625" s="42" t="n">
        <v>10983.7</v>
      </c>
      <c r="I625" s="42" t="n">
        <v>0</v>
      </c>
      <c r="J625" s="42" t="n">
        <v>10983.7</v>
      </c>
      <c r="K625" s="42" t="n">
        <v>0</v>
      </c>
      <c r="L625" s="42" t="n">
        <v>7</v>
      </c>
      <c r="M625" s="42" t="n">
        <v>39</v>
      </c>
      <c r="N625" s="42" t="n">
        <v>10983.7</v>
      </c>
      <c r="O625" s="42" t="n">
        <v>10983.7</v>
      </c>
      <c r="P625" s="42" t="n">
        <v>0</v>
      </c>
      <c r="Q625" s="42" t="n">
        <v>0</v>
      </c>
      <c r="R625" s="42" t="n">
        <v>0</v>
      </c>
      <c r="S625" s="42">
        <f>N625-(J625-K625)</f>
        <v/>
      </c>
      <c r="T625">
        <f>IF(N625=0,0,IF(AND(ABS(S625)&gt;Calc!$B$8,ABS(S625)/ABS(N625)&gt;Calc!$B$9),1,0))</f>
        <v/>
      </c>
      <c r="U625">
        <f>IF(AND(A625=Calc!$B$3,OR(Calc!$B$6="*",G625=Calc!$B$6),OR(Calc!$B$7="*",F625=Calc!$B$7)),1,0)</f>
        <v/>
      </c>
      <c r="V625">
        <f>IF(AND(U625=1,J625&gt;0),J625+ROW()/1000000,0)</f>
        <v/>
      </c>
      <c r="W625">
        <f>IF(AND(U625=1,OR(N625&lt;&gt;0,J625&lt;&gt;0)),ABS(S625)+ROW()/1000000,0)</f>
        <v/>
      </c>
      <c r="X625">
        <f>IF(AND(U625=1,T625=1,C625&lt;&gt;0),ABS(S625)+ROW()/1000000,0)</f>
        <v/>
      </c>
    </row>
    <row r="626">
      <c r="A626" t="n">
        <v>201702</v>
      </c>
      <c r="B626" t="inlineStr">
        <is>
          <t>02/2017</t>
        </is>
      </c>
      <c r="C626" t="n">
        <v>40</v>
      </c>
      <c r="D626" t="inlineStr">
        <is>
          <t>S40</t>
        </is>
      </c>
      <c r="E626" t="inlineStr">
        <is>
          <t>Nexa Dungannon and South Tyrone (S40)</t>
        </is>
      </c>
      <c r="F626" t="inlineStr">
        <is>
          <t>Anh</t>
        </is>
      </c>
      <c r="G626" t="inlineStr">
        <is>
          <t>POS</t>
        </is>
      </c>
      <c r="H626" s="42" t="n">
        <v>22753.36</v>
      </c>
      <c r="I626" s="42" t="n">
        <v>0</v>
      </c>
      <c r="J626" s="42" t="n">
        <v>22753.36</v>
      </c>
      <c r="K626" s="42" t="n">
        <v>397.9</v>
      </c>
      <c r="L626" s="42" t="n">
        <v>7</v>
      </c>
      <c r="M626" s="42" t="n">
        <v>83</v>
      </c>
      <c r="N626" s="42" t="n">
        <v>22355.46</v>
      </c>
      <c r="O626" s="42" t="n">
        <v>22753.36</v>
      </c>
      <c r="P626" s="42" t="n">
        <v>0</v>
      </c>
      <c r="Q626" s="42" t="n">
        <v>0</v>
      </c>
      <c r="R626" s="42" t="n">
        <v>0</v>
      </c>
      <c r="S626" s="42">
        <f>N626-(J626-K626)</f>
        <v/>
      </c>
      <c r="T626">
        <f>IF(N626=0,0,IF(AND(ABS(S626)&gt;Calc!$B$8,ABS(S626)/ABS(N626)&gt;Calc!$B$9),1,0))</f>
        <v/>
      </c>
      <c r="U626">
        <f>IF(AND(A626=Calc!$B$3,OR(Calc!$B$6="*",G626=Calc!$B$6),OR(Calc!$B$7="*",F626=Calc!$B$7)),1,0)</f>
        <v/>
      </c>
      <c r="V626">
        <f>IF(AND(U626=1,J626&gt;0),J626+ROW()/1000000,0)</f>
        <v/>
      </c>
      <c r="W626">
        <f>IF(AND(U626=1,OR(N626&lt;&gt;0,J626&lt;&gt;0)),ABS(S626)+ROW()/1000000,0)</f>
        <v/>
      </c>
      <c r="X626">
        <f>IF(AND(U626=1,T626=1,C626&lt;&gt;0),ABS(S626)+ROW()/1000000,0)</f>
        <v/>
      </c>
    </row>
    <row r="627">
      <c r="A627" t="n">
        <v>201702</v>
      </c>
      <c r="B627" t="inlineStr">
        <is>
          <t>02/2017</t>
        </is>
      </c>
      <c r="C627" t="n">
        <v>41</v>
      </c>
      <c r="D627" t="inlineStr">
        <is>
          <t>S41</t>
        </is>
      </c>
      <c r="E627" t="inlineStr">
        <is>
          <t>Nexa Fermanagh (S41)</t>
        </is>
      </c>
      <c r="F627" t="inlineStr">
        <is>
          <t>Anh</t>
        </is>
      </c>
      <c r="G627" t="inlineStr">
        <is>
          <t>POS</t>
        </is>
      </c>
      <c r="H627" s="42" t="n">
        <v>17011.94</v>
      </c>
      <c r="I627" s="42" t="n">
        <v>0</v>
      </c>
      <c r="J627" s="42" t="n">
        <v>17011.94</v>
      </c>
      <c r="K627" s="42" t="n">
        <v>34.95</v>
      </c>
      <c r="L627" s="42" t="n">
        <v>4</v>
      </c>
      <c r="M627" s="42" t="n">
        <v>41</v>
      </c>
      <c r="N627" s="42" t="n">
        <v>16976.99</v>
      </c>
      <c r="O627" s="42" t="n">
        <v>17011.94</v>
      </c>
      <c r="P627" s="42" t="n">
        <v>0</v>
      </c>
      <c r="Q627" s="42" t="n">
        <v>0</v>
      </c>
      <c r="R627" s="42" t="n">
        <v>0</v>
      </c>
      <c r="S627" s="42">
        <f>N627-(J627-K627)</f>
        <v/>
      </c>
      <c r="T627">
        <f>IF(N627=0,0,IF(AND(ABS(S627)&gt;Calc!$B$8,ABS(S627)/ABS(N627)&gt;Calc!$B$9),1,0))</f>
        <v/>
      </c>
      <c r="U627">
        <f>IF(AND(A627=Calc!$B$3,OR(Calc!$B$6="*",G627=Calc!$B$6),OR(Calc!$B$7="*",F627=Calc!$B$7)),1,0)</f>
        <v/>
      </c>
      <c r="V627">
        <f>IF(AND(U627=1,J627&gt;0),J627+ROW()/1000000,0)</f>
        <v/>
      </c>
      <c r="W627">
        <f>IF(AND(U627=1,OR(N627&lt;&gt;0,J627&lt;&gt;0)),ABS(S627)+ROW()/1000000,0)</f>
        <v/>
      </c>
      <c r="X627">
        <f>IF(AND(U627=1,T627=1,C627&lt;&gt;0),ABS(S627)+ROW()/1000000,0)</f>
        <v/>
      </c>
    </row>
    <row r="628">
      <c r="A628" t="n">
        <v>201702</v>
      </c>
      <c r="B628" t="inlineStr">
        <is>
          <t>02/2017</t>
        </is>
      </c>
      <c r="C628" t="n">
        <v>42</v>
      </c>
      <c r="D628" t="inlineStr">
        <is>
          <t>S42</t>
        </is>
      </c>
      <c r="E628" t="inlineStr">
        <is>
          <t>Nexa North Down (S42)</t>
        </is>
      </c>
      <c r="F628" t="inlineStr">
        <is>
          <t>Anh</t>
        </is>
      </c>
      <c r="G628" t="inlineStr">
        <is>
          <t>POS</t>
        </is>
      </c>
      <c r="H628" s="42" t="n">
        <v>14732.67</v>
      </c>
      <c r="I628" s="42" t="n">
        <v>0</v>
      </c>
      <c r="J628" s="42" t="n">
        <v>14732.67</v>
      </c>
      <c r="K628" s="42" t="n">
        <v>3791.77</v>
      </c>
      <c r="L628" s="42" t="n">
        <v>8</v>
      </c>
      <c r="M628" s="42" t="n">
        <v>46</v>
      </c>
      <c r="N628" s="42" t="n">
        <v>10940.9</v>
      </c>
      <c r="O628" s="42" t="n">
        <v>14732.67</v>
      </c>
      <c r="P628" s="42" t="n">
        <v>0</v>
      </c>
      <c r="Q628" s="42" t="n">
        <v>0</v>
      </c>
      <c r="R628" s="42" t="n">
        <v>0</v>
      </c>
      <c r="S628" s="42">
        <f>N628-(J628-K628)</f>
        <v/>
      </c>
      <c r="T628">
        <f>IF(N628=0,0,IF(AND(ABS(S628)&gt;Calc!$B$8,ABS(S628)/ABS(N628)&gt;Calc!$B$9),1,0))</f>
        <v/>
      </c>
      <c r="U628">
        <f>IF(AND(A628=Calc!$B$3,OR(Calc!$B$6="*",G628=Calc!$B$6),OR(Calc!$B$7="*",F628=Calc!$B$7)),1,0)</f>
        <v/>
      </c>
      <c r="V628">
        <f>IF(AND(U628=1,J628&gt;0),J628+ROW()/1000000,0)</f>
        <v/>
      </c>
      <c r="W628">
        <f>IF(AND(U628=1,OR(N628&lt;&gt;0,J628&lt;&gt;0)),ABS(S628)+ROW()/1000000,0)</f>
        <v/>
      </c>
      <c r="X628">
        <f>IF(AND(U628=1,T628=1,C628&lt;&gt;0),ABS(S628)+ROW()/1000000,0)</f>
        <v/>
      </c>
    </row>
    <row r="629">
      <c r="A629" t="n">
        <v>201702</v>
      </c>
      <c r="B629" t="inlineStr">
        <is>
          <t>02/2017</t>
        </is>
      </c>
      <c r="C629" t="n">
        <v>43</v>
      </c>
      <c r="D629" t="inlineStr">
        <is>
          <t>S43</t>
        </is>
      </c>
      <c r="E629" t="inlineStr">
        <is>
          <t>Nexa Alaska (S43)</t>
        </is>
      </c>
      <c r="F629" t="inlineStr">
        <is>
          <t>Mỹ</t>
        </is>
      </c>
      <c r="G629" t="inlineStr">
        <is>
          <t>POS</t>
        </is>
      </c>
      <c r="H629" s="42" t="n">
        <v>22312.81</v>
      </c>
      <c r="I629" s="42" t="n">
        <v>0</v>
      </c>
      <c r="J629" s="42" t="n">
        <v>22312.81</v>
      </c>
      <c r="K629" s="42" t="n">
        <v>0</v>
      </c>
      <c r="L629" s="42" t="n">
        <v>6</v>
      </c>
      <c r="M629" s="42" t="n">
        <v>74</v>
      </c>
      <c r="N629" s="42" t="n">
        <v>22312.81</v>
      </c>
      <c r="O629" s="42" t="n">
        <v>22312.81</v>
      </c>
      <c r="P629" s="42" t="n">
        <v>0</v>
      </c>
      <c r="Q629" s="42" t="n">
        <v>0</v>
      </c>
      <c r="R629" s="42" t="n">
        <v>0</v>
      </c>
      <c r="S629" s="42">
        <f>N629-(J629-K629)</f>
        <v/>
      </c>
      <c r="T629">
        <f>IF(N629=0,0,IF(AND(ABS(S629)&gt;Calc!$B$8,ABS(S629)/ABS(N629)&gt;Calc!$B$9),1,0))</f>
        <v/>
      </c>
      <c r="U629">
        <f>IF(AND(A629=Calc!$B$3,OR(Calc!$B$6="*",G629=Calc!$B$6),OR(Calc!$B$7="*",F629=Calc!$B$7)),1,0)</f>
        <v/>
      </c>
      <c r="V629">
        <f>IF(AND(U629=1,J629&gt;0),J629+ROW()/1000000,0)</f>
        <v/>
      </c>
      <c r="W629">
        <f>IF(AND(U629=1,OR(N629&lt;&gt;0,J629&lt;&gt;0)),ABS(S629)+ROW()/1000000,0)</f>
        <v/>
      </c>
      <c r="X629">
        <f>IF(AND(U629=1,T629=1,C629&lt;&gt;0),ABS(S629)+ROW()/1000000,0)</f>
        <v/>
      </c>
    </row>
    <row r="630">
      <c r="A630" t="n">
        <v>201702</v>
      </c>
      <c r="B630" t="inlineStr">
        <is>
          <t>02/2017</t>
        </is>
      </c>
      <c r="C630" t="n">
        <v>44</v>
      </c>
      <c r="D630" t="inlineStr">
        <is>
          <t>S44</t>
        </is>
      </c>
      <c r="E630" t="inlineStr">
        <is>
          <t>Nexa Arkansas (S44)</t>
        </is>
      </c>
      <c r="F630" t="inlineStr">
        <is>
          <t>Mỹ</t>
        </is>
      </c>
      <c r="G630" t="inlineStr">
        <is>
          <t>POS</t>
        </is>
      </c>
      <c r="H630" s="42" t="n">
        <v>8959.6</v>
      </c>
      <c r="I630" s="42" t="n">
        <v>0</v>
      </c>
      <c r="J630" s="42" t="n">
        <v>8959.6</v>
      </c>
      <c r="K630" s="42" t="n">
        <v>57.88</v>
      </c>
      <c r="L630" s="42" t="n">
        <v>4</v>
      </c>
      <c r="M630" s="42" t="n">
        <v>21</v>
      </c>
      <c r="N630" s="42" t="n">
        <v>8901.719999999999</v>
      </c>
      <c r="O630" s="42" t="n">
        <v>8959.6</v>
      </c>
      <c r="P630" s="42" t="n">
        <v>0</v>
      </c>
      <c r="Q630" s="42" t="n">
        <v>0</v>
      </c>
      <c r="R630" s="42" t="n">
        <v>1</v>
      </c>
      <c r="S630" s="42">
        <f>N630-(J630-K630)</f>
        <v/>
      </c>
      <c r="T630">
        <f>IF(N630=0,0,IF(AND(ABS(S630)&gt;Calc!$B$8,ABS(S630)/ABS(N630)&gt;Calc!$B$9),1,0))</f>
        <v/>
      </c>
      <c r="U630">
        <f>IF(AND(A630=Calc!$B$3,OR(Calc!$B$6="*",G630=Calc!$B$6),OR(Calc!$B$7="*",F630=Calc!$B$7)),1,0)</f>
        <v/>
      </c>
      <c r="V630">
        <f>IF(AND(U630=1,J630&gt;0),J630+ROW()/1000000,0)</f>
        <v/>
      </c>
      <c r="W630">
        <f>IF(AND(U630=1,OR(N630&lt;&gt;0,J630&lt;&gt;0)),ABS(S630)+ROW()/1000000,0)</f>
        <v/>
      </c>
      <c r="X630">
        <f>IF(AND(U630=1,T630=1,C630&lt;&gt;0),ABS(S630)+ROW()/1000000,0)</f>
        <v/>
      </c>
    </row>
    <row r="631">
      <c r="A631" t="n">
        <v>201702</v>
      </c>
      <c r="B631" t="inlineStr">
        <is>
          <t>02/2017</t>
        </is>
      </c>
      <c r="C631" t="n">
        <v>45</v>
      </c>
      <c r="D631" t="inlineStr">
        <is>
          <t>S45</t>
        </is>
      </c>
      <c r="E631" t="inlineStr">
        <is>
          <t>Nexa Connecticut (S45)</t>
        </is>
      </c>
      <c r="F631" t="inlineStr">
        <is>
          <t>Mỹ</t>
        </is>
      </c>
      <c r="G631" t="inlineStr">
        <is>
          <t>POS</t>
        </is>
      </c>
      <c r="H631" s="42" t="n">
        <v>7229.98</v>
      </c>
      <c r="I631" s="42" t="n">
        <v>0</v>
      </c>
      <c r="J631" s="42" t="n">
        <v>7229.98</v>
      </c>
      <c r="K631" s="42" t="n">
        <v>12.66</v>
      </c>
      <c r="L631" s="42" t="n">
        <v>5</v>
      </c>
      <c r="M631" s="42" t="n">
        <v>42</v>
      </c>
      <c r="N631" s="42" t="n">
        <v>7217.32</v>
      </c>
      <c r="O631" s="42" t="n">
        <v>7229.98</v>
      </c>
      <c r="P631" s="42" t="n">
        <v>0</v>
      </c>
      <c r="Q631" s="42" t="n">
        <v>0</v>
      </c>
      <c r="R631" s="42" t="n">
        <v>0</v>
      </c>
      <c r="S631" s="42">
        <f>N631-(J631-K631)</f>
        <v/>
      </c>
      <c r="T631">
        <f>IF(N631=0,0,IF(AND(ABS(S631)&gt;Calc!$B$8,ABS(S631)/ABS(N631)&gt;Calc!$B$9),1,0))</f>
        <v/>
      </c>
      <c r="U631">
        <f>IF(AND(A631=Calc!$B$3,OR(Calc!$B$6="*",G631=Calc!$B$6),OR(Calc!$B$7="*",F631=Calc!$B$7)),1,0)</f>
        <v/>
      </c>
      <c r="V631">
        <f>IF(AND(U631=1,J631&gt;0),J631+ROW()/1000000,0)</f>
        <v/>
      </c>
      <c r="W631">
        <f>IF(AND(U631=1,OR(N631&lt;&gt;0,J631&lt;&gt;0)),ABS(S631)+ROW()/1000000,0)</f>
        <v/>
      </c>
      <c r="X631">
        <f>IF(AND(U631=1,T631=1,C631&lt;&gt;0),ABS(S631)+ROW()/1000000,0)</f>
        <v/>
      </c>
    </row>
    <row r="632">
      <c r="A632" t="n">
        <v>201702</v>
      </c>
      <c r="B632" t="inlineStr">
        <is>
          <t>02/2017</t>
        </is>
      </c>
      <c r="C632" t="n">
        <v>47</v>
      </c>
      <c r="D632" t="inlineStr">
        <is>
          <t>S47</t>
        </is>
      </c>
      <c r="E632" t="inlineStr">
        <is>
          <t>Nexa Hawaii (S47)</t>
        </is>
      </c>
      <c r="F632" t="inlineStr">
        <is>
          <t>Mỹ</t>
        </is>
      </c>
      <c r="G632" t="inlineStr">
        <is>
          <t>POS</t>
        </is>
      </c>
      <c r="H632" s="42" t="n">
        <v>8154.02</v>
      </c>
      <c r="I632" s="42" t="n">
        <v>0</v>
      </c>
      <c r="J632" s="42" t="n">
        <v>8154.02</v>
      </c>
      <c r="K632" s="42" t="n">
        <v>0</v>
      </c>
      <c r="L632" s="42" t="n">
        <v>8</v>
      </c>
      <c r="M632" s="42" t="n">
        <v>47</v>
      </c>
      <c r="N632" s="42" t="n">
        <v>8154.02</v>
      </c>
      <c r="O632" s="42" t="n">
        <v>8154.02</v>
      </c>
      <c r="P632" s="42" t="n">
        <v>0</v>
      </c>
      <c r="Q632" s="42" t="n">
        <v>0</v>
      </c>
      <c r="R632" s="42" t="n">
        <v>0</v>
      </c>
      <c r="S632" s="42">
        <f>N632-(J632-K632)</f>
        <v/>
      </c>
      <c r="T632">
        <f>IF(N632=0,0,IF(AND(ABS(S632)&gt;Calc!$B$8,ABS(S632)/ABS(N632)&gt;Calc!$B$9),1,0))</f>
        <v/>
      </c>
      <c r="U632">
        <f>IF(AND(A632=Calc!$B$3,OR(Calc!$B$6="*",G632=Calc!$B$6),OR(Calc!$B$7="*",F632=Calc!$B$7)),1,0)</f>
        <v/>
      </c>
      <c r="V632">
        <f>IF(AND(U632=1,J632&gt;0),J632+ROW()/1000000,0)</f>
        <v/>
      </c>
      <c r="W632">
        <f>IF(AND(U632=1,OR(N632&lt;&gt;0,J632&lt;&gt;0)),ABS(S632)+ROW()/1000000,0)</f>
        <v/>
      </c>
      <c r="X632">
        <f>IF(AND(U632=1,T632=1,C632&lt;&gt;0),ABS(S632)+ROW()/1000000,0)</f>
        <v/>
      </c>
    </row>
    <row r="633">
      <c r="A633" t="n">
        <v>201702</v>
      </c>
      <c r="B633" t="inlineStr">
        <is>
          <t>02/2017</t>
        </is>
      </c>
      <c r="C633" t="n">
        <v>48</v>
      </c>
      <c r="D633" t="inlineStr">
        <is>
          <t>S48</t>
        </is>
      </c>
      <c r="E633" t="inlineStr">
        <is>
          <t>Nexa Idaho (S48)</t>
        </is>
      </c>
      <c r="F633" t="inlineStr">
        <is>
          <t>Mỹ</t>
        </is>
      </c>
      <c r="G633" t="inlineStr">
        <is>
          <t>POS</t>
        </is>
      </c>
      <c r="H633" s="42" t="n">
        <v>11290.78</v>
      </c>
      <c r="I633" s="42" t="n">
        <v>0</v>
      </c>
      <c r="J633" s="42" t="n">
        <v>11290.78</v>
      </c>
      <c r="K633" s="42" t="n">
        <v>0</v>
      </c>
      <c r="L633" s="42" t="n">
        <v>6</v>
      </c>
      <c r="M633" s="42" t="n">
        <v>39</v>
      </c>
      <c r="N633" s="42" t="n">
        <v>11290.78</v>
      </c>
      <c r="O633" s="42" t="n">
        <v>11290.78</v>
      </c>
      <c r="P633" s="42" t="n">
        <v>0</v>
      </c>
      <c r="Q633" s="42" t="n">
        <v>0</v>
      </c>
      <c r="R633" s="42" t="n">
        <v>0</v>
      </c>
      <c r="S633" s="42">
        <f>N633-(J633-K633)</f>
        <v/>
      </c>
      <c r="T633">
        <f>IF(N633=0,0,IF(AND(ABS(S633)&gt;Calc!$B$8,ABS(S633)/ABS(N633)&gt;Calc!$B$9),1,0))</f>
        <v/>
      </c>
      <c r="U633">
        <f>IF(AND(A633=Calc!$B$3,OR(Calc!$B$6="*",G633=Calc!$B$6),OR(Calc!$B$7="*",F633=Calc!$B$7)),1,0)</f>
        <v/>
      </c>
      <c r="V633">
        <f>IF(AND(U633=1,J633&gt;0),J633+ROW()/1000000,0)</f>
        <v/>
      </c>
      <c r="W633">
        <f>IF(AND(U633=1,OR(N633&lt;&gt;0,J633&lt;&gt;0)),ABS(S633)+ROW()/1000000,0)</f>
        <v/>
      </c>
      <c r="X633">
        <f>IF(AND(U633=1,T633=1,C633&lt;&gt;0),ABS(S633)+ROW()/1000000,0)</f>
        <v/>
      </c>
    </row>
    <row r="634">
      <c r="A634" t="n">
        <v>201702</v>
      </c>
      <c r="B634" t="inlineStr">
        <is>
          <t>02/2017</t>
        </is>
      </c>
      <c r="C634" t="n">
        <v>50</v>
      </c>
      <c r="D634" t="inlineStr">
        <is>
          <t>S50</t>
        </is>
      </c>
      <c r="E634" t="inlineStr">
        <is>
          <t>Nexa Kansas (S50)</t>
        </is>
      </c>
      <c r="F634" t="inlineStr">
        <is>
          <t>Mỹ</t>
        </is>
      </c>
      <c r="G634" t="inlineStr">
        <is>
          <t>POS</t>
        </is>
      </c>
      <c r="H634" s="42" t="n">
        <v>11943.09</v>
      </c>
      <c r="I634" s="42" t="n">
        <v>0</v>
      </c>
      <c r="J634" s="42" t="n">
        <v>11943.09</v>
      </c>
      <c r="K634" s="42" t="n">
        <v>0</v>
      </c>
      <c r="L634" s="42" t="n">
        <v>9</v>
      </c>
      <c r="M634" s="42" t="n">
        <v>70</v>
      </c>
      <c r="N634" s="42" t="n">
        <v>11943.09</v>
      </c>
      <c r="O634" s="42" t="n">
        <v>11943.09</v>
      </c>
      <c r="P634" s="42" t="n">
        <v>1</v>
      </c>
      <c r="Q634" s="42" t="n">
        <v>0</v>
      </c>
      <c r="R634" s="42" t="n">
        <v>0</v>
      </c>
      <c r="S634" s="42">
        <f>N634-(J634-K634)</f>
        <v/>
      </c>
      <c r="T634">
        <f>IF(N634=0,0,IF(AND(ABS(S634)&gt;Calc!$B$8,ABS(S634)/ABS(N634)&gt;Calc!$B$9),1,0))</f>
        <v/>
      </c>
      <c r="U634">
        <f>IF(AND(A634=Calc!$B$3,OR(Calc!$B$6="*",G634=Calc!$B$6),OR(Calc!$B$7="*",F634=Calc!$B$7)),1,0)</f>
        <v/>
      </c>
      <c r="V634">
        <f>IF(AND(U634=1,J634&gt;0),J634+ROW()/1000000,0)</f>
        <v/>
      </c>
      <c r="W634">
        <f>IF(AND(U634=1,OR(N634&lt;&gt;0,J634&lt;&gt;0)),ABS(S634)+ROW()/1000000,0)</f>
        <v/>
      </c>
      <c r="X634">
        <f>IF(AND(U634=1,T634=1,C634&lt;&gt;0),ABS(S634)+ROW()/1000000,0)</f>
        <v/>
      </c>
    </row>
    <row r="635">
      <c r="A635" t="n">
        <v>201702</v>
      </c>
      <c r="B635" t="inlineStr">
        <is>
          <t>02/2017</t>
        </is>
      </c>
      <c r="C635" t="n">
        <v>51</v>
      </c>
      <c r="D635" t="inlineStr">
        <is>
          <t>S51</t>
        </is>
      </c>
      <c r="E635" t="inlineStr">
        <is>
          <t>Nexa Maine (S51)</t>
        </is>
      </c>
      <c r="F635" t="inlineStr">
        <is>
          <t>Mỹ</t>
        </is>
      </c>
      <c r="G635" t="inlineStr">
        <is>
          <t>POS</t>
        </is>
      </c>
      <c r="H635" s="42" t="n">
        <v>18243.22</v>
      </c>
      <c r="I635" s="42" t="n">
        <v>0</v>
      </c>
      <c r="J635" s="42" t="n">
        <v>18243.22</v>
      </c>
      <c r="K635" s="42" t="n">
        <v>0</v>
      </c>
      <c r="L635" s="42" t="n">
        <v>10</v>
      </c>
      <c r="M635" s="42" t="n">
        <v>58</v>
      </c>
      <c r="N635" s="42" t="n">
        <v>18243.22</v>
      </c>
      <c r="O635" s="42" t="n">
        <v>18243.22</v>
      </c>
      <c r="P635" s="42" t="n">
        <v>0</v>
      </c>
      <c r="Q635" s="42" t="n">
        <v>0</v>
      </c>
      <c r="R635" s="42" t="n">
        <v>0</v>
      </c>
      <c r="S635" s="42">
        <f>N635-(J635-K635)</f>
        <v/>
      </c>
      <c r="T635">
        <f>IF(N635=0,0,IF(AND(ABS(S635)&gt;Calc!$B$8,ABS(S635)/ABS(N635)&gt;Calc!$B$9),1,0))</f>
        <v/>
      </c>
      <c r="U635">
        <f>IF(AND(A635=Calc!$B$3,OR(Calc!$B$6="*",G635=Calc!$B$6),OR(Calc!$B$7="*",F635=Calc!$B$7)),1,0)</f>
        <v/>
      </c>
      <c r="V635">
        <f>IF(AND(U635=1,J635&gt;0),J635+ROW()/1000000,0)</f>
        <v/>
      </c>
      <c r="W635">
        <f>IF(AND(U635=1,OR(N635&lt;&gt;0,J635&lt;&gt;0)),ABS(S635)+ROW()/1000000,0)</f>
        <v/>
      </c>
      <c r="X635">
        <f>IF(AND(U635=1,T635=1,C635&lt;&gt;0),ABS(S635)+ROW()/1000000,0)</f>
        <v/>
      </c>
    </row>
    <row r="636">
      <c r="A636" t="n">
        <v>201702</v>
      </c>
      <c r="B636" t="inlineStr">
        <is>
          <t>02/2017</t>
        </is>
      </c>
      <c r="C636" t="n">
        <v>53</v>
      </c>
      <c r="D636" t="inlineStr">
        <is>
          <t>S53</t>
        </is>
      </c>
      <c r="E636" t="inlineStr">
        <is>
          <t>Nexa Montana (S53)</t>
        </is>
      </c>
      <c r="F636" t="inlineStr">
        <is>
          <t>Mỹ</t>
        </is>
      </c>
      <c r="G636" t="inlineStr">
        <is>
          <t>POS</t>
        </is>
      </c>
      <c r="H636" s="42" t="n">
        <v>11404.27</v>
      </c>
      <c r="I636" s="42" t="n">
        <v>0</v>
      </c>
      <c r="J636" s="42" t="n">
        <v>11404.27</v>
      </c>
      <c r="K636" s="42" t="n">
        <v>0</v>
      </c>
      <c r="L636" s="42" t="n">
        <v>7</v>
      </c>
      <c r="M636" s="42" t="n">
        <v>67</v>
      </c>
      <c r="N636" s="42" t="n">
        <v>11404.27</v>
      </c>
      <c r="O636" s="42" t="n">
        <v>11404.27</v>
      </c>
      <c r="P636" s="42" t="n">
        <v>1</v>
      </c>
      <c r="Q636" s="42" t="n">
        <v>0</v>
      </c>
      <c r="R636" s="42" t="n">
        <v>0</v>
      </c>
      <c r="S636" s="42">
        <f>N636-(J636-K636)</f>
        <v/>
      </c>
      <c r="T636">
        <f>IF(N636=0,0,IF(AND(ABS(S636)&gt;Calc!$B$8,ABS(S636)/ABS(N636)&gt;Calc!$B$9),1,0))</f>
        <v/>
      </c>
      <c r="U636">
        <f>IF(AND(A636=Calc!$B$3,OR(Calc!$B$6="*",G636=Calc!$B$6),OR(Calc!$B$7="*",F636=Calc!$B$7)),1,0)</f>
        <v/>
      </c>
      <c r="V636">
        <f>IF(AND(U636=1,J636&gt;0),J636+ROW()/1000000,0)</f>
        <v/>
      </c>
      <c r="W636">
        <f>IF(AND(U636=1,OR(N636&lt;&gt;0,J636&lt;&gt;0)),ABS(S636)+ROW()/1000000,0)</f>
        <v/>
      </c>
      <c r="X636">
        <f>IF(AND(U636=1,T636=1,C636&lt;&gt;0),ABS(S636)+ROW()/1000000,0)</f>
        <v/>
      </c>
    </row>
    <row r="637">
      <c r="A637" t="n">
        <v>201702</v>
      </c>
      <c r="B637" t="inlineStr">
        <is>
          <t>02/2017</t>
        </is>
      </c>
      <c r="C637" t="n">
        <v>54</v>
      </c>
      <c r="D637" t="inlineStr">
        <is>
          <t>S54</t>
        </is>
      </c>
      <c r="E637" t="inlineStr">
        <is>
          <t>Nexa Nebraska (S54)</t>
        </is>
      </c>
      <c r="F637" t="inlineStr">
        <is>
          <t>Mỹ</t>
        </is>
      </c>
      <c r="G637" t="inlineStr">
        <is>
          <t>POS</t>
        </is>
      </c>
      <c r="H637" s="42" t="n">
        <v>14911.74</v>
      </c>
      <c r="I637" s="42" t="n">
        <v>0</v>
      </c>
      <c r="J637" s="42" t="n">
        <v>14911.74</v>
      </c>
      <c r="K637" s="42" t="n">
        <v>47.95</v>
      </c>
      <c r="L637" s="42" t="n">
        <v>10</v>
      </c>
      <c r="M637" s="42" t="n">
        <v>61</v>
      </c>
      <c r="N637" s="42" t="n">
        <v>14863.79</v>
      </c>
      <c r="O637" s="42" t="n">
        <v>14911.74</v>
      </c>
      <c r="P637" s="42" t="n">
        <v>1</v>
      </c>
      <c r="Q637" s="42" t="n">
        <v>0</v>
      </c>
      <c r="R637" s="42" t="n">
        <v>0</v>
      </c>
      <c r="S637" s="42">
        <f>N637-(J637-K637)</f>
        <v/>
      </c>
      <c r="T637">
        <f>IF(N637=0,0,IF(AND(ABS(S637)&gt;Calc!$B$8,ABS(S637)/ABS(N637)&gt;Calc!$B$9),1,0))</f>
        <v/>
      </c>
      <c r="U637">
        <f>IF(AND(A637=Calc!$B$3,OR(Calc!$B$6="*",G637=Calc!$B$6),OR(Calc!$B$7="*",F637=Calc!$B$7)),1,0)</f>
        <v/>
      </c>
      <c r="V637">
        <f>IF(AND(U637=1,J637&gt;0),J637+ROW()/1000000,0)</f>
        <v/>
      </c>
      <c r="W637">
        <f>IF(AND(U637=1,OR(N637&lt;&gt;0,J637&lt;&gt;0)),ABS(S637)+ROW()/1000000,0)</f>
        <v/>
      </c>
      <c r="X637">
        <f>IF(AND(U637=1,T637=1,C637&lt;&gt;0),ABS(S637)+ROW()/1000000,0)</f>
        <v/>
      </c>
    </row>
    <row r="638">
      <c r="A638" t="n">
        <v>201702</v>
      </c>
      <c r="B638" t="inlineStr">
        <is>
          <t>02/2017</t>
        </is>
      </c>
      <c r="C638" t="n">
        <v>55</v>
      </c>
      <c r="D638" t="inlineStr">
        <is>
          <t>S55</t>
        </is>
      </c>
      <c r="E638" t="inlineStr">
        <is>
          <t>Nexa Nevada (S55)</t>
        </is>
      </c>
      <c r="F638" t="inlineStr">
        <is>
          <t>Mỹ</t>
        </is>
      </c>
      <c r="G638" t="inlineStr">
        <is>
          <t>POS</t>
        </is>
      </c>
      <c r="H638" s="42" t="n">
        <v>16291.24</v>
      </c>
      <c r="I638" s="42" t="n">
        <v>0</v>
      </c>
      <c r="J638" s="42" t="n">
        <v>16291.24</v>
      </c>
      <c r="K638" s="42" t="n">
        <v>219</v>
      </c>
      <c r="L638" s="42" t="n">
        <v>7</v>
      </c>
      <c r="M638" s="42" t="n">
        <v>44</v>
      </c>
      <c r="N638" s="42" t="n">
        <v>16072.24</v>
      </c>
      <c r="O638" s="42" t="n">
        <v>16291.24</v>
      </c>
      <c r="P638" s="42" t="n">
        <v>0</v>
      </c>
      <c r="Q638" s="42" t="n">
        <v>0</v>
      </c>
      <c r="R638" s="42" t="n">
        <v>0</v>
      </c>
      <c r="S638" s="42">
        <f>N638-(J638-K638)</f>
        <v/>
      </c>
      <c r="T638">
        <f>IF(N638=0,0,IF(AND(ABS(S638)&gt;Calc!$B$8,ABS(S638)/ABS(N638)&gt;Calc!$B$9),1,0))</f>
        <v/>
      </c>
      <c r="U638">
        <f>IF(AND(A638=Calc!$B$3,OR(Calc!$B$6="*",G638=Calc!$B$6),OR(Calc!$B$7="*",F638=Calc!$B$7)),1,0)</f>
        <v/>
      </c>
      <c r="V638">
        <f>IF(AND(U638=1,J638&gt;0),J638+ROW()/1000000,0)</f>
        <v/>
      </c>
      <c r="W638">
        <f>IF(AND(U638=1,OR(N638&lt;&gt;0,J638&lt;&gt;0)),ABS(S638)+ROW()/1000000,0)</f>
        <v/>
      </c>
      <c r="X638">
        <f>IF(AND(U638=1,T638=1,C638&lt;&gt;0),ABS(S638)+ROW()/1000000,0)</f>
        <v/>
      </c>
    </row>
    <row r="639">
      <c r="A639" t="n">
        <v>201702</v>
      </c>
      <c r="B639" t="inlineStr">
        <is>
          <t>02/2017</t>
        </is>
      </c>
      <c r="C639" t="n">
        <v>56</v>
      </c>
      <c r="D639" t="inlineStr">
        <is>
          <t>S56</t>
        </is>
      </c>
      <c r="E639" t="inlineStr">
        <is>
          <t>Nexa New Hampshire (S56)</t>
        </is>
      </c>
      <c r="F639" t="inlineStr">
        <is>
          <t>Mỹ</t>
        </is>
      </c>
      <c r="G639" t="inlineStr">
        <is>
          <t>POS</t>
        </is>
      </c>
      <c r="H639" s="42" t="n">
        <v>32228.28</v>
      </c>
      <c r="I639" s="42" t="n">
        <v>0</v>
      </c>
      <c r="J639" s="42" t="n">
        <v>32228.28</v>
      </c>
      <c r="K639" s="42" t="n">
        <v>0</v>
      </c>
      <c r="L639" s="42" t="n">
        <v>10</v>
      </c>
      <c r="M639" s="42" t="n">
        <v>69</v>
      </c>
      <c r="N639" s="42" t="n">
        <v>32228.28</v>
      </c>
      <c r="O639" s="42" t="n">
        <v>32228.28</v>
      </c>
      <c r="P639" s="42" t="n">
        <v>0</v>
      </c>
      <c r="Q639" s="42" t="n">
        <v>0</v>
      </c>
      <c r="R639" s="42" t="n">
        <v>0</v>
      </c>
      <c r="S639" s="42">
        <f>N639-(J639-K639)</f>
        <v/>
      </c>
      <c r="T639">
        <f>IF(N639=0,0,IF(AND(ABS(S639)&gt;Calc!$B$8,ABS(S639)/ABS(N639)&gt;Calc!$B$9),1,0))</f>
        <v/>
      </c>
      <c r="U639">
        <f>IF(AND(A639=Calc!$B$3,OR(Calc!$B$6="*",G639=Calc!$B$6),OR(Calc!$B$7="*",F639=Calc!$B$7)),1,0)</f>
        <v/>
      </c>
      <c r="V639">
        <f>IF(AND(U639=1,J639&gt;0),J639+ROW()/1000000,0)</f>
        <v/>
      </c>
      <c r="W639">
        <f>IF(AND(U639=1,OR(N639&lt;&gt;0,J639&lt;&gt;0)),ABS(S639)+ROW()/1000000,0)</f>
        <v/>
      </c>
      <c r="X639">
        <f>IF(AND(U639=1,T639=1,C639&lt;&gt;0),ABS(S639)+ROW()/1000000,0)</f>
        <v/>
      </c>
    </row>
    <row r="640">
      <c r="A640" t="n">
        <v>201702</v>
      </c>
      <c r="B640" t="inlineStr">
        <is>
          <t>02/2017</t>
        </is>
      </c>
      <c r="C640" t="n">
        <v>57</v>
      </c>
      <c r="D640" t="inlineStr">
        <is>
          <t>S57</t>
        </is>
      </c>
      <c r="E640" t="inlineStr">
        <is>
          <t>Nexa New Mexico (S57)</t>
        </is>
      </c>
      <c r="F640" t="inlineStr">
        <is>
          <t>Mỹ</t>
        </is>
      </c>
      <c r="G640" t="inlineStr">
        <is>
          <t>POS</t>
        </is>
      </c>
      <c r="H640" s="42" t="n">
        <v>17642.56</v>
      </c>
      <c r="I640" s="42" t="n">
        <v>0</v>
      </c>
      <c r="J640" s="42" t="n">
        <v>17642.56</v>
      </c>
      <c r="K640" s="42" t="n">
        <v>0</v>
      </c>
      <c r="L640" s="42" t="n">
        <v>8</v>
      </c>
      <c r="M640" s="42" t="n">
        <v>48</v>
      </c>
      <c r="N640" s="42" t="n">
        <v>17642.56</v>
      </c>
      <c r="O640" s="42" t="n">
        <v>17642.56</v>
      </c>
      <c r="P640" s="42" t="n">
        <v>0</v>
      </c>
      <c r="Q640" s="42" t="n">
        <v>0</v>
      </c>
      <c r="R640" s="42" t="n">
        <v>0</v>
      </c>
      <c r="S640" s="42">
        <f>N640-(J640-K640)</f>
        <v/>
      </c>
      <c r="T640">
        <f>IF(N640=0,0,IF(AND(ABS(S640)&gt;Calc!$B$8,ABS(S640)/ABS(N640)&gt;Calc!$B$9),1,0))</f>
        <v/>
      </c>
      <c r="U640">
        <f>IF(AND(A640=Calc!$B$3,OR(Calc!$B$6="*",G640=Calc!$B$6),OR(Calc!$B$7="*",F640=Calc!$B$7)),1,0)</f>
        <v/>
      </c>
      <c r="V640">
        <f>IF(AND(U640=1,J640&gt;0),J640+ROW()/1000000,0)</f>
        <v/>
      </c>
      <c r="W640">
        <f>IF(AND(U640=1,OR(N640&lt;&gt;0,J640&lt;&gt;0)),ABS(S640)+ROW()/1000000,0)</f>
        <v/>
      </c>
      <c r="X640">
        <f>IF(AND(U640=1,T640=1,C640&lt;&gt;0),ABS(S640)+ROW()/1000000,0)</f>
        <v/>
      </c>
    </row>
    <row r="641">
      <c r="A641" t="n">
        <v>201702</v>
      </c>
      <c r="B641" t="inlineStr">
        <is>
          <t>02/2017</t>
        </is>
      </c>
      <c r="C641" t="n">
        <v>59</v>
      </c>
      <c r="D641" t="inlineStr">
        <is>
          <t>S59</t>
        </is>
      </c>
      <c r="E641" t="inlineStr">
        <is>
          <t>Nexa Oregon (S59)</t>
        </is>
      </c>
      <c r="F641" t="inlineStr">
        <is>
          <t>Mỹ</t>
        </is>
      </c>
      <c r="G641" t="inlineStr">
        <is>
          <t>POS</t>
        </is>
      </c>
      <c r="H641" s="42" t="n">
        <v>30259.85</v>
      </c>
      <c r="I641" s="42" t="n">
        <v>0</v>
      </c>
      <c r="J641" s="42" t="n">
        <v>30259.85</v>
      </c>
      <c r="K641" s="42" t="n">
        <v>0</v>
      </c>
      <c r="L641" s="42" t="n">
        <v>10</v>
      </c>
      <c r="M641" s="42" t="n">
        <v>57</v>
      </c>
      <c r="N641" s="42" t="n">
        <v>30259.85</v>
      </c>
      <c r="O641" s="42" t="n">
        <v>30259.85</v>
      </c>
      <c r="P641" s="42" t="n">
        <v>0</v>
      </c>
      <c r="Q641" s="42" t="n">
        <v>0</v>
      </c>
      <c r="R641" s="42" t="n">
        <v>0</v>
      </c>
      <c r="S641" s="42">
        <f>N641-(J641-K641)</f>
        <v/>
      </c>
      <c r="T641">
        <f>IF(N641=0,0,IF(AND(ABS(S641)&gt;Calc!$B$8,ABS(S641)/ABS(N641)&gt;Calc!$B$9),1,0))</f>
        <v/>
      </c>
      <c r="U641">
        <f>IF(AND(A641=Calc!$B$3,OR(Calc!$B$6="*",G641=Calc!$B$6),OR(Calc!$B$7="*",F641=Calc!$B$7)),1,0)</f>
        <v/>
      </c>
      <c r="V641">
        <f>IF(AND(U641=1,J641&gt;0),J641+ROW()/1000000,0)</f>
        <v/>
      </c>
      <c r="W641">
        <f>IF(AND(U641=1,OR(N641&lt;&gt;0,J641&lt;&gt;0)),ABS(S641)+ROW()/1000000,0)</f>
        <v/>
      </c>
      <c r="X641">
        <f>IF(AND(U641=1,T641=1,C641&lt;&gt;0),ABS(S641)+ROW()/1000000,0)</f>
        <v/>
      </c>
    </row>
    <row r="642">
      <c r="A642" t="n">
        <v>201702</v>
      </c>
      <c r="B642" t="inlineStr">
        <is>
          <t>02/2017</t>
        </is>
      </c>
      <c r="C642" t="n">
        <v>61</v>
      </c>
      <c r="D642" t="inlineStr">
        <is>
          <t>S61</t>
        </is>
      </c>
      <c r="E642" t="inlineStr">
        <is>
          <t>Nexa South Carolina (S61)</t>
        </is>
      </c>
      <c r="F642" t="inlineStr">
        <is>
          <t>Mỹ</t>
        </is>
      </c>
      <c r="G642" t="inlineStr">
        <is>
          <t>POS</t>
        </is>
      </c>
      <c r="H642" s="42" t="n">
        <v>21553.73</v>
      </c>
      <c r="I642" s="42" t="n">
        <v>0</v>
      </c>
      <c r="J642" s="42" t="n">
        <v>21553.73</v>
      </c>
      <c r="K642" s="42" t="n">
        <v>99.98999999999999</v>
      </c>
      <c r="L642" s="42" t="n">
        <v>9</v>
      </c>
      <c r="M642" s="42" t="n">
        <v>75</v>
      </c>
      <c r="N642" s="42" t="n">
        <v>21453.74</v>
      </c>
      <c r="O642" s="42" t="n">
        <v>21553.73</v>
      </c>
      <c r="P642" s="42" t="n">
        <v>0</v>
      </c>
      <c r="Q642" s="42" t="n">
        <v>0</v>
      </c>
      <c r="R642" s="42" t="n">
        <v>0</v>
      </c>
      <c r="S642" s="42">
        <f>N642-(J642-K642)</f>
        <v/>
      </c>
      <c r="T642">
        <f>IF(N642=0,0,IF(AND(ABS(S642)&gt;Calc!$B$8,ABS(S642)/ABS(N642)&gt;Calc!$B$9),1,0))</f>
        <v/>
      </c>
      <c r="U642">
        <f>IF(AND(A642=Calc!$B$3,OR(Calc!$B$6="*",G642=Calc!$B$6),OR(Calc!$B$7="*",F642=Calc!$B$7)),1,0)</f>
        <v/>
      </c>
      <c r="V642">
        <f>IF(AND(U642=1,J642&gt;0),J642+ROW()/1000000,0)</f>
        <v/>
      </c>
      <c r="W642">
        <f>IF(AND(U642=1,OR(N642&lt;&gt;0,J642&lt;&gt;0)),ABS(S642)+ROW()/1000000,0)</f>
        <v/>
      </c>
      <c r="X642">
        <f>IF(AND(U642=1,T642=1,C642&lt;&gt;0),ABS(S642)+ROW()/1000000,0)</f>
        <v/>
      </c>
    </row>
    <row r="643">
      <c r="A643" t="n">
        <v>201702</v>
      </c>
      <c r="B643" t="inlineStr">
        <is>
          <t>02/2017</t>
        </is>
      </c>
      <c r="C643" t="n">
        <v>63</v>
      </c>
      <c r="D643" t="inlineStr">
        <is>
          <t>S63</t>
        </is>
      </c>
      <c r="E643" t="inlineStr">
        <is>
          <t>Nexa Utah (S63)</t>
        </is>
      </c>
      <c r="F643" t="inlineStr">
        <is>
          <t>Mỹ</t>
        </is>
      </c>
      <c r="G643" t="inlineStr">
        <is>
          <t>POS</t>
        </is>
      </c>
      <c r="H643" s="42" t="n">
        <v>6078.83</v>
      </c>
      <c r="I643" s="42" t="n">
        <v>0</v>
      </c>
      <c r="J643" s="42" t="n">
        <v>6078.83</v>
      </c>
      <c r="K643" s="42" t="n">
        <v>600.4</v>
      </c>
      <c r="L643" s="42" t="n">
        <v>9</v>
      </c>
      <c r="M643" s="42" t="n">
        <v>44</v>
      </c>
      <c r="N643" s="42" t="n">
        <v>5478.43</v>
      </c>
      <c r="O643" s="42" t="n">
        <v>6078.83</v>
      </c>
      <c r="P643" s="42" t="n">
        <v>0</v>
      </c>
      <c r="Q643" s="42" t="n">
        <v>0</v>
      </c>
      <c r="R643" s="42" t="n">
        <v>0</v>
      </c>
      <c r="S643" s="42">
        <f>N643-(J643-K643)</f>
        <v/>
      </c>
      <c r="T643">
        <f>IF(N643=0,0,IF(AND(ABS(S643)&gt;Calc!$B$8,ABS(S643)/ABS(N643)&gt;Calc!$B$9),1,0))</f>
        <v/>
      </c>
      <c r="U643">
        <f>IF(AND(A643=Calc!$B$3,OR(Calc!$B$6="*",G643=Calc!$B$6),OR(Calc!$B$7="*",F643=Calc!$B$7)),1,0)</f>
        <v/>
      </c>
      <c r="V643">
        <f>IF(AND(U643=1,J643&gt;0),J643+ROW()/1000000,0)</f>
        <v/>
      </c>
      <c r="W643">
        <f>IF(AND(U643=1,OR(N643&lt;&gt;0,J643&lt;&gt;0)),ABS(S643)+ROW()/1000000,0)</f>
        <v/>
      </c>
      <c r="X643">
        <f>IF(AND(U643=1,T643=1,C643&lt;&gt;0),ABS(S643)+ROW()/1000000,0)</f>
        <v/>
      </c>
    </row>
    <row r="644">
      <c r="A644" t="n">
        <v>201702</v>
      </c>
      <c r="B644" t="inlineStr">
        <is>
          <t>02/2017</t>
        </is>
      </c>
      <c r="C644" t="n">
        <v>64</v>
      </c>
      <c r="D644" t="inlineStr">
        <is>
          <t>S64</t>
        </is>
      </c>
      <c r="E644" t="inlineStr">
        <is>
          <t>Nexa Washington DC (S64)</t>
        </is>
      </c>
      <c r="F644" t="inlineStr">
        <is>
          <t>Mỹ</t>
        </is>
      </c>
      <c r="G644" t="inlineStr">
        <is>
          <t>POS</t>
        </is>
      </c>
      <c r="H644" s="42" t="n">
        <v>7205.85</v>
      </c>
      <c r="I644" s="42" t="n">
        <v>0</v>
      </c>
      <c r="J644" s="42" t="n">
        <v>7205.85</v>
      </c>
      <c r="K644" s="42" t="n">
        <v>0</v>
      </c>
      <c r="L644" s="42" t="n">
        <v>5</v>
      </c>
      <c r="M644" s="42" t="n">
        <v>28</v>
      </c>
      <c r="N644" s="42" t="n">
        <v>7205.85</v>
      </c>
      <c r="O644" s="42" t="n">
        <v>7205.85</v>
      </c>
      <c r="P644" s="42" t="n">
        <v>0</v>
      </c>
      <c r="Q644" s="42" t="n">
        <v>0</v>
      </c>
      <c r="R644" s="42" t="n">
        <v>0</v>
      </c>
      <c r="S644" s="42">
        <f>N644-(J644-K644)</f>
        <v/>
      </c>
      <c r="T644">
        <f>IF(N644=0,0,IF(AND(ABS(S644)&gt;Calc!$B$8,ABS(S644)/ABS(N644)&gt;Calc!$B$9),1,0))</f>
        <v/>
      </c>
      <c r="U644">
        <f>IF(AND(A644=Calc!$B$3,OR(Calc!$B$6="*",G644=Calc!$B$6),OR(Calc!$B$7="*",F644=Calc!$B$7)),1,0)</f>
        <v/>
      </c>
      <c r="V644">
        <f>IF(AND(U644=1,J644&gt;0),J644+ROW()/1000000,0)</f>
        <v/>
      </c>
      <c r="W644">
        <f>IF(AND(U644=1,OR(N644&lt;&gt;0,J644&lt;&gt;0)),ABS(S644)+ROW()/1000000,0)</f>
        <v/>
      </c>
      <c r="X644">
        <f>IF(AND(U644=1,T644=1,C644&lt;&gt;0),ABS(S644)+ROW()/1000000,0)</f>
        <v/>
      </c>
    </row>
    <row r="645">
      <c r="A645" t="n">
        <v>201702</v>
      </c>
      <c r="B645" t="inlineStr">
        <is>
          <t>02/2017</t>
        </is>
      </c>
      <c r="C645" t="n">
        <v>65</v>
      </c>
      <c r="D645" t="inlineStr">
        <is>
          <t>S65</t>
        </is>
      </c>
      <c r="E645" t="inlineStr">
        <is>
          <t>Nexa West Virginia (S65)</t>
        </is>
      </c>
      <c r="F645" t="inlineStr">
        <is>
          <t>Mỹ</t>
        </is>
      </c>
      <c r="G645" t="inlineStr">
        <is>
          <t>POS</t>
        </is>
      </c>
      <c r="H645" s="42" t="n">
        <v>11980.18</v>
      </c>
      <c r="I645" s="42" t="n">
        <v>0</v>
      </c>
      <c r="J645" s="42" t="n">
        <v>11980.18</v>
      </c>
      <c r="K645" s="42" t="n">
        <v>794.99</v>
      </c>
      <c r="L645" s="42" t="n">
        <v>7</v>
      </c>
      <c r="M645" s="42" t="n">
        <v>40</v>
      </c>
      <c r="N645" s="42" t="n">
        <v>11185.19</v>
      </c>
      <c r="O645" s="42" t="n">
        <v>11980.18</v>
      </c>
      <c r="P645" s="42" t="n">
        <v>1</v>
      </c>
      <c r="Q645" s="42" t="n">
        <v>0</v>
      </c>
      <c r="R645" s="42" t="n">
        <v>0</v>
      </c>
      <c r="S645" s="42">
        <f>N645-(J645-K645)</f>
        <v/>
      </c>
      <c r="T645">
        <f>IF(N645=0,0,IF(AND(ABS(S645)&gt;Calc!$B$8,ABS(S645)/ABS(N645)&gt;Calc!$B$9),1,0))</f>
        <v/>
      </c>
      <c r="U645">
        <f>IF(AND(A645=Calc!$B$3,OR(Calc!$B$6="*",G645=Calc!$B$6),OR(Calc!$B$7="*",F645=Calc!$B$7)),1,0)</f>
        <v/>
      </c>
      <c r="V645">
        <f>IF(AND(U645=1,J645&gt;0),J645+ROW()/1000000,0)</f>
        <v/>
      </c>
      <c r="W645">
        <f>IF(AND(U645=1,OR(N645&lt;&gt;0,J645&lt;&gt;0)),ABS(S645)+ROW()/1000000,0)</f>
        <v/>
      </c>
      <c r="X645">
        <f>IF(AND(U645=1,T645=1,C645&lt;&gt;0),ABS(S645)+ROW()/1000000,0)</f>
        <v/>
      </c>
    </row>
    <row r="646">
      <c r="A646" t="n">
        <v>201702</v>
      </c>
      <c r="B646" t="inlineStr">
        <is>
          <t>02/2017</t>
        </is>
      </c>
      <c r="C646" t="n">
        <v>66</v>
      </c>
      <c r="D646" t="inlineStr">
        <is>
          <t>S66</t>
        </is>
      </c>
      <c r="E646" t="inlineStr">
        <is>
          <t>Nexa Wyoming (S66)</t>
        </is>
      </c>
      <c r="F646" t="inlineStr">
        <is>
          <t>Mỹ</t>
        </is>
      </c>
      <c r="G646" t="inlineStr">
        <is>
          <t>POS</t>
        </is>
      </c>
      <c r="H646" s="42" t="n">
        <v>29338.92</v>
      </c>
      <c r="I646" s="42" t="n">
        <v>0</v>
      </c>
      <c r="J646" s="42" t="n">
        <v>29338.92</v>
      </c>
      <c r="K646" s="42" t="n">
        <v>13.89</v>
      </c>
      <c r="L646" s="42" t="n">
        <v>11</v>
      </c>
      <c r="M646" s="42" t="n">
        <v>92</v>
      </c>
      <c r="N646" s="42" t="n">
        <v>29325.03</v>
      </c>
      <c r="O646" s="42" t="n">
        <v>29338.92</v>
      </c>
      <c r="P646" s="42" t="n">
        <v>0</v>
      </c>
      <c r="Q646" s="42" t="n">
        <v>0</v>
      </c>
      <c r="R646" s="42" t="n">
        <v>0</v>
      </c>
      <c r="S646" s="42">
        <f>N646-(J646-K646)</f>
        <v/>
      </c>
      <c r="T646">
        <f>IF(N646=0,0,IF(AND(ABS(S646)&gt;Calc!$B$8,ABS(S646)/ABS(N646)&gt;Calc!$B$9),1,0))</f>
        <v/>
      </c>
      <c r="U646">
        <f>IF(AND(A646=Calc!$B$3,OR(Calc!$B$6="*",G646=Calc!$B$6),OR(Calc!$B$7="*",F646=Calc!$B$7)),1,0)</f>
        <v/>
      </c>
      <c r="V646">
        <f>IF(AND(U646=1,J646&gt;0),J646+ROW()/1000000,0)</f>
        <v/>
      </c>
      <c r="W646">
        <f>IF(AND(U646=1,OR(N646&lt;&gt;0,J646&lt;&gt;0)),ABS(S646)+ROW()/1000000,0)</f>
        <v/>
      </c>
      <c r="X646">
        <f>IF(AND(U646=1,T646=1,C646&lt;&gt;0),ABS(S646)+ROW()/1000000,0)</f>
        <v/>
      </c>
    </row>
    <row r="647">
      <c r="A647" t="n">
        <v>201703</v>
      </c>
      <c r="B647" t="inlineStr">
        <is>
          <t>03/2017</t>
        </is>
      </c>
      <c r="C647" t="n">
        <v>0</v>
      </c>
      <c r="D647" t="inlineStr">
        <is>
          <t>ONL</t>
        </is>
      </c>
      <c r="E647" t="inlineStr">
        <is>
          <t>Nexa Online (website/app)</t>
        </is>
      </c>
      <c r="F647" t="inlineStr">
        <is>
          <t>Online</t>
        </is>
      </c>
      <c r="G647" t="inlineStr">
        <is>
          <t>ONLINE</t>
        </is>
      </c>
      <c r="H647" s="42" t="n">
        <v>42050.25</v>
      </c>
      <c r="I647" s="42" t="n">
        <v>1673.26</v>
      </c>
      <c r="J647" s="42" t="n">
        <v>40376.99</v>
      </c>
      <c r="K647" s="42" t="n">
        <v>4630.69</v>
      </c>
      <c r="L647" s="42" t="n">
        <v>15</v>
      </c>
      <c r="M647" s="42" t="n">
        <v>178</v>
      </c>
      <c r="N647" s="42" t="n">
        <v>63906.13</v>
      </c>
      <c r="O647" s="42" t="n">
        <v>68536.82000000001</v>
      </c>
      <c r="P647" s="42" t="n">
        <v>4</v>
      </c>
      <c r="Q647" s="42" t="n">
        <v>0</v>
      </c>
      <c r="R647" s="42" t="n">
        <v>0</v>
      </c>
      <c r="S647" s="42">
        <f>N647-(J647-K647)</f>
        <v/>
      </c>
      <c r="T647">
        <f>IF(N647=0,0,IF(AND(ABS(S647)&gt;Calc!$B$8,ABS(S647)/ABS(N647)&gt;Calc!$B$9),1,0))</f>
        <v/>
      </c>
      <c r="U647">
        <f>IF(AND(A647=Calc!$B$3,OR(Calc!$B$6="*",G647=Calc!$B$6),OR(Calc!$B$7="*",F647=Calc!$B$7)),1,0)</f>
        <v/>
      </c>
      <c r="V647">
        <f>IF(AND(U647=1,J647&gt;0),J647+ROW()/1000000,0)</f>
        <v/>
      </c>
      <c r="W647">
        <f>IF(AND(U647=1,OR(N647&lt;&gt;0,J647&lt;&gt;0)),ABS(S647)+ROW()/1000000,0)</f>
        <v/>
      </c>
      <c r="X647">
        <f>IF(AND(U647=1,T647=1,C647&lt;&gt;0),ABS(S647)+ROW()/1000000,0)</f>
        <v/>
      </c>
    </row>
    <row r="648">
      <c r="A648" t="n">
        <v>201703</v>
      </c>
      <c r="B648" t="inlineStr">
        <is>
          <t>03/2017</t>
        </is>
      </c>
      <c r="C648" t="n">
        <v>5</v>
      </c>
      <c r="D648" t="inlineStr">
        <is>
          <t>S05</t>
        </is>
      </c>
      <c r="E648" t="inlineStr">
        <is>
          <t>Nexa Victoria (S05)</t>
        </is>
      </c>
      <c r="F648" t="inlineStr">
        <is>
          <t>Úc</t>
        </is>
      </c>
      <c r="G648" t="inlineStr">
        <is>
          <t>POS</t>
        </is>
      </c>
      <c r="H648" s="42" t="n">
        <v>6303.95</v>
      </c>
      <c r="I648" s="42" t="n">
        <v>0</v>
      </c>
      <c r="J648" s="42" t="n">
        <v>6303.95</v>
      </c>
      <c r="K648" s="42" t="n">
        <v>0</v>
      </c>
      <c r="L648" s="42" t="n">
        <v>3</v>
      </c>
      <c r="M648" s="42" t="n">
        <v>50</v>
      </c>
      <c r="N648" s="42" t="n">
        <v>6303.95</v>
      </c>
      <c r="O648" s="42" t="n">
        <v>6303.95</v>
      </c>
      <c r="P648" s="42" t="n">
        <v>0</v>
      </c>
      <c r="Q648" s="42" t="n">
        <v>0</v>
      </c>
      <c r="R648" s="42" t="n">
        <v>0</v>
      </c>
      <c r="S648" s="42">
        <f>N648-(J648-K648)</f>
        <v/>
      </c>
      <c r="T648">
        <f>IF(N648=0,0,IF(AND(ABS(S648)&gt;Calc!$B$8,ABS(S648)/ABS(N648)&gt;Calc!$B$9),1,0))</f>
        <v/>
      </c>
      <c r="U648">
        <f>IF(AND(A648=Calc!$B$3,OR(Calc!$B$6="*",G648=Calc!$B$6),OR(Calc!$B$7="*",F648=Calc!$B$7)),1,0)</f>
        <v/>
      </c>
      <c r="V648">
        <f>IF(AND(U648=1,J648&gt;0),J648+ROW()/1000000,0)</f>
        <v/>
      </c>
      <c r="W648">
        <f>IF(AND(U648=1,OR(N648&lt;&gt;0,J648&lt;&gt;0)),ABS(S648)+ROW()/1000000,0)</f>
        <v/>
      </c>
      <c r="X648">
        <f>IF(AND(U648=1,T648=1,C648&lt;&gt;0),ABS(S648)+ROW()/1000000,0)</f>
        <v/>
      </c>
    </row>
    <row r="649">
      <c r="A649" t="n">
        <v>201703</v>
      </c>
      <c r="B649" t="inlineStr">
        <is>
          <t>03/2017</t>
        </is>
      </c>
      <c r="C649" t="n">
        <v>6</v>
      </c>
      <c r="D649" t="inlineStr">
        <is>
          <t>S06</t>
        </is>
      </c>
      <c r="E649" t="inlineStr">
        <is>
          <t>Nexa Western Australia (S06)</t>
        </is>
      </c>
      <c r="F649" t="inlineStr">
        <is>
          <t>Úc</t>
        </is>
      </c>
      <c r="G649" t="inlineStr">
        <is>
          <t>POS</t>
        </is>
      </c>
      <c r="H649" s="42" t="n">
        <v>412.93</v>
      </c>
      <c r="I649" s="42" t="n">
        <v>0</v>
      </c>
      <c r="J649" s="42" t="n">
        <v>412.93</v>
      </c>
      <c r="K649" s="42" t="n">
        <v>0</v>
      </c>
      <c r="L649" s="42" t="n">
        <v>1</v>
      </c>
      <c r="M649" s="42" t="n">
        <v>7</v>
      </c>
      <c r="N649" s="42" t="n">
        <v>412.93</v>
      </c>
      <c r="O649" s="42" t="n">
        <v>412.93</v>
      </c>
      <c r="P649" s="42" t="n">
        <v>0</v>
      </c>
      <c r="Q649" s="42" t="n">
        <v>0</v>
      </c>
      <c r="R649" s="42" t="n">
        <v>0</v>
      </c>
      <c r="S649" s="42">
        <f>N649-(J649-K649)</f>
        <v/>
      </c>
      <c r="T649">
        <f>IF(N649=0,0,IF(AND(ABS(S649)&gt;Calc!$B$8,ABS(S649)/ABS(N649)&gt;Calc!$B$9),1,0))</f>
        <v/>
      </c>
      <c r="U649">
        <f>IF(AND(A649=Calc!$B$3,OR(Calc!$B$6="*",G649=Calc!$B$6),OR(Calc!$B$7="*",F649=Calc!$B$7)),1,0)</f>
        <v/>
      </c>
      <c r="V649">
        <f>IF(AND(U649=1,J649&gt;0),J649+ROW()/1000000,0)</f>
        <v/>
      </c>
      <c r="W649">
        <f>IF(AND(U649=1,OR(N649&lt;&gt;0,J649&lt;&gt;0)),ABS(S649)+ROW()/1000000,0)</f>
        <v/>
      </c>
      <c r="X649">
        <f>IF(AND(U649=1,T649=1,C649&lt;&gt;0),ABS(S649)+ROW()/1000000,0)</f>
        <v/>
      </c>
    </row>
    <row r="650">
      <c r="A650" t="n">
        <v>201703</v>
      </c>
      <c r="B650" t="inlineStr">
        <is>
          <t>03/2017</t>
        </is>
      </c>
      <c r="C650" t="n">
        <v>8</v>
      </c>
      <c r="D650" t="inlineStr">
        <is>
          <t>S08</t>
        </is>
      </c>
      <c r="E650" t="inlineStr">
        <is>
          <t>Nexa Newfoundland and Labrador (S08)</t>
        </is>
      </c>
      <c r="F650" t="inlineStr">
        <is>
          <t>Canada</t>
        </is>
      </c>
      <c r="G650" t="inlineStr">
        <is>
          <t>POS</t>
        </is>
      </c>
      <c r="H650" s="42" t="n">
        <v>13010.89</v>
      </c>
      <c r="I650" s="42" t="n">
        <v>0</v>
      </c>
      <c r="J650" s="42" t="n">
        <v>13010.89</v>
      </c>
      <c r="K650" s="42" t="n">
        <v>198</v>
      </c>
      <c r="L650" s="42" t="n">
        <v>5</v>
      </c>
      <c r="M650" s="42" t="n">
        <v>32</v>
      </c>
      <c r="N650" s="42" t="n">
        <v>12812.89</v>
      </c>
      <c r="O650" s="42" t="n">
        <v>13010.89</v>
      </c>
      <c r="P650" s="42" t="n">
        <v>0</v>
      </c>
      <c r="Q650" s="42" t="n">
        <v>0</v>
      </c>
      <c r="R650" s="42" t="n">
        <v>0</v>
      </c>
      <c r="S650" s="42">
        <f>N650-(J650-K650)</f>
        <v/>
      </c>
      <c r="T650">
        <f>IF(N650=0,0,IF(AND(ABS(S650)&gt;Calc!$B$8,ABS(S650)/ABS(N650)&gt;Calc!$B$9),1,0))</f>
        <v/>
      </c>
      <c r="U650">
        <f>IF(AND(A650=Calc!$B$3,OR(Calc!$B$6="*",G650=Calc!$B$6),OR(Calc!$B$7="*",F650=Calc!$B$7)),1,0)</f>
        <v/>
      </c>
      <c r="V650">
        <f>IF(AND(U650=1,J650&gt;0),J650+ROW()/1000000,0)</f>
        <v/>
      </c>
      <c r="W650">
        <f>IF(AND(U650=1,OR(N650&lt;&gt;0,J650&lt;&gt;0)),ABS(S650)+ROW()/1000000,0)</f>
        <v/>
      </c>
      <c r="X650">
        <f>IF(AND(U650=1,T650=1,C650&lt;&gt;0),ABS(S650)+ROW()/1000000,0)</f>
        <v/>
      </c>
    </row>
    <row r="651">
      <c r="A651" t="n">
        <v>201703</v>
      </c>
      <c r="B651" t="inlineStr">
        <is>
          <t>03/2017</t>
        </is>
      </c>
      <c r="C651" t="n">
        <v>9</v>
      </c>
      <c r="D651" t="inlineStr">
        <is>
          <t>S09</t>
        </is>
      </c>
      <c r="E651" t="inlineStr">
        <is>
          <t>Nexa Northwest Territories (S09)</t>
        </is>
      </c>
      <c r="F651" t="inlineStr">
        <is>
          <t>Canada</t>
        </is>
      </c>
      <c r="G651" t="inlineStr">
        <is>
          <t>POS</t>
        </is>
      </c>
      <c r="H651" s="42" t="n">
        <v>3380.6</v>
      </c>
      <c r="I651" s="42" t="n">
        <v>0</v>
      </c>
      <c r="J651" s="42" t="n">
        <v>3380.6</v>
      </c>
      <c r="K651" s="42" t="n">
        <v>0</v>
      </c>
      <c r="L651" s="42" t="n">
        <v>2</v>
      </c>
      <c r="M651" s="42" t="n">
        <v>21</v>
      </c>
      <c r="N651" s="42" t="n">
        <v>3380.6</v>
      </c>
      <c r="O651" s="42" t="n">
        <v>3380.6</v>
      </c>
      <c r="P651" s="42" t="n">
        <v>0</v>
      </c>
      <c r="Q651" s="42" t="n">
        <v>0</v>
      </c>
      <c r="R651" s="42" t="n">
        <v>0</v>
      </c>
      <c r="S651" s="42">
        <f>N651-(J651-K651)</f>
        <v/>
      </c>
      <c r="T651">
        <f>IF(N651=0,0,IF(AND(ABS(S651)&gt;Calc!$B$8,ABS(S651)/ABS(N651)&gt;Calc!$B$9),1,0))</f>
        <v/>
      </c>
      <c r="U651">
        <f>IF(AND(A651=Calc!$B$3,OR(Calc!$B$6="*",G651=Calc!$B$6),OR(Calc!$B$7="*",F651=Calc!$B$7)),1,0)</f>
        <v/>
      </c>
      <c r="V651">
        <f>IF(AND(U651=1,J651&gt;0),J651+ROW()/1000000,0)</f>
        <v/>
      </c>
      <c r="W651">
        <f>IF(AND(U651=1,OR(N651&lt;&gt;0,J651&lt;&gt;0)),ABS(S651)+ROW()/1000000,0)</f>
        <v/>
      </c>
      <c r="X651">
        <f>IF(AND(U651=1,T651=1,C651&lt;&gt;0),ABS(S651)+ROW()/1000000,0)</f>
        <v/>
      </c>
    </row>
    <row r="652">
      <c r="A652" t="n">
        <v>201703</v>
      </c>
      <c r="B652" t="inlineStr">
        <is>
          <t>03/2017</t>
        </is>
      </c>
      <c r="C652" t="n">
        <v>10</v>
      </c>
      <c r="D652" t="inlineStr">
        <is>
          <t>S10</t>
        </is>
      </c>
      <c r="E652" t="inlineStr">
        <is>
          <t>Nexa Nunavut (S10)</t>
        </is>
      </c>
      <c r="F652" t="inlineStr">
        <is>
          <t>Canada</t>
        </is>
      </c>
      <c r="G652" t="inlineStr">
        <is>
          <t>POS</t>
        </is>
      </c>
      <c r="H652" s="42" t="n">
        <v>9952.01</v>
      </c>
      <c r="I652" s="42" t="n">
        <v>0</v>
      </c>
      <c r="J652" s="42" t="n">
        <v>9952.01</v>
      </c>
      <c r="K652" s="42" t="n">
        <v>179.99</v>
      </c>
      <c r="L652" s="42" t="n">
        <v>3</v>
      </c>
      <c r="M652" s="42" t="n">
        <v>23</v>
      </c>
      <c r="N652" s="42" t="n">
        <v>9772.02</v>
      </c>
      <c r="O652" s="42" t="n">
        <v>9952.01</v>
      </c>
      <c r="P652" s="42" t="n">
        <v>0</v>
      </c>
      <c r="Q652" s="42" t="n">
        <v>0</v>
      </c>
      <c r="R652" s="42" t="n">
        <v>0</v>
      </c>
      <c r="S652" s="42">
        <f>N652-(J652-K652)</f>
        <v/>
      </c>
      <c r="T652">
        <f>IF(N652=0,0,IF(AND(ABS(S652)&gt;Calc!$B$8,ABS(S652)/ABS(N652)&gt;Calc!$B$9),1,0))</f>
        <v/>
      </c>
      <c r="U652">
        <f>IF(AND(A652=Calc!$B$3,OR(Calc!$B$6="*",G652=Calc!$B$6),OR(Calc!$B$7="*",F652=Calc!$B$7)),1,0)</f>
        <v/>
      </c>
      <c r="V652">
        <f>IF(AND(U652=1,J652&gt;0),J652+ROW()/1000000,0)</f>
        <v/>
      </c>
      <c r="W652">
        <f>IF(AND(U652=1,OR(N652&lt;&gt;0,J652&lt;&gt;0)),ABS(S652)+ROW()/1000000,0)</f>
        <v/>
      </c>
      <c r="X652">
        <f>IF(AND(U652=1,T652=1,C652&lt;&gt;0),ABS(S652)+ROW()/1000000,0)</f>
        <v/>
      </c>
    </row>
    <row r="653">
      <c r="A653" t="n">
        <v>201703</v>
      </c>
      <c r="B653" t="inlineStr">
        <is>
          <t>03/2017</t>
        </is>
      </c>
      <c r="C653" t="n">
        <v>13</v>
      </c>
      <c r="D653" t="inlineStr">
        <is>
          <t>S13</t>
        </is>
      </c>
      <c r="E653" t="inlineStr">
        <is>
          <t>Nexa Corse (S13)</t>
        </is>
      </c>
      <c r="F653" t="inlineStr">
        <is>
          <t>Pháp</t>
        </is>
      </c>
      <c r="G653" t="inlineStr">
        <is>
          <t>POS</t>
        </is>
      </c>
      <c r="H653" s="42" t="n">
        <v>14520.08</v>
      </c>
      <c r="I653" s="42" t="n">
        <v>0</v>
      </c>
      <c r="J653" s="42" t="n">
        <v>14520.08</v>
      </c>
      <c r="K653" s="42" t="n">
        <v>0</v>
      </c>
      <c r="L653" s="42" t="n">
        <v>2</v>
      </c>
      <c r="M653" s="42" t="n">
        <v>38</v>
      </c>
      <c r="N653" s="42" t="n">
        <v>14520.08</v>
      </c>
      <c r="O653" s="42" t="n">
        <v>14520.08</v>
      </c>
      <c r="P653" s="42" t="n">
        <v>0</v>
      </c>
      <c r="Q653" s="42" t="n">
        <v>0</v>
      </c>
      <c r="R653" s="42" t="n">
        <v>0</v>
      </c>
      <c r="S653" s="42">
        <f>N653-(J653-K653)</f>
        <v/>
      </c>
      <c r="T653">
        <f>IF(N653=0,0,IF(AND(ABS(S653)&gt;Calc!$B$8,ABS(S653)/ABS(N653)&gt;Calc!$B$9),1,0))</f>
        <v/>
      </c>
      <c r="U653">
        <f>IF(AND(A653=Calc!$B$3,OR(Calc!$B$6="*",G653=Calc!$B$6),OR(Calc!$B$7="*",F653=Calc!$B$7)),1,0)</f>
        <v/>
      </c>
      <c r="V653">
        <f>IF(AND(U653=1,J653&gt;0),J653+ROW()/1000000,0)</f>
        <v/>
      </c>
      <c r="W653">
        <f>IF(AND(U653=1,OR(N653&lt;&gt;0,J653&lt;&gt;0)),ABS(S653)+ROW()/1000000,0)</f>
        <v/>
      </c>
      <c r="X653">
        <f>IF(AND(U653=1,T653=1,C653&lt;&gt;0),ABS(S653)+ROW()/1000000,0)</f>
        <v/>
      </c>
    </row>
    <row r="654">
      <c r="A654" t="n">
        <v>201703</v>
      </c>
      <c r="B654" t="inlineStr">
        <is>
          <t>03/2017</t>
        </is>
      </c>
      <c r="C654" t="n">
        <v>16</v>
      </c>
      <c r="D654" t="inlineStr">
        <is>
          <t>S16</t>
        </is>
      </c>
      <c r="E654" t="inlineStr">
        <is>
          <t>Nexa Limousin (S16)</t>
        </is>
      </c>
      <c r="F654" t="inlineStr">
        <is>
          <t>Pháp</t>
        </is>
      </c>
      <c r="G654" t="inlineStr">
        <is>
          <t>POS</t>
        </is>
      </c>
      <c r="H654" s="42" t="n">
        <v>3195.5</v>
      </c>
      <c r="I654" s="42" t="n">
        <v>0</v>
      </c>
      <c r="J654" s="42" t="n">
        <v>3195.5</v>
      </c>
      <c r="K654" s="42" t="n">
        <v>0</v>
      </c>
      <c r="L654" s="42" t="n">
        <v>1</v>
      </c>
      <c r="M654" s="42" t="n">
        <v>10</v>
      </c>
      <c r="N654" s="42" t="n">
        <v>3195.5</v>
      </c>
      <c r="O654" s="42" t="n">
        <v>3195.5</v>
      </c>
      <c r="P654" s="42" t="n">
        <v>0</v>
      </c>
      <c r="Q654" s="42" t="n">
        <v>0</v>
      </c>
      <c r="R654" s="42" t="n">
        <v>0</v>
      </c>
      <c r="S654" s="42">
        <f>N654-(J654-K654)</f>
        <v/>
      </c>
      <c r="T654">
        <f>IF(N654=0,0,IF(AND(ABS(S654)&gt;Calc!$B$8,ABS(S654)/ABS(N654)&gt;Calc!$B$9),1,0))</f>
        <v/>
      </c>
      <c r="U654">
        <f>IF(AND(A654=Calc!$B$3,OR(Calc!$B$6="*",G654=Calc!$B$6),OR(Calc!$B$7="*",F654=Calc!$B$7)),1,0)</f>
        <v/>
      </c>
      <c r="V654">
        <f>IF(AND(U654=1,J654&gt;0),J654+ROW()/1000000,0)</f>
        <v/>
      </c>
      <c r="W654">
        <f>IF(AND(U654=1,OR(N654&lt;&gt;0,J654&lt;&gt;0)),ABS(S654)+ROW()/1000000,0)</f>
        <v/>
      </c>
      <c r="X654">
        <f>IF(AND(U654=1,T654=1,C654&lt;&gt;0),ABS(S654)+ROW()/1000000,0)</f>
        <v/>
      </c>
    </row>
    <row r="655">
      <c r="A655" t="n">
        <v>201703</v>
      </c>
      <c r="B655" t="inlineStr">
        <is>
          <t>03/2017</t>
        </is>
      </c>
      <c r="C655" t="n">
        <v>19</v>
      </c>
      <c r="D655" t="inlineStr">
        <is>
          <t>S19</t>
        </is>
      </c>
      <c r="E655" t="inlineStr">
        <is>
          <t>Nexa Berlin (S19)</t>
        </is>
      </c>
      <c r="F655" t="inlineStr">
        <is>
          <t>Đức</t>
        </is>
      </c>
      <c r="G655" t="inlineStr">
        <is>
          <t>POS</t>
        </is>
      </c>
      <c r="H655" s="42" t="n">
        <v>749.97</v>
      </c>
      <c r="I655" s="42" t="n">
        <v>0</v>
      </c>
      <c r="J655" s="42" t="n">
        <v>749.97</v>
      </c>
      <c r="K655" s="42" t="n">
        <v>0</v>
      </c>
      <c r="L655" s="42" t="n">
        <v>1</v>
      </c>
      <c r="M655" s="42" t="n">
        <v>4</v>
      </c>
      <c r="N655" s="42" t="n">
        <v>749.97</v>
      </c>
      <c r="O655" s="42" t="n">
        <v>749.97</v>
      </c>
      <c r="P655" s="42" t="n">
        <v>0</v>
      </c>
      <c r="Q655" s="42" t="n">
        <v>0</v>
      </c>
      <c r="R655" s="42" t="n">
        <v>0</v>
      </c>
      <c r="S655" s="42">
        <f>N655-(J655-K655)</f>
        <v/>
      </c>
      <c r="T655">
        <f>IF(N655=0,0,IF(AND(ABS(S655)&gt;Calc!$B$8,ABS(S655)/ABS(N655)&gt;Calc!$B$9),1,0))</f>
        <v/>
      </c>
      <c r="U655">
        <f>IF(AND(A655=Calc!$B$3,OR(Calc!$B$6="*",G655=Calc!$B$6),OR(Calc!$B$7="*",F655=Calc!$B$7)),1,0)</f>
        <v/>
      </c>
      <c r="V655">
        <f>IF(AND(U655=1,J655&gt;0),J655+ROW()/1000000,0)</f>
        <v/>
      </c>
      <c r="W655">
        <f>IF(AND(U655=1,OR(N655&lt;&gt;0,J655&lt;&gt;0)),ABS(S655)+ROW()/1000000,0)</f>
        <v/>
      </c>
      <c r="X655">
        <f>IF(AND(U655=1,T655=1,C655&lt;&gt;0),ABS(S655)+ROW()/1000000,0)</f>
        <v/>
      </c>
    </row>
    <row r="656">
      <c r="A656" t="n">
        <v>201703</v>
      </c>
      <c r="B656" t="inlineStr">
        <is>
          <t>03/2017</t>
        </is>
      </c>
      <c r="C656" t="n">
        <v>20</v>
      </c>
      <c r="D656" t="inlineStr">
        <is>
          <t>S20</t>
        </is>
      </c>
      <c r="E656" t="inlineStr">
        <is>
          <t>Nexa Brandenburg (S20)</t>
        </is>
      </c>
      <c r="F656" t="inlineStr">
        <is>
          <t>Đức</t>
        </is>
      </c>
      <c r="G656" t="inlineStr">
        <is>
          <t>POS</t>
        </is>
      </c>
      <c r="H656" s="42" t="n">
        <v>1484.81</v>
      </c>
      <c r="I656" s="42" t="n">
        <v>0</v>
      </c>
      <c r="J656" s="42" t="n">
        <v>1484.81</v>
      </c>
      <c r="K656" s="42" t="n">
        <v>1287.5</v>
      </c>
      <c r="L656" s="42" t="n">
        <v>3</v>
      </c>
      <c r="M656" s="42" t="n">
        <v>9</v>
      </c>
      <c r="N656" s="42" t="n">
        <v>197.31</v>
      </c>
      <c r="O656" s="42" t="n">
        <v>1484.81</v>
      </c>
      <c r="P656" s="42" t="n">
        <v>0</v>
      </c>
      <c r="Q656" s="42" t="n">
        <v>0</v>
      </c>
      <c r="R656" s="42" t="n">
        <v>0</v>
      </c>
      <c r="S656" s="42">
        <f>N656-(J656-K656)</f>
        <v/>
      </c>
      <c r="T656">
        <f>IF(N656=0,0,IF(AND(ABS(S656)&gt;Calc!$B$8,ABS(S656)/ABS(N656)&gt;Calc!$B$9),1,0))</f>
        <v/>
      </c>
      <c r="U656">
        <f>IF(AND(A656=Calc!$B$3,OR(Calc!$B$6="*",G656=Calc!$B$6),OR(Calc!$B$7="*",F656=Calc!$B$7)),1,0)</f>
        <v/>
      </c>
      <c r="V656">
        <f>IF(AND(U656=1,J656&gt;0),J656+ROW()/1000000,0)</f>
        <v/>
      </c>
      <c r="W656">
        <f>IF(AND(U656=1,OR(N656&lt;&gt;0,J656&lt;&gt;0)),ABS(S656)+ROW()/1000000,0)</f>
        <v/>
      </c>
      <c r="X656">
        <f>IF(AND(U656=1,T656=1,C656&lt;&gt;0),ABS(S656)+ROW()/1000000,0)</f>
        <v/>
      </c>
    </row>
    <row r="657">
      <c r="A657" t="n">
        <v>201703</v>
      </c>
      <c r="B657" t="inlineStr">
        <is>
          <t>03/2017</t>
        </is>
      </c>
      <c r="C657" t="n">
        <v>22</v>
      </c>
      <c r="D657" t="inlineStr">
        <is>
          <t>S22</t>
        </is>
      </c>
      <c r="E657" t="inlineStr">
        <is>
          <t>Nexa Freistaat Thüringen (S22)</t>
        </is>
      </c>
      <c r="F657" t="inlineStr">
        <is>
          <t>Đức</t>
        </is>
      </c>
      <c r="G657" t="inlineStr">
        <is>
          <t>POS</t>
        </is>
      </c>
      <c r="H657" s="42" t="n">
        <v>2026.9</v>
      </c>
      <c r="I657" s="42" t="n">
        <v>0</v>
      </c>
      <c r="J657" s="42" t="n">
        <v>2026.9</v>
      </c>
      <c r="K657" s="42" t="n">
        <v>0</v>
      </c>
      <c r="L657" s="42" t="n">
        <v>2</v>
      </c>
      <c r="M657" s="42" t="n">
        <v>4</v>
      </c>
      <c r="N657" s="42" t="n">
        <v>2026.9</v>
      </c>
      <c r="O657" s="42" t="n">
        <v>2026.9</v>
      </c>
      <c r="P657" s="42" t="n">
        <v>0</v>
      </c>
      <c r="Q657" s="42" t="n">
        <v>0</v>
      </c>
      <c r="R657" s="42" t="n">
        <v>0</v>
      </c>
      <c r="S657" s="42">
        <f>N657-(J657-K657)</f>
        <v/>
      </c>
      <c r="T657">
        <f>IF(N657=0,0,IF(AND(ABS(S657)&gt;Calc!$B$8,ABS(S657)/ABS(N657)&gt;Calc!$B$9),1,0))</f>
        <v/>
      </c>
      <c r="U657">
        <f>IF(AND(A657=Calc!$B$3,OR(Calc!$B$6="*",G657=Calc!$B$6),OR(Calc!$B$7="*",F657=Calc!$B$7)),1,0)</f>
        <v/>
      </c>
      <c r="V657">
        <f>IF(AND(U657=1,J657&gt;0),J657+ROW()/1000000,0)</f>
        <v/>
      </c>
      <c r="W657">
        <f>IF(AND(U657=1,OR(N657&lt;&gt;0,J657&lt;&gt;0)),ABS(S657)+ROW()/1000000,0)</f>
        <v/>
      </c>
      <c r="X657">
        <f>IF(AND(U657=1,T657=1,C657&lt;&gt;0),ABS(S657)+ROW()/1000000,0)</f>
        <v/>
      </c>
    </row>
    <row r="658">
      <c r="A658" t="n">
        <v>201703</v>
      </c>
      <c r="B658" t="inlineStr">
        <is>
          <t>03/2017</t>
        </is>
      </c>
      <c r="C658" t="n">
        <v>23</v>
      </c>
      <c r="D658" t="inlineStr">
        <is>
          <t>S23</t>
        </is>
      </c>
      <c r="E658" t="inlineStr">
        <is>
          <t>Nexa Hamburg (S23)</t>
        </is>
      </c>
      <c r="F658" t="inlineStr">
        <is>
          <t>Đức</t>
        </is>
      </c>
      <c r="G658" t="inlineStr">
        <is>
          <t>POS</t>
        </is>
      </c>
      <c r="H658" s="42" t="n">
        <v>953.3</v>
      </c>
      <c r="I658" s="42" t="n">
        <v>0</v>
      </c>
      <c r="J658" s="42" t="n">
        <v>953.3</v>
      </c>
      <c r="K658" s="42" t="n">
        <v>0</v>
      </c>
      <c r="L658" s="42" t="n">
        <v>2</v>
      </c>
      <c r="M658" s="42" t="n">
        <v>8</v>
      </c>
      <c r="N658" s="42" t="n">
        <v>953.3</v>
      </c>
      <c r="O658" s="42" t="n">
        <v>953.3</v>
      </c>
      <c r="P658" s="42" t="n">
        <v>0</v>
      </c>
      <c r="Q658" s="42" t="n">
        <v>0</v>
      </c>
      <c r="R658" s="42" t="n">
        <v>0</v>
      </c>
      <c r="S658" s="42">
        <f>N658-(J658-K658)</f>
        <v/>
      </c>
      <c r="T658">
        <f>IF(N658=0,0,IF(AND(ABS(S658)&gt;Calc!$B$8,ABS(S658)/ABS(N658)&gt;Calc!$B$9),1,0))</f>
        <v/>
      </c>
      <c r="U658">
        <f>IF(AND(A658=Calc!$B$3,OR(Calc!$B$6="*",G658=Calc!$B$6),OR(Calc!$B$7="*",F658=Calc!$B$7)),1,0)</f>
        <v/>
      </c>
      <c r="V658">
        <f>IF(AND(U658=1,J658&gt;0),J658+ROW()/1000000,0)</f>
        <v/>
      </c>
      <c r="W658">
        <f>IF(AND(U658=1,OR(N658&lt;&gt;0,J658&lt;&gt;0)),ABS(S658)+ROW()/1000000,0)</f>
        <v/>
      </c>
      <c r="X658">
        <f>IF(AND(U658=1,T658=1,C658&lt;&gt;0),ABS(S658)+ROW()/1000000,0)</f>
        <v/>
      </c>
    </row>
    <row r="659">
      <c r="A659" t="n">
        <v>201703</v>
      </c>
      <c r="B659" t="inlineStr">
        <is>
          <t>03/2017</t>
        </is>
      </c>
      <c r="C659" t="n">
        <v>24</v>
      </c>
      <c r="D659" t="inlineStr">
        <is>
          <t>S24</t>
        </is>
      </c>
      <c r="E659" t="inlineStr">
        <is>
          <t>Nexa Hessen (S24)</t>
        </is>
      </c>
      <c r="F659" t="inlineStr">
        <is>
          <t>Đức</t>
        </is>
      </c>
      <c r="G659" t="inlineStr">
        <is>
          <t>POS</t>
        </is>
      </c>
      <c r="H659" s="42" t="n">
        <v>556.46</v>
      </c>
      <c r="I659" s="42" t="n">
        <v>0</v>
      </c>
      <c r="J659" s="42" t="n">
        <v>556.46</v>
      </c>
      <c r="K659" s="42" t="n">
        <v>0</v>
      </c>
      <c r="L659" s="42" t="n">
        <v>2</v>
      </c>
      <c r="M659" s="42" t="n">
        <v>13</v>
      </c>
      <c r="N659" s="42" t="n">
        <v>556.46</v>
      </c>
      <c r="O659" s="42" t="n">
        <v>556.46</v>
      </c>
      <c r="P659" s="42" t="n">
        <v>0</v>
      </c>
      <c r="Q659" s="42" t="n">
        <v>0</v>
      </c>
      <c r="R659" s="42" t="n">
        <v>0</v>
      </c>
      <c r="S659" s="42">
        <f>N659-(J659-K659)</f>
        <v/>
      </c>
      <c r="T659">
        <f>IF(N659=0,0,IF(AND(ABS(S659)&gt;Calc!$B$8,ABS(S659)/ABS(N659)&gt;Calc!$B$9),1,0))</f>
        <v/>
      </c>
      <c r="U659">
        <f>IF(AND(A659=Calc!$B$3,OR(Calc!$B$6="*",G659=Calc!$B$6),OR(Calc!$B$7="*",F659=Calc!$B$7)),1,0)</f>
        <v/>
      </c>
      <c r="V659">
        <f>IF(AND(U659=1,J659&gt;0),J659+ROW()/1000000,0)</f>
        <v/>
      </c>
      <c r="W659">
        <f>IF(AND(U659=1,OR(N659&lt;&gt;0,J659&lt;&gt;0)),ABS(S659)+ROW()/1000000,0)</f>
        <v/>
      </c>
      <c r="X659">
        <f>IF(AND(U659=1,T659=1,C659&lt;&gt;0),ABS(S659)+ROW()/1000000,0)</f>
        <v/>
      </c>
    </row>
    <row r="660">
      <c r="A660" t="n">
        <v>201703</v>
      </c>
      <c r="B660" t="inlineStr">
        <is>
          <t>03/2017</t>
        </is>
      </c>
      <c r="C660" t="n">
        <v>27</v>
      </c>
      <c r="D660" t="inlineStr">
        <is>
          <t>S27</t>
        </is>
      </c>
      <c r="E660" t="inlineStr">
        <is>
          <t>Nexa Sachsen-Anhalt (S27)</t>
        </is>
      </c>
      <c r="F660" t="inlineStr">
        <is>
          <t>Đức</t>
        </is>
      </c>
      <c r="G660" t="inlineStr">
        <is>
          <t>POS</t>
        </is>
      </c>
      <c r="H660" s="42" t="n">
        <v>2625.5</v>
      </c>
      <c r="I660" s="42" t="n">
        <v>0</v>
      </c>
      <c r="J660" s="42" t="n">
        <v>2625.5</v>
      </c>
      <c r="K660" s="42" t="n">
        <v>0</v>
      </c>
      <c r="L660" s="42" t="n">
        <v>2</v>
      </c>
      <c r="M660" s="42" t="n">
        <v>9</v>
      </c>
      <c r="N660" s="42" t="n">
        <v>2625.5</v>
      </c>
      <c r="O660" s="42" t="n">
        <v>2625.5</v>
      </c>
      <c r="P660" s="42" t="n">
        <v>0</v>
      </c>
      <c r="Q660" s="42" t="n">
        <v>0</v>
      </c>
      <c r="R660" s="42" t="n">
        <v>0</v>
      </c>
      <c r="S660" s="42">
        <f>N660-(J660-K660)</f>
        <v/>
      </c>
      <c r="T660">
        <f>IF(N660=0,0,IF(AND(ABS(S660)&gt;Calc!$B$8,ABS(S660)/ABS(N660)&gt;Calc!$B$9),1,0))</f>
        <v/>
      </c>
      <c r="U660">
        <f>IF(AND(A660=Calc!$B$3,OR(Calc!$B$6="*",G660=Calc!$B$6),OR(Calc!$B$7="*",F660=Calc!$B$7)),1,0)</f>
        <v/>
      </c>
      <c r="V660">
        <f>IF(AND(U660=1,J660&gt;0),J660+ROW()/1000000,0)</f>
        <v/>
      </c>
      <c r="W660">
        <f>IF(AND(U660=1,OR(N660&lt;&gt;0,J660&lt;&gt;0)),ABS(S660)+ROW()/1000000,0)</f>
        <v/>
      </c>
      <c r="X660">
        <f>IF(AND(U660=1,T660=1,C660&lt;&gt;0),ABS(S660)+ROW()/1000000,0)</f>
        <v/>
      </c>
    </row>
    <row r="661">
      <c r="A661" t="n">
        <v>201703</v>
      </c>
      <c r="B661" t="inlineStr">
        <is>
          <t>03/2017</t>
        </is>
      </c>
      <c r="C661" t="n">
        <v>28</v>
      </c>
      <c r="D661" t="inlineStr">
        <is>
          <t>S28</t>
        </is>
      </c>
      <c r="E661" t="inlineStr">
        <is>
          <t>Nexa Caltanissetta (S28)</t>
        </is>
      </c>
      <c r="F661" t="inlineStr">
        <is>
          <t>Ý</t>
        </is>
      </c>
      <c r="G661" t="inlineStr">
        <is>
          <t>POS</t>
        </is>
      </c>
      <c r="H661" s="42" t="n">
        <v>3033.64</v>
      </c>
      <c r="I661" s="42" t="n">
        <v>0</v>
      </c>
      <c r="J661" s="42" t="n">
        <v>3033.64</v>
      </c>
      <c r="K661" s="42" t="n">
        <v>0</v>
      </c>
      <c r="L661" s="42" t="n">
        <v>2</v>
      </c>
      <c r="M661" s="42" t="n">
        <v>27</v>
      </c>
      <c r="N661" s="42" t="n">
        <v>3033.64</v>
      </c>
      <c r="O661" s="42" t="n">
        <v>3033.64</v>
      </c>
      <c r="P661" s="42" t="n">
        <v>0</v>
      </c>
      <c r="Q661" s="42" t="n">
        <v>0</v>
      </c>
      <c r="R661" s="42" t="n">
        <v>0</v>
      </c>
      <c r="S661" s="42">
        <f>N661-(J661-K661)</f>
        <v/>
      </c>
      <c r="T661">
        <f>IF(N661=0,0,IF(AND(ABS(S661)&gt;Calc!$B$8,ABS(S661)/ABS(N661)&gt;Calc!$B$9),1,0))</f>
        <v/>
      </c>
      <c r="U661">
        <f>IF(AND(A661=Calc!$B$3,OR(Calc!$B$6="*",G661=Calc!$B$6),OR(Calc!$B$7="*",F661=Calc!$B$7)),1,0)</f>
        <v/>
      </c>
      <c r="V661">
        <f>IF(AND(U661=1,J661&gt;0),J661+ROW()/1000000,0)</f>
        <v/>
      </c>
      <c r="W661">
        <f>IF(AND(U661=1,OR(N661&lt;&gt;0,J661&lt;&gt;0)),ABS(S661)+ROW()/1000000,0)</f>
        <v/>
      </c>
      <c r="X661">
        <f>IF(AND(U661=1,T661=1,C661&lt;&gt;0),ABS(S661)+ROW()/1000000,0)</f>
        <v/>
      </c>
    </row>
    <row r="662">
      <c r="A662" t="n">
        <v>201703</v>
      </c>
      <c r="B662" t="inlineStr">
        <is>
          <t>03/2017</t>
        </is>
      </c>
      <c r="C662" t="n">
        <v>29</v>
      </c>
      <c r="D662" t="inlineStr">
        <is>
          <t>S29</t>
        </is>
      </c>
      <c r="E662" t="inlineStr">
        <is>
          <t>Nexa Enna (S29)</t>
        </is>
      </c>
      <c r="F662" t="inlineStr">
        <is>
          <t>Ý</t>
        </is>
      </c>
      <c r="G662" t="inlineStr">
        <is>
          <t>POS</t>
        </is>
      </c>
      <c r="H662" s="42" t="n">
        <v>1973.35</v>
      </c>
      <c r="I662" s="42" t="n">
        <v>0</v>
      </c>
      <c r="J662" s="42" t="n">
        <v>1973.35</v>
      </c>
      <c r="K662" s="42" t="n">
        <v>0</v>
      </c>
      <c r="L662" s="42" t="n">
        <v>1</v>
      </c>
      <c r="M662" s="42" t="n">
        <v>10</v>
      </c>
      <c r="N662" s="42" t="n">
        <v>1973.35</v>
      </c>
      <c r="O662" s="42" t="n">
        <v>1973.35</v>
      </c>
      <c r="P662" s="42" t="n">
        <v>0</v>
      </c>
      <c r="Q662" s="42" t="n">
        <v>0</v>
      </c>
      <c r="R662" s="42" t="n">
        <v>0</v>
      </c>
      <c r="S662" s="42">
        <f>N662-(J662-K662)</f>
        <v/>
      </c>
      <c r="T662">
        <f>IF(N662=0,0,IF(AND(ABS(S662)&gt;Calc!$B$8,ABS(S662)/ABS(N662)&gt;Calc!$B$9),1,0))</f>
        <v/>
      </c>
      <c r="U662">
        <f>IF(AND(A662=Calc!$B$3,OR(Calc!$B$6="*",G662=Calc!$B$6),OR(Calc!$B$7="*",F662=Calc!$B$7)),1,0)</f>
        <v/>
      </c>
      <c r="V662">
        <f>IF(AND(U662=1,J662&gt;0),J662+ROW()/1000000,0)</f>
        <v/>
      </c>
      <c r="W662">
        <f>IF(AND(U662=1,OR(N662&lt;&gt;0,J662&lt;&gt;0)),ABS(S662)+ROW()/1000000,0)</f>
        <v/>
      </c>
      <c r="X662">
        <f>IF(AND(U662=1,T662=1,C662&lt;&gt;0),ABS(S662)+ROW()/1000000,0)</f>
        <v/>
      </c>
    </row>
    <row r="663">
      <c r="A663" t="n">
        <v>201703</v>
      </c>
      <c r="B663" t="inlineStr">
        <is>
          <t>03/2017</t>
        </is>
      </c>
      <c r="C663" t="n">
        <v>30</v>
      </c>
      <c r="D663" t="inlineStr">
        <is>
          <t>S30</t>
        </is>
      </c>
      <c r="E663" t="inlineStr">
        <is>
          <t>Nexa Pesaro (S30)</t>
        </is>
      </c>
      <c r="F663" t="inlineStr">
        <is>
          <t>Ý</t>
        </is>
      </c>
      <c r="G663" t="inlineStr">
        <is>
          <t>POS</t>
        </is>
      </c>
      <c r="H663" s="42" t="n">
        <v>19656.97</v>
      </c>
      <c r="I663" s="42" t="n">
        <v>0</v>
      </c>
      <c r="J663" s="42" t="n">
        <v>19656.97</v>
      </c>
      <c r="K663" s="42" t="n">
        <v>22.89</v>
      </c>
      <c r="L663" s="42" t="n">
        <v>1</v>
      </c>
      <c r="M663" s="42" t="n">
        <v>16</v>
      </c>
      <c r="N663" s="42" t="n">
        <v>19634.08</v>
      </c>
      <c r="O663" s="42" t="n">
        <v>19656.97</v>
      </c>
      <c r="P663" s="42" t="n">
        <v>0</v>
      </c>
      <c r="Q663" s="42" t="n">
        <v>0</v>
      </c>
      <c r="R663" s="42" t="n">
        <v>0</v>
      </c>
      <c r="S663" s="42">
        <f>N663-(J663-K663)</f>
        <v/>
      </c>
      <c r="T663">
        <f>IF(N663=0,0,IF(AND(ABS(S663)&gt;Calc!$B$8,ABS(S663)/ABS(N663)&gt;Calc!$B$9),1,0))</f>
        <v/>
      </c>
      <c r="U663">
        <f>IF(AND(A663=Calc!$B$3,OR(Calc!$B$6="*",G663=Calc!$B$6),OR(Calc!$B$7="*",F663=Calc!$B$7)),1,0)</f>
        <v/>
      </c>
      <c r="V663">
        <f>IF(AND(U663=1,J663&gt;0),J663+ROW()/1000000,0)</f>
        <v/>
      </c>
      <c r="W663">
        <f>IF(AND(U663=1,OR(N663&lt;&gt;0,J663&lt;&gt;0)),ABS(S663)+ROW()/1000000,0)</f>
        <v/>
      </c>
      <c r="X663">
        <f>IF(AND(U663=1,T663=1,C663&lt;&gt;0),ABS(S663)+ROW()/1000000,0)</f>
        <v/>
      </c>
    </row>
    <row r="664">
      <c r="A664" t="n">
        <v>201703</v>
      </c>
      <c r="B664" t="inlineStr">
        <is>
          <t>03/2017</t>
        </is>
      </c>
      <c r="C664" t="n">
        <v>33</v>
      </c>
      <c r="D664" t="inlineStr">
        <is>
          <t>S33</t>
        </is>
      </c>
      <c r="E664" t="inlineStr">
        <is>
          <t>Nexa Friesland (S33)</t>
        </is>
      </c>
      <c r="F664" t="inlineStr">
        <is>
          <t>Hà Lan</t>
        </is>
      </c>
      <c r="G664" t="inlineStr">
        <is>
          <t>POS</t>
        </is>
      </c>
      <c r="H664" s="42" t="n">
        <v>2582.83</v>
      </c>
      <c r="I664" s="42" t="n">
        <v>0</v>
      </c>
      <c r="J664" s="42" t="n">
        <v>2582.83</v>
      </c>
      <c r="K664" s="42" t="n">
        <v>1758</v>
      </c>
      <c r="L664" s="42" t="n">
        <v>2</v>
      </c>
      <c r="M664" s="42" t="n">
        <v>18</v>
      </c>
      <c r="N664" s="42" t="n">
        <v>824.83</v>
      </c>
      <c r="O664" s="42" t="n">
        <v>2582.83</v>
      </c>
      <c r="P664" s="42" t="n">
        <v>0</v>
      </c>
      <c r="Q664" s="42" t="n">
        <v>0</v>
      </c>
      <c r="R664" s="42" t="n">
        <v>0</v>
      </c>
      <c r="S664" s="42">
        <f>N664-(J664-K664)</f>
        <v/>
      </c>
      <c r="T664">
        <f>IF(N664=0,0,IF(AND(ABS(S664)&gt;Calc!$B$8,ABS(S664)/ABS(N664)&gt;Calc!$B$9),1,0))</f>
        <v/>
      </c>
      <c r="U664">
        <f>IF(AND(A664=Calc!$B$3,OR(Calc!$B$6="*",G664=Calc!$B$6),OR(Calc!$B$7="*",F664=Calc!$B$7)),1,0)</f>
        <v/>
      </c>
      <c r="V664">
        <f>IF(AND(U664=1,J664&gt;0),J664+ROW()/1000000,0)</f>
        <v/>
      </c>
      <c r="W664">
        <f>IF(AND(U664=1,OR(N664&lt;&gt;0,J664&lt;&gt;0)),ABS(S664)+ROW()/1000000,0)</f>
        <v/>
      </c>
      <c r="X664">
        <f>IF(AND(U664=1,T664=1,C664&lt;&gt;0),ABS(S664)+ROW()/1000000,0)</f>
        <v/>
      </c>
    </row>
    <row r="665">
      <c r="A665" t="n">
        <v>201703</v>
      </c>
      <c r="B665" t="inlineStr">
        <is>
          <t>03/2017</t>
        </is>
      </c>
      <c r="C665" t="n">
        <v>36</v>
      </c>
      <c r="D665" t="inlineStr">
        <is>
          <t>S36</t>
        </is>
      </c>
      <c r="E665" t="inlineStr">
        <is>
          <t>Nexa Armagh (S36)</t>
        </is>
      </c>
      <c r="F665" t="inlineStr">
        <is>
          <t>Anh</t>
        </is>
      </c>
      <c r="G665" t="inlineStr">
        <is>
          <t>POS</t>
        </is>
      </c>
      <c r="H665" s="42" t="n">
        <v>3724.87</v>
      </c>
      <c r="I665" s="42" t="n">
        <v>0</v>
      </c>
      <c r="J665" s="42" t="n">
        <v>3724.87</v>
      </c>
      <c r="K665" s="42" t="n">
        <v>1336.17</v>
      </c>
      <c r="L665" s="42" t="n">
        <v>2</v>
      </c>
      <c r="M665" s="42" t="n">
        <v>28</v>
      </c>
      <c r="N665" s="42" t="n">
        <v>2388.7</v>
      </c>
      <c r="O665" s="42" t="n">
        <v>3724.87</v>
      </c>
      <c r="P665" s="42" t="n">
        <v>0</v>
      </c>
      <c r="Q665" s="42" t="n">
        <v>0</v>
      </c>
      <c r="R665" s="42" t="n">
        <v>0</v>
      </c>
      <c r="S665" s="42">
        <f>N665-(J665-K665)</f>
        <v/>
      </c>
      <c r="T665">
        <f>IF(N665=0,0,IF(AND(ABS(S665)&gt;Calc!$B$8,ABS(S665)/ABS(N665)&gt;Calc!$B$9),1,0))</f>
        <v/>
      </c>
      <c r="U665">
        <f>IF(AND(A665=Calc!$B$3,OR(Calc!$B$6="*",G665=Calc!$B$6),OR(Calc!$B$7="*",F665=Calc!$B$7)),1,0)</f>
        <v/>
      </c>
      <c r="V665">
        <f>IF(AND(U665=1,J665&gt;0),J665+ROW()/1000000,0)</f>
        <v/>
      </c>
      <c r="W665">
        <f>IF(AND(U665=1,OR(N665&lt;&gt;0,J665&lt;&gt;0)),ABS(S665)+ROW()/1000000,0)</f>
        <v/>
      </c>
      <c r="X665">
        <f>IF(AND(U665=1,T665=1,C665&lt;&gt;0),ABS(S665)+ROW()/1000000,0)</f>
        <v/>
      </c>
    </row>
    <row r="666">
      <c r="A666" t="n">
        <v>201703</v>
      </c>
      <c r="B666" t="inlineStr">
        <is>
          <t>03/2017</t>
        </is>
      </c>
      <c r="C666" t="n">
        <v>37</v>
      </c>
      <c r="D666" t="inlineStr">
        <is>
          <t>S37</t>
        </is>
      </c>
      <c r="E666" t="inlineStr">
        <is>
          <t>Nexa Ayrshire (S37)</t>
        </is>
      </c>
      <c r="F666" t="inlineStr">
        <is>
          <t>Anh</t>
        </is>
      </c>
      <c r="G666" t="inlineStr">
        <is>
          <t>POS</t>
        </is>
      </c>
      <c r="H666" s="42" t="n">
        <v>6302.14</v>
      </c>
      <c r="I666" s="42" t="n">
        <v>0</v>
      </c>
      <c r="J666" s="42" t="n">
        <v>6302.14</v>
      </c>
      <c r="K666" s="42" t="n">
        <v>1968</v>
      </c>
      <c r="L666" s="42" t="n">
        <v>3</v>
      </c>
      <c r="M666" s="42" t="n">
        <v>23</v>
      </c>
      <c r="N666" s="42" t="n">
        <v>4334.14</v>
      </c>
      <c r="O666" s="42" t="n">
        <v>6302.14</v>
      </c>
      <c r="P666" s="42" t="n">
        <v>0</v>
      </c>
      <c r="Q666" s="42" t="n">
        <v>0</v>
      </c>
      <c r="R666" s="42" t="n">
        <v>0</v>
      </c>
      <c r="S666" s="42">
        <f>N666-(J666-K666)</f>
        <v/>
      </c>
      <c r="T666">
        <f>IF(N666=0,0,IF(AND(ABS(S666)&gt;Calc!$B$8,ABS(S666)/ABS(N666)&gt;Calc!$B$9),1,0))</f>
        <v/>
      </c>
      <c r="U666">
        <f>IF(AND(A666=Calc!$B$3,OR(Calc!$B$6="*",G666=Calc!$B$6),OR(Calc!$B$7="*",F666=Calc!$B$7)),1,0)</f>
        <v/>
      </c>
      <c r="V666">
        <f>IF(AND(U666=1,J666&gt;0),J666+ROW()/1000000,0)</f>
        <v/>
      </c>
      <c r="W666">
        <f>IF(AND(U666=1,OR(N666&lt;&gt;0,J666&lt;&gt;0)),ABS(S666)+ROW()/1000000,0)</f>
        <v/>
      </c>
      <c r="X666">
        <f>IF(AND(U666=1,T666=1,C666&lt;&gt;0),ABS(S666)+ROW()/1000000,0)</f>
        <v/>
      </c>
    </row>
    <row r="667">
      <c r="A667" t="n">
        <v>201703</v>
      </c>
      <c r="B667" t="inlineStr">
        <is>
          <t>03/2017</t>
        </is>
      </c>
      <c r="C667" t="n">
        <v>38</v>
      </c>
      <c r="D667" t="inlineStr">
        <is>
          <t>S38</t>
        </is>
      </c>
      <c r="E667" t="inlineStr">
        <is>
          <t>Nexa Belfast (S38)</t>
        </is>
      </c>
      <c r="F667" t="inlineStr">
        <is>
          <t>Anh</t>
        </is>
      </c>
      <c r="G667" t="inlineStr">
        <is>
          <t>POS</t>
        </is>
      </c>
      <c r="H667" s="42" t="n">
        <v>1118</v>
      </c>
      <c r="I667" s="42" t="n">
        <v>0</v>
      </c>
      <c r="J667" s="42" t="n">
        <v>1118</v>
      </c>
      <c r="K667" s="42" t="n">
        <v>0</v>
      </c>
      <c r="L667" s="42" t="n">
        <v>1</v>
      </c>
      <c r="M667" s="42" t="n">
        <v>2</v>
      </c>
      <c r="N667" s="42" t="n">
        <v>1118</v>
      </c>
      <c r="O667" s="42" t="n">
        <v>1118</v>
      </c>
      <c r="P667" s="42" t="n">
        <v>0</v>
      </c>
      <c r="Q667" s="42" t="n">
        <v>0</v>
      </c>
      <c r="R667" s="42" t="n">
        <v>0</v>
      </c>
      <c r="S667" s="42">
        <f>N667-(J667-K667)</f>
        <v/>
      </c>
      <c r="T667">
        <f>IF(N667=0,0,IF(AND(ABS(S667)&gt;Calc!$B$8,ABS(S667)/ABS(N667)&gt;Calc!$B$9),1,0))</f>
        <v/>
      </c>
      <c r="U667">
        <f>IF(AND(A667=Calc!$B$3,OR(Calc!$B$6="*",G667=Calc!$B$6),OR(Calc!$B$7="*",F667=Calc!$B$7)),1,0)</f>
        <v/>
      </c>
      <c r="V667">
        <f>IF(AND(U667=1,J667&gt;0),J667+ROW()/1000000,0)</f>
        <v/>
      </c>
      <c r="W667">
        <f>IF(AND(U667=1,OR(N667&lt;&gt;0,J667&lt;&gt;0)),ABS(S667)+ROW()/1000000,0)</f>
        <v/>
      </c>
      <c r="X667">
        <f>IF(AND(U667=1,T667=1,C667&lt;&gt;0),ABS(S667)+ROW()/1000000,0)</f>
        <v/>
      </c>
    </row>
    <row r="668">
      <c r="A668" t="n">
        <v>201703</v>
      </c>
      <c r="B668" t="inlineStr">
        <is>
          <t>03/2017</t>
        </is>
      </c>
      <c r="C668" t="n">
        <v>39</v>
      </c>
      <c r="D668" t="inlineStr">
        <is>
          <t>S39</t>
        </is>
      </c>
      <c r="E668" t="inlineStr">
        <is>
          <t>Nexa Blaenau Gwent (S39)</t>
        </is>
      </c>
      <c r="F668" t="inlineStr">
        <is>
          <t>Anh</t>
        </is>
      </c>
      <c r="G668" t="inlineStr">
        <is>
          <t>POS</t>
        </is>
      </c>
      <c r="H668" s="42" t="n">
        <v>18501.4</v>
      </c>
      <c r="I668" s="42" t="n">
        <v>0</v>
      </c>
      <c r="J668" s="42" t="n">
        <v>18501.4</v>
      </c>
      <c r="K668" s="42" t="n">
        <v>0</v>
      </c>
      <c r="L668" s="42" t="n">
        <v>2</v>
      </c>
      <c r="M668" s="42" t="n">
        <v>16</v>
      </c>
      <c r="N668" s="42" t="n">
        <v>18501.4</v>
      </c>
      <c r="O668" s="42" t="n">
        <v>18501.4</v>
      </c>
      <c r="P668" s="42" t="n">
        <v>0</v>
      </c>
      <c r="Q668" s="42" t="n">
        <v>0</v>
      </c>
      <c r="R668" s="42" t="n">
        <v>0</v>
      </c>
      <c r="S668" s="42">
        <f>N668-(J668-K668)</f>
        <v/>
      </c>
      <c r="T668">
        <f>IF(N668=0,0,IF(AND(ABS(S668)&gt;Calc!$B$8,ABS(S668)/ABS(N668)&gt;Calc!$B$9),1,0))</f>
        <v/>
      </c>
      <c r="U668">
        <f>IF(AND(A668=Calc!$B$3,OR(Calc!$B$6="*",G668=Calc!$B$6),OR(Calc!$B$7="*",F668=Calc!$B$7)),1,0)</f>
        <v/>
      </c>
      <c r="V668">
        <f>IF(AND(U668=1,J668&gt;0),J668+ROW()/1000000,0)</f>
        <v/>
      </c>
      <c r="W668">
        <f>IF(AND(U668=1,OR(N668&lt;&gt;0,J668&lt;&gt;0)),ABS(S668)+ROW()/1000000,0)</f>
        <v/>
      </c>
      <c r="X668">
        <f>IF(AND(U668=1,T668=1,C668&lt;&gt;0),ABS(S668)+ROW()/1000000,0)</f>
        <v/>
      </c>
    </row>
    <row r="669">
      <c r="A669" t="n">
        <v>201703</v>
      </c>
      <c r="B669" t="inlineStr">
        <is>
          <t>03/2017</t>
        </is>
      </c>
      <c r="C669" t="n">
        <v>40</v>
      </c>
      <c r="D669" t="inlineStr">
        <is>
          <t>S40</t>
        </is>
      </c>
      <c r="E669" t="inlineStr">
        <is>
          <t>Nexa Dungannon and South Tyrone (S40)</t>
        </is>
      </c>
      <c r="F669" t="inlineStr">
        <is>
          <t>Anh</t>
        </is>
      </c>
      <c r="G669" t="inlineStr">
        <is>
          <t>POS</t>
        </is>
      </c>
      <c r="H669" s="42" t="n">
        <v>1052.9</v>
      </c>
      <c r="I669" s="42" t="n">
        <v>0</v>
      </c>
      <c r="J669" s="42" t="n">
        <v>1052.9</v>
      </c>
      <c r="K669" s="42" t="n">
        <v>1524</v>
      </c>
      <c r="L669" s="42" t="n">
        <v>2</v>
      </c>
      <c r="M669" s="42" t="n">
        <v>5</v>
      </c>
      <c r="N669" s="42" t="n">
        <v>-471.1</v>
      </c>
      <c r="O669" s="42" t="n">
        <v>1052.9</v>
      </c>
      <c r="P669" s="42" t="n">
        <v>0</v>
      </c>
      <c r="Q669" s="42" t="n">
        <v>0</v>
      </c>
      <c r="R669" s="42" t="n">
        <v>0</v>
      </c>
      <c r="S669" s="42">
        <f>N669-(J669-K669)</f>
        <v/>
      </c>
      <c r="T669">
        <f>IF(N669=0,0,IF(AND(ABS(S669)&gt;Calc!$B$8,ABS(S669)/ABS(N669)&gt;Calc!$B$9),1,0))</f>
        <v/>
      </c>
      <c r="U669">
        <f>IF(AND(A669=Calc!$B$3,OR(Calc!$B$6="*",G669=Calc!$B$6),OR(Calc!$B$7="*",F669=Calc!$B$7)),1,0)</f>
        <v/>
      </c>
      <c r="V669">
        <f>IF(AND(U669=1,J669&gt;0),J669+ROW()/1000000,0)</f>
        <v/>
      </c>
      <c r="W669">
        <f>IF(AND(U669=1,OR(N669&lt;&gt;0,J669&lt;&gt;0)),ABS(S669)+ROW()/1000000,0)</f>
        <v/>
      </c>
      <c r="X669">
        <f>IF(AND(U669=1,T669=1,C669&lt;&gt;0),ABS(S669)+ROW()/1000000,0)</f>
        <v/>
      </c>
    </row>
    <row r="670">
      <c r="A670" t="n">
        <v>201703</v>
      </c>
      <c r="B670" t="inlineStr">
        <is>
          <t>03/2017</t>
        </is>
      </c>
      <c r="C670" t="n">
        <v>41</v>
      </c>
      <c r="D670" t="inlineStr">
        <is>
          <t>S41</t>
        </is>
      </c>
      <c r="E670" t="inlineStr">
        <is>
          <t>Nexa Fermanagh (S41)</t>
        </is>
      </c>
      <c r="F670" t="inlineStr">
        <is>
          <t>Anh</t>
        </is>
      </c>
      <c r="G670" t="inlineStr">
        <is>
          <t>POS</t>
        </is>
      </c>
      <c r="H670" s="42" t="n">
        <v>1329.65</v>
      </c>
      <c r="I670" s="42" t="n">
        <v>0</v>
      </c>
      <c r="J670" s="42" t="n">
        <v>1329.65</v>
      </c>
      <c r="K670" s="42" t="n">
        <v>0</v>
      </c>
      <c r="L670" s="42" t="n">
        <v>2</v>
      </c>
      <c r="M670" s="42" t="n">
        <v>8</v>
      </c>
      <c r="N670" s="42" t="n">
        <v>1329.65</v>
      </c>
      <c r="O670" s="42" t="n">
        <v>1329.65</v>
      </c>
      <c r="P670" s="42" t="n">
        <v>0</v>
      </c>
      <c r="Q670" s="42" t="n">
        <v>0</v>
      </c>
      <c r="R670" s="42" t="n">
        <v>0</v>
      </c>
      <c r="S670" s="42">
        <f>N670-(J670-K670)</f>
        <v/>
      </c>
      <c r="T670">
        <f>IF(N670=0,0,IF(AND(ABS(S670)&gt;Calc!$B$8,ABS(S670)/ABS(N670)&gt;Calc!$B$9),1,0))</f>
        <v/>
      </c>
      <c r="U670">
        <f>IF(AND(A670=Calc!$B$3,OR(Calc!$B$6="*",G670=Calc!$B$6),OR(Calc!$B$7="*",F670=Calc!$B$7)),1,0)</f>
        <v/>
      </c>
      <c r="V670">
        <f>IF(AND(U670=1,J670&gt;0),J670+ROW()/1000000,0)</f>
        <v/>
      </c>
      <c r="W670">
        <f>IF(AND(U670=1,OR(N670&lt;&gt;0,J670&lt;&gt;0)),ABS(S670)+ROW()/1000000,0)</f>
        <v/>
      </c>
      <c r="X670">
        <f>IF(AND(U670=1,T670=1,C670&lt;&gt;0),ABS(S670)+ROW()/1000000,0)</f>
        <v/>
      </c>
    </row>
    <row r="671">
      <c r="A671" t="n">
        <v>201703</v>
      </c>
      <c r="B671" t="inlineStr">
        <is>
          <t>03/2017</t>
        </is>
      </c>
      <c r="C671" t="n">
        <v>42</v>
      </c>
      <c r="D671" t="inlineStr">
        <is>
          <t>S42</t>
        </is>
      </c>
      <c r="E671" t="inlineStr">
        <is>
          <t>Nexa North Down (S42)</t>
        </is>
      </c>
      <c r="F671" t="inlineStr">
        <is>
          <t>Anh</t>
        </is>
      </c>
      <c r="G671" t="inlineStr">
        <is>
          <t>POS</t>
        </is>
      </c>
      <c r="H671" s="42" t="n">
        <v>7910.34</v>
      </c>
      <c r="I671" s="42" t="n">
        <v>0</v>
      </c>
      <c r="J671" s="42" t="n">
        <v>7910.34</v>
      </c>
      <c r="K671" s="42" t="n">
        <v>1020.9</v>
      </c>
      <c r="L671" s="42" t="n">
        <v>3</v>
      </c>
      <c r="M671" s="42" t="n">
        <v>33</v>
      </c>
      <c r="N671" s="42" t="n">
        <v>6889.44</v>
      </c>
      <c r="O671" s="42" t="n">
        <v>7910.34</v>
      </c>
      <c r="P671" s="42" t="n">
        <v>0</v>
      </c>
      <c r="Q671" s="42" t="n">
        <v>0</v>
      </c>
      <c r="R671" s="42" t="n">
        <v>0</v>
      </c>
      <c r="S671" s="42">
        <f>N671-(J671-K671)</f>
        <v/>
      </c>
      <c r="T671">
        <f>IF(N671=0,0,IF(AND(ABS(S671)&gt;Calc!$B$8,ABS(S671)/ABS(N671)&gt;Calc!$B$9),1,0))</f>
        <v/>
      </c>
      <c r="U671">
        <f>IF(AND(A671=Calc!$B$3,OR(Calc!$B$6="*",G671=Calc!$B$6),OR(Calc!$B$7="*",F671=Calc!$B$7)),1,0)</f>
        <v/>
      </c>
      <c r="V671">
        <f>IF(AND(U671=1,J671&gt;0),J671+ROW()/1000000,0)</f>
        <v/>
      </c>
      <c r="W671">
        <f>IF(AND(U671=1,OR(N671&lt;&gt;0,J671&lt;&gt;0)),ABS(S671)+ROW()/1000000,0)</f>
        <v/>
      </c>
      <c r="X671">
        <f>IF(AND(U671=1,T671=1,C671&lt;&gt;0),ABS(S671)+ROW()/1000000,0)</f>
        <v/>
      </c>
    </row>
    <row r="672">
      <c r="A672" t="n">
        <v>201703</v>
      </c>
      <c r="B672" t="inlineStr">
        <is>
          <t>03/2017</t>
        </is>
      </c>
      <c r="C672" t="n">
        <v>43</v>
      </c>
      <c r="D672" t="inlineStr">
        <is>
          <t>S43</t>
        </is>
      </c>
      <c r="E672" t="inlineStr">
        <is>
          <t>Nexa Alaska (S43)</t>
        </is>
      </c>
      <c r="F672" t="inlineStr">
        <is>
          <t>Mỹ</t>
        </is>
      </c>
      <c r="G672" t="inlineStr">
        <is>
          <t>POS</t>
        </is>
      </c>
      <c r="H672" s="42" t="n">
        <v>6097.8</v>
      </c>
      <c r="I672" s="42" t="n">
        <v>304.9</v>
      </c>
      <c r="J672" s="42" t="n">
        <v>5792.9</v>
      </c>
      <c r="K672" s="42" t="n">
        <v>0</v>
      </c>
      <c r="L672" s="42" t="n">
        <v>2</v>
      </c>
      <c r="M672" s="42" t="n">
        <v>25</v>
      </c>
      <c r="N672" s="42" t="n">
        <v>5792.9</v>
      </c>
      <c r="O672" s="42" t="n">
        <v>5792.9</v>
      </c>
      <c r="P672" s="42" t="n">
        <v>0</v>
      </c>
      <c r="Q672" s="42" t="n">
        <v>0</v>
      </c>
      <c r="R672" s="42" t="n">
        <v>0</v>
      </c>
      <c r="S672" s="42">
        <f>N672-(J672-K672)</f>
        <v/>
      </c>
      <c r="T672">
        <f>IF(N672=0,0,IF(AND(ABS(S672)&gt;Calc!$B$8,ABS(S672)/ABS(N672)&gt;Calc!$B$9),1,0))</f>
        <v/>
      </c>
      <c r="U672">
        <f>IF(AND(A672=Calc!$B$3,OR(Calc!$B$6="*",G672=Calc!$B$6),OR(Calc!$B$7="*",F672=Calc!$B$7)),1,0)</f>
        <v/>
      </c>
      <c r="V672">
        <f>IF(AND(U672=1,J672&gt;0),J672+ROW()/1000000,0)</f>
        <v/>
      </c>
      <c r="W672">
        <f>IF(AND(U672=1,OR(N672&lt;&gt;0,J672&lt;&gt;0)),ABS(S672)+ROW()/1000000,0)</f>
        <v/>
      </c>
      <c r="X672">
        <f>IF(AND(U672=1,T672=1,C672&lt;&gt;0),ABS(S672)+ROW()/1000000,0)</f>
        <v/>
      </c>
    </row>
    <row r="673">
      <c r="A673" t="n">
        <v>201703</v>
      </c>
      <c r="B673" t="inlineStr">
        <is>
          <t>03/2017</t>
        </is>
      </c>
      <c r="C673" t="n">
        <v>44</v>
      </c>
      <c r="D673" t="inlineStr">
        <is>
          <t>S44</t>
        </is>
      </c>
      <c r="E673" t="inlineStr">
        <is>
          <t>Nexa Arkansas (S44)</t>
        </is>
      </c>
      <c r="F673" t="inlineStr">
        <is>
          <t>Mỹ</t>
        </is>
      </c>
      <c r="G673" t="inlineStr">
        <is>
          <t>POS</t>
        </is>
      </c>
      <c r="H673" s="42" t="n">
        <v>3420</v>
      </c>
      <c r="I673" s="42" t="n">
        <v>171</v>
      </c>
      <c r="J673" s="42" t="n">
        <v>3249</v>
      </c>
      <c r="K673" s="42" t="n">
        <v>0</v>
      </c>
      <c r="L673" s="42" t="n">
        <v>1</v>
      </c>
      <c r="M673" s="42" t="n">
        <v>8</v>
      </c>
      <c r="N673" s="42" t="n">
        <v>3249</v>
      </c>
      <c r="O673" s="42" t="n">
        <v>3249</v>
      </c>
      <c r="P673" s="42" t="n">
        <v>0</v>
      </c>
      <c r="Q673" s="42" t="n">
        <v>0</v>
      </c>
      <c r="R673" s="42" t="n">
        <v>0</v>
      </c>
      <c r="S673" s="42">
        <f>N673-(J673-K673)</f>
        <v/>
      </c>
      <c r="T673">
        <f>IF(N673=0,0,IF(AND(ABS(S673)&gt;Calc!$B$8,ABS(S673)/ABS(N673)&gt;Calc!$B$9),1,0))</f>
        <v/>
      </c>
      <c r="U673">
        <f>IF(AND(A673=Calc!$B$3,OR(Calc!$B$6="*",G673=Calc!$B$6),OR(Calc!$B$7="*",F673=Calc!$B$7)),1,0)</f>
        <v/>
      </c>
      <c r="V673">
        <f>IF(AND(U673=1,J673&gt;0),J673+ROW()/1000000,0)</f>
        <v/>
      </c>
      <c r="W673">
        <f>IF(AND(U673=1,OR(N673&lt;&gt;0,J673&lt;&gt;0)),ABS(S673)+ROW()/1000000,0)</f>
        <v/>
      </c>
      <c r="X673">
        <f>IF(AND(U673=1,T673=1,C673&lt;&gt;0),ABS(S673)+ROW()/1000000,0)</f>
        <v/>
      </c>
    </row>
    <row r="674">
      <c r="A674" t="n">
        <v>201703</v>
      </c>
      <c r="B674" t="inlineStr">
        <is>
          <t>03/2017</t>
        </is>
      </c>
      <c r="C674" t="n">
        <v>45</v>
      </c>
      <c r="D674" t="inlineStr">
        <is>
          <t>S45</t>
        </is>
      </c>
      <c r="E674" t="inlineStr">
        <is>
          <t>Nexa Connecticut (S45)</t>
        </is>
      </c>
      <c r="F674" t="inlineStr">
        <is>
          <t>Mỹ</t>
        </is>
      </c>
      <c r="G674" t="inlineStr">
        <is>
          <t>POS</t>
        </is>
      </c>
      <c r="H674" s="42" t="n">
        <v>2612.83</v>
      </c>
      <c r="I674" s="42" t="n">
        <v>0</v>
      </c>
      <c r="J674" s="42" t="n">
        <v>2612.83</v>
      </c>
      <c r="K674" s="42" t="n">
        <v>0</v>
      </c>
      <c r="L674" s="42" t="n">
        <v>3</v>
      </c>
      <c r="M674" s="42" t="n">
        <v>16</v>
      </c>
      <c r="N674" s="42" t="n">
        <v>2612.83</v>
      </c>
      <c r="O674" s="42" t="n">
        <v>2612.83</v>
      </c>
      <c r="P674" s="42" t="n">
        <v>0</v>
      </c>
      <c r="Q674" s="42" t="n">
        <v>0</v>
      </c>
      <c r="R674" s="42" t="n">
        <v>0</v>
      </c>
      <c r="S674" s="42">
        <f>N674-(J674-K674)</f>
        <v/>
      </c>
      <c r="T674">
        <f>IF(N674=0,0,IF(AND(ABS(S674)&gt;Calc!$B$8,ABS(S674)/ABS(N674)&gt;Calc!$B$9),1,0))</f>
        <v/>
      </c>
      <c r="U674">
        <f>IF(AND(A674=Calc!$B$3,OR(Calc!$B$6="*",G674=Calc!$B$6),OR(Calc!$B$7="*",F674=Calc!$B$7)),1,0)</f>
        <v/>
      </c>
      <c r="V674">
        <f>IF(AND(U674=1,J674&gt;0),J674+ROW()/1000000,0)</f>
        <v/>
      </c>
      <c r="W674">
        <f>IF(AND(U674=1,OR(N674&lt;&gt;0,J674&lt;&gt;0)),ABS(S674)+ROW()/1000000,0)</f>
        <v/>
      </c>
      <c r="X674">
        <f>IF(AND(U674=1,T674=1,C674&lt;&gt;0),ABS(S674)+ROW()/1000000,0)</f>
        <v/>
      </c>
    </row>
    <row r="675">
      <c r="A675" t="n">
        <v>201703</v>
      </c>
      <c r="B675" t="inlineStr">
        <is>
          <t>03/2017</t>
        </is>
      </c>
      <c r="C675" t="n">
        <v>47</v>
      </c>
      <c r="D675" t="inlineStr">
        <is>
          <t>S47</t>
        </is>
      </c>
      <c r="E675" t="inlineStr">
        <is>
          <t>Nexa Hawaii (S47)</t>
        </is>
      </c>
      <c r="F675" t="inlineStr">
        <is>
          <t>Mỹ</t>
        </is>
      </c>
      <c r="G675" t="inlineStr">
        <is>
          <t>POS</t>
        </is>
      </c>
      <c r="H675" s="42" t="n">
        <v>5171.48</v>
      </c>
      <c r="I675" s="42" t="n">
        <v>0</v>
      </c>
      <c r="J675" s="42" t="n">
        <v>5171.48</v>
      </c>
      <c r="K675" s="42" t="n">
        <v>1331.88</v>
      </c>
      <c r="L675" s="42" t="n">
        <v>1</v>
      </c>
      <c r="M675" s="42" t="n">
        <v>15</v>
      </c>
      <c r="N675" s="42" t="n">
        <v>3839.6</v>
      </c>
      <c r="O675" s="42" t="n">
        <v>5171.48</v>
      </c>
      <c r="P675" s="42" t="n">
        <v>0</v>
      </c>
      <c r="Q675" s="42" t="n">
        <v>0</v>
      </c>
      <c r="R675" s="42" t="n">
        <v>0</v>
      </c>
      <c r="S675" s="42">
        <f>N675-(J675-K675)</f>
        <v/>
      </c>
      <c r="T675">
        <f>IF(N675=0,0,IF(AND(ABS(S675)&gt;Calc!$B$8,ABS(S675)/ABS(N675)&gt;Calc!$B$9),1,0))</f>
        <v/>
      </c>
      <c r="U675">
        <f>IF(AND(A675=Calc!$B$3,OR(Calc!$B$6="*",G675=Calc!$B$6),OR(Calc!$B$7="*",F675=Calc!$B$7)),1,0)</f>
        <v/>
      </c>
      <c r="V675">
        <f>IF(AND(U675=1,J675&gt;0),J675+ROW()/1000000,0)</f>
        <v/>
      </c>
      <c r="W675">
        <f>IF(AND(U675=1,OR(N675&lt;&gt;0,J675&lt;&gt;0)),ABS(S675)+ROW()/1000000,0)</f>
        <v/>
      </c>
      <c r="X675">
        <f>IF(AND(U675=1,T675=1,C675&lt;&gt;0),ABS(S675)+ROW()/1000000,0)</f>
        <v/>
      </c>
    </row>
    <row r="676">
      <c r="A676" t="n">
        <v>201703</v>
      </c>
      <c r="B676" t="inlineStr">
        <is>
          <t>03/2017</t>
        </is>
      </c>
      <c r="C676" t="n">
        <v>48</v>
      </c>
      <c r="D676" t="inlineStr">
        <is>
          <t>S48</t>
        </is>
      </c>
      <c r="E676" t="inlineStr">
        <is>
          <t>Nexa Idaho (S48)</t>
        </is>
      </c>
      <c r="F676" t="inlineStr">
        <is>
          <t>Mỹ</t>
        </is>
      </c>
      <c r="G676" t="inlineStr">
        <is>
          <t>POS</t>
        </is>
      </c>
      <c r="H676" s="42" t="n">
        <v>7477.23</v>
      </c>
      <c r="I676" s="42" t="n">
        <v>26</v>
      </c>
      <c r="J676" s="42" t="n">
        <v>7451.23</v>
      </c>
      <c r="K676" s="42" t="n">
        <v>0</v>
      </c>
      <c r="L676" s="42" t="n">
        <v>5</v>
      </c>
      <c r="M676" s="42" t="n">
        <v>28</v>
      </c>
      <c r="N676" s="42" t="n">
        <v>7451.23</v>
      </c>
      <c r="O676" s="42" t="n">
        <v>7451.23</v>
      </c>
      <c r="P676" s="42" t="n">
        <v>0</v>
      </c>
      <c r="Q676" s="42" t="n">
        <v>0</v>
      </c>
      <c r="R676" s="42" t="n">
        <v>1</v>
      </c>
      <c r="S676" s="42">
        <f>N676-(J676-K676)</f>
        <v/>
      </c>
      <c r="T676">
        <f>IF(N676=0,0,IF(AND(ABS(S676)&gt;Calc!$B$8,ABS(S676)/ABS(N676)&gt;Calc!$B$9),1,0))</f>
        <v/>
      </c>
      <c r="U676">
        <f>IF(AND(A676=Calc!$B$3,OR(Calc!$B$6="*",G676=Calc!$B$6),OR(Calc!$B$7="*",F676=Calc!$B$7)),1,0)</f>
        <v/>
      </c>
      <c r="V676">
        <f>IF(AND(U676=1,J676&gt;0),J676+ROW()/1000000,0)</f>
        <v/>
      </c>
      <c r="W676">
        <f>IF(AND(U676=1,OR(N676&lt;&gt;0,J676&lt;&gt;0)),ABS(S676)+ROW()/1000000,0)</f>
        <v/>
      </c>
      <c r="X676">
        <f>IF(AND(U676=1,T676=1,C676&lt;&gt;0),ABS(S676)+ROW()/1000000,0)</f>
        <v/>
      </c>
    </row>
    <row r="677">
      <c r="A677" t="n">
        <v>201703</v>
      </c>
      <c r="B677" t="inlineStr">
        <is>
          <t>03/2017</t>
        </is>
      </c>
      <c r="C677" t="n">
        <v>50</v>
      </c>
      <c r="D677" t="inlineStr">
        <is>
          <t>S50</t>
        </is>
      </c>
      <c r="E677" t="inlineStr">
        <is>
          <t>Nexa Kansas (S50)</t>
        </is>
      </c>
      <c r="F677" t="inlineStr">
        <is>
          <t>Mỹ</t>
        </is>
      </c>
      <c r="G677" t="inlineStr">
        <is>
          <t>POS</t>
        </is>
      </c>
      <c r="H677" s="42" t="n">
        <v>13578.23</v>
      </c>
      <c r="I677" s="42" t="n">
        <v>0</v>
      </c>
      <c r="J677" s="42" t="n">
        <v>13578.23</v>
      </c>
      <c r="K677" s="42" t="n">
        <v>299</v>
      </c>
      <c r="L677" s="42" t="n">
        <v>5</v>
      </c>
      <c r="M677" s="42" t="n">
        <v>31</v>
      </c>
      <c r="N677" s="42" t="n">
        <v>13279.23</v>
      </c>
      <c r="O677" s="42" t="n">
        <v>13578.23</v>
      </c>
      <c r="P677" s="42" t="n">
        <v>0</v>
      </c>
      <c r="Q677" s="42" t="n">
        <v>0</v>
      </c>
      <c r="R677" s="42" t="n">
        <v>0</v>
      </c>
      <c r="S677" s="42">
        <f>N677-(J677-K677)</f>
        <v/>
      </c>
      <c r="T677">
        <f>IF(N677=0,0,IF(AND(ABS(S677)&gt;Calc!$B$8,ABS(S677)/ABS(N677)&gt;Calc!$B$9),1,0))</f>
        <v/>
      </c>
      <c r="U677">
        <f>IF(AND(A677=Calc!$B$3,OR(Calc!$B$6="*",G677=Calc!$B$6),OR(Calc!$B$7="*",F677=Calc!$B$7)),1,0)</f>
        <v/>
      </c>
      <c r="V677">
        <f>IF(AND(U677=1,J677&gt;0),J677+ROW()/1000000,0)</f>
        <v/>
      </c>
      <c r="W677">
        <f>IF(AND(U677=1,OR(N677&lt;&gt;0,J677&lt;&gt;0)),ABS(S677)+ROW()/1000000,0)</f>
        <v/>
      </c>
      <c r="X677">
        <f>IF(AND(U677=1,T677=1,C677&lt;&gt;0),ABS(S677)+ROW()/1000000,0)</f>
        <v/>
      </c>
    </row>
    <row r="678">
      <c r="A678" t="n">
        <v>201703</v>
      </c>
      <c r="B678" t="inlineStr">
        <is>
          <t>03/2017</t>
        </is>
      </c>
      <c r="C678" t="n">
        <v>51</v>
      </c>
      <c r="D678" t="inlineStr">
        <is>
          <t>S51</t>
        </is>
      </c>
      <c r="E678" t="inlineStr">
        <is>
          <t>Nexa Maine (S51)</t>
        </is>
      </c>
      <c r="F678" t="inlineStr">
        <is>
          <t>Mỹ</t>
        </is>
      </c>
      <c r="G678" t="inlineStr">
        <is>
          <t>POS</t>
        </is>
      </c>
      <c r="H678" s="42" t="n">
        <v>10524.97</v>
      </c>
      <c r="I678" s="42" t="n">
        <v>230.15</v>
      </c>
      <c r="J678" s="42" t="n">
        <v>10294.82</v>
      </c>
      <c r="K678" s="42" t="n">
        <v>299.99</v>
      </c>
      <c r="L678" s="42" t="n">
        <v>5</v>
      </c>
      <c r="M678" s="42" t="n">
        <v>28</v>
      </c>
      <c r="N678" s="42" t="n">
        <v>9994.83</v>
      </c>
      <c r="O678" s="42" t="n">
        <v>10294.82</v>
      </c>
      <c r="P678" s="42" t="n">
        <v>0</v>
      </c>
      <c r="Q678" s="42" t="n">
        <v>0</v>
      </c>
      <c r="R678" s="42" t="n">
        <v>1</v>
      </c>
      <c r="S678" s="42">
        <f>N678-(J678-K678)</f>
        <v/>
      </c>
      <c r="T678">
        <f>IF(N678=0,0,IF(AND(ABS(S678)&gt;Calc!$B$8,ABS(S678)/ABS(N678)&gt;Calc!$B$9),1,0))</f>
        <v/>
      </c>
      <c r="U678">
        <f>IF(AND(A678=Calc!$B$3,OR(Calc!$B$6="*",G678=Calc!$B$6),OR(Calc!$B$7="*",F678=Calc!$B$7)),1,0)</f>
        <v/>
      </c>
      <c r="V678">
        <f>IF(AND(U678=1,J678&gt;0),J678+ROW()/1000000,0)</f>
        <v/>
      </c>
      <c r="W678">
        <f>IF(AND(U678=1,OR(N678&lt;&gt;0,J678&lt;&gt;0)),ABS(S678)+ROW()/1000000,0)</f>
        <v/>
      </c>
      <c r="X678">
        <f>IF(AND(U678=1,T678=1,C678&lt;&gt;0),ABS(S678)+ROW()/1000000,0)</f>
        <v/>
      </c>
    </row>
    <row r="679">
      <c r="A679" t="n">
        <v>201703</v>
      </c>
      <c r="B679" t="inlineStr">
        <is>
          <t>03/2017</t>
        </is>
      </c>
      <c r="C679" t="n">
        <v>53</v>
      </c>
      <c r="D679" t="inlineStr">
        <is>
          <t>S53</t>
        </is>
      </c>
      <c r="E679" t="inlineStr">
        <is>
          <t>Nexa Montana (S53)</t>
        </is>
      </c>
      <c r="F679" t="inlineStr">
        <is>
          <t>Mỹ</t>
        </is>
      </c>
      <c r="G679" t="inlineStr">
        <is>
          <t>POS</t>
        </is>
      </c>
      <c r="H679" s="42" t="n">
        <v>4768.45</v>
      </c>
      <c r="I679" s="42" t="n">
        <v>0</v>
      </c>
      <c r="J679" s="42" t="n">
        <v>4768.45</v>
      </c>
      <c r="K679" s="42" t="n">
        <v>190.98</v>
      </c>
      <c r="L679" s="42" t="n">
        <v>5</v>
      </c>
      <c r="M679" s="42" t="n">
        <v>28</v>
      </c>
      <c r="N679" s="42" t="n">
        <v>4577.47</v>
      </c>
      <c r="O679" s="42" t="n">
        <v>4768.45</v>
      </c>
      <c r="P679" s="42" t="n">
        <v>0</v>
      </c>
      <c r="Q679" s="42" t="n">
        <v>0</v>
      </c>
      <c r="R679" s="42" t="n">
        <v>0</v>
      </c>
      <c r="S679" s="42">
        <f>N679-(J679-K679)</f>
        <v/>
      </c>
      <c r="T679">
        <f>IF(N679=0,0,IF(AND(ABS(S679)&gt;Calc!$B$8,ABS(S679)/ABS(N679)&gt;Calc!$B$9),1,0))</f>
        <v/>
      </c>
      <c r="U679">
        <f>IF(AND(A679=Calc!$B$3,OR(Calc!$B$6="*",G679=Calc!$B$6),OR(Calc!$B$7="*",F679=Calc!$B$7)),1,0)</f>
        <v/>
      </c>
      <c r="V679">
        <f>IF(AND(U679=1,J679&gt;0),J679+ROW()/1000000,0)</f>
        <v/>
      </c>
      <c r="W679">
        <f>IF(AND(U679=1,OR(N679&lt;&gt;0,J679&lt;&gt;0)),ABS(S679)+ROW()/1000000,0)</f>
        <v/>
      </c>
      <c r="X679">
        <f>IF(AND(U679=1,T679=1,C679&lt;&gt;0),ABS(S679)+ROW()/1000000,0)</f>
        <v/>
      </c>
    </row>
    <row r="680">
      <c r="A680" t="n">
        <v>201703</v>
      </c>
      <c r="B680" t="inlineStr">
        <is>
          <t>03/2017</t>
        </is>
      </c>
      <c r="C680" t="n">
        <v>54</v>
      </c>
      <c r="D680" t="inlineStr">
        <is>
          <t>S54</t>
        </is>
      </c>
      <c r="E680" t="inlineStr">
        <is>
          <t>Nexa Nebraska (S54)</t>
        </is>
      </c>
      <c r="F680" t="inlineStr">
        <is>
          <t>Mỹ</t>
        </is>
      </c>
      <c r="G680" t="inlineStr">
        <is>
          <t>POS</t>
        </is>
      </c>
      <c r="H680" s="42" t="n">
        <v>18189.8</v>
      </c>
      <c r="I680" s="42" t="n">
        <v>0</v>
      </c>
      <c r="J680" s="42" t="n">
        <v>18189.8</v>
      </c>
      <c r="K680" s="42" t="n">
        <v>933.5</v>
      </c>
      <c r="L680" s="42" t="n">
        <v>5</v>
      </c>
      <c r="M680" s="42" t="n">
        <v>61</v>
      </c>
      <c r="N680" s="42" t="n">
        <v>17256.3</v>
      </c>
      <c r="O680" s="42" t="n">
        <v>18189.8</v>
      </c>
      <c r="P680" s="42" t="n">
        <v>0</v>
      </c>
      <c r="Q680" s="42" t="n">
        <v>0</v>
      </c>
      <c r="R680" s="42" t="n">
        <v>0</v>
      </c>
      <c r="S680" s="42">
        <f>N680-(J680-K680)</f>
        <v/>
      </c>
      <c r="T680">
        <f>IF(N680=0,0,IF(AND(ABS(S680)&gt;Calc!$B$8,ABS(S680)/ABS(N680)&gt;Calc!$B$9),1,0))</f>
        <v/>
      </c>
      <c r="U680">
        <f>IF(AND(A680=Calc!$B$3,OR(Calc!$B$6="*",G680=Calc!$B$6),OR(Calc!$B$7="*",F680=Calc!$B$7)),1,0)</f>
        <v/>
      </c>
      <c r="V680">
        <f>IF(AND(U680=1,J680&gt;0),J680+ROW()/1000000,0)</f>
        <v/>
      </c>
      <c r="W680">
        <f>IF(AND(U680=1,OR(N680&lt;&gt;0,J680&lt;&gt;0)),ABS(S680)+ROW()/1000000,0)</f>
        <v/>
      </c>
      <c r="X680">
        <f>IF(AND(U680=1,T680=1,C680&lt;&gt;0),ABS(S680)+ROW()/1000000,0)</f>
        <v/>
      </c>
    </row>
    <row r="681">
      <c r="A681" t="n">
        <v>201703</v>
      </c>
      <c r="B681" t="inlineStr">
        <is>
          <t>03/2017</t>
        </is>
      </c>
      <c r="C681" t="n">
        <v>55</v>
      </c>
      <c r="D681" t="inlineStr">
        <is>
          <t>S55</t>
        </is>
      </c>
      <c r="E681" t="inlineStr">
        <is>
          <t>Nexa Nevada (S55)</t>
        </is>
      </c>
      <c r="F681" t="inlineStr">
        <is>
          <t>Mỹ</t>
        </is>
      </c>
      <c r="G681" t="inlineStr">
        <is>
          <t>POS</t>
        </is>
      </c>
      <c r="H681" s="42" t="n">
        <v>1098</v>
      </c>
      <c r="I681" s="42" t="n">
        <v>0</v>
      </c>
      <c r="J681" s="42" t="n">
        <v>1098</v>
      </c>
      <c r="K681" s="42" t="n">
        <v>2214</v>
      </c>
      <c r="L681" s="42" t="n">
        <v>1</v>
      </c>
      <c r="M681" s="42" t="n">
        <v>3</v>
      </c>
      <c r="N681" s="42" t="n">
        <v>-1116</v>
      </c>
      <c r="O681" s="42" t="n">
        <v>1098</v>
      </c>
      <c r="P681" s="42" t="n">
        <v>0</v>
      </c>
      <c r="Q681" s="42" t="n">
        <v>0</v>
      </c>
      <c r="R681" s="42" t="n">
        <v>0</v>
      </c>
      <c r="S681" s="42">
        <f>N681-(J681-K681)</f>
        <v/>
      </c>
      <c r="T681">
        <f>IF(N681=0,0,IF(AND(ABS(S681)&gt;Calc!$B$8,ABS(S681)/ABS(N681)&gt;Calc!$B$9),1,0))</f>
        <v/>
      </c>
      <c r="U681">
        <f>IF(AND(A681=Calc!$B$3,OR(Calc!$B$6="*",G681=Calc!$B$6),OR(Calc!$B$7="*",F681=Calc!$B$7)),1,0)</f>
        <v/>
      </c>
      <c r="V681">
        <f>IF(AND(U681=1,J681&gt;0),J681+ROW()/1000000,0)</f>
        <v/>
      </c>
      <c r="W681">
        <f>IF(AND(U681=1,OR(N681&lt;&gt;0,J681&lt;&gt;0)),ABS(S681)+ROW()/1000000,0)</f>
        <v/>
      </c>
      <c r="X681">
        <f>IF(AND(U681=1,T681=1,C681&lt;&gt;0),ABS(S681)+ROW()/1000000,0)</f>
        <v/>
      </c>
    </row>
    <row r="682">
      <c r="A682" t="n">
        <v>201703</v>
      </c>
      <c r="B682" t="inlineStr">
        <is>
          <t>03/2017</t>
        </is>
      </c>
      <c r="C682" t="n">
        <v>56</v>
      </c>
      <c r="D682" t="inlineStr">
        <is>
          <t>S56</t>
        </is>
      </c>
      <c r="E682" t="inlineStr">
        <is>
          <t>Nexa New Hampshire (S56)</t>
        </is>
      </c>
      <c r="F682" t="inlineStr">
        <is>
          <t>Mỹ</t>
        </is>
      </c>
      <c r="G682" t="inlineStr">
        <is>
          <t>POS</t>
        </is>
      </c>
      <c r="H682" s="42" t="n">
        <v>6062.36</v>
      </c>
      <c r="I682" s="42" t="n">
        <v>0</v>
      </c>
      <c r="J682" s="42" t="n">
        <v>6062.36</v>
      </c>
      <c r="K682" s="42" t="n">
        <v>3057.88</v>
      </c>
      <c r="L682" s="42" t="n">
        <v>3</v>
      </c>
      <c r="M682" s="42" t="n">
        <v>22</v>
      </c>
      <c r="N682" s="42" t="n">
        <v>3004.48</v>
      </c>
      <c r="O682" s="42" t="n">
        <v>6062.36</v>
      </c>
      <c r="P682" s="42" t="n">
        <v>0</v>
      </c>
      <c r="Q682" s="42" t="n">
        <v>0</v>
      </c>
      <c r="R682" s="42" t="n">
        <v>0</v>
      </c>
      <c r="S682" s="42">
        <f>N682-(J682-K682)</f>
        <v/>
      </c>
      <c r="T682">
        <f>IF(N682=0,0,IF(AND(ABS(S682)&gt;Calc!$B$8,ABS(S682)/ABS(N682)&gt;Calc!$B$9),1,0))</f>
        <v/>
      </c>
      <c r="U682">
        <f>IF(AND(A682=Calc!$B$3,OR(Calc!$B$6="*",G682=Calc!$B$6),OR(Calc!$B$7="*",F682=Calc!$B$7)),1,0)</f>
        <v/>
      </c>
      <c r="V682">
        <f>IF(AND(U682=1,J682&gt;0),J682+ROW()/1000000,0)</f>
        <v/>
      </c>
      <c r="W682">
        <f>IF(AND(U682=1,OR(N682&lt;&gt;0,J682&lt;&gt;0)),ABS(S682)+ROW()/1000000,0)</f>
        <v/>
      </c>
      <c r="X682">
        <f>IF(AND(U682=1,T682=1,C682&lt;&gt;0),ABS(S682)+ROW()/1000000,0)</f>
        <v/>
      </c>
    </row>
    <row r="683">
      <c r="A683" t="n">
        <v>201703</v>
      </c>
      <c r="B683" t="inlineStr">
        <is>
          <t>03/2017</t>
        </is>
      </c>
      <c r="C683" t="n">
        <v>57</v>
      </c>
      <c r="D683" t="inlineStr">
        <is>
          <t>S57</t>
        </is>
      </c>
      <c r="E683" t="inlineStr">
        <is>
          <t>Nexa New Mexico (S57)</t>
        </is>
      </c>
      <c r="F683" t="inlineStr">
        <is>
          <t>Mỹ</t>
        </is>
      </c>
      <c r="G683" t="inlineStr">
        <is>
          <t>POS</t>
        </is>
      </c>
      <c r="H683" s="42" t="n">
        <v>16859</v>
      </c>
      <c r="I683" s="42" t="n">
        <v>813</v>
      </c>
      <c r="J683" s="42" t="n">
        <v>16046</v>
      </c>
      <c r="K683" s="42" t="n">
        <v>600</v>
      </c>
      <c r="L683" s="42" t="n">
        <v>2</v>
      </c>
      <c r="M683" s="42" t="n">
        <v>9</v>
      </c>
      <c r="N683" s="42" t="n">
        <v>15446</v>
      </c>
      <c r="O683" s="42" t="n">
        <v>16046</v>
      </c>
      <c r="P683" s="42" t="n">
        <v>0</v>
      </c>
      <c r="Q683" s="42" t="n">
        <v>0</v>
      </c>
      <c r="R683" s="42" t="n">
        <v>0</v>
      </c>
      <c r="S683" s="42">
        <f>N683-(J683-K683)</f>
        <v/>
      </c>
      <c r="T683">
        <f>IF(N683=0,0,IF(AND(ABS(S683)&gt;Calc!$B$8,ABS(S683)/ABS(N683)&gt;Calc!$B$9),1,0))</f>
        <v/>
      </c>
      <c r="U683">
        <f>IF(AND(A683=Calc!$B$3,OR(Calc!$B$6="*",G683=Calc!$B$6),OR(Calc!$B$7="*",F683=Calc!$B$7)),1,0)</f>
        <v/>
      </c>
      <c r="V683">
        <f>IF(AND(U683=1,J683&gt;0),J683+ROW()/1000000,0)</f>
        <v/>
      </c>
      <c r="W683">
        <f>IF(AND(U683=1,OR(N683&lt;&gt;0,J683&lt;&gt;0)),ABS(S683)+ROW()/1000000,0)</f>
        <v/>
      </c>
      <c r="X683">
        <f>IF(AND(U683=1,T683=1,C683&lt;&gt;0),ABS(S683)+ROW()/1000000,0)</f>
        <v/>
      </c>
    </row>
    <row r="684">
      <c r="A684" t="n">
        <v>201703</v>
      </c>
      <c r="B684" t="inlineStr">
        <is>
          <t>03/2017</t>
        </is>
      </c>
      <c r="C684" t="n">
        <v>59</v>
      </c>
      <c r="D684" t="inlineStr">
        <is>
          <t>S59</t>
        </is>
      </c>
      <c r="E684" t="inlineStr">
        <is>
          <t>Nexa Oregon (S59)</t>
        </is>
      </c>
      <c r="F684" t="inlineStr">
        <is>
          <t>Mỹ</t>
        </is>
      </c>
      <c r="G684" t="inlineStr">
        <is>
          <t>POS</t>
        </is>
      </c>
      <c r="H684" s="42" t="n">
        <v>6425.99</v>
      </c>
      <c r="I684" s="42" t="n">
        <v>174.3</v>
      </c>
      <c r="J684" s="42" t="n">
        <v>6251.69</v>
      </c>
      <c r="K684" s="42" t="n">
        <v>3299.97</v>
      </c>
      <c r="L684" s="42" t="n">
        <v>2</v>
      </c>
      <c r="M684" s="42" t="n">
        <v>8</v>
      </c>
      <c r="N684" s="42" t="n">
        <v>2951.72</v>
      </c>
      <c r="O684" s="42" t="n">
        <v>6251.69</v>
      </c>
      <c r="P684" s="42" t="n">
        <v>0</v>
      </c>
      <c r="Q684" s="42" t="n">
        <v>0</v>
      </c>
      <c r="R684" s="42" t="n">
        <v>0</v>
      </c>
      <c r="S684" s="42">
        <f>N684-(J684-K684)</f>
        <v/>
      </c>
      <c r="T684">
        <f>IF(N684=0,0,IF(AND(ABS(S684)&gt;Calc!$B$8,ABS(S684)/ABS(N684)&gt;Calc!$B$9),1,0))</f>
        <v/>
      </c>
      <c r="U684">
        <f>IF(AND(A684=Calc!$B$3,OR(Calc!$B$6="*",G684=Calc!$B$6),OR(Calc!$B$7="*",F684=Calc!$B$7)),1,0)</f>
        <v/>
      </c>
      <c r="V684">
        <f>IF(AND(U684=1,J684&gt;0),J684+ROW()/1000000,0)</f>
        <v/>
      </c>
      <c r="W684">
        <f>IF(AND(U684=1,OR(N684&lt;&gt;0,J684&lt;&gt;0)),ABS(S684)+ROW()/1000000,0)</f>
        <v/>
      </c>
      <c r="X684">
        <f>IF(AND(U684=1,T684=1,C684&lt;&gt;0),ABS(S684)+ROW()/1000000,0)</f>
        <v/>
      </c>
    </row>
    <row r="685">
      <c r="A685" t="n">
        <v>201703</v>
      </c>
      <c r="B685" t="inlineStr">
        <is>
          <t>03/2017</t>
        </is>
      </c>
      <c r="C685" t="n">
        <v>61</v>
      </c>
      <c r="D685" t="inlineStr">
        <is>
          <t>S61</t>
        </is>
      </c>
      <c r="E685" t="inlineStr">
        <is>
          <t>Nexa South Carolina (S61)</t>
        </is>
      </c>
      <c r="F685" t="inlineStr">
        <is>
          <t>Mỹ</t>
        </is>
      </c>
      <c r="G685" t="inlineStr">
        <is>
          <t>POS</t>
        </is>
      </c>
      <c r="H685" s="42" t="n">
        <v>5200.49</v>
      </c>
      <c r="I685" s="42" t="n">
        <v>5.39</v>
      </c>
      <c r="J685" s="42" t="n">
        <v>5195.1</v>
      </c>
      <c r="K685" s="42" t="n">
        <v>9.99</v>
      </c>
      <c r="L685" s="42" t="n">
        <v>3</v>
      </c>
      <c r="M685" s="42" t="n">
        <v>21</v>
      </c>
      <c r="N685" s="42" t="n">
        <v>5185.11</v>
      </c>
      <c r="O685" s="42" t="n">
        <v>5195.1</v>
      </c>
      <c r="P685" s="42" t="n">
        <v>0</v>
      </c>
      <c r="Q685" s="42" t="n">
        <v>0</v>
      </c>
      <c r="R685" s="42" t="n">
        <v>0</v>
      </c>
      <c r="S685" s="42">
        <f>N685-(J685-K685)</f>
        <v/>
      </c>
      <c r="T685">
        <f>IF(N685=0,0,IF(AND(ABS(S685)&gt;Calc!$B$8,ABS(S685)/ABS(N685)&gt;Calc!$B$9),1,0))</f>
        <v/>
      </c>
      <c r="U685">
        <f>IF(AND(A685=Calc!$B$3,OR(Calc!$B$6="*",G685=Calc!$B$6),OR(Calc!$B$7="*",F685=Calc!$B$7)),1,0)</f>
        <v/>
      </c>
      <c r="V685">
        <f>IF(AND(U685=1,J685&gt;0),J685+ROW()/1000000,0)</f>
        <v/>
      </c>
      <c r="W685">
        <f>IF(AND(U685=1,OR(N685&lt;&gt;0,J685&lt;&gt;0)),ABS(S685)+ROW()/1000000,0)</f>
        <v/>
      </c>
      <c r="X685">
        <f>IF(AND(U685=1,T685=1,C685&lt;&gt;0),ABS(S685)+ROW()/1000000,0)</f>
        <v/>
      </c>
    </row>
    <row r="686">
      <c r="A686" t="n">
        <v>201703</v>
      </c>
      <c r="B686" t="inlineStr">
        <is>
          <t>03/2017</t>
        </is>
      </c>
      <c r="C686" t="n">
        <v>63</v>
      </c>
      <c r="D686" t="inlineStr">
        <is>
          <t>S63</t>
        </is>
      </c>
      <c r="E686" t="inlineStr">
        <is>
          <t>Nexa Utah (S63)</t>
        </is>
      </c>
      <c r="F686" t="inlineStr">
        <is>
          <t>Mỹ</t>
        </is>
      </c>
      <c r="G686" t="inlineStr">
        <is>
          <t>POS</t>
        </is>
      </c>
      <c r="H686" s="42" t="n">
        <v>4266.89</v>
      </c>
      <c r="I686" s="42" t="n">
        <v>0</v>
      </c>
      <c r="J686" s="42" t="n">
        <v>4266.89</v>
      </c>
      <c r="K686" s="42" t="n">
        <v>300.54</v>
      </c>
      <c r="L686" s="42" t="n">
        <v>4</v>
      </c>
      <c r="M686" s="42" t="n">
        <v>20</v>
      </c>
      <c r="N686" s="42" t="n">
        <v>3966.35</v>
      </c>
      <c r="O686" s="42" t="n">
        <v>4266.89</v>
      </c>
      <c r="P686" s="42" t="n">
        <v>0</v>
      </c>
      <c r="Q686" s="42" t="n">
        <v>0</v>
      </c>
      <c r="R686" s="42" t="n">
        <v>0</v>
      </c>
      <c r="S686" s="42">
        <f>N686-(J686-K686)</f>
        <v/>
      </c>
      <c r="T686">
        <f>IF(N686=0,0,IF(AND(ABS(S686)&gt;Calc!$B$8,ABS(S686)/ABS(N686)&gt;Calc!$B$9),1,0))</f>
        <v/>
      </c>
      <c r="U686">
        <f>IF(AND(A686=Calc!$B$3,OR(Calc!$B$6="*",G686=Calc!$B$6),OR(Calc!$B$7="*",F686=Calc!$B$7)),1,0)</f>
        <v/>
      </c>
      <c r="V686">
        <f>IF(AND(U686=1,J686&gt;0),J686+ROW()/1000000,0)</f>
        <v/>
      </c>
      <c r="W686">
        <f>IF(AND(U686=1,OR(N686&lt;&gt;0,J686&lt;&gt;0)),ABS(S686)+ROW()/1000000,0)</f>
        <v/>
      </c>
      <c r="X686">
        <f>IF(AND(U686=1,T686=1,C686&lt;&gt;0),ABS(S686)+ROW()/1000000,0)</f>
        <v/>
      </c>
    </row>
    <row r="687">
      <c r="A687" t="n">
        <v>201703</v>
      </c>
      <c r="B687" t="inlineStr">
        <is>
          <t>03/2017</t>
        </is>
      </c>
      <c r="C687" t="n">
        <v>64</v>
      </c>
      <c r="D687" t="inlineStr">
        <is>
          <t>S64</t>
        </is>
      </c>
      <c r="E687" t="inlineStr">
        <is>
          <t>Nexa Washington DC (S64)</t>
        </is>
      </c>
      <c r="F687" t="inlineStr">
        <is>
          <t>Mỹ</t>
        </is>
      </c>
      <c r="G687" t="inlineStr">
        <is>
          <t>POS</t>
        </is>
      </c>
      <c r="H687" s="42" t="n">
        <v>27881.36</v>
      </c>
      <c r="I687" s="42" t="n">
        <v>150.8</v>
      </c>
      <c r="J687" s="42" t="n">
        <v>27730.56</v>
      </c>
      <c r="K687" s="42" t="n">
        <v>1199.94</v>
      </c>
      <c r="L687" s="42" t="n">
        <v>8</v>
      </c>
      <c r="M687" s="42" t="n">
        <v>73</v>
      </c>
      <c r="N687" s="42" t="n">
        <v>26530.62</v>
      </c>
      <c r="O687" s="42" t="n">
        <v>27730.56</v>
      </c>
      <c r="P687" s="42" t="n">
        <v>0</v>
      </c>
      <c r="Q687" s="42" t="n">
        <v>0</v>
      </c>
      <c r="R687" s="42" t="n">
        <v>0</v>
      </c>
      <c r="S687" s="42">
        <f>N687-(J687-K687)</f>
        <v/>
      </c>
      <c r="T687">
        <f>IF(N687=0,0,IF(AND(ABS(S687)&gt;Calc!$B$8,ABS(S687)/ABS(N687)&gt;Calc!$B$9),1,0))</f>
        <v/>
      </c>
      <c r="U687">
        <f>IF(AND(A687=Calc!$B$3,OR(Calc!$B$6="*",G687=Calc!$B$6),OR(Calc!$B$7="*",F687=Calc!$B$7)),1,0)</f>
        <v/>
      </c>
      <c r="V687">
        <f>IF(AND(U687=1,J687&gt;0),J687+ROW()/1000000,0)</f>
        <v/>
      </c>
      <c r="W687">
        <f>IF(AND(U687=1,OR(N687&lt;&gt;0,J687&lt;&gt;0)),ABS(S687)+ROW()/1000000,0)</f>
        <v/>
      </c>
      <c r="X687">
        <f>IF(AND(U687=1,T687=1,C687&lt;&gt;0),ABS(S687)+ROW()/1000000,0)</f>
        <v/>
      </c>
    </row>
    <row r="688">
      <c r="A688" t="n">
        <v>201703</v>
      </c>
      <c r="B688" t="inlineStr">
        <is>
          <t>03/2017</t>
        </is>
      </c>
      <c r="C688" t="n">
        <v>65</v>
      </c>
      <c r="D688" t="inlineStr">
        <is>
          <t>S65</t>
        </is>
      </c>
      <c r="E688" t="inlineStr">
        <is>
          <t>Nexa West Virginia (S65)</t>
        </is>
      </c>
      <c r="F688" t="inlineStr">
        <is>
          <t>Mỹ</t>
        </is>
      </c>
      <c r="G688" t="inlineStr">
        <is>
          <t>POS</t>
        </is>
      </c>
      <c r="H688" s="42" t="n">
        <v>16330.64</v>
      </c>
      <c r="I688" s="42" t="n">
        <v>0</v>
      </c>
      <c r="J688" s="42" t="n">
        <v>16330.64</v>
      </c>
      <c r="K688" s="42" t="n">
        <v>474.95</v>
      </c>
      <c r="L688" s="42" t="n">
        <v>4</v>
      </c>
      <c r="M688" s="42" t="n">
        <v>26</v>
      </c>
      <c r="N688" s="42" t="n">
        <v>15855.69</v>
      </c>
      <c r="O688" s="42" t="n">
        <v>16330.64</v>
      </c>
      <c r="P688" s="42" t="n">
        <v>0</v>
      </c>
      <c r="Q688" s="42" t="n">
        <v>0</v>
      </c>
      <c r="R688" s="42" t="n">
        <v>0</v>
      </c>
      <c r="S688" s="42">
        <f>N688-(J688-K688)</f>
        <v/>
      </c>
      <c r="T688">
        <f>IF(N688=0,0,IF(AND(ABS(S688)&gt;Calc!$B$8,ABS(S688)/ABS(N688)&gt;Calc!$B$9),1,0))</f>
        <v/>
      </c>
      <c r="U688">
        <f>IF(AND(A688=Calc!$B$3,OR(Calc!$B$6="*",G688=Calc!$B$6),OR(Calc!$B$7="*",F688=Calc!$B$7)),1,0)</f>
        <v/>
      </c>
      <c r="V688">
        <f>IF(AND(U688=1,J688&gt;0),J688+ROW()/1000000,0)</f>
        <v/>
      </c>
      <c r="W688">
        <f>IF(AND(U688=1,OR(N688&lt;&gt;0,J688&lt;&gt;0)),ABS(S688)+ROW()/1000000,0)</f>
        <v/>
      </c>
      <c r="X688">
        <f>IF(AND(U688=1,T688=1,C688&lt;&gt;0),ABS(S688)+ROW()/1000000,0)</f>
        <v/>
      </c>
    </row>
    <row r="689">
      <c r="A689" t="n">
        <v>201703</v>
      </c>
      <c r="B689" t="inlineStr">
        <is>
          <t>03/2017</t>
        </is>
      </c>
      <c r="C689" t="n">
        <v>66</v>
      </c>
      <c r="D689" t="inlineStr">
        <is>
          <t>S66</t>
        </is>
      </c>
      <c r="E689" t="inlineStr">
        <is>
          <t>Nexa Wyoming (S66)</t>
        </is>
      </c>
      <c r="F689" t="inlineStr">
        <is>
          <t>Mỹ</t>
        </is>
      </c>
      <c r="G689" t="inlineStr">
        <is>
          <t>POS</t>
        </is>
      </c>
      <c r="H689" s="42" t="n">
        <v>1349.96</v>
      </c>
      <c r="I689" s="42" t="n">
        <v>0</v>
      </c>
      <c r="J689" s="42" t="n">
        <v>1349.96</v>
      </c>
      <c r="K689" s="42" t="n">
        <v>0</v>
      </c>
      <c r="L689" s="42" t="n">
        <v>2</v>
      </c>
      <c r="M689" s="42" t="n">
        <v>5</v>
      </c>
      <c r="N689" s="42" t="n">
        <v>1349.96</v>
      </c>
      <c r="O689" s="42" t="n">
        <v>1349.96</v>
      </c>
      <c r="P689" s="42" t="n">
        <v>0</v>
      </c>
      <c r="Q689" s="42" t="n">
        <v>0</v>
      </c>
      <c r="R689" s="42" t="n">
        <v>0</v>
      </c>
      <c r="S689" s="42">
        <f>N689-(J689-K689)</f>
        <v/>
      </c>
      <c r="T689">
        <f>IF(N689=0,0,IF(AND(ABS(S689)&gt;Calc!$B$8,ABS(S689)/ABS(N689)&gt;Calc!$B$9),1,0))</f>
        <v/>
      </c>
      <c r="U689">
        <f>IF(AND(A689=Calc!$B$3,OR(Calc!$B$6="*",G689=Calc!$B$6),OR(Calc!$B$7="*",F689=Calc!$B$7)),1,0)</f>
        <v/>
      </c>
      <c r="V689">
        <f>IF(AND(U689=1,J689&gt;0),J689+ROW()/1000000,0)</f>
        <v/>
      </c>
      <c r="W689">
        <f>IF(AND(U689=1,OR(N689&lt;&gt;0,J689&lt;&gt;0)),ABS(S689)+ROW()/1000000,0)</f>
        <v/>
      </c>
      <c r="X689">
        <f>IF(AND(U689=1,T689=1,C689&lt;&gt;0),ABS(S689)+ROW()/1000000,0)</f>
        <v/>
      </c>
    </row>
    <row r="690">
      <c r="A690" t="n">
        <v>201704</v>
      </c>
      <c r="B690" t="inlineStr">
        <is>
          <t>04/2017</t>
        </is>
      </c>
      <c r="C690" t="n">
        <v>0</v>
      </c>
      <c r="D690" t="inlineStr">
        <is>
          <t>ONL</t>
        </is>
      </c>
      <c r="E690" t="inlineStr">
        <is>
          <t>Nexa Online (website/app)</t>
        </is>
      </c>
      <c r="F690" t="inlineStr">
        <is>
          <t>Online</t>
        </is>
      </c>
      <c r="G690" t="inlineStr">
        <is>
          <t>ONLINE</t>
        </is>
      </c>
      <c r="H690" s="42" t="n">
        <v>2550.89</v>
      </c>
      <c r="I690" s="42" t="n">
        <v>31.9</v>
      </c>
      <c r="J690" s="42" t="n">
        <v>2518.99</v>
      </c>
      <c r="K690" s="42" t="n">
        <v>0</v>
      </c>
      <c r="L690" s="42" t="n">
        <v>3</v>
      </c>
      <c r="M690" s="42" t="n">
        <v>18</v>
      </c>
      <c r="N690" s="42" t="n">
        <v>0</v>
      </c>
      <c r="O690" s="42" t="n">
        <v>0</v>
      </c>
      <c r="P690" s="42" t="n">
        <v>0</v>
      </c>
      <c r="Q690" s="42" t="n">
        <v>0</v>
      </c>
      <c r="R690" s="42" t="n">
        <v>0</v>
      </c>
      <c r="S690" s="42">
        <f>N690-(J690-K690)</f>
        <v/>
      </c>
      <c r="T690">
        <f>IF(N690=0,0,IF(AND(ABS(S690)&gt;Calc!$B$8,ABS(S690)/ABS(N690)&gt;Calc!$B$9),1,0))</f>
        <v/>
      </c>
      <c r="U690">
        <f>IF(AND(A690=Calc!$B$3,OR(Calc!$B$6="*",G690=Calc!$B$6),OR(Calc!$B$7="*",F690=Calc!$B$7)),1,0)</f>
        <v/>
      </c>
      <c r="V690">
        <f>IF(AND(U690=1,J690&gt;0),J690+ROW()/1000000,0)</f>
        <v/>
      </c>
      <c r="W690">
        <f>IF(AND(U690=1,OR(N690&lt;&gt;0,J690&lt;&gt;0)),ABS(S690)+ROW()/1000000,0)</f>
        <v/>
      </c>
      <c r="X690">
        <f>IF(AND(U690=1,T690=1,C690&lt;&gt;0),ABS(S690)+ROW()/1000000,0)</f>
        <v/>
      </c>
    </row>
    <row r="691">
      <c r="A691" t="n">
        <v>201704</v>
      </c>
      <c r="B691" t="inlineStr">
        <is>
          <t>04/2017</t>
        </is>
      </c>
      <c r="C691" t="n">
        <v>5</v>
      </c>
      <c r="D691" t="inlineStr">
        <is>
          <t>S05</t>
        </is>
      </c>
      <c r="E691" t="inlineStr">
        <is>
          <t>Nexa Victoria (S05)</t>
        </is>
      </c>
      <c r="F691" t="inlineStr">
        <is>
          <t>Úc</t>
        </is>
      </c>
      <c r="G691" t="inlineStr">
        <is>
          <t>POS</t>
        </is>
      </c>
      <c r="H691" s="42" t="n">
        <v>660</v>
      </c>
      <c r="I691" s="42" t="n">
        <v>0</v>
      </c>
      <c r="J691" s="42" t="n">
        <v>660</v>
      </c>
      <c r="K691" s="42" t="n">
        <v>0</v>
      </c>
      <c r="L691" s="42" t="n">
        <v>1</v>
      </c>
      <c r="M691" s="42" t="n">
        <v>2</v>
      </c>
      <c r="N691" s="42" t="n">
        <v>660</v>
      </c>
      <c r="O691" s="42" t="n">
        <v>660</v>
      </c>
      <c r="P691" s="42" t="n">
        <v>0</v>
      </c>
      <c r="Q691" s="42" t="n">
        <v>0</v>
      </c>
      <c r="R691" s="42" t="n">
        <v>0</v>
      </c>
      <c r="S691" s="42">
        <f>N691-(J691-K691)</f>
        <v/>
      </c>
      <c r="T691">
        <f>IF(N691=0,0,IF(AND(ABS(S691)&gt;Calc!$B$8,ABS(S691)/ABS(N691)&gt;Calc!$B$9),1,0))</f>
        <v/>
      </c>
      <c r="U691">
        <f>IF(AND(A691=Calc!$B$3,OR(Calc!$B$6="*",G691=Calc!$B$6),OR(Calc!$B$7="*",F691=Calc!$B$7)),1,0)</f>
        <v/>
      </c>
      <c r="V691">
        <f>IF(AND(U691=1,J691&gt;0),J691+ROW()/1000000,0)</f>
        <v/>
      </c>
      <c r="W691">
        <f>IF(AND(U691=1,OR(N691&lt;&gt;0,J691&lt;&gt;0)),ABS(S691)+ROW()/1000000,0)</f>
        <v/>
      </c>
      <c r="X691">
        <f>IF(AND(U691=1,T691=1,C691&lt;&gt;0),ABS(S691)+ROW()/1000000,0)</f>
        <v/>
      </c>
    </row>
    <row r="692">
      <c r="A692" t="n">
        <v>201704</v>
      </c>
      <c r="B692" t="inlineStr">
        <is>
          <t>04/2017</t>
        </is>
      </c>
      <c r="C692" t="n">
        <v>8</v>
      </c>
      <c r="D692" t="inlineStr">
        <is>
          <t>S08</t>
        </is>
      </c>
      <c r="E692" t="inlineStr">
        <is>
          <t>Nexa Newfoundland and Labrador (S08)</t>
        </is>
      </c>
      <c r="F692" t="inlineStr">
        <is>
          <t>Canada</t>
        </is>
      </c>
      <c r="G692" t="inlineStr">
        <is>
          <t>POS</t>
        </is>
      </c>
      <c r="H692" s="42" t="n">
        <v>3031.74</v>
      </c>
      <c r="I692" s="42" t="n">
        <v>0</v>
      </c>
      <c r="J692" s="42" t="n">
        <v>3031.74</v>
      </c>
      <c r="K692" s="42" t="n">
        <v>0</v>
      </c>
      <c r="L692" s="42" t="n">
        <v>1</v>
      </c>
      <c r="M692" s="42" t="n">
        <v>14</v>
      </c>
      <c r="N692" s="42" t="n">
        <v>3031.74</v>
      </c>
      <c r="O692" s="42" t="n">
        <v>3031.74</v>
      </c>
      <c r="P692" s="42" t="n">
        <v>0</v>
      </c>
      <c r="Q692" s="42" t="n">
        <v>0</v>
      </c>
      <c r="R692" s="42" t="n">
        <v>0</v>
      </c>
      <c r="S692" s="42">
        <f>N692-(J692-K692)</f>
        <v/>
      </c>
      <c r="T692">
        <f>IF(N692=0,0,IF(AND(ABS(S692)&gt;Calc!$B$8,ABS(S692)/ABS(N692)&gt;Calc!$B$9),1,0))</f>
        <v/>
      </c>
      <c r="U692">
        <f>IF(AND(A692=Calc!$B$3,OR(Calc!$B$6="*",G692=Calc!$B$6),OR(Calc!$B$7="*",F692=Calc!$B$7)),1,0)</f>
        <v/>
      </c>
      <c r="V692">
        <f>IF(AND(U692=1,J692&gt;0),J692+ROW()/1000000,0)</f>
        <v/>
      </c>
      <c r="W692">
        <f>IF(AND(U692=1,OR(N692&lt;&gt;0,J692&lt;&gt;0)),ABS(S692)+ROW()/1000000,0)</f>
        <v/>
      </c>
      <c r="X692">
        <f>IF(AND(U692=1,T692=1,C692&lt;&gt;0),ABS(S692)+ROW()/1000000,0)</f>
        <v/>
      </c>
    </row>
    <row r="693">
      <c r="A693" t="n">
        <v>201704</v>
      </c>
      <c r="B693" t="inlineStr">
        <is>
          <t>04/2017</t>
        </is>
      </c>
      <c r="C693" t="n">
        <v>19</v>
      </c>
      <c r="D693" t="inlineStr">
        <is>
          <t>S19</t>
        </is>
      </c>
      <c r="E693" t="inlineStr">
        <is>
          <t>Nexa Berlin (S19)</t>
        </is>
      </c>
      <c r="F693" t="inlineStr">
        <is>
          <t>Đức</t>
        </is>
      </c>
      <c r="G693" t="inlineStr">
        <is>
          <t>POS</t>
        </is>
      </c>
      <c r="H693" s="42" t="n">
        <v>362</v>
      </c>
      <c r="I693" s="42" t="n">
        <v>0</v>
      </c>
      <c r="J693" s="42" t="n">
        <v>362</v>
      </c>
      <c r="K693" s="42" t="n">
        <v>113.98</v>
      </c>
      <c r="L693" s="42" t="n">
        <v>1</v>
      </c>
      <c r="M693" s="42" t="n">
        <v>2</v>
      </c>
      <c r="N693" s="42" t="n">
        <v>248.02</v>
      </c>
      <c r="O693" s="42" t="n">
        <v>362</v>
      </c>
      <c r="P693" s="42" t="n">
        <v>0</v>
      </c>
      <c r="Q693" s="42" t="n">
        <v>0</v>
      </c>
      <c r="R693" s="42" t="n">
        <v>0</v>
      </c>
      <c r="S693" s="42">
        <f>N693-(J693-K693)</f>
        <v/>
      </c>
      <c r="T693">
        <f>IF(N693=0,0,IF(AND(ABS(S693)&gt;Calc!$B$8,ABS(S693)/ABS(N693)&gt;Calc!$B$9),1,0))</f>
        <v/>
      </c>
      <c r="U693">
        <f>IF(AND(A693=Calc!$B$3,OR(Calc!$B$6="*",G693=Calc!$B$6),OR(Calc!$B$7="*",F693=Calc!$B$7)),1,0)</f>
        <v/>
      </c>
      <c r="V693">
        <f>IF(AND(U693=1,J693&gt;0),J693+ROW()/1000000,0)</f>
        <v/>
      </c>
      <c r="W693">
        <f>IF(AND(U693=1,OR(N693&lt;&gt;0,J693&lt;&gt;0)),ABS(S693)+ROW()/1000000,0)</f>
        <v/>
      </c>
      <c r="X693">
        <f>IF(AND(U693=1,T693=1,C693&lt;&gt;0),ABS(S693)+ROW()/1000000,0)</f>
        <v/>
      </c>
    </row>
    <row r="694">
      <c r="A694" t="n">
        <v>201704</v>
      </c>
      <c r="B694" t="inlineStr">
        <is>
          <t>04/2017</t>
        </is>
      </c>
      <c r="C694" t="n">
        <v>22</v>
      </c>
      <c r="D694" t="inlineStr">
        <is>
          <t>S22</t>
        </is>
      </c>
      <c r="E694" t="inlineStr">
        <is>
          <t>Nexa Freistaat Thüringen (S22)</t>
        </is>
      </c>
      <c r="F694" t="inlineStr">
        <is>
          <t>Đức</t>
        </is>
      </c>
      <c r="G694" t="inlineStr">
        <is>
          <t>POS</t>
        </is>
      </c>
      <c r="H694" s="42" t="n">
        <v>64.90000000000001</v>
      </c>
      <c r="I694" s="42" t="n">
        <v>0</v>
      </c>
      <c r="J694" s="42" t="n">
        <v>64.90000000000001</v>
      </c>
      <c r="K694" s="42" t="n">
        <v>0</v>
      </c>
      <c r="L694" s="42" t="n">
        <v>1</v>
      </c>
      <c r="M694" s="42" t="n">
        <v>1</v>
      </c>
      <c r="N694" s="42" t="n">
        <v>64.90000000000001</v>
      </c>
      <c r="O694" s="42" t="n">
        <v>64.90000000000001</v>
      </c>
      <c r="P694" s="42" t="n">
        <v>0</v>
      </c>
      <c r="Q694" s="42" t="n">
        <v>0</v>
      </c>
      <c r="R694" s="42" t="n">
        <v>0</v>
      </c>
      <c r="S694" s="42">
        <f>N694-(J694-K694)</f>
        <v/>
      </c>
      <c r="T694">
        <f>IF(N694=0,0,IF(AND(ABS(S694)&gt;Calc!$B$8,ABS(S694)/ABS(N694)&gt;Calc!$B$9),1,0))</f>
        <v/>
      </c>
      <c r="U694">
        <f>IF(AND(A694=Calc!$B$3,OR(Calc!$B$6="*",G694=Calc!$B$6),OR(Calc!$B$7="*",F694=Calc!$B$7)),1,0)</f>
        <v/>
      </c>
      <c r="V694">
        <f>IF(AND(U694=1,J694&gt;0),J694+ROW()/1000000,0)</f>
        <v/>
      </c>
      <c r="W694">
        <f>IF(AND(U694=1,OR(N694&lt;&gt;0,J694&lt;&gt;0)),ABS(S694)+ROW()/1000000,0)</f>
        <v/>
      </c>
      <c r="X694">
        <f>IF(AND(U694=1,T694=1,C694&lt;&gt;0),ABS(S694)+ROW()/1000000,0)</f>
        <v/>
      </c>
    </row>
    <row r="695">
      <c r="A695" t="n">
        <v>201704</v>
      </c>
      <c r="B695" t="inlineStr">
        <is>
          <t>04/2017</t>
        </is>
      </c>
      <c r="C695" t="n">
        <v>23</v>
      </c>
      <c r="D695" t="inlineStr">
        <is>
          <t>S23</t>
        </is>
      </c>
      <c r="E695" t="inlineStr">
        <is>
          <t>Nexa Hamburg (S23)</t>
        </is>
      </c>
      <c r="F695" t="inlineStr">
        <is>
          <t>Đức</t>
        </is>
      </c>
      <c r="G695" t="inlineStr">
        <is>
          <t>POS</t>
        </is>
      </c>
      <c r="H695" s="42" t="n">
        <v>624</v>
      </c>
      <c r="I695" s="42" t="n">
        <v>0</v>
      </c>
      <c r="J695" s="42" t="n">
        <v>624</v>
      </c>
      <c r="K695" s="42" t="n">
        <v>0</v>
      </c>
      <c r="L695" s="42" t="n">
        <v>1</v>
      </c>
      <c r="M695" s="42" t="n">
        <v>3</v>
      </c>
      <c r="N695" s="42" t="n">
        <v>624</v>
      </c>
      <c r="O695" s="42" t="n">
        <v>624</v>
      </c>
      <c r="P695" s="42" t="n">
        <v>0</v>
      </c>
      <c r="Q695" s="42" t="n">
        <v>0</v>
      </c>
      <c r="R695" s="42" t="n">
        <v>0</v>
      </c>
      <c r="S695" s="42">
        <f>N695-(J695-K695)</f>
        <v/>
      </c>
      <c r="T695">
        <f>IF(N695=0,0,IF(AND(ABS(S695)&gt;Calc!$B$8,ABS(S695)/ABS(N695)&gt;Calc!$B$9),1,0))</f>
        <v/>
      </c>
      <c r="U695">
        <f>IF(AND(A695=Calc!$B$3,OR(Calc!$B$6="*",G695=Calc!$B$6),OR(Calc!$B$7="*",F695=Calc!$B$7)),1,0)</f>
        <v/>
      </c>
      <c r="V695">
        <f>IF(AND(U695=1,J695&gt;0),J695+ROW()/1000000,0)</f>
        <v/>
      </c>
      <c r="W695">
        <f>IF(AND(U695=1,OR(N695&lt;&gt;0,J695&lt;&gt;0)),ABS(S695)+ROW()/1000000,0)</f>
        <v/>
      </c>
      <c r="X695">
        <f>IF(AND(U695=1,T695=1,C695&lt;&gt;0),ABS(S695)+ROW()/1000000,0)</f>
        <v/>
      </c>
    </row>
    <row r="696">
      <c r="A696" t="n">
        <v>201704</v>
      </c>
      <c r="B696" t="inlineStr">
        <is>
          <t>04/2017</t>
        </is>
      </c>
      <c r="C696" t="n">
        <v>24</v>
      </c>
      <c r="D696" t="inlineStr">
        <is>
          <t>S24</t>
        </is>
      </c>
      <c r="E696" t="inlineStr">
        <is>
          <t>Nexa Hessen (S24)</t>
        </is>
      </c>
      <c r="F696" t="inlineStr">
        <is>
          <t>Đức</t>
        </is>
      </c>
      <c r="G696" t="inlineStr">
        <is>
          <t>POS</t>
        </is>
      </c>
      <c r="H696" s="42" t="n">
        <v>0</v>
      </c>
      <c r="I696" s="42" t="n">
        <v>0</v>
      </c>
      <c r="J696" s="42" t="n">
        <v>0</v>
      </c>
      <c r="K696" s="42" t="n">
        <v>86</v>
      </c>
      <c r="L696" s="42" t="n">
        <v>0</v>
      </c>
      <c r="M696" s="42" t="n">
        <v>0</v>
      </c>
      <c r="N696" s="42" t="n">
        <v>-86</v>
      </c>
      <c r="O696" s="42" t="n">
        <v>0</v>
      </c>
      <c r="P696" s="42" t="n">
        <v>0</v>
      </c>
      <c r="Q696" s="42" t="n">
        <v>0</v>
      </c>
      <c r="R696" s="42" t="n">
        <v>0</v>
      </c>
      <c r="S696" s="42">
        <f>N696-(J696-K696)</f>
        <v/>
      </c>
      <c r="T696">
        <f>IF(N696=0,0,IF(AND(ABS(S696)&gt;Calc!$B$8,ABS(S696)/ABS(N696)&gt;Calc!$B$9),1,0))</f>
        <v/>
      </c>
      <c r="U696">
        <f>IF(AND(A696=Calc!$B$3,OR(Calc!$B$6="*",G696=Calc!$B$6),OR(Calc!$B$7="*",F696=Calc!$B$7)),1,0)</f>
        <v/>
      </c>
      <c r="V696">
        <f>IF(AND(U696=1,J696&gt;0),J696+ROW()/1000000,0)</f>
        <v/>
      </c>
      <c r="W696">
        <f>IF(AND(U696=1,OR(N696&lt;&gt;0,J696&lt;&gt;0)),ABS(S696)+ROW()/1000000,0)</f>
        <v/>
      </c>
      <c r="X696">
        <f>IF(AND(U696=1,T696=1,C696&lt;&gt;0),ABS(S696)+ROW()/1000000,0)</f>
        <v/>
      </c>
    </row>
    <row r="697">
      <c r="A697" t="n">
        <v>201704</v>
      </c>
      <c r="B697" t="inlineStr">
        <is>
          <t>04/2017</t>
        </is>
      </c>
      <c r="C697" t="n">
        <v>28</v>
      </c>
      <c r="D697" t="inlineStr">
        <is>
          <t>S28</t>
        </is>
      </c>
      <c r="E697" t="inlineStr">
        <is>
          <t>Nexa Caltanissetta (S28)</t>
        </is>
      </c>
      <c r="F697" t="inlineStr">
        <is>
          <t>Ý</t>
        </is>
      </c>
      <c r="G697" t="inlineStr">
        <is>
          <t>POS</t>
        </is>
      </c>
      <c r="H697" s="42" t="n">
        <v>398</v>
      </c>
      <c r="I697" s="42" t="n">
        <v>0</v>
      </c>
      <c r="J697" s="42" t="n">
        <v>398</v>
      </c>
      <c r="K697" s="42" t="n">
        <v>0</v>
      </c>
      <c r="L697" s="42" t="n">
        <v>1</v>
      </c>
      <c r="M697" s="42" t="n">
        <v>2</v>
      </c>
      <c r="N697" s="42" t="n">
        <v>398</v>
      </c>
      <c r="O697" s="42" t="n">
        <v>398</v>
      </c>
      <c r="P697" s="42" t="n">
        <v>0</v>
      </c>
      <c r="Q697" s="42" t="n">
        <v>0</v>
      </c>
      <c r="R697" s="42" t="n">
        <v>0</v>
      </c>
      <c r="S697" s="42">
        <f>N697-(J697-K697)</f>
        <v/>
      </c>
      <c r="T697">
        <f>IF(N697=0,0,IF(AND(ABS(S697)&gt;Calc!$B$8,ABS(S697)/ABS(N697)&gt;Calc!$B$9),1,0))</f>
        <v/>
      </c>
      <c r="U697">
        <f>IF(AND(A697=Calc!$B$3,OR(Calc!$B$6="*",G697=Calc!$B$6),OR(Calc!$B$7="*",F697=Calc!$B$7)),1,0)</f>
        <v/>
      </c>
      <c r="V697">
        <f>IF(AND(U697=1,J697&gt;0),J697+ROW()/1000000,0)</f>
        <v/>
      </c>
      <c r="W697">
        <f>IF(AND(U697=1,OR(N697&lt;&gt;0,J697&lt;&gt;0)),ABS(S697)+ROW()/1000000,0)</f>
        <v/>
      </c>
      <c r="X697">
        <f>IF(AND(U697=1,T697=1,C697&lt;&gt;0),ABS(S697)+ROW()/1000000,0)</f>
        <v/>
      </c>
    </row>
    <row r="698">
      <c r="A698" t="n">
        <v>201704</v>
      </c>
      <c r="B698" t="inlineStr">
        <is>
          <t>04/2017</t>
        </is>
      </c>
      <c r="C698" t="n">
        <v>29</v>
      </c>
      <c r="D698" t="inlineStr">
        <is>
          <t>S29</t>
        </is>
      </c>
      <c r="E698" t="inlineStr">
        <is>
          <t>Nexa Enna (S29)</t>
        </is>
      </c>
      <c r="F698" t="inlineStr">
        <is>
          <t>Ý</t>
        </is>
      </c>
      <c r="G698" t="inlineStr">
        <is>
          <t>POS</t>
        </is>
      </c>
      <c r="H698" s="42" t="n">
        <v>2880</v>
      </c>
      <c r="I698" s="42" t="n">
        <v>0</v>
      </c>
      <c r="J698" s="42" t="n">
        <v>2880</v>
      </c>
      <c r="K698" s="42" t="n">
        <v>0</v>
      </c>
      <c r="L698" s="42" t="n">
        <v>1</v>
      </c>
      <c r="M698" s="42" t="n">
        <v>10</v>
      </c>
      <c r="N698" s="42" t="n">
        <v>2880</v>
      </c>
      <c r="O698" s="42" t="n">
        <v>2880</v>
      </c>
      <c r="P698" s="42" t="n">
        <v>0</v>
      </c>
      <c r="Q698" s="42" t="n">
        <v>0</v>
      </c>
      <c r="R698" s="42" t="n">
        <v>0</v>
      </c>
      <c r="S698" s="42">
        <f>N698-(J698-K698)</f>
        <v/>
      </c>
      <c r="T698">
        <f>IF(N698=0,0,IF(AND(ABS(S698)&gt;Calc!$B$8,ABS(S698)/ABS(N698)&gt;Calc!$B$9),1,0))</f>
        <v/>
      </c>
      <c r="U698">
        <f>IF(AND(A698=Calc!$B$3,OR(Calc!$B$6="*",G698=Calc!$B$6),OR(Calc!$B$7="*",F698=Calc!$B$7)),1,0)</f>
        <v/>
      </c>
      <c r="V698">
        <f>IF(AND(U698=1,J698&gt;0),J698+ROW()/1000000,0)</f>
        <v/>
      </c>
      <c r="W698">
        <f>IF(AND(U698=1,OR(N698&lt;&gt;0,J698&lt;&gt;0)),ABS(S698)+ROW()/1000000,0)</f>
        <v/>
      </c>
      <c r="X698">
        <f>IF(AND(U698=1,T698=1,C698&lt;&gt;0),ABS(S698)+ROW()/1000000,0)</f>
        <v/>
      </c>
    </row>
    <row r="699">
      <c r="A699" t="n">
        <v>201704</v>
      </c>
      <c r="B699" t="inlineStr">
        <is>
          <t>04/2017</t>
        </is>
      </c>
      <c r="C699" t="n">
        <v>34</v>
      </c>
      <c r="D699" t="inlineStr">
        <is>
          <t>S34</t>
        </is>
      </c>
      <c r="E699" t="inlineStr">
        <is>
          <t>Nexa Groningen (S34)</t>
        </is>
      </c>
      <c r="F699" t="inlineStr">
        <is>
          <t>Hà Lan</t>
        </is>
      </c>
      <c r="G699" t="inlineStr">
        <is>
          <t>POS</t>
        </is>
      </c>
      <c r="H699" s="42" t="n">
        <v>1135.99</v>
      </c>
      <c r="I699" s="42" t="n">
        <v>0</v>
      </c>
      <c r="J699" s="42" t="n">
        <v>1135.99</v>
      </c>
      <c r="K699" s="42" t="n">
        <v>717</v>
      </c>
      <c r="L699" s="42" t="n">
        <v>1</v>
      </c>
      <c r="M699" s="42" t="n">
        <v>5</v>
      </c>
      <c r="N699" s="42" t="n">
        <v>418.99</v>
      </c>
      <c r="O699" s="42" t="n">
        <v>1135.99</v>
      </c>
      <c r="P699" s="42" t="n">
        <v>0</v>
      </c>
      <c r="Q699" s="42" t="n">
        <v>0</v>
      </c>
      <c r="R699" s="42" t="n">
        <v>0</v>
      </c>
      <c r="S699" s="42">
        <f>N699-(J699-K699)</f>
        <v/>
      </c>
      <c r="T699">
        <f>IF(N699=0,0,IF(AND(ABS(S699)&gt;Calc!$B$8,ABS(S699)/ABS(N699)&gt;Calc!$B$9),1,0))</f>
        <v/>
      </c>
      <c r="U699">
        <f>IF(AND(A699=Calc!$B$3,OR(Calc!$B$6="*",G699=Calc!$B$6),OR(Calc!$B$7="*",F699=Calc!$B$7)),1,0)</f>
        <v/>
      </c>
      <c r="V699">
        <f>IF(AND(U699=1,J699&gt;0),J699+ROW()/1000000,0)</f>
        <v/>
      </c>
      <c r="W699">
        <f>IF(AND(U699=1,OR(N699&lt;&gt;0,J699&lt;&gt;0)),ABS(S699)+ROW()/1000000,0)</f>
        <v/>
      </c>
      <c r="X699">
        <f>IF(AND(U699=1,T699=1,C699&lt;&gt;0),ABS(S699)+ROW()/1000000,0)</f>
        <v/>
      </c>
    </row>
    <row r="700">
      <c r="A700" t="n">
        <v>201704</v>
      </c>
      <c r="B700" t="inlineStr">
        <is>
          <t>04/2017</t>
        </is>
      </c>
      <c r="C700" t="n">
        <v>42</v>
      </c>
      <c r="D700" t="inlineStr">
        <is>
          <t>S42</t>
        </is>
      </c>
      <c r="E700" t="inlineStr">
        <is>
          <t>Nexa North Down (S42)</t>
        </is>
      </c>
      <c r="F700" t="inlineStr">
        <is>
          <t>Anh</t>
        </is>
      </c>
      <c r="G700" t="inlineStr">
        <is>
          <t>POS</t>
        </is>
      </c>
      <c r="H700" s="42" t="n">
        <v>399</v>
      </c>
      <c r="I700" s="42" t="n">
        <v>0</v>
      </c>
      <c r="J700" s="42" t="n">
        <v>399</v>
      </c>
      <c r="K700" s="42" t="n">
        <v>0</v>
      </c>
      <c r="L700" s="42" t="n">
        <v>1</v>
      </c>
      <c r="M700" s="42" t="n">
        <v>1</v>
      </c>
      <c r="N700" s="42" t="n">
        <v>399</v>
      </c>
      <c r="O700" s="42" t="n">
        <v>399</v>
      </c>
      <c r="P700" s="42" t="n">
        <v>0</v>
      </c>
      <c r="Q700" s="42" t="n">
        <v>0</v>
      </c>
      <c r="R700" s="42" t="n">
        <v>0</v>
      </c>
      <c r="S700" s="42">
        <f>N700-(J700-K700)</f>
        <v/>
      </c>
      <c r="T700">
        <f>IF(N700=0,0,IF(AND(ABS(S700)&gt;Calc!$B$8,ABS(S700)/ABS(N700)&gt;Calc!$B$9),1,0))</f>
        <v/>
      </c>
      <c r="U700">
        <f>IF(AND(A700=Calc!$B$3,OR(Calc!$B$6="*",G700=Calc!$B$6),OR(Calc!$B$7="*",F700=Calc!$B$7)),1,0)</f>
        <v/>
      </c>
      <c r="V700">
        <f>IF(AND(U700=1,J700&gt;0),J700+ROW()/1000000,0)</f>
        <v/>
      </c>
      <c r="W700">
        <f>IF(AND(U700=1,OR(N700&lt;&gt;0,J700&lt;&gt;0)),ABS(S700)+ROW()/1000000,0)</f>
        <v/>
      </c>
      <c r="X700">
        <f>IF(AND(U700=1,T700=1,C700&lt;&gt;0),ABS(S700)+ROW()/1000000,0)</f>
        <v/>
      </c>
    </row>
    <row r="701">
      <c r="A701" t="n">
        <v>201704</v>
      </c>
      <c r="B701" t="inlineStr">
        <is>
          <t>04/2017</t>
        </is>
      </c>
      <c r="C701" t="n">
        <v>43</v>
      </c>
      <c r="D701" t="inlineStr">
        <is>
          <t>S43</t>
        </is>
      </c>
      <c r="E701" t="inlineStr">
        <is>
          <t>Nexa Alaska (S43)</t>
        </is>
      </c>
      <c r="F701" t="inlineStr">
        <is>
          <t>Mỹ</t>
        </is>
      </c>
      <c r="G701" t="inlineStr">
        <is>
          <t>POS</t>
        </is>
      </c>
      <c r="H701" s="42" t="n">
        <v>299.9</v>
      </c>
      <c r="I701" s="42" t="n">
        <v>0</v>
      </c>
      <c r="J701" s="42" t="n">
        <v>299.9</v>
      </c>
      <c r="K701" s="42" t="n">
        <v>299.9</v>
      </c>
      <c r="L701" s="42" t="n">
        <v>1</v>
      </c>
      <c r="M701" s="42" t="n">
        <v>2</v>
      </c>
      <c r="N701" s="42" t="n">
        <v>0</v>
      </c>
      <c r="O701" s="42" t="n">
        <v>299.9</v>
      </c>
      <c r="P701" s="42" t="n">
        <v>0</v>
      </c>
      <c r="Q701" s="42" t="n">
        <v>0</v>
      </c>
      <c r="R701" s="42" t="n">
        <v>0</v>
      </c>
      <c r="S701" s="42">
        <f>N701-(J701-K701)</f>
        <v/>
      </c>
      <c r="T701">
        <f>IF(N701=0,0,IF(AND(ABS(S701)&gt;Calc!$B$8,ABS(S701)/ABS(N701)&gt;Calc!$B$9),1,0))</f>
        <v/>
      </c>
      <c r="U701">
        <f>IF(AND(A701=Calc!$B$3,OR(Calc!$B$6="*",G701=Calc!$B$6),OR(Calc!$B$7="*",F701=Calc!$B$7)),1,0)</f>
        <v/>
      </c>
      <c r="V701">
        <f>IF(AND(U701=1,J701&gt;0),J701+ROW()/1000000,0)</f>
        <v/>
      </c>
      <c r="W701">
        <f>IF(AND(U701=1,OR(N701&lt;&gt;0,J701&lt;&gt;0)),ABS(S701)+ROW()/1000000,0)</f>
        <v/>
      </c>
      <c r="X701">
        <f>IF(AND(U701=1,T701=1,C701&lt;&gt;0),ABS(S701)+ROW()/1000000,0)</f>
        <v/>
      </c>
    </row>
    <row r="702">
      <c r="A702" t="n">
        <v>201704</v>
      </c>
      <c r="B702" t="inlineStr">
        <is>
          <t>04/2017</t>
        </is>
      </c>
      <c r="C702" t="n">
        <v>45</v>
      </c>
      <c r="D702" t="inlineStr">
        <is>
          <t>S45</t>
        </is>
      </c>
      <c r="E702" t="inlineStr">
        <is>
          <t>Nexa Connecticut (S45)</t>
        </is>
      </c>
      <c r="F702" t="inlineStr">
        <is>
          <t>Mỹ</t>
        </is>
      </c>
      <c r="G702" t="inlineStr">
        <is>
          <t>POS</t>
        </is>
      </c>
      <c r="H702" s="42" t="n">
        <v>652</v>
      </c>
      <c r="I702" s="42" t="n">
        <v>0</v>
      </c>
      <c r="J702" s="42" t="n">
        <v>652</v>
      </c>
      <c r="K702" s="42" t="n">
        <v>0</v>
      </c>
      <c r="L702" s="42" t="n">
        <v>1</v>
      </c>
      <c r="M702" s="42" t="n">
        <v>6</v>
      </c>
      <c r="N702" s="42" t="n">
        <v>652</v>
      </c>
      <c r="O702" s="42" t="n">
        <v>652</v>
      </c>
      <c r="P702" s="42" t="n">
        <v>0</v>
      </c>
      <c r="Q702" s="42" t="n">
        <v>0</v>
      </c>
      <c r="R702" s="42" t="n">
        <v>0</v>
      </c>
      <c r="S702" s="42">
        <f>N702-(J702-K702)</f>
        <v/>
      </c>
      <c r="T702">
        <f>IF(N702=0,0,IF(AND(ABS(S702)&gt;Calc!$B$8,ABS(S702)/ABS(N702)&gt;Calc!$B$9),1,0))</f>
        <v/>
      </c>
      <c r="U702">
        <f>IF(AND(A702=Calc!$B$3,OR(Calc!$B$6="*",G702=Calc!$B$6),OR(Calc!$B$7="*",F702=Calc!$B$7)),1,0)</f>
        <v/>
      </c>
      <c r="V702">
        <f>IF(AND(U702=1,J702&gt;0),J702+ROW()/1000000,0)</f>
        <v/>
      </c>
      <c r="W702">
        <f>IF(AND(U702=1,OR(N702&lt;&gt;0,J702&lt;&gt;0)),ABS(S702)+ROW()/1000000,0)</f>
        <v/>
      </c>
      <c r="X702">
        <f>IF(AND(U702=1,T702=1,C702&lt;&gt;0),ABS(S702)+ROW()/1000000,0)</f>
        <v/>
      </c>
    </row>
    <row r="703">
      <c r="A703" t="n">
        <v>201704</v>
      </c>
      <c r="B703" t="inlineStr">
        <is>
          <t>04/2017</t>
        </is>
      </c>
      <c r="C703" t="n">
        <v>47</v>
      </c>
      <c r="D703" t="inlineStr">
        <is>
          <t>S47</t>
        </is>
      </c>
      <c r="E703" t="inlineStr">
        <is>
          <t>Nexa Hawaii (S47)</t>
        </is>
      </c>
      <c r="F703" t="inlineStr">
        <is>
          <t>Mỹ</t>
        </is>
      </c>
      <c r="G703" t="inlineStr">
        <is>
          <t>POS</t>
        </is>
      </c>
      <c r="H703" s="42" t="n">
        <v>5307.97</v>
      </c>
      <c r="I703" s="42" t="n">
        <v>0</v>
      </c>
      <c r="J703" s="42" t="n">
        <v>5307.97</v>
      </c>
      <c r="K703" s="42" t="n">
        <v>0</v>
      </c>
      <c r="L703" s="42" t="n">
        <v>1</v>
      </c>
      <c r="M703" s="42" t="n">
        <v>10</v>
      </c>
      <c r="N703" s="42" t="n">
        <v>5307.97</v>
      </c>
      <c r="O703" s="42" t="n">
        <v>5307.97</v>
      </c>
      <c r="P703" s="42" t="n">
        <v>0</v>
      </c>
      <c r="Q703" s="42" t="n">
        <v>0</v>
      </c>
      <c r="R703" s="42" t="n">
        <v>0</v>
      </c>
      <c r="S703" s="42">
        <f>N703-(J703-K703)</f>
        <v/>
      </c>
      <c r="T703">
        <f>IF(N703=0,0,IF(AND(ABS(S703)&gt;Calc!$B$8,ABS(S703)/ABS(N703)&gt;Calc!$B$9),1,0))</f>
        <v/>
      </c>
      <c r="U703">
        <f>IF(AND(A703=Calc!$B$3,OR(Calc!$B$6="*",G703=Calc!$B$6),OR(Calc!$B$7="*",F703=Calc!$B$7)),1,0)</f>
        <v/>
      </c>
      <c r="V703">
        <f>IF(AND(U703=1,J703&gt;0),J703+ROW()/1000000,0)</f>
        <v/>
      </c>
      <c r="W703">
        <f>IF(AND(U703=1,OR(N703&lt;&gt;0,J703&lt;&gt;0)),ABS(S703)+ROW()/1000000,0)</f>
        <v/>
      </c>
      <c r="X703">
        <f>IF(AND(U703=1,T703=1,C703&lt;&gt;0),ABS(S703)+ROW()/1000000,0)</f>
        <v/>
      </c>
    </row>
    <row r="704">
      <c r="A704" t="n">
        <v>201704</v>
      </c>
      <c r="B704" t="inlineStr">
        <is>
          <t>04/2017</t>
        </is>
      </c>
      <c r="C704" t="n">
        <v>48</v>
      </c>
      <c r="D704" t="inlineStr">
        <is>
          <t>S48</t>
        </is>
      </c>
      <c r="E704" t="inlineStr">
        <is>
          <t>Nexa Idaho (S48)</t>
        </is>
      </c>
      <c r="F704" t="inlineStr">
        <is>
          <t>Mỹ</t>
        </is>
      </c>
      <c r="G704" t="inlineStr">
        <is>
          <t>POS</t>
        </is>
      </c>
      <c r="H704" s="42" t="n">
        <v>826</v>
      </c>
      <c r="I704" s="42" t="n">
        <v>0</v>
      </c>
      <c r="J704" s="42" t="n">
        <v>826</v>
      </c>
      <c r="K704" s="42" t="n">
        <v>0</v>
      </c>
      <c r="L704" s="42" t="n">
        <v>1</v>
      </c>
      <c r="M704" s="42" t="n">
        <v>7</v>
      </c>
      <c r="N704" s="42" t="n">
        <v>826</v>
      </c>
      <c r="O704" s="42" t="n">
        <v>826</v>
      </c>
      <c r="P704" s="42" t="n">
        <v>0</v>
      </c>
      <c r="Q704" s="42" t="n">
        <v>0</v>
      </c>
      <c r="R704" s="42" t="n">
        <v>0</v>
      </c>
      <c r="S704" s="42">
        <f>N704-(J704-K704)</f>
        <v/>
      </c>
      <c r="T704">
        <f>IF(N704=0,0,IF(AND(ABS(S704)&gt;Calc!$B$8,ABS(S704)/ABS(N704)&gt;Calc!$B$9),1,0))</f>
        <v/>
      </c>
      <c r="U704">
        <f>IF(AND(A704=Calc!$B$3,OR(Calc!$B$6="*",G704=Calc!$B$6),OR(Calc!$B$7="*",F704=Calc!$B$7)),1,0)</f>
        <v/>
      </c>
      <c r="V704">
        <f>IF(AND(U704=1,J704&gt;0),J704+ROW()/1000000,0)</f>
        <v/>
      </c>
      <c r="W704">
        <f>IF(AND(U704=1,OR(N704&lt;&gt;0,J704&lt;&gt;0)),ABS(S704)+ROW()/1000000,0)</f>
        <v/>
      </c>
      <c r="X704">
        <f>IF(AND(U704=1,T704=1,C704&lt;&gt;0),ABS(S704)+ROW()/1000000,0)</f>
        <v/>
      </c>
    </row>
    <row r="705">
      <c r="A705" t="n">
        <v>201704</v>
      </c>
      <c r="B705" t="inlineStr">
        <is>
          <t>04/2017</t>
        </is>
      </c>
      <c r="C705" t="n">
        <v>50</v>
      </c>
      <c r="D705" t="inlineStr">
        <is>
          <t>S50</t>
        </is>
      </c>
      <c r="E705" t="inlineStr">
        <is>
          <t>Nexa Kansas (S50)</t>
        </is>
      </c>
      <c r="F705" t="inlineStr">
        <is>
          <t>Mỹ</t>
        </is>
      </c>
      <c r="G705" t="inlineStr">
        <is>
          <t>POS</t>
        </is>
      </c>
      <c r="H705" s="42" t="n">
        <v>1574.84</v>
      </c>
      <c r="I705" s="42" t="n">
        <v>0</v>
      </c>
      <c r="J705" s="42" t="n">
        <v>1574.84</v>
      </c>
      <c r="K705" s="42" t="n">
        <v>0</v>
      </c>
      <c r="L705" s="42" t="n">
        <v>1</v>
      </c>
      <c r="M705" s="42" t="n">
        <v>12</v>
      </c>
      <c r="N705" s="42" t="n">
        <v>1574.84</v>
      </c>
      <c r="O705" s="42" t="n">
        <v>1574.84</v>
      </c>
      <c r="P705" s="42" t="n">
        <v>0</v>
      </c>
      <c r="Q705" s="42" t="n">
        <v>0</v>
      </c>
      <c r="R705" s="42" t="n">
        <v>0</v>
      </c>
      <c r="S705" s="42">
        <f>N705-(J705-K705)</f>
        <v/>
      </c>
      <c r="T705">
        <f>IF(N705=0,0,IF(AND(ABS(S705)&gt;Calc!$B$8,ABS(S705)/ABS(N705)&gt;Calc!$B$9),1,0))</f>
        <v/>
      </c>
      <c r="U705">
        <f>IF(AND(A705=Calc!$B$3,OR(Calc!$B$6="*",G705=Calc!$B$6),OR(Calc!$B$7="*",F705=Calc!$B$7)),1,0)</f>
        <v/>
      </c>
      <c r="V705">
        <f>IF(AND(U705=1,J705&gt;0),J705+ROW()/1000000,0)</f>
        <v/>
      </c>
      <c r="W705">
        <f>IF(AND(U705=1,OR(N705&lt;&gt;0,J705&lt;&gt;0)),ABS(S705)+ROW()/1000000,0)</f>
        <v/>
      </c>
      <c r="X705">
        <f>IF(AND(U705=1,T705=1,C705&lt;&gt;0),ABS(S705)+ROW()/1000000,0)</f>
        <v/>
      </c>
    </row>
    <row r="706">
      <c r="A706" t="n">
        <v>201704</v>
      </c>
      <c r="B706" t="inlineStr">
        <is>
          <t>04/2017</t>
        </is>
      </c>
      <c r="C706" t="n">
        <v>53</v>
      </c>
      <c r="D706" t="inlineStr">
        <is>
          <t>S53</t>
        </is>
      </c>
      <c r="E706" t="inlineStr">
        <is>
          <t>Nexa Montana (S53)</t>
        </is>
      </c>
      <c r="F706" t="inlineStr">
        <is>
          <t>Mỹ</t>
        </is>
      </c>
      <c r="G706" t="inlineStr">
        <is>
          <t>POS</t>
        </is>
      </c>
      <c r="H706" s="42" t="n">
        <v>10853.47</v>
      </c>
      <c r="I706" s="42" t="n">
        <v>0</v>
      </c>
      <c r="J706" s="42" t="n">
        <v>10853.47</v>
      </c>
      <c r="K706" s="42" t="n">
        <v>0</v>
      </c>
      <c r="L706" s="42" t="n">
        <v>1</v>
      </c>
      <c r="M706" s="42" t="n">
        <v>24</v>
      </c>
      <c r="N706" s="42" t="n">
        <v>10853.47</v>
      </c>
      <c r="O706" s="42" t="n">
        <v>10853.47</v>
      </c>
      <c r="P706" s="42" t="n">
        <v>0</v>
      </c>
      <c r="Q706" s="42" t="n">
        <v>0</v>
      </c>
      <c r="R706" s="42" t="n">
        <v>0</v>
      </c>
      <c r="S706" s="42">
        <f>N706-(J706-K706)</f>
        <v/>
      </c>
      <c r="T706">
        <f>IF(N706=0,0,IF(AND(ABS(S706)&gt;Calc!$B$8,ABS(S706)/ABS(N706)&gt;Calc!$B$9),1,0))</f>
        <v/>
      </c>
      <c r="U706">
        <f>IF(AND(A706=Calc!$B$3,OR(Calc!$B$6="*",G706=Calc!$B$6),OR(Calc!$B$7="*",F706=Calc!$B$7)),1,0)</f>
        <v/>
      </c>
      <c r="V706">
        <f>IF(AND(U706=1,J706&gt;0),J706+ROW()/1000000,0)</f>
        <v/>
      </c>
      <c r="W706">
        <f>IF(AND(U706=1,OR(N706&lt;&gt;0,J706&lt;&gt;0)),ABS(S706)+ROW()/1000000,0)</f>
        <v/>
      </c>
      <c r="X706">
        <f>IF(AND(U706=1,T706=1,C706&lt;&gt;0),ABS(S706)+ROW()/1000000,0)</f>
        <v/>
      </c>
    </row>
    <row r="707">
      <c r="A707" t="n">
        <v>201704</v>
      </c>
      <c r="B707" t="inlineStr">
        <is>
          <t>04/2017</t>
        </is>
      </c>
      <c r="C707" t="n">
        <v>54</v>
      </c>
      <c r="D707" t="inlineStr">
        <is>
          <t>S54</t>
        </is>
      </c>
      <c r="E707" t="inlineStr">
        <is>
          <t>Nexa Nebraska (S54)</t>
        </is>
      </c>
      <c r="F707" t="inlineStr">
        <is>
          <t>Mỹ</t>
        </is>
      </c>
      <c r="G707" t="inlineStr">
        <is>
          <t>POS</t>
        </is>
      </c>
      <c r="H707" s="42" t="n">
        <v>19398.94</v>
      </c>
      <c r="I707" s="42" t="n">
        <v>0</v>
      </c>
      <c r="J707" s="42" t="n">
        <v>19398.94</v>
      </c>
      <c r="K707" s="42" t="n">
        <v>0</v>
      </c>
      <c r="L707" s="42" t="n">
        <v>1</v>
      </c>
      <c r="M707" s="42" t="n">
        <v>7</v>
      </c>
      <c r="N707" s="42" t="n">
        <v>19398.94</v>
      </c>
      <c r="O707" s="42" t="n">
        <v>19398.94</v>
      </c>
      <c r="P707" s="42" t="n">
        <v>0</v>
      </c>
      <c r="Q707" s="42" t="n">
        <v>0</v>
      </c>
      <c r="R707" s="42" t="n">
        <v>0</v>
      </c>
      <c r="S707" s="42">
        <f>N707-(J707-K707)</f>
        <v/>
      </c>
      <c r="T707">
        <f>IF(N707=0,0,IF(AND(ABS(S707)&gt;Calc!$B$8,ABS(S707)/ABS(N707)&gt;Calc!$B$9),1,0))</f>
        <v/>
      </c>
      <c r="U707">
        <f>IF(AND(A707=Calc!$B$3,OR(Calc!$B$6="*",G707=Calc!$B$6),OR(Calc!$B$7="*",F707=Calc!$B$7)),1,0)</f>
        <v/>
      </c>
      <c r="V707">
        <f>IF(AND(U707=1,J707&gt;0),J707+ROW()/1000000,0)</f>
        <v/>
      </c>
      <c r="W707">
        <f>IF(AND(U707=1,OR(N707&lt;&gt;0,J707&lt;&gt;0)),ABS(S707)+ROW()/1000000,0)</f>
        <v/>
      </c>
      <c r="X707">
        <f>IF(AND(U707=1,T707=1,C707&lt;&gt;0),ABS(S707)+ROW()/1000000,0)</f>
        <v/>
      </c>
    </row>
    <row r="708">
      <c r="A708" t="n">
        <v>201704</v>
      </c>
      <c r="B708" t="inlineStr">
        <is>
          <t>04/2017</t>
        </is>
      </c>
      <c r="C708" t="n">
        <v>55</v>
      </c>
      <c r="D708" t="inlineStr">
        <is>
          <t>S55</t>
        </is>
      </c>
      <c r="E708" t="inlineStr">
        <is>
          <t>Nexa Nevada (S55)</t>
        </is>
      </c>
      <c r="F708" t="inlineStr">
        <is>
          <t>Mỹ</t>
        </is>
      </c>
      <c r="G708" t="inlineStr">
        <is>
          <t>POS</t>
        </is>
      </c>
      <c r="H708" s="42" t="n">
        <v>448</v>
      </c>
      <c r="I708" s="42" t="n">
        <v>0</v>
      </c>
      <c r="J708" s="42" t="n">
        <v>448</v>
      </c>
      <c r="K708" s="42" t="n">
        <v>0</v>
      </c>
      <c r="L708" s="42" t="n">
        <v>2</v>
      </c>
      <c r="M708" s="42" t="n">
        <v>2</v>
      </c>
      <c r="N708" s="42" t="n">
        <v>448</v>
      </c>
      <c r="O708" s="42" t="n">
        <v>448</v>
      </c>
      <c r="P708" s="42" t="n">
        <v>0</v>
      </c>
      <c r="Q708" s="42" t="n">
        <v>0</v>
      </c>
      <c r="R708" s="42" t="n">
        <v>0</v>
      </c>
      <c r="S708" s="42">
        <f>N708-(J708-K708)</f>
        <v/>
      </c>
      <c r="T708">
        <f>IF(N708=0,0,IF(AND(ABS(S708)&gt;Calc!$B$8,ABS(S708)/ABS(N708)&gt;Calc!$B$9),1,0))</f>
        <v/>
      </c>
      <c r="U708">
        <f>IF(AND(A708=Calc!$B$3,OR(Calc!$B$6="*",G708=Calc!$B$6),OR(Calc!$B$7="*",F708=Calc!$B$7)),1,0)</f>
        <v/>
      </c>
      <c r="V708">
        <f>IF(AND(U708=1,J708&gt;0),J708+ROW()/1000000,0)</f>
        <v/>
      </c>
      <c r="W708">
        <f>IF(AND(U708=1,OR(N708&lt;&gt;0,J708&lt;&gt;0)),ABS(S708)+ROW()/1000000,0)</f>
        <v/>
      </c>
      <c r="X708">
        <f>IF(AND(U708=1,T708=1,C708&lt;&gt;0),ABS(S708)+ROW()/1000000,0)</f>
        <v/>
      </c>
    </row>
    <row r="709">
      <c r="A709" t="n">
        <v>201704</v>
      </c>
      <c r="B709" t="inlineStr">
        <is>
          <t>04/2017</t>
        </is>
      </c>
      <c r="C709" t="n">
        <v>57</v>
      </c>
      <c r="D709" t="inlineStr">
        <is>
          <t>S57</t>
        </is>
      </c>
      <c r="E709" t="inlineStr">
        <is>
          <t>Nexa New Mexico (S57)</t>
        </is>
      </c>
      <c r="F709" t="inlineStr">
        <is>
          <t>Mỹ</t>
        </is>
      </c>
      <c r="G709" t="inlineStr">
        <is>
          <t>POS</t>
        </is>
      </c>
      <c r="H709" s="42" t="n">
        <v>1585.93</v>
      </c>
      <c r="I709" s="42" t="n">
        <v>0</v>
      </c>
      <c r="J709" s="42" t="n">
        <v>1585.93</v>
      </c>
      <c r="K709" s="42" t="n">
        <v>0</v>
      </c>
      <c r="L709" s="42" t="n">
        <v>1</v>
      </c>
      <c r="M709" s="42" t="n">
        <v>9</v>
      </c>
      <c r="N709" s="42" t="n">
        <v>1585.93</v>
      </c>
      <c r="O709" s="42" t="n">
        <v>1585.93</v>
      </c>
      <c r="P709" s="42" t="n">
        <v>0</v>
      </c>
      <c r="Q709" s="42" t="n">
        <v>0</v>
      </c>
      <c r="R709" s="42" t="n">
        <v>0</v>
      </c>
      <c r="S709" s="42">
        <f>N709-(J709-K709)</f>
        <v/>
      </c>
      <c r="T709">
        <f>IF(N709=0,0,IF(AND(ABS(S709)&gt;Calc!$B$8,ABS(S709)/ABS(N709)&gt;Calc!$B$9),1,0))</f>
        <v/>
      </c>
      <c r="U709">
        <f>IF(AND(A709=Calc!$B$3,OR(Calc!$B$6="*",G709=Calc!$B$6),OR(Calc!$B$7="*",F709=Calc!$B$7)),1,0)</f>
        <v/>
      </c>
      <c r="V709">
        <f>IF(AND(U709=1,J709&gt;0),J709+ROW()/1000000,0)</f>
        <v/>
      </c>
      <c r="W709">
        <f>IF(AND(U709=1,OR(N709&lt;&gt;0,J709&lt;&gt;0)),ABS(S709)+ROW()/1000000,0)</f>
        <v/>
      </c>
      <c r="X709">
        <f>IF(AND(U709=1,T709=1,C709&lt;&gt;0),ABS(S709)+ROW()/1000000,0)</f>
        <v/>
      </c>
    </row>
    <row r="710">
      <c r="A710" t="n">
        <v>201704</v>
      </c>
      <c r="B710" t="inlineStr">
        <is>
          <t>04/2017</t>
        </is>
      </c>
      <c r="C710" t="n">
        <v>59</v>
      </c>
      <c r="D710" t="inlineStr">
        <is>
          <t>S59</t>
        </is>
      </c>
      <c r="E710" t="inlineStr">
        <is>
          <t>Nexa Oregon (S59)</t>
        </is>
      </c>
      <c r="F710" t="inlineStr">
        <is>
          <t>Mỹ</t>
        </is>
      </c>
      <c r="G710" t="inlineStr">
        <is>
          <t>POS</t>
        </is>
      </c>
      <c r="H710" s="42" t="n">
        <v>1528.75</v>
      </c>
      <c r="I710" s="42" t="n">
        <v>0</v>
      </c>
      <c r="J710" s="42" t="n">
        <v>1528.75</v>
      </c>
      <c r="K710" s="42" t="n">
        <v>0</v>
      </c>
      <c r="L710" s="42" t="n">
        <v>1</v>
      </c>
      <c r="M710" s="42" t="n">
        <v>6</v>
      </c>
      <c r="N710" s="42" t="n">
        <v>1528.75</v>
      </c>
      <c r="O710" s="42" t="n">
        <v>1528.75</v>
      </c>
      <c r="P710" s="42" t="n">
        <v>0</v>
      </c>
      <c r="Q710" s="42" t="n">
        <v>0</v>
      </c>
      <c r="R710" s="42" t="n">
        <v>0</v>
      </c>
      <c r="S710" s="42">
        <f>N710-(J710-K710)</f>
        <v/>
      </c>
      <c r="T710">
        <f>IF(N710=0,0,IF(AND(ABS(S710)&gt;Calc!$B$8,ABS(S710)/ABS(N710)&gt;Calc!$B$9),1,0))</f>
        <v/>
      </c>
      <c r="U710">
        <f>IF(AND(A710=Calc!$B$3,OR(Calc!$B$6="*",G710=Calc!$B$6),OR(Calc!$B$7="*",F710=Calc!$B$7)),1,0)</f>
        <v/>
      </c>
      <c r="V710">
        <f>IF(AND(U710=1,J710&gt;0),J710+ROW()/1000000,0)</f>
        <v/>
      </c>
      <c r="W710">
        <f>IF(AND(U710=1,OR(N710&lt;&gt;0,J710&lt;&gt;0)),ABS(S710)+ROW()/1000000,0)</f>
        <v/>
      </c>
      <c r="X710">
        <f>IF(AND(U710=1,T710=1,C710&lt;&gt;0),ABS(S710)+ROW()/1000000,0)</f>
        <v/>
      </c>
    </row>
    <row r="711">
      <c r="A711" t="n">
        <v>201704</v>
      </c>
      <c r="B711" t="inlineStr">
        <is>
          <t>04/2017</t>
        </is>
      </c>
      <c r="C711" t="n">
        <v>61</v>
      </c>
      <c r="D711" t="inlineStr">
        <is>
          <t>S61</t>
        </is>
      </c>
      <c r="E711" t="inlineStr">
        <is>
          <t>Nexa South Carolina (S61)</t>
        </is>
      </c>
      <c r="F711" t="inlineStr">
        <is>
          <t>Mỹ</t>
        </is>
      </c>
      <c r="G711" t="inlineStr">
        <is>
          <t>POS</t>
        </is>
      </c>
      <c r="H711" s="42" t="n">
        <v>0</v>
      </c>
      <c r="I711" s="42" t="n">
        <v>0</v>
      </c>
      <c r="J711" s="42" t="n">
        <v>0</v>
      </c>
      <c r="K711" s="42" t="n">
        <v>3115</v>
      </c>
      <c r="L711" s="42" t="n">
        <v>0</v>
      </c>
      <c r="M711" s="42" t="n">
        <v>0</v>
      </c>
      <c r="N711" s="42" t="n">
        <v>-3115</v>
      </c>
      <c r="O711" s="42" t="n">
        <v>0</v>
      </c>
      <c r="P711" s="42" t="n">
        <v>0</v>
      </c>
      <c r="Q711" s="42" t="n">
        <v>0</v>
      </c>
      <c r="R711" s="42" t="n">
        <v>0</v>
      </c>
      <c r="S711" s="42">
        <f>N711-(J711-K711)</f>
        <v/>
      </c>
      <c r="T711">
        <f>IF(N711=0,0,IF(AND(ABS(S711)&gt;Calc!$B$8,ABS(S711)/ABS(N711)&gt;Calc!$B$9),1,0))</f>
        <v/>
      </c>
      <c r="U711">
        <f>IF(AND(A711=Calc!$B$3,OR(Calc!$B$6="*",G711=Calc!$B$6),OR(Calc!$B$7="*",F711=Calc!$B$7)),1,0)</f>
        <v/>
      </c>
      <c r="V711">
        <f>IF(AND(U711=1,J711&gt;0),J711+ROW()/1000000,0)</f>
        <v/>
      </c>
      <c r="W711">
        <f>IF(AND(U711=1,OR(N711&lt;&gt;0,J711&lt;&gt;0)),ABS(S711)+ROW()/1000000,0)</f>
        <v/>
      </c>
      <c r="X711">
        <f>IF(AND(U711=1,T711=1,C711&lt;&gt;0),ABS(S711)+ROW()/1000000,0)</f>
        <v/>
      </c>
    </row>
    <row r="712">
      <c r="A712" t="n">
        <v>201704</v>
      </c>
      <c r="B712" t="inlineStr">
        <is>
          <t>04/2017</t>
        </is>
      </c>
      <c r="C712" t="n">
        <v>63</v>
      </c>
      <c r="D712" t="inlineStr">
        <is>
          <t>S63</t>
        </is>
      </c>
      <c r="E712" t="inlineStr">
        <is>
          <t>Nexa Utah (S63)</t>
        </is>
      </c>
      <c r="F712" t="inlineStr">
        <is>
          <t>Mỹ</t>
        </is>
      </c>
      <c r="G712" t="inlineStr">
        <is>
          <t>POS</t>
        </is>
      </c>
      <c r="H712" s="42" t="n">
        <v>1409.91</v>
      </c>
      <c r="I712" s="42" t="n">
        <v>0</v>
      </c>
      <c r="J712" s="42" t="n">
        <v>1409.91</v>
      </c>
      <c r="K712" s="42" t="n">
        <v>0</v>
      </c>
      <c r="L712" s="42" t="n">
        <v>1</v>
      </c>
      <c r="M712" s="42" t="n">
        <v>3</v>
      </c>
      <c r="N712" s="42" t="n">
        <v>1409.91</v>
      </c>
      <c r="O712" s="42" t="n">
        <v>1409.91</v>
      </c>
      <c r="P712" s="42" t="n">
        <v>0</v>
      </c>
      <c r="Q712" s="42" t="n">
        <v>0</v>
      </c>
      <c r="R712" s="42" t="n">
        <v>0</v>
      </c>
      <c r="S712" s="42">
        <f>N712-(J712-K712)</f>
        <v/>
      </c>
      <c r="T712">
        <f>IF(N712=0,0,IF(AND(ABS(S712)&gt;Calc!$B$8,ABS(S712)/ABS(N712)&gt;Calc!$B$9),1,0))</f>
        <v/>
      </c>
      <c r="U712">
        <f>IF(AND(A712=Calc!$B$3,OR(Calc!$B$6="*",G712=Calc!$B$6),OR(Calc!$B$7="*",F712=Calc!$B$7)),1,0)</f>
        <v/>
      </c>
      <c r="V712">
        <f>IF(AND(U712=1,J712&gt;0),J712+ROW()/1000000,0)</f>
        <v/>
      </c>
      <c r="W712">
        <f>IF(AND(U712=1,OR(N712&lt;&gt;0,J712&lt;&gt;0)),ABS(S712)+ROW()/1000000,0)</f>
        <v/>
      </c>
      <c r="X712">
        <f>IF(AND(U712=1,T712=1,C712&lt;&gt;0),ABS(S712)+ROW()/1000000,0)</f>
        <v/>
      </c>
    </row>
    <row r="713">
      <c r="A713" t="n">
        <v>201704</v>
      </c>
      <c r="B713" t="inlineStr">
        <is>
          <t>04/2017</t>
        </is>
      </c>
      <c r="C713" t="n">
        <v>64</v>
      </c>
      <c r="D713" t="inlineStr">
        <is>
          <t>S64</t>
        </is>
      </c>
      <c r="E713" t="inlineStr">
        <is>
          <t>Nexa Washington DC (S64)</t>
        </is>
      </c>
      <c r="F713" t="inlineStr">
        <is>
          <t>Mỹ</t>
        </is>
      </c>
      <c r="G713" t="inlineStr">
        <is>
          <t>POS</t>
        </is>
      </c>
      <c r="H713" s="42" t="n">
        <v>1692.89</v>
      </c>
      <c r="I713" s="42" t="n">
        <v>0</v>
      </c>
      <c r="J713" s="42" t="n">
        <v>1692.89</v>
      </c>
      <c r="K713" s="42" t="n">
        <v>0</v>
      </c>
      <c r="L713" s="42" t="n">
        <v>1</v>
      </c>
      <c r="M713" s="42" t="n">
        <v>9</v>
      </c>
      <c r="N713" s="42" t="n">
        <v>1692.89</v>
      </c>
      <c r="O713" s="42" t="n">
        <v>1692.89</v>
      </c>
      <c r="P713" s="42" t="n">
        <v>0</v>
      </c>
      <c r="Q713" s="42" t="n">
        <v>0</v>
      </c>
      <c r="R713" s="42" t="n">
        <v>0</v>
      </c>
      <c r="S713" s="42">
        <f>N713-(J713-K713)</f>
        <v/>
      </c>
      <c r="T713">
        <f>IF(N713=0,0,IF(AND(ABS(S713)&gt;Calc!$B$8,ABS(S713)/ABS(N713)&gt;Calc!$B$9),1,0))</f>
        <v/>
      </c>
      <c r="U713">
        <f>IF(AND(A713=Calc!$B$3,OR(Calc!$B$6="*",G713=Calc!$B$6),OR(Calc!$B$7="*",F713=Calc!$B$7)),1,0)</f>
        <v/>
      </c>
      <c r="V713">
        <f>IF(AND(U713=1,J713&gt;0),J713+ROW()/1000000,0)</f>
        <v/>
      </c>
      <c r="W713">
        <f>IF(AND(U713=1,OR(N713&lt;&gt;0,J713&lt;&gt;0)),ABS(S713)+ROW()/1000000,0)</f>
        <v/>
      </c>
      <c r="X713">
        <f>IF(AND(U713=1,T713=1,C713&lt;&gt;0),ABS(S713)+ROW()/1000000,0)</f>
        <v/>
      </c>
    </row>
    <row r="714">
      <c r="A714" t="n">
        <v>201704</v>
      </c>
      <c r="B714" t="inlineStr">
        <is>
          <t>04/2017</t>
        </is>
      </c>
      <c r="C714" t="n">
        <v>65</v>
      </c>
      <c r="D714" t="inlineStr">
        <is>
          <t>S65</t>
        </is>
      </c>
      <c r="E714" t="inlineStr">
        <is>
          <t>Nexa West Virginia (S65)</t>
        </is>
      </c>
      <c r="F714" t="inlineStr">
        <is>
          <t>Mỹ</t>
        </is>
      </c>
      <c r="G714" t="inlineStr">
        <is>
          <t>POS</t>
        </is>
      </c>
      <c r="H714" s="42" t="n">
        <v>894.95</v>
      </c>
      <c r="I714" s="42" t="n">
        <v>0</v>
      </c>
      <c r="J714" s="42" t="n">
        <v>894.95</v>
      </c>
      <c r="K714" s="42" t="n">
        <v>0</v>
      </c>
      <c r="L714" s="42" t="n">
        <v>1</v>
      </c>
      <c r="M714" s="42" t="n">
        <v>6</v>
      </c>
      <c r="N714" s="42" t="n">
        <v>894.95</v>
      </c>
      <c r="O714" s="42" t="n">
        <v>894.95</v>
      </c>
      <c r="P714" s="42" t="n">
        <v>0</v>
      </c>
      <c r="Q714" s="42" t="n">
        <v>0</v>
      </c>
      <c r="R714" s="42" t="n">
        <v>0</v>
      </c>
      <c r="S714" s="42">
        <f>N714-(J714-K714)</f>
        <v/>
      </c>
      <c r="T714">
        <f>IF(N714=0,0,IF(AND(ABS(S714)&gt;Calc!$B$8,ABS(S714)/ABS(N714)&gt;Calc!$B$9),1,0))</f>
        <v/>
      </c>
      <c r="U714">
        <f>IF(AND(A714=Calc!$B$3,OR(Calc!$B$6="*",G714=Calc!$B$6),OR(Calc!$B$7="*",F714=Calc!$B$7)),1,0)</f>
        <v/>
      </c>
      <c r="V714">
        <f>IF(AND(U714=1,J714&gt;0),J714+ROW()/1000000,0)</f>
        <v/>
      </c>
      <c r="W714">
        <f>IF(AND(U714=1,OR(N714&lt;&gt;0,J714&lt;&gt;0)),ABS(S714)+ROW()/1000000,0)</f>
        <v/>
      </c>
      <c r="X714">
        <f>IF(AND(U714=1,T714=1,C714&lt;&gt;0),ABS(S714)+ROW()/1000000,0)</f>
        <v/>
      </c>
    </row>
    <row r="715">
      <c r="A715" t="n">
        <v>201705</v>
      </c>
      <c r="B715" t="inlineStr">
        <is>
          <t>05/2017</t>
        </is>
      </c>
      <c r="C715" t="n">
        <v>0</v>
      </c>
      <c r="D715" t="inlineStr">
        <is>
          <t>ONL</t>
        </is>
      </c>
      <c r="E715" t="inlineStr">
        <is>
          <t>Nexa Online (website/app)</t>
        </is>
      </c>
      <c r="F715" t="inlineStr">
        <is>
          <t>Online</t>
        </is>
      </c>
      <c r="G715" t="inlineStr">
        <is>
          <t>ONLINE</t>
        </is>
      </c>
      <c r="H715" s="42" t="n">
        <v>115009.38</v>
      </c>
      <c r="I715" s="42" t="n">
        <v>2803.98</v>
      </c>
      <c r="J715" s="42" t="n">
        <v>112205.4</v>
      </c>
      <c r="K715" s="42" t="n">
        <v>71.95999999999999</v>
      </c>
      <c r="L715" s="42" t="n">
        <v>55</v>
      </c>
      <c r="M715" s="42" t="n">
        <v>416</v>
      </c>
      <c r="N715" s="42" t="n">
        <v>88484.53999999999</v>
      </c>
      <c r="O715" s="42" t="n">
        <v>88556.5</v>
      </c>
      <c r="P715" s="42" t="n">
        <v>1</v>
      </c>
      <c r="Q715" s="42" t="n">
        <v>0</v>
      </c>
      <c r="R715" s="42" t="n">
        <v>0</v>
      </c>
      <c r="S715" s="42">
        <f>N715-(J715-K715)</f>
        <v/>
      </c>
      <c r="T715">
        <f>IF(N715=0,0,IF(AND(ABS(S715)&gt;Calc!$B$8,ABS(S715)/ABS(N715)&gt;Calc!$B$9),1,0))</f>
        <v/>
      </c>
      <c r="U715">
        <f>IF(AND(A715=Calc!$B$3,OR(Calc!$B$6="*",G715=Calc!$B$6),OR(Calc!$B$7="*",F715=Calc!$B$7)),1,0)</f>
        <v/>
      </c>
      <c r="V715">
        <f>IF(AND(U715=1,J715&gt;0),J715+ROW()/1000000,0)</f>
        <v/>
      </c>
      <c r="W715">
        <f>IF(AND(U715=1,OR(N715&lt;&gt;0,J715&lt;&gt;0)),ABS(S715)+ROW()/1000000,0)</f>
        <v/>
      </c>
      <c r="X715">
        <f>IF(AND(U715=1,T715=1,C715&lt;&gt;0),ABS(S715)+ROW()/1000000,0)</f>
        <v/>
      </c>
    </row>
    <row r="716">
      <c r="A716" t="n">
        <v>201705</v>
      </c>
      <c r="B716" t="inlineStr">
        <is>
          <t>05/2017</t>
        </is>
      </c>
      <c r="C716" t="n">
        <v>1</v>
      </c>
      <c r="D716" t="inlineStr">
        <is>
          <t>S01</t>
        </is>
      </c>
      <c r="E716" t="inlineStr">
        <is>
          <t>Nexa Australian Capital Territory (S01)</t>
        </is>
      </c>
      <c r="F716" t="inlineStr">
        <is>
          <t>Úc</t>
        </is>
      </c>
      <c r="G716" t="inlineStr">
        <is>
          <t>POS</t>
        </is>
      </c>
      <c r="H716" s="42" t="n">
        <v>233.17</v>
      </c>
      <c r="I716" s="42" t="n">
        <v>0</v>
      </c>
      <c r="J716" s="42" t="n">
        <v>233.17</v>
      </c>
      <c r="K716" s="42" t="n">
        <v>0</v>
      </c>
      <c r="L716" s="42" t="n">
        <v>2</v>
      </c>
      <c r="M716" s="42" t="n">
        <v>7</v>
      </c>
      <c r="N716" s="42" t="n">
        <v>233.17</v>
      </c>
      <c r="O716" s="42" t="n">
        <v>233.17</v>
      </c>
      <c r="P716" s="42" t="n">
        <v>0</v>
      </c>
      <c r="Q716" s="42" t="n">
        <v>0</v>
      </c>
      <c r="R716" s="42" t="n">
        <v>0</v>
      </c>
      <c r="S716" s="42">
        <f>N716-(J716-K716)</f>
        <v/>
      </c>
      <c r="T716">
        <f>IF(N716=0,0,IF(AND(ABS(S716)&gt;Calc!$B$8,ABS(S716)/ABS(N716)&gt;Calc!$B$9),1,0))</f>
        <v/>
      </c>
      <c r="U716">
        <f>IF(AND(A716=Calc!$B$3,OR(Calc!$B$6="*",G716=Calc!$B$6),OR(Calc!$B$7="*",F716=Calc!$B$7)),1,0)</f>
        <v/>
      </c>
      <c r="V716">
        <f>IF(AND(U716=1,J716&gt;0),J716+ROW()/1000000,0)</f>
        <v/>
      </c>
      <c r="W716">
        <f>IF(AND(U716=1,OR(N716&lt;&gt;0,J716&lt;&gt;0)),ABS(S716)+ROW()/1000000,0)</f>
        <v/>
      </c>
      <c r="X716">
        <f>IF(AND(U716=1,T716=1,C716&lt;&gt;0),ABS(S716)+ROW()/1000000,0)</f>
        <v/>
      </c>
    </row>
    <row r="717">
      <c r="A717" t="n">
        <v>201705</v>
      </c>
      <c r="B717" t="inlineStr">
        <is>
          <t>05/2017</t>
        </is>
      </c>
      <c r="C717" t="n">
        <v>4</v>
      </c>
      <c r="D717" t="inlineStr">
        <is>
          <t>S04</t>
        </is>
      </c>
      <c r="E717" t="inlineStr">
        <is>
          <t>Nexa Tasmania (S04)</t>
        </is>
      </c>
      <c r="F717" t="inlineStr">
        <is>
          <t>Úc</t>
        </is>
      </c>
      <c r="G717" t="inlineStr">
        <is>
          <t>POS</t>
        </is>
      </c>
      <c r="H717" s="42" t="n">
        <v>15151.48</v>
      </c>
      <c r="I717" s="42" t="n">
        <v>0</v>
      </c>
      <c r="J717" s="42" t="n">
        <v>15151.48</v>
      </c>
      <c r="K717" s="42" t="n">
        <v>0</v>
      </c>
      <c r="L717" s="42" t="n">
        <v>2</v>
      </c>
      <c r="M717" s="42" t="n">
        <v>25</v>
      </c>
      <c r="N717" s="42" t="n">
        <v>15151.48</v>
      </c>
      <c r="O717" s="42" t="n">
        <v>15151.48</v>
      </c>
      <c r="P717" s="42" t="n">
        <v>0</v>
      </c>
      <c r="Q717" s="42" t="n">
        <v>0</v>
      </c>
      <c r="R717" s="42" t="n">
        <v>0</v>
      </c>
      <c r="S717" s="42">
        <f>N717-(J717-K717)</f>
        <v/>
      </c>
      <c r="T717">
        <f>IF(N717=0,0,IF(AND(ABS(S717)&gt;Calc!$B$8,ABS(S717)/ABS(N717)&gt;Calc!$B$9),1,0))</f>
        <v/>
      </c>
      <c r="U717">
        <f>IF(AND(A717=Calc!$B$3,OR(Calc!$B$6="*",G717=Calc!$B$6),OR(Calc!$B$7="*",F717=Calc!$B$7)),1,0)</f>
        <v/>
      </c>
      <c r="V717">
        <f>IF(AND(U717=1,J717&gt;0),J717+ROW()/1000000,0)</f>
        <v/>
      </c>
      <c r="W717">
        <f>IF(AND(U717=1,OR(N717&lt;&gt;0,J717&lt;&gt;0)),ABS(S717)+ROW()/1000000,0)</f>
        <v/>
      </c>
      <c r="X717">
        <f>IF(AND(U717=1,T717=1,C717&lt;&gt;0),ABS(S717)+ROW()/1000000,0)</f>
        <v/>
      </c>
    </row>
    <row r="718">
      <c r="A718" t="n">
        <v>201705</v>
      </c>
      <c r="B718" t="inlineStr">
        <is>
          <t>05/2017</t>
        </is>
      </c>
      <c r="C718" t="n">
        <v>5</v>
      </c>
      <c r="D718" t="inlineStr">
        <is>
          <t>S05</t>
        </is>
      </c>
      <c r="E718" t="inlineStr">
        <is>
          <t>Nexa Victoria (S05)</t>
        </is>
      </c>
      <c r="F718" t="inlineStr">
        <is>
          <t>Úc</t>
        </is>
      </c>
      <c r="G718" t="inlineStr">
        <is>
          <t>POS</t>
        </is>
      </c>
      <c r="H718" s="42" t="n">
        <v>4903.13</v>
      </c>
      <c r="I718" s="42" t="n">
        <v>0</v>
      </c>
      <c r="J718" s="42" t="n">
        <v>4903.13</v>
      </c>
      <c r="K718" s="42" t="n">
        <v>0</v>
      </c>
      <c r="L718" s="42" t="n">
        <v>3</v>
      </c>
      <c r="M718" s="42" t="n">
        <v>19</v>
      </c>
      <c r="N718" s="42" t="n">
        <v>4903.13</v>
      </c>
      <c r="O718" s="42" t="n">
        <v>4903.13</v>
      </c>
      <c r="P718" s="42" t="n">
        <v>0</v>
      </c>
      <c r="Q718" s="42" t="n">
        <v>0</v>
      </c>
      <c r="R718" s="42" t="n">
        <v>0</v>
      </c>
      <c r="S718" s="42">
        <f>N718-(J718-K718)</f>
        <v/>
      </c>
      <c r="T718">
        <f>IF(N718=0,0,IF(AND(ABS(S718)&gt;Calc!$B$8,ABS(S718)/ABS(N718)&gt;Calc!$B$9),1,0))</f>
        <v/>
      </c>
      <c r="U718">
        <f>IF(AND(A718=Calc!$B$3,OR(Calc!$B$6="*",G718=Calc!$B$6),OR(Calc!$B$7="*",F718=Calc!$B$7)),1,0)</f>
        <v/>
      </c>
      <c r="V718">
        <f>IF(AND(U718=1,J718&gt;0),J718+ROW()/1000000,0)</f>
        <v/>
      </c>
      <c r="W718">
        <f>IF(AND(U718=1,OR(N718&lt;&gt;0,J718&lt;&gt;0)),ABS(S718)+ROW()/1000000,0)</f>
        <v/>
      </c>
      <c r="X718">
        <f>IF(AND(U718=1,T718=1,C718&lt;&gt;0),ABS(S718)+ROW()/1000000,0)</f>
        <v/>
      </c>
    </row>
    <row r="719">
      <c r="A719" t="n">
        <v>201705</v>
      </c>
      <c r="B719" t="inlineStr">
        <is>
          <t>05/2017</t>
        </is>
      </c>
      <c r="C719" t="n">
        <v>6</v>
      </c>
      <c r="D719" t="inlineStr">
        <is>
          <t>S06</t>
        </is>
      </c>
      <c r="E719" t="inlineStr">
        <is>
          <t>Nexa Western Australia (S06)</t>
        </is>
      </c>
      <c r="F719" t="inlineStr">
        <is>
          <t>Úc</t>
        </is>
      </c>
      <c r="G719" t="inlineStr">
        <is>
          <t>POS</t>
        </is>
      </c>
      <c r="H719" s="42" t="n">
        <v>10871.85</v>
      </c>
      <c r="I719" s="42" t="n">
        <v>0</v>
      </c>
      <c r="J719" s="42" t="n">
        <v>10871.85</v>
      </c>
      <c r="K719" s="42" t="n">
        <v>0</v>
      </c>
      <c r="L719" s="42" t="n">
        <v>1</v>
      </c>
      <c r="M719" s="42" t="n">
        <v>10</v>
      </c>
      <c r="N719" s="42" t="n">
        <v>10871.85</v>
      </c>
      <c r="O719" s="42" t="n">
        <v>10871.85</v>
      </c>
      <c r="P719" s="42" t="n">
        <v>0</v>
      </c>
      <c r="Q719" s="42" t="n">
        <v>0</v>
      </c>
      <c r="R719" s="42" t="n">
        <v>0</v>
      </c>
      <c r="S719" s="42">
        <f>N719-(J719-K719)</f>
        <v/>
      </c>
      <c r="T719">
        <f>IF(N719=0,0,IF(AND(ABS(S719)&gt;Calc!$B$8,ABS(S719)/ABS(N719)&gt;Calc!$B$9),1,0))</f>
        <v/>
      </c>
      <c r="U719">
        <f>IF(AND(A719=Calc!$B$3,OR(Calc!$B$6="*",G719=Calc!$B$6),OR(Calc!$B$7="*",F719=Calc!$B$7)),1,0)</f>
        <v/>
      </c>
      <c r="V719">
        <f>IF(AND(U719=1,J719&gt;0),J719+ROW()/1000000,0)</f>
        <v/>
      </c>
      <c r="W719">
        <f>IF(AND(U719=1,OR(N719&lt;&gt;0,J719&lt;&gt;0)),ABS(S719)+ROW()/1000000,0)</f>
        <v/>
      </c>
      <c r="X719">
        <f>IF(AND(U719=1,T719=1,C719&lt;&gt;0),ABS(S719)+ROW()/1000000,0)</f>
        <v/>
      </c>
    </row>
    <row r="720">
      <c r="A720" t="n">
        <v>201705</v>
      </c>
      <c r="B720" t="inlineStr">
        <is>
          <t>05/2017</t>
        </is>
      </c>
      <c r="C720" t="n">
        <v>8</v>
      </c>
      <c r="D720" t="inlineStr">
        <is>
          <t>S08</t>
        </is>
      </c>
      <c r="E720" t="inlineStr">
        <is>
          <t>Nexa Newfoundland and Labrador (S08)</t>
        </is>
      </c>
      <c r="F720" t="inlineStr">
        <is>
          <t>Canada</t>
        </is>
      </c>
      <c r="G720" t="inlineStr">
        <is>
          <t>POS</t>
        </is>
      </c>
      <c r="H720" s="42" t="n">
        <v>15785.36</v>
      </c>
      <c r="I720" s="42" t="n">
        <v>0</v>
      </c>
      <c r="J720" s="42" t="n">
        <v>15785.36</v>
      </c>
      <c r="K720" s="42" t="n">
        <v>0</v>
      </c>
      <c r="L720" s="42" t="n">
        <v>4</v>
      </c>
      <c r="M720" s="42" t="n">
        <v>50</v>
      </c>
      <c r="N720" s="42" t="n">
        <v>15785.36</v>
      </c>
      <c r="O720" s="42" t="n">
        <v>15785.36</v>
      </c>
      <c r="P720" s="42" t="n">
        <v>0</v>
      </c>
      <c r="Q720" s="42" t="n">
        <v>0</v>
      </c>
      <c r="R720" s="42" t="n">
        <v>0</v>
      </c>
      <c r="S720" s="42">
        <f>N720-(J720-K720)</f>
        <v/>
      </c>
      <c r="T720">
        <f>IF(N720=0,0,IF(AND(ABS(S720)&gt;Calc!$B$8,ABS(S720)/ABS(N720)&gt;Calc!$B$9),1,0))</f>
        <v/>
      </c>
      <c r="U720">
        <f>IF(AND(A720=Calc!$B$3,OR(Calc!$B$6="*",G720=Calc!$B$6),OR(Calc!$B$7="*",F720=Calc!$B$7)),1,0)</f>
        <v/>
      </c>
      <c r="V720">
        <f>IF(AND(U720=1,J720&gt;0),J720+ROW()/1000000,0)</f>
        <v/>
      </c>
      <c r="W720">
        <f>IF(AND(U720=1,OR(N720&lt;&gt;0,J720&lt;&gt;0)),ABS(S720)+ROW()/1000000,0)</f>
        <v/>
      </c>
      <c r="X720">
        <f>IF(AND(U720=1,T720=1,C720&lt;&gt;0),ABS(S720)+ROW()/1000000,0)</f>
        <v/>
      </c>
    </row>
    <row r="721">
      <c r="A721" t="n">
        <v>201705</v>
      </c>
      <c r="B721" t="inlineStr">
        <is>
          <t>05/2017</t>
        </is>
      </c>
      <c r="C721" t="n">
        <v>9</v>
      </c>
      <c r="D721" t="inlineStr">
        <is>
          <t>S09</t>
        </is>
      </c>
      <c r="E721" t="inlineStr">
        <is>
          <t>Nexa Northwest Territories (S09)</t>
        </is>
      </c>
      <c r="F721" t="inlineStr">
        <is>
          <t>Canada</t>
        </is>
      </c>
      <c r="G721" t="inlineStr">
        <is>
          <t>POS</t>
        </is>
      </c>
      <c r="H721" s="42" t="n">
        <v>14298.15</v>
      </c>
      <c r="I721" s="42" t="n">
        <v>0</v>
      </c>
      <c r="J721" s="42" t="n">
        <v>14298.15</v>
      </c>
      <c r="K721" s="42" t="n">
        <v>0</v>
      </c>
      <c r="L721" s="42" t="n">
        <v>9</v>
      </c>
      <c r="M721" s="42" t="n">
        <v>42</v>
      </c>
      <c r="N721" s="42" t="n">
        <v>14298.15</v>
      </c>
      <c r="O721" s="42" t="n">
        <v>14298.15</v>
      </c>
      <c r="P721" s="42" t="n">
        <v>0</v>
      </c>
      <c r="Q721" s="42" t="n">
        <v>0</v>
      </c>
      <c r="R721" s="42" t="n">
        <v>0</v>
      </c>
      <c r="S721" s="42">
        <f>N721-(J721-K721)</f>
        <v/>
      </c>
      <c r="T721">
        <f>IF(N721=0,0,IF(AND(ABS(S721)&gt;Calc!$B$8,ABS(S721)/ABS(N721)&gt;Calc!$B$9),1,0))</f>
        <v/>
      </c>
      <c r="U721">
        <f>IF(AND(A721=Calc!$B$3,OR(Calc!$B$6="*",G721=Calc!$B$6),OR(Calc!$B$7="*",F721=Calc!$B$7)),1,0)</f>
        <v/>
      </c>
      <c r="V721">
        <f>IF(AND(U721=1,J721&gt;0),J721+ROW()/1000000,0)</f>
        <v/>
      </c>
      <c r="W721">
        <f>IF(AND(U721=1,OR(N721&lt;&gt;0,J721&lt;&gt;0)),ABS(S721)+ROW()/1000000,0)</f>
        <v/>
      </c>
      <c r="X721">
        <f>IF(AND(U721=1,T721=1,C721&lt;&gt;0),ABS(S721)+ROW()/1000000,0)</f>
        <v/>
      </c>
    </row>
    <row r="722">
      <c r="A722" t="n">
        <v>201705</v>
      </c>
      <c r="B722" t="inlineStr">
        <is>
          <t>05/2017</t>
        </is>
      </c>
      <c r="C722" t="n">
        <v>10</v>
      </c>
      <c r="D722" t="inlineStr">
        <is>
          <t>S10</t>
        </is>
      </c>
      <c r="E722" t="inlineStr">
        <is>
          <t>Nexa Nunavut (S10)</t>
        </is>
      </c>
      <c r="F722" t="inlineStr">
        <is>
          <t>Canada</t>
        </is>
      </c>
      <c r="G722" t="inlineStr">
        <is>
          <t>POS</t>
        </is>
      </c>
      <c r="H722" s="42" t="n">
        <v>4587.66</v>
      </c>
      <c r="I722" s="42" t="n">
        <v>0</v>
      </c>
      <c r="J722" s="42" t="n">
        <v>4587.66</v>
      </c>
      <c r="K722" s="42" t="n">
        <v>0</v>
      </c>
      <c r="L722" s="42" t="n">
        <v>5</v>
      </c>
      <c r="M722" s="42" t="n">
        <v>19</v>
      </c>
      <c r="N722" s="42" t="n">
        <v>4587.66</v>
      </c>
      <c r="O722" s="42" t="n">
        <v>4587.66</v>
      </c>
      <c r="P722" s="42" t="n">
        <v>1</v>
      </c>
      <c r="Q722" s="42" t="n">
        <v>0</v>
      </c>
      <c r="R722" s="42" t="n">
        <v>0</v>
      </c>
      <c r="S722" s="42">
        <f>N722-(J722-K722)</f>
        <v/>
      </c>
      <c r="T722">
        <f>IF(N722=0,0,IF(AND(ABS(S722)&gt;Calc!$B$8,ABS(S722)/ABS(N722)&gt;Calc!$B$9),1,0))</f>
        <v/>
      </c>
      <c r="U722">
        <f>IF(AND(A722=Calc!$B$3,OR(Calc!$B$6="*",G722=Calc!$B$6),OR(Calc!$B$7="*",F722=Calc!$B$7)),1,0)</f>
        <v/>
      </c>
      <c r="V722">
        <f>IF(AND(U722=1,J722&gt;0),J722+ROW()/1000000,0)</f>
        <v/>
      </c>
      <c r="W722">
        <f>IF(AND(U722=1,OR(N722&lt;&gt;0,J722&lt;&gt;0)),ABS(S722)+ROW()/1000000,0)</f>
        <v/>
      </c>
      <c r="X722">
        <f>IF(AND(U722=1,T722=1,C722&lt;&gt;0),ABS(S722)+ROW()/1000000,0)</f>
        <v/>
      </c>
    </row>
    <row r="723">
      <c r="A723" t="n">
        <v>201705</v>
      </c>
      <c r="B723" t="inlineStr">
        <is>
          <t>05/2017</t>
        </is>
      </c>
      <c r="C723" t="n">
        <v>12</v>
      </c>
      <c r="D723" t="inlineStr">
        <is>
          <t>S12</t>
        </is>
      </c>
      <c r="E723" t="inlineStr">
        <is>
          <t>Nexa Basse-Normandie (S12)</t>
        </is>
      </c>
      <c r="F723" t="inlineStr">
        <is>
          <t>Pháp</t>
        </is>
      </c>
      <c r="G723" t="inlineStr">
        <is>
          <t>POS</t>
        </is>
      </c>
      <c r="H723" s="42" t="n">
        <v>1946</v>
      </c>
      <c r="I723" s="42" t="n">
        <v>0</v>
      </c>
      <c r="J723" s="42" t="n">
        <v>1946</v>
      </c>
      <c r="K723" s="42" t="n">
        <v>0</v>
      </c>
      <c r="L723" s="42" t="n">
        <v>1</v>
      </c>
      <c r="M723" s="42" t="n">
        <v>8</v>
      </c>
      <c r="N723" s="42" t="n">
        <v>1946</v>
      </c>
      <c r="O723" s="42" t="n">
        <v>1946</v>
      </c>
      <c r="P723" s="42" t="n">
        <v>0</v>
      </c>
      <c r="Q723" s="42" t="n">
        <v>0</v>
      </c>
      <c r="R723" s="42" t="n">
        <v>0</v>
      </c>
      <c r="S723" s="42">
        <f>N723-(J723-K723)</f>
        <v/>
      </c>
      <c r="T723">
        <f>IF(N723=0,0,IF(AND(ABS(S723)&gt;Calc!$B$8,ABS(S723)/ABS(N723)&gt;Calc!$B$9),1,0))</f>
        <v/>
      </c>
      <c r="U723">
        <f>IF(AND(A723=Calc!$B$3,OR(Calc!$B$6="*",G723=Calc!$B$6),OR(Calc!$B$7="*",F723=Calc!$B$7)),1,0)</f>
        <v/>
      </c>
      <c r="V723">
        <f>IF(AND(U723=1,J723&gt;0),J723+ROW()/1000000,0)</f>
        <v/>
      </c>
      <c r="W723">
        <f>IF(AND(U723=1,OR(N723&lt;&gt;0,J723&lt;&gt;0)),ABS(S723)+ROW()/1000000,0)</f>
        <v/>
      </c>
      <c r="X723">
        <f>IF(AND(U723=1,T723=1,C723&lt;&gt;0),ABS(S723)+ROW()/1000000,0)</f>
        <v/>
      </c>
    </row>
    <row r="724">
      <c r="A724" t="n">
        <v>201705</v>
      </c>
      <c r="B724" t="inlineStr">
        <is>
          <t>05/2017</t>
        </is>
      </c>
      <c r="C724" t="n">
        <v>13</v>
      </c>
      <c r="D724" t="inlineStr">
        <is>
          <t>S13</t>
        </is>
      </c>
      <c r="E724" t="inlineStr">
        <is>
          <t>Nexa Corse (S13)</t>
        </is>
      </c>
      <c r="F724" t="inlineStr">
        <is>
          <t>Pháp</t>
        </is>
      </c>
      <c r="G724" t="inlineStr">
        <is>
          <t>POS</t>
        </is>
      </c>
      <c r="H724" s="42" t="n">
        <v>848.97</v>
      </c>
      <c r="I724" s="42" t="n">
        <v>0</v>
      </c>
      <c r="J724" s="42" t="n">
        <v>848.97</v>
      </c>
      <c r="K724" s="42" t="n">
        <v>0</v>
      </c>
      <c r="L724" s="42" t="n">
        <v>1</v>
      </c>
      <c r="M724" s="42" t="n">
        <v>14</v>
      </c>
      <c r="N724" s="42" t="n">
        <v>848.97</v>
      </c>
      <c r="O724" s="42" t="n">
        <v>848.97</v>
      </c>
      <c r="P724" s="42" t="n">
        <v>0</v>
      </c>
      <c r="Q724" s="42" t="n">
        <v>0</v>
      </c>
      <c r="R724" s="42" t="n">
        <v>0</v>
      </c>
      <c r="S724" s="42">
        <f>N724-(J724-K724)</f>
        <v/>
      </c>
      <c r="T724">
        <f>IF(N724=0,0,IF(AND(ABS(S724)&gt;Calc!$B$8,ABS(S724)/ABS(N724)&gt;Calc!$B$9),1,0))</f>
        <v/>
      </c>
      <c r="U724">
        <f>IF(AND(A724=Calc!$B$3,OR(Calc!$B$6="*",G724=Calc!$B$6),OR(Calc!$B$7="*",F724=Calc!$B$7)),1,0)</f>
        <v/>
      </c>
      <c r="V724">
        <f>IF(AND(U724=1,J724&gt;0),J724+ROW()/1000000,0)</f>
        <v/>
      </c>
      <c r="W724">
        <f>IF(AND(U724=1,OR(N724&lt;&gt;0,J724&lt;&gt;0)),ABS(S724)+ROW()/1000000,0)</f>
        <v/>
      </c>
      <c r="X724">
        <f>IF(AND(U724=1,T724=1,C724&lt;&gt;0),ABS(S724)+ROW()/1000000,0)</f>
        <v/>
      </c>
    </row>
    <row r="725">
      <c r="A725" t="n">
        <v>201705</v>
      </c>
      <c r="B725" t="inlineStr">
        <is>
          <t>05/2017</t>
        </is>
      </c>
      <c r="C725" t="n">
        <v>14</v>
      </c>
      <c r="D725" t="inlineStr">
        <is>
          <t>S14</t>
        </is>
      </c>
      <c r="E725" t="inlineStr">
        <is>
          <t>Nexa Franche-Comté (S14)</t>
        </is>
      </c>
      <c r="F725" t="inlineStr">
        <is>
          <t>Pháp</t>
        </is>
      </c>
      <c r="G725" t="inlineStr">
        <is>
          <t>POS</t>
        </is>
      </c>
      <c r="H725" s="42" t="n">
        <v>3510</v>
      </c>
      <c r="I725" s="42" t="n">
        <v>0</v>
      </c>
      <c r="J725" s="42" t="n">
        <v>3510</v>
      </c>
      <c r="K725" s="42" t="n">
        <v>0</v>
      </c>
      <c r="L725" s="42" t="n">
        <v>1</v>
      </c>
      <c r="M725" s="42" t="n">
        <v>4</v>
      </c>
      <c r="N725" s="42" t="n">
        <v>3510</v>
      </c>
      <c r="O725" s="42" t="n">
        <v>3510</v>
      </c>
      <c r="P725" s="42" t="n">
        <v>0</v>
      </c>
      <c r="Q725" s="42" t="n">
        <v>0</v>
      </c>
      <c r="R725" s="42" t="n">
        <v>0</v>
      </c>
      <c r="S725" s="42">
        <f>N725-(J725-K725)</f>
        <v/>
      </c>
      <c r="T725">
        <f>IF(N725=0,0,IF(AND(ABS(S725)&gt;Calc!$B$8,ABS(S725)/ABS(N725)&gt;Calc!$B$9),1,0))</f>
        <v/>
      </c>
      <c r="U725">
        <f>IF(AND(A725=Calc!$B$3,OR(Calc!$B$6="*",G725=Calc!$B$6),OR(Calc!$B$7="*",F725=Calc!$B$7)),1,0)</f>
        <v/>
      </c>
      <c r="V725">
        <f>IF(AND(U725=1,J725&gt;0),J725+ROW()/1000000,0)</f>
        <v/>
      </c>
      <c r="W725">
        <f>IF(AND(U725=1,OR(N725&lt;&gt;0,J725&lt;&gt;0)),ABS(S725)+ROW()/1000000,0)</f>
        <v/>
      </c>
      <c r="X725">
        <f>IF(AND(U725=1,T725=1,C725&lt;&gt;0),ABS(S725)+ROW()/1000000,0)</f>
        <v/>
      </c>
    </row>
    <row r="726">
      <c r="A726" t="n">
        <v>201705</v>
      </c>
      <c r="B726" t="inlineStr">
        <is>
          <t>05/2017</t>
        </is>
      </c>
      <c r="C726" t="n">
        <v>15</v>
      </c>
      <c r="D726" t="inlineStr">
        <is>
          <t>S15</t>
        </is>
      </c>
      <c r="E726" t="inlineStr">
        <is>
          <t>Nexa La Réunion (S15)</t>
        </is>
      </c>
      <c r="F726" t="inlineStr">
        <is>
          <t>Pháp</t>
        </is>
      </c>
      <c r="G726" t="inlineStr">
        <is>
          <t>POS</t>
        </is>
      </c>
      <c r="H726" s="42" t="n">
        <v>9873.200000000001</v>
      </c>
      <c r="I726" s="42" t="n">
        <v>0</v>
      </c>
      <c r="J726" s="42" t="n">
        <v>9873.200000000001</v>
      </c>
      <c r="K726" s="42" t="n">
        <v>0</v>
      </c>
      <c r="L726" s="42" t="n">
        <v>1</v>
      </c>
      <c r="M726" s="42" t="n">
        <v>7</v>
      </c>
      <c r="N726" s="42" t="n">
        <v>9873.200000000001</v>
      </c>
      <c r="O726" s="42" t="n">
        <v>9873.200000000001</v>
      </c>
      <c r="P726" s="42" t="n">
        <v>0</v>
      </c>
      <c r="Q726" s="42" t="n">
        <v>0</v>
      </c>
      <c r="R726" s="42" t="n">
        <v>0</v>
      </c>
      <c r="S726" s="42">
        <f>N726-(J726-K726)</f>
        <v/>
      </c>
      <c r="T726">
        <f>IF(N726=0,0,IF(AND(ABS(S726)&gt;Calc!$B$8,ABS(S726)/ABS(N726)&gt;Calc!$B$9),1,0))</f>
        <v/>
      </c>
      <c r="U726">
        <f>IF(AND(A726=Calc!$B$3,OR(Calc!$B$6="*",G726=Calc!$B$6),OR(Calc!$B$7="*",F726=Calc!$B$7)),1,0)</f>
        <v/>
      </c>
      <c r="V726">
        <f>IF(AND(U726=1,J726&gt;0),J726+ROW()/1000000,0)</f>
        <v/>
      </c>
      <c r="W726">
        <f>IF(AND(U726=1,OR(N726&lt;&gt;0,J726&lt;&gt;0)),ABS(S726)+ROW()/1000000,0)</f>
        <v/>
      </c>
      <c r="X726">
        <f>IF(AND(U726=1,T726=1,C726&lt;&gt;0),ABS(S726)+ROW()/1000000,0)</f>
        <v/>
      </c>
    </row>
    <row r="727">
      <c r="A727" t="n">
        <v>201705</v>
      </c>
      <c r="B727" t="inlineStr">
        <is>
          <t>05/2017</t>
        </is>
      </c>
      <c r="C727" t="n">
        <v>17</v>
      </c>
      <c r="D727" t="inlineStr">
        <is>
          <t>S17</t>
        </is>
      </c>
      <c r="E727" t="inlineStr">
        <is>
          <t>Nexa Martinique (S17)</t>
        </is>
      </c>
      <c r="F727" t="inlineStr">
        <is>
          <t>Pháp</t>
        </is>
      </c>
      <c r="G727" t="inlineStr">
        <is>
          <t>POS</t>
        </is>
      </c>
      <c r="H727" s="42" t="n">
        <v>3050.57</v>
      </c>
      <c r="I727" s="42" t="n">
        <v>0</v>
      </c>
      <c r="J727" s="42" t="n">
        <v>3050.57</v>
      </c>
      <c r="K727" s="42" t="n">
        <v>0</v>
      </c>
      <c r="L727" s="42" t="n">
        <v>1</v>
      </c>
      <c r="M727" s="42" t="n">
        <v>16</v>
      </c>
      <c r="N727" s="42" t="n">
        <v>3050.57</v>
      </c>
      <c r="O727" s="42" t="n">
        <v>3050.57</v>
      </c>
      <c r="P727" s="42" t="n">
        <v>0</v>
      </c>
      <c r="Q727" s="42" t="n">
        <v>0</v>
      </c>
      <c r="R727" s="42" t="n">
        <v>0</v>
      </c>
      <c r="S727" s="42">
        <f>N727-(J727-K727)</f>
        <v/>
      </c>
      <c r="T727">
        <f>IF(N727=0,0,IF(AND(ABS(S727)&gt;Calc!$B$8,ABS(S727)/ABS(N727)&gt;Calc!$B$9),1,0))</f>
        <v/>
      </c>
      <c r="U727">
        <f>IF(AND(A727=Calc!$B$3,OR(Calc!$B$6="*",G727=Calc!$B$6),OR(Calc!$B$7="*",F727=Calc!$B$7)),1,0)</f>
        <v/>
      </c>
      <c r="V727">
        <f>IF(AND(U727=1,J727&gt;0),J727+ROW()/1000000,0)</f>
        <v/>
      </c>
      <c r="W727">
        <f>IF(AND(U727=1,OR(N727&lt;&gt;0,J727&lt;&gt;0)),ABS(S727)+ROW()/1000000,0)</f>
        <v/>
      </c>
      <c r="X727">
        <f>IF(AND(U727=1,T727=1,C727&lt;&gt;0),ABS(S727)+ROW()/1000000,0)</f>
        <v/>
      </c>
    </row>
    <row r="728">
      <c r="A728" t="n">
        <v>201705</v>
      </c>
      <c r="B728" t="inlineStr">
        <is>
          <t>05/2017</t>
        </is>
      </c>
      <c r="C728" t="n">
        <v>19</v>
      </c>
      <c r="D728" t="inlineStr">
        <is>
          <t>S19</t>
        </is>
      </c>
      <c r="E728" t="inlineStr">
        <is>
          <t>Nexa Berlin (S19)</t>
        </is>
      </c>
      <c r="F728" t="inlineStr">
        <is>
          <t>Đức</t>
        </is>
      </c>
      <c r="G728" t="inlineStr">
        <is>
          <t>POS</t>
        </is>
      </c>
      <c r="H728" s="42" t="n">
        <v>12903.87</v>
      </c>
      <c r="I728" s="42" t="n">
        <v>0</v>
      </c>
      <c r="J728" s="42" t="n">
        <v>12903.87</v>
      </c>
      <c r="K728" s="42" t="n">
        <v>0</v>
      </c>
      <c r="L728" s="42" t="n">
        <v>3</v>
      </c>
      <c r="M728" s="42" t="n">
        <v>19</v>
      </c>
      <c r="N728" s="42" t="n">
        <v>12903.87</v>
      </c>
      <c r="O728" s="42" t="n">
        <v>12903.87</v>
      </c>
      <c r="P728" s="42" t="n">
        <v>0</v>
      </c>
      <c r="Q728" s="42" t="n">
        <v>0</v>
      </c>
      <c r="R728" s="42" t="n">
        <v>1</v>
      </c>
      <c r="S728" s="42">
        <f>N728-(J728-K728)</f>
        <v/>
      </c>
      <c r="T728">
        <f>IF(N728=0,0,IF(AND(ABS(S728)&gt;Calc!$B$8,ABS(S728)/ABS(N728)&gt;Calc!$B$9),1,0))</f>
        <v/>
      </c>
      <c r="U728">
        <f>IF(AND(A728=Calc!$B$3,OR(Calc!$B$6="*",G728=Calc!$B$6),OR(Calc!$B$7="*",F728=Calc!$B$7)),1,0)</f>
        <v/>
      </c>
      <c r="V728">
        <f>IF(AND(U728=1,J728&gt;0),J728+ROW()/1000000,0)</f>
        <v/>
      </c>
      <c r="W728">
        <f>IF(AND(U728=1,OR(N728&lt;&gt;0,J728&lt;&gt;0)),ABS(S728)+ROW()/1000000,0)</f>
        <v/>
      </c>
      <c r="X728">
        <f>IF(AND(U728=1,T728=1,C728&lt;&gt;0),ABS(S728)+ROW()/1000000,0)</f>
        <v/>
      </c>
    </row>
    <row r="729">
      <c r="A729" t="n">
        <v>201705</v>
      </c>
      <c r="B729" t="inlineStr">
        <is>
          <t>05/2017</t>
        </is>
      </c>
      <c r="C729" t="n">
        <v>20</v>
      </c>
      <c r="D729" t="inlineStr">
        <is>
          <t>S20</t>
        </is>
      </c>
      <c r="E729" t="inlineStr">
        <is>
          <t>Nexa Brandenburg (S20)</t>
        </is>
      </c>
      <c r="F729" t="inlineStr">
        <is>
          <t>Đức</t>
        </is>
      </c>
      <c r="G729" t="inlineStr">
        <is>
          <t>POS</t>
        </is>
      </c>
      <c r="H729" s="42" t="n">
        <v>9333.18</v>
      </c>
      <c r="I729" s="42" t="n">
        <v>0</v>
      </c>
      <c r="J729" s="42" t="n">
        <v>9333.18</v>
      </c>
      <c r="K729" s="42" t="n">
        <v>0</v>
      </c>
      <c r="L729" s="42" t="n">
        <v>2</v>
      </c>
      <c r="M729" s="42" t="n">
        <v>22</v>
      </c>
      <c r="N729" s="42" t="n">
        <v>9333.18</v>
      </c>
      <c r="O729" s="42" t="n">
        <v>9333.18</v>
      </c>
      <c r="P729" s="42" t="n">
        <v>0</v>
      </c>
      <c r="Q729" s="42" t="n">
        <v>0</v>
      </c>
      <c r="R729" s="42" t="n">
        <v>0</v>
      </c>
      <c r="S729" s="42">
        <f>N729-(J729-K729)</f>
        <v/>
      </c>
      <c r="T729">
        <f>IF(N729=0,0,IF(AND(ABS(S729)&gt;Calc!$B$8,ABS(S729)/ABS(N729)&gt;Calc!$B$9),1,0))</f>
        <v/>
      </c>
      <c r="U729">
        <f>IF(AND(A729=Calc!$B$3,OR(Calc!$B$6="*",G729=Calc!$B$6),OR(Calc!$B$7="*",F729=Calc!$B$7)),1,0)</f>
        <v/>
      </c>
      <c r="V729">
        <f>IF(AND(U729=1,J729&gt;0),J729+ROW()/1000000,0)</f>
        <v/>
      </c>
      <c r="W729">
        <f>IF(AND(U729=1,OR(N729&lt;&gt;0,J729&lt;&gt;0)),ABS(S729)+ROW()/1000000,0)</f>
        <v/>
      </c>
      <c r="X729">
        <f>IF(AND(U729=1,T729=1,C729&lt;&gt;0),ABS(S729)+ROW()/1000000,0)</f>
        <v/>
      </c>
    </row>
    <row r="730">
      <c r="A730" t="n">
        <v>201705</v>
      </c>
      <c r="B730" t="inlineStr">
        <is>
          <t>05/2017</t>
        </is>
      </c>
      <c r="C730" t="n">
        <v>22</v>
      </c>
      <c r="D730" t="inlineStr">
        <is>
          <t>S22</t>
        </is>
      </c>
      <c r="E730" t="inlineStr">
        <is>
          <t>Nexa Freistaat Thüringen (S22)</t>
        </is>
      </c>
      <c r="F730" t="inlineStr">
        <is>
          <t>Đức</t>
        </is>
      </c>
      <c r="G730" t="inlineStr">
        <is>
          <t>POS</t>
        </is>
      </c>
      <c r="H730" s="42" t="n">
        <v>2115.9</v>
      </c>
      <c r="I730" s="42" t="n">
        <v>0</v>
      </c>
      <c r="J730" s="42" t="n">
        <v>2115.9</v>
      </c>
      <c r="K730" s="42" t="n">
        <v>0</v>
      </c>
      <c r="L730" s="42" t="n">
        <v>2</v>
      </c>
      <c r="M730" s="42" t="n">
        <v>6</v>
      </c>
      <c r="N730" s="42" t="n">
        <v>2115.9</v>
      </c>
      <c r="O730" s="42" t="n">
        <v>2115.9</v>
      </c>
      <c r="P730" s="42" t="n">
        <v>0</v>
      </c>
      <c r="Q730" s="42" t="n">
        <v>0</v>
      </c>
      <c r="R730" s="42" t="n">
        <v>0</v>
      </c>
      <c r="S730" s="42">
        <f>N730-(J730-K730)</f>
        <v/>
      </c>
      <c r="T730">
        <f>IF(N730=0,0,IF(AND(ABS(S730)&gt;Calc!$B$8,ABS(S730)/ABS(N730)&gt;Calc!$B$9),1,0))</f>
        <v/>
      </c>
      <c r="U730">
        <f>IF(AND(A730=Calc!$B$3,OR(Calc!$B$6="*",G730=Calc!$B$6),OR(Calc!$B$7="*",F730=Calc!$B$7)),1,0)</f>
        <v/>
      </c>
      <c r="V730">
        <f>IF(AND(U730=1,J730&gt;0),J730+ROW()/1000000,0)</f>
        <v/>
      </c>
      <c r="W730">
        <f>IF(AND(U730=1,OR(N730&lt;&gt;0,J730&lt;&gt;0)),ABS(S730)+ROW()/1000000,0)</f>
        <v/>
      </c>
      <c r="X730">
        <f>IF(AND(U730=1,T730=1,C730&lt;&gt;0),ABS(S730)+ROW()/1000000,0)</f>
        <v/>
      </c>
    </row>
    <row r="731">
      <c r="A731" t="n">
        <v>201705</v>
      </c>
      <c r="B731" t="inlineStr">
        <is>
          <t>05/2017</t>
        </is>
      </c>
      <c r="C731" t="n">
        <v>23</v>
      </c>
      <c r="D731" t="inlineStr">
        <is>
          <t>S23</t>
        </is>
      </c>
      <c r="E731" t="inlineStr">
        <is>
          <t>Nexa Hamburg (S23)</t>
        </is>
      </c>
      <c r="F731" t="inlineStr">
        <is>
          <t>Đức</t>
        </is>
      </c>
      <c r="G731" t="inlineStr">
        <is>
          <t>POS</t>
        </is>
      </c>
      <c r="H731" s="42" t="n">
        <v>10834.22</v>
      </c>
      <c r="I731" s="42" t="n">
        <v>0</v>
      </c>
      <c r="J731" s="42" t="n">
        <v>10834.22</v>
      </c>
      <c r="K731" s="42" t="n">
        <v>0</v>
      </c>
      <c r="L731" s="42" t="n">
        <v>4</v>
      </c>
      <c r="M731" s="42" t="n">
        <v>27</v>
      </c>
      <c r="N731" s="42" t="n">
        <v>10834.22</v>
      </c>
      <c r="O731" s="42" t="n">
        <v>10834.22</v>
      </c>
      <c r="P731" s="42" t="n">
        <v>0</v>
      </c>
      <c r="Q731" s="42" t="n">
        <v>0</v>
      </c>
      <c r="R731" s="42" t="n">
        <v>0</v>
      </c>
      <c r="S731" s="42">
        <f>N731-(J731-K731)</f>
        <v/>
      </c>
      <c r="T731">
        <f>IF(N731=0,0,IF(AND(ABS(S731)&gt;Calc!$B$8,ABS(S731)/ABS(N731)&gt;Calc!$B$9),1,0))</f>
        <v/>
      </c>
      <c r="U731">
        <f>IF(AND(A731=Calc!$B$3,OR(Calc!$B$6="*",G731=Calc!$B$6),OR(Calc!$B$7="*",F731=Calc!$B$7)),1,0)</f>
        <v/>
      </c>
      <c r="V731">
        <f>IF(AND(U731=1,J731&gt;0),J731+ROW()/1000000,0)</f>
        <v/>
      </c>
      <c r="W731">
        <f>IF(AND(U731=1,OR(N731&lt;&gt;0,J731&lt;&gt;0)),ABS(S731)+ROW()/1000000,0)</f>
        <v/>
      </c>
      <c r="X731">
        <f>IF(AND(U731=1,T731=1,C731&lt;&gt;0),ABS(S731)+ROW()/1000000,0)</f>
        <v/>
      </c>
    </row>
    <row r="732">
      <c r="A732" t="n">
        <v>201705</v>
      </c>
      <c r="B732" t="inlineStr">
        <is>
          <t>05/2017</t>
        </is>
      </c>
      <c r="C732" t="n">
        <v>24</v>
      </c>
      <c r="D732" t="inlineStr">
        <is>
          <t>S24</t>
        </is>
      </c>
      <c r="E732" t="inlineStr">
        <is>
          <t>Nexa Hessen (S24)</t>
        </is>
      </c>
      <c r="F732" t="inlineStr">
        <is>
          <t>Đức</t>
        </is>
      </c>
      <c r="G732" t="inlineStr">
        <is>
          <t>POS</t>
        </is>
      </c>
      <c r="H732" s="42" t="n">
        <v>707.6900000000001</v>
      </c>
      <c r="I732" s="42" t="n">
        <v>0</v>
      </c>
      <c r="J732" s="42" t="n">
        <v>707.6900000000001</v>
      </c>
      <c r="K732" s="42" t="n">
        <v>0</v>
      </c>
      <c r="L732" s="42" t="n">
        <v>1</v>
      </c>
      <c r="M732" s="42" t="n">
        <v>4</v>
      </c>
      <c r="N732" s="42" t="n">
        <v>707.6900000000001</v>
      </c>
      <c r="O732" s="42" t="n">
        <v>707.6900000000001</v>
      </c>
      <c r="P732" s="42" t="n">
        <v>0</v>
      </c>
      <c r="Q732" s="42" t="n">
        <v>0</v>
      </c>
      <c r="R732" s="42" t="n">
        <v>0</v>
      </c>
      <c r="S732" s="42">
        <f>N732-(J732-K732)</f>
        <v/>
      </c>
      <c r="T732">
        <f>IF(N732=0,0,IF(AND(ABS(S732)&gt;Calc!$B$8,ABS(S732)/ABS(N732)&gt;Calc!$B$9),1,0))</f>
        <v/>
      </c>
      <c r="U732">
        <f>IF(AND(A732=Calc!$B$3,OR(Calc!$B$6="*",G732=Calc!$B$6),OR(Calc!$B$7="*",F732=Calc!$B$7)),1,0)</f>
        <v/>
      </c>
      <c r="V732">
        <f>IF(AND(U732=1,J732&gt;0),J732+ROW()/1000000,0)</f>
        <v/>
      </c>
      <c r="W732">
        <f>IF(AND(U732=1,OR(N732&lt;&gt;0,J732&lt;&gt;0)),ABS(S732)+ROW()/1000000,0)</f>
        <v/>
      </c>
      <c r="X732">
        <f>IF(AND(U732=1,T732=1,C732&lt;&gt;0),ABS(S732)+ROW()/1000000,0)</f>
        <v/>
      </c>
    </row>
    <row r="733">
      <c r="A733" t="n">
        <v>201705</v>
      </c>
      <c r="B733" t="inlineStr">
        <is>
          <t>05/2017</t>
        </is>
      </c>
      <c r="C733" t="n">
        <v>27</v>
      </c>
      <c r="D733" t="inlineStr">
        <is>
          <t>S27</t>
        </is>
      </c>
      <c r="E733" t="inlineStr">
        <is>
          <t>Nexa Sachsen-Anhalt (S27)</t>
        </is>
      </c>
      <c r="F733" t="inlineStr">
        <is>
          <t>Đức</t>
        </is>
      </c>
      <c r="G733" t="inlineStr">
        <is>
          <t>POS</t>
        </is>
      </c>
      <c r="H733" s="42" t="n">
        <v>9071.1</v>
      </c>
      <c r="I733" s="42" t="n">
        <v>0</v>
      </c>
      <c r="J733" s="42" t="n">
        <v>9071.1</v>
      </c>
      <c r="K733" s="42" t="n">
        <v>0</v>
      </c>
      <c r="L733" s="42" t="n">
        <v>5</v>
      </c>
      <c r="M733" s="42" t="n">
        <v>46</v>
      </c>
      <c r="N733" s="42" t="n">
        <v>9071.1</v>
      </c>
      <c r="O733" s="42" t="n">
        <v>9071.1</v>
      </c>
      <c r="P733" s="42" t="n">
        <v>0</v>
      </c>
      <c r="Q733" s="42" t="n">
        <v>0</v>
      </c>
      <c r="R733" s="42" t="n">
        <v>0</v>
      </c>
      <c r="S733" s="42">
        <f>N733-(J733-K733)</f>
        <v/>
      </c>
      <c r="T733">
        <f>IF(N733=0,0,IF(AND(ABS(S733)&gt;Calc!$B$8,ABS(S733)/ABS(N733)&gt;Calc!$B$9),1,0))</f>
        <v/>
      </c>
      <c r="U733">
        <f>IF(AND(A733=Calc!$B$3,OR(Calc!$B$6="*",G733=Calc!$B$6),OR(Calc!$B$7="*",F733=Calc!$B$7)),1,0)</f>
        <v/>
      </c>
      <c r="V733">
        <f>IF(AND(U733=1,J733&gt;0),J733+ROW()/1000000,0)</f>
        <v/>
      </c>
      <c r="W733">
        <f>IF(AND(U733=1,OR(N733&lt;&gt;0,J733&lt;&gt;0)),ABS(S733)+ROW()/1000000,0)</f>
        <v/>
      </c>
      <c r="X733">
        <f>IF(AND(U733=1,T733=1,C733&lt;&gt;0),ABS(S733)+ROW()/1000000,0)</f>
        <v/>
      </c>
    </row>
    <row r="734">
      <c r="A734" t="n">
        <v>201705</v>
      </c>
      <c r="B734" t="inlineStr">
        <is>
          <t>05/2017</t>
        </is>
      </c>
      <c r="C734" t="n">
        <v>28</v>
      </c>
      <c r="D734" t="inlineStr">
        <is>
          <t>S28</t>
        </is>
      </c>
      <c r="E734" t="inlineStr">
        <is>
          <t>Nexa Caltanissetta (S28)</t>
        </is>
      </c>
      <c r="F734" t="inlineStr">
        <is>
          <t>Ý</t>
        </is>
      </c>
      <c r="G734" t="inlineStr">
        <is>
          <t>POS</t>
        </is>
      </c>
      <c r="H734" s="42" t="n">
        <v>24545.82</v>
      </c>
      <c r="I734" s="42" t="n">
        <v>0</v>
      </c>
      <c r="J734" s="42" t="n">
        <v>24545.82</v>
      </c>
      <c r="K734" s="42" t="n">
        <v>429.99</v>
      </c>
      <c r="L734" s="42" t="n">
        <v>6</v>
      </c>
      <c r="M734" s="42" t="n">
        <v>69</v>
      </c>
      <c r="N734" s="42" t="n">
        <v>24115.83</v>
      </c>
      <c r="O734" s="42" t="n">
        <v>24545.82</v>
      </c>
      <c r="P734" s="42" t="n">
        <v>0</v>
      </c>
      <c r="Q734" s="42" t="n">
        <v>0</v>
      </c>
      <c r="R734" s="42" t="n">
        <v>0</v>
      </c>
      <c r="S734" s="42">
        <f>N734-(J734-K734)</f>
        <v/>
      </c>
      <c r="T734">
        <f>IF(N734=0,0,IF(AND(ABS(S734)&gt;Calc!$B$8,ABS(S734)/ABS(N734)&gt;Calc!$B$9),1,0))</f>
        <v/>
      </c>
      <c r="U734">
        <f>IF(AND(A734=Calc!$B$3,OR(Calc!$B$6="*",G734=Calc!$B$6),OR(Calc!$B$7="*",F734=Calc!$B$7)),1,0)</f>
        <v/>
      </c>
      <c r="V734">
        <f>IF(AND(U734=1,J734&gt;0),J734+ROW()/1000000,0)</f>
        <v/>
      </c>
      <c r="W734">
        <f>IF(AND(U734=1,OR(N734&lt;&gt;0,J734&lt;&gt;0)),ABS(S734)+ROW()/1000000,0)</f>
        <v/>
      </c>
      <c r="X734">
        <f>IF(AND(U734=1,T734=1,C734&lt;&gt;0),ABS(S734)+ROW()/1000000,0)</f>
        <v/>
      </c>
    </row>
    <row r="735">
      <c r="A735" t="n">
        <v>201705</v>
      </c>
      <c r="B735" t="inlineStr">
        <is>
          <t>05/2017</t>
        </is>
      </c>
      <c r="C735" t="n">
        <v>29</v>
      </c>
      <c r="D735" t="inlineStr">
        <is>
          <t>S29</t>
        </is>
      </c>
      <c r="E735" t="inlineStr">
        <is>
          <t>Nexa Enna (S29)</t>
        </is>
      </c>
      <c r="F735" t="inlineStr">
        <is>
          <t>Ý</t>
        </is>
      </c>
      <c r="G735" t="inlineStr">
        <is>
          <t>POS</t>
        </is>
      </c>
      <c r="H735" s="42" t="n">
        <v>343.77</v>
      </c>
      <c r="I735" s="42" t="n">
        <v>0</v>
      </c>
      <c r="J735" s="42" t="n">
        <v>343.77</v>
      </c>
      <c r="K735" s="42" t="n">
        <v>0</v>
      </c>
      <c r="L735" s="42" t="n">
        <v>2</v>
      </c>
      <c r="M735" s="42" t="n">
        <v>5</v>
      </c>
      <c r="N735" s="42" t="n">
        <v>343.77</v>
      </c>
      <c r="O735" s="42" t="n">
        <v>343.77</v>
      </c>
      <c r="P735" s="42" t="n">
        <v>0</v>
      </c>
      <c r="Q735" s="42" t="n">
        <v>0</v>
      </c>
      <c r="R735" s="42" t="n">
        <v>0</v>
      </c>
      <c r="S735" s="42">
        <f>N735-(J735-K735)</f>
        <v/>
      </c>
      <c r="T735">
        <f>IF(N735=0,0,IF(AND(ABS(S735)&gt;Calc!$B$8,ABS(S735)/ABS(N735)&gt;Calc!$B$9),1,0))</f>
        <v/>
      </c>
      <c r="U735">
        <f>IF(AND(A735=Calc!$B$3,OR(Calc!$B$6="*",G735=Calc!$B$6),OR(Calc!$B$7="*",F735=Calc!$B$7)),1,0)</f>
        <v/>
      </c>
      <c r="V735">
        <f>IF(AND(U735=1,J735&gt;0),J735+ROW()/1000000,0)</f>
        <v/>
      </c>
      <c r="W735">
        <f>IF(AND(U735=1,OR(N735&lt;&gt;0,J735&lt;&gt;0)),ABS(S735)+ROW()/1000000,0)</f>
        <v/>
      </c>
      <c r="X735">
        <f>IF(AND(U735=1,T735=1,C735&lt;&gt;0),ABS(S735)+ROW()/1000000,0)</f>
        <v/>
      </c>
    </row>
    <row r="736">
      <c r="A736" t="n">
        <v>201705</v>
      </c>
      <c r="B736" t="inlineStr">
        <is>
          <t>05/2017</t>
        </is>
      </c>
      <c r="C736" t="n">
        <v>30</v>
      </c>
      <c r="D736" t="inlineStr">
        <is>
          <t>S30</t>
        </is>
      </c>
      <c r="E736" t="inlineStr">
        <is>
          <t>Nexa Pesaro (S30)</t>
        </is>
      </c>
      <c r="F736" t="inlineStr">
        <is>
          <t>Ý</t>
        </is>
      </c>
      <c r="G736" t="inlineStr">
        <is>
          <t>POS</t>
        </is>
      </c>
      <c r="H736" s="42" t="n">
        <v>2453.01</v>
      </c>
      <c r="I736" s="42" t="n">
        <v>0</v>
      </c>
      <c r="J736" s="42" t="n">
        <v>2453.01</v>
      </c>
      <c r="K736" s="42" t="n">
        <v>0</v>
      </c>
      <c r="L736" s="42" t="n">
        <v>6</v>
      </c>
      <c r="M736" s="42" t="n">
        <v>29</v>
      </c>
      <c r="N736" s="42" t="n">
        <v>2453.01</v>
      </c>
      <c r="O736" s="42" t="n">
        <v>2453.01</v>
      </c>
      <c r="P736" s="42" t="n">
        <v>0</v>
      </c>
      <c r="Q736" s="42" t="n">
        <v>0</v>
      </c>
      <c r="R736" s="42" t="n">
        <v>0</v>
      </c>
      <c r="S736" s="42">
        <f>N736-(J736-K736)</f>
        <v/>
      </c>
      <c r="T736">
        <f>IF(N736=0,0,IF(AND(ABS(S736)&gt;Calc!$B$8,ABS(S736)/ABS(N736)&gt;Calc!$B$9),1,0))</f>
        <v/>
      </c>
      <c r="U736">
        <f>IF(AND(A736=Calc!$B$3,OR(Calc!$B$6="*",G736=Calc!$B$6),OR(Calc!$B$7="*",F736=Calc!$B$7)),1,0)</f>
        <v/>
      </c>
      <c r="V736">
        <f>IF(AND(U736=1,J736&gt;0),J736+ROW()/1000000,0)</f>
        <v/>
      </c>
      <c r="W736">
        <f>IF(AND(U736=1,OR(N736&lt;&gt;0,J736&lt;&gt;0)),ABS(S736)+ROW()/1000000,0)</f>
        <v/>
      </c>
      <c r="X736">
        <f>IF(AND(U736=1,T736=1,C736&lt;&gt;0),ABS(S736)+ROW()/1000000,0)</f>
        <v/>
      </c>
    </row>
    <row r="737">
      <c r="A737" t="n">
        <v>201705</v>
      </c>
      <c r="B737" t="inlineStr">
        <is>
          <t>05/2017</t>
        </is>
      </c>
      <c r="C737" t="n">
        <v>31</v>
      </c>
      <c r="D737" t="inlineStr">
        <is>
          <t>S31</t>
        </is>
      </c>
      <c r="E737" t="inlineStr">
        <is>
          <t>Nexa Drenthe (S31)</t>
        </is>
      </c>
      <c r="F737" t="inlineStr">
        <is>
          <t>Hà Lan</t>
        </is>
      </c>
      <c r="G737" t="inlineStr">
        <is>
          <t>POS</t>
        </is>
      </c>
      <c r="H737" s="42" t="n">
        <v>3056.4</v>
      </c>
      <c r="I737" s="42" t="n">
        <v>0</v>
      </c>
      <c r="J737" s="42" t="n">
        <v>3056.4</v>
      </c>
      <c r="K737" s="42" t="n">
        <v>0</v>
      </c>
      <c r="L737" s="42" t="n">
        <v>2</v>
      </c>
      <c r="M737" s="42" t="n">
        <v>12</v>
      </c>
      <c r="N737" s="42" t="n">
        <v>3056.4</v>
      </c>
      <c r="O737" s="42" t="n">
        <v>3056.4</v>
      </c>
      <c r="P737" s="42" t="n">
        <v>0</v>
      </c>
      <c r="Q737" s="42" t="n">
        <v>0</v>
      </c>
      <c r="R737" s="42" t="n">
        <v>0</v>
      </c>
      <c r="S737" s="42">
        <f>N737-(J737-K737)</f>
        <v/>
      </c>
      <c r="T737">
        <f>IF(N737=0,0,IF(AND(ABS(S737)&gt;Calc!$B$8,ABS(S737)/ABS(N737)&gt;Calc!$B$9),1,0))</f>
        <v/>
      </c>
      <c r="U737">
        <f>IF(AND(A737=Calc!$B$3,OR(Calc!$B$6="*",G737=Calc!$B$6),OR(Calc!$B$7="*",F737=Calc!$B$7)),1,0)</f>
        <v/>
      </c>
      <c r="V737">
        <f>IF(AND(U737=1,J737&gt;0),J737+ROW()/1000000,0)</f>
        <v/>
      </c>
      <c r="W737">
        <f>IF(AND(U737=1,OR(N737&lt;&gt;0,J737&lt;&gt;0)),ABS(S737)+ROW()/1000000,0)</f>
        <v/>
      </c>
      <c r="X737">
        <f>IF(AND(U737=1,T737=1,C737&lt;&gt;0),ABS(S737)+ROW()/1000000,0)</f>
        <v/>
      </c>
    </row>
    <row r="738">
      <c r="A738" t="n">
        <v>201705</v>
      </c>
      <c r="B738" t="inlineStr">
        <is>
          <t>05/2017</t>
        </is>
      </c>
      <c r="C738" t="n">
        <v>32</v>
      </c>
      <c r="D738" t="inlineStr">
        <is>
          <t>S32</t>
        </is>
      </c>
      <c r="E738" t="inlineStr">
        <is>
          <t>Nexa Flevoland (S32)</t>
        </is>
      </c>
      <c r="F738" t="inlineStr">
        <is>
          <t>Hà Lan</t>
        </is>
      </c>
      <c r="G738" t="inlineStr">
        <is>
          <t>POS</t>
        </is>
      </c>
      <c r="H738" s="42" t="n">
        <v>4836.97</v>
      </c>
      <c r="I738" s="42" t="n">
        <v>0</v>
      </c>
      <c r="J738" s="42" t="n">
        <v>4836.97</v>
      </c>
      <c r="K738" s="42" t="n">
        <v>0</v>
      </c>
      <c r="L738" s="42" t="n">
        <v>2</v>
      </c>
      <c r="M738" s="42" t="n">
        <v>12</v>
      </c>
      <c r="N738" s="42" t="n">
        <v>4836.97</v>
      </c>
      <c r="O738" s="42" t="n">
        <v>4836.97</v>
      </c>
      <c r="P738" s="42" t="n">
        <v>0</v>
      </c>
      <c r="Q738" s="42" t="n">
        <v>0</v>
      </c>
      <c r="R738" s="42" t="n">
        <v>0</v>
      </c>
      <c r="S738" s="42">
        <f>N738-(J738-K738)</f>
        <v/>
      </c>
      <c r="T738">
        <f>IF(N738=0,0,IF(AND(ABS(S738)&gt;Calc!$B$8,ABS(S738)/ABS(N738)&gt;Calc!$B$9),1,0))</f>
        <v/>
      </c>
      <c r="U738">
        <f>IF(AND(A738=Calc!$B$3,OR(Calc!$B$6="*",G738=Calc!$B$6),OR(Calc!$B$7="*",F738=Calc!$B$7)),1,0)</f>
        <v/>
      </c>
      <c r="V738">
        <f>IF(AND(U738=1,J738&gt;0),J738+ROW()/1000000,0)</f>
        <v/>
      </c>
      <c r="W738">
        <f>IF(AND(U738=1,OR(N738&lt;&gt;0,J738&lt;&gt;0)),ABS(S738)+ROW()/1000000,0)</f>
        <v/>
      </c>
      <c r="X738">
        <f>IF(AND(U738=1,T738=1,C738&lt;&gt;0),ABS(S738)+ROW()/1000000,0)</f>
        <v/>
      </c>
    </row>
    <row r="739">
      <c r="A739" t="n">
        <v>201705</v>
      </c>
      <c r="B739" t="inlineStr">
        <is>
          <t>05/2017</t>
        </is>
      </c>
      <c r="C739" t="n">
        <v>33</v>
      </c>
      <c r="D739" t="inlineStr">
        <is>
          <t>S33</t>
        </is>
      </c>
      <c r="E739" t="inlineStr">
        <is>
          <t>Nexa Friesland (S33)</t>
        </is>
      </c>
      <c r="F739" t="inlineStr">
        <is>
          <t>Hà Lan</t>
        </is>
      </c>
      <c r="G739" t="inlineStr">
        <is>
          <t>POS</t>
        </is>
      </c>
      <c r="H739" s="42" t="n">
        <v>6904.8</v>
      </c>
      <c r="I739" s="42" t="n">
        <v>0</v>
      </c>
      <c r="J739" s="42" t="n">
        <v>6904.8</v>
      </c>
      <c r="K739" s="42" t="n">
        <v>0</v>
      </c>
      <c r="L739" s="42" t="n">
        <v>2</v>
      </c>
      <c r="M739" s="42" t="n">
        <v>22</v>
      </c>
      <c r="N739" s="42" t="n">
        <v>6904.8</v>
      </c>
      <c r="O739" s="42" t="n">
        <v>6904.8</v>
      </c>
      <c r="P739" s="42" t="n">
        <v>0</v>
      </c>
      <c r="Q739" s="42" t="n">
        <v>0</v>
      </c>
      <c r="R739" s="42" t="n">
        <v>0</v>
      </c>
      <c r="S739" s="42">
        <f>N739-(J739-K739)</f>
        <v/>
      </c>
      <c r="T739">
        <f>IF(N739=0,0,IF(AND(ABS(S739)&gt;Calc!$B$8,ABS(S739)/ABS(N739)&gt;Calc!$B$9),1,0))</f>
        <v/>
      </c>
      <c r="U739">
        <f>IF(AND(A739=Calc!$B$3,OR(Calc!$B$6="*",G739=Calc!$B$6),OR(Calc!$B$7="*",F739=Calc!$B$7)),1,0)</f>
        <v/>
      </c>
      <c r="V739">
        <f>IF(AND(U739=1,J739&gt;0),J739+ROW()/1000000,0)</f>
        <v/>
      </c>
      <c r="W739">
        <f>IF(AND(U739=1,OR(N739&lt;&gt;0,J739&lt;&gt;0)),ABS(S739)+ROW()/1000000,0)</f>
        <v/>
      </c>
      <c r="X739">
        <f>IF(AND(U739=1,T739=1,C739&lt;&gt;0),ABS(S739)+ROW()/1000000,0)</f>
        <v/>
      </c>
    </row>
    <row r="740">
      <c r="A740" t="n">
        <v>201705</v>
      </c>
      <c r="B740" t="inlineStr">
        <is>
          <t>05/2017</t>
        </is>
      </c>
      <c r="C740" t="n">
        <v>34</v>
      </c>
      <c r="D740" t="inlineStr">
        <is>
          <t>S34</t>
        </is>
      </c>
      <c r="E740" t="inlineStr">
        <is>
          <t>Nexa Groningen (S34)</t>
        </is>
      </c>
      <c r="F740" t="inlineStr">
        <is>
          <t>Hà Lan</t>
        </is>
      </c>
      <c r="G740" t="inlineStr">
        <is>
          <t>POS</t>
        </is>
      </c>
      <c r="H740" s="42" t="n">
        <v>5138.96</v>
      </c>
      <c r="I740" s="42" t="n">
        <v>0</v>
      </c>
      <c r="J740" s="42" t="n">
        <v>5138.96</v>
      </c>
      <c r="K740" s="42" t="n">
        <v>0</v>
      </c>
      <c r="L740" s="42" t="n">
        <v>2</v>
      </c>
      <c r="M740" s="42" t="n">
        <v>13</v>
      </c>
      <c r="N740" s="42" t="n">
        <v>5138.96</v>
      </c>
      <c r="O740" s="42" t="n">
        <v>5138.96</v>
      </c>
      <c r="P740" s="42" t="n">
        <v>0</v>
      </c>
      <c r="Q740" s="42" t="n">
        <v>0</v>
      </c>
      <c r="R740" s="42" t="n">
        <v>0</v>
      </c>
      <c r="S740" s="42">
        <f>N740-(J740-K740)</f>
        <v/>
      </c>
      <c r="T740">
        <f>IF(N740=0,0,IF(AND(ABS(S740)&gt;Calc!$B$8,ABS(S740)/ABS(N740)&gt;Calc!$B$9),1,0))</f>
        <v/>
      </c>
      <c r="U740">
        <f>IF(AND(A740=Calc!$B$3,OR(Calc!$B$6="*",G740=Calc!$B$6),OR(Calc!$B$7="*",F740=Calc!$B$7)),1,0)</f>
        <v/>
      </c>
      <c r="V740">
        <f>IF(AND(U740=1,J740&gt;0),J740+ROW()/1000000,0)</f>
        <v/>
      </c>
      <c r="W740">
        <f>IF(AND(U740=1,OR(N740&lt;&gt;0,J740&lt;&gt;0)),ABS(S740)+ROW()/1000000,0)</f>
        <v/>
      </c>
      <c r="X740">
        <f>IF(AND(U740=1,T740=1,C740&lt;&gt;0),ABS(S740)+ROW()/1000000,0)</f>
        <v/>
      </c>
    </row>
    <row r="741">
      <c r="A741" t="n">
        <v>201705</v>
      </c>
      <c r="B741" t="inlineStr">
        <is>
          <t>05/2017</t>
        </is>
      </c>
      <c r="C741" t="n">
        <v>36</v>
      </c>
      <c r="D741" t="inlineStr">
        <is>
          <t>S36</t>
        </is>
      </c>
      <c r="E741" t="inlineStr">
        <is>
          <t>Nexa Armagh (S36)</t>
        </is>
      </c>
      <c r="F741" t="inlineStr">
        <is>
          <t>Anh</t>
        </is>
      </c>
      <c r="G741" t="inlineStr">
        <is>
          <t>POS</t>
        </is>
      </c>
      <c r="H741" s="42" t="n">
        <v>3437.78</v>
      </c>
      <c r="I741" s="42" t="n">
        <v>0</v>
      </c>
      <c r="J741" s="42" t="n">
        <v>3437.78</v>
      </c>
      <c r="K741" s="42" t="n">
        <v>0</v>
      </c>
      <c r="L741" s="42" t="n">
        <v>3</v>
      </c>
      <c r="M741" s="42" t="n">
        <v>35</v>
      </c>
      <c r="N741" s="42" t="n">
        <v>3437.78</v>
      </c>
      <c r="O741" s="42" t="n">
        <v>3437.78</v>
      </c>
      <c r="P741" s="42" t="n">
        <v>0</v>
      </c>
      <c r="Q741" s="42" t="n">
        <v>0</v>
      </c>
      <c r="R741" s="42" t="n">
        <v>0</v>
      </c>
      <c r="S741" s="42">
        <f>N741-(J741-K741)</f>
        <v/>
      </c>
      <c r="T741">
        <f>IF(N741=0,0,IF(AND(ABS(S741)&gt;Calc!$B$8,ABS(S741)/ABS(N741)&gt;Calc!$B$9),1,0))</f>
        <v/>
      </c>
      <c r="U741">
        <f>IF(AND(A741=Calc!$B$3,OR(Calc!$B$6="*",G741=Calc!$B$6),OR(Calc!$B$7="*",F741=Calc!$B$7)),1,0)</f>
        <v/>
      </c>
      <c r="V741">
        <f>IF(AND(U741=1,J741&gt;0),J741+ROW()/1000000,0)</f>
        <v/>
      </c>
      <c r="W741">
        <f>IF(AND(U741=1,OR(N741&lt;&gt;0,J741&lt;&gt;0)),ABS(S741)+ROW()/1000000,0)</f>
        <v/>
      </c>
      <c r="X741">
        <f>IF(AND(U741=1,T741=1,C741&lt;&gt;0),ABS(S741)+ROW()/1000000,0)</f>
        <v/>
      </c>
    </row>
    <row r="742">
      <c r="A742" t="n">
        <v>201705</v>
      </c>
      <c r="B742" t="inlineStr">
        <is>
          <t>05/2017</t>
        </is>
      </c>
      <c r="C742" t="n">
        <v>37</v>
      </c>
      <c r="D742" t="inlineStr">
        <is>
          <t>S37</t>
        </is>
      </c>
      <c r="E742" t="inlineStr">
        <is>
          <t>Nexa Ayrshire (S37)</t>
        </is>
      </c>
      <c r="F742" t="inlineStr">
        <is>
          <t>Anh</t>
        </is>
      </c>
      <c r="G742" t="inlineStr">
        <is>
          <t>POS</t>
        </is>
      </c>
      <c r="H742" s="42" t="n">
        <v>12459</v>
      </c>
      <c r="I742" s="42" t="n">
        <v>0</v>
      </c>
      <c r="J742" s="42" t="n">
        <v>12459</v>
      </c>
      <c r="K742" s="42" t="n">
        <v>0</v>
      </c>
      <c r="L742" s="42" t="n">
        <v>1</v>
      </c>
      <c r="M742" s="42" t="n">
        <v>11</v>
      </c>
      <c r="N742" s="42" t="n">
        <v>12459</v>
      </c>
      <c r="O742" s="42" t="n">
        <v>12459</v>
      </c>
      <c r="P742" s="42" t="n">
        <v>0</v>
      </c>
      <c r="Q742" s="42" t="n">
        <v>0</v>
      </c>
      <c r="R742" s="42" t="n">
        <v>0</v>
      </c>
      <c r="S742" s="42">
        <f>N742-(J742-K742)</f>
        <v/>
      </c>
      <c r="T742">
        <f>IF(N742=0,0,IF(AND(ABS(S742)&gt;Calc!$B$8,ABS(S742)/ABS(N742)&gt;Calc!$B$9),1,0))</f>
        <v/>
      </c>
      <c r="U742">
        <f>IF(AND(A742=Calc!$B$3,OR(Calc!$B$6="*",G742=Calc!$B$6),OR(Calc!$B$7="*",F742=Calc!$B$7)),1,0)</f>
        <v/>
      </c>
      <c r="V742">
        <f>IF(AND(U742=1,J742&gt;0),J742+ROW()/1000000,0)</f>
        <v/>
      </c>
      <c r="W742">
        <f>IF(AND(U742=1,OR(N742&lt;&gt;0,J742&lt;&gt;0)),ABS(S742)+ROW()/1000000,0)</f>
        <v/>
      </c>
      <c r="X742">
        <f>IF(AND(U742=1,T742=1,C742&lt;&gt;0),ABS(S742)+ROW()/1000000,0)</f>
        <v/>
      </c>
    </row>
    <row r="743">
      <c r="A743" t="n">
        <v>201705</v>
      </c>
      <c r="B743" t="inlineStr">
        <is>
          <t>05/2017</t>
        </is>
      </c>
      <c r="C743" t="n">
        <v>38</v>
      </c>
      <c r="D743" t="inlineStr">
        <is>
          <t>S38</t>
        </is>
      </c>
      <c r="E743" t="inlineStr">
        <is>
          <t>Nexa Belfast (S38)</t>
        </is>
      </c>
      <c r="F743" t="inlineStr">
        <is>
          <t>Anh</t>
        </is>
      </c>
      <c r="G743" t="inlineStr">
        <is>
          <t>POS</t>
        </is>
      </c>
      <c r="H743" s="42" t="n">
        <v>6029.3</v>
      </c>
      <c r="I743" s="42" t="n">
        <v>0</v>
      </c>
      <c r="J743" s="42" t="n">
        <v>6029.3</v>
      </c>
      <c r="K743" s="42" t="n">
        <v>257.5</v>
      </c>
      <c r="L743" s="42" t="n">
        <v>3</v>
      </c>
      <c r="M743" s="42" t="n">
        <v>18</v>
      </c>
      <c r="N743" s="42" t="n">
        <v>5771.8</v>
      </c>
      <c r="O743" s="42" t="n">
        <v>6029.3</v>
      </c>
      <c r="P743" s="42" t="n">
        <v>0</v>
      </c>
      <c r="Q743" s="42" t="n">
        <v>0</v>
      </c>
      <c r="R743" s="42" t="n">
        <v>0</v>
      </c>
      <c r="S743" s="42">
        <f>N743-(J743-K743)</f>
        <v/>
      </c>
      <c r="T743">
        <f>IF(N743=0,0,IF(AND(ABS(S743)&gt;Calc!$B$8,ABS(S743)/ABS(N743)&gt;Calc!$B$9),1,0))</f>
        <v/>
      </c>
      <c r="U743">
        <f>IF(AND(A743=Calc!$B$3,OR(Calc!$B$6="*",G743=Calc!$B$6),OR(Calc!$B$7="*",F743=Calc!$B$7)),1,0)</f>
        <v/>
      </c>
      <c r="V743">
        <f>IF(AND(U743=1,J743&gt;0),J743+ROW()/1000000,0)</f>
        <v/>
      </c>
      <c r="W743">
        <f>IF(AND(U743=1,OR(N743&lt;&gt;0,J743&lt;&gt;0)),ABS(S743)+ROW()/1000000,0)</f>
        <v/>
      </c>
      <c r="X743">
        <f>IF(AND(U743=1,T743=1,C743&lt;&gt;0),ABS(S743)+ROW()/1000000,0)</f>
        <v/>
      </c>
    </row>
    <row r="744">
      <c r="A744" t="n">
        <v>201705</v>
      </c>
      <c r="B744" t="inlineStr">
        <is>
          <t>05/2017</t>
        </is>
      </c>
      <c r="C744" t="n">
        <v>39</v>
      </c>
      <c r="D744" t="inlineStr">
        <is>
          <t>S39</t>
        </is>
      </c>
      <c r="E744" t="inlineStr">
        <is>
          <t>Nexa Blaenau Gwent (S39)</t>
        </is>
      </c>
      <c r="F744" t="inlineStr">
        <is>
          <t>Anh</t>
        </is>
      </c>
      <c r="G744" t="inlineStr">
        <is>
          <t>POS</t>
        </is>
      </c>
      <c r="H744" s="42" t="n">
        <v>15615.14</v>
      </c>
      <c r="I744" s="42" t="n">
        <v>0</v>
      </c>
      <c r="J744" s="42" t="n">
        <v>15615.14</v>
      </c>
      <c r="K744" s="42" t="n">
        <v>0</v>
      </c>
      <c r="L744" s="42" t="n">
        <v>4</v>
      </c>
      <c r="M744" s="42" t="n">
        <v>46</v>
      </c>
      <c r="N744" s="42" t="n">
        <v>15615.14</v>
      </c>
      <c r="O744" s="42" t="n">
        <v>15615.14</v>
      </c>
      <c r="P744" s="42" t="n">
        <v>0</v>
      </c>
      <c r="Q744" s="42" t="n">
        <v>0</v>
      </c>
      <c r="R744" s="42" t="n">
        <v>0</v>
      </c>
      <c r="S744" s="42">
        <f>N744-(J744-K744)</f>
        <v/>
      </c>
      <c r="T744">
        <f>IF(N744=0,0,IF(AND(ABS(S744)&gt;Calc!$B$8,ABS(S744)/ABS(N744)&gt;Calc!$B$9),1,0))</f>
        <v/>
      </c>
      <c r="U744">
        <f>IF(AND(A744=Calc!$B$3,OR(Calc!$B$6="*",G744=Calc!$B$6),OR(Calc!$B$7="*",F744=Calc!$B$7)),1,0)</f>
        <v/>
      </c>
      <c r="V744">
        <f>IF(AND(U744=1,J744&gt;0),J744+ROW()/1000000,0)</f>
        <v/>
      </c>
      <c r="W744">
        <f>IF(AND(U744=1,OR(N744&lt;&gt;0,J744&lt;&gt;0)),ABS(S744)+ROW()/1000000,0)</f>
        <v/>
      </c>
      <c r="X744">
        <f>IF(AND(U744=1,T744=1,C744&lt;&gt;0),ABS(S744)+ROW()/1000000,0)</f>
        <v/>
      </c>
    </row>
    <row r="745">
      <c r="A745" t="n">
        <v>201705</v>
      </c>
      <c r="B745" t="inlineStr">
        <is>
          <t>05/2017</t>
        </is>
      </c>
      <c r="C745" t="n">
        <v>40</v>
      </c>
      <c r="D745" t="inlineStr">
        <is>
          <t>S40</t>
        </is>
      </c>
      <c r="E745" t="inlineStr">
        <is>
          <t>Nexa Dungannon and South Tyrone (S40)</t>
        </is>
      </c>
      <c r="F745" t="inlineStr">
        <is>
          <t>Anh</t>
        </is>
      </c>
      <c r="G745" t="inlineStr">
        <is>
          <t>POS</t>
        </is>
      </c>
      <c r="H745" s="42" t="n">
        <v>9523.84</v>
      </c>
      <c r="I745" s="42" t="n">
        <v>0</v>
      </c>
      <c r="J745" s="42" t="n">
        <v>9523.84</v>
      </c>
      <c r="K745" s="42" t="n">
        <v>0</v>
      </c>
      <c r="L745" s="42" t="n">
        <v>5</v>
      </c>
      <c r="M745" s="42" t="n">
        <v>52</v>
      </c>
      <c r="N745" s="42" t="n">
        <v>9523.84</v>
      </c>
      <c r="O745" s="42" t="n">
        <v>9523.84</v>
      </c>
      <c r="P745" s="42" t="n">
        <v>0</v>
      </c>
      <c r="Q745" s="42" t="n">
        <v>0</v>
      </c>
      <c r="R745" s="42" t="n">
        <v>0</v>
      </c>
      <c r="S745" s="42">
        <f>N745-(J745-K745)</f>
        <v/>
      </c>
      <c r="T745">
        <f>IF(N745=0,0,IF(AND(ABS(S745)&gt;Calc!$B$8,ABS(S745)/ABS(N745)&gt;Calc!$B$9),1,0))</f>
        <v/>
      </c>
      <c r="U745">
        <f>IF(AND(A745=Calc!$B$3,OR(Calc!$B$6="*",G745=Calc!$B$6),OR(Calc!$B$7="*",F745=Calc!$B$7)),1,0)</f>
        <v/>
      </c>
      <c r="V745">
        <f>IF(AND(U745=1,J745&gt;0),J745+ROW()/1000000,0)</f>
        <v/>
      </c>
      <c r="W745">
        <f>IF(AND(U745=1,OR(N745&lt;&gt;0,J745&lt;&gt;0)),ABS(S745)+ROW()/1000000,0)</f>
        <v/>
      </c>
      <c r="X745">
        <f>IF(AND(U745=1,T745=1,C745&lt;&gt;0),ABS(S745)+ROW()/1000000,0)</f>
        <v/>
      </c>
    </row>
    <row r="746">
      <c r="A746" t="n">
        <v>201705</v>
      </c>
      <c r="B746" t="inlineStr">
        <is>
          <t>05/2017</t>
        </is>
      </c>
      <c r="C746" t="n">
        <v>41</v>
      </c>
      <c r="D746" t="inlineStr">
        <is>
          <t>S41</t>
        </is>
      </c>
      <c r="E746" t="inlineStr">
        <is>
          <t>Nexa Fermanagh (S41)</t>
        </is>
      </c>
      <c r="F746" t="inlineStr">
        <is>
          <t>Anh</t>
        </is>
      </c>
      <c r="G746" t="inlineStr">
        <is>
          <t>POS</t>
        </is>
      </c>
      <c r="H746" s="42" t="n">
        <v>5930.81</v>
      </c>
      <c r="I746" s="42" t="n">
        <v>0</v>
      </c>
      <c r="J746" s="42" t="n">
        <v>5930.81</v>
      </c>
      <c r="K746" s="42" t="n">
        <v>0</v>
      </c>
      <c r="L746" s="42" t="n">
        <v>6</v>
      </c>
      <c r="M746" s="42" t="n">
        <v>36</v>
      </c>
      <c r="N746" s="42" t="n">
        <v>5930.81</v>
      </c>
      <c r="O746" s="42" t="n">
        <v>5930.81</v>
      </c>
      <c r="P746" s="42" t="n">
        <v>0</v>
      </c>
      <c r="Q746" s="42" t="n">
        <v>0</v>
      </c>
      <c r="R746" s="42" t="n">
        <v>0</v>
      </c>
      <c r="S746" s="42">
        <f>N746-(J746-K746)</f>
        <v/>
      </c>
      <c r="T746">
        <f>IF(N746=0,0,IF(AND(ABS(S746)&gt;Calc!$B$8,ABS(S746)/ABS(N746)&gt;Calc!$B$9),1,0))</f>
        <v/>
      </c>
      <c r="U746">
        <f>IF(AND(A746=Calc!$B$3,OR(Calc!$B$6="*",G746=Calc!$B$6),OR(Calc!$B$7="*",F746=Calc!$B$7)),1,0)</f>
        <v/>
      </c>
      <c r="V746">
        <f>IF(AND(U746=1,J746&gt;0),J746+ROW()/1000000,0)</f>
        <v/>
      </c>
      <c r="W746">
        <f>IF(AND(U746=1,OR(N746&lt;&gt;0,J746&lt;&gt;0)),ABS(S746)+ROW()/1000000,0)</f>
        <v/>
      </c>
      <c r="X746">
        <f>IF(AND(U746=1,T746=1,C746&lt;&gt;0),ABS(S746)+ROW()/1000000,0)</f>
        <v/>
      </c>
    </row>
    <row r="747">
      <c r="A747" t="n">
        <v>201705</v>
      </c>
      <c r="B747" t="inlineStr">
        <is>
          <t>05/2017</t>
        </is>
      </c>
      <c r="C747" t="n">
        <v>42</v>
      </c>
      <c r="D747" t="inlineStr">
        <is>
          <t>S42</t>
        </is>
      </c>
      <c r="E747" t="inlineStr">
        <is>
          <t>Nexa North Down (S42)</t>
        </is>
      </c>
      <c r="F747" t="inlineStr">
        <is>
          <t>Anh</t>
        </is>
      </c>
      <c r="G747" t="inlineStr">
        <is>
          <t>POS</t>
        </is>
      </c>
      <c r="H747" s="42" t="n">
        <v>11763.43</v>
      </c>
      <c r="I747" s="42" t="n">
        <v>0</v>
      </c>
      <c r="J747" s="42" t="n">
        <v>11763.43</v>
      </c>
      <c r="K747" s="42" t="n">
        <v>0</v>
      </c>
      <c r="L747" s="42" t="n">
        <v>3</v>
      </c>
      <c r="M747" s="42" t="n">
        <v>24</v>
      </c>
      <c r="N747" s="42" t="n">
        <v>11763.43</v>
      </c>
      <c r="O747" s="42" t="n">
        <v>11763.43</v>
      </c>
      <c r="P747" s="42" t="n">
        <v>0</v>
      </c>
      <c r="Q747" s="42" t="n">
        <v>0</v>
      </c>
      <c r="R747" s="42" t="n">
        <v>0</v>
      </c>
      <c r="S747" s="42">
        <f>N747-(J747-K747)</f>
        <v/>
      </c>
      <c r="T747">
        <f>IF(N747=0,0,IF(AND(ABS(S747)&gt;Calc!$B$8,ABS(S747)/ABS(N747)&gt;Calc!$B$9),1,0))</f>
        <v/>
      </c>
      <c r="U747">
        <f>IF(AND(A747=Calc!$B$3,OR(Calc!$B$6="*",G747=Calc!$B$6),OR(Calc!$B$7="*",F747=Calc!$B$7)),1,0)</f>
        <v/>
      </c>
      <c r="V747">
        <f>IF(AND(U747=1,J747&gt;0),J747+ROW()/1000000,0)</f>
        <v/>
      </c>
      <c r="W747">
        <f>IF(AND(U747=1,OR(N747&lt;&gt;0,J747&lt;&gt;0)),ABS(S747)+ROW()/1000000,0)</f>
        <v/>
      </c>
      <c r="X747">
        <f>IF(AND(U747=1,T747=1,C747&lt;&gt;0),ABS(S747)+ROW()/1000000,0)</f>
        <v/>
      </c>
    </row>
    <row r="748">
      <c r="A748" t="n">
        <v>201705</v>
      </c>
      <c r="B748" t="inlineStr">
        <is>
          <t>05/2017</t>
        </is>
      </c>
      <c r="C748" t="n">
        <v>43</v>
      </c>
      <c r="D748" t="inlineStr">
        <is>
          <t>S43</t>
        </is>
      </c>
      <c r="E748" t="inlineStr">
        <is>
          <t>Nexa Alaska (S43)</t>
        </is>
      </c>
      <c r="F748" t="inlineStr">
        <is>
          <t>Mỹ</t>
        </is>
      </c>
      <c r="G748" t="inlineStr">
        <is>
          <t>POS</t>
        </is>
      </c>
      <c r="H748" s="42" t="n">
        <v>17740.51</v>
      </c>
      <c r="I748" s="42" t="n">
        <v>0</v>
      </c>
      <c r="J748" s="42" t="n">
        <v>17740.51</v>
      </c>
      <c r="K748" s="42" t="n">
        <v>32</v>
      </c>
      <c r="L748" s="42" t="n">
        <v>5</v>
      </c>
      <c r="M748" s="42" t="n">
        <v>52</v>
      </c>
      <c r="N748" s="42" t="n">
        <v>17708.51</v>
      </c>
      <c r="O748" s="42" t="n">
        <v>17740.51</v>
      </c>
      <c r="P748" s="42" t="n">
        <v>0</v>
      </c>
      <c r="Q748" s="42" t="n">
        <v>0</v>
      </c>
      <c r="R748" s="42" t="n">
        <v>0</v>
      </c>
      <c r="S748" s="42">
        <f>N748-(J748-K748)</f>
        <v/>
      </c>
      <c r="T748">
        <f>IF(N748=0,0,IF(AND(ABS(S748)&gt;Calc!$B$8,ABS(S748)/ABS(N748)&gt;Calc!$B$9),1,0))</f>
        <v/>
      </c>
      <c r="U748">
        <f>IF(AND(A748=Calc!$B$3,OR(Calc!$B$6="*",G748=Calc!$B$6),OR(Calc!$B$7="*",F748=Calc!$B$7)),1,0)</f>
        <v/>
      </c>
      <c r="V748">
        <f>IF(AND(U748=1,J748&gt;0),J748+ROW()/1000000,0)</f>
        <v/>
      </c>
      <c r="W748">
        <f>IF(AND(U748=1,OR(N748&lt;&gt;0,J748&lt;&gt;0)),ABS(S748)+ROW()/1000000,0)</f>
        <v/>
      </c>
      <c r="X748">
        <f>IF(AND(U748=1,T748=1,C748&lt;&gt;0),ABS(S748)+ROW()/1000000,0)</f>
        <v/>
      </c>
    </row>
    <row r="749">
      <c r="A749" t="n">
        <v>201705</v>
      </c>
      <c r="B749" t="inlineStr">
        <is>
          <t>05/2017</t>
        </is>
      </c>
      <c r="C749" t="n">
        <v>44</v>
      </c>
      <c r="D749" t="inlineStr">
        <is>
          <t>S44</t>
        </is>
      </c>
      <c r="E749" t="inlineStr">
        <is>
          <t>Nexa Arkansas (S44)</t>
        </is>
      </c>
      <c r="F749" t="inlineStr">
        <is>
          <t>Mỹ</t>
        </is>
      </c>
      <c r="G749" t="inlineStr">
        <is>
          <t>POS</t>
        </is>
      </c>
      <c r="H749" s="42" t="n">
        <v>14080.36</v>
      </c>
      <c r="I749" s="42" t="n">
        <v>0</v>
      </c>
      <c r="J749" s="42" t="n">
        <v>14080.36</v>
      </c>
      <c r="K749" s="42" t="n">
        <v>0</v>
      </c>
      <c r="L749" s="42" t="n">
        <v>7</v>
      </c>
      <c r="M749" s="42" t="n">
        <v>55</v>
      </c>
      <c r="N749" s="42" t="n">
        <v>14080.36</v>
      </c>
      <c r="O749" s="42" t="n">
        <v>14080.36</v>
      </c>
      <c r="P749" s="42" t="n">
        <v>0</v>
      </c>
      <c r="Q749" s="42" t="n">
        <v>0</v>
      </c>
      <c r="R749" s="42" t="n">
        <v>0</v>
      </c>
      <c r="S749" s="42">
        <f>N749-(J749-K749)</f>
        <v/>
      </c>
      <c r="T749">
        <f>IF(N749=0,0,IF(AND(ABS(S749)&gt;Calc!$B$8,ABS(S749)/ABS(N749)&gt;Calc!$B$9),1,0))</f>
        <v/>
      </c>
      <c r="U749">
        <f>IF(AND(A749=Calc!$B$3,OR(Calc!$B$6="*",G749=Calc!$B$6),OR(Calc!$B$7="*",F749=Calc!$B$7)),1,0)</f>
        <v/>
      </c>
      <c r="V749">
        <f>IF(AND(U749=1,J749&gt;0),J749+ROW()/1000000,0)</f>
        <v/>
      </c>
      <c r="W749">
        <f>IF(AND(U749=1,OR(N749&lt;&gt;0,J749&lt;&gt;0)),ABS(S749)+ROW()/1000000,0)</f>
        <v/>
      </c>
      <c r="X749">
        <f>IF(AND(U749=1,T749=1,C749&lt;&gt;0),ABS(S749)+ROW()/1000000,0)</f>
        <v/>
      </c>
    </row>
    <row r="750">
      <c r="A750" t="n">
        <v>201705</v>
      </c>
      <c r="B750" t="inlineStr">
        <is>
          <t>05/2017</t>
        </is>
      </c>
      <c r="C750" t="n">
        <v>45</v>
      </c>
      <c r="D750" t="inlineStr">
        <is>
          <t>S45</t>
        </is>
      </c>
      <c r="E750" t="inlineStr">
        <is>
          <t>Nexa Connecticut (S45)</t>
        </is>
      </c>
      <c r="F750" t="inlineStr">
        <is>
          <t>Mỹ</t>
        </is>
      </c>
      <c r="G750" t="inlineStr">
        <is>
          <t>POS</t>
        </is>
      </c>
      <c r="H750" s="42" t="n">
        <v>15331.69</v>
      </c>
      <c r="I750" s="42" t="n">
        <v>0</v>
      </c>
      <c r="J750" s="42" t="n">
        <v>15331.69</v>
      </c>
      <c r="K750" s="42" t="n">
        <v>0</v>
      </c>
      <c r="L750" s="42" t="n">
        <v>5</v>
      </c>
      <c r="M750" s="42" t="n">
        <v>47</v>
      </c>
      <c r="N750" s="42" t="n">
        <v>15331.69</v>
      </c>
      <c r="O750" s="42" t="n">
        <v>15331.69</v>
      </c>
      <c r="P750" s="42" t="n">
        <v>0</v>
      </c>
      <c r="Q750" s="42" t="n">
        <v>0</v>
      </c>
      <c r="R750" s="42" t="n">
        <v>0</v>
      </c>
      <c r="S750" s="42">
        <f>N750-(J750-K750)</f>
        <v/>
      </c>
      <c r="T750">
        <f>IF(N750=0,0,IF(AND(ABS(S750)&gt;Calc!$B$8,ABS(S750)/ABS(N750)&gt;Calc!$B$9),1,0))</f>
        <v/>
      </c>
      <c r="U750">
        <f>IF(AND(A750=Calc!$B$3,OR(Calc!$B$6="*",G750=Calc!$B$6),OR(Calc!$B$7="*",F750=Calc!$B$7)),1,0)</f>
        <v/>
      </c>
      <c r="V750">
        <f>IF(AND(U750=1,J750&gt;0),J750+ROW()/1000000,0)</f>
        <v/>
      </c>
      <c r="W750">
        <f>IF(AND(U750=1,OR(N750&lt;&gt;0,J750&lt;&gt;0)),ABS(S750)+ROW()/1000000,0)</f>
        <v/>
      </c>
      <c r="X750">
        <f>IF(AND(U750=1,T750=1,C750&lt;&gt;0),ABS(S750)+ROW()/1000000,0)</f>
        <v/>
      </c>
    </row>
    <row r="751">
      <c r="A751" t="n">
        <v>201705</v>
      </c>
      <c r="B751" t="inlineStr">
        <is>
          <t>05/2017</t>
        </is>
      </c>
      <c r="C751" t="n">
        <v>47</v>
      </c>
      <c r="D751" t="inlineStr">
        <is>
          <t>S47</t>
        </is>
      </c>
      <c r="E751" t="inlineStr">
        <is>
          <t>Nexa Hawaii (S47)</t>
        </is>
      </c>
      <c r="F751" t="inlineStr">
        <is>
          <t>Mỹ</t>
        </is>
      </c>
      <c r="G751" t="inlineStr">
        <is>
          <t>POS</t>
        </is>
      </c>
      <c r="H751" s="42" t="n">
        <v>11950.95</v>
      </c>
      <c r="I751" s="42" t="n">
        <v>0</v>
      </c>
      <c r="J751" s="42" t="n">
        <v>11950.95</v>
      </c>
      <c r="K751" s="42" t="n">
        <v>56.99</v>
      </c>
      <c r="L751" s="42" t="n">
        <v>4</v>
      </c>
      <c r="M751" s="42" t="n">
        <v>44</v>
      </c>
      <c r="N751" s="42" t="n">
        <v>11893.96</v>
      </c>
      <c r="O751" s="42" t="n">
        <v>11950.95</v>
      </c>
      <c r="P751" s="42" t="n">
        <v>0</v>
      </c>
      <c r="Q751" s="42" t="n">
        <v>0</v>
      </c>
      <c r="R751" s="42" t="n">
        <v>0</v>
      </c>
      <c r="S751" s="42">
        <f>N751-(J751-K751)</f>
        <v/>
      </c>
      <c r="T751">
        <f>IF(N751=0,0,IF(AND(ABS(S751)&gt;Calc!$B$8,ABS(S751)/ABS(N751)&gt;Calc!$B$9),1,0))</f>
        <v/>
      </c>
      <c r="U751">
        <f>IF(AND(A751=Calc!$B$3,OR(Calc!$B$6="*",G751=Calc!$B$6),OR(Calc!$B$7="*",F751=Calc!$B$7)),1,0)</f>
        <v/>
      </c>
      <c r="V751">
        <f>IF(AND(U751=1,J751&gt;0),J751+ROW()/1000000,0)</f>
        <v/>
      </c>
      <c r="W751">
        <f>IF(AND(U751=1,OR(N751&lt;&gt;0,J751&lt;&gt;0)),ABS(S751)+ROW()/1000000,0)</f>
        <v/>
      </c>
      <c r="X751">
        <f>IF(AND(U751=1,T751=1,C751&lt;&gt;0),ABS(S751)+ROW()/1000000,0)</f>
        <v/>
      </c>
    </row>
    <row r="752">
      <c r="A752" t="n">
        <v>201705</v>
      </c>
      <c r="B752" t="inlineStr">
        <is>
          <t>05/2017</t>
        </is>
      </c>
      <c r="C752" t="n">
        <v>48</v>
      </c>
      <c r="D752" t="inlineStr">
        <is>
          <t>S48</t>
        </is>
      </c>
      <c r="E752" t="inlineStr">
        <is>
          <t>Nexa Idaho (S48)</t>
        </is>
      </c>
      <c r="F752" t="inlineStr">
        <is>
          <t>Mỹ</t>
        </is>
      </c>
      <c r="G752" t="inlineStr">
        <is>
          <t>POS</t>
        </is>
      </c>
      <c r="H752" s="42" t="n">
        <v>12406.75</v>
      </c>
      <c r="I752" s="42" t="n">
        <v>0</v>
      </c>
      <c r="J752" s="42" t="n">
        <v>12406.75</v>
      </c>
      <c r="K752" s="42" t="n">
        <v>0</v>
      </c>
      <c r="L752" s="42" t="n">
        <v>4</v>
      </c>
      <c r="M752" s="42" t="n">
        <v>25</v>
      </c>
      <c r="N752" s="42" t="n">
        <v>12406.75</v>
      </c>
      <c r="O752" s="42" t="n">
        <v>12406.75</v>
      </c>
      <c r="P752" s="42" t="n">
        <v>0</v>
      </c>
      <c r="Q752" s="42" t="n">
        <v>0</v>
      </c>
      <c r="R752" s="42" t="n">
        <v>0</v>
      </c>
      <c r="S752" s="42">
        <f>N752-(J752-K752)</f>
        <v/>
      </c>
      <c r="T752">
        <f>IF(N752=0,0,IF(AND(ABS(S752)&gt;Calc!$B$8,ABS(S752)/ABS(N752)&gt;Calc!$B$9),1,0))</f>
        <v/>
      </c>
      <c r="U752">
        <f>IF(AND(A752=Calc!$B$3,OR(Calc!$B$6="*",G752=Calc!$B$6),OR(Calc!$B$7="*",F752=Calc!$B$7)),1,0)</f>
        <v/>
      </c>
      <c r="V752">
        <f>IF(AND(U752=1,J752&gt;0),J752+ROW()/1000000,0)</f>
        <v/>
      </c>
      <c r="W752">
        <f>IF(AND(U752=1,OR(N752&lt;&gt;0,J752&lt;&gt;0)),ABS(S752)+ROW()/1000000,0)</f>
        <v/>
      </c>
      <c r="X752">
        <f>IF(AND(U752=1,T752=1,C752&lt;&gt;0),ABS(S752)+ROW()/1000000,0)</f>
        <v/>
      </c>
    </row>
    <row r="753">
      <c r="A753" t="n">
        <v>201705</v>
      </c>
      <c r="B753" t="inlineStr">
        <is>
          <t>05/2017</t>
        </is>
      </c>
      <c r="C753" t="n">
        <v>50</v>
      </c>
      <c r="D753" t="inlineStr">
        <is>
          <t>S50</t>
        </is>
      </c>
      <c r="E753" t="inlineStr">
        <is>
          <t>Nexa Kansas (S50)</t>
        </is>
      </c>
      <c r="F753" t="inlineStr">
        <is>
          <t>Mỹ</t>
        </is>
      </c>
      <c r="G753" t="inlineStr">
        <is>
          <t>POS</t>
        </is>
      </c>
      <c r="H753" s="42" t="n">
        <v>37399.29</v>
      </c>
      <c r="I753" s="42" t="n">
        <v>0</v>
      </c>
      <c r="J753" s="42" t="n">
        <v>37399.29</v>
      </c>
      <c r="K753" s="42" t="n">
        <v>173.64</v>
      </c>
      <c r="L753" s="42" t="n">
        <v>11</v>
      </c>
      <c r="M753" s="42" t="n">
        <v>109</v>
      </c>
      <c r="N753" s="42" t="n">
        <v>37225.65</v>
      </c>
      <c r="O753" s="42" t="n">
        <v>37399.29</v>
      </c>
      <c r="P753" s="42" t="n">
        <v>0</v>
      </c>
      <c r="Q753" s="42" t="n">
        <v>0</v>
      </c>
      <c r="R753" s="42" t="n">
        <v>0</v>
      </c>
      <c r="S753" s="42">
        <f>N753-(J753-K753)</f>
        <v/>
      </c>
      <c r="T753">
        <f>IF(N753=0,0,IF(AND(ABS(S753)&gt;Calc!$B$8,ABS(S753)/ABS(N753)&gt;Calc!$B$9),1,0))</f>
        <v/>
      </c>
      <c r="U753">
        <f>IF(AND(A753=Calc!$B$3,OR(Calc!$B$6="*",G753=Calc!$B$6),OR(Calc!$B$7="*",F753=Calc!$B$7)),1,0)</f>
        <v/>
      </c>
      <c r="V753">
        <f>IF(AND(U753=1,J753&gt;0),J753+ROW()/1000000,0)</f>
        <v/>
      </c>
      <c r="W753">
        <f>IF(AND(U753=1,OR(N753&lt;&gt;0,J753&lt;&gt;0)),ABS(S753)+ROW()/1000000,0)</f>
        <v/>
      </c>
      <c r="X753">
        <f>IF(AND(U753=1,T753=1,C753&lt;&gt;0),ABS(S753)+ROW()/1000000,0)</f>
        <v/>
      </c>
    </row>
    <row r="754">
      <c r="A754" t="n">
        <v>201705</v>
      </c>
      <c r="B754" t="inlineStr">
        <is>
          <t>05/2017</t>
        </is>
      </c>
      <c r="C754" t="n">
        <v>51</v>
      </c>
      <c r="D754" t="inlineStr">
        <is>
          <t>S51</t>
        </is>
      </c>
      <c r="E754" t="inlineStr">
        <is>
          <t>Nexa Maine (S51)</t>
        </is>
      </c>
      <c r="F754" t="inlineStr">
        <is>
          <t>Mỹ</t>
        </is>
      </c>
      <c r="G754" t="inlineStr">
        <is>
          <t>POS</t>
        </is>
      </c>
      <c r="H754" s="42" t="n">
        <v>12290.88</v>
      </c>
      <c r="I754" s="42" t="n">
        <v>0</v>
      </c>
      <c r="J754" s="42" t="n">
        <v>12290.88</v>
      </c>
      <c r="K754" s="42" t="n">
        <v>869</v>
      </c>
      <c r="L754" s="42" t="n">
        <v>4</v>
      </c>
      <c r="M754" s="42" t="n">
        <v>35</v>
      </c>
      <c r="N754" s="42" t="n">
        <v>11421.88</v>
      </c>
      <c r="O754" s="42" t="n">
        <v>12290.88</v>
      </c>
      <c r="P754" s="42" t="n">
        <v>0</v>
      </c>
      <c r="Q754" s="42" t="n">
        <v>0</v>
      </c>
      <c r="R754" s="42" t="n">
        <v>0</v>
      </c>
      <c r="S754" s="42">
        <f>N754-(J754-K754)</f>
        <v/>
      </c>
      <c r="T754">
        <f>IF(N754=0,0,IF(AND(ABS(S754)&gt;Calc!$B$8,ABS(S754)/ABS(N754)&gt;Calc!$B$9),1,0))</f>
        <v/>
      </c>
      <c r="U754">
        <f>IF(AND(A754=Calc!$B$3,OR(Calc!$B$6="*",G754=Calc!$B$6),OR(Calc!$B$7="*",F754=Calc!$B$7)),1,0)</f>
        <v/>
      </c>
      <c r="V754">
        <f>IF(AND(U754=1,J754&gt;0),J754+ROW()/1000000,0)</f>
        <v/>
      </c>
      <c r="W754">
        <f>IF(AND(U754=1,OR(N754&lt;&gt;0,J754&lt;&gt;0)),ABS(S754)+ROW()/1000000,0)</f>
        <v/>
      </c>
      <c r="X754">
        <f>IF(AND(U754=1,T754=1,C754&lt;&gt;0),ABS(S754)+ROW()/1000000,0)</f>
        <v/>
      </c>
    </row>
    <row r="755">
      <c r="A755" t="n">
        <v>201705</v>
      </c>
      <c r="B755" t="inlineStr">
        <is>
          <t>05/2017</t>
        </is>
      </c>
      <c r="C755" t="n">
        <v>53</v>
      </c>
      <c r="D755" t="inlineStr">
        <is>
          <t>S53</t>
        </is>
      </c>
      <c r="E755" t="inlineStr">
        <is>
          <t>Nexa Montana (S53)</t>
        </is>
      </c>
      <c r="F755" t="inlineStr">
        <is>
          <t>Mỹ</t>
        </is>
      </c>
      <c r="G755" t="inlineStr">
        <is>
          <t>POS</t>
        </is>
      </c>
      <c r="H755" s="42" t="n">
        <v>4291.91</v>
      </c>
      <c r="I755" s="42" t="n">
        <v>0</v>
      </c>
      <c r="J755" s="42" t="n">
        <v>4291.91</v>
      </c>
      <c r="K755" s="42" t="n">
        <v>0</v>
      </c>
      <c r="L755" s="42" t="n">
        <v>1</v>
      </c>
      <c r="M755" s="42" t="n">
        <v>7</v>
      </c>
      <c r="N755" s="42" t="n">
        <v>4291.91</v>
      </c>
      <c r="O755" s="42" t="n">
        <v>4291.91</v>
      </c>
      <c r="P755" s="42" t="n">
        <v>1</v>
      </c>
      <c r="Q755" s="42" t="n">
        <v>0</v>
      </c>
      <c r="R755" s="42" t="n">
        <v>0</v>
      </c>
      <c r="S755" s="42">
        <f>N755-(J755-K755)</f>
        <v/>
      </c>
      <c r="T755">
        <f>IF(N755=0,0,IF(AND(ABS(S755)&gt;Calc!$B$8,ABS(S755)/ABS(N755)&gt;Calc!$B$9),1,0))</f>
        <v/>
      </c>
      <c r="U755">
        <f>IF(AND(A755=Calc!$B$3,OR(Calc!$B$6="*",G755=Calc!$B$6),OR(Calc!$B$7="*",F755=Calc!$B$7)),1,0)</f>
        <v/>
      </c>
      <c r="V755">
        <f>IF(AND(U755=1,J755&gt;0),J755+ROW()/1000000,0)</f>
        <v/>
      </c>
      <c r="W755">
        <f>IF(AND(U755=1,OR(N755&lt;&gt;0,J755&lt;&gt;0)),ABS(S755)+ROW()/1000000,0)</f>
        <v/>
      </c>
      <c r="X755">
        <f>IF(AND(U755=1,T755=1,C755&lt;&gt;0),ABS(S755)+ROW()/1000000,0)</f>
        <v/>
      </c>
    </row>
    <row r="756">
      <c r="A756" t="n">
        <v>201705</v>
      </c>
      <c r="B756" t="inlineStr">
        <is>
          <t>05/2017</t>
        </is>
      </c>
      <c r="C756" t="n">
        <v>54</v>
      </c>
      <c r="D756" t="inlineStr">
        <is>
          <t>S54</t>
        </is>
      </c>
      <c r="E756" t="inlineStr">
        <is>
          <t>Nexa Nebraska (S54)</t>
        </is>
      </c>
      <c r="F756" t="inlineStr">
        <is>
          <t>Mỹ</t>
        </is>
      </c>
      <c r="G756" t="inlineStr">
        <is>
          <t>POS</t>
        </is>
      </c>
      <c r="H756" s="42" t="n">
        <v>15503.38</v>
      </c>
      <c r="I756" s="42" t="n">
        <v>0</v>
      </c>
      <c r="J756" s="42" t="n">
        <v>15503.38</v>
      </c>
      <c r="K756" s="42" t="n">
        <v>0</v>
      </c>
      <c r="L756" s="42" t="n">
        <v>7</v>
      </c>
      <c r="M756" s="42" t="n">
        <v>54</v>
      </c>
      <c r="N756" s="42" t="n">
        <v>15503.38</v>
      </c>
      <c r="O756" s="42" t="n">
        <v>15503.38</v>
      </c>
      <c r="P756" s="42" t="n">
        <v>0</v>
      </c>
      <c r="Q756" s="42" t="n">
        <v>0</v>
      </c>
      <c r="R756" s="42" t="n">
        <v>0</v>
      </c>
      <c r="S756" s="42">
        <f>N756-(J756-K756)</f>
        <v/>
      </c>
      <c r="T756">
        <f>IF(N756=0,0,IF(AND(ABS(S756)&gt;Calc!$B$8,ABS(S756)/ABS(N756)&gt;Calc!$B$9),1,0))</f>
        <v/>
      </c>
      <c r="U756">
        <f>IF(AND(A756=Calc!$B$3,OR(Calc!$B$6="*",G756=Calc!$B$6),OR(Calc!$B$7="*",F756=Calc!$B$7)),1,0)</f>
        <v/>
      </c>
      <c r="V756">
        <f>IF(AND(U756=1,J756&gt;0),J756+ROW()/1000000,0)</f>
        <v/>
      </c>
      <c r="W756">
        <f>IF(AND(U756=1,OR(N756&lt;&gt;0,J756&lt;&gt;0)),ABS(S756)+ROW()/1000000,0)</f>
        <v/>
      </c>
      <c r="X756">
        <f>IF(AND(U756=1,T756=1,C756&lt;&gt;0),ABS(S756)+ROW()/1000000,0)</f>
        <v/>
      </c>
    </row>
    <row r="757">
      <c r="A757" t="n">
        <v>201705</v>
      </c>
      <c r="B757" t="inlineStr">
        <is>
          <t>05/2017</t>
        </is>
      </c>
      <c r="C757" t="n">
        <v>55</v>
      </c>
      <c r="D757" t="inlineStr">
        <is>
          <t>S55</t>
        </is>
      </c>
      <c r="E757" t="inlineStr">
        <is>
          <t>Nexa Nevada (S55)</t>
        </is>
      </c>
      <c r="F757" t="inlineStr">
        <is>
          <t>Mỹ</t>
        </is>
      </c>
      <c r="G757" t="inlineStr">
        <is>
          <t>POS</t>
        </is>
      </c>
      <c r="H757" s="42" t="n">
        <v>26869.47</v>
      </c>
      <c r="I757" s="42" t="n">
        <v>0</v>
      </c>
      <c r="J757" s="42" t="n">
        <v>26869.47</v>
      </c>
      <c r="K757" s="42" t="n">
        <v>3857.85</v>
      </c>
      <c r="L757" s="42" t="n">
        <v>8</v>
      </c>
      <c r="M757" s="42" t="n">
        <v>59</v>
      </c>
      <c r="N757" s="42" t="n">
        <v>23011.62</v>
      </c>
      <c r="O757" s="42" t="n">
        <v>26869.47</v>
      </c>
      <c r="P757" s="42" t="n">
        <v>0</v>
      </c>
      <c r="Q757" s="42" t="n">
        <v>0</v>
      </c>
      <c r="R757" s="42" t="n">
        <v>0</v>
      </c>
      <c r="S757" s="42">
        <f>N757-(J757-K757)</f>
        <v/>
      </c>
      <c r="T757">
        <f>IF(N757=0,0,IF(AND(ABS(S757)&gt;Calc!$B$8,ABS(S757)/ABS(N757)&gt;Calc!$B$9),1,0))</f>
        <v/>
      </c>
      <c r="U757">
        <f>IF(AND(A757=Calc!$B$3,OR(Calc!$B$6="*",G757=Calc!$B$6),OR(Calc!$B$7="*",F757=Calc!$B$7)),1,0)</f>
        <v/>
      </c>
      <c r="V757">
        <f>IF(AND(U757=1,J757&gt;0),J757+ROW()/1000000,0)</f>
        <v/>
      </c>
      <c r="W757">
        <f>IF(AND(U757=1,OR(N757&lt;&gt;0,J757&lt;&gt;0)),ABS(S757)+ROW()/1000000,0)</f>
        <v/>
      </c>
      <c r="X757">
        <f>IF(AND(U757=1,T757=1,C757&lt;&gt;0),ABS(S757)+ROW()/1000000,0)</f>
        <v/>
      </c>
    </row>
    <row r="758">
      <c r="A758" t="n">
        <v>201705</v>
      </c>
      <c r="B758" t="inlineStr">
        <is>
          <t>05/2017</t>
        </is>
      </c>
      <c r="C758" t="n">
        <v>56</v>
      </c>
      <c r="D758" t="inlineStr">
        <is>
          <t>S56</t>
        </is>
      </c>
      <c r="E758" t="inlineStr">
        <is>
          <t>Nexa New Hampshire (S56)</t>
        </is>
      </c>
      <c r="F758" t="inlineStr">
        <is>
          <t>Mỹ</t>
        </is>
      </c>
      <c r="G758" t="inlineStr">
        <is>
          <t>POS</t>
        </is>
      </c>
      <c r="H758" s="42" t="n">
        <v>297.44</v>
      </c>
      <c r="I758" s="42" t="n">
        <v>0</v>
      </c>
      <c r="J758" s="42" t="n">
        <v>297.44</v>
      </c>
      <c r="K758" s="42" t="n">
        <v>0</v>
      </c>
      <c r="L758" s="42" t="n">
        <v>1</v>
      </c>
      <c r="M758" s="42" t="n">
        <v>7</v>
      </c>
      <c r="N758" s="42" t="n">
        <v>297.44</v>
      </c>
      <c r="O758" s="42" t="n">
        <v>297.44</v>
      </c>
      <c r="P758" s="42" t="n">
        <v>0</v>
      </c>
      <c r="Q758" s="42" t="n">
        <v>0</v>
      </c>
      <c r="R758" s="42" t="n">
        <v>0</v>
      </c>
      <c r="S758" s="42">
        <f>N758-(J758-K758)</f>
        <v/>
      </c>
      <c r="T758">
        <f>IF(N758=0,0,IF(AND(ABS(S758)&gt;Calc!$B$8,ABS(S758)/ABS(N758)&gt;Calc!$B$9),1,0))</f>
        <v/>
      </c>
      <c r="U758">
        <f>IF(AND(A758=Calc!$B$3,OR(Calc!$B$6="*",G758=Calc!$B$6),OR(Calc!$B$7="*",F758=Calc!$B$7)),1,0)</f>
        <v/>
      </c>
      <c r="V758">
        <f>IF(AND(U758=1,J758&gt;0),J758+ROW()/1000000,0)</f>
        <v/>
      </c>
      <c r="W758">
        <f>IF(AND(U758=1,OR(N758&lt;&gt;0,J758&lt;&gt;0)),ABS(S758)+ROW()/1000000,0)</f>
        <v/>
      </c>
      <c r="X758">
        <f>IF(AND(U758=1,T758=1,C758&lt;&gt;0),ABS(S758)+ROW()/1000000,0)</f>
        <v/>
      </c>
    </row>
    <row r="759">
      <c r="A759" t="n">
        <v>201705</v>
      </c>
      <c r="B759" t="inlineStr">
        <is>
          <t>05/2017</t>
        </is>
      </c>
      <c r="C759" t="n">
        <v>57</v>
      </c>
      <c r="D759" t="inlineStr">
        <is>
          <t>S57</t>
        </is>
      </c>
      <c r="E759" t="inlineStr">
        <is>
          <t>Nexa New Mexico (S57)</t>
        </is>
      </c>
      <c r="F759" t="inlineStr">
        <is>
          <t>Mỹ</t>
        </is>
      </c>
      <c r="G759" t="inlineStr">
        <is>
          <t>POS</t>
        </is>
      </c>
      <c r="H759" s="42" t="n">
        <v>16383.58</v>
      </c>
      <c r="I759" s="42" t="n">
        <v>0</v>
      </c>
      <c r="J759" s="42" t="n">
        <v>16383.58</v>
      </c>
      <c r="K759" s="42" t="n">
        <v>0</v>
      </c>
      <c r="L759" s="42" t="n">
        <v>6</v>
      </c>
      <c r="M759" s="42" t="n">
        <v>64</v>
      </c>
      <c r="N759" s="42" t="n">
        <v>16383.58</v>
      </c>
      <c r="O759" s="42" t="n">
        <v>16383.58</v>
      </c>
      <c r="P759" s="42" t="n">
        <v>0</v>
      </c>
      <c r="Q759" s="42" t="n">
        <v>0</v>
      </c>
      <c r="R759" s="42" t="n">
        <v>0</v>
      </c>
      <c r="S759" s="42">
        <f>N759-(J759-K759)</f>
        <v/>
      </c>
      <c r="T759">
        <f>IF(N759=0,0,IF(AND(ABS(S759)&gt;Calc!$B$8,ABS(S759)/ABS(N759)&gt;Calc!$B$9),1,0))</f>
        <v/>
      </c>
      <c r="U759">
        <f>IF(AND(A759=Calc!$B$3,OR(Calc!$B$6="*",G759=Calc!$B$6),OR(Calc!$B$7="*",F759=Calc!$B$7)),1,0)</f>
        <v/>
      </c>
      <c r="V759">
        <f>IF(AND(U759=1,J759&gt;0),J759+ROW()/1000000,0)</f>
        <v/>
      </c>
      <c r="W759">
        <f>IF(AND(U759=1,OR(N759&lt;&gt;0,J759&lt;&gt;0)),ABS(S759)+ROW()/1000000,0)</f>
        <v/>
      </c>
      <c r="X759">
        <f>IF(AND(U759=1,T759=1,C759&lt;&gt;0),ABS(S759)+ROW()/1000000,0)</f>
        <v/>
      </c>
    </row>
    <row r="760">
      <c r="A760" t="n">
        <v>201705</v>
      </c>
      <c r="B760" t="inlineStr">
        <is>
          <t>05/2017</t>
        </is>
      </c>
      <c r="C760" t="n">
        <v>59</v>
      </c>
      <c r="D760" t="inlineStr">
        <is>
          <t>S59</t>
        </is>
      </c>
      <c r="E760" t="inlineStr">
        <is>
          <t>Nexa Oregon (S59)</t>
        </is>
      </c>
      <c r="F760" t="inlineStr">
        <is>
          <t>Mỹ</t>
        </is>
      </c>
      <c r="G760" t="inlineStr">
        <is>
          <t>POS</t>
        </is>
      </c>
      <c r="H760" s="42" t="n">
        <v>6499.99</v>
      </c>
      <c r="I760" s="42" t="n">
        <v>0</v>
      </c>
      <c r="J760" s="42" t="n">
        <v>6499.99</v>
      </c>
      <c r="K760" s="42" t="n">
        <v>0</v>
      </c>
      <c r="L760" s="42" t="n">
        <v>3</v>
      </c>
      <c r="M760" s="42" t="n">
        <v>20</v>
      </c>
      <c r="N760" s="42" t="n">
        <v>6499.99</v>
      </c>
      <c r="O760" s="42" t="n">
        <v>6499.99</v>
      </c>
      <c r="P760" s="42" t="n">
        <v>0</v>
      </c>
      <c r="Q760" s="42" t="n">
        <v>0</v>
      </c>
      <c r="R760" s="42" t="n">
        <v>0</v>
      </c>
      <c r="S760" s="42">
        <f>N760-(J760-K760)</f>
        <v/>
      </c>
      <c r="T760">
        <f>IF(N760=0,0,IF(AND(ABS(S760)&gt;Calc!$B$8,ABS(S760)/ABS(N760)&gt;Calc!$B$9),1,0))</f>
        <v/>
      </c>
      <c r="U760">
        <f>IF(AND(A760=Calc!$B$3,OR(Calc!$B$6="*",G760=Calc!$B$6),OR(Calc!$B$7="*",F760=Calc!$B$7)),1,0)</f>
        <v/>
      </c>
      <c r="V760">
        <f>IF(AND(U760=1,J760&gt;0),J760+ROW()/1000000,0)</f>
        <v/>
      </c>
      <c r="W760">
        <f>IF(AND(U760=1,OR(N760&lt;&gt;0,J760&lt;&gt;0)),ABS(S760)+ROW()/1000000,0)</f>
        <v/>
      </c>
      <c r="X760">
        <f>IF(AND(U760=1,T760=1,C760&lt;&gt;0),ABS(S760)+ROW()/1000000,0)</f>
        <v/>
      </c>
    </row>
    <row r="761">
      <c r="A761" t="n">
        <v>201705</v>
      </c>
      <c r="B761" t="inlineStr">
        <is>
          <t>05/2017</t>
        </is>
      </c>
      <c r="C761" t="n">
        <v>61</v>
      </c>
      <c r="D761" t="inlineStr">
        <is>
          <t>S61</t>
        </is>
      </c>
      <c r="E761" t="inlineStr">
        <is>
          <t>Nexa South Carolina (S61)</t>
        </is>
      </c>
      <c r="F761" t="inlineStr">
        <is>
          <t>Mỹ</t>
        </is>
      </c>
      <c r="G761" t="inlineStr">
        <is>
          <t>POS</t>
        </is>
      </c>
      <c r="H761" s="42" t="n">
        <v>8826.780000000001</v>
      </c>
      <c r="I761" s="42" t="n">
        <v>0</v>
      </c>
      <c r="J761" s="42" t="n">
        <v>8826.780000000001</v>
      </c>
      <c r="K761" s="42" t="n">
        <v>0</v>
      </c>
      <c r="L761" s="42" t="n">
        <v>5</v>
      </c>
      <c r="M761" s="42" t="n">
        <v>35</v>
      </c>
      <c r="N761" s="42" t="n">
        <v>8826.780000000001</v>
      </c>
      <c r="O761" s="42" t="n">
        <v>8826.780000000001</v>
      </c>
      <c r="P761" s="42" t="n">
        <v>1</v>
      </c>
      <c r="Q761" s="42" t="n">
        <v>0</v>
      </c>
      <c r="R761" s="42" t="n">
        <v>0</v>
      </c>
      <c r="S761" s="42">
        <f>N761-(J761-K761)</f>
        <v/>
      </c>
      <c r="T761">
        <f>IF(N761=0,0,IF(AND(ABS(S761)&gt;Calc!$B$8,ABS(S761)/ABS(N761)&gt;Calc!$B$9),1,0))</f>
        <v/>
      </c>
      <c r="U761">
        <f>IF(AND(A761=Calc!$B$3,OR(Calc!$B$6="*",G761=Calc!$B$6),OR(Calc!$B$7="*",F761=Calc!$B$7)),1,0)</f>
        <v/>
      </c>
      <c r="V761">
        <f>IF(AND(U761=1,J761&gt;0),J761+ROW()/1000000,0)</f>
        <v/>
      </c>
      <c r="W761">
        <f>IF(AND(U761=1,OR(N761&lt;&gt;0,J761&lt;&gt;0)),ABS(S761)+ROW()/1000000,0)</f>
        <v/>
      </c>
      <c r="X761">
        <f>IF(AND(U761=1,T761=1,C761&lt;&gt;0),ABS(S761)+ROW()/1000000,0)</f>
        <v/>
      </c>
    </row>
    <row r="762">
      <c r="A762" t="n">
        <v>201705</v>
      </c>
      <c r="B762" t="inlineStr">
        <is>
          <t>05/2017</t>
        </is>
      </c>
      <c r="C762" t="n">
        <v>63</v>
      </c>
      <c r="D762" t="inlineStr">
        <is>
          <t>S63</t>
        </is>
      </c>
      <c r="E762" t="inlineStr">
        <is>
          <t>Nexa Utah (S63)</t>
        </is>
      </c>
      <c r="F762" t="inlineStr">
        <is>
          <t>Mỹ</t>
        </is>
      </c>
      <c r="G762" t="inlineStr">
        <is>
          <t>POS</t>
        </is>
      </c>
      <c r="H762" s="42" t="n">
        <v>7499.98</v>
      </c>
      <c r="I762" s="42" t="n">
        <v>0</v>
      </c>
      <c r="J762" s="42" t="n">
        <v>7499.98</v>
      </c>
      <c r="K762" s="42" t="n">
        <v>181</v>
      </c>
      <c r="L762" s="42" t="n">
        <v>7</v>
      </c>
      <c r="M762" s="42" t="n">
        <v>28</v>
      </c>
      <c r="N762" s="42" t="n">
        <v>7318.98</v>
      </c>
      <c r="O762" s="42" t="n">
        <v>7499.98</v>
      </c>
      <c r="P762" s="42" t="n">
        <v>1</v>
      </c>
      <c r="Q762" s="42" t="n">
        <v>0</v>
      </c>
      <c r="R762" s="42" t="n">
        <v>0</v>
      </c>
      <c r="S762" s="42">
        <f>N762-(J762-K762)</f>
        <v/>
      </c>
      <c r="T762">
        <f>IF(N762=0,0,IF(AND(ABS(S762)&gt;Calc!$B$8,ABS(S762)/ABS(N762)&gt;Calc!$B$9),1,0))</f>
        <v/>
      </c>
      <c r="U762">
        <f>IF(AND(A762=Calc!$B$3,OR(Calc!$B$6="*",G762=Calc!$B$6),OR(Calc!$B$7="*",F762=Calc!$B$7)),1,0)</f>
        <v/>
      </c>
      <c r="V762">
        <f>IF(AND(U762=1,J762&gt;0),J762+ROW()/1000000,0)</f>
        <v/>
      </c>
      <c r="W762">
        <f>IF(AND(U762=1,OR(N762&lt;&gt;0,J762&lt;&gt;0)),ABS(S762)+ROW()/1000000,0)</f>
        <v/>
      </c>
      <c r="X762">
        <f>IF(AND(U762=1,T762=1,C762&lt;&gt;0),ABS(S762)+ROW()/1000000,0)</f>
        <v/>
      </c>
    </row>
    <row r="763">
      <c r="A763" t="n">
        <v>201705</v>
      </c>
      <c r="B763" t="inlineStr">
        <is>
          <t>05/2017</t>
        </is>
      </c>
      <c r="C763" t="n">
        <v>64</v>
      </c>
      <c r="D763" t="inlineStr">
        <is>
          <t>S64</t>
        </is>
      </c>
      <c r="E763" t="inlineStr">
        <is>
          <t>Nexa Washington DC (S64)</t>
        </is>
      </c>
      <c r="F763" t="inlineStr">
        <is>
          <t>Mỹ</t>
        </is>
      </c>
      <c r="G763" t="inlineStr">
        <is>
          <t>POS</t>
        </is>
      </c>
      <c r="H763" s="42" t="n">
        <v>9328.5</v>
      </c>
      <c r="I763" s="42" t="n">
        <v>0</v>
      </c>
      <c r="J763" s="42" t="n">
        <v>9328.5</v>
      </c>
      <c r="K763" s="42" t="n">
        <v>299.99</v>
      </c>
      <c r="L763" s="42" t="n">
        <v>8</v>
      </c>
      <c r="M763" s="42" t="n">
        <v>37</v>
      </c>
      <c r="N763" s="42" t="n">
        <v>9028.51</v>
      </c>
      <c r="O763" s="42" t="n">
        <v>9328.5</v>
      </c>
      <c r="P763" s="42" t="n">
        <v>0</v>
      </c>
      <c r="Q763" s="42" t="n">
        <v>0</v>
      </c>
      <c r="R763" s="42" t="n">
        <v>0</v>
      </c>
      <c r="S763" s="42">
        <f>N763-(J763-K763)</f>
        <v/>
      </c>
      <c r="T763">
        <f>IF(N763=0,0,IF(AND(ABS(S763)&gt;Calc!$B$8,ABS(S763)/ABS(N763)&gt;Calc!$B$9),1,0))</f>
        <v/>
      </c>
      <c r="U763">
        <f>IF(AND(A763=Calc!$B$3,OR(Calc!$B$6="*",G763=Calc!$B$6),OR(Calc!$B$7="*",F763=Calc!$B$7)),1,0)</f>
        <v/>
      </c>
      <c r="V763">
        <f>IF(AND(U763=1,J763&gt;0),J763+ROW()/1000000,0)</f>
        <v/>
      </c>
      <c r="W763">
        <f>IF(AND(U763=1,OR(N763&lt;&gt;0,J763&lt;&gt;0)),ABS(S763)+ROW()/1000000,0)</f>
        <v/>
      </c>
      <c r="X763">
        <f>IF(AND(U763=1,T763=1,C763&lt;&gt;0),ABS(S763)+ROW()/1000000,0)</f>
        <v/>
      </c>
    </row>
    <row r="764">
      <c r="A764" t="n">
        <v>201705</v>
      </c>
      <c r="B764" t="inlineStr">
        <is>
          <t>05/2017</t>
        </is>
      </c>
      <c r="C764" t="n">
        <v>65</v>
      </c>
      <c r="D764" t="inlineStr">
        <is>
          <t>S65</t>
        </is>
      </c>
      <c r="E764" t="inlineStr">
        <is>
          <t>Nexa West Virginia (S65)</t>
        </is>
      </c>
      <c r="F764" t="inlineStr">
        <is>
          <t>Mỹ</t>
        </is>
      </c>
      <c r="G764" t="inlineStr">
        <is>
          <t>POS</t>
        </is>
      </c>
      <c r="H764" s="42" t="n">
        <v>26297.51</v>
      </c>
      <c r="I764" s="42" t="n">
        <v>0</v>
      </c>
      <c r="J764" s="42" t="n">
        <v>26297.51</v>
      </c>
      <c r="K764" s="42" t="n">
        <v>0</v>
      </c>
      <c r="L764" s="42" t="n">
        <v>5</v>
      </c>
      <c r="M764" s="42" t="n">
        <v>46</v>
      </c>
      <c r="N764" s="42" t="n">
        <v>26297.51</v>
      </c>
      <c r="O764" s="42" t="n">
        <v>26297.51</v>
      </c>
      <c r="P764" s="42" t="n">
        <v>0</v>
      </c>
      <c r="Q764" s="42" t="n">
        <v>0</v>
      </c>
      <c r="R764" s="42" t="n">
        <v>0</v>
      </c>
      <c r="S764" s="42">
        <f>N764-(J764-K764)</f>
        <v/>
      </c>
      <c r="T764">
        <f>IF(N764=0,0,IF(AND(ABS(S764)&gt;Calc!$B$8,ABS(S764)/ABS(N764)&gt;Calc!$B$9),1,0))</f>
        <v/>
      </c>
      <c r="U764">
        <f>IF(AND(A764=Calc!$B$3,OR(Calc!$B$6="*",G764=Calc!$B$6),OR(Calc!$B$7="*",F764=Calc!$B$7)),1,0)</f>
        <v/>
      </c>
      <c r="V764">
        <f>IF(AND(U764=1,J764&gt;0),J764+ROW()/1000000,0)</f>
        <v/>
      </c>
      <c r="W764">
        <f>IF(AND(U764=1,OR(N764&lt;&gt;0,J764&lt;&gt;0)),ABS(S764)+ROW()/1000000,0)</f>
        <v/>
      </c>
      <c r="X764">
        <f>IF(AND(U764=1,T764=1,C764&lt;&gt;0),ABS(S764)+ROW()/1000000,0)</f>
        <v/>
      </c>
    </row>
    <row r="765">
      <c r="A765" t="n">
        <v>201705</v>
      </c>
      <c r="B765" t="inlineStr">
        <is>
          <t>05/2017</t>
        </is>
      </c>
      <c r="C765" t="n">
        <v>66</v>
      </c>
      <c r="D765" t="inlineStr">
        <is>
          <t>S66</t>
        </is>
      </c>
      <c r="E765" t="inlineStr">
        <is>
          <t>Nexa Wyoming (S66)</t>
        </is>
      </c>
      <c r="F765" t="inlineStr">
        <is>
          <t>Mỹ</t>
        </is>
      </c>
      <c r="G765" t="inlineStr">
        <is>
          <t>POS</t>
        </is>
      </c>
      <c r="H765" s="42" t="n">
        <v>10729.09</v>
      </c>
      <c r="I765" s="42" t="n">
        <v>0</v>
      </c>
      <c r="J765" s="42" t="n">
        <v>10729.09</v>
      </c>
      <c r="K765" s="42" t="n">
        <v>436.98</v>
      </c>
      <c r="L765" s="42" t="n">
        <v>10</v>
      </c>
      <c r="M765" s="42" t="n">
        <v>58</v>
      </c>
      <c r="N765" s="42" t="n">
        <v>10292.11</v>
      </c>
      <c r="O765" s="42" t="n">
        <v>10729.09</v>
      </c>
      <c r="P765" s="42" t="n">
        <v>0</v>
      </c>
      <c r="Q765" s="42" t="n">
        <v>0</v>
      </c>
      <c r="R765" s="42" t="n">
        <v>0</v>
      </c>
      <c r="S765" s="42">
        <f>N765-(J765-K765)</f>
        <v/>
      </c>
      <c r="T765">
        <f>IF(N765=0,0,IF(AND(ABS(S765)&gt;Calc!$B$8,ABS(S765)/ABS(N765)&gt;Calc!$B$9),1,0))</f>
        <v/>
      </c>
      <c r="U765">
        <f>IF(AND(A765=Calc!$B$3,OR(Calc!$B$6="*",G765=Calc!$B$6),OR(Calc!$B$7="*",F765=Calc!$B$7)),1,0)</f>
        <v/>
      </c>
      <c r="V765">
        <f>IF(AND(U765=1,J765&gt;0),J765+ROW()/1000000,0)</f>
        <v/>
      </c>
      <c r="W765">
        <f>IF(AND(U765=1,OR(N765&lt;&gt;0,J765&lt;&gt;0)),ABS(S765)+ROW()/1000000,0)</f>
        <v/>
      </c>
      <c r="X765">
        <f>IF(AND(U765=1,T765=1,C765&lt;&gt;0),ABS(S765)+ROW()/1000000,0)</f>
        <v/>
      </c>
    </row>
    <row r="766">
      <c r="A766" t="n">
        <v>201706</v>
      </c>
      <c r="B766" t="inlineStr">
        <is>
          <t>06/2017</t>
        </is>
      </c>
      <c r="C766" t="n">
        <v>0</v>
      </c>
      <c r="D766" t="inlineStr">
        <is>
          <t>ONL</t>
        </is>
      </c>
      <c r="E766" t="inlineStr">
        <is>
          <t>Nexa Online (website/app)</t>
        </is>
      </c>
      <c r="F766" t="inlineStr">
        <is>
          <t>Online</t>
        </is>
      </c>
      <c r="G766" t="inlineStr">
        <is>
          <t>ONLINE</t>
        </is>
      </c>
      <c r="H766" s="42" t="n">
        <v>92784.75999999999</v>
      </c>
      <c r="I766" s="42" t="n">
        <v>2329.79</v>
      </c>
      <c r="J766" s="42" t="n">
        <v>90454.97</v>
      </c>
      <c r="K766" s="42" t="n">
        <v>268</v>
      </c>
      <c r="L766" s="42" t="n">
        <v>44</v>
      </c>
      <c r="M766" s="42" t="n">
        <v>314</v>
      </c>
      <c r="N766" s="42" t="n">
        <v>98245.39999999999</v>
      </c>
      <c r="O766" s="42" t="n">
        <v>98513.39999999999</v>
      </c>
      <c r="P766" s="42" t="n">
        <v>1</v>
      </c>
      <c r="Q766" s="42" t="n">
        <v>0</v>
      </c>
      <c r="R766" s="42" t="n">
        <v>0</v>
      </c>
      <c r="S766" s="42">
        <f>N766-(J766-K766)</f>
        <v/>
      </c>
      <c r="T766">
        <f>IF(N766=0,0,IF(AND(ABS(S766)&gt;Calc!$B$8,ABS(S766)/ABS(N766)&gt;Calc!$B$9),1,0))</f>
        <v/>
      </c>
      <c r="U766">
        <f>IF(AND(A766=Calc!$B$3,OR(Calc!$B$6="*",G766=Calc!$B$6),OR(Calc!$B$7="*",F766=Calc!$B$7)),1,0)</f>
        <v/>
      </c>
      <c r="V766">
        <f>IF(AND(U766=1,J766&gt;0),J766+ROW()/1000000,0)</f>
        <v/>
      </c>
      <c r="W766">
        <f>IF(AND(U766=1,OR(N766&lt;&gt;0,J766&lt;&gt;0)),ABS(S766)+ROW()/1000000,0)</f>
        <v/>
      </c>
      <c r="X766">
        <f>IF(AND(U766=1,T766=1,C766&lt;&gt;0),ABS(S766)+ROW()/1000000,0)</f>
        <v/>
      </c>
    </row>
    <row r="767">
      <c r="A767" t="n">
        <v>201706</v>
      </c>
      <c r="B767" t="inlineStr">
        <is>
          <t>06/2017</t>
        </is>
      </c>
      <c r="C767" t="n">
        <v>1</v>
      </c>
      <c r="D767" t="inlineStr">
        <is>
          <t>S01</t>
        </is>
      </c>
      <c r="E767" t="inlineStr">
        <is>
          <t>Nexa Australian Capital Territory (S01)</t>
        </is>
      </c>
      <c r="F767" t="inlineStr">
        <is>
          <t>Úc</t>
        </is>
      </c>
      <c r="G767" t="inlineStr">
        <is>
          <t>POS</t>
        </is>
      </c>
      <c r="H767" s="42" t="n">
        <v>0</v>
      </c>
      <c r="I767" s="42" t="n">
        <v>0</v>
      </c>
      <c r="J767" s="42" t="n">
        <v>0</v>
      </c>
      <c r="K767" s="42" t="n">
        <v>115</v>
      </c>
      <c r="L767" s="42" t="n">
        <v>0</v>
      </c>
      <c r="M767" s="42" t="n">
        <v>0</v>
      </c>
      <c r="N767" s="42" t="n">
        <v>-115</v>
      </c>
      <c r="O767" s="42" t="n">
        <v>0</v>
      </c>
      <c r="P767" s="42" t="n">
        <v>0</v>
      </c>
      <c r="Q767" s="42" t="n">
        <v>0</v>
      </c>
      <c r="R767" s="42" t="n">
        <v>0</v>
      </c>
      <c r="S767" s="42">
        <f>N767-(J767-K767)</f>
        <v/>
      </c>
      <c r="T767">
        <f>IF(N767=0,0,IF(AND(ABS(S767)&gt;Calc!$B$8,ABS(S767)/ABS(N767)&gt;Calc!$B$9),1,0))</f>
        <v/>
      </c>
      <c r="U767">
        <f>IF(AND(A767=Calc!$B$3,OR(Calc!$B$6="*",G767=Calc!$B$6),OR(Calc!$B$7="*",F767=Calc!$B$7)),1,0)</f>
        <v/>
      </c>
      <c r="V767">
        <f>IF(AND(U767=1,J767&gt;0),J767+ROW()/1000000,0)</f>
        <v/>
      </c>
      <c r="W767">
        <f>IF(AND(U767=1,OR(N767&lt;&gt;0,J767&lt;&gt;0)),ABS(S767)+ROW()/1000000,0)</f>
        <v/>
      </c>
      <c r="X767">
        <f>IF(AND(U767=1,T767=1,C767&lt;&gt;0),ABS(S767)+ROW()/1000000,0)</f>
        <v/>
      </c>
    </row>
    <row r="768">
      <c r="A768" t="n">
        <v>201706</v>
      </c>
      <c r="B768" t="inlineStr">
        <is>
          <t>06/2017</t>
        </is>
      </c>
      <c r="C768" t="n">
        <v>4</v>
      </c>
      <c r="D768" t="inlineStr">
        <is>
          <t>S04</t>
        </is>
      </c>
      <c r="E768" t="inlineStr">
        <is>
          <t>Nexa Tasmania (S04)</t>
        </is>
      </c>
      <c r="F768" t="inlineStr">
        <is>
          <t>Úc</t>
        </is>
      </c>
      <c r="G768" t="inlineStr">
        <is>
          <t>POS</t>
        </is>
      </c>
      <c r="H768" s="42" t="n">
        <v>289.99</v>
      </c>
      <c r="I768" s="42" t="n">
        <v>0</v>
      </c>
      <c r="J768" s="42" t="n">
        <v>289.99</v>
      </c>
      <c r="K768" s="42" t="n">
        <v>518.99</v>
      </c>
      <c r="L768" s="42" t="n">
        <v>1</v>
      </c>
      <c r="M768" s="42" t="n">
        <v>1</v>
      </c>
      <c r="N768" s="42" t="n">
        <v>-229</v>
      </c>
      <c r="O768" s="42" t="n">
        <v>289.99</v>
      </c>
      <c r="P768" s="42" t="n">
        <v>0</v>
      </c>
      <c r="Q768" s="42" t="n">
        <v>0</v>
      </c>
      <c r="R768" s="42" t="n">
        <v>0</v>
      </c>
      <c r="S768" s="42">
        <f>N768-(J768-K768)</f>
        <v/>
      </c>
      <c r="T768">
        <f>IF(N768=0,0,IF(AND(ABS(S768)&gt;Calc!$B$8,ABS(S768)/ABS(N768)&gt;Calc!$B$9),1,0))</f>
        <v/>
      </c>
      <c r="U768">
        <f>IF(AND(A768=Calc!$B$3,OR(Calc!$B$6="*",G768=Calc!$B$6),OR(Calc!$B$7="*",F768=Calc!$B$7)),1,0)</f>
        <v/>
      </c>
      <c r="V768">
        <f>IF(AND(U768=1,J768&gt;0),J768+ROW()/1000000,0)</f>
        <v/>
      </c>
      <c r="W768">
        <f>IF(AND(U768=1,OR(N768&lt;&gt;0,J768&lt;&gt;0)),ABS(S768)+ROW()/1000000,0)</f>
        <v/>
      </c>
      <c r="X768">
        <f>IF(AND(U768=1,T768=1,C768&lt;&gt;0),ABS(S768)+ROW()/1000000,0)</f>
        <v/>
      </c>
    </row>
    <row r="769">
      <c r="A769" t="n">
        <v>201706</v>
      </c>
      <c r="B769" t="inlineStr">
        <is>
          <t>06/2017</t>
        </is>
      </c>
      <c r="C769" t="n">
        <v>5</v>
      </c>
      <c r="D769" t="inlineStr">
        <is>
          <t>S05</t>
        </is>
      </c>
      <c r="E769" t="inlineStr">
        <is>
          <t>Nexa Victoria (S05)</t>
        </is>
      </c>
      <c r="F769" t="inlineStr">
        <is>
          <t>Úc</t>
        </is>
      </c>
      <c r="G769" t="inlineStr">
        <is>
          <t>POS</t>
        </is>
      </c>
      <c r="H769" s="42" t="n">
        <v>218.97</v>
      </c>
      <c r="I769" s="42" t="n">
        <v>0</v>
      </c>
      <c r="J769" s="42" t="n">
        <v>218.97</v>
      </c>
      <c r="K769" s="42" t="n">
        <v>0</v>
      </c>
      <c r="L769" s="42" t="n">
        <v>2</v>
      </c>
      <c r="M769" s="42" t="n">
        <v>6</v>
      </c>
      <c r="N769" s="42" t="n">
        <v>218.97</v>
      </c>
      <c r="O769" s="42" t="n">
        <v>218.97</v>
      </c>
      <c r="P769" s="42" t="n">
        <v>0</v>
      </c>
      <c r="Q769" s="42" t="n">
        <v>0</v>
      </c>
      <c r="R769" s="42" t="n">
        <v>0</v>
      </c>
      <c r="S769" s="42">
        <f>N769-(J769-K769)</f>
        <v/>
      </c>
      <c r="T769">
        <f>IF(N769=0,0,IF(AND(ABS(S769)&gt;Calc!$B$8,ABS(S769)/ABS(N769)&gt;Calc!$B$9),1,0))</f>
        <v/>
      </c>
      <c r="U769">
        <f>IF(AND(A769=Calc!$B$3,OR(Calc!$B$6="*",G769=Calc!$B$6),OR(Calc!$B$7="*",F769=Calc!$B$7)),1,0)</f>
        <v/>
      </c>
      <c r="V769">
        <f>IF(AND(U769=1,J769&gt;0),J769+ROW()/1000000,0)</f>
        <v/>
      </c>
      <c r="W769">
        <f>IF(AND(U769=1,OR(N769&lt;&gt;0,J769&lt;&gt;0)),ABS(S769)+ROW()/1000000,0)</f>
        <v/>
      </c>
      <c r="X769">
        <f>IF(AND(U769=1,T769=1,C769&lt;&gt;0),ABS(S769)+ROW()/1000000,0)</f>
        <v/>
      </c>
    </row>
    <row r="770">
      <c r="A770" t="n">
        <v>201706</v>
      </c>
      <c r="B770" t="inlineStr">
        <is>
          <t>06/2017</t>
        </is>
      </c>
      <c r="C770" t="n">
        <v>6</v>
      </c>
      <c r="D770" t="inlineStr">
        <is>
          <t>S06</t>
        </is>
      </c>
      <c r="E770" t="inlineStr">
        <is>
          <t>Nexa Western Australia (S06)</t>
        </is>
      </c>
      <c r="F770" t="inlineStr">
        <is>
          <t>Úc</t>
        </is>
      </c>
      <c r="G770" t="inlineStr">
        <is>
          <t>POS</t>
        </is>
      </c>
      <c r="H770" s="42" t="n">
        <v>10770.24</v>
      </c>
      <c r="I770" s="42" t="n">
        <v>0</v>
      </c>
      <c r="J770" s="42" t="n">
        <v>10770.24</v>
      </c>
      <c r="K770" s="42" t="n">
        <v>0</v>
      </c>
      <c r="L770" s="42" t="n">
        <v>4</v>
      </c>
      <c r="M770" s="42" t="n">
        <v>33</v>
      </c>
      <c r="N770" s="42" t="n">
        <v>10770.24</v>
      </c>
      <c r="O770" s="42" t="n">
        <v>10770.24</v>
      </c>
      <c r="P770" s="42" t="n">
        <v>0</v>
      </c>
      <c r="Q770" s="42" t="n">
        <v>0</v>
      </c>
      <c r="R770" s="42" t="n">
        <v>0</v>
      </c>
      <c r="S770" s="42">
        <f>N770-(J770-K770)</f>
        <v/>
      </c>
      <c r="T770">
        <f>IF(N770=0,0,IF(AND(ABS(S770)&gt;Calc!$B$8,ABS(S770)/ABS(N770)&gt;Calc!$B$9),1,0))</f>
        <v/>
      </c>
      <c r="U770">
        <f>IF(AND(A770=Calc!$B$3,OR(Calc!$B$6="*",G770=Calc!$B$6),OR(Calc!$B$7="*",F770=Calc!$B$7)),1,0)</f>
        <v/>
      </c>
      <c r="V770">
        <f>IF(AND(U770=1,J770&gt;0),J770+ROW()/1000000,0)</f>
        <v/>
      </c>
      <c r="W770">
        <f>IF(AND(U770=1,OR(N770&lt;&gt;0,J770&lt;&gt;0)),ABS(S770)+ROW()/1000000,0)</f>
        <v/>
      </c>
      <c r="X770">
        <f>IF(AND(U770=1,T770=1,C770&lt;&gt;0),ABS(S770)+ROW()/1000000,0)</f>
        <v/>
      </c>
    </row>
    <row r="771">
      <c r="A771" t="n">
        <v>201706</v>
      </c>
      <c r="B771" t="inlineStr">
        <is>
          <t>06/2017</t>
        </is>
      </c>
      <c r="C771" t="n">
        <v>8</v>
      </c>
      <c r="D771" t="inlineStr">
        <is>
          <t>S08</t>
        </is>
      </c>
      <c r="E771" t="inlineStr">
        <is>
          <t>Nexa Newfoundland and Labrador (S08)</t>
        </is>
      </c>
      <c r="F771" t="inlineStr">
        <is>
          <t>Canada</t>
        </is>
      </c>
      <c r="G771" t="inlineStr">
        <is>
          <t>POS</t>
        </is>
      </c>
      <c r="H771" s="42" t="n">
        <v>15703.31</v>
      </c>
      <c r="I771" s="42" t="n">
        <v>0</v>
      </c>
      <c r="J771" s="42" t="n">
        <v>15703.31</v>
      </c>
      <c r="K771" s="42" t="n">
        <v>35.99</v>
      </c>
      <c r="L771" s="42" t="n">
        <v>7</v>
      </c>
      <c r="M771" s="42" t="n">
        <v>49</v>
      </c>
      <c r="N771" s="42" t="n">
        <v>15667.32</v>
      </c>
      <c r="O771" s="42" t="n">
        <v>15703.31</v>
      </c>
      <c r="P771" s="42" t="n">
        <v>0</v>
      </c>
      <c r="Q771" s="42" t="n">
        <v>0</v>
      </c>
      <c r="R771" s="42" t="n">
        <v>0</v>
      </c>
      <c r="S771" s="42">
        <f>N771-(J771-K771)</f>
        <v/>
      </c>
      <c r="T771">
        <f>IF(N771=0,0,IF(AND(ABS(S771)&gt;Calc!$B$8,ABS(S771)/ABS(N771)&gt;Calc!$B$9),1,0))</f>
        <v/>
      </c>
      <c r="U771">
        <f>IF(AND(A771=Calc!$B$3,OR(Calc!$B$6="*",G771=Calc!$B$6),OR(Calc!$B$7="*",F771=Calc!$B$7)),1,0)</f>
        <v/>
      </c>
      <c r="V771">
        <f>IF(AND(U771=1,J771&gt;0),J771+ROW()/1000000,0)</f>
        <v/>
      </c>
      <c r="W771">
        <f>IF(AND(U771=1,OR(N771&lt;&gt;0,J771&lt;&gt;0)),ABS(S771)+ROW()/1000000,0)</f>
        <v/>
      </c>
      <c r="X771">
        <f>IF(AND(U771=1,T771=1,C771&lt;&gt;0),ABS(S771)+ROW()/1000000,0)</f>
        <v/>
      </c>
    </row>
    <row r="772">
      <c r="A772" t="n">
        <v>201706</v>
      </c>
      <c r="B772" t="inlineStr">
        <is>
          <t>06/2017</t>
        </is>
      </c>
      <c r="C772" t="n">
        <v>9</v>
      </c>
      <c r="D772" t="inlineStr">
        <is>
          <t>S09</t>
        </is>
      </c>
      <c r="E772" t="inlineStr">
        <is>
          <t>Nexa Northwest Territories (S09)</t>
        </is>
      </c>
      <c r="F772" t="inlineStr">
        <is>
          <t>Canada</t>
        </is>
      </c>
      <c r="G772" t="inlineStr">
        <is>
          <t>POS</t>
        </is>
      </c>
      <c r="H772" s="42" t="n">
        <v>5803.45</v>
      </c>
      <c r="I772" s="42" t="n">
        <v>0</v>
      </c>
      <c r="J772" s="42" t="n">
        <v>5803.45</v>
      </c>
      <c r="K772" s="42" t="n">
        <v>0</v>
      </c>
      <c r="L772" s="42" t="n">
        <v>3</v>
      </c>
      <c r="M772" s="42" t="n">
        <v>26</v>
      </c>
      <c r="N772" s="42" t="n">
        <v>5803.45</v>
      </c>
      <c r="O772" s="42" t="n">
        <v>5803.45</v>
      </c>
      <c r="P772" s="42" t="n">
        <v>1</v>
      </c>
      <c r="Q772" s="42" t="n">
        <v>0</v>
      </c>
      <c r="R772" s="42" t="n">
        <v>0</v>
      </c>
      <c r="S772" s="42">
        <f>N772-(J772-K772)</f>
        <v/>
      </c>
      <c r="T772">
        <f>IF(N772=0,0,IF(AND(ABS(S772)&gt;Calc!$B$8,ABS(S772)/ABS(N772)&gt;Calc!$B$9),1,0))</f>
        <v/>
      </c>
      <c r="U772">
        <f>IF(AND(A772=Calc!$B$3,OR(Calc!$B$6="*",G772=Calc!$B$6),OR(Calc!$B$7="*",F772=Calc!$B$7)),1,0)</f>
        <v/>
      </c>
      <c r="V772">
        <f>IF(AND(U772=1,J772&gt;0),J772+ROW()/1000000,0)</f>
        <v/>
      </c>
      <c r="W772">
        <f>IF(AND(U772=1,OR(N772&lt;&gt;0,J772&lt;&gt;0)),ABS(S772)+ROW()/1000000,0)</f>
        <v/>
      </c>
      <c r="X772">
        <f>IF(AND(U772=1,T772=1,C772&lt;&gt;0),ABS(S772)+ROW()/1000000,0)</f>
        <v/>
      </c>
    </row>
    <row r="773">
      <c r="A773" t="n">
        <v>201706</v>
      </c>
      <c r="B773" t="inlineStr">
        <is>
          <t>06/2017</t>
        </is>
      </c>
      <c r="C773" t="n">
        <v>10</v>
      </c>
      <c r="D773" t="inlineStr">
        <is>
          <t>S10</t>
        </is>
      </c>
      <c r="E773" t="inlineStr">
        <is>
          <t>Nexa Nunavut (S10)</t>
        </is>
      </c>
      <c r="F773" t="inlineStr">
        <is>
          <t>Canada</t>
        </is>
      </c>
      <c r="G773" t="inlineStr">
        <is>
          <t>POS</t>
        </is>
      </c>
      <c r="H773" s="42" t="n">
        <v>34969.02</v>
      </c>
      <c r="I773" s="42" t="n">
        <v>0</v>
      </c>
      <c r="J773" s="42" t="n">
        <v>34969.02</v>
      </c>
      <c r="K773" s="42" t="n">
        <v>5394</v>
      </c>
      <c r="L773" s="42" t="n">
        <v>8</v>
      </c>
      <c r="M773" s="42" t="n">
        <v>84</v>
      </c>
      <c r="N773" s="42" t="n">
        <v>29575.02</v>
      </c>
      <c r="O773" s="42" t="n">
        <v>34969.02</v>
      </c>
      <c r="P773" s="42" t="n">
        <v>1</v>
      </c>
      <c r="Q773" s="42" t="n">
        <v>0</v>
      </c>
      <c r="R773" s="42" t="n">
        <v>0</v>
      </c>
      <c r="S773" s="42">
        <f>N773-(J773-K773)</f>
        <v/>
      </c>
      <c r="T773">
        <f>IF(N773=0,0,IF(AND(ABS(S773)&gt;Calc!$B$8,ABS(S773)/ABS(N773)&gt;Calc!$B$9),1,0))</f>
        <v/>
      </c>
      <c r="U773">
        <f>IF(AND(A773=Calc!$B$3,OR(Calc!$B$6="*",G773=Calc!$B$6),OR(Calc!$B$7="*",F773=Calc!$B$7)),1,0)</f>
        <v/>
      </c>
      <c r="V773">
        <f>IF(AND(U773=1,J773&gt;0),J773+ROW()/1000000,0)</f>
        <v/>
      </c>
      <c r="W773">
        <f>IF(AND(U773=1,OR(N773&lt;&gt;0,J773&lt;&gt;0)),ABS(S773)+ROW()/1000000,0)</f>
        <v/>
      </c>
      <c r="X773">
        <f>IF(AND(U773=1,T773=1,C773&lt;&gt;0),ABS(S773)+ROW()/1000000,0)</f>
        <v/>
      </c>
    </row>
    <row r="774">
      <c r="A774" t="n">
        <v>201706</v>
      </c>
      <c r="B774" t="inlineStr">
        <is>
          <t>06/2017</t>
        </is>
      </c>
      <c r="C774" t="n">
        <v>13</v>
      </c>
      <c r="D774" t="inlineStr">
        <is>
          <t>S13</t>
        </is>
      </c>
      <c r="E774" t="inlineStr">
        <is>
          <t>Nexa Corse (S13)</t>
        </is>
      </c>
      <c r="F774" t="inlineStr">
        <is>
          <t>Pháp</t>
        </is>
      </c>
      <c r="G774" t="inlineStr">
        <is>
          <t>POS</t>
        </is>
      </c>
      <c r="H774" s="42" t="n">
        <v>1567</v>
      </c>
      <c r="I774" s="42" t="n">
        <v>0</v>
      </c>
      <c r="J774" s="42" t="n">
        <v>1567</v>
      </c>
      <c r="K774" s="42" t="n">
        <v>0</v>
      </c>
      <c r="L774" s="42" t="n">
        <v>1</v>
      </c>
      <c r="M774" s="42" t="n">
        <v>7</v>
      </c>
      <c r="N774" s="42" t="n">
        <v>1567</v>
      </c>
      <c r="O774" s="42" t="n">
        <v>1567</v>
      </c>
      <c r="P774" s="42" t="n">
        <v>0</v>
      </c>
      <c r="Q774" s="42" t="n">
        <v>0</v>
      </c>
      <c r="R774" s="42" t="n">
        <v>0</v>
      </c>
      <c r="S774" s="42">
        <f>N774-(J774-K774)</f>
        <v/>
      </c>
      <c r="T774">
        <f>IF(N774=0,0,IF(AND(ABS(S774)&gt;Calc!$B$8,ABS(S774)/ABS(N774)&gt;Calc!$B$9),1,0))</f>
        <v/>
      </c>
      <c r="U774">
        <f>IF(AND(A774=Calc!$B$3,OR(Calc!$B$6="*",G774=Calc!$B$6),OR(Calc!$B$7="*",F774=Calc!$B$7)),1,0)</f>
        <v/>
      </c>
      <c r="V774">
        <f>IF(AND(U774=1,J774&gt;0),J774+ROW()/1000000,0)</f>
        <v/>
      </c>
      <c r="W774">
        <f>IF(AND(U774=1,OR(N774&lt;&gt;0,J774&lt;&gt;0)),ABS(S774)+ROW()/1000000,0)</f>
        <v/>
      </c>
      <c r="X774">
        <f>IF(AND(U774=1,T774=1,C774&lt;&gt;0),ABS(S774)+ROW()/1000000,0)</f>
        <v/>
      </c>
    </row>
    <row r="775">
      <c r="A775" t="n">
        <v>201706</v>
      </c>
      <c r="B775" t="inlineStr">
        <is>
          <t>06/2017</t>
        </is>
      </c>
      <c r="C775" t="n">
        <v>15</v>
      </c>
      <c r="D775" t="inlineStr">
        <is>
          <t>S15</t>
        </is>
      </c>
      <c r="E775" t="inlineStr">
        <is>
          <t>Nexa La Réunion (S15)</t>
        </is>
      </c>
      <c r="F775" t="inlineStr">
        <is>
          <t>Pháp</t>
        </is>
      </c>
      <c r="G775" t="inlineStr">
        <is>
          <t>POS</t>
        </is>
      </c>
      <c r="H775" s="42" t="n">
        <v>1516.26</v>
      </c>
      <c r="I775" s="42" t="n">
        <v>0</v>
      </c>
      <c r="J775" s="42" t="n">
        <v>1516.26</v>
      </c>
      <c r="K775" s="42" t="n">
        <v>0</v>
      </c>
      <c r="L775" s="42" t="n">
        <v>2</v>
      </c>
      <c r="M775" s="42" t="n">
        <v>17</v>
      </c>
      <c r="N775" s="42" t="n">
        <v>1516.26</v>
      </c>
      <c r="O775" s="42" t="n">
        <v>1516.26</v>
      </c>
      <c r="P775" s="42" t="n">
        <v>0</v>
      </c>
      <c r="Q775" s="42" t="n">
        <v>0</v>
      </c>
      <c r="R775" s="42" t="n">
        <v>0</v>
      </c>
      <c r="S775" s="42">
        <f>N775-(J775-K775)</f>
        <v/>
      </c>
      <c r="T775">
        <f>IF(N775=0,0,IF(AND(ABS(S775)&gt;Calc!$B$8,ABS(S775)/ABS(N775)&gt;Calc!$B$9),1,0))</f>
        <v/>
      </c>
      <c r="U775">
        <f>IF(AND(A775=Calc!$B$3,OR(Calc!$B$6="*",G775=Calc!$B$6),OR(Calc!$B$7="*",F775=Calc!$B$7)),1,0)</f>
        <v/>
      </c>
      <c r="V775">
        <f>IF(AND(U775=1,J775&gt;0),J775+ROW()/1000000,0)</f>
        <v/>
      </c>
      <c r="W775">
        <f>IF(AND(U775=1,OR(N775&lt;&gt;0,J775&lt;&gt;0)),ABS(S775)+ROW()/1000000,0)</f>
        <v/>
      </c>
      <c r="X775">
        <f>IF(AND(U775=1,T775=1,C775&lt;&gt;0),ABS(S775)+ROW()/1000000,0)</f>
        <v/>
      </c>
    </row>
    <row r="776">
      <c r="A776" t="n">
        <v>201706</v>
      </c>
      <c r="B776" t="inlineStr">
        <is>
          <t>06/2017</t>
        </is>
      </c>
      <c r="C776" t="n">
        <v>16</v>
      </c>
      <c r="D776" t="inlineStr">
        <is>
          <t>S16</t>
        </is>
      </c>
      <c r="E776" t="inlineStr">
        <is>
          <t>Nexa Limousin (S16)</t>
        </is>
      </c>
      <c r="F776" t="inlineStr">
        <is>
          <t>Pháp</t>
        </is>
      </c>
      <c r="G776" t="inlineStr">
        <is>
          <t>POS</t>
        </is>
      </c>
      <c r="H776" s="42" t="n">
        <v>1436.98</v>
      </c>
      <c r="I776" s="42" t="n">
        <v>0</v>
      </c>
      <c r="J776" s="42" t="n">
        <v>1436.98</v>
      </c>
      <c r="K776" s="42" t="n">
        <v>0</v>
      </c>
      <c r="L776" s="42" t="n">
        <v>1</v>
      </c>
      <c r="M776" s="42" t="n">
        <v>5</v>
      </c>
      <c r="N776" s="42" t="n">
        <v>1436.98</v>
      </c>
      <c r="O776" s="42" t="n">
        <v>1436.98</v>
      </c>
      <c r="P776" s="42" t="n">
        <v>0</v>
      </c>
      <c r="Q776" s="42" t="n">
        <v>0</v>
      </c>
      <c r="R776" s="42" t="n">
        <v>0</v>
      </c>
      <c r="S776" s="42">
        <f>N776-(J776-K776)</f>
        <v/>
      </c>
      <c r="T776">
        <f>IF(N776=0,0,IF(AND(ABS(S776)&gt;Calc!$B$8,ABS(S776)/ABS(N776)&gt;Calc!$B$9),1,0))</f>
        <v/>
      </c>
      <c r="U776">
        <f>IF(AND(A776=Calc!$B$3,OR(Calc!$B$6="*",G776=Calc!$B$6),OR(Calc!$B$7="*",F776=Calc!$B$7)),1,0)</f>
        <v/>
      </c>
      <c r="V776">
        <f>IF(AND(U776=1,J776&gt;0),J776+ROW()/1000000,0)</f>
        <v/>
      </c>
      <c r="W776">
        <f>IF(AND(U776=1,OR(N776&lt;&gt;0,J776&lt;&gt;0)),ABS(S776)+ROW()/1000000,0)</f>
        <v/>
      </c>
      <c r="X776">
        <f>IF(AND(U776=1,T776=1,C776&lt;&gt;0),ABS(S776)+ROW()/1000000,0)</f>
        <v/>
      </c>
    </row>
    <row r="777">
      <c r="A777" t="n">
        <v>201706</v>
      </c>
      <c r="B777" t="inlineStr">
        <is>
          <t>06/2017</t>
        </is>
      </c>
      <c r="C777" t="n">
        <v>18</v>
      </c>
      <c r="D777" t="inlineStr">
        <is>
          <t>S18</t>
        </is>
      </c>
      <c r="E777" t="inlineStr">
        <is>
          <t>Nexa Mayotte (S18)</t>
        </is>
      </c>
      <c r="F777" t="inlineStr">
        <is>
          <t>Pháp</t>
        </is>
      </c>
      <c r="G777" t="inlineStr">
        <is>
          <t>POS</t>
        </is>
      </c>
      <c r="H777" s="42" t="n">
        <v>2642.49</v>
      </c>
      <c r="I777" s="42" t="n">
        <v>0</v>
      </c>
      <c r="J777" s="42" t="n">
        <v>2642.49</v>
      </c>
      <c r="K777" s="42" t="n">
        <v>0</v>
      </c>
      <c r="L777" s="42" t="n">
        <v>1</v>
      </c>
      <c r="M777" s="42" t="n">
        <v>4</v>
      </c>
      <c r="N777" s="42" t="n">
        <v>2642.49</v>
      </c>
      <c r="O777" s="42" t="n">
        <v>2642.49</v>
      </c>
      <c r="P777" s="42" t="n">
        <v>0</v>
      </c>
      <c r="Q777" s="42" t="n">
        <v>0</v>
      </c>
      <c r="R777" s="42" t="n">
        <v>0</v>
      </c>
      <c r="S777" s="42">
        <f>N777-(J777-K777)</f>
        <v/>
      </c>
      <c r="T777">
        <f>IF(N777=0,0,IF(AND(ABS(S777)&gt;Calc!$B$8,ABS(S777)/ABS(N777)&gt;Calc!$B$9),1,0))</f>
        <v/>
      </c>
      <c r="U777">
        <f>IF(AND(A777=Calc!$B$3,OR(Calc!$B$6="*",G777=Calc!$B$6),OR(Calc!$B$7="*",F777=Calc!$B$7)),1,0)</f>
        <v/>
      </c>
      <c r="V777">
        <f>IF(AND(U777=1,J777&gt;0),J777+ROW()/1000000,0)</f>
        <v/>
      </c>
      <c r="W777">
        <f>IF(AND(U777=1,OR(N777&lt;&gt;0,J777&lt;&gt;0)),ABS(S777)+ROW()/1000000,0)</f>
        <v/>
      </c>
      <c r="X777">
        <f>IF(AND(U777=1,T777=1,C777&lt;&gt;0),ABS(S777)+ROW()/1000000,0)</f>
        <v/>
      </c>
    </row>
    <row r="778">
      <c r="A778" t="n">
        <v>201706</v>
      </c>
      <c r="B778" t="inlineStr">
        <is>
          <t>06/2017</t>
        </is>
      </c>
      <c r="C778" t="n">
        <v>19</v>
      </c>
      <c r="D778" t="inlineStr">
        <is>
          <t>S19</t>
        </is>
      </c>
      <c r="E778" t="inlineStr">
        <is>
          <t>Nexa Berlin (S19)</t>
        </is>
      </c>
      <c r="F778" t="inlineStr">
        <is>
          <t>Đức</t>
        </is>
      </c>
      <c r="G778" t="inlineStr">
        <is>
          <t>POS</t>
        </is>
      </c>
      <c r="H778" s="42" t="n">
        <v>4267.32</v>
      </c>
      <c r="I778" s="42" t="n">
        <v>0</v>
      </c>
      <c r="J778" s="42" t="n">
        <v>4267.32</v>
      </c>
      <c r="K778" s="42" t="n">
        <v>99.98999999999999</v>
      </c>
      <c r="L778" s="42" t="n">
        <v>2</v>
      </c>
      <c r="M778" s="42" t="n">
        <v>22</v>
      </c>
      <c r="N778" s="42" t="n">
        <v>4167.33</v>
      </c>
      <c r="O778" s="42" t="n">
        <v>4267.32</v>
      </c>
      <c r="P778" s="42" t="n">
        <v>0</v>
      </c>
      <c r="Q778" s="42" t="n">
        <v>0</v>
      </c>
      <c r="R778" s="42" t="n">
        <v>0</v>
      </c>
      <c r="S778" s="42">
        <f>N778-(J778-K778)</f>
        <v/>
      </c>
      <c r="T778">
        <f>IF(N778=0,0,IF(AND(ABS(S778)&gt;Calc!$B$8,ABS(S778)/ABS(N778)&gt;Calc!$B$9),1,0))</f>
        <v/>
      </c>
      <c r="U778">
        <f>IF(AND(A778=Calc!$B$3,OR(Calc!$B$6="*",G778=Calc!$B$6),OR(Calc!$B$7="*",F778=Calc!$B$7)),1,0)</f>
        <v/>
      </c>
      <c r="V778">
        <f>IF(AND(U778=1,J778&gt;0),J778+ROW()/1000000,0)</f>
        <v/>
      </c>
      <c r="W778">
        <f>IF(AND(U778=1,OR(N778&lt;&gt;0,J778&lt;&gt;0)),ABS(S778)+ROW()/1000000,0)</f>
        <v/>
      </c>
      <c r="X778">
        <f>IF(AND(U778=1,T778=1,C778&lt;&gt;0),ABS(S778)+ROW()/1000000,0)</f>
        <v/>
      </c>
    </row>
    <row r="779">
      <c r="A779" t="n">
        <v>201706</v>
      </c>
      <c r="B779" t="inlineStr">
        <is>
          <t>06/2017</t>
        </is>
      </c>
      <c r="C779" t="n">
        <v>20</v>
      </c>
      <c r="D779" t="inlineStr">
        <is>
          <t>S20</t>
        </is>
      </c>
      <c r="E779" t="inlineStr">
        <is>
          <t>Nexa Brandenburg (S20)</t>
        </is>
      </c>
      <c r="F779" t="inlineStr">
        <is>
          <t>Đức</t>
        </is>
      </c>
      <c r="G779" t="inlineStr">
        <is>
          <t>POS</t>
        </is>
      </c>
      <c r="H779" s="42" t="n">
        <v>9634.309999999999</v>
      </c>
      <c r="I779" s="42" t="n">
        <v>0</v>
      </c>
      <c r="J779" s="42" t="n">
        <v>9634.309999999999</v>
      </c>
      <c r="K779" s="42" t="n">
        <v>0</v>
      </c>
      <c r="L779" s="42" t="n">
        <v>3</v>
      </c>
      <c r="M779" s="42" t="n">
        <v>29</v>
      </c>
      <c r="N779" s="42" t="n">
        <v>9634.309999999999</v>
      </c>
      <c r="O779" s="42" t="n">
        <v>9634.309999999999</v>
      </c>
      <c r="P779" s="42" t="n">
        <v>0</v>
      </c>
      <c r="Q779" s="42" t="n">
        <v>0</v>
      </c>
      <c r="R779" s="42" t="n">
        <v>0</v>
      </c>
      <c r="S779" s="42">
        <f>N779-(J779-K779)</f>
        <v/>
      </c>
      <c r="T779">
        <f>IF(N779=0,0,IF(AND(ABS(S779)&gt;Calc!$B$8,ABS(S779)/ABS(N779)&gt;Calc!$B$9),1,0))</f>
        <v/>
      </c>
      <c r="U779">
        <f>IF(AND(A779=Calc!$B$3,OR(Calc!$B$6="*",G779=Calc!$B$6),OR(Calc!$B$7="*",F779=Calc!$B$7)),1,0)</f>
        <v/>
      </c>
      <c r="V779">
        <f>IF(AND(U779=1,J779&gt;0),J779+ROW()/1000000,0)</f>
        <v/>
      </c>
      <c r="W779">
        <f>IF(AND(U779=1,OR(N779&lt;&gt;0,J779&lt;&gt;0)),ABS(S779)+ROW()/1000000,0)</f>
        <v/>
      </c>
      <c r="X779">
        <f>IF(AND(U779=1,T779=1,C779&lt;&gt;0),ABS(S779)+ROW()/1000000,0)</f>
        <v/>
      </c>
    </row>
    <row r="780">
      <c r="A780" t="n">
        <v>201706</v>
      </c>
      <c r="B780" t="inlineStr">
        <is>
          <t>06/2017</t>
        </is>
      </c>
      <c r="C780" t="n">
        <v>22</v>
      </c>
      <c r="D780" t="inlineStr">
        <is>
          <t>S22</t>
        </is>
      </c>
      <c r="E780" t="inlineStr">
        <is>
          <t>Nexa Freistaat Thüringen (S22)</t>
        </is>
      </c>
      <c r="F780" t="inlineStr">
        <is>
          <t>Đức</t>
        </is>
      </c>
      <c r="G780" t="inlineStr">
        <is>
          <t>POS</t>
        </is>
      </c>
      <c r="H780" s="42" t="n">
        <v>3594</v>
      </c>
      <c r="I780" s="42" t="n">
        <v>0</v>
      </c>
      <c r="J780" s="42" t="n">
        <v>3594</v>
      </c>
      <c r="K780" s="42" t="n">
        <v>0</v>
      </c>
      <c r="L780" s="42" t="n">
        <v>2</v>
      </c>
      <c r="M780" s="42" t="n">
        <v>11</v>
      </c>
      <c r="N780" s="42" t="n">
        <v>3594</v>
      </c>
      <c r="O780" s="42" t="n">
        <v>3594</v>
      </c>
      <c r="P780" s="42" t="n">
        <v>0</v>
      </c>
      <c r="Q780" s="42" t="n">
        <v>0</v>
      </c>
      <c r="R780" s="42" t="n">
        <v>0</v>
      </c>
      <c r="S780" s="42">
        <f>N780-(J780-K780)</f>
        <v/>
      </c>
      <c r="T780">
        <f>IF(N780=0,0,IF(AND(ABS(S780)&gt;Calc!$B$8,ABS(S780)/ABS(N780)&gt;Calc!$B$9),1,0))</f>
        <v/>
      </c>
      <c r="U780">
        <f>IF(AND(A780=Calc!$B$3,OR(Calc!$B$6="*",G780=Calc!$B$6),OR(Calc!$B$7="*",F780=Calc!$B$7)),1,0)</f>
        <v/>
      </c>
      <c r="V780">
        <f>IF(AND(U780=1,J780&gt;0),J780+ROW()/1000000,0)</f>
        <v/>
      </c>
      <c r="W780">
        <f>IF(AND(U780=1,OR(N780&lt;&gt;0,J780&lt;&gt;0)),ABS(S780)+ROW()/1000000,0)</f>
        <v/>
      </c>
      <c r="X780">
        <f>IF(AND(U780=1,T780=1,C780&lt;&gt;0),ABS(S780)+ROW()/1000000,0)</f>
        <v/>
      </c>
    </row>
    <row r="781">
      <c r="A781" t="n">
        <v>201706</v>
      </c>
      <c r="B781" t="inlineStr">
        <is>
          <t>06/2017</t>
        </is>
      </c>
      <c r="C781" t="n">
        <v>23</v>
      </c>
      <c r="D781" t="inlineStr">
        <is>
          <t>S23</t>
        </is>
      </c>
      <c r="E781" t="inlineStr">
        <is>
          <t>Nexa Hamburg (S23)</t>
        </is>
      </c>
      <c r="F781" t="inlineStr">
        <is>
          <t>Đức</t>
        </is>
      </c>
      <c r="G781" t="inlineStr">
        <is>
          <t>POS</t>
        </is>
      </c>
      <c r="H781" s="42" t="n">
        <v>23155.69</v>
      </c>
      <c r="I781" s="42" t="n">
        <v>0</v>
      </c>
      <c r="J781" s="42" t="n">
        <v>23155.69</v>
      </c>
      <c r="K781" s="42" t="n">
        <v>0</v>
      </c>
      <c r="L781" s="42" t="n">
        <v>3</v>
      </c>
      <c r="M781" s="42" t="n">
        <v>31</v>
      </c>
      <c r="N781" s="42" t="n">
        <v>23155.69</v>
      </c>
      <c r="O781" s="42" t="n">
        <v>23155.69</v>
      </c>
      <c r="P781" s="42" t="n">
        <v>0</v>
      </c>
      <c r="Q781" s="42" t="n">
        <v>0</v>
      </c>
      <c r="R781" s="42" t="n">
        <v>0</v>
      </c>
      <c r="S781" s="42">
        <f>N781-(J781-K781)</f>
        <v/>
      </c>
      <c r="T781">
        <f>IF(N781=0,0,IF(AND(ABS(S781)&gt;Calc!$B$8,ABS(S781)/ABS(N781)&gt;Calc!$B$9),1,0))</f>
        <v/>
      </c>
      <c r="U781">
        <f>IF(AND(A781=Calc!$B$3,OR(Calc!$B$6="*",G781=Calc!$B$6),OR(Calc!$B$7="*",F781=Calc!$B$7)),1,0)</f>
        <v/>
      </c>
      <c r="V781">
        <f>IF(AND(U781=1,J781&gt;0),J781+ROW()/1000000,0)</f>
        <v/>
      </c>
      <c r="W781">
        <f>IF(AND(U781=1,OR(N781&lt;&gt;0,J781&lt;&gt;0)),ABS(S781)+ROW()/1000000,0)</f>
        <v/>
      </c>
      <c r="X781">
        <f>IF(AND(U781=1,T781=1,C781&lt;&gt;0),ABS(S781)+ROW()/1000000,0)</f>
        <v/>
      </c>
    </row>
    <row r="782">
      <c r="A782" t="n">
        <v>201706</v>
      </c>
      <c r="B782" t="inlineStr">
        <is>
          <t>06/2017</t>
        </is>
      </c>
      <c r="C782" t="n">
        <v>24</v>
      </c>
      <c r="D782" t="inlineStr">
        <is>
          <t>S24</t>
        </is>
      </c>
      <c r="E782" t="inlineStr">
        <is>
          <t>Nexa Hessen (S24)</t>
        </is>
      </c>
      <c r="F782" t="inlineStr">
        <is>
          <t>Đức</t>
        </is>
      </c>
      <c r="G782" t="inlineStr">
        <is>
          <t>POS</t>
        </is>
      </c>
      <c r="H782" s="42" t="n">
        <v>2648.9</v>
      </c>
      <c r="I782" s="42" t="n">
        <v>0</v>
      </c>
      <c r="J782" s="42" t="n">
        <v>2648.9</v>
      </c>
      <c r="K782" s="42" t="n">
        <v>0</v>
      </c>
      <c r="L782" s="42" t="n">
        <v>2</v>
      </c>
      <c r="M782" s="42" t="n">
        <v>17</v>
      </c>
      <c r="N782" s="42" t="n">
        <v>2648.9</v>
      </c>
      <c r="O782" s="42" t="n">
        <v>2648.9</v>
      </c>
      <c r="P782" s="42" t="n">
        <v>0</v>
      </c>
      <c r="Q782" s="42" t="n">
        <v>0</v>
      </c>
      <c r="R782" s="42" t="n">
        <v>0</v>
      </c>
      <c r="S782" s="42">
        <f>N782-(J782-K782)</f>
        <v/>
      </c>
      <c r="T782">
        <f>IF(N782=0,0,IF(AND(ABS(S782)&gt;Calc!$B$8,ABS(S782)/ABS(N782)&gt;Calc!$B$9),1,0))</f>
        <v/>
      </c>
      <c r="U782">
        <f>IF(AND(A782=Calc!$B$3,OR(Calc!$B$6="*",G782=Calc!$B$6),OR(Calc!$B$7="*",F782=Calc!$B$7)),1,0)</f>
        <v/>
      </c>
      <c r="V782">
        <f>IF(AND(U782=1,J782&gt;0),J782+ROW()/1000000,0)</f>
        <v/>
      </c>
      <c r="W782">
        <f>IF(AND(U782=1,OR(N782&lt;&gt;0,J782&lt;&gt;0)),ABS(S782)+ROW()/1000000,0)</f>
        <v/>
      </c>
      <c r="X782">
        <f>IF(AND(U782=1,T782=1,C782&lt;&gt;0),ABS(S782)+ROW()/1000000,0)</f>
        <v/>
      </c>
    </row>
    <row r="783">
      <c r="A783" t="n">
        <v>201706</v>
      </c>
      <c r="B783" t="inlineStr">
        <is>
          <t>06/2017</t>
        </is>
      </c>
      <c r="C783" t="n">
        <v>27</v>
      </c>
      <c r="D783" t="inlineStr">
        <is>
          <t>S27</t>
        </is>
      </c>
      <c r="E783" t="inlineStr">
        <is>
          <t>Nexa Sachsen-Anhalt (S27)</t>
        </is>
      </c>
      <c r="F783" t="inlineStr">
        <is>
          <t>Đức</t>
        </is>
      </c>
      <c r="G783" t="inlineStr">
        <is>
          <t>POS</t>
        </is>
      </c>
      <c r="H783" s="42" t="n">
        <v>3455.93</v>
      </c>
      <c r="I783" s="42" t="n">
        <v>0</v>
      </c>
      <c r="J783" s="42" t="n">
        <v>3455.93</v>
      </c>
      <c r="K783" s="42" t="n">
        <v>0</v>
      </c>
      <c r="L783" s="42" t="n">
        <v>3</v>
      </c>
      <c r="M783" s="42" t="n">
        <v>12</v>
      </c>
      <c r="N783" s="42" t="n">
        <v>3455.93</v>
      </c>
      <c r="O783" s="42" t="n">
        <v>3455.93</v>
      </c>
      <c r="P783" s="42" t="n">
        <v>0</v>
      </c>
      <c r="Q783" s="42" t="n">
        <v>0</v>
      </c>
      <c r="R783" s="42" t="n">
        <v>0</v>
      </c>
      <c r="S783" s="42">
        <f>N783-(J783-K783)</f>
        <v/>
      </c>
      <c r="T783">
        <f>IF(N783=0,0,IF(AND(ABS(S783)&gt;Calc!$B$8,ABS(S783)/ABS(N783)&gt;Calc!$B$9),1,0))</f>
        <v/>
      </c>
      <c r="U783">
        <f>IF(AND(A783=Calc!$B$3,OR(Calc!$B$6="*",G783=Calc!$B$6),OR(Calc!$B$7="*",F783=Calc!$B$7)),1,0)</f>
        <v/>
      </c>
      <c r="V783">
        <f>IF(AND(U783=1,J783&gt;0),J783+ROW()/1000000,0)</f>
        <v/>
      </c>
      <c r="W783">
        <f>IF(AND(U783=1,OR(N783&lt;&gt;0,J783&lt;&gt;0)),ABS(S783)+ROW()/1000000,0)</f>
        <v/>
      </c>
      <c r="X783">
        <f>IF(AND(U783=1,T783=1,C783&lt;&gt;0),ABS(S783)+ROW()/1000000,0)</f>
        <v/>
      </c>
    </row>
    <row r="784">
      <c r="A784" t="n">
        <v>201706</v>
      </c>
      <c r="B784" t="inlineStr">
        <is>
          <t>06/2017</t>
        </is>
      </c>
      <c r="C784" t="n">
        <v>28</v>
      </c>
      <c r="D784" t="inlineStr">
        <is>
          <t>S28</t>
        </is>
      </c>
      <c r="E784" t="inlineStr">
        <is>
          <t>Nexa Caltanissetta (S28)</t>
        </is>
      </c>
      <c r="F784" t="inlineStr">
        <is>
          <t>Ý</t>
        </is>
      </c>
      <c r="G784" t="inlineStr">
        <is>
          <t>POS</t>
        </is>
      </c>
      <c r="H784" s="42" t="n">
        <v>6219.07</v>
      </c>
      <c r="I784" s="42" t="n">
        <v>0</v>
      </c>
      <c r="J784" s="42" t="n">
        <v>6219.07</v>
      </c>
      <c r="K784" s="42" t="n">
        <v>0</v>
      </c>
      <c r="L784" s="42" t="n">
        <v>4</v>
      </c>
      <c r="M784" s="42" t="n">
        <v>35</v>
      </c>
      <c r="N784" s="42" t="n">
        <v>6219.07</v>
      </c>
      <c r="O784" s="42" t="n">
        <v>6219.07</v>
      </c>
      <c r="P784" s="42" t="n">
        <v>0</v>
      </c>
      <c r="Q784" s="42" t="n">
        <v>0</v>
      </c>
      <c r="R784" s="42" t="n">
        <v>0</v>
      </c>
      <c r="S784" s="42">
        <f>N784-(J784-K784)</f>
        <v/>
      </c>
      <c r="T784">
        <f>IF(N784=0,0,IF(AND(ABS(S784)&gt;Calc!$B$8,ABS(S784)/ABS(N784)&gt;Calc!$B$9),1,0))</f>
        <v/>
      </c>
      <c r="U784">
        <f>IF(AND(A784=Calc!$B$3,OR(Calc!$B$6="*",G784=Calc!$B$6),OR(Calc!$B$7="*",F784=Calc!$B$7)),1,0)</f>
        <v/>
      </c>
      <c r="V784">
        <f>IF(AND(U784=1,J784&gt;0),J784+ROW()/1000000,0)</f>
        <v/>
      </c>
      <c r="W784">
        <f>IF(AND(U784=1,OR(N784&lt;&gt;0,J784&lt;&gt;0)),ABS(S784)+ROW()/1000000,0)</f>
        <v/>
      </c>
      <c r="X784">
        <f>IF(AND(U784=1,T784=1,C784&lt;&gt;0),ABS(S784)+ROW()/1000000,0)</f>
        <v/>
      </c>
    </row>
    <row r="785">
      <c r="A785" t="n">
        <v>201706</v>
      </c>
      <c r="B785" t="inlineStr">
        <is>
          <t>06/2017</t>
        </is>
      </c>
      <c r="C785" t="n">
        <v>29</v>
      </c>
      <c r="D785" t="inlineStr">
        <is>
          <t>S29</t>
        </is>
      </c>
      <c r="E785" t="inlineStr">
        <is>
          <t>Nexa Enna (S29)</t>
        </is>
      </c>
      <c r="F785" t="inlineStr">
        <is>
          <t>Ý</t>
        </is>
      </c>
      <c r="G785" t="inlineStr">
        <is>
          <t>POS</t>
        </is>
      </c>
      <c r="H785" s="42" t="n">
        <v>12421.5</v>
      </c>
      <c r="I785" s="42" t="n">
        <v>0</v>
      </c>
      <c r="J785" s="42" t="n">
        <v>12421.5</v>
      </c>
      <c r="K785" s="42" t="n">
        <v>199.99</v>
      </c>
      <c r="L785" s="42" t="n">
        <v>5</v>
      </c>
      <c r="M785" s="42" t="n">
        <v>36</v>
      </c>
      <c r="N785" s="42" t="n">
        <v>12221.51</v>
      </c>
      <c r="O785" s="42" t="n">
        <v>12421.5</v>
      </c>
      <c r="P785" s="42" t="n">
        <v>0</v>
      </c>
      <c r="Q785" s="42" t="n">
        <v>0</v>
      </c>
      <c r="R785" s="42" t="n">
        <v>0</v>
      </c>
      <c r="S785" s="42">
        <f>N785-(J785-K785)</f>
        <v/>
      </c>
      <c r="T785">
        <f>IF(N785=0,0,IF(AND(ABS(S785)&gt;Calc!$B$8,ABS(S785)/ABS(N785)&gt;Calc!$B$9),1,0))</f>
        <v/>
      </c>
      <c r="U785">
        <f>IF(AND(A785=Calc!$B$3,OR(Calc!$B$6="*",G785=Calc!$B$6),OR(Calc!$B$7="*",F785=Calc!$B$7)),1,0)</f>
        <v/>
      </c>
      <c r="V785">
        <f>IF(AND(U785=1,J785&gt;0),J785+ROW()/1000000,0)</f>
        <v/>
      </c>
      <c r="W785">
        <f>IF(AND(U785=1,OR(N785&lt;&gt;0,J785&lt;&gt;0)),ABS(S785)+ROW()/1000000,0)</f>
        <v/>
      </c>
      <c r="X785">
        <f>IF(AND(U785=1,T785=1,C785&lt;&gt;0),ABS(S785)+ROW()/1000000,0)</f>
        <v/>
      </c>
    </row>
    <row r="786">
      <c r="A786" t="n">
        <v>201706</v>
      </c>
      <c r="B786" t="inlineStr">
        <is>
          <t>06/2017</t>
        </is>
      </c>
      <c r="C786" t="n">
        <v>30</v>
      </c>
      <c r="D786" t="inlineStr">
        <is>
          <t>S30</t>
        </is>
      </c>
      <c r="E786" t="inlineStr">
        <is>
          <t>Nexa Pesaro (S30)</t>
        </is>
      </c>
      <c r="F786" t="inlineStr">
        <is>
          <t>Ý</t>
        </is>
      </c>
      <c r="G786" t="inlineStr">
        <is>
          <t>POS</t>
        </is>
      </c>
      <c r="H786" s="42" t="n">
        <v>6247.57</v>
      </c>
      <c r="I786" s="42" t="n">
        <v>0</v>
      </c>
      <c r="J786" s="42" t="n">
        <v>6247.57</v>
      </c>
      <c r="K786" s="42" t="n">
        <v>179.99</v>
      </c>
      <c r="L786" s="42" t="n">
        <v>5</v>
      </c>
      <c r="M786" s="42" t="n">
        <v>30</v>
      </c>
      <c r="N786" s="42" t="n">
        <v>6067.58</v>
      </c>
      <c r="O786" s="42" t="n">
        <v>6247.57</v>
      </c>
      <c r="P786" s="42" t="n">
        <v>0</v>
      </c>
      <c r="Q786" s="42" t="n">
        <v>0</v>
      </c>
      <c r="R786" s="42" t="n">
        <v>0</v>
      </c>
      <c r="S786" s="42">
        <f>N786-(J786-K786)</f>
        <v/>
      </c>
      <c r="T786">
        <f>IF(N786=0,0,IF(AND(ABS(S786)&gt;Calc!$B$8,ABS(S786)/ABS(N786)&gt;Calc!$B$9),1,0))</f>
        <v/>
      </c>
      <c r="U786">
        <f>IF(AND(A786=Calc!$B$3,OR(Calc!$B$6="*",G786=Calc!$B$6),OR(Calc!$B$7="*",F786=Calc!$B$7)),1,0)</f>
        <v/>
      </c>
      <c r="V786">
        <f>IF(AND(U786=1,J786&gt;0),J786+ROW()/1000000,0)</f>
        <v/>
      </c>
      <c r="W786">
        <f>IF(AND(U786=1,OR(N786&lt;&gt;0,J786&lt;&gt;0)),ABS(S786)+ROW()/1000000,0)</f>
        <v/>
      </c>
      <c r="X786">
        <f>IF(AND(U786=1,T786=1,C786&lt;&gt;0),ABS(S786)+ROW()/1000000,0)</f>
        <v/>
      </c>
    </row>
    <row r="787">
      <c r="A787" t="n">
        <v>201706</v>
      </c>
      <c r="B787" t="inlineStr">
        <is>
          <t>06/2017</t>
        </is>
      </c>
      <c r="C787" t="n">
        <v>31</v>
      </c>
      <c r="D787" t="inlineStr">
        <is>
          <t>S31</t>
        </is>
      </c>
      <c r="E787" t="inlineStr">
        <is>
          <t>Nexa Drenthe (S31)</t>
        </is>
      </c>
      <c r="F787" t="inlineStr">
        <is>
          <t>Hà Lan</t>
        </is>
      </c>
      <c r="G787" t="inlineStr">
        <is>
          <t>POS</t>
        </is>
      </c>
      <c r="H787" s="42" t="n">
        <v>5276.79</v>
      </c>
      <c r="I787" s="42" t="n">
        <v>0</v>
      </c>
      <c r="J787" s="42" t="n">
        <v>5276.79</v>
      </c>
      <c r="K787" s="42" t="n">
        <v>0</v>
      </c>
      <c r="L787" s="42" t="n">
        <v>2</v>
      </c>
      <c r="M787" s="42" t="n">
        <v>12</v>
      </c>
      <c r="N787" s="42" t="n">
        <v>5276.79</v>
      </c>
      <c r="O787" s="42" t="n">
        <v>5276.79</v>
      </c>
      <c r="P787" s="42" t="n">
        <v>0</v>
      </c>
      <c r="Q787" s="42" t="n">
        <v>0</v>
      </c>
      <c r="R787" s="42" t="n">
        <v>0</v>
      </c>
      <c r="S787" s="42">
        <f>N787-(J787-K787)</f>
        <v/>
      </c>
      <c r="T787">
        <f>IF(N787=0,0,IF(AND(ABS(S787)&gt;Calc!$B$8,ABS(S787)/ABS(N787)&gt;Calc!$B$9),1,0))</f>
        <v/>
      </c>
      <c r="U787">
        <f>IF(AND(A787=Calc!$B$3,OR(Calc!$B$6="*",G787=Calc!$B$6),OR(Calc!$B$7="*",F787=Calc!$B$7)),1,0)</f>
        <v/>
      </c>
      <c r="V787">
        <f>IF(AND(U787=1,J787&gt;0),J787+ROW()/1000000,0)</f>
        <v/>
      </c>
      <c r="W787">
        <f>IF(AND(U787=1,OR(N787&lt;&gt;0,J787&lt;&gt;0)),ABS(S787)+ROW()/1000000,0)</f>
        <v/>
      </c>
      <c r="X787">
        <f>IF(AND(U787=1,T787=1,C787&lt;&gt;0),ABS(S787)+ROW()/1000000,0)</f>
        <v/>
      </c>
    </row>
    <row r="788">
      <c r="A788" t="n">
        <v>201706</v>
      </c>
      <c r="B788" t="inlineStr">
        <is>
          <t>06/2017</t>
        </is>
      </c>
      <c r="C788" t="n">
        <v>32</v>
      </c>
      <c r="D788" t="inlineStr">
        <is>
          <t>S32</t>
        </is>
      </c>
      <c r="E788" t="inlineStr">
        <is>
          <t>Nexa Flevoland (S32)</t>
        </is>
      </c>
      <c r="F788" t="inlineStr">
        <is>
          <t>Hà Lan</t>
        </is>
      </c>
      <c r="G788" t="inlineStr">
        <is>
          <t>POS</t>
        </is>
      </c>
      <c r="H788" s="42" t="n">
        <v>1113.96</v>
      </c>
      <c r="I788" s="42" t="n">
        <v>0</v>
      </c>
      <c r="J788" s="42" t="n">
        <v>1113.96</v>
      </c>
      <c r="K788" s="42" t="n">
        <v>0</v>
      </c>
      <c r="L788" s="42" t="n">
        <v>2</v>
      </c>
      <c r="M788" s="42" t="n">
        <v>8</v>
      </c>
      <c r="N788" s="42" t="n">
        <v>1113.96</v>
      </c>
      <c r="O788" s="42" t="n">
        <v>1113.96</v>
      </c>
      <c r="P788" s="42" t="n">
        <v>0</v>
      </c>
      <c r="Q788" s="42" t="n">
        <v>0</v>
      </c>
      <c r="R788" s="42" t="n">
        <v>0</v>
      </c>
      <c r="S788" s="42">
        <f>N788-(J788-K788)</f>
        <v/>
      </c>
      <c r="T788">
        <f>IF(N788=0,0,IF(AND(ABS(S788)&gt;Calc!$B$8,ABS(S788)/ABS(N788)&gt;Calc!$B$9),1,0))</f>
        <v/>
      </c>
      <c r="U788">
        <f>IF(AND(A788=Calc!$B$3,OR(Calc!$B$6="*",G788=Calc!$B$6),OR(Calc!$B$7="*",F788=Calc!$B$7)),1,0)</f>
        <v/>
      </c>
      <c r="V788">
        <f>IF(AND(U788=1,J788&gt;0),J788+ROW()/1000000,0)</f>
        <v/>
      </c>
      <c r="W788">
        <f>IF(AND(U788=1,OR(N788&lt;&gt;0,J788&lt;&gt;0)),ABS(S788)+ROW()/1000000,0)</f>
        <v/>
      </c>
      <c r="X788">
        <f>IF(AND(U788=1,T788=1,C788&lt;&gt;0),ABS(S788)+ROW()/1000000,0)</f>
        <v/>
      </c>
    </row>
    <row r="789">
      <c r="A789" t="n">
        <v>201706</v>
      </c>
      <c r="B789" t="inlineStr">
        <is>
          <t>06/2017</t>
        </is>
      </c>
      <c r="C789" t="n">
        <v>33</v>
      </c>
      <c r="D789" t="inlineStr">
        <is>
          <t>S33</t>
        </is>
      </c>
      <c r="E789" t="inlineStr">
        <is>
          <t>Nexa Friesland (S33)</t>
        </is>
      </c>
      <c r="F789" t="inlineStr">
        <is>
          <t>Hà Lan</t>
        </is>
      </c>
      <c r="G789" t="inlineStr">
        <is>
          <t>POS</t>
        </is>
      </c>
      <c r="H789" s="42" t="n">
        <v>13532.08</v>
      </c>
      <c r="I789" s="42" t="n">
        <v>0</v>
      </c>
      <c r="J789" s="42" t="n">
        <v>13532.08</v>
      </c>
      <c r="K789" s="42" t="n">
        <v>0</v>
      </c>
      <c r="L789" s="42" t="n">
        <v>4</v>
      </c>
      <c r="M789" s="42" t="n">
        <v>59</v>
      </c>
      <c r="N789" s="42" t="n">
        <v>13532.08</v>
      </c>
      <c r="O789" s="42" t="n">
        <v>13532.08</v>
      </c>
      <c r="P789" s="42" t="n">
        <v>0</v>
      </c>
      <c r="Q789" s="42" t="n">
        <v>0</v>
      </c>
      <c r="R789" s="42" t="n">
        <v>0</v>
      </c>
      <c r="S789" s="42">
        <f>N789-(J789-K789)</f>
        <v/>
      </c>
      <c r="T789">
        <f>IF(N789=0,0,IF(AND(ABS(S789)&gt;Calc!$B$8,ABS(S789)/ABS(N789)&gt;Calc!$B$9),1,0))</f>
        <v/>
      </c>
      <c r="U789">
        <f>IF(AND(A789=Calc!$B$3,OR(Calc!$B$6="*",G789=Calc!$B$6),OR(Calc!$B$7="*",F789=Calc!$B$7)),1,0)</f>
        <v/>
      </c>
      <c r="V789">
        <f>IF(AND(U789=1,J789&gt;0),J789+ROW()/1000000,0)</f>
        <v/>
      </c>
      <c r="W789">
        <f>IF(AND(U789=1,OR(N789&lt;&gt;0,J789&lt;&gt;0)),ABS(S789)+ROW()/1000000,0)</f>
        <v/>
      </c>
      <c r="X789">
        <f>IF(AND(U789=1,T789=1,C789&lt;&gt;0),ABS(S789)+ROW()/1000000,0)</f>
        <v/>
      </c>
    </row>
    <row r="790">
      <c r="A790" t="n">
        <v>201706</v>
      </c>
      <c r="B790" t="inlineStr">
        <is>
          <t>06/2017</t>
        </is>
      </c>
      <c r="C790" t="n">
        <v>34</v>
      </c>
      <c r="D790" t="inlineStr">
        <is>
          <t>S34</t>
        </is>
      </c>
      <c r="E790" t="inlineStr">
        <is>
          <t>Nexa Groningen (S34)</t>
        </is>
      </c>
      <c r="F790" t="inlineStr">
        <is>
          <t>Hà Lan</t>
        </is>
      </c>
      <c r="G790" t="inlineStr">
        <is>
          <t>POS</t>
        </is>
      </c>
      <c r="H790" s="42" t="n">
        <v>826</v>
      </c>
      <c r="I790" s="42" t="n">
        <v>0</v>
      </c>
      <c r="J790" s="42" t="n">
        <v>826</v>
      </c>
      <c r="K790" s="42" t="n">
        <v>329</v>
      </c>
      <c r="L790" s="42" t="n">
        <v>3</v>
      </c>
      <c r="M790" s="42" t="n">
        <v>5</v>
      </c>
      <c r="N790" s="42" t="n">
        <v>497</v>
      </c>
      <c r="O790" s="42" t="n">
        <v>826</v>
      </c>
      <c r="P790" s="42" t="n">
        <v>0</v>
      </c>
      <c r="Q790" s="42" t="n">
        <v>0</v>
      </c>
      <c r="R790" s="42" t="n">
        <v>0</v>
      </c>
      <c r="S790" s="42">
        <f>N790-(J790-K790)</f>
        <v/>
      </c>
      <c r="T790">
        <f>IF(N790=0,0,IF(AND(ABS(S790)&gt;Calc!$B$8,ABS(S790)/ABS(N790)&gt;Calc!$B$9),1,0))</f>
        <v/>
      </c>
      <c r="U790">
        <f>IF(AND(A790=Calc!$B$3,OR(Calc!$B$6="*",G790=Calc!$B$6),OR(Calc!$B$7="*",F790=Calc!$B$7)),1,0)</f>
        <v/>
      </c>
      <c r="V790">
        <f>IF(AND(U790=1,J790&gt;0),J790+ROW()/1000000,0)</f>
        <v/>
      </c>
      <c r="W790">
        <f>IF(AND(U790=1,OR(N790&lt;&gt;0,J790&lt;&gt;0)),ABS(S790)+ROW()/1000000,0)</f>
        <v/>
      </c>
      <c r="X790">
        <f>IF(AND(U790=1,T790=1,C790&lt;&gt;0),ABS(S790)+ROW()/1000000,0)</f>
        <v/>
      </c>
    </row>
    <row r="791">
      <c r="A791" t="n">
        <v>201706</v>
      </c>
      <c r="B791" t="inlineStr">
        <is>
          <t>06/2017</t>
        </is>
      </c>
      <c r="C791" t="n">
        <v>36</v>
      </c>
      <c r="D791" t="inlineStr">
        <is>
          <t>S36</t>
        </is>
      </c>
      <c r="E791" t="inlineStr">
        <is>
          <t>Nexa Armagh (S36)</t>
        </is>
      </c>
      <c r="F791" t="inlineStr">
        <is>
          <t>Anh</t>
        </is>
      </c>
      <c r="G791" t="inlineStr">
        <is>
          <t>POS</t>
        </is>
      </c>
      <c r="H791" s="42" t="n">
        <v>2745.25</v>
      </c>
      <c r="I791" s="42" t="n">
        <v>0</v>
      </c>
      <c r="J791" s="42" t="n">
        <v>2745.25</v>
      </c>
      <c r="K791" s="42" t="n">
        <v>0</v>
      </c>
      <c r="L791" s="42" t="n">
        <v>3</v>
      </c>
      <c r="M791" s="42" t="n">
        <v>9</v>
      </c>
      <c r="N791" s="42" t="n">
        <v>2745.25</v>
      </c>
      <c r="O791" s="42" t="n">
        <v>2745.25</v>
      </c>
      <c r="P791" s="42" t="n">
        <v>0</v>
      </c>
      <c r="Q791" s="42" t="n">
        <v>0</v>
      </c>
      <c r="R791" s="42" t="n">
        <v>0</v>
      </c>
      <c r="S791" s="42">
        <f>N791-(J791-K791)</f>
        <v/>
      </c>
      <c r="T791">
        <f>IF(N791=0,0,IF(AND(ABS(S791)&gt;Calc!$B$8,ABS(S791)/ABS(N791)&gt;Calc!$B$9),1,0))</f>
        <v/>
      </c>
      <c r="U791">
        <f>IF(AND(A791=Calc!$B$3,OR(Calc!$B$6="*",G791=Calc!$B$6),OR(Calc!$B$7="*",F791=Calc!$B$7)),1,0)</f>
        <v/>
      </c>
      <c r="V791">
        <f>IF(AND(U791=1,J791&gt;0),J791+ROW()/1000000,0)</f>
        <v/>
      </c>
      <c r="W791">
        <f>IF(AND(U791=1,OR(N791&lt;&gt;0,J791&lt;&gt;0)),ABS(S791)+ROW()/1000000,0)</f>
        <v/>
      </c>
      <c r="X791">
        <f>IF(AND(U791=1,T791=1,C791&lt;&gt;0),ABS(S791)+ROW()/1000000,0)</f>
        <v/>
      </c>
    </row>
    <row r="792">
      <c r="A792" t="n">
        <v>201706</v>
      </c>
      <c r="B792" t="inlineStr">
        <is>
          <t>06/2017</t>
        </is>
      </c>
      <c r="C792" t="n">
        <v>37</v>
      </c>
      <c r="D792" t="inlineStr">
        <is>
          <t>S37</t>
        </is>
      </c>
      <c r="E792" t="inlineStr">
        <is>
          <t>Nexa Ayrshire (S37)</t>
        </is>
      </c>
      <c r="F792" t="inlineStr">
        <is>
          <t>Anh</t>
        </is>
      </c>
      <c r="G792" t="inlineStr">
        <is>
          <t>POS</t>
        </is>
      </c>
      <c r="H792" s="42" t="n">
        <v>16623.02</v>
      </c>
      <c r="I792" s="42" t="n">
        <v>0</v>
      </c>
      <c r="J792" s="42" t="n">
        <v>16623.02</v>
      </c>
      <c r="K792" s="42" t="n">
        <v>406.88</v>
      </c>
      <c r="L792" s="42" t="n">
        <v>6</v>
      </c>
      <c r="M792" s="42" t="n">
        <v>60</v>
      </c>
      <c r="N792" s="42" t="n">
        <v>16565.14</v>
      </c>
      <c r="O792" s="42" t="n">
        <v>16623.02</v>
      </c>
      <c r="P792" s="42" t="n">
        <v>0</v>
      </c>
      <c r="Q792" s="42" t="n">
        <v>0</v>
      </c>
      <c r="R792" s="42" t="n">
        <v>0</v>
      </c>
      <c r="S792" s="42">
        <f>N792-(J792-K792)</f>
        <v/>
      </c>
      <c r="T792">
        <f>IF(N792=0,0,IF(AND(ABS(S792)&gt;Calc!$B$8,ABS(S792)/ABS(N792)&gt;Calc!$B$9),1,0))</f>
        <v/>
      </c>
      <c r="U792">
        <f>IF(AND(A792=Calc!$B$3,OR(Calc!$B$6="*",G792=Calc!$B$6),OR(Calc!$B$7="*",F792=Calc!$B$7)),1,0)</f>
        <v/>
      </c>
      <c r="V792">
        <f>IF(AND(U792=1,J792&gt;0),J792+ROW()/1000000,0)</f>
        <v/>
      </c>
      <c r="W792">
        <f>IF(AND(U792=1,OR(N792&lt;&gt;0,J792&lt;&gt;0)),ABS(S792)+ROW()/1000000,0)</f>
        <v/>
      </c>
      <c r="X792">
        <f>IF(AND(U792=1,T792=1,C792&lt;&gt;0),ABS(S792)+ROW()/1000000,0)</f>
        <v/>
      </c>
    </row>
    <row r="793">
      <c r="A793" t="n">
        <v>201706</v>
      </c>
      <c r="B793" t="inlineStr">
        <is>
          <t>06/2017</t>
        </is>
      </c>
      <c r="C793" t="n">
        <v>38</v>
      </c>
      <c r="D793" t="inlineStr">
        <is>
          <t>S38</t>
        </is>
      </c>
      <c r="E793" t="inlineStr">
        <is>
          <t>Nexa Belfast (S38)</t>
        </is>
      </c>
      <c r="F793" t="inlineStr">
        <is>
          <t>Anh</t>
        </is>
      </c>
      <c r="G793" t="inlineStr">
        <is>
          <t>POS</t>
        </is>
      </c>
      <c r="H793" s="42" t="n">
        <v>33576.14</v>
      </c>
      <c r="I793" s="42" t="n">
        <v>0</v>
      </c>
      <c r="J793" s="42" t="n">
        <v>33576.14</v>
      </c>
      <c r="K793" s="42" t="n">
        <v>0</v>
      </c>
      <c r="L793" s="42" t="n">
        <v>8</v>
      </c>
      <c r="M793" s="42" t="n">
        <v>67</v>
      </c>
      <c r="N793" s="42" t="n">
        <v>33576.14</v>
      </c>
      <c r="O793" s="42" t="n">
        <v>33576.14</v>
      </c>
      <c r="P793" s="42" t="n">
        <v>0</v>
      </c>
      <c r="Q793" s="42" t="n">
        <v>0</v>
      </c>
      <c r="R793" s="42" t="n">
        <v>0</v>
      </c>
      <c r="S793" s="42">
        <f>N793-(J793-K793)</f>
        <v/>
      </c>
      <c r="T793">
        <f>IF(N793=0,0,IF(AND(ABS(S793)&gt;Calc!$B$8,ABS(S793)/ABS(N793)&gt;Calc!$B$9),1,0))</f>
        <v/>
      </c>
      <c r="U793">
        <f>IF(AND(A793=Calc!$B$3,OR(Calc!$B$6="*",G793=Calc!$B$6),OR(Calc!$B$7="*",F793=Calc!$B$7)),1,0)</f>
        <v/>
      </c>
      <c r="V793">
        <f>IF(AND(U793=1,J793&gt;0),J793+ROW()/1000000,0)</f>
        <v/>
      </c>
      <c r="W793">
        <f>IF(AND(U793=1,OR(N793&lt;&gt;0,J793&lt;&gt;0)),ABS(S793)+ROW()/1000000,0)</f>
        <v/>
      </c>
      <c r="X793">
        <f>IF(AND(U793=1,T793=1,C793&lt;&gt;0),ABS(S793)+ROW()/1000000,0)</f>
        <v/>
      </c>
    </row>
    <row r="794">
      <c r="A794" t="n">
        <v>201706</v>
      </c>
      <c r="B794" t="inlineStr">
        <is>
          <t>06/2017</t>
        </is>
      </c>
      <c r="C794" t="n">
        <v>39</v>
      </c>
      <c r="D794" t="inlineStr">
        <is>
          <t>S39</t>
        </is>
      </c>
      <c r="E794" t="inlineStr">
        <is>
          <t>Nexa Blaenau Gwent (S39)</t>
        </is>
      </c>
      <c r="F794" t="inlineStr">
        <is>
          <t>Anh</t>
        </is>
      </c>
      <c r="G794" t="inlineStr">
        <is>
          <t>POS</t>
        </is>
      </c>
      <c r="H794" s="42" t="n">
        <v>13748.86</v>
      </c>
      <c r="I794" s="42" t="n">
        <v>0</v>
      </c>
      <c r="J794" s="42" t="n">
        <v>13748.86</v>
      </c>
      <c r="K794" s="42" t="n">
        <v>0</v>
      </c>
      <c r="L794" s="42" t="n">
        <v>5</v>
      </c>
      <c r="M794" s="42" t="n">
        <v>40</v>
      </c>
      <c r="N794" s="42" t="n">
        <v>13748.86</v>
      </c>
      <c r="O794" s="42" t="n">
        <v>13748.86</v>
      </c>
      <c r="P794" s="42" t="n">
        <v>1</v>
      </c>
      <c r="Q794" s="42" t="n">
        <v>0</v>
      </c>
      <c r="R794" s="42" t="n">
        <v>0</v>
      </c>
      <c r="S794" s="42">
        <f>N794-(J794-K794)</f>
        <v/>
      </c>
      <c r="T794">
        <f>IF(N794=0,0,IF(AND(ABS(S794)&gt;Calc!$B$8,ABS(S794)/ABS(N794)&gt;Calc!$B$9),1,0))</f>
        <v/>
      </c>
      <c r="U794">
        <f>IF(AND(A794=Calc!$B$3,OR(Calc!$B$6="*",G794=Calc!$B$6),OR(Calc!$B$7="*",F794=Calc!$B$7)),1,0)</f>
        <v/>
      </c>
      <c r="V794">
        <f>IF(AND(U794=1,J794&gt;0),J794+ROW()/1000000,0)</f>
        <v/>
      </c>
      <c r="W794">
        <f>IF(AND(U794=1,OR(N794&lt;&gt;0,J794&lt;&gt;0)),ABS(S794)+ROW()/1000000,0)</f>
        <v/>
      </c>
      <c r="X794">
        <f>IF(AND(U794=1,T794=1,C794&lt;&gt;0),ABS(S794)+ROW()/1000000,0)</f>
        <v/>
      </c>
    </row>
    <row r="795">
      <c r="A795" t="n">
        <v>201706</v>
      </c>
      <c r="B795" t="inlineStr">
        <is>
          <t>06/2017</t>
        </is>
      </c>
      <c r="C795" t="n">
        <v>40</v>
      </c>
      <c r="D795" t="inlineStr">
        <is>
          <t>S40</t>
        </is>
      </c>
      <c r="E795" t="inlineStr">
        <is>
          <t>Nexa Dungannon and South Tyrone (S40)</t>
        </is>
      </c>
      <c r="F795" t="inlineStr">
        <is>
          <t>Anh</t>
        </is>
      </c>
      <c r="G795" t="inlineStr">
        <is>
          <t>POS</t>
        </is>
      </c>
      <c r="H795" s="42" t="n">
        <v>13965.22</v>
      </c>
      <c r="I795" s="42" t="n">
        <v>0</v>
      </c>
      <c r="J795" s="42" t="n">
        <v>13965.22</v>
      </c>
      <c r="K795" s="42" t="n">
        <v>0</v>
      </c>
      <c r="L795" s="42" t="n">
        <v>7</v>
      </c>
      <c r="M795" s="42" t="n">
        <v>63</v>
      </c>
      <c r="N795" s="42" t="n">
        <v>13965.22</v>
      </c>
      <c r="O795" s="42" t="n">
        <v>13965.22</v>
      </c>
      <c r="P795" s="42" t="n">
        <v>0</v>
      </c>
      <c r="Q795" s="42" t="n">
        <v>0</v>
      </c>
      <c r="R795" s="42" t="n">
        <v>0</v>
      </c>
      <c r="S795" s="42">
        <f>N795-(J795-K795)</f>
        <v/>
      </c>
      <c r="T795">
        <f>IF(N795=0,0,IF(AND(ABS(S795)&gt;Calc!$B$8,ABS(S795)/ABS(N795)&gt;Calc!$B$9),1,0))</f>
        <v/>
      </c>
      <c r="U795">
        <f>IF(AND(A795=Calc!$B$3,OR(Calc!$B$6="*",G795=Calc!$B$6),OR(Calc!$B$7="*",F795=Calc!$B$7)),1,0)</f>
        <v/>
      </c>
      <c r="V795">
        <f>IF(AND(U795=1,J795&gt;0),J795+ROW()/1000000,0)</f>
        <v/>
      </c>
      <c r="W795">
        <f>IF(AND(U795=1,OR(N795&lt;&gt;0,J795&lt;&gt;0)),ABS(S795)+ROW()/1000000,0)</f>
        <v/>
      </c>
      <c r="X795">
        <f>IF(AND(U795=1,T795=1,C795&lt;&gt;0),ABS(S795)+ROW()/1000000,0)</f>
        <v/>
      </c>
    </row>
    <row r="796">
      <c r="A796" t="n">
        <v>201706</v>
      </c>
      <c r="B796" t="inlineStr">
        <is>
          <t>06/2017</t>
        </is>
      </c>
      <c r="C796" t="n">
        <v>41</v>
      </c>
      <c r="D796" t="inlineStr">
        <is>
          <t>S41</t>
        </is>
      </c>
      <c r="E796" t="inlineStr">
        <is>
          <t>Nexa Fermanagh (S41)</t>
        </is>
      </c>
      <c r="F796" t="inlineStr">
        <is>
          <t>Anh</t>
        </is>
      </c>
      <c r="G796" t="inlineStr">
        <is>
          <t>POS</t>
        </is>
      </c>
      <c r="H796" s="42" t="n">
        <v>47057.61</v>
      </c>
      <c r="I796" s="42" t="n">
        <v>0</v>
      </c>
      <c r="J796" s="42" t="n">
        <v>47057.61</v>
      </c>
      <c r="K796" s="42" t="n">
        <v>0</v>
      </c>
      <c r="L796" s="42" t="n">
        <v>13</v>
      </c>
      <c r="M796" s="42" t="n">
        <v>114</v>
      </c>
      <c r="N796" s="42" t="n">
        <v>47057.61</v>
      </c>
      <c r="O796" s="42" t="n">
        <v>47057.61</v>
      </c>
      <c r="P796" s="42" t="n">
        <v>0</v>
      </c>
      <c r="Q796" s="42" t="n">
        <v>0</v>
      </c>
      <c r="R796" s="42" t="n">
        <v>0</v>
      </c>
      <c r="S796" s="42">
        <f>N796-(J796-K796)</f>
        <v/>
      </c>
      <c r="T796">
        <f>IF(N796=0,0,IF(AND(ABS(S796)&gt;Calc!$B$8,ABS(S796)/ABS(N796)&gt;Calc!$B$9),1,0))</f>
        <v/>
      </c>
      <c r="U796">
        <f>IF(AND(A796=Calc!$B$3,OR(Calc!$B$6="*",G796=Calc!$B$6),OR(Calc!$B$7="*",F796=Calc!$B$7)),1,0)</f>
        <v/>
      </c>
      <c r="V796">
        <f>IF(AND(U796=1,J796&gt;0),J796+ROW()/1000000,0)</f>
        <v/>
      </c>
      <c r="W796">
        <f>IF(AND(U796=1,OR(N796&lt;&gt;0,J796&lt;&gt;0)),ABS(S796)+ROW()/1000000,0)</f>
        <v/>
      </c>
      <c r="X796">
        <f>IF(AND(U796=1,T796=1,C796&lt;&gt;0),ABS(S796)+ROW()/1000000,0)</f>
        <v/>
      </c>
    </row>
    <row r="797">
      <c r="A797" t="n">
        <v>201706</v>
      </c>
      <c r="B797" t="inlineStr">
        <is>
          <t>06/2017</t>
        </is>
      </c>
      <c r="C797" t="n">
        <v>42</v>
      </c>
      <c r="D797" t="inlineStr">
        <is>
          <t>S42</t>
        </is>
      </c>
      <c r="E797" t="inlineStr">
        <is>
          <t>Nexa North Down (S42)</t>
        </is>
      </c>
      <c r="F797" t="inlineStr">
        <is>
          <t>Anh</t>
        </is>
      </c>
      <c r="G797" t="inlineStr">
        <is>
          <t>POS</t>
        </is>
      </c>
      <c r="H797" s="42" t="n">
        <v>558.8</v>
      </c>
      <c r="I797" s="42" t="n">
        <v>0</v>
      </c>
      <c r="J797" s="42" t="n">
        <v>558.8</v>
      </c>
      <c r="K797" s="42" t="n">
        <v>2907</v>
      </c>
      <c r="L797" s="42" t="n">
        <v>2</v>
      </c>
      <c r="M797" s="42" t="n">
        <v>8</v>
      </c>
      <c r="N797" s="42" t="n">
        <v>-2348.2</v>
      </c>
      <c r="O797" s="42" t="n">
        <v>558.8</v>
      </c>
      <c r="P797" s="42" t="n">
        <v>0</v>
      </c>
      <c r="Q797" s="42" t="n">
        <v>0</v>
      </c>
      <c r="R797" s="42" t="n">
        <v>0</v>
      </c>
      <c r="S797" s="42">
        <f>N797-(J797-K797)</f>
        <v/>
      </c>
      <c r="T797">
        <f>IF(N797=0,0,IF(AND(ABS(S797)&gt;Calc!$B$8,ABS(S797)/ABS(N797)&gt;Calc!$B$9),1,0))</f>
        <v/>
      </c>
      <c r="U797">
        <f>IF(AND(A797=Calc!$B$3,OR(Calc!$B$6="*",G797=Calc!$B$6),OR(Calc!$B$7="*",F797=Calc!$B$7)),1,0)</f>
        <v/>
      </c>
      <c r="V797">
        <f>IF(AND(U797=1,J797&gt;0),J797+ROW()/1000000,0)</f>
        <v/>
      </c>
      <c r="W797">
        <f>IF(AND(U797=1,OR(N797&lt;&gt;0,J797&lt;&gt;0)),ABS(S797)+ROW()/1000000,0)</f>
        <v/>
      </c>
      <c r="X797">
        <f>IF(AND(U797=1,T797=1,C797&lt;&gt;0),ABS(S797)+ROW()/1000000,0)</f>
        <v/>
      </c>
    </row>
    <row r="798">
      <c r="A798" t="n">
        <v>201706</v>
      </c>
      <c r="B798" t="inlineStr">
        <is>
          <t>06/2017</t>
        </is>
      </c>
      <c r="C798" t="n">
        <v>43</v>
      </c>
      <c r="D798" t="inlineStr">
        <is>
          <t>S43</t>
        </is>
      </c>
      <c r="E798" t="inlineStr">
        <is>
          <t>Nexa Alaska (S43)</t>
        </is>
      </c>
      <c r="F798" t="inlineStr">
        <is>
          <t>Mỹ</t>
        </is>
      </c>
      <c r="G798" t="inlineStr">
        <is>
          <t>POS</t>
        </is>
      </c>
      <c r="H798" s="42" t="n">
        <v>8035</v>
      </c>
      <c r="I798" s="42" t="n">
        <v>0</v>
      </c>
      <c r="J798" s="42" t="n">
        <v>8035</v>
      </c>
      <c r="K798" s="42" t="n">
        <v>0</v>
      </c>
      <c r="L798" s="42" t="n">
        <v>3</v>
      </c>
      <c r="M798" s="42" t="n">
        <v>16</v>
      </c>
      <c r="N798" s="42" t="n">
        <v>8035</v>
      </c>
      <c r="O798" s="42" t="n">
        <v>8035</v>
      </c>
      <c r="P798" s="42" t="n">
        <v>0</v>
      </c>
      <c r="Q798" s="42" t="n">
        <v>0</v>
      </c>
      <c r="R798" s="42" t="n">
        <v>0</v>
      </c>
      <c r="S798" s="42">
        <f>N798-(J798-K798)</f>
        <v/>
      </c>
      <c r="T798">
        <f>IF(N798=0,0,IF(AND(ABS(S798)&gt;Calc!$B$8,ABS(S798)/ABS(N798)&gt;Calc!$B$9),1,0))</f>
        <v/>
      </c>
      <c r="U798">
        <f>IF(AND(A798=Calc!$B$3,OR(Calc!$B$6="*",G798=Calc!$B$6),OR(Calc!$B$7="*",F798=Calc!$B$7)),1,0)</f>
        <v/>
      </c>
      <c r="V798">
        <f>IF(AND(U798=1,J798&gt;0),J798+ROW()/1000000,0)</f>
        <v/>
      </c>
      <c r="W798">
        <f>IF(AND(U798=1,OR(N798&lt;&gt;0,J798&lt;&gt;0)),ABS(S798)+ROW()/1000000,0)</f>
        <v/>
      </c>
      <c r="X798">
        <f>IF(AND(U798=1,T798=1,C798&lt;&gt;0),ABS(S798)+ROW()/1000000,0)</f>
        <v/>
      </c>
    </row>
    <row r="799">
      <c r="A799" t="n">
        <v>201706</v>
      </c>
      <c r="B799" t="inlineStr">
        <is>
          <t>06/2017</t>
        </is>
      </c>
      <c r="C799" t="n">
        <v>44</v>
      </c>
      <c r="D799" t="inlineStr">
        <is>
          <t>S44</t>
        </is>
      </c>
      <c r="E799" t="inlineStr">
        <is>
          <t>Nexa Arkansas (S44)</t>
        </is>
      </c>
      <c r="F799" t="inlineStr">
        <is>
          <t>Mỹ</t>
        </is>
      </c>
      <c r="G799" t="inlineStr">
        <is>
          <t>POS</t>
        </is>
      </c>
      <c r="H799" s="42" t="n">
        <v>30124.98</v>
      </c>
      <c r="I799" s="42" t="n">
        <v>0</v>
      </c>
      <c r="J799" s="42" t="n">
        <v>30124.98</v>
      </c>
      <c r="K799" s="42" t="n">
        <v>598</v>
      </c>
      <c r="L799" s="42" t="n">
        <v>6</v>
      </c>
      <c r="M799" s="42" t="n">
        <v>51</v>
      </c>
      <c r="N799" s="42" t="n">
        <v>29526.98</v>
      </c>
      <c r="O799" s="42" t="n">
        <v>30124.98</v>
      </c>
      <c r="P799" s="42" t="n">
        <v>0</v>
      </c>
      <c r="Q799" s="42" t="n">
        <v>0</v>
      </c>
      <c r="R799" s="42" t="n">
        <v>0</v>
      </c>
      <c r="S799" s="42">
        <f>N799-(J799-K799)</f>
        <v/>
      </c>
      <c r="T799">
        <f>IF(N799=0,0,IF(AND(ABS(S799)&gt;Calc!$B$8,ABS(S799)/ABS(N799)&gt;Calc!$B$9),1,0))</f>
        <v/>
      </c>
      <c r="U799">
        <f>IF(AND(A799=Calc!$B$3,OR(Calc!$B$6="*",G799=Calc!$B$6),OR(Calc!$B$7="*",F799=Calc!$B$7)),1,0)</f>
        <v/>
      </c>
      <c r="V799">
        <f>IF(AND(U799=1,J799&gt;0),J799+ROW()/1000000,0)</f>
        <v/>
      </c>
      <c r="W799">
        <f>IF(AND(U799=1,OR(N799&lt;&gt;0,J799&lt;&gt;0)),ABS(S799)+ROW()/1000000,0)</f>
        <v/>
      </c>
      <c r="X799">
        <f>IF(AND(U799=1,T799=1,C799&lt;&gt;0),ABS(S799)+ROW()/1000000,0)</f>
        <v/>
      </c>
    </row>
    <row r="800">
      <c r="A800" t="n">
        <v>201706</v>
      </c>
      <c r="B800" t="inlineStr">
        <is>
          <t>06/2017</t>
        </is>
      </c>
      <c r="C800" t="n">
        <v>45</v>
      </c>
      <c r="D800" t="inlineStr">
        <is>
          <t>S45</t>
        </is>
      </c>
      <c r="E800" t="inlineStr">
        <is>
          <t>Nexa Connecticut (S45)</t>
        </is>
      </c>
      <c r="F800" t="inlineStr">
        <is>
          <t>Mỹ</t>
        </is>
      </c>
      <c r="G800" t="inlineStr">
        <is>
          <t>POS</t>
        </is>
      </c>
      <c r="H800" s="42" t="n">
        <v>22950</v>
      </c>
      <c r="I800" s="42" t="n">
        <v>0</v>
      </c>
      <c r="J800" s="42" t="n">
        <v>22950</v>
      </c>
      <c r="K800" s="42" t="n">
        <v>0</v>
      </c>
      <c r="L800" s="42" t="n">
        <v>7</v>
      </c>
      <c r="M800" s="42" t="n">
        <v>52</v>
      </c>
      <c r="N800" s="42" t="n">
        <v>22950</v>
      </c>
      <c r="O800" s="42" t="n">
        <v>22950</v>
      </c>
      <c r="P800" s="42" t="n">
        <v>1</v>
      </c>
      <c r="Q800" s="42" t="n">
        <v>0</v>
      </c>
      <c r="R800" s="42" t="n">
        <v>0</v>
      </c>
      <c r="S800" s="42">
        <f>N800-(J800-K800)</f>
        <v/>
      </c>
      <c r="T800">
        <f>IF(N800=0,0,IF(AND(ABS(S800)&gt;Calc!$B$8,ABS(S800)/ABS(N800)&gt;Calc!$B$9),1,0))</f>
        <v/>
      </c>
      <c r="U800">
        <f>IF(AND(A800=Calc!$B$3,OR(Calc!$B$6="*",G800=Calc!$B$6),OR(Calc!$B$7="*",F800=Calc!$B$7)),1,0)</f>
        <v/>
      </c>
      <c r="V800">
        <f>IF(AND(U800=1,J800&gt;0),J800+ROW()/1000000,0)</f>
        <v/>
      </c>
      <c r="W800">
        <f>IF(AND(U800=1,OR(N800&lt;&gt;0,J800&lt;&gt;0)),ABS(S800)+ROW()/1000000,0)</f>
        <v/>
      </c>
      <c r="X800">
        <f>IF(AND(U800=1,T800=1,C800&lt;&gt;0),ABS(S800)+ROW()/1000000,0)</f>
        <v/>
      </c>
    </row>
    <row r="801">
      <c r="A801" t="n">
        <v>201706</v>
      </c>
      <c r="B801" t="inlineStr">
        <is>
          <t>06/2017</t>
        </is>
      </c>
      <c r="C801" t="n">
        <v>47</v>
      </c>
      <c r="D801" t="inlineStr">
        <is>
          <t>S47</t>
        </is>
      </c>
      <c r="E801" t="inlineStr">
        <is>
          <t>Nexa Hawaii (S47)</t>
        </is>
      </c>
      <c r="F801" t="inlineStr">
        <is>
          <t>Mỹ</t>
        </is>
      </c>
      <c r="G801" t="inlineStr">
        <is>
          <t>POS</t>
        </is>
      </c>
      <c r="H801" s="42" t="n">
        <v>5590.91</v>
      </c>
      <c r="I801" s="42" t="n">
        <v>0</v>
      </c>
      <c r="J801" s="42" t="n">
        <v>5590.91</v>
      </c>
      <c r="K801" s="42" t="n">
        <v>0</v>
      </c>
      <c r="L801" s="42" t="n">
        <v>4</v>
      </c>
      <c r="M801" s="42" t="n">
        <v>12</v>
      </c>
      <c r="N801" s="42" t="n">
        <v>5590.91</v>
      </c>
      <c r="O801" s="42" t="n">
        <v>5590.91</v>
      </c>
      <c r="P801" s="42" t="n">
        <v>0</v>
      </c>
      <c r="Q801" s="42" t="n">
        <v>0</v>
      </c>
      <c r="R801" s="42" t="n">
        <v>0</v>
      </c>
      <c r="S801" s="42">
        <f>N801-(J801-K801)</f>
        <v/>
      </c>
      <c r="T801">
        <f>IF(N801=0,0,IF(AND(ABS(S801)&gt;Calc!$B$8,ABS(S801)/ABS(N801)&gt;Calc!$B$9),1,0))</f>
        <v/>
      </c>
      <c r="U801">
        <f>IF(AND(A801=Calc!$B$3,OR(Calc!$B$6="*",G801=Calc!$B$6),OR(Calc!$B$7="*",F801=Calc!$B$7)),1,0)</f>
        <v/>
      </c>
      <c r="V801">
        <f>IF(AND(U801=1,J801&gt;0),J801+ROW()/1000000,0)</f>
        <v/>
      </c>
      <c r="W801">
        <f>IF(AND(U801=1,OR(N801&lt;&gt;0,J801&lt;&gt;0)),ABS(S801)+ROW()/1000000,0)</f>
        <v/>
      </c>
      <c r="X801">
        <f>IF(AND(U801=1,T801=1,C801&lt;&gt;0),ABS(S801)+ROW()/1000000,0)</f>
        <v/>
      </c>
    </row>
    <row r="802">
      <c r="A802" t="n">
        <v>201706</v>
      </c>
      <c r="B802" t="inlineStr">
        <is>
          <t>06/2017</t>
        </is>
      </c>
      <c r="C802" t="n">
        <v>48</v>
      </c>
      <c r="D802" t="inlineStr">
        <is>
          <t>S48</t>
        </is>
      </c>
      <c r="E802" t="inlineStr">
        <is>
          <t>Nexa Idaho (S48)</t>
        </is>
      </c>
      <c r="F802" t="inlineStr">
        <is>
          <t>Mỹ</t>
        </is>
      </c>
      <c r="G802" t="inlineStr">
        <is>
          <t>POS</t>
        </is>
      </c>
      <c r="H802" s="42" t="n">
        <v>15699.51</v>
      </c>
      <c r="I802" s="42" t="n">
        <v>0</v>
      </c>
      <c r="J802" s="42" t="n">
        <v>15699.51</v>
      </c>
      <c r="K802" s="42" t="n">
        <v>299.95</v>
      </c>
      <c r="L802" s="42" t="n">
        <v>7</v>
      </c>
      <c r="M802" s="42" t="n">
        <v>65</v>
      </c>
      <c r="N802" s="42" t="n">
        <v>15399.56</v>
      </c>
      <c r="O802" s="42" t="n">
        <v>15699.51</v>
      </c>
      <c r="P802" s="42" t="n">
        <v>0</v>
      </c>
      <c r="Q802" s="42" t="n">
        <v>0</v>
      </c>
      <c r="R802" s="42" t="n">
        <v>0</v>
      </c>
      <c r="S802" s="42">
        <f>N802-(J802-K802)</f>
        <v/>
      </c>
      <c r="T802">
        <f>IF(N802=0,0,IF(AND(ABS(S802)&gt;Calc!$B$8,ABS(S802)/ABS(N802)&gt;Calc!$B$9),1,0))</f>
        <v/>
      </c>
      <c r="U802">
        <f>IF(AND(A802=Calc!$B$3,OR(Calc!$B$6="*",G802=Calc!$B$6),OR(Calc!$B$7="*",F802=Calc!$B$7)),1,0)</f>
        <v/>
      </c>
      <c r="V802">
        <f>IF(AND(U802=1,J802&gt;0),J802+ROW()/1000000,0)</f>
        <v/>
      </c>
      <c r="W802">
        <f>IF(AND(U802=1,OR(N802&lt;&gt;0,J802&lt;&gt;0)),ABS(S802)+ROW()/1000000,0)</f>
        <v/>
      </c>
      <c r="X802">
        <f>IF(AND(U802=1,T802=1,C802&lt;&gt;0),ABS(S802)+ROW()/1000000,0)</f>
        <v/>
      </c>
    </row>
    <row r="803">
      <c r="A803" t="n">
        <v>201706</v>
      </c>
      <c r="B803" t="inlineStr">
        <is>
          <t>06/2017</t>
        </is>
      </c>
      <c r="C803" t="n">
        <v>50</v>
      </c>
      <c r="D803" t="inlineStr">
        <is>
          <t>S50</t>
        </is>
      </c>
      <c r="E803" t="inlineStr">
        <is>
          <t>Nexa Kansas (S50)</t>
        </is>
      </c>
      <c r="F803" t="inlineStr">
        <is>
          <t>Mỹ</t>
        </is>
      </c>
      <c r="G803" t="inlineStr">
        <is>
          <t>POS</t>
        </is>
      </c>
      <c r="H803" s="42" t="n">
        <v>14003.75</v>
      </c>
      <c r="I803" s="42" t="n">
        <v>0</v>
      </c>
      <c r="J803" s="42" t="n">
        <v>14003.75</v>
      </c>
      <c r="K803" s="42" t="n">
        <v>0</v>
      </c>
      <c r="L803" s="42" t="n">
        <v>7</v>
      </c>
      <c r="M803" s="42" t="n">
        <v>61</v>
      </c>
      <c r="N803" s="42" t="n">
        <v>14003.75</v>
      </c>
      <c r="O803" s="42" t="n">
        <v>14003.75</v>
      </c>
      <c r="P803" s="42" t="n">
        <v>0</v>
      </c>
      <c r="Q803" s="42" t="n">
        <v>0</v>
      </c>
      <c r="R803" s="42" t="n">
        <v>0</v>
      </c>
      <c r="S803" s="42">
        <f>N803-(J803-K803)</f>
        <v/>
      </c>
      <c r="T803">
        <f>IF(N803=0,0,IF(AND(ABS(S803)&gt;Calc!$B$8,ABS(S803)/ABS(N803)&gt;Calc!$B$9),1,0))</f>
        <v/>
      </c>
      <c r="U803">
        <f>IF(AND(A803=Calc!$B$3,OR(Calc!$B$6="*",G803=Calc!$B$6),OR(Calc!$B$7="*",F803=Calc!$B$7)),1,0)</f>
        <v/>
      </c>
      <c r="V803">
        <f>IF(AND(U803=1,J803&gt;0),J803+ROW()/1000000,0)</f>
        <v/>
      </c>
      <c r="W803">
        <f>IF(AND(U803=1,OR(N803&lt;&gt;0,J803&lt;&gt;0)),ABS(S803)+ROW()/1000000,0)</f>
        <v/>
      </c>
      <c r="X803">
        <f>IF(AND(U803=1,T803=1,C803&lt;&gt;0),ABS(S803)+ROW()/1000000,0)</f>
        <v/>
      </c>
    </row>
    <row r="804">
      <c r="A804" t="n">
        <v>201706</v>
      </c>
      <c r="B804" t="inlineStr">
        <is>
          <t>06/2017</t>
        </is>
      </c>
      <c r="C804" t="n">
        <v>51</v>
      </c>
      <c r="D804" t="inlineStr">
        <is>
          <t>S51</t>
        </is>
      </c>
      <c r="E804" t="inlineStr">
        <is>
          <t>Nexa Maine (S51)</t>
        </is>
      </c>
      <c r="F804" t="inlineStr">
        <is>
          <t>Mỹ</t>
        </is>
      </c>
      <c r="G804" t="inlineStr">
        <is>
          <t>POS</t>
        </is>
      </c>
      <c r="H804" s="42" t="n">
        <v>7893.58</v>
      </c>
      <c r="I804" s="42" t="n">
        <v>0</v>
      </c>
      <c r="J804" s="42" t="n">
        <v>7893.58</v>
      </c>
      <c r="K804" s="42" t="n">
        <v>297.39</v>
      </c>
      <c r="L804" s="42" t="n">
        <v>9</v>
      </c>
      <c r="M804" s="42" t="n">
        <v>41</v>
      </c>
      <c r="N804" s="42" t="n">
        <v>7596.19</v>
      </c>
      <c r="O804" s="42" t="n">
        <v>7893.58</v>
      </c>
      <c r="P804" s="42" t="n">
        <v>0</v>
      </c>
      <c r="Q804" s="42" t="n">
        <v>0</v>
      </c>
      <c r="R804" s="42" t="n">
        <v>0</v>
      </c>
      <c r="S804" s="42">
        <f>N804-(J804-K804)</f>
        <v/>
      </c>
      <c r="T804">
        <f>IF(N804=0,0,IF(AND(ABS(S804)&gt;Calc!$B$8,ABS(S804)/ABS(N804)&gt;Calc!$B$9),1,0))</f>
        <v/>
      </c>
      <c r="U804">
        <f>IF(AND(A804=Calc!$B$3,OR(Calc!$B$6="*",G804=Calc!$B$6),OR(Calc!$B$7="*",F804=Calc!$B$7)),1,0)</f>
        <v/>
      </c>
      <c r="V804">
        <f>IF(AND(U804=1,J804&gt;0),J804+ROW()/1000000,0)</f>
        <v/>
      </c>
      <c r="W804">
        <f>IF(AND(U804=1,OR(N804&lt;&gt;0,J804&lt;&gt;0)),ABS(S804)+ROW()/1000000,0)</f>
        <v/>
      </c>
      <c r="X804">
        <f>IF(AND(U804=1,T804=1,C804&lt;&gt;0),ABS(S804)+ROW()/1000000,0)</f>
        <v/>
      </c>
    </row>
    <row r="805">
      <c r="A805" t="n">
        <v>201706</v>
      </c>
      <c r="B805" t="inlineStr">
        <is>
          <t>06/2017</t>
        </is>
      </c>
      <c r="C805" t="n">
        <v>53</v>
      </c>
      <c r="D805" t="inlineStr">
        <is>
          <t>S53</t>
        </is>
      </c>
      <c r="E805" t="inlineStr">
        <is>
          <t>Nexa Montana (S53)</t>
        </is>
      </c>
      <c r="F805" t="inlineStr">
        <is>
          <t>Mỹ</t>
        </is>
      </c>
      <c r="G805" t="inlineStr">
        <is>
          <t>POS</t>
        </is>
      </c>
      <c r="H805" s="42" t="n">
        <v>5915.74</v>
      </c>
      <c r="I805" s="42" t="n">
        <v>0</v>
      </c>
      <c r="J805" s="42" t="n">
        <v>5915.74</v>
      </c>
      <c r="K805" s="42" t="n">
        <v>0</v>
      </c>
      <c r="L805" s="42" t="n">
        <v>4</v>
      </c>
      <c r="M805" s="42" t="n">
        <v>25</v>
      </c>
      <c r="N805" s="42" t="n">
        <v>5915.74</v>
      </c>
      <c r="O805" s="42" t="n">
        <v>5915.74</v>
      </c>
      <c r="P805" s="42" t="n">
        <v>0</v>
      </c>
      <c r="Q805" s="42" t="n">
        <v>0</v>
      </c>
      <c r="R805" s="42" t="n">
        <v>0</v>
      </c>
      <c r="S805" s="42">
        <f>N805-(J805-K805)</f>
        <v/>
      </c>
      <c r="T805">
        <f>IF(N805=0,0,IF(AND(ABS(S805)&gt;Calc!$B$8,ABS(S805)/ABS(N805)&gt;Calc!$B$9),1,0))</f>
        <v/>
      </c>
      <c r="U805">
        <f>IF(AND(A805=Calc!$B$3,OR(Calc!$B$6="*",G805=Calc!$B$6),OR(Calc!$B$7="*",F805=Calc!$B$7)),1,0)</f>
        <v/>
      </c>
      <c r="V805">
        <f>IF(AND(U805=1,J805&gt;0),J805+ROW()/1000000,0)</f>
        <v/>
      </c>
      <c r="W805">
        <f>IF(AND(U805=1,OR(N805&lt;&gt;0,J805&lt;&gt;0)),ABS(S805)+ROW()/1000000,0)</f>
        <v/>
      </c>
      <c r="X805">
        <f>IF(AND(U805=1,T805=1,C805&lt;&gt;0),ABS(S805)+ROW()/1000000,0)</f>
        <v/>
      </c>
    </row>
    <row r="806">
      <c r="A806" t="n">
        <v>201706</v>
      </c>
      <c r="B806" t="inlineStr">
        <is>
          <t>06/2017</t>
        </is>
      </c>
      <c r="C806" t="n">
        <v>54</v>
      </c>
      <c r="D806" t="inlineStr">
        <is>
          <t>S54</t>
        </is>
      </c>
      <c r="E806" t="inlineStr">
        <is>
          <t>Nexa Nebraska (S54)</t>
        </is>
      </c>
      <c r="F806" t="inlineStr">
        <is>
          <t>Mỹ</t>
        </is>
      </c>
      <c r="G806" t="inlineStr">
        <is>
          <t>POS</t>
        </is>
      </c>
      <c r="H806" s="42" t="n">
        <v>20562.38</v>
      </c>
      <c r="I806" s="42" t="n">
        <v>0</v>
      </c>
      <c r="J806" s="42" t="n">
        <v>20562.38</v>
      </c>
      <c r="K806" s="42" t="n">
        <v>779.97</v>
      </c>
      <c r="L806" s="42" t="n">
        <v>9</v>
      </c>
      <c r="M806" s="42" t="n">
        <v>72</v>
      </c>
      <c r="N806" s="42" t="n">
        <v>19782.41</v>
      </c>
      <c r="O806" s="42" t="n">
        <v>20562.38</v>
      </c>
      <c r="P806" s="42" t="n">
        <v>0</v>
      </c>
      <c r="Q806" s="42" t="n">
        <v>0</v>
      </c>
      <c r="R806" s="42" t="n">
        <v>0</v>
      </c>
      <c r="S806" s="42">
        <f>N806-(J806-K806)</f>
        <v/>
      </c>
      <c r="T806">
        <f>IF(N806=0,0,IF(AND(ABS(S806)&gt;Calc!$B$8,ABS(S806)/ABS(N806)&gt;Calc!$B$9),1,0))</f>
        <v/>
      </c>
      <c r="U806">
        <f>IF(AND(A806=Calc!$B$3,OR(Calc!$B$6="*",G806=Calc!$B$6),OR(Calc!$B$7="*",F806=Calc!$B$7)),1,0)</f>
        <v/>
      </c>
      <c r="V806">
        <f>IF(AND(U806=1,J806&gt;0),J806+ROW()/1000000,0)</f>
        <v/>
      </c>
      <c r="W806">
        <f>IF(AND(U806=1,OR(N806&lt;&gt;0,J806&lt;&gt;0)),ABS(S806)+ROW()/1000000,0)</f>
        <v/>
      </c>
      <c r="X806">
        <f>IF(AND(U806=1,T806=1,C806&lt;&gt;0),ABS(S806)+ROW()/1000000,0)</f>
        <v/>
      </c>
    </row>
    <row r="807">
      <c r="A807" t="n">
        <v>201706</v>
      </c>
      <c r="B807" t="inlineStr">
        <is>
          <t>06/2017</t>
        </is>
      </c>
      <c r="C807" t="n">
        <v>55</v>
      </c>
      <c r="D807" t="inlineStr">
        <is>
          <t>S55</t>
        </is>
      </c>
      <c r="E807" t="inlineStr">
        <is>
          <t>Nexa Nevada (S55)</t>
        </is>
      </c>
      <c r="F807" t="inlineStr">
        <is>
          <t>Mỹ</t>
        </is>
      </c>
      <c r="G807" t="inlineStr">
        <is>
          <t>POS</t>
        </is>
      </c>
      <c r="H807" s="42" t="n">
        <v>38588.73</v>
      </c>
      <c r="I807" s="42" t="n">
        <v>0</v>
      </c>
      <c r="J807" s="42" t="n">
        <v>38588.73</v>
      </c>
      <c r="K807" s="42" t="n">
        <v>0</v>
      </c>
      <c r="L807" s="42" t="n">
        <v>7</v>
      </c>
      <c r="M807" s="42" t="n">
        <v>44</v>
      </c>
      <c r="N807" s="42" t="n">
        <v>38588.73</v>
      </c>
      <c r="O807" s="42" t="n">
        <v>38588.73</v>
      </c>
      <c r="P807" s="42" t="n">
        <v>0</v>
      </c>
      <c r="Q807" s="42" t="n">
        <v>0</v>
      </c>
      <c r="R807" s="42" t="n">
        <v>0</v>
      </c>
      <c r="S807" s="42">
        <f>N807-(J807-K807)</f>
        <v/>
      </c>
      <c r="T807">
        <f>IF(N807=0,0,IF(AND(ABS(S807)&gt;Calc!$B$8,ABS(S807)/ABS(N807)&gt;Calc!$B$9),1,0))</f>
        <v/>
      </c>
      <c r="U807">
        <f>IF(AND(A807=Calc!$B$3,OR(Calc!$B$6="*",G807=Calc!$B$6),OR(Calc!$B$7="*",F807=Calc!$B$7)),1,0)</f>
        <v/>
      </c>
      <c r="V807">
        <f>IF(AND(U807=1,J807&gt;0),J807+ROW()/1000000,0)</f>
        <v/>
      </c>
      <c r="W807">
        <f>IF(AND(U807=1,OR(N807&lt;&gt;0,J807&lt;&gt;0)),ABS(S807)+ROW()/1000000,0)</f>
        <v/>
      </c>
      <c r="X807">
        <f>IF(AND(U807=1,T807=1,C807&lt;&gt;0),ABS(S807)+ROW()/1000000,0)</f>
        <v/>
      </c>
    </row>
    <row r="808">
      <c r="A808" t="n">
        <v>201706</v>
      </c>
      <c r="B808" t="inlineStr">
        <is>
          <t>06/2017</t>
        </is>
      </c>
      <c r="C808" t="n">
        <v>56</v>
      </c>
      <c r="D808" t="inlineStr">
        <is>
          <t>S56</t>
        </is>
      </c>
      <c r="E808" t="inlineStr">
        <is>
          <t>Nexa New Hampshire (S56)</t>
        </is>
      </c>
      <c r="F808" t="inlineStr">
        <is>
          <t>Mỹ</t>
        </is>
      </c>
      <c r="G808" t="inlineStr">
        <is>
          <t>POS</t>
        </is>
      </c>
      <c r="H808" s="42" t="n">
        <v>6236.29</v>
      </c>
      <c r="I808" s="42" t="n">
        <v>0</v>
      </c>
      <c r="J808" s="42" t="n">
        <v>6236.29</v>
      </c>
      <c r="K808" s="42" t="n">
        <v>0</v>
      </c>
      <c r="L808" s="42" t="n">
        <v>9</v>
      </c>
      <c r="M808" s="42" t="n">
        <v>40</v>
      </c>
      <c r="N808" s="42" t="n">
        <v>6236.29</v>
      </c>
      <c r="O808" s="42" t="n">
        <v>6236.29</v>
      </c>
      <c r="P808" s="42" t="n">
        <v>1</v>
      </c>
      <c r="Q808" s="42" t="n">
        <v>0</v>
      </c>
      <c r="R808" s="42" t="n">
        <v>0</v>
      </c>
      <c r="S808" s="42">
        <f>N808-(J808-K808)</f>
        <v/>
      </c>
      <c r="T808">
        <f>IF(N808=0,0,IF(AND(ABS(S808)&gt;Calc!$B$8,ABS(S808)/ABS(N808)&gt;Calc!$B$9),1,0))</f>
        <v/>
      </c>
      <c r="U808">
        <f>IF(AND(A808=Calc!$B$3,OR(Calc!$B$6="*",G808=Calc!$B$6),OR(Calc!$B$7="*",F808=Calc!$B$7)),1,0)</f>
        <v/>
      </c>
      <c r="V808">
        <f>IF(AND(U808=1,J808&gt;0),J808+ROW()/1000000,0)</f>
        <v/>
      </c>
      <c r="W808">
        <f>IF(AND(U808=1,OR(N808&lt;&gt;0,J808&lt;&gt;0)),ABS(S808)+ROW()/1000000,0)</f>
        <v/>
      </c>
      <c r="X808">
        <f>IF(AND(U808=1,T808=1,C808&lt;&gt;0),ABS(S808)+ROW()/1000000,0)</f>
        <v/>
      </c>
    </row>
    <row r="809">
      <c r="A809" t="n">
        <v>201706</v>
      </c>
      <c r="B809" t="inlineStr">
        <is>
          <t>06/2017</t>
        </is>
      </c>
      <c r="C809" t="n">
        <v>57</v>
      </c>
      <c r="D809" t="inlineStr">
        <is>
          <t>S57</t>
        </is>
      </c>
      <c r="E809" t="inlineStr">
        <is>
          <t>Nexa New Mexico (S57)</t>
        </is>
      </c>
      <c r="F809" t="inlineStr">
        <is>
          <t>Mỹ</t>
        </is>
      </c>
      <c r="G809" t="inlineStr">
        <is>
          <t>POS</t>
        </is>
      </c>
      <c r="H809" s="42" t="n">
        <v>8046.6</v>
      </c>
      <c r="I809" s="42" t="n">
        <v>0</v>
      </c>
      <c r="J809" s="42" t="n">
        <v>8046.6</v>
      </c>
      <c r="K809" s="42" t="n">
        <v>0</v>
      </c>
      <c r="L809" s="42" t="n">
        <v>7</v>
      </c>
      <c r="M809" s="42" t="n">
        <v>48</v>
      </c>
      <c r="N809" s="42" t="n">
        <v>8046.6</v>
      </c>
      <c r="O809" s="42" t="n">
        <v>8046.6</v>
      </c>
      <c r="P809" s="42" t="n">
        <v>1</v>
      </c>
      <c r="Q809" s="42" t="n">
        <v>0</v>
      </c>
      <c r="R809" s="42" t="n">
        <v>0</v>
      </c>
      <c r="S809" s="42">
        <f>N809-(J809-K809)</f>
        <v/>
      </c>
      <c r="T809">
        <f>IF(N809=0,0,IF(AND(ABS(S809)&gt;Calc!$B$8,ABS(S809)/ABS(N809)&gt;Calc!$B$9),1,0))</f>
        <v/>
      </c>
      <c r="U809">
        <f>IF(AND(A809=Calc!$B$3,OR(Calc!$B$6="*",G809=Calc!$B$6),OR(Calc!$B$7="*",F809=Calc!$B$7)),1,0)</f>
        <v/>
      </c>
      <c r="V809">
        <f>IF(AND(U809=1,J809&gt;0),J809+ROW()/1000000,0)</f>
        <v/>
      </c>
      <c r="W809">
        <f>IF(AND(U809=1,OR(N809&lt;&gt;0,J809&lt;&gt;0)),ABS(S809)+ROW()/1000000,0)</f>
        <v/>
      </c>
      <c r="X809">
        <f>IF(AND(U809=1,T809=1,C809&lt;&gt;0),ABS(S809)+ROW()/1000000,0)</f>
        <v/>
      </c>
    </row>
    <row r="810">
      <c r="A810" t="n">
        <v>201706</v>
      </c>
      <c r="B810" t="inlineStr">
        <is>
          <t>06/2017</t>
        </is>
      </c>
      <c r="C810" t="n">
        <v>59</v>
      </c>
      <c r="D810" t="inlineStr">
        <is>
          <t>S59</t>
        </is>
      </c>
      <c r="E810" t="inlineStr">
        <is>
          <t>Nexa Oregon (S59)</t>
        </is>
      </c>
      <c r="F810" t="inlineStr">
        <is>
          <t>Mỹ</t>
        </is>
      </c>
      <c r="G810" t="inlineStr">
        <is>
          <t>POS</t>
        </is>
      </c>
      <c r="H810" s="42" t="n">
        <v>16993.13</v>
      </c>
      <c r="I810" s="42" t="n">
        <v>0</v>
      </c>
      <c r="J810" s="42" t="n">
        <v>16993.13</v>
      </c>
      <c r="K810" s="42" t="n">
        <v>278</v>
      </c>
      <c r="L810" s="42" t="n">
        <v>8</v>
      </c>
      <c r="M810" s="42" t="n">
        <v>48</v>
      </c>
      <c r="N810" s="42" t="n">
        <v>16715.13</v>
      </c>
      <c r="O810" s="42" t="n">
        <v>16993.13</v>
      </c>
      <c r="P810" s="42" t="n">
        <v>0</v>
      </c>
      <c r="Q810" s="42" t="n">
        <v>0</v>
      </c>
      <c r="R810" s="42" t="n">
        <v>0</v>
      </c>
      <c r="S810" s="42">
        <f>N810-(J810-K810)</f>
        <v/>
      </c>
      <c r="T810">
        <f>IF(N810=0,0,IF(AND(ABS(S810)&gt;Calc!$B$8,ABS(S810)/ABS(N810)&gt;Calc!$B$9),1,0))</f>
        <v/>
      </c>
      <c r="U810">
        <f>IF(AND(A810=Calc!$B$3,OR(Calc!$B$6="*",G810=Calc!$B$6),OR(Calc!$B$7="*",F810=Calc!$B$7)),1,0)</f>
        <v/>
      </c>
      <c r="V810">
        <f>IF(AND(U810=1,J810&gt;0),J810+ROW()/1000000,0)</f>
        <v/>
      </c>
      <c r="W810">
        <f>IF(AND(U810=1,OR(N810&lt;&gt;0,J810&lt;&gt;0)),ABS(S810)+ROW()/1000000,0)</f>
        <v/>
      </c>
      <c r="X810">
        <f>IF(AND(U810=1,T810=1,C810&lt;&gt;0),ABS(S810)+ROW()/1000000,0)</f>
        <v/>
      </c>
    </row>
    <row r="811">
      <c r="A811" t="n">
        <v>201706</v>
      </c>
      <c r="B811" t="inlineStr">
        <is>
          <t>06/2017</t>
        </is>
      </c>
      <c r="C811" t="n">
        <v>61</v>
      </c>
      <c r="D811" t="inlineStr">
        <is>
          <t>S61</t>
        </is>
      </c>
      <c r="E811" t="inlineStr">
        <is>
          <t>Nexa South Carolina (S61)</t>
        </is>
      </c>
      <c r="F811" t="inlineStr">
        <is>
          <t>Mỹ</t>
        </is>
      </c>
      <c r="G811" t="inlineStr">
        <is>
          <t>POS</t>
        </is>
      </c>
      <c r="H811" s="42" t="n">
        <v>5034.97</v>
      </c>
      <c r="I811" s="42" t="n">
        <v>0</v>
      </c>
      <c r="J811" s="42" t="n">
        <v>5034.97</v>
      </c>
      <c r="K811" s="42" t="n">
        <v>0</v>
      </c>
      <c r="L811" s="42" t="n">
        <v>3</v>
      </c>
      <c r="M811" s="42" t="n">
        <v>26</v>
      </c>
      <c r="N811" s="42" t="n">
        <v>5034.97</v>
      </c>
      <c r="O811" s="42" t="n">
        <v>5034.97</v>
      </c>
      <c r="P811" s="42" t="n">
        <v>0</v>
      </c>
      <c r="Q811" s="42" t="n">
        <v>0</v>
      </c>
      <c r="R811" s="42" t="n">
        <v>0</v>
      </c>
      <c r="S811" s="42">
        <f>N811-(J811-K811)</f>
        <v/>
      </c>
      <c r="T811">
        <f>IF(N811=0,0,IF(AND(ABS(S811)&gt;Calc!$B$8,ABS(S811)/ABS(N811)&gt;Calc!$B$9),1,0))</f>
        <v/>
      </c>
      <c r="U811">
        <f>IF(AND(A811=Calc!$B$3,OR(Calc!$B$6="*",G811=Calc!$B$6),OR(Calc!$B$7="*",F811=Calc!$B$7)),1,0)</f>
        <v/>
      </c>
      <c r="V811">
        <f>IF(AND(U811=1,J811&gt;0),J811+ROW()/1000000,0)</f>
        <v/>
      </c>
      <c r="W811">
        <f>IF(AND(U811=1,OR(N811&lt;&gt;0,J811&lt;&gt;0)),ABS(S811)+ROW()/1000000,0)</f>
        <v/>
      </c>
      <c r="X811">
        <f>IF(AND(U811=1,T811=1,C811&lt;&gt;0),ABS(S811)+ROW()/1000000,0)</f>
        <v/>
      </c>
    </row>
    <row r="812">
      <c r="A812" t="n">
        <v>201706</v>
      </c>
      <c r="B812" t="inlineStr">
        <is>
          <t>06/2017</t>
        </is>
      </c>
      <c r="C812" t="n">
        <v>63</v>
      </c>
      <c r="D812" t="inlineStr">
        <is>
          <t>S63</t>
        </is>
      </c>
      <c r="E812" t="inlineStr">
        <is>
          <t>Nexa Utah (S63)</t>
        </is>
      </c>
      <c r="F812" t="inlineStr">
        <is>
          <t>Mỹ</t>
        </is>
      </c>
      <c r="G812" t="inlineStr">
        <is>
          <t>POS</t>
        </is>
      </c>
      <c r="H812" s="42" t="n">
        <v>268.95</v>
      </c>
      <c r="I812" s="42" t="n">
        <v>0</v>
      </c>
      <c r="J812" s="42" t="n">
        <v>268.95</v>
      </c>
      <c r="K812" s="42" t="n">
        <v>0</v>
      </c>
      <c r="L812" s="42" t="n">
        <v>1</v>
      </c>
      <c r="M812" s="42" t="n">
        <v>2</v>
      </c>
      <c r="N812" s="42" t="n">
        <v>268.95</v>
      </c>
      <c r="O812" s="42" t="n">
        <v>268.95</v>
      </c>
      <c r="P812" s="42" t="n">
        <v>0</v>
      </c>
      <c r="Q812" s="42" t="n">
        <v>0</v>
      </c>
      <c r="R812" s="42" t="n">
        <v>0</v>
      </c>
      <c r="S812" s="42">
        <f>N812-(J812-K812)</f>
        <v/>
      </c>
      <c r="T812">
        <f>IF(N812=0,0,IF(AND(ABS(S812)&gt;Calc!$B$8,ABS(S812)/ABS(N812)&gt;Calc!$B$9),1,0))</f>
        <v/>
      </c>
      <c r="U812">
        <f>IF(AND(A812=Calc!$B$3,OR(Calc!$B$6="*",G812=Calc!$B$6),OR(Calc!$B$7="*",F812=Calc!$B$7)),1,0)</f>
        <v/>
      </c>
      <c r="V812">
        <f>IF(AND(U812=1,J812&gt;0),J812+ROW()/1000000,0)</f>
        <v/>
      </c>
      <c r="W812">
        <f>IF(AND(U812=1,OR(N812&lt;&gt;0,J812&lt;&gt;0)),ABS(S812)+ROW()/1000000,0)</f>
        <v/>
      </c>
      <c r="X812">
        <f>IF(AND(U812=1,T812=1,C812&lt;&gt;0),ABS(S812)+ROW()/1000000,0)</f>
        <v/>
      </c>
    </row>
    <row r="813">
      <c r="A813" t="n">
        <v>201706</v>
      </c>
      <c r="B813" t="inlineStr">
        <is>
          <t>06/2017</t>
        </is>
      </c>
      <c r="C813" t="n">
        <v>64</v>
      </c>
      <c r="D813" t="inlineStr">
        <is>
          <t>S64</t>
        </is>
      </c>
      <c r="E813" t="inlineStr">
        <is>
          <t>Nexa Washington DC (S64)</t>
        </is>
      </c>
      <c r="F813" t="inlineStr">
        <is>
          <t>Mỹ</t>
        </is>
      </c>
      <c r="G813" t="inlineStr">
        <is>
          <t>POS</t>
        </is>
      </c>
      <c r="H813" s="42" t="n">
        <v>4145.67</v>
      </c>
      <c r="I813" s="42" t="n">
        <v>0</v>
      </c>
      <c r="J813" s="42" t="n">
        <v>4145.67</v>
      </c>
      <c r="K813" s="42" t="n">
        <v>0</v>
      </c>
      <c r="L813" s="42" t="n">
        <v>5</v>
      </c>
      <c r="M813" s="42" t="n">
        <v>32</v>
      </c>
      <c r="N813" s="42" t="n">
        <v>4145.67</v>
      </c>
      <c r="O813" s="42" t="n">
        <v>4145.67</v>
      </c>
      <c r="P813" s="42" t="n">
        <v>0</v>
      </c>
      <c r="Q813" s="42" t="n">
        <v>0</v>
      </c>
      <c r="R813" s="42" t="n">
        <v>0</v>
      </c>
      <c r="S813" s="42">
        <f>N813-(J813-K813)</f>
        <v/>
      </c>
      <c r="T813">
        <f>IF(N813=0,0,IF(AND(ABS(S813)&gt;Calc!$B$8,ABS(S813)/ABS(N813)&gt;Calc!$B$9),1,0))</f>
        <v/>
      </c>
      <c r="U813">
        <f>IF(AND(A813=Calc!$B$3,OR(Calc!$B$6="*",G813=Calc!$B$6),OR(Calc!$B$7="*",F813=Calc!$B$7)),1,0)</f>
        <v/>
      </c>
      <c r="V813">
        <f>IF(AND(U813=1,J813&gt;0),J813+ROW()/1000000,0)</f>
        <v/>
      </c>
      <c r="W813">
        <f>IF(AND(U813=1,OR(N813&lt;&gt;0,J813&lt;&gt;0)),ABS(S813)+ROW()/1000000,0)</f>
        <v/>
      </c>
      <c r="X813">
        <f>IF(AND(U813=1,T813=1,C813&lt;&gt;0),ABS(S813)+ROW()/1000000,0)</f>
        <v/>
      </c>
    </row>
    <row r="814">
      <c r="A814" t="n">
        <v>201706</v>
      </c>
      <c r="B814" t="inlineStr">
        <is>
          <t>06/2017</t>
        </is>
      </c>
      <c r="C814" t="n">
        <v>65</v>
      </c>
      <c r="D814" t="inlineStr">
        <is>
          <t>S65</t>
        </is>
      </c>
      <c r="E814" t="inlineStr">
        <is>
          <t>Nexa West Virginia (S65)</t>
        </is>
      </c>
      <c r="F814" t="inlineStr">
        <is>
          <t>Mỹ</t>
        </is>
      </c>
      <c r="G814" t="inlineStr">
        <is>
          <t>POS</t>
        </is>
      </c>
      <c r="H814" s="42" t="n">
        <v>25312.24</v>
      </c>
      <c r="I814" s="42" t="n">
        <v>0</v>
      </c>
      <c r="J814" s="42" t="n">
        <v>25312.24</v>
      </c>
      <c r="K814" s="42" t="n">
        <v>0</v>
      </c>
      <c r="L814" s="42" t="n">
        <v>6</v>
      </c>
      <c r="M814" s="42" t="n">
        <v>48</v>
      </c>
      <c r="N814" s="42" t="n">
        <v>25312.24</v>
      </c>
      <c r="O814" s="42" t="n">
        <v>25312.24</v>
      </c>
      <c r="P814" s="42" t="n">
        <v>0</v>
      </c>
      <c r="Q814" s="42" t="n">
        <v>0</v>
      </c>
      <c r="R814" s="42" t="n">
        <v>0</v>
      </c>
      <c r="S814" s="42">
        <f>N814-(J814-K814)</f>
        <v/>
      </c>
      <c r="T814">
        <f>IF(N814=0,0,IF(AND(ABS(S814)&gt;Calc!$B$8,ABS(S814)/ABS(N814)&gt;Calc!$B$9),1,0))</f>
        <v/>
      </c>
      <c r="U814">
        <f>IF(AND(A814=Calc!$B$3,OR(Calc!$B$6="*",G814=Calc!$B$6),OR(Calc!$B$7="*",F814=Calc!$B$7)),1,0)</f>
        <v/>
      </c>
      <c r="V814">
        <f>IF(AND(U814=1,J814&gt;0),J814+ROW()/1000000,0)</f>
        <v/>
      </c>
      <c r="W814">
        <f>IF(AND(U814=1,OR(N814&lt;&gt;0,J814&lt;&gt;0)),ABS(S814)+ROW()/1000000,0)</f>
        <v/>
      </c>
      <c r="X814">
        <f>IF(AND(U814=1,T814=1,C814&lt;&gt;0),ABS(S814)+ROW()/1000000,0)</f>
        <v/>
      </c>
    </row>
    <row r="815">
      <c r="A815" t="n">
        <v>201706</v>
      </c>
      <c r="B815" t="inlineStr">
        <is>
          <t>06/2017</t>
        </is>
      </c>
      <c r="C815" t="n">
        <v>66</v>
      </c>
      <c r="D815" t="inlineStr">
        <is>
          <t>S66</t>
        </is>
      </c>
      <c r="E815" t="inlineStr">
        <is>
          <t>Nexa Wyoming (S66)</t>
        </is>
      </c>
      <c r="F815" t="inlineStr">
        <is>
          <t>Mỹ</t>
        </is>
      </c>
      <c r="G815" t="inlineStr">
        <is>
          <t>POS</t>
        </is>
      </c>
      <c r="H815" s="42" t="n">
        <v>2563.67</v>
      </c>
      <c r="I815" s="42" t="n">
        <v>0</v>
      </c>
      <c r="J815" s="42" t="n">
        <v>2563.67</v>
      </c>
      <c r="K815" s="42" t="n">
        <v>0</v>
      </c>
      <c r="L815" s="42" t="n">
        <v>4</v>
      </c>
      <c r="M815" s="42" t="n">
        <v>11</v>
      </c>
      <c r="N815" s="42" t="n">
        <v>2563.67</v>
      </c>
      <c r="O815" s="42" t="n">
        <v>2563.67</v>
      </c>
      <c r="P815" s="42" t="n">
        <v>0</v>
      </c>
      <c r="Q815" s="42" t="n">
        <v>0</v>
      </c>
      <c r="R815" s="42" t="n">
        <v>1</v>
      </c>
      <c r="S815" s="42">
        <f>N815-(J815-K815)</f>
        <v/>
      </c>
      <c r="T815">
        <f>IF(N815=0,0,IF(AND(ABS(S815)&gt;Calc!$B$8,ABS(S815)/ABS(N815)&gt;Calc!$B$9),1,0))</f>
        <v/>
      </c>
      <c r="U815">
        <f>IF(AND(A815=Calc!$B$3,OR(Calc!$B$6="*",G815=Calc!$B$6),OR(Calc!$B$7="*",F815=Calc!$B$7)),1,0)</f>
        <v/>
      </c>
      <c r="V815">
        <f>IF(AND(U815=1,J815&gt;0),J815+ROW()/1000000,0)</f>
        <v/>
      </c>
      <c r="W815">
        <f>IF(AND(U815=1,OR(N815&lt;&gt;0,J815&lt;&gt;0)),ABS(S815)+ROW()/1000000,0)</f>
        <v/>
      </c>
      <c r="X815">
        <f>IF(AND(U815=1,T815=1,C815&lt;&gt;0),ABS(S815)+ROW()/1000000,0)</f>
        <v/>
      </c>
    </row>
    <row r="816">
      <c r="A816" t="n">
        <v>201707</v>
      </c>
      <c r="B816" t="inlineStr">
        <is>
          <t>07/2017</t>
        </is>
      </c>
      <c r="C816" t="n">
        <v>0</v>
      </c>
      <c r="D816" t="inlineStr">
        <is>
          <t>ONL</t>
        </is>
      </c>
      <c r="E816" t="inlineStr">
        <is>
          <t>Nexa Online (website/app)</t>
        </is>
      </c>
      <c r="F816" t="inlineStr">
        <is>
          <t>Online</t>
        </is>
      </c>
      <c r="G816" t="inlineStr">
        <is>
          <t>ONLINE</t>
        </is>
      </c>
      <c r="H816" s="42" t="n">
        <v>81597.82000000001</v>
      </c>
      <c r="I816" s="42" t="n">
        <v>1555.96</v>
      </c>
      <c r="J816" s="42" t="n">
        <v>80041.86</v>
      </c>
      <c r="K816" s="42" t="n">
        <v>453.1</v>
      </c>
      <c r="L816" s="42" t="n">
        <v>51</v>
      </c>
      <c r="M816" s="42" t="n">
        <v>380</v>
      </c>
      <c r="N816" s="42" t="n">
        <v>92314.75999999999</v>
      </c>
      <c r="O816" s="42" t="n">
        <v>92767.86</v>
      </c>
      <c r="P816" s="42" t="n">
        <v>2</v>
      </c>
      <c r="Q816" s="42" t="n">
        <v>0</v>
      </c>
      <c r="R816" s="42" t="n">
        <v>0</v>
      </c>
      <c r="S816" s="42">
        <f>N816-(J816-K816)</f>
        <v/>
      </c>
      <c r="T816">
        <f>IF(N816=0,0,IF(AND(ABS(S816)&gt;Calc!$B$8,ABS(S816)/ABS(N816)&gt;Calc!$B$9),1,0))</f>
        <v/>
      </c>
      <c r="U816">
        <f>IF(AND(A816=Calc!$B$3,OR(Calc!$B$6="*",G816=Calc!$B$6),OR(Calc!$B$7="*",F816=Calc!$B$7)),1,0)</f>
        <v/>
      </c>
      <c r="V816">
        <f>IF(AND(U816=1,J816&gt;0),J816+ROW()/1000000,0)</f>
        <v/>
      </c>
      <c r="W816">
        <f>IF(AND(U816=1,OR(N816&lt;&gt;0,J816&lt;&gt;0)),ABS(S816)+ROW()/1000000,0)</f>
        <v/>
      </c>
      <c r="X816">
        <f>IF(AND(U816=1,T816=1,C816&lt;&gt;0),ABS(S816)+ROW()/1000000,0)</f>
        <v/>
      </c>
    </row>
    <row r="817">
      <c r="A817" t="n">
        <v>201707</v>
      </c>
      <c r="B817" t="inlineStr">
        <is>
          <t>07/2017</t>
        </is>
      </c>
      <c r="C817" t="n">
        <v>1</v>
      </c>
      <c r="D817" t="inlineStr">
        <is>
          <t>S01</t>
        </is>
      </c>
      <c r="E817" t="inlineStr">
        <is>
          <t>Nexa Australian Capital Territory (S01)</t>
        </is>
      </c>
      <c r="F817" t="inlineStr">
        <is>
          <t>Úc</t>
        </is>
      </c>
      <c r="G817" t="inlineStr">
        <is>
          <t>POS</t>
        </is>
      </c>
      <c r="H817" s="42" t="n">
        <v>4658.02</v>
      </c>
      <c r="I817" s="42" t="n">
        <v>0</v>
      </c>
      <c r="J817" s="42" t="n">
        <v>4658.02</v>
      </c>
      <c r="K817" s="42" t="n">
        <v>0</v>
      </c>
      <c r="L817" s="42" t="n">
        <v>2</v>
      </c>
      <c r="M817" s="42" t="n">
        <v>23</v>
      </c>
      <c r="N817" s="42" t="n">
        <v>4658.02</v>
      </c>
      <c r="O817" s="42" t="n">
        <v>4658.02</v>
      </c>
      <c r="P817" s="42" t="n">
        <v>0</v>
      </c>
      <c r="Q817" s="42" t="n">
        <v>0</v>
      </c>
      <c r="R817" s="42" t="n">
        <v>0</v>
      </c>
      <c r="S817" s="42">
        <f>N817-(J817-K817)</f>
        <v/>
      </c>
      <c r="T817">
        <f>IF(N817=0,0,IF(AND(ABS(S817)&gt;Calc!$B$8,ABS(S817)/ABS(N817)&gt;Calc!$B$9),1,0))</f>
        <v/>
      </c>
      <c r="U817">
        <f>IF(AND(A817=Calc!$B$3,OR(Calc!$B$6="*",G817=Calc!$B$6),OR(Calc!$B$7="*",F817=Calc!$B$7)),1,0)</f>
        <v/>
      </c>
      <c r="V817">
        <f>IF(AND(U817=1,J817&gt;0),J817+ROW()/1000000,0)</f>
        <v/>
      </c>
      <c r="W817">
        <f>IF(AND(U817=1,OR(N817&lt;&gt;0,J817&lt;&gt;0)),ABS(S817)+ROW()/1000000,0)</f>
        <v/>
      </c>
      <c r="X817">
        <f>IF(AND(U817=1,T817=1,C817&lt;&gt;0),ABS(S817)+ROW()/1000000,0)</f>
        <v/>
      </c>
    </row>
    <row r="818">
      <c r="A818" t="n">
        <v>201707</v>
      </c>
      <c r="B818" t="inlineStr">
        <is>
          <t>07/2017</t>
        </is>
      </c>
      <c r="C818" t="n">
        <v>4</v>
      </c>
      <c r="D818" t="inlineStr">
        <is>
          <t>S04</t>
        </is>
      </c>
      <c r="E818" t="inlineStr">
        <is>
          <t>Nexa Tasmania (S04)</t>
        </is>
      </c>
      <c r="F818" t="inlineStr">
        <is>
          <t>Úc</t>
        </is>
      </c>
      <c r="G818" t="inlineStr">
        <is>
          <t>POS</t>
        </is>
      </c>
      <c r="H818" s="42" t="n">
        <v>14523.37</v>
      </c>
      <c r="I818" s="42" t="n">
        <v>0</v>
      </c>
      <c r="J818" s="42" t="n">
        <v>14523.37</v>
      </c>
      <c r="K818" s="42" t="n">
        <v>0</v>
      </c>
      <c r="L818" s="42" t="n">
        <v>2</v>
      </c>
      <c r="M818" s="42" t="n">
        <v>17</v>
      </c>
      <c r="N818" s="42" t="n">
        <v>14523.37</v>
      </c>
      <c r="O818" s="42" t="n">
        <v>14523.37</v>
      </c>
      <c r="P818" s="42" t="n">
        <v>0</v>
      </c>
      <c r="Q818" s="42" t="n">
        <v>0</v>
      </c>
      <c r="R818" s="42" t="n">
        <v>0</v>
      </c>
      <c r="S818" s="42">
        <f>N818-(J818-K818)</f>
        <v/>
      </c>
      <c r="T818">
        <f>IF(N818=0,0,IF(AND(ABS(S818)&gt;Calc!$B$8,ABS(S818)/ABS(N818)&gt;Calc!$B$9),1,0))</f>
        <v/>
      </c>
      <c r="U818">
        <f>IF(AND(A818=Calc!$B$3,OR(Calc!$B$6="*",G818=Calc!$B$6),OR(Calc!$B$7="*",F818=Calc!$B$7)),1,0)</f>
        <v/>
      </c>
      <c r="V818">
        <f>IF(AND(U818=1,J818&gt;0),J818+ROW()/1000000,0)</f>
        <v/>
      </c>
      <c r="W818">
        <f>IF(AND(U818=1,OR(N818&lt;&gt;0,J818&lt;&gt;0)),ABS(S818)+ROW()/1000000,0)</f>
        <v/>
      </c>
      <c r="X818">
        <f>IF(AND(U818=1,T818=1,C818&lt;&gt;0),ABS(S818)+ROW()/1000000,0)</f>
        <v/>
      </c>
    </row>
    <row r="819">
      <c r="A819" t="n">
        <v>201707</v>
      </c>
      <c r="B819" t="inlineStr">
        <is>
          <t>07/2017</t>
        </is>
      </c>
      <c r="C819" t="n">
        <v>5</v>
      </c>
      <c r="D819" t="inlineStr">
        <is>
          <t>S05</t>
        </is>
      </c>
      <c r="E819" t="inlineStr">
        <is>
          <t>Nexa Victoria (S05)</t>
        </is>
      </c>
      <c r="F819" t="inlineStr">
        <is>
          <t>Úc</t>
        </is>
      </c>
      <c r="G819" t="inlineStr">
        <is>
          <t>POS</t>
        </is>
      </c>
      <c r="H819" s="42" t="n">
        <v>2185.2</v>
      </c>
      <c r="I819" s="42" t="n">
        <v>0</v>
      </c>
      <c r="J819" s="42" t="n">
        <v>2185.2</v>
      </c>
      <c r="K819" s="42" t="n">
        <v>0</v>
      </c>
      <c r="L819" s="42" t="n">
        <v>3</v>
      </c>
      <c r="M819" s="42" t="n">
        <v>16</v>
      </c>
      <c r="N819" s="42" t="n">
        <v>2185.2</v>
      </c>
      <c r="O819" s="42" t="n">
        <v>2185.2</v>
      </c>
      <c r="P819" s="42" t="n">
        <v>0</v>
      </c>
      <c r="Q819" s="42" t="n">
        <v>0</v>
      </c>
      <c r="R819" s="42" t="n">
        <v>0</v>
      </c>
      <c r="S819" s="42">
        <f>N819-(J819-K819)</f>
        <v/>
      </c>
      <c r="T819">
        <f>IF(N819=0,0,IF(AND(ABS(S819)&gt;Calc!$B$8,ABS(S819)/ABS(N819)&gt;Calc!$B$9),1,0))</f>
        <v/>
      </c>
      <c r="U819">
        <f>IF(AND(A819=Calc!$B$3,OR(Calc!$B$6="*",G819=Calc!$B$6),OR(Calc!$B$7="*",F819=Calc!$B$7)),1,0)</f>
        <v/>
      </c>
      <c r="V819">
        <f>IF(AND(U819=1,J819&gt;0),J819+ROW()/1000000,0)</f>
        <v/>
      </c>
      <c r="W819">
        <f>IF(AND(U819=1,OR(N819&lt;&gt;0,J819&lt;&gt;0)),ABS(S819)+ROW()/1000000,0)</f>
        <v/>
      </c>
      <c r="X819">
        <f>IF(AND(U819=1,T819=1,C819&lt;&gt;0),ABS(S819)+ROW()/1000000,0)</f>
        <v/>
      </c>
    </row>
    <row r="820">
      <c r="A820" t="n">
        <v>201707</v>
      </c>
      <c r="B820" t="inlineStr">
        <is>
          <t>07/2017</t>
        </is>
      </c>
      <c r="C820" t="n">
        <v>6</v>
      </c>
      <c r="D820" t="inlineStr">
        <is>
          <t>S06</t>
        </is>
      </c>
      <c r="E820" t="inlineStr">
        <is>
          <t>Nexa Western Australia (S06)</t>
        </is>
      </c>
      <c r="F820" t="inlineStr">
        <is>
          <t>Úc</t>
        </is>
      </c>
      <c r="G820" t="inlineStr">
        <is>
          <t>POS</t>
        </is>
      </c>
      <c r="H820" s="42" t="n">
        <v>6460.89</v>
      </c>
      <c r="I820" s="42" t="n">
        <v>0</v>
      </c>
      <c r="J820" s="42" t="n">
        <v>6460.89</v>
      </c>
      <c r="K820" s="42" t="n">
        <v>0</v>
      </c>
      <c r="L820" s="42" t="n">
        <v>4</v>
      </c>
      <c r="M820" s="42" t="n">
        <v>20</v>
      </c>
      <c r="N820" s="42" t="n">
        <v>6460.89</v>
      </c>
      <c r="O820" s="42" t="n">
        <v>6460.89</v>
      </c>
      <c r="P820" s="42" t="n">
        <v>0</v>
      </c>
      <c r="Q820" s="42" t="n">
        <v>0</v>
      </c>
      <c r="R820" s="42" t="n">
        <v>0</v>
      </c>
      <c r="S820" s="42">
        <f>N820-(J820-K820)</f>
        <v/>
      </c>
      <c r="T820">
        <f>IF(N820=0,0,IF(AND(ABS(S820)&gt;Calc!$B$8,ABS(S820)/ABS(N820)&gt;Calc!$B$9),1,0))</f>
        <v/>
      </c>
      <c r="U820">
        <f>IF(AND(A820=Calc!$B$3,OR(Calc!$B$6="*",G820=Calc!$B$6),OR(Calc!$B$7="*",F820=Calc!$B$7)),1,0)</f>
        <v/>
      </c>
      <c r="V820">
        <f>IF(AND(U820=1,J820&gt;0),J820+ROW()/1000000,0)</f>
        <v/>
      </c>
      <c r="W820">
        <f>IF(AND(U820=1,OR(N820&lt;&gt;0,J820&lt;&gt;0)),ABS(S820)+ROW()/1000000,0)</f>
        <v/>
      </c>
      <c r="X820">
        <f>IF(AND(U820=1,T820=1,C820&lt;&gt;0),ABS(S820)+ROW()/1000000,0)</f>
        <v/>
      </c>
    </row>
    <row r="821">
      <c r="A821" t="n">
        <v>201707</v>
      </c>
      <c r="B821" t="inlineStr">
        <is>
          <t>07/2017</t>
        </is>
      </c>
      <c r="C821" t="n">
        <v>8</v>
      </c>
      <c r="D821" t="inlineStr">
        <is>
          <t>S08</t>
        </is>
      </c>
      <c r="E821" t="inlineStr">
        <is>
          <t>Nexa Newfoundland and Labrador (S08)</t>
        </is>
      </c>
      <c r="F821" t="inlineStr">
        <is>
          <t>Canada</t>
        </is>
      </c>
      <c r="G821" t="inlineStr">
        <is>
          <t>POS</t>
        </is>
      </c>
      <c r="H821" s="42" t="n">
        <v>8872.99</v>
      </c>
      <c r="I821" s="42" t="n">
        <v>0</v>
      </c>
      <c r="J821" s="42" t="n">
        <v>8872.99</v>
      </c>
      <c r="K821" s="42" t="n">
        <v>625.95</v>
      </c>
      <c r="L821" s="42" t="n">
        <v>6</v>
      </c>
      <c r="M821" s="42" t="n">
        <v>55</v>
      </c>
      <c r="N821" s="42" t="n">
        <v>8396.99</v>
      </c>
      <c r="O821" s="42" t="n">
        <v>8872.99</v>
      </c>
      <c r="P821" s="42" t="n">
        <v>0</v>
      </c>
      <c r="Q821" s="42" t="n">
        <v>0</v>
      </c>
      <c r="R821" s="42" t="n">
        <v>0</v>
      </c>
      <c r="S821" s="42">
        <f>N821-(J821-K821)</f>
        <v/>
      </c>
      <c r="T821">
        <f>IF(N821=0,0,IF(AND(ABS(S821)&gt;Calc!$B$8,ABS(S821)/ABS(N821)&gt;Calc!$B$9),1,0))</f>
        <v/>
      </c>
      <c r="U821">
        <f>IF(AND(A821=Calc!$B$3,OR(Calc!$B$6="*",G821=Calc!$B$6),OR(Calc!$B$7="*",F821=Calc!$B$7)),1,0)</f>
        <v/>
      </c>
      <c r="V821">
        <f>IF(AND(U821=1,J821&gt;0),J821+ROW()/1000000,0)</f>
        <v/>
      </c>
      <c r="W821">
        <f>IF(AND(U821=1,OR(N821&lt;&gt;0,J821&lt;&gt;0)),ABS(S821)+ROW()/1000000,0)</f>
        <v/>
      </c>
      <c r="X821">
        <f>IF(AND(U821=1,T821=1,C821&lt;&gt;0),ABS(S821)+ROW()/1000000,0)</f>
        <v/>
      </c>
    </row>
    <row r="822">
      <c r="A822" t="n">
        <v>201707</v>
      </c>
      <c r="B822" t="inlineStr">
        <is>
          <t>07/2017</t>
        </is>
      </c>
      <c r="C822" t="n">
        <v>9</v>
      </c>
      <c r="D822" t="inlineStr">
        <is>
          <t>S09</t>
        </is>
      </c>
      <c r="E822" t="inlineStr">
        <is>
          <t>Nexa Northwest Territories (S09)</t>
        </is>
      </c>
      <c r="F822" t="inlineStr">
        <is>
          <t>Canada</t>
        </is>
      </c>
      <c r="G822" t="inlineStr">
        <is>
          <t>POS</t>
        </is>
      </c>
      <c r="H822" s="42" t="n">
        <v>29123.32</v>
      </c>
      <c r="I822" s="42" t="n">
        <v>0</v>
      </c>
      <c r="J822" s="42" t="n">
        <v>29123.32</v>
      </c>
      <c r="K822" s="42" t="n">
        <v>1259.93</v>
      </c>
      <c r="L822" s="42" t="n">
        <v>7</v>
      </c>
      <c r="M822" s="42" t="n">
        <v>80</v>
      </c>
      <c r="N822" s="42" t="n">
        <v>27863.39</v>
      </c>
      <c r="O822" s="42" t="n">
        <v>29123.32</v>
      </c>
      <c r="P822" s="42" t="n">
        <v>0</v>
      </c>
      <c r="Q822" s="42" t="n">
        <v>0</v>
      </c>
      <c r="R822" s="42" t="n">
        <v>1</v>
      </c>
      <c r="S822" s="42">
        <f>N822-(J822-K822)</f>
        <v/>
      </c>
      <c r="T822">
        <f>IF(N822=0,0,IF(AND(ABS(S822)&gt;Calc!$B$8,ABS(S822)/ABS(N822)&gt;Calc!$B$9),1,0))</f>
        <v/>
      </c>
      <c r="U822">
        <f>IF(AND(A822=Calc!$B$3,OR(Calc!$B$6="*",G822=Calc!$B$6),OR(Calc!$B$7="*",F822=Calc!$B$7)),1,0)</f>
        <v/>
      </c>
      <c r="V822">
        <f>IF(AND(U822=1,J822&gt;0),J822+ROW()/1000000,0)</f>
        <v/>
      </c>
      <c r="W822">
        <f>IF(AND(U822=1,OR(N822&lt;&gt;0,J822&lt;&gt;0)),ABS(S822)+ROW()/1000000,0)</f>
        <v/>
      </c>
      <c r="X822">
        <f>IF(AND(U822=1,T822=1,C822&lt;&gt;0),ABS(S822)+ROW()/1000000,0)</f>
        <v/>
      </c>
    </row>
    <row r="823">
      <c r="A823" t="n">
        <v>201707</v>
      </c>
      <c r="B823" t="inlineStr">
        <is>
          <t>07/2017</t>
        </is>
      </c>
      <c r="C823" t="n">
        <v>10</v>
      </c>
      <c r="D823" t="inlineStr">
        <is>
          <t>S10</t>
        </is>
      </c>
      <c r="E823" t="inlineStr">
        <is>
          <t>Nexa Nunavut (S10)</t>
        </is>
      </c>
      <c r="F823" t="inlineStr">
        <is>
          <t>Canada</t>
        </is>
      </c>
      <c r="G823" t="inlineStr">
        <is>
          <t>POS</t>
        </is>
      </c>
      <c r="H823" s="42" t="n">
        <v>6813.77</v>
      </c>
      <c r="I823" s="42" t="n">
        <v>0</v>
      </c>
      <c r="J823" s="42" t="n">
        <v>6813.77</v>
      </c>
      <c r="K823" s="42" t="n">
        <v>853.6799999999999</v>
      </c>
      <c r="L823" s="42" t="n">
        <v>5</v>
      </c>
      <c r="M823" s="42" t="n">
        <v>23</v>
      </c>
      <c r="N823" s="42" t="n">
        <v>5960.09</v>
      </c>
      <c r="O823" s="42" t="n">
        <v>6813.77</v>
      </c>
      <c r="P823" s="42" t="n">
        <v>1</v>
      </c>
      <c r="Q823" s="42" t="n">
        <v>0</v>
      </c>
      <c r="R823" s="42" t="n">
        <v>0</v>
      </c>
      <c r="S823" s="42">
        <f>N823-(J823-K823)</f>
        <v/>
      </c>
      <c r="T823">
        <f>IF(N823=0,0,IF(AND(ABS(S823)&gt;Calc!$B$8,ABS(S823)/ABS(N823)&gt;Calc!$B$9),1,0))</f>
        <v/>
      </c>
      <c r="U823">
        <f>IF(AND(A823=Calc!$B$3,OR(Calc!$B$6="*",G823=Calc!$B$6),OR(Calc!$B$7="*",F823=Calc!$B$7)),1,0)</f>
        <v/>
      </c>
      <c r="V823">
        <f>IF(AND(U823=1,J823&gt;0),J823+ROW()/1000000,0)</f>
        <v/>
      </c>
      <c r="W823">
        <f>IF(AND(U823=1,OR(N823&lt;&gt;0,J823&lt;&gt;0)),ABS(S823)+ROW()/1000000,0)</f>
        <v/>
      </c>
      <c r="X823">
        <f>IF(AND(U823=1,T823=1,C823&lt;&gt;0),ABS(S823)+ROW()/1000000,0)</f>
        <v/>
      </c>
    </row>
    <row r="824">
      <c r="A824" t="n">
        <v>201707</v>
      </c>
      <c r="B824" t="inlineStr">
        <is>
          <t>07/2017</t>
        </is>
      </c>
      <c r="C824" t="n">
        <v>12</v>
      </c>
      <c r="D824" t="inlineStr">
        <is>
          <t>S12</t>
        </is>
      </c>
      <c r="E824" t="inlineStr">
        <is>
          <t>Nexa Basse-Normandie (S12)</t>
        </is>
      </c>
      <c r="F824" t="inlineStr">
        <is>
          <t>Pháp</t>
        </is>
      </c>
      <c r="G824" t="inlineStr">
        <is>
          <t>POS</t>
        </is>
      </c>
      <c r="H824" s="42" t="n">
        <v>996.96</v>
      </c>
      <c r="I824" s="42" t="n">
        <v>0</v>
      </c>
      <c r="J824" s="42" t="n">
        <v>996.96</v>
      </c>
      <c r="K824" s="42" t="n">
        <v>0</v>
      </c>
      <c r="L824" s="42" t="n">
        <v>1</v>
      </c>
      <c r="M824" s="42" t="n">
        <v>7</v>
      </c>
      <c r="N824" s="42" t="n">
        <v>996.96</v>
      </c>
      <c r="O824" s="42" t="n">
        <v>996.96</v>
      </c>
      <c r="P824" s="42" t="n">
        <v>0</v>
      </c>
      <c r="Q824" s="42" t="n">
        <v>0</v>
      </c>
      <c r="R824" s="42" t="n">
        <v>0</v>
      </c>
      <c r="S824" s="42">
        <f>N824-(J824-K824)</f>
        <v/>
      </c>
      <c r="T824">
        <f>IF(N824=0,0,IF(AND(ABS(S824)&gt;Calc!$B$8,ABS(S824)/ABS(N824)&gt;Calc!$B$9),1,0))</f>
        <v/>
      </c>
      <c r="U824">
        <f>IF(AND(A824=Calc!$B$3,OR(Calc!$B$6="*",G824=Calc!$B$6),OR(Calc!$B$7="*",F824=Calc!$B$7)),1,0)</f>
        <v/>
      </c>
      <c r="V824">
        <f>IF(AND(U824=1,J824&gt;0),J824+ROW()/1000000,0)</f>
        <v/>
      </c>
      <c r="W824">
        <f>IF(AND(U824=1,OR(N824&lt;&gt;0,J824&lt;&gt;0)),ABS(S824)+ROW()/1000000,0)</f>
        <v/>
      </c>
      <c r="X824">
        <f>IF(AND(U824=1,T824=1,C824&lt;&gt;0),ABS(S824)+ROW()/1000000,0)</f>
        <v/>
      </c>
    </row>
    <row r="825">
      <c r="A825" t="n">
        <v>201707</v>
      </c>
      <c r="B825" t="inlineStr">
        <is>
          <t>07/2017</t>
        </is>
      </c>
      <c r="C825" t="n">
        <v>15</v>
      </c>
      <c r="D825" t="inlineStr">
        <is>
          <t>S15</t>
        </is>
      </c>
      <c r="E825" t="inlineStr">
        <is>
          <t>Nexa La Réunion (S15)</t>
        </is>
      </c>
      <c r="F825" t="inlineStr">
        <is>
          <t>Pháp</t>
        </is>
      </c>
      <c r="G825" t="inlineStr">
        <is>
          <t>POS</t>
        </is>
      </c>
      <c r="H825" s="42" t="n">
        <v>2096.88</v>
      </c>
      <c r="I825" s="42" t="n">
        <v>0</v>
      </c>
      <c r="J825" s="42" t="n">
        <v>2096.88</v>
      </c>
      <c r="K825" s="42" t="n">
        <v>0</v>
      </c>
      <c r="L825" s="42" t="n">
        <v>2</v>
      </c>
      <c r="M825" s="42" t="n">
        <v>13</v>
      </c>
      <c r="N825" s="42" t="n">
        <v>2096.88</v>
      </c>
      <c r="O825" s="42" t="n">
        <v>2096.88</v>
      </c>
      <c r="P825" s="42" t="n">
        <v>1</v>
      </c>
      <c r="Q825" s="42" t="n">
        <v>0</v>
      </c>
      <c r="R825" s="42" t="n">
        <v>0</v>
      </c>
      <c r="S825" s="42">
        <f>N825-(J825-K825)</f>
        <v/>
      </c>
      <c r="T825">
        <f>IF(N825=0,0,IF(AND(ABS(S825)&gt;Calc!$B$8,ABS(S825)/ABS(N825)&gt;Calc!$B$9),1,0))</f>
        <v/>
      </c>
      <c r="U825">
        <f>IF(AND(A825=Calc!$B$3,OR(Calc!$B$6="*",G825=Calc!$B$6),OR(Calc!$B$7="*",F825=Calc!$B$7)),1,0)</f>
        <v/>
      </c>
      <c r="V825">
        <f>IF(AND(U825=1,J825&gt;0),J825+ROW()/1000000,0)</f>
        <v/>
      </c>
      <c r="W825">
        <f>IF(AND(U825=1,OR(N825&lt;&gt;0,J825&lt;&gt;0)),ABS(S825)+ROW()/1000000,0)</f>
        <v/>
      </c>
      <c r="X825">
        <f>IF(AND(U825=1,T825=1,C825&lt;&gt;0),ABS(S825)+ROW()/1000000,0)</f>
        <v/>
      </c>
    </row>
    <row r="826">
      <c r="A826" t="n">
        <v>201707</v>
      </c>
      <c r="B826" t="inlineStr">
        <is>
          <t>07/2017</t>
        </is>
      </c>
      <c r="C826" t="n">
        <v>16</v>
      </c>
      <c r="D826" t="inlineStr">
        <is>
          <t>S16</t>
        </is>
      </c>
      <c r="E826" t="inlineStr">
        <is>
          <t>Nexa Limousin (S16)</t>
        </is>
      </c>
      <c r="F826" t="inlineStr">
        <is>
          <t>Pháp</t>
        </is>
      </c>
      <c r="G826" t="inlineStr">
        <is>
          <t>POS</t>
        </is>
      </c>
      <c r="H826" s="42" t="n">
        <v>1514.94</v>
      </c>
      <c r="I826" s="42" t="n">
        <v>0</v>
      </c>
      <c r="J826" s="42" t="n">
        <v>1514.94</v>
      </c>
      <c r="K826" s="42" t="n">
        <v>0</v>
      </c>
      <c r="L826" s="42" t="n">
        <v>1</v>
      </c>
      <c r="M826" s="42" t="n">
        <v>9</v>
      </c>
      <c r="N826" s="42" t="n">
        <v>1514.94</v>
      </c>
      <c r="O826" s="42" t="n">
        <v>1514.94</v>
      </c>
      <c r="P826" s="42" t="n">
        <v>0</v>
      </c>
      <c r="Q826" s="42" t="n">
        <v>0</v>
      </c>
      <c r="R826" s="42" t="n">
        <v>0</v>
      </c>
      <c r="S826" s="42">
        <f>N826-(J826-K826)</f>
        <v/>
      </c>
      <c r="T826">
        <f>IF(N826=0,0,IF(AND(ABS(S826)&gt;Calc!$B$8,ABS(S826)/ABS(N826)&gt;Calc!$B$9),1,0))</f>
        <v/>
      </c>
      <c r="U826">
        <f>IF(AND(A826=Calc!$B$3,OR(Calc!$B$6="*",G826=Calc!$B$6),OR(Calc!$B$7="*",F826=Calc!$B$7)),1,0)</f>
        <v/>
      </c>
      <c r="V826">
        <f>IF(AND(U826=1,J826&gt;0),J826+ROW()/1000000,0)</f>
        <v/>
      </c>
      <c r="W826">
        <f>IF(AND(U826=1,OR(N826&lt;&gt;0,J826&lt;&gt;0)),ABS(S826)+ROW()/1000000,0)</f>
        <v/>
      </c>
      <c r="X826">
        <f>IF(AND(U826=1,T826=1,C826&lt;&gt;0),ABS(S826)+ROW()/1000000,0)</f>
        <v/>
      </c>
    </row>
    <row r="827">
      <c r="A827" t="n">
        <v>201707</v>
      </c>
      <c r="B827" t="inlineStr">
        <is>
          <t>07/2017</t>
        </is>
      </c>
      <c r="C827" t="n">
        <v>17</v>
      </c>
      <c r="D827" t="inlineStr">
        <is>
          <t>S17</t>
        </is>
      </c>
      <c r="E827" t="inlineStr">
        <is>
          <t>Nexa Martinique (S17)</t>
        </is>
      </c>
      <c r="F827" t="inlineStr">
        <is>
          <t>Pháp</t>
        </is>
      </c>
      <c r="G827" t="inlineStr">
        <is>
          <t>POS</t>
        </is>
      </c>
      <c r="H827" s="42" t="n">
        <v>2169.51</v>
      </c>
      <c r="I827" s="42" t="n">
        <v>0</v>
      </c>
      <c r="J827" s="42" t="n">
        <v>2169.51</v>
      </c>
      <c r="K827" s="42" t="n">
        <v>0</v>
      </c>
      <c r="L827" s="42" t="n">
        <v>1</v>
      </c>
      <c r="M827" s="42" t="n">
        <v>21</v>
      </c>
      <c r="N827" s="42" t="n">
        <v>2169.51</v>
      </c>
      <c r="O827" s="42" t="n">
        <v>2169.51</v>
      </c>
      <c r="P827" s="42" t="n">
        <v>0</v>
      </c>
      <c r="Q827" s="42" t="n">
        <v>0</v>
      </c>
      <c r="R827" s="42" t="n">
        <v>0</v>
      </c>
      <c r="S827" s="42">
        <f>N827-(J827-K827)</f>
        <v/>
      </c>
      <c r="T827">
        <f>IF(N827=0,0,IF(AND(ABS(S827)&gt;Calc!$B$8,ABS(S827)/ABS(N827)&gt;Calc!$B$9),1,0))</f>
        <v/>
      </c>
      <c r="U827">
        <f>IF(AND(A827=Calc!$B$3,OR(Calc!$B$6="*",G827=Calc!$B$6),OR(Calc!$B$7="*",F827=Calc!$B$7)),1,0)</f>
        <v/>
      </c>
      <c r="V827">
        <f>IF(AND(U827=1,J827&gt;0),J827+ROW()/1000000,0)</f>
        <v/>
      </c>
      <c r="W827">
        <f>IF(AND(U827=1,OR(N827&lt;&gt;0,J827&lt;&gt;0)),ABS(S827)+ROW()/1000000,0)</f>
        <v/>
      </c>
      <c r="X827">
        <f>IF(AND(U827=1,T827=1,C827&lt;&gt;0),ABS(S827)+ROW()/1000000,0)</f>
        <v/>
      </c>
    </row>
    <row r="828">
      <c r="A828" t="n">
        <v>201707</v>
      </c>
      <c r="B828" t="inlineStr">
        <is>
          <t>07/2017</t>
        </is>
      </c>
      <c r="C828" t="n">
        <v>19</v>
      </c>
      <c r="D828" t="inlineStr">
        <is>
          <t>S19</t>
        </is>
      </c>
      <c r="E828" t="inlineStr">
        <is>
          <t>Nexa Berlin (S19)</t>
        </is>
      </c>
      <c r="F828" t="inlineStr">
        <is>
          <t>Đức</t>
        </is>
      </c>
      <c r="G828" t="inlineStr">
        <is>
          <t>POS</t>
        </is>
      </c>
      <c r="H828" s="42" t="n">
        <v>11380.43</v>
      </c>
      <c r="I828" s="42" t="n">
        <v>0</v>
      </c>
      <c r="J828" s="42" t="n">
        <v>11380.43</v>
      </c>
      <c r="K828" s="42" t="n">
        <v>9.99</v>
      </c>
      <c r="L828" s="42" t="n">
        <v>4</v>
      </c>
      <c r="M828" s="42" t="n">
        <v>38</v>
      </c>
      <c r="N828" s="42" t="n">
        <v>11370.44</v>
      </c>
      <c r="O828" s="42" t="n">
        <v>11380.43</v>
      </c>
      <c r="P828" s="42" t="n">
        <v>0</v>
      </c>
      <c r="Q828" s="42" t="n">
        <v>0</v>
      </c>
      <c r="R828" s="42" t="n">
        <v>0</v>
      </c>
      <c r="S828" s="42">
        <f>N828-(J828-K828)</f>
        <v/>
      </c>
      <c r="T828">
        <f>IF(N828=0,0,IF(AND(ABS(S828)&gt;Calc!$B$8,ABS(S828)/ABS(N828)&gt;Calc!$B$9),1,0))</f>
        <v/>
      </c>
      <c r="U828">
        <f>IF(AND(A828=Calc!$B$3,OR(Calc!$B$6="*",G828=Calc!$B$6),OR(Calc!$B$7="*",F828=Calc!$B$7)),1,0)</f>
        <v/>
      </c>
      <c r="V828">
        <f>IF(AND(U828=1,J828&gt;0),J828+ROW()/1000000,0)</f>
        <v/>
      </c>
      <c r="W828">
        <f>IF(AND(U828=1,OR(N828&lt;&gt;0,J828&lt;&gt;0)),ABS(S828)+ROW()/1000000,0)</f>
        <v/>
      </c>
      <c r="X828">
        <f>IF(AND(U828=1,T828=1,C828&lt;&gt;0),ABS(S828)+ROW()/1000000,0)</f>
        <v/>
      </c>
    </row>
    <row r="829">
      <c r="A829" t="n">
        <v>201707</v>
      </c>
      <c r="B829" t="inlineStr">
        <is>
          <t>07/2017</t>
        </is>
      </c>
      <c r="C829" t="n">
        <v>20</v>
      </c>
      <c r="D829" t="inlineStr">
        <is>
          <t>S20</t>
        </is>
      </c>
      <c r="E829" t="inlineStr">
        <is>
          <t>Nexa Brandenburg (S20)</t>
        </is>
      </c>
      <c r="F829" t="inlineStr">
        <is>
          <t>Đức</t>
        </is>
      </c>
      <c r="G829" t="inlineStr">
        <is>
          <t>POS</t>
        </is>
      </c>
      <c r="H829" s="42" t="n">
        <v>4143.8</v>
      </c>
      <c r="I829" s="42" t="n">
        <v>0</v>
      </c>
      <c r="J829" s="42" t="n">
        <v>4143.8</v>
      </c>
      <c r="K829" s="42" t="n">
        <v>0</v>
      </c>
      <c r="L829" s="42" t="n">
        <v>3</v>
      </c>
      <c r="M829" s="42" t="n">
        <v>10</v>
      </c>
      <c r="N829" s="42" t="n">
        <v>4143.8</v>
      </c>
      <c r="O829" s="42" t="n">
        <v>4143.8</v>
      </c>
      <c r="P829" s="42" t="n">
        <v>0</v>
      </c>
      <c r="Q829" s="42" t="n">
        <v>0</v>
      </c>
      <c r="R829" s="42" t="n">
        <v>0</v>
      </c>
      <c r="S829" s="42">
        <f>N829-(J829-K829)</f>
        <v/>
      </c>
      <c r="T829">
        <f>IF(N829=0,0,IF(AND(ABS(S829)&gt;Calc!$B$8,ABS(S829)/ABS(N829)&gt;Calc!$B$9),1,0))</f>
        <v/>
      </c>
      <c r="U829">
        <f>IF(AND(A829=Calc!$B$3,OR(Calc!$B$6="*",G829=Calc!$B$6),OR(Calc!$B$7="*",F829=Calc!$B$7)),1,0)</f>
        <v/>
      </c>
      <c r="V829">
        <f>IF(AND(U829=1,J829&gt;0),J829+ROW()/1000000,0)</f>
        <v/>
      </c>
      <c r="W829">
        <f>IF(AND(U829=1,OR(N829&lt;&gt;0,J829&lt;&gt;0)),ABS(S829)+ROW()/1000000,0)</f>
        <v/>
      </c>
      <c r="X829">
        <f>IF(AND(U829=1,T829=1,C829&lt;&gt;0),ABS(S829)+ROW()/1000000,0)</f>
        <v/>
      </c>
    </row>
    <row r="830">
      <c r="A830" t="n">
        <v>201707</v>
      </c>
      <c r="B830" t="inlineStr">
        <is>
          <t>07/2017</t>
        </is>
      </c>
      <c r="C830" t="n">
        <v>22</v>
      </c>
      <c r="D830" t="inlineStr">
        <is>
          <t>S22</t>
        </is>
      </c>
      <c r="E830" t="inlineStr">
        <is>
          <t>Nexa Freistaat Thüringen (S22)</t>
        </is>
      </c>
      <c r="F830" t="inlineStr">
        <is>
          <t>Đức</t>
        </is>
      </c>
      <c r="G830" t="inlineStr">
        <is>
          <t>POS</t>
        </is>
      </c>
      <c r="H830" s="42" t="n">
        <v>7701.9</v>
      </c>
      <c r="I830" s="42" t="n">
        <v>0</v>
      </c>
      <c r="J830" s="42" t="n">
        <v>7701.9</v>
      </c>
      <c r="K830" s="42" t="n">
        <v>1178</v>
      </c>
      <c r="L830" s="42" t="n">
        <v>2</v>
      </c>
      <c r="M830" s="42" t="n">
        <v>19</v>
      </c>
      <c r="N830" s="42" t="n">
        <v>6523.9</v>
      </c>
      <c r="O830" s="42" t="n">
        <v>7701.9</v>
      </c>
      <c r="P830" s="42" t="n">
        <v>0</v>
      </c>
      <c r="Q830" s="42" t="n">
        <v>0</v>
      </c>
      <c r="R830" s="42" t="n">
        <v>0</v>
      </c>
      <c r="S830" s="42">
        <f>N830-(J830-K830)</f>
        <v/>
      </c>
      <c r="T830">
        <f>IF(N830=0,0,IF(AND(ABS(S830)&gt;Calc!$B$8,ABS(S830)/ABS(N830)&gt;Calc!$B$9),1,0))</f>
        <v/>
      </c>
      <c r="U830">
        <f>IF(AND(A830=Calc!$B$3,OR(Calc!$B$6="*",G830=Calc!$B$6),OR(Calc!$B$7="*",F830=Calc!$B$7)),1,0)</f>
        <v/>
      </c>
      <c r="V830">
        <f>IF(AND(U830=1,J830&gt;0),J830+ROW()/1000000,0)</f>
        <v/>
      </c>
      <c r="W830">
        <f>IF(AND(U830=1,OR(N830&lt;&gt;0,J830&lt;&gt;0)),ABS(S830)+ROW()/1000000,0)</f>
        <v/>
      </c>
      <c r="X830">
        <f>IF(AND(U830=1,T830=1,C830&lt;&gt;0),ABS(S830)+ROW()/1000000,0)</f>
        <v/>
      </c>
    </row>
    <row r="831">
      <c r="A831" t="n">
        <v>201707</v>
      </c>
      <c r="B831" t="inlineStr">
        <is>
          <t>07/2017</t>
        </is>
      </c>
      <c r="C831" t="n">
        <v>23</v>
      </c>
      <c r="D831" t="inlineStr">
        <is>
          <t>S23</t>
        </is>
      </c>
      <c r="E831" t="inlineStr">
        <is>
          <t>Nexa Hamburg (S23)</t>
        </is>
      </c>
      <c r="F831" t="inlineStr">
        <is>
          <t>Đức</t>
        </is>
      </c>
      <c r="G831" t="inlineStr">
        <is>
          <t>POS</t>
        </is>
      </c>
      <c r="H831" s="42" t="n">
        <v>1175.92</v>
      </c>
      <c r="I831" s="42" t="n">
        <v>0</v>
      </c>
      <c r="J831" s="42" t="n">
        <v>1175.92</v>
      </c>
      <c r="K831" s="42" t="n">
        <v>0</v>
      </c>
      <c r="L831" s="42" t="n">
        <v>3</v>
      </c>
      <c r="M831" s="42" t="n">
        <v>17</v>
      </c>
      <c r="N831" s="42" t="n">
        <v>1175.92</v>
      </c>
      <c r="O831" s="42" t="n">
        <v>1175.92</v>
      </c>
      <c r="P831" s="42" t="n">
        <v>0</v>
      </c>
      <c r="Q831" s="42" t="n">
        <v>0</v>
      </c>
      <c r="R831" s="42" t="n">
        <v>0</v>
      </c>
      <c r="S831" s="42">
        <f>N831-(J831-K831)</f>
        <v/>
      </c>
      <c r="T831">
        <f>IF(N831=0,0,IF(AND(ABS(S831)&gt;Calc!$B$8,ABS(S831)/ABS(N831)&gt;Calc!$B$9),1,0))</f>
        <v/>
      </c>
      <c r="U831">
        <f>IF(AND(A831=Calc!$B$3,OR(Calc!$B$6="*",G831=Calc!$B$6),OR(Calc!$B$7="*",F831=Calc!$B$7)),1,0)</f>
        <v/>
      </c>
      <c r="V831">
        <f>IF(AND(U831=1,J831&gt;0),J831+ROW()/1000000,0)</f>
        <v/>
      </c>
      <c r="W831">
        <f>IF(AND(U831=1,OR(N831&lt;&gt;0,J831&lt;&gt;0)),ABS(S831)+ROW()/1000000,0)</f>
        <v/>
      </c>
      <c r="X831">
        <f>IF(AND(U831=1,T831=1,C831&lt;&gt;0),ABS(S831)+ROW()/1000000,0)</f>
        <v/>
      </c>
    </row>
    <row r="832">
      <c r="A832" t="n">
        <v>201707</v>
      </c>
      <c r="B832" t="inlineStr">
        <is>
          <t>07/2017</t>
        </is>
      </c>
      <c r="C832" t="n">
        <v>27</v>
      </c>
      <c r="D832" t="inlineStr">
        <is>
          <t>S27</t>
        </is>
      </c>
      <c r="E832" t="inlineStr">
        <is>
          <t>Nexa Sachsen-Anhalt (S27)</t>
        </is>
      </c>
      <c r="F832" t="inlineStr">
        <is>
          <t>Đức</t>
        </is>
      </c>
      <c r="G832" t="inlineStr">
        <is>
          <t>POS</t>
        </is>
      </c>
      <c r="H832" s="42" t="n">
        <v>516</v>
      </c>
      <c r="I832" s="42" t="n">
        <v>0</v>
      </c>
      <c r="J832" s="42" t="n">
        <v>516</v>
      </c>
      <c r="K832" s="42" t="n">
        <v>0</v>
      </c>
      <c r="L832" s="42" t="n">
        <v>1</v>
      </c>
      <c r="M832" s="42" t="n">
        <v>4</v>
      </c>
      <c r="N832" s="42" t="n">
        <v>516</v>
      </c>
      <c r="O832" s="42" t="n">
        <v>516</v>
      </c>
      <c r="P832" s="42" t="n">
        <v>0</v>
      </c>
      <c r="Q832" s="42" t="n">
        <v>0</v>
      </c>
      <c r="R832" s="42" t="n">
        <v>0</v>
      </c>
      <c r="S832" s="42">
        <f>N832-(J832-K832)</f>
        <v/>
      </c>
      <c r="T832">
        <f>IF(N832=0,0,IF(AND(ABS(S832)&gt;Calc!$B$8,ABS(S832)/ABS(N832)&gt;Calc!$B$9),1,0))</f>
        <v/>
      </c>
      <c r="U832">
        <f>IF(AND(A832=Calc!$B$3,OR(Calc!$B$6="*",G832=Calc!$B$6),OR(Calc!$B$7="*",F832=Calc!$B$7)),1,0)</f>
        <v/>
      </c>
      <c r="V832">
        <f>IF(AND(U832=1,J832&gt;0),J832+ROW()/1000000,0)</f>
        <v/>
      </c>
      <c r="W832">
        <f>IF(AND(U832=1,OR(N832&lt;&gt;0,J832&lt;&gt;0)),ABS(S832)+ROW()/1000000,0)</f>
        <v/>
      </c>
      <c r="X832">
        <f>IF(AND(U832=1,T832=1,C832&lt;&gt;0),ABS(S832)+ROW()/1000000,0)</f>
        <v/>
      </c>
    </row>
    <row r="833">
      <c r="A833" t="n">
        <v>201707</v>
      </c>
      <c r="B833" t="inlineStr">
        <is>
          <t>07/2017</t>
        </is>
      </c>
      <c r="C833" t="n">
        <v>28</v>
      </c>
      <c r="D833" t="inlineStr">
        <is>
          <t>S28</t>
        </is>
      </c>
      <c r="E833" t="inlineStr">
        <is>
          <t>Nexa Caltanissetta (S28)</t>
        </is>
      </c>
      <c r="F833" t="inlineStr">
        <is>
          <t>Ý</t>
        </is>
      </c>
      <c r="G833" t="inlineStr">
        <is>
          <t>POS</t>
        </is>
      </c>
      <c r="H833" s="42" t="n">
        <v>3851.92</v>
      </c>
      <c r="I833" s="42" t="n">
        <v>0</v>
      </c>
      <c r="J833" s="42" t="n">
        <v>3851.92</v>
      </c>
      <c r="K833" s="42" t="n">
        <v>269.9</v>
      </c>
      <c r="L833" s="42" t="n">
        <v>4</v>
      </c>
      <c r="M833" s="42" t="n">
        <v>33</v>
      </c>
      <c r="N833" s="42" t="n">
        <v>3582.02</v>
      </c>
      <c r="O833" s="42" t="n">
        <v>3851.92</v>
      </c>
      <c r="P833" s="42" t="n">
        <v>0</v>
      </c>
      <c r="Q833" s="42" t="n">
        <v>0</v>
      </c>
      <c r="R833" s="42" t="n">
        <v>0</v>
      </c>
      <c r="S833" s="42">
        <f>N833-(J833-K833)</f>
        <v/>
      </c>
      <c r="T833">
        <f>IF(N833=0,0,IF(AND(ABS(S833)&gt;Calc!$B$8,ABS(S833)/ABS(N833)&gt;Calc!$B$9),1,0))</f>
        <v/>
      </c>
      <c r="U833">
        <f>IF(AND(A833=Calc!$B$3,OR(Calc!$B$6="*",G833=Calc!$B$6),OR(Calc!$B$7="*",F833=Calc!$B$7)),1,0)</f>
        <v/>
      </c>
      <c r="V833">
        <f>IF(AND(U833=1,J833&gt;0),J833+ROW()/1000000,0)</f>
        <v/>
      </c>
      <c r="W833">
        <f>IF(AND(U833=1,OR(N833&lt;&gt;0,J833&lt;&gt;0)),ABS(S833)+ROW()/1000000,0)</f>
        <v/>
      </c>
      <c r="X833">
        <f>IF(AND(U833=1,T833=1,C833&lt;&gt;0),ABS(S833)+ROW()/1000000,0)</f>
        <v/>
      </c>
    </row>
    <row r="834">
      <c r="A834" t="n">
        <v>201707</v>
      </c>
      <c r="B834" t="inlineStr">
        <is>
          <t>07/2017</t>
        </is>
      </c>
      <c r="C834" t="n">
        <v>29</v>
      </c>
      <c r="D834" t="inlineStr">
        <is>
          <t>S29</t>
        </is>
      </c>
      <c r="E834" t="inlineStr">
        <is>
          <t>Nexa Enna (S29)</t>
        </is>
      </c>
      <c r="F834" t="inlineStr">
        <is>
          <t>Ý</t>
        </is>
      </c>
      <c r="G834" t="inlineStr">
        <is>
          <t>POS</t>
        </is>
      </c>
      <c r="H834" s="42" t="n">
        <v>22081.71</v>
      </c>
      <c r="I834" s="42" t="n">
        <v>0</v>
      </c>
      <c r="J834" s="42" t="n">
        <v>22081.71</v>
      </c>
      <c r="K834" s="42" t="n">
        <v>269.9</v>
      </c>
      <c r="L834" s="42" t="n">
        <v>6</v>
      </c>
      <c r="M834" s="42" t="n">
        <v>58</v>
      </c>
      <c r="N834" s="42" t="n">
        <v>21811.81</v>
      </c>
      <c r="O834" s="42" t="n">
        <v>22081.71</v>
      </c>
      <c r="P834" s="42" t="n">
        <v>0</v>
      </c>
      <c r="Q834" s="42" t="n">
        <v>0</v>
      </c>
      <c r="R834" s="42" t="n">
        <v>0</v>
      </c>
      <c r="S834" s="42">
        <f>N834-(J834-K834)</f>
        <v/>
      </c>
      <c r="T834">
        <f>IF(N834=0,0,IF(AND(ABS(S834)&gt;Calc!$B$8,ABS(S834)/ABS(N834)&gt;Calc!$B$9),1,0))</f>
        <v/>
      </c>
      <c r="U834">
        <f>IF(AND(A834=Calc!$B$3,OR(Calc!$B$6="*",G834=Calc!$B$6),OR(Calc!$B$7="*",F834=Calc!$B$7)),1,0)</f>
        <v/>
      </c>
      <c r="V834">
        <f>IF(AND(U834=1,J834&gt;0),J834+ROW()/1000000,0)</f>
        <v/>
      </c>
      <c r="W834">
        <f>IF(AND(U834=1,OR(N834&lt;&gt;0,J834&lt;&gt;0)),ABS(S834)+ROW()/1000000,0)</f>
        <v/>
      </c>
      <c r="X834">
        <f>IF(AND(U834=1,T834=1,C834&lt;&gt;0),ABS(S834)+ROW()/1000000,0)</f>
        <v/>
      </c>
    </row>
    <row r="835">
      <c r="A835" t="n">
        <v>201707</v>
      </c>
      <c r="B835" t="inlineStr">
        <is>
          <t>07/2017</t>
        </is>
      </c>
      <c r="C835" t="n">
        <v>30</v>
      </c>
      <c r="D835" t="inlineStr">
        <is>
          <t>S30</t>
        </is>
      </c>
      <c r="E835" t="inlineStr">
        <is>
          <t>Nexa Pesaro (S30)</t>
        </is>
      </c>
      <c r="F835" t="inlineStr">
        <is>
          <t>Ý</t>
        </is>
      </c>
      <c r="G835" t="inlineStr">
        <is>
          <t>POS</t>
        </is>
      </c>
      <c r="H835" s="42" t="n">
        <v>2322</v>
      </c>
      <c r="I835" s="42" t="n">
        <v>0</v>
      </c>
      <c r="J835" s="42" t="n">
        <v>2322</v>
      </c>
      <c r="K835" s="42" t="n">
        <v>0</v>
      </c>
      <c r="L835" s="42" t="n">
        <v>1</v>
      </c>
      <c r="M835" s="42" t="n">
        <v>8</v>
      </c>
      <c r="N835" s="42" t="n">
        <v>2322</v>
      </c>
      <c r="O835" s="42" t="n">
        <v>2322</v>
      </c>
      <c r="P835" s="42" t="n">
        <v>0</v>
      </c>
      <c r="Q835" s="42" t="n">
        <v>0</v>
      </c>
      <c r="R835" s="42" t="n">
        <v>0</v>
      </c>
      <c r="S835" s="42">
        <f>N835-(J835-K835)</f>
        <v/>
      </c>
      <c r="T835">
        <f>IF(N835=0,0,IF(AND(ABS(S835)&gt;Calc!$B$8,ABS(S835)/ABS(N835)&gt;Calc!$B$9),1,0))</f>
        <v/>
      </c>
      <c r="U835">
        <f>IF(AND(A835=Calc!$B$3,OR(Calc!$B$6="*",G835=Calc!$B$6),OR(Calc!$B$7="*",F835=Calc!$B$7)),1,0)</f>
        <v/>
      </c>
      <c r="V835">
        <f>IF(AND(U835=1,J835&gt;0),J835+ROW()/1000000,0)</f>
        <v/>
      </c>
      <c r="W835">
        <f>IF(AND(U835=1,OR(N835&lt;&gt;0,J835&lt;&gt;0)),ABS(S835)+ROW()/1000000,0)</f>
        <v/>
      </c>
      <c r="X835">
        <f>IF(AND(U835=1,T835=1,C835&lt;&gt;0),ABS(S835)+ROW()/1000000,0)</f>
        <v/>
      </c>
    </row>
    <row r="836">
      <c r="A836" t="n">
        <v>201707</v>
      </c>
      <c r="B836" t="inlineStr">
        <is>
          <t>07/2017</t>
        </is>
      </c>
      <c r="C836" t="n">
        <v>31</v>
      </c>
      <c r="D836" t="inlineStr">
        <is>
          <t>S31</t>
        </is>
      </c>
      <c r="E836" t="inlineStr">
        <is>
          <t>Nexa Drenthe (S31)</t>
        </is>
      </c>
      <c r="F836" t="inlineStr">
        <is>
          <t>Hà Lan</t>
        </is>
      </c>
      <c r="G836" t="inlineStr">
        <is>
          <t>POS</t>
        </is>
      </c>
      <c r="H836" s="42" t="n">
        <v>8024.53</v>
      </c>
      <c r="I836" s="42" t="n">
        <v>0</v>
      </c>
      <c r="J836" s="42" t="n">
        <v>8024.53</v>
      </c>
      <c r="K836" s="42" t="n">
        <v>0</v>
      </c>
      <c r="L836" s="42" t="n">
        <v>4</v>
      </c>
      <c r="M836" s="42" t="n">
        <v>19</v>
      </c>
      <c r="N836" s="42" t="n">
        <v>8024.53</v>
      </c>
      <c r="O836" s="42" t="n">
        <v>8024.53</v>
      </c>
      <c r="P836" s="42" t="n">
        <v>0</v>
      </c>
      <c r="Q836" s="42" t="n">
        <v>0</v>
      </c>
      <c r="R836" s="42" t="n">
        <v>0</v>
      </c>
      <c r="S836" s="42">
        <f>N836-(J836-K836)</f>
        <v/>
      </c>
      <c r="T836">
        <f>IF(N836=0,0,IF(AND(ABS(S836)&gt;Calc!$B$8,ABS(S836)/ABS(N836)&gt;Calc!$B$9),1,0))</f>
        <v/>
      </c>
      <c r="U836">
        <f>IF(AND(A836=Calc!$B$3,OR(Calc!$B$6="*",G836=Calc!$B$6),OR(Calc!$B$7="*",F836=Calc!$B$7)),1,0)</f>
        <v/>
      </c>
      <c r="V836">
        <f>IF(AND(U836=1,J836&gt;0),J836+ROW()/1000000,0)</f>
        <v/>
      </c>
      <c r="W836">
        <f>IF(AND(U836=1,OR(N836&lt;&gt;0,J836&lt;&gt;0)),ABS(S836)+ROW()/1000000,0)</f>
        <v/>
      </c>
      <c r="X836">
        <f>IF(AND(U836=1,T836=1,C836&lt;&gt;0),ABS(S836)+ROW()/1000000,0)</f>
        <v/>
      </c>
    </row>
    <row r="837">
      <c r="A837" t="n">
        <v>201707</v>
      </c>
      <c r="B837" t="inlineStr">
        <is>
          <t>07/2017</t>
        </is>
      </c>
      <c r="C837" t="n">
        <v>33</v>
      </c>
      <c r="D837" t="inlineStr">
        <is>
          <t>S33</t>
        </is>
      </c>
      <c r="E837" t="inlineStr">
        <is>
          <t>Nexa Friesland (S33)</t>
        </is>
      </c>
      <c r="F837" t="inlineStr">
        <is>
          <t>Hà Lan</t>
        </is>
      </c>
      <c r="G837" t="inlineStr">
        <is>
          <t>POS</t>
        </is>
      </c>
      <c r="H837" s="42" t="n">
        <v>5898.91</v>
      </c>
      <c r="I837" s="42" t="n">
        <v>0</v>
      </c>
      <c r="J837" s="42" t="n">
        <v>5898.91</v>
      </c>
      <c r="K837" s="42" t="n">
        <v>0</v>
      </c>
      <c r="L837" s="42" t="n">
        <v>4</v>
      </c>
      <c r="M837" s="42" t="n">
        <v>27</v>
      </c>
      <c r="N837" s="42" t="n">
        <v>5898.91</v>
      </c>
      <c r="O837" s="42" t="n">
        <v>5898.91</v>
      </c>
      <c r="P837" s="42" t="n">
        <v>1</v>
      </c>
      <c r="Q837" s="42" t="n">
        <v>0</v>
      </c>
      <c r="R837" s="42" t="n">
        <v>0</v>
      </c>
      <c r="S837" s="42">
        <f>N837-(J837-K837)</f>
        <v/>
      </c>
      <c r="T837">
        <f>IF(N837=0,0,IF(AND(ABS(S837)&gt;Calc!$B$8,ABS(S837)/ABS(N837)&gt;Calc!$B$9),1,0))</f>
        <v/>
      </c>
      <c r="U837">
        <f>IF(AND(A837=Calc!$B$3,OR(Calc!$B$6="*",G837=Calc!$B$6),OR(Calc!$B$7="*",F837=Calc!$B$7)),1,0)</f>
        <v/>
      </c>
      <c r="V837">
        <f>IF(AND(U837=1,J837&gt;0),J837+ROW()/1000000,0)</f>
        <v/>
      </c>
      <c r="W837">
        <f>IF(AND(U837=1,OR(N837&lt;&gt;0,J837&lt;&gt;0)),ABS(S837)+ROW()/1000000,0)</f>
        <v/>
      </c>
      <c r="X837">
        <f>IF(AND(U837=1,T837=1,C837&lt;&gt;0),ABS(S837)+ROW()/1000000,0)</f>
        <v/>
      </c>
    </row>
    <row r="838">
      <c r="A838" t="n">
        <v>201707</v>
      </c>
      <c r="B838" t="inlineStr">
        <is>
          <t>07/2017</t>
        </is>
      </c>
      <c r="C838" t="n">
        <v>34</v>
      </c>
      <c r="D838" t="inlineStr">
        <is>
          <t>S34</t>
        </is>
      </c>
      <c r="E838" t="inlineStr">
        <is>
          <t>Nexa Groningen (S34)</t>
        </is>
      </c>
      <c r="F838" t="inlineStr">
        <is>
          <t>Hà Lan</t>
        </is>
      </c>
      <c r="G838" t="inlineStr">
        <is>
          <t>POS</t>
        </is>
      </c>
      <c r="H838" s="42" t="n">
        <v>1142.88</v>
      </c>
      <c r="I838" s="42" t="n">
        <v>0</v>
      </c>
      <c r="J838" s="42" t="n">
        <v>1142.88</v>
      </c>
      <c r="K838" s="42" t="n">
        <v>231</v>
      </c>
      <c r="L838" s="42" t="n">
        <v>2</v>
      </c>
      <c r="M838" s="42" t="n">
        <v>4</v>
      </c>
      <c r="N838" s="42" t="n">
        <v>911.88</v>
      </c>
      <c r="O838" s="42" t="n">
        <v>1142.88</v>
      </c>
      <c r="P838" s="42" t="n">
        <v>0</v>
      </c>
      <c r="Q838" s="42" t="n">
        <v>0</v>
      </c>
      <c r="R838" s="42" t="n">
        <v>0</v>
      </c>
      <c r="S838" s="42">
        <f>N838-(J838-K838)</f>
        <v/>
      </c>
      <c r="T838">
        <f>IF(N838=0,0,IF(AND(ABS(S838)&gt;Calc!$B$8,ABS(S838)/ABS(N838)&gt;Calc!$B$9),1,0))</f>
        <v/>
      </c>
      <c r="U838">
        <f>IF(AND(A838=Calc!$B$3,OR(Calc!$B$6="*",G838=Calc!$B$6),OR(Calc!$B$7="*",F838=Calc!$B$7)),1,0)</f>
        <v/>
      </c>
      <c r="V838">
        <f>IF(AND(U838=1,J838&gt;0),J838+ROW()/1000000,0)</f>
        <v/>
      </c>
      <c r="W838">
        <f>IF(AND(U838=1,OR(N838&lt;&gt;0,J838&lt;&gt;0)),ABS(S838)+ROW()/1000000,0)</f>
        <v/>
      </c>
      <c r="X838">
        <f>IF(AND(U838=1,T838=1,C838&lt;&gt;0),ABS(S838)+ROW()/1000000,0)</f>
        <v/>
      </c>
    </row>
    <row r="839">
      <c r="A839" t="n">
        <v>201707</v>
      </c>
      <c r="B839" t="inlineStr">
        <is>
          <t>07/2017</t>
        </is>
      </c>
      <c r="C839" t="n">
        <v>36</v>
      </c>
      <c r="D839" t="inlineStr">
        <is>
          <t>S36</t>
        </is>
      </c>
      <c r="E839" t="inlineStr">
        <is>
          <t>Nexa Armagh (S36)</t>
        </is>
      </c>
      <c r="F839" t="inlineStr">
        <is>
          <t>Anh</t>
        </is>
      </c>
      <c r="G839" t="inlineStr">
        <is>
          <t>POS</t>
        </is>
      </c>
      <c r="H839" s="42" t="n">
        <v>12557.53</v>
      </c>
      <c r="I839" s="42" t="n">
        <v>0</v>
      </c>
      <c r="J839" s="42" t="n">
        <v>12557.53</v>
      </c>
      <c r="K839" s="42" t="n">
        <v>0</v>
      </c>
      <c r="L839" s="42" t="n">
        <v>4</v>
      </c>
      <c r="M839" s="42" t="n">
        <v>29</v>
      </c>
      <c r="N839" s="42" t="n">
        <v>12557.53</v>
      </c>
      <c r="O839" s="42" t="n">
        <v>12557.53</v>
      </c>
      <c r="P839" s="42" t="n">
        <v>0</v>
      </c>
      <c r="Q839" s="42" t="n">
        <v>0</v>
      </c>
      <c r="R839" s="42" t="n">
        <v>0</v>
      </c>
      <c r="S839" s="42">
        <f>N839-(J839-K839)</f>
        <v/>
      </c>
      <c r="T839">
        <f>IF(N839=0,0,IF(AND(ABS(S839)&gt;Calc!$B$8,ABS(S839)/ABS(N839)&gt;Calc!$B$9),1,0))</f>
        <v/>
      </c>
      <c r="U839">
        <f>IF(AND(A839=Calc!$B$3,OR(Calc!$B$6="*",G839=Calc!$B$6),OR(Calc!$B$7="*",F839=Calc!$B$7)),1,0)</f>
        <v/>
      </c>
      <c r="V839">
        <f>IF(AND(U839=1,J839&gt;0),J839+ROW()/1000000,0)</f>
        <v/>
      </c>
      <c r="W839">
        <f>IF(AND(U839=1,OR(N839&lt;&gt;0,J839&lt;&gt;0)),ABS(S839)+ROW()/1000000,0)</f>
        <v/>
      </c>
      <c r="X839">
        <f>IF(AND(U839=1,T839=1,C839&lt;&gt;0),ABS(S839)+ROW()/1000000,0)</f>
        <v/>
      </c>
    </row>
    <row r="840">
      <c r="A840" t="n">
        <v>201707</v>
      </c>
      <c r="B840" t="inlineStr">
        <is>
          <t>07/2017</t>
        </is>
      </c>
      <c r="C840" t="n">
        <v>37</v>
      </c>
      <c r="D840" t="inlineStr">
        <is>
          <t>S37</t>
        </is>
      </c>
      <c r="E840" t="inlineStr">
        <is>
          <t>Nexa Ayrshire (S37)</t>
        </is>
      </c>
      <c r="F840" t="inlineStr">
        <is>
          <t>Anh</t>
        </is>
      </c>
      <c r="G840" t="inlineStr">
        <is>
          <t>POS</t>
        </is>
      </c>
      <c r="H840" s="42" t="n">
        <v>699</v>
      </c>
      <c r="I840" s="42" t="n">
        <v>0</v>
      </c>
      <c r="J840" s="42" t="n">
        <v>699</v>
      </c>
      <c r="K840" s="42" t="n">
        <v>0</v>
      </c>
      <c r="L840" s="42" t="n">
        <v>1</v>
      </c>
      <c r="M840" s="42" t="n">
        <v>1</v>
      </c>
      <c r="N840" s="42" t="n">
        <v>350</v>
      </c>
      <c r="O840" s="42" t="n">
        <v>699</v>
      </c>
      <c r="P840" s="42" t="n">
        <v>0</v>
      </c>
      <c r="Q840" s="42" t="n">
        <v>0</v>
      </c>
      <c r="R840" s="42" t="n">
        <v>0</v>
      </c>
      <c r="S840" s="42">
        <f>N840-(J840-K840)</f>
        <v/>
      </c>
      <c r="T840">
        <f>IF(N840=0,0,IF(AND(ABS(S840)&gt;Calc!$B$8,ABS(S840)/ABS(N840)&gt;Calc!$B$9),1,0))</f>
        <v/>
      </c>
      <c r="U840">
        <f>IF(AND(A840=Calc!$B$3,OR(Calc!$B$6="*",G840=Calc!$B$6),OR(Calc!$B$7="*",F840=Calc!$B$7)),1,0)</f>
        <v/>
      </c>
      <c r="V840">
        <f>IF(AND(U840=1,J840&gt;0),J840+ROW()/1000000,0)</f>
        <v/>
      </c>
      <c r="W840">
        <f>IF(AND(U840=1,OR(N840&lt;&gt;0,J840&lt;&gt;0)),ABS(S840)+ROW()/1000000,0)</f>
        <v/>
      </c>
      <c r="X840">
        <f>IF(AND(U840=1,T840=1,C840&lt;&gt;0),ABS(S840)+ROW()/1000000,0)</f>
        <v/>
      </c>
    </row>
    <row r="841">
      <c r="A841" t="n">
        <v>201707</v>
      </c>
      <c r="B841" t="inlineStr">
        <is>
          <t>07/2017</t>
        </is>
      </c>
      <c r="C841" t="n">
        <v>38</v>
      </c>
      <c r="D841" t="inlineStr">
        <is>
          <t>S38</t>
        </is>
      </c>
      <c r="E841" t="inlineStr">
        <is>
          <t>Nexa Belfast (S38)</t>
        </is>
      </c>
      <c r="F841" t="inlineStr">
        <is>
          <t>Anh</t>
        </is>
      </c>
      <c r="G841" t="inlineStr">
        <is>
          <t>POS</t>
        </is>
      </c>
      <c r="H841" s="42" t="n">
        <v>4115.37</v>
      </c>
      <c r="I841" s="42" t="n">
        <v>0</v>
      </c>
      <c r="J841" s="42" t="n">
        <v>4115.37</v>
      </c>
      <c r="K841" s="42" t="n">
        <v>1003.97</v>
      </c>
      <c r="L841" s="42" t="n">
        <v>5</v>
      </c>
      <c r="M841" s="42" t="n">
        <v>38</v>
      </c>
      <c r="N841" s="42" t="n">
        <v>3111.4</v>
      </c>
      <c r="O841" s="42" t="n">
        <v>4115.37</v>
      </c>
      <c r="P841" s="42" t="n">
        <v>0</v>
      </c>
      <c r="Q841" s="42" t="n">
        <v>0</v>
      </c>
      <c r="R841" s="42" t="n">
        <v>0</v>
      </c>
      <c r="S841" s="42">
        <f>N841-(J841-K841)</f>
        <v/>
      </c>
      <c r="T841">
        <f>IF(N841=0,0,IF(AND(ABS(S841)&gt;Calc!$B$8,ABS(S841)/ABS(N841)&gt;Calc!$B$9),1,0))</f>
        <v/>
      </c>
      <c r="U841">
        <f>IF(AND(A841=Calc!$B$3,OR(Calc!$B$6="*",G841=Calc!$B$6),OR(Calc!$B$7="*",F841=Calc!$B$7)),1,0)</f>
        <v/>
      </c>
      <c r="V841">
        <f>IF(AND(U841=1,J841&gt;0),J841+ROW()/1000000,0)</f>
        <v/>
      </c>
      <c r="W841">
        <f>IF(AND(U841=1,OR(N841&lt;&gt;0,J841&lt;&gt;0)),ABS(S841)+ROW()/1000000,0)</f>
        <v/>
      </c>
      <c r="X841">
        <f>IF(AND(U841=1,T841=1,C841&lt;&gt;0),ABS(S841)+ROW()/1000000,0)</f>
        <v/>
      </c>
    </row>
    <row r="842">
      <c r="A842" t="n">
        <v>201707</v>
      </c>
      <c r="B842" t="inlineStr">
        <is>
          <t>07/2017</t>
        </is>
      </c>
      <c r="C842" t="n">
        <v>39</v>
      </c>
      <c r="D842" t="inlineStr">
        <is>
          <t>S39</t>
        </is>
      </c>
      <c r="E842" t="inlineStr">
        <is>
          <t>Nexa Blaenau Gwent (S39)</t>
        </is>
      </c>
      <c r="F842" t="inlineStr">
        <is>
          <t>Anh</t>
        </is>
      </c>
      <c r="G842" t="inlineStr">
        <is>
          <t>POS</t>
        </is>
      </c>
      <c r="H842" s="42" t="n">
        <v>19772.65</v>
      </c>
      <c r="I842" s="42" t="n">
        <v>0</v>
      </c>
      <c r="J842" s="42" t="n">
        <v>19772.65</v>
      </c>
      <c r="K842" s="42" t="n">
        <v>0</v>
      </c>
      <c r="L842" s="42" t="n">
        <v>4</v>
      </c>
      <c r="M842" s="42" t="n">
        <v>49</v>
      </c>
      <c r="N842" s="42" t="n">
        <v>19772.65</v>
      </c>
      <c r="O842" s="42" t="n">
        <v>19772.65</v>
      </c>
      <c r="P842" s="42" t="n">
        <v>1</v>
      </c>
      <c r="Q842" s="42" t="n">
        <v>0</v>
      </c>
      <c r="R842" s="42" t="n">
        <v>0</v>
      </c>
      <c r="S842" s="42">
        <f>N842-(J842-K842)</f>
        <v/>
      </c>
      <c r="T842">
        <f>IF(N842=0,0,IF(AND(ABS(S842)&gt;Calc!$B$8,ABS(S842)/ABS(N842)&gt;Calc!$B$9),1,0))</f>
        <v/>
      </c>
      <c r="U842">
        <f>IF(AND(A842=Calc!$B$3,OR(Calc!$B$6="*",G842=Calc!$B$6),OR(Calc!$B$7="*",F842=Calc!$B$7)),1,0)</f>
        <v/>
      </c>
      <c r="V842">
        <f>IF(AND(U842=1,J842&gt;0),J842+ROW()/1000000,0)</f>
        <v/>
      </c>
      <c r="W842">
        <f>IF(AND(U842=1,OR(N842&lt;&gt;0,J842&lt;&gt;0)),ABS(S842)+ROW()/1000000,0)</f>
        <v/>
      </c>
      <c r="X842">
        <f>IF(AND(U842=1,T842=1,C842&lt;&gt;0),ABS(S842)+ROW()/1000000,0)</f>
        <v/>
      </c>
    </row>
    <row r="843">
      <c r="A843" t="n">
        <v>201707</v>
      </c>
      <c r="B843" t="inlineStr">
        <is>
          <t>07/2017</t>
        </is>
      </c>
      <c r="C843" t="n">
        <v>40</v>
      </c>
      <c r="D843" t="inlineStr">
        <is>
          <t>S40</t>
        </is>
      </c>
      <c r="E843" t="inlineStr">
        <is>
          <t>Nexa Dungannon and South Tyrone (S40)</t>
        </is>
      </c>
      <c r="F843" t="inlineStr">
        <is>
          <t>Anh</t>
        </is>
      </c>
      <c r="G843" t="inlineStr">
        <is>
          <t>POS</t>
        </is>
      </c>
      <c r="H843" s="42" t="n">
        <v>16432.14</v>
      </c>
      <c r="I843" s="42" t="n">
        <v>0</v>
      </c>
      <c r="J843" s="42" t="n">
        <v>16432.14</v>
      </c>
      <c r="K843" s="42" t="n">
        <v>0</v>
      </c>
      <c r="L843" s="42" t="n">
        <v>7</v>
      </c>
      <c r="M843" s="42" t="n">
        <v>68</v>
      </c>
      <c r="N843" s="42" t="n">
        <v>16432.14</v>
      </c>
      <c r="O843" s="42" t="n">
        <v>16432.14</v>
      </c>
      <c r="P843" s="42" t="n">
        <v>0</v>
      </c>
      <c r="Q843" s="42" t="n">
        <v>0</v>
      </c>
      <c r="R843" s="42" t="n">
        <v>0</v>
      </c>
      <c r="S843" s="42">
        <f>N843-(J843-K843)</f>
        <v/>
      </c>
      <c r="T843">
        <f>IF(N843=0,0,IF(AND(ABS(S843)&gt;Calc!$B$8,ABS(S843)/ABS(N843)&gt;Calc!$B$9),1,0))</f>
        <v/>
      </c>
      <c r="U843">
        <f>IF(AND(A843=Calc!$B$3,OR(Calc!$B$6="*",G843=Calc!$B$6),OR(Calc!$B$7="*",F843=Calc!$B$7)),1,0)</f>
        <v/>
      </c>
      <c r="V843">
        <f>IF(AND(U843=1,J843&gt;0),J843+ROW()/1000000,0)</f>
        <v/>
      </c>
      <c r="W843">
        <f>IF(AND(U843=1,OR(N843&lt;&gt;0,J843&lt;&gt;0)),ABS(S843)+ROW()/1000000,0)</f>
        <v/>
      </c>
      <c r="X843">
        <f>IF(AND(U843=1,T843=1,C843&lt;&gt;0),ABS(S843)+ROW()/1000000,0)</f>
        <v/>
      </c>
    </row>
    <row r="844">
      <c r="A844" t="n">
        <v>201707</v>
      </c>
      <c r="B844" t="inlineStr">
        <is>
          <t>07/2017</t>
        </is>
      </c>
      <c r="C844" t="n">
        <v>41</v>
      </c>
      <c r="D844" t="inlineStr">
        <is>
          <t>S41</t>
        </is>
      </c>
      <c r="E844" t="inlineStr">
        <is>
          <t>Nexa Fermanagh (S41)</t>
        </is>
      </c>
      <c r="F844" t="inlineStr">
        <is>
          <t>Anh</t>
        </is>
      </c>
      <c r="G844" t="inlineStr">
        <is>
          <t>POS</t>
        </is>
      </c>
      <c r="H844" s="42" t="n">
        <v>11619.76</v>
      </c>
      <c r="I844" s="42" t="n">
        <v>0</v>
      </c>
      <c r="J844" s="42" t="n">
        <v>11619.76</v>
      </c>
      <c r="K844" s="42" t="n">
        <v>849.9400000000001</v>
      </c>
      <c r="L844" s="42" t="n">
        <v>4</v>
      </c>
      <c r="M844" s="42" t="n">
        <v>35</v>
      </c>
      <c r="N844" s="42" t="n">
        <v>10769.82</v>
      </c>
      <c r="O844" s="42" t="n">
        <v>11619.76</v>
      </c>
      <c r="P844" s="42" t="n">
        <v>0</v>
      </c>
      <c r="Q844" s="42" t="n">
        <v>0</v>
      </c>
      <c r="R844" s="42" t="n">
        <v>0</v>
      </c>
      <c r="S844" s="42">
        <f>N844-(J844-K844)</f>
        <v/>
      </c>
      <c r="T844">
        <f>IF(N844=0,0,IF(AND(ABS(S844)&gt;Calc!$B$8,ABS(S844)/ABS(N844)&gt;Calc!$B$9),1,0))</f>
        <v/>
      </c>
      <c r="U844">
        <f>IF(AND(A844=Calc!$B$3,OR(Calc!$B$6="*",G844=Calc!$B$6),OR(Calc!$B$7="*",F844=Calc!$B$7)),1,0)</f>
        <v/>
      </c>
      <c r="V844">
        <f>IF(AND(U844=1,J844&gt;0),J844+ROW()/1000000,0)</f>
        <v/>
      </c>
      <c r="W844">
        <f>IF(AND(U844=1,OR(N844&lt;&gt;0,J844&lt;&gt;0)),ABS(S844)+ROW()/1000000,0)</f>
        <v/>
      </c>
      <c r="X844">
        <f>IF(AND(U844=1,T844=1,C844&lt;&gt;0),ABS(S844)+ROW()/1000000,0)</f>
        <v/>
      </c>
    </row>
    <row r="845">
      <c r="A845" t="n">
        <v>201707</v>
      </c>
      <c r="B845" t="inlineStr">
        <is>
          <t>07/2017</t>
        </is>
      </c>
      <c r="C845" t="n">
        <v>42</v>
      </c>
      <c r="D845" t="inlineStr">
        <is>
          <t>S42</t>
        </is>
      </c>
      <c r="E845" t="inlineStr">
        <is>
          <t>Nexa North Down (S42)</t>
        </is>
      </c>
      <c r="F845" t="inlineStr">
        <is>
          <t>Anh</t>
        </is>
      </c>
      <c r="G845" t="inlineStr">
        <is>
          <t>POS</t>
        </is>
      </c>
      <c r="H845" s="42" t="n">
        <v>1233.98</v>
      </c>
      <c r="I845" s="42" t="n">
        <v>0</v>
      </c>
      <c r="J845" s="42" t="n">
        <v>1233.98</v>
      </c>
      <c r="K845" s="42" t="n">
        <v>0</v>
      </c>
      <c r="L845" s="42" t="n">
        <v>2</v>
      </c>
      <c r="M845" s="42" t="n">
        <v>6</v>
      </c>
      <c r="N845" s="42" t="n">
        <v>1233.98</v>
      </c>
      <c r="O845" s="42" t="n">
        <v>1233.98</v>
      </c>
      <c r="P845" s="42" t="n">
        <v>1</v>
      </c>
      <c r="Q845" s="42" t="n">
        <v>0</v>
      </c>
      <c r="R845" s="42" t="n">
        <v>0</v>
      </c>
      <c r="S845" s="42">
        <f>N845-(J845-K845)</f>
        <v/>
      </c>
      <c r="T845">
        <f>IF(N845=0,0,IF(AND(ABS(S845)&gt;Calc!$B$8,ABS(S845)/ABS(N845)&gt;Calc!$B$9),1,0))</f>
        <v/>
      </c>
      <c r="U845">
        <f>IF(AND(A845=Calc!$B$3,OR(Calc!$B$6="*",G845=Calc!$B$6),OR(Calc!$B$7="*",F845=Calc!$B$7)),1,0)</f>
        <v/>
      </c>
      <c r="V845">
        <f>IF(AND(U845=1,J845&gt;0),J845+ROW()/1000000,0)</f>
        <v/>
      </c>
      <c r="W845">
        <f>IF(AND(U845=1,OR(N845&lt;&gt;0,J845&lt;&gt;0)),ABS(S845)+ROW()/1000000,0)</f>
        <v/>
      </c>
      <c r="X845">
        <f>IF(AND(U845=1,T845=1,C845&lt;&gt;0),ABS(S845)+ROW()/1000000,0)</f>
        <v/>
      </c>
    </row>
    <row r="846">
      <c r="A846" t="n">
        <v>201707</v>
      </c>
      <c r="B846" t="inlineStr">
        <is>
          <t>07/2017</t>
        </is>
      </c>
      <c r="C846" t="n">
        <v>43</v>
      </c>
      <c r="D846" t="inlineStr">
        <is>
          <t>S43</t>
        </is>
      </c>
      <c r="E846" t="inlineStr">
        <is>
          <t>Nexa Alaska (S43)</t>
        </is>
      </c>
      <c r="F846" t="inlineStr">
        <is>
          <t>Mỹ</t>
        </is>
      </c>
      <c r="G846" t="inlineStr">
        <is>
          <t>POS</t>
        </is>
      </c>
      <c r="H846" s="42" t="n">
        <v>559.89</v>
      </c>
      <c r="I846" s="42" t="n">
        <v>0</v>
      </c>
      <c r="J846" s="42" t="n">
        <v>559.89</v>
      </c>
      <c r="K846" s="42" t="n">
        <v>0</v>
      </c>
      <c r="L846" s="42" t="n">
        <v>2</v>
      </c>
      <c r="M846" s="42" t="n">
        <v>2</v>
      </c>
      <c r="N846" s="42" t="n">
        <v>559.89</v>
      </c>
      <c r="O846" s="42" t="n">
        <v>559.89</v>
      </c>
      <c r="P846" s="42" t="n">
        <v>0</v>
      </c>
      <c r="Q846" s="42" t="n">
        <v>0</v>
      </c>
      <c r="R846" s="42" t="n">
        <v>0</v>
      </c>
      <c r="S846" s="42">
        <f>N846-(J846-K846)</f>
        <v/>
      </c>
      <c r="T846">
        <f>IF(N846=0,0,IF(AND(ABS(S846)&gt;Calc!$B$8,ABS(S846)/ABS(N846)&gt;Calc!$B$9),1,0))</f>
        <v/>
      </c>
      <c r="U846">
        <f>IF(AND(A846=Calc!$B$3,OR(Calc!$B$6="*",G846=Calc!$B$6),OR(Calc!$B$7="*",F846=Calc!$B$7)),1,0)</f>
        <v/>
      </c>
      <c r="V846">
        <f>IF(AND(U846=1,J846&gt;0),J846+ROW()/1000000,0)</f>
        <v/>
      </c>
      <c r="W846">
        <f>IF(AND(U846=1,OR(N846&lt;&gt;0,J846&lt;&gt;0)),ABS(S846)+ROW()/1000000,0)</f>
        <v/>
      </c>
      <c r="X846">
        <f>IF(AND(U846=1,T846=1,C846&lt;&gt;0),ABS(S846)+ROW()/1000000,0)</f>
        <v/>
      </c>
    </row>
    <row r="847">
      <c r="A847" t="n">
        <v>201707</v>
      </c>
      <c r="B847" t="inlineStr">
        <is>
          <t>07/2017</t>
        </is>
      </c>
      <c r="C847" t="n">
        <v>44</v>
      </c>
      <c r="D847" t="inlineStr">
        <is>
          <t>S44</t>
        </is>
      </c>
      <c r="E847" t="inlineStr">
        <is>
          <t>Nexa Arkansas (S44)</t>
        </is>
      </c>
      <c r="F847" t="inlineStr">
        <is>
          <t>Mỹ</t>
        </is>
      </c>
      <c r="G847" t="inlineStr">
        <is>
          <t>POS</t>
        </is>
      </c>
      <c r="H847" s="42" t="n">
        <v>6399.95</v>
      </c>
      <c r="I847" s="42" t="n">
        <v>0</v>
      </c>
      <c r="J847" s="42" t="n">
        <v>6399.95</v>
      </c>
      <c r="K847" s="42" t="n">
        <v>0</v>
      </c>
      <c r="L847" s="42" t="n">
        <v>4</v>
      </c>
      <c r="M847" s="42" t="n">
        <v>30</v>
      </c>
      <c r="N847" s="42" t="n">
        <v>6399.95</v>
      </c>
      <c r="O847" s="42" t="n">
        <v>6399.95</v>
      </c>
      <c r="P847" s="42" t="n">
        <v>0</v>
      </c>
      <c r="Q847" s="42" t="n">
        <v>0</v>
      </c>
      <c r="R847" s="42" t="n">
        <v>0</v>
      </c>
      <c r="S847" s="42">
        <f>N847-(J847-K847)</f>
        <v/>
      </c>
      <c r="T847">
        <f>IF(N847=0,0,IF(AND(ABS(S847)&gt;Calc!$B$8,ABS(S847)/ABS(N847)&gt;Calc!$B$9),1,0))</f>
        <v/>
      </c>
      <c r="U847">
        <f>IF(AND(A847=Calc!$B$3,OR(Calc!$B$6="*",G847=Calc!$B$6),OR(Calc!$B$7="*",F847=Calc!$B$7)),1,0)</f>
        <v/>
      </c>
      <c r="V847">
        <f>IF(AND(U847=1,J847&gt;0),J847+ROW()/1000000,0)</f>
        <v/>
      </c>
      <c r="W847">
        <f>IF(AND(U847=1,OR(N847&lt;&gt;0,J847&lt;&gt;0)),ABS(S847)+ROW()/1000000,0)</f>
        <v/>
      </c>
      <c r="X847">
        <f>IF(AND(U847=1,T847=1,C847&lt;&gt;0),ABS(S847)+ROW()/1000000,0)</f>
        <v/>
      </c>
    </row>
    <row r="848">
      <c r="A848" t="n">
        <v>201707</v>
      </c>
      <c r="B848" t="inlineStr">
        <is>
          <t>07/2017</t>
        </is>
      </c>
      <c r="C848" t="n">
        <v>45</v>
      </c>
      <c r="D848" t="inlineStr">
        <is>
          <t>S45</t>
        </is>
      </c>
      <c r="E848" t="inlineStr">
        <is>
          <t>Nexa Connecticut (S45)</t>
        </is>
      </c>
      <c r="F848" t="inlineStr">
        <is>
          <t>Mỹ</t>
        </is>
      </c>
      <c r="G848" t="inlineStr">
        <is>
          <t>POS</t>
        </is>
      </c>
      <c r="H848" s="42" t="n">
        <v>16182.53</v>
      </c>
      <c r="I848" s="42" t="n">
        <v>0</v>
      </c>
      <c r="J848" s="42" t="n">
        <v>16182.53</v>
      </c>
      <c r="K848" s="42" t="n">
        <v>0</v>
      </c>
      <c r="L848" s="42" t="n">
        <v>7</v>
      </c>
      <c r="M848" s="42" t="n">
        <v>46</v>
      </c>
      <c r="N848" s="42" t="n">
        <v>16182.53</v>
      </c>
      <c r="O848" s="42" t="n">
        <v>16182.53</v>
      </c>
      <c r="P848" s="42" t="n">
        <v>0</v>
      </c>
      <c r="Q848" s="42" t="n">
        <v>0</v>
      </c>
      <c r="R848" s="42" t="n">
        <v>0</v>
      </c>
      <c r="S848" s="42">
        <f>N848-(J848-K848)</f>
        <v/>
      </c>
      <c r="T848">
        <f>IF(N848=0,0,IF(AND(ABS(S848)&gt;Calc!$B$8,ABS(S848)/ABS(N848)&gt;Calc!$B$9),1,0))</f>
        <v/>
      </c>
      <c r="U848">
        <f>IF(AND(A848=Calc!$B$3,OR(Calc!$B$6="*",G848=Calc!$B$6),OR(Calc!$B$7="*",F848=Calc!$B$7)),1,0)</f>
        <v/>
      </c>
      <c r="V848">
        <f>IF(AND(U848=1,J848&gt;0),J848+ROW()/1000000,0)</f>
        <v/>
      </c>
      <c r="W848">
        <f>IF(AND(U848=1,OR(N848&lt;&gt;0,J848&lt;&gt;0)),ABS(S848)+ROW()/1000000,0)</f>
        <v/>
      </c>
      <c r="X848">
        <f>IF(AND(U848=1,T848=1,C848&lt;&gt;0),ABS(S848)+ROW()/1000000,0)</f>
        <v/>
      </c>
    </row>
    <row r="849">
      <c r="A849" t="n">
        <v>201707</v>
      </c>
      <c r="B849" t="inlineStr">
        <is>
          <t>07/2017</t>
        </is>
      </c>
      <c r="C849" t="n">
        <v>47</v>
      </c>
      <c r="D849" t="inlineStr">
        <is>
          <t>S47</t>
        </is>
      </c>
      <c r="E849" t="inlineStr">
        <is>
          <t>Nexa Hawaii (S47)</t>
        </is>
      </c>
      <c r="F849" t="inlineStr">
        <is>
          <t>Mỹ</t>
        </is>
      </c>
      <c r="G849" t="inlineStr">
        <is>
          <t>POS</t>
        </is>
      </c>
      <c r="H849" s="42" t="n">
        <v>8694.700000000001</v>
      </c>
      <c r="I849" s="42" t="n">
        <v>0</v>
      </c>
      <c r="J849" s="42" t="n">
        <v>8694.700000000001</v>
      </c>
      <c r="K849" s="42" t="n">
        <v>0</v>
      </c>
      <c r="L849" s="42" t="n">
        <v>4</v>
      </c>
      <c r="M849" s="42" t="n">
        <v>29</v>
      </c>
      <c r="N849" s="42" t="n">
        <v>8694.700000000001</v>
      </c>
      <c r="O849" s="42" t="n">
        <v>8694.700000000001</v>
      </c>
      <c r="P849" s="42" t="n">
        <v>0</v>
      </c>
      <c r="Q849" s="42" t="n">
        <v>0</v>
      </c>
      <c r="R849" s="42" t="n">
        <v>0</v>
      </c>
      <c r="S849" s="42">
        <f>N849-(J849-K849)</f>
        <v/>
      </c>
      <c r="T849">
        <f>IF(N849=0,0,IF(AND(ABS(S849)&gt;Calc!$B$8,ABS(S849)/ABS(N849)&gt;Calc!$B$9),1,0))</f>
        <v/>
      </c>
      <c r="U849">
        <f>IF(AND(A849=Calc!$B$3,OR(Calc!$B$6="*",G849=Calc!$B$6),OR(Calc!$B$7="*",F849=Calc!$B$7)),1,0)</f>
        <v/>
      </c>
      <c r="V849">
        <f>IF(AND(U849=1,J849&gt;0),J849+ROW()/1000000,0)</f>
        <v/>
      </c>
      <c r="W849">
        <f>IF(AND(U849=1,OR(N849&lt;&gt;0,J849&lt;&gt;0)),ABS(S849)+ROW()/1000000,0)</f>
        <v/>
      </c>
      <c r="X849">
        <f>IF(AND(U849=1,T849=1,C849&lt;&gt;0),ABS(S849)+ROW()/1000000,0)</f>
        <v/>
      </c>
    </row>
    <row r="850">
      <c r="A850" t="n">
        <v>201707</v>
      </c>
      <c r="B850" t="inlineStr">
        <is>
          <t>07/2017</t>
        </is>
      </c>
      <c r="C850" t="n">
        <v>48</v>
      </c>
      <c r="D850" t="inlineStr">
        <is>
          <t>S48</t>
        </is>
      </c>
      <c r="E850" t="inlineStr">
        <is>
          <t>Nexa Idaho (S48)</t>
        </is>
      </c>
      <c r="F850" t="inlineStr">
        <is>
          <t>Mỹ</t>
        </is>
      </c>
      <c r="G850" t="inlineStr">
        <is>
          <t>POS</t>
        </is>
      </c>
      <c r="H850" s="42" t="n">
        <v>1793.94</v>
      </c>
      <c r="I850" s="42" t="n">
        <v>0</v>
      </c>
      <c r="J850" s="42" t="n">
        <v>1793.94</v>
      </c>
      <c r="K850" s="42" t="n">
        <v>759.85</v>
      </c>
      <c r="L850" s="42" t="n">
        <v>4</v>
      </c>
      <c r="M850" s="42" t="n">
        <v>11</v>
      </c>
      <c r="N850" s="42" t="n">
        <v>1034.09</v>
      </c>
      <c r="O850" s="42" t="n">
        <v>1793.94</v>
      </c>
      <c r="P850" s="42" t="n">
        <v>1</v>
      </c>
      <c r="Q850" s="42" t="n">
        <v>0</v>
      </c>
      <c r="R850" s="42" t="n">
        <v>0</v>
      </c>
      <c r="S850" s="42">
        <f>N850-(J850-K850)</f>
        <v/>
      </c>
      <c r="T850">
        <f>IF(N850=0,0,IF(AND(ABS(S850)&gt;Calc!$B$8,ABS(S850)/ABS(N850)&gt;Calc!$B$9),1,0))</f>
        <v/>
      </c>
      <c r="U850">
        <f>IF(AND(A850=Calc!$B$3,OR(Calc!$B$6="*",G850=Calc!$B$6),OR(Calc!$B$7="*",F850=Calc!$B$7)),1,0)</f>
        <v/>
      </c>
      <c r="V850">
        <f>IF(AND(U850=1,J850&gt;0),J850+ROW()/1000000,0)</f>
        <v/>
      </c>
      <c r="W850">
        <f>IF(AND(U850=1,OR(N850&lt;&gt;0,J850&lt;&gt;0)),ABS(S850)+ROW()/1000000,0)</f>
        <v/>
      </c>
      <c r="X850">
        <f>IF(AND(U850=1,T850=1,C850&lt;&gt;0),ABS(S850)+ROW()/1000000,0)</f>
        <v/>
      </c>
    </row>
    <row r="851">
      <c r="A851" t="n">
        <v>201707</v>
      </c>
      <c r="B851" t="inlineStr">
        <is>
          <t>07/2017</t>
        </is>
      </c>
      <c r="C851" t="n">
        <v>50</v>
      </c>
      <c r="D851" t="inlineStr">
        <is>
          <t>S50</t>
        </is>
      </c>
      <c r="E851" t="inlineStr">
        <is>
          <t>Nexa Kansas (S50)</t>
        </is>
      </c>
      <c r="F851" t="inlineStr">
        <is>
          <t>Mỹ</t>
        </is>
      </c>
      <c r="G851" t="inlineStr">
        <is>
          <t>POS</t>
        </is>
      </c>
      <c r="H851" s="42" t="n">
        <v>23821.09</v>
      </c>
      <c r="I851" s="42" t="n">
        <v>0</v>
      </c>
      <c r="J851" s="42" t="n">
        <v>23821.09</v>
      </c>
      <c r="K851" s="42" t="n">
        <v>451.38</v>
      </c>
      <c r="L851" s="42" t="n">
        <v>10</v>
      </c>
      <c r="M851" s="42" t="n">
        <v>68</v>
      </c>
      <c r="N851" s="42" t="n">
        <v>23369.71</v>
      </c>
      <c r="O851" s="42" t="n">
        <v>23821.09</v>
      </c>
      <c r="P851" s="42" t="n">
        <v>0</v>
      </c>
      <c r="Q851" s="42" t="n">
        <v>0</v>
      </c>
      <c r="R851" s="42" t="n">
        <v>0</v>
      </c>
      <c r="S851" s="42">
        <f>N851-(J851-K851)</f>
        <v/>
      </c>
      <c r="T851">
        <f>IF(N851=0,0,IF(AND(ABS(S851)&gt;Calc!$B$8,ABS(S851)/ABS(N851)&gt;Calc!$B$9),1,0))</f>
        <v/>
      </c>
      <c r="U851">
        <f>IF(AND(A851=Calc!$B$3,OR(Calc!$B$6="*",G851=Calc!$B$6),OR(Calc!$B$7="*",F851=Calc!$B$7)),1,0)</f>
        <v/>
      </c>
      <c r="V851">
        <f>IF(AND(U851=1,J851&gt;0),J851+ROW()/1000000,0)</f>
        <v/>
      </c>
      <c r="W851">
        <f>IF(AND(U851=1,OR(N851&lt;&gt;0,J851&lt;&gt;0)),ABS(S851)+ROW()/1000000,0)</f>
        <v/>
      </c>
      <c r="X851">
        <f>IF(AND(U851=1,T851=1,C851&lt;&gt;0),ABS(S851)+ROW()/1000000,0)</f>
        <v/>
      </c>
    </row>
    <row r="852">
      <c r="A852" t="n">
        <v>201707</v>
      </c>
      <c r="B852" t="inlineStr">
        <is>
          <t>07/2017</t>
        </is>
      </c>
      <c r="C852" t="n">
        <v>51</v>
      </c>
      <c r="D852" t="inlineStr">
        <is>
          <t>S51</t>
        </is>
      </c>
      <c r="E852" t="inlineStr">
        <is>
          <t>Nexa Maine (S51)</t>
        </is>
      </c>
      <c r="F852" t="inlineStr">
        <is>
          <t>Mỹ</t>
        </is>
      </c>
      <c r="G852" t="inlineStr">
        <is>
          <t>POS</t>
        </is>
      </c>
      <c r="H852" s="42" t="n">
        <v>12891.54</v>
      </c>
      <c r="I852" s="42" t="n">
        <v>0</v>
      </c>
      <c r="J852" s="42" t="n">
        <v>12891.54</v>
      </c>
      <c r="K852" s="42" t="n">
        <v>6.99</v>
      </c>
      <c r="L852" s="42" t="n">
        <v>3</v>
      </c>
      <c r="M852" s="42" t="n">
        <v>29</v>
      </c>
      <c r="N852" s="42" t="n">
        <v>12884.55</v>
      </c>
      <c r="O852" s="42" t="n">
        <v>12891.54</v>
      </c>
      <c r="P852" s="42" t="n">
        <v>0</v>
      </c>
      <c r="Q852" s="42" t="n">
        <v>0</v>
      </c>
      <c r="R852" s="42" t="n">
        <v>0</v>
      </c>
      <c r="S852" s="42">
        <f>N852-(J852-K852)</f>
        <v/>
      </c>
      <c r="T852">
        <f>IF(N852=0,0,IF(AND(ABS(S852)&gt;Calc!$B$8,ABS(S852)/ABS(N852)&gt;Calc!$B$9),1,0))</f>
        <v/>
      </c>
      <c r="U852">
        <f>IF(AND(A852=Calc!$B$3,OR(Calc!$B$6="*",G852=Calc!$B$6),OR(Calc!$B$7="*",F852=Calc!$B$7)),1,0)</f>
        <v/>
      </c>
      <c r="V852">
        <f>IF(AND(U852=1,J852&gt;0),J852+ROW()/1000000,0)</f>
        <v/>
      </c>
      <c r="W852">
        <f>IF(AND(U852=1,OR(N852&lt;&gt;0,J852&lt;&gt;0)),ABS(S852)+ROW()/1000000,0)</f>
        <v/>
      </c>
      <c r="X852">
        <f>IF(AND(U852=1,T852=1,C852&lt;&gt;0),ABS(S852)+ROW()/1000000,0)</f>
        <v/>
      </c>
    </row>
    <row r="853">
      <c r="A853" t="n">
        <v>201707</v>
      </c>
      <c r="B853" t="inlineStr">
        <is>
          <t>07/2017</t>
        </is>
      </c>
      <c r="C853" t="n">
        <v>53</v>
      </c>
      <c r="D853" t="inlineStr">
        <is>
          <t>S53</t>
        </is>
      </c>
      <c r="E853" t="inlineStr">
        <is>
          <t>Nexa Montana (S53)</t>
        </is>
      </c>
      <c r="F853" t="inlineStr">
        <is>
          <t>Mỹ</t>
        </is>
      </c>
      <c r="G853" t="inlineStr">
        <is>
          <t>POS</t>
        </is>
      </c>
      <c r="H853" s="42" t="n">
        <v>1102.48</v>
      </c>
      <c r="I853" s="42" t="n">
        <v>0</v>
      </c>
      <c r="J853" s="42" t="n">
        <v>1102.48</v>
      </c>
      <c r="K853" s="42" t="n">
        <v>0</v>
      </c>
      <c r="L853" s="42" t="n">
        <v>2</v>
      </c>
      <c r="M853" s="42" t="n">
        <v>4</v>
      </c>
      <c r="N853" s="42" t="n">
        <v>1102.48</v>
      </c>
      <c r="O853" s="42" t="n">
        <v>1102.48</v>
      </c>
      <c r="P853" s="42" t="n">
        <v>0</v>
      </c>
      <c r="Q853" s="42" t="n">
        <v>0</v>
      </c>
      <c r="R853" s="42" t="n">
        <v>0</v>
      </c>
      <c r="S853" s="42">
        <f>N853-(J853-K853)</f>
        <v/>
      </c>
      <c r="T853">
        <f>IF(N853=0,0,IF(AND(ABS(S853)&gt;Calc!$B$8,ABS(S853)/ABS(N853)&gt;Calc!$B$9),1,0))</f>
        <v/>
      </c>
      <c r="U853">
        <f>IF(AND(A853=Calc!$B$3,OR(Calc!$B$6="*",G853=Calc!$B$6),OR(Calc!$B$7="*",F853=Calc!$B$7)),1,0)</f>
        <v/>
      </c>
      <c r="V853">
        <f>IF(AND(U853=1,J853&gt;0),J853+ROW()/1000000,0)</f>
        <v/>
      </c>
      <c r="W853">
        <f>IF(AND(U853=1,OR(N853&lt;&gt;0,J853&lt;&gt;0)),ABS(S853)+ROW()/1000000,0)</f>
        <v/>
      </c>
      <c r="X853">
        <f>IF(AND(U853=1,T853=1,C853&lt;&gt;0),ABS(S853)+ROW()/1000000,0)</f>
        <v/>
      </c>
    </row>
    <row r="854">
      <c r="A854" t="n">
        <v>201707</v>
      </c>
      <c r="B854" t="inlineStr">
        <is>
          <t>07/2017</t>
        </is>
      </c>
      <c r="C854" t="n">
        <v>54</v>
      </c>
      <c r="D854" t="inlineStr">
        <is>
          <t>S54</t>
        </is>
      </c>
      <c r="E854" t="inlineStr">
        <is>
          <t>Nexa Nebraska (S54)</t>
        </is>
      </c>
      <c r="F854" t="inlineStr">
        <is>
          <t>Mỹ</t>
        </is>
      </c>
      <c r="G854" t="inlineStr">
        <is>
          <t>POS</t>
        </is>
      </c>
      <c r="H854" s="42" t="n">
        <v>13812.96</v>
      </c>
      <c r="I854" s="42" t="n">
        <v>0</v>
      </c>
      <c r="J854" s="42" t="n">
        <v>13812.96</v>
      </c>
      <c r="K854" s="42" t="n">
        <v>0</v>
      </c>
      <c r="L854" s="42" t="n">
        <v>7</v>
      </c>
      <c r="M854" s="42" t="n">
        <v>57</v>
      </c>
      <c r="N854" s="42" t="n">
        <v>13812.96</v>
      </c>
      <c r="O854" s="42" t="n">
        <v>13812.96</v>
      </c>
      <c r="P854" s="42" t="n">
        <v>0</v>
      </c>
      <c r="Q854" s="42" t="n">
        <v>0</v>
      </c>
      <c r="R854" s="42" t="n">
        <v>0</v>
      </c>
      <c r="S854" s="42">
        <f>N854-(J854-K854)</f>
        <v/>
      </c>
      <c r="T854">
        <f>IF(N854=0,0,IF(AND(ABS(S854)&gt;Calc!$B$8,ABS(S854)/ABS(N854)&gt;Calc!$B$9),1,0))</f>
        <v/>
      </c>
      <c r="U854">
        <f>IF(AND(A854=Calc!$B$3,OR(Calc!$B$6="*",G854=Calc!$B$6),OR(Calc!$B$7="*",F854=Calc!$B$7)),1,0)</f>
        <v/>
      </c>
      <c r="V854">
        <f>IF(AND(U854=1,J854&gt;0),J854+ROW()/1000000,0)</f>
        <v/>
      </c>
      <c r="W854">
        <f>IF(AND(U854=1,OR(N854&lt;&gt;0,J854&lt;&gt;0)),ABS(S854)+ROW()/1000000,0)</f>
        <v/>
      </c>
      <c r="X854">
        <f>IF(AND(U854=1,T854=1,C854&lt;&gt;0),ABS(S854)+ROW()/1000000,0)</f>
        <v/>
      </c>
    </row>
    <row r="855">
      <c r="A855" t="n">
        <v>201707</v>
      </c>
      <c r="B855" t="inlineStr">
        <is>
          <t>07/2017</t>
        </is>
      </c>
      <c r="C855" t="n">
        <v>55</v>
      </c>
      <c r="D855" t="inlineStr">
        <is>
          <t>S55</t>
        </is>
      </c>
      <c r="E855" t="inlineStr">
        <is>
          <t>Nexa Nevada (S55)</t>
        </is>
      </c>
      <c r="F855" t="inlineStr">
        <is>
          <t>Mỹ</t>
        </is>
      </c>
      <c r="G855" t="inlineStr">
        <is>
          <t>POS</t>
        </is>
      </c>
      <c r="H855" s="42" t="n">
        <v>13657.97</v>
      </c>
      <c r="I855" s="42" t="n">
        <v>0</v>
      </c>
      <c r="J855" s="42" t="n">
        <v>13657.97</v>
      </c>
      <c r="K855" s="42" t="n">
        <v>119</v>
      </c>
      <c r="L855" s="42" t="n">
        <v>6</v>
      </c>
      <c r="M855" s="42" t="n">
        <v>32</v>
      </c>
      <c r="N855" s="42" t="n">
        <v>13538.97</v>
      </c>
      <c r="O855" s="42" t="n">
        <v>13657.97</v>
      </c>
      <c r="P855" s="42" t="n">
        <v>0</v>
      </c>
      <c r="Q855" s="42" t="n">
        <v>0</v>
      </c>
      <c r="R855" s="42" t="n">
        <v>0</v>
      </c>
      <c r="S855" s="42">
        <f>N855-(J855-K855)</f>
        <v/>
      </c>
      <c r="T855">
        <f>IF(N855=0,0,IF(AND(ABS(S855)&gt;Calc!$B$8,ABS(S855)/ABS(N855)&gt;Calc!$B$9),1,0))</f>
        <v/>
      </c>
      <c r="U855">
        <f>IF(AND(A855=Calc!$B$3,OR(Calc!$B$6="*",G855=Calc!$B$6),OR(Calc!$B$7="*",F855=Calc!$B$7)),1,0)</f>
        <v/>
      </c>
      <c r="V855">
        <f>IF(AND(U855=1,J855&gt;0),J855+ROW()/1000000,0)</f>
        <v/>
      </c>
      <c r="W855">
        <f>IF(AND(U855=1,OR(N855&lt;&gt;0,J855&lt;&gt;0)),ABS(S855)+ROW()/1000000,0)</f>
        <v/>
      </c>
      <c r="X855">
        <f>IF(AND(U855=1,T855=1,C855&lt;&gt;0),ABS(S855)+ROW()/1000000,0)</f>
        <v/>
      </c>
    </row>
    <row r="856">
      <c r="A856" t="n">
        <v>201707</v>
      </c>
      <c r="B856" t="inlineStr">
        <is>
          <t>07/2017</t>
        </is>
      </c>
      <c r="C856" t="n">
        <v>56</v>
      </c>
      <c r="D856" t="inlineStr">
        <is>
          <t>S56</t>
        </is>
      </c>
      <c r="E856" t="inlineStr">
        <is>
          <t>Nexa New Hampshire (S56)</t>
        </is>
      </c>
      <c r="F856" t="inlineStr">
        <is>
          <t>Mỹ</t>
        </is>
      </c>
      <c r="G856" t="inlineStr">
        <is>
          <t>POS</t>
        </is>
      </c>
      <c r="H856" s="42" t="n">
        <v>19904.92</v>
      </c>
      <c r="I856" s="42" t="n">
        <v>0</v>
      </c>
      <c r="J856" s="42" t="n">
        <v>19904.92</v>
      </c>
      <c r="K856" s="42" t="n">
        <v>0</v>
      </c>
      <c r="L856" s="42" t="n">
        <v>3</v>
      </c>
      <c r="M856" s="42" t="n">
        <v>32</v>
      </c>
      <c r="N856" s="42" t="n">
        <v>19904.92</v>
      </c>
      <c r="O856" s="42" t="n">
        <v>19904.92</v>
      </c>
      <c r="P856" s="42" t="n">
        <v>0</v>
      </c>
      <c r="Q856" s="42" t="n">
        <v>0</v>
      </c>
      <c r="R856" s="42" t="n">
        <v>0</v>
      </c>
      <c r="S856" s="42">
        <f>N856-(J856-K856)</f>
        <v/>
      </c>
      <c r="T856">
        <f>IF(N856=0,0,IF(AND(ABS(S856)&gt;Calc!$B$8,ABS(S856)/ABS(N856)&gt;Calc!$B$9),1,0))</f>
        <v/>
      </c>
      <c r="U856">
        <f>IF(AND(A856=Calc!$B$3,OR(Calc!$B$6="*",G856=Calc!$B$6),OR(Calc!$B$7="*",F856=Calc!$B$7)),1,0)</f>
        <v/>
      </c>
      <c r="V856">
        <f>IF(AND(U856=1,J856&gt;0),J856+ROW()/1000000,0)</f>
        <v/>
      </c>
      <c r="W856">
        <f>IF(AND(U856=1,OR(N856&lt;&gt;0,J856&lt;&gt;0)),ABS(S856)+ROW()/1000000,0)</f>
        <v/>
      </c>
      <c r="X856">
        <f>IF(AND(U856=1,T856=1,C856&lt;&gt;0),ABS(S856)+ROW()/1000000,0)</f>
        <v/>
      </c>
    </row>
    <row r="857">
      <c r="A857" t="n">
        <v>201707</v>
      </c>
      <c r="B857" t="inlineStr">
        <is>
          <t>07/2017</t>
        </is>
      </c>
      <c r="C857" t="n">
        <v>57</v>
      </c>
      <c r="D857" t="inlineStr">
        <is>
          <t>S57</t>
        </is>
      </c>
      <c r="E857" t="inlineStr">
        <is>
          <t>Nexa New Mexico (S57)</t>
        </is>
      </c>
      <c r="F857" t="inlineStr">
        <is>
          <t>Mỹ</t>
        </is>
      </c>
      <c r="G857" t="inlineStr">
        <is>
          <t>POS</t>
        </is>
      </c>
      <c r="H857" s="42" t="n">
        <v>2342.92</v>
      </c>
      <c r="I857" s="42" t="n">
        <v>0</v>
      </c>
      <c r="J857" s="42" t="n">
        <v>2342.92</v>
      </c>
      <c r="K857" s="42" t="n">
        <v>162.2</v>
      </c>
      <c r="L857" s="42" t="n">
        <v>2</v>
      </c>
      <c r="M857" s="42" t="n">
        <v>12</v>
      </c>
      <c r="N857" s="42" t="n">
        <v>2180.72</v>
      </c>
      <c r="O857" s="42" t="n">
        <v>2342.92</v>
      </c>
      <c r="P857" s="42" t="n">
        <v>0</v>
      </c>
      <c r="Q857" s="42" t="n">
        <v>0</v>
      </c>
      <c r="R857" s="42" t="n">
        <v>0</v>
      </c>
      <c r="S857" s="42">
        <f>N857-(J857-K857)</f>
        <v/>
      </c>
      <c r="T857">
        <f>IF(N857=0,0,IF(AND(ABS(S857)&gt;Calc!$B$8,ABS(S857)/ABS(N857)&gt;Calc!$B$9),1,0))</f>
        <v/>
      </c>
      <c r="U857">
        <f>IF(AND(A857=Calc!$B$3,OR(Calc!$B$6="*",G857=Calc!$B$6),OR(Calc!$B$7="*",F857=Calc!$B$7)),1,0)</f>
        <v/>
      </c>
      <c r="V857">
        <f>IF(AND(U857=1,J857&gt;0),J857+ROW()/1000000,0)</f>
        <v/>
      </c>
      <c r="W857">
        <f>IF(AND(U857=1,OR(N857&lt;&gt;0,J857&lt;&gt;0)),ABS(S857)+ROW()/1000000,0)</f>
        <v/>
      </c>
      <c r="X857">
        <f>IF(AND(U857=1,T857=1,C857&lt;&gt;0),ABS(S857)+ROW()/1000000,0)</f>
        <v/>
      </c>
    </row>
    <row r="858">
      <c r="A858" t="n">
        <v>201707</v>
      </c>
      <c r="B858" t="inlineStr">
        <is>
          <t>07/2017</t>
        </is>
      </c>
      <c r="C858" t="n">
        <v>59</v>
      </c>
      <c r="D858" t="inlineStr">
        <is>
          <t>S59</t>
        </is>
      </c>
      <c r="E858" t="inlineStr">
        <is>
          <t>Nexa Oregon (S59)</t>
        </is>
      </c>
      <c r="F858" t="inlineStr">
        <is>
          <t>Mỹ</t>
        </is>
      </c>
      <c r="G858" t="inlineStr">
        <is>
          <t>POS</t>
        </is>
      </c>
      <c r="H858" s="42" t="n">
        <v>16720.59</v>
      </c>
      <c r="I858" s="42" t="n">
        <v>0</v>
      </c>
      <c r="J858" s="42" t="n">
        <v>16720.59</v>
      </c>
      <c r="K858" s="42" t="n">
        <v>0</v>
      </c>
      <c r="L858" s="42" t="n">
        <v>9</v>
      </c>
      <c r="M858" s="42" t="n">
        <v>44</v>
      </c>
      <c r="N858" s="42" t="n">
        <v>16720.59</v>
      </c>
      <c r="O858" s="42" t="n">
        <v>16720.59</v>
      </c>
      <c r="P858" s="42" t="n">
        <v>0</v>
      </c>
      <c r="Q858" s="42" t="n">
        <v>0</v>
      </c>
      <c r="R858" s="42" t="n">
        <v>0</v>
      </c>
      <c r="S858" s="42">
        <f>N858-(J858-K858)</f>
        <v/>
      </c>
      <c r="T858">
        <f>IF(N858=0,0,IF(AND(ABS(S858)&gt;Calc!$B$8,ABS(S858)/ABS(N858)&gt;Calc!$B$9),1,0))</f>
        <v/>
      </c>
      <c r="U858">
        <f>IF(AND(A858=Calc!$B$3,OR(Calc!$B$6="*",G858=Calc!$B$6),OR(Calc!$B$7="*",F858=Calc!$B$7)),1,0)</f>
        <v/>
      </c>
      <c r="V858">
        <f>IF(AND(U858=1,J858&gt;0),J858+ROW()/1000000,0)</f>
        <v/>
      </c>
      <c r="W858">
        <f>IF(AND(U858=1,OR(N858&lt;&gt;0,J858&lt;&gt;0)),ABS(S858)+ROW()/1000000,0)</f>
        <v/>
      </c>
      <c r="X858">
        <f>IF(AND(U858=1,T858=1,C858&lt;&gt;0),ABS(S858)+ROW()/1000000,0)</f>
        <v/>
      </c>
    </row>
    <row r="859">
      <c r="A859" t="n">
        <v>201707</v>
      </c>
      <c r="B859" t="inlineStr">
        <is>
          <t>07/2017</t>
        </is>
      </c>
      <c r="C859" t="n">
        <v>61</v>
      </c>
      <c r="D859" t="inlineStr">
        <is>
          <t>S61</t>
        </is>
      </c>
      <c r="E859" t="inlineStr">
        <is>
          <t>Nexa South Carolina (S61)</t>
        </is>
      </c>
      <c r="F859" t="inlineStr">
        <is>
          <t>Mỹ</t>
        </is>
      </c>
      <c r="G859" t="inlineStr">
        <is>
          <t>POS</t>
        </is>
      </c>
      <c r="H859" s="42" t="n">
        <v>8440.26</v>
      </c>
      <c r="I859" s="42" t="n">
        <v>0</v>
      </c>
      <c r="J859" s="42" t="n">
        <v>8440.26</v>
      </c>
      <c r="K859" s="42" t="n">
        <v>279.98</v>
      </c>
      <c r="L859" s="42" t="n">
        <v>5</v>
      </c>
      <c r="M859" s="42" t="n">
        <v>30</v>
      </c>
      <c r="N859" s="42" t="n">
        <v>8160.28</v>
      </c>
      <c r="O859" s="42" t="n">
        <v>8440.26</v>
      </c>
      <c r="P859" s="42" t="n">
        <v>0</v>
      </c>
      <c r="Q859" s="42" t="n">
        <v>0</v>
      </c>
      <c r="R859" s="42" t="n">
        <v>0</v>
      </c>
      <c r="S859" s="42">
        <f>N859-(J859-K859)</f>
        <v/>
      </c>
      <c r="T859">
        <f>IF(N859=0,0,IF(AND(ABS(S859)&gt;Calc!$B$8,ABS(S859)/ABS(N859)&gt;Calc!$B$9),1,0))</f>
        <v/>
      </c>
      <c r="U859">
        <f>IF(AND(A859=Calc!$B$3,OR(Calc!$B$6="*",G859=Calc!$B$6),OR(Calc!$B$7="*",F859=Calc!$B$7)),1,0)</f>
        <v/>
      </c>
      <c r="V859">
        <f>IF(AND(U859=1,J859&gt;0),J859+ROW()/1000000,0)</f>
        <v/>
      </c>
      <c r="W859">
        <f>IF(AND(U859=1,OR(N859&lt;&gt;0,J859&lt;&gt;0)),ABS(S859)+ROW()/1000000,0)</f>
        <v/>
      </c>
      <c r="X859">
        <f>IF(AND(U859=1,T859=1,C859&lt;&gt;0),ABS(S859)+ROW()/1000000,0)</f>
        <v/>
      </c>
    </row>
    <row r="860">
      <c r="A860" t="n">
        <v>201707</v>
      </c>
      <c r="B860" t="inlineStr">
        <is>
          <t>07/2017</t>
        </is>
      </c>
      <c r="C860" t="n">
        <v>63</v>
      </c>
      <c r="D860" t="inlineStr">
        <is>
          <t>S63</t>
        </is>
      </c>
      <c r="E860" t="inlineStr">
        <is>
          <t>Nexa Utah (S63)</t>
        </is>
      </c>
      <c r="F860" t="inlineStr">
        <is>
          <t>Mỹ</t>
        </is>
      </c>
      <c r="G860" t="inlineStr">
        <is>
          <t>POS</t>
        </is>
      </c>
      <c r="H860" s="42" t="n">
        <v>13443.94</v>
      </c>
      <c r="I860" s="42" t="n">
        <v>0</v>
      </c>
      <c r="J860" s="42" t="n">
        <v>13443.94</v>
      </c>
      <c r="K860" s="42" t="n">
        <v>0</v>
      </c>
      <c r="L860" s="42" t="n">
        <v>5</v>
      </c>
      <c r="M860" s="42" t="n">
        <v>31</v>
      </c>
      <c r="N860" s="42" t="n">
        <v>13443.94</v>
      </c>
      <c r="O860" s="42" t="n">
        <v>13443.94</v>
      </c>
      <c r="P860" s="42" t="n">
        <v>0</v>
      </c>
      <c r="Q860" s="42" t="n">
        <v>0</v>
      </c>
      <c r="R860" s="42" t="n">
        <v>0</v>
      </c>
      <c r="S860" s="42">
        <f>N860-(J860-K860)</f>
        <v/>
      </c>
      <c r="T860">
        <f>IF(N860=0,0,IF(AND(ABS(S860)&gt;Calc!$B$8,ABS(S860)/ABS(N860)&gt;Calc!$B$9),1,0))</f>
        <v/>
      </c>
      <c r="U860">
        <f>IF(AND(A860=Calc!$B$3,OR(Calc!$B$6="*",G860=Calc!$B$6),OR(Calc!$B$7="*",F860=Calc!$B$7)),1,0)</f>
        <v/>
      </c>
      <c r="V860">
        <f>IF(AND(U860=1,J860&gt;0),J860+ROW()/1000000,0)</f>
        <v/>
      </c>
      <c r="W860">
        <f>IF(AND(U860=1,OR(N860&lt;&gt;0,J860&lt;&gt;0)),ABS(S860)+ROW()/1000000,0)</f>
        <v/>
      </c>
      <c r="X860">
        <f>IF(AND(U860=1,T860=1,C860&lt;&gt;0),ABS(S860)+ROW()/1000000,0)</f>
        <v/>
      </c>
    </row>
    <row r="861">
      <c r="A861" t="n">
        <v>201707</v>
      </c>
      <c r="B861" t="inlineStr">
        <is>
          <t>07/2017</t>
        </is>
      </c>
      <c r="C861" t="n">
        <v>64</v>
      </c>
      <c r="D861" t="inlineStr">
        <is>
          <t>S64</t>
        </is>
      </c>
      <c r="E861" t="inlineStr">
        <is>
          <t>Nexa Washington DC (S64)</t>
        </is>
      </c>
      <c r="F861" t="inlineStr">
        <is>
          <t>Mỹ</t>
        </is>
      </c>
      <c r="G861" t="inlineStr">
        <is>
          <t>POS</t>
        </is>
      </c>
      <c r="H861" s="42" t="n">
        <v>4413.12</v>
      </c>
      <c r="I861" s="42" t="n">
        <v>0</v>
      </c>
      <c r="J861" s="42" t="n">
        <v>4413.12</v>
      </c>
      <c r="K861" s="42" t="n">
        <v>0</v>
      </c>
      <c r="L861" s="42" t="n">
        <v>4</v>
      </c>
      <c r="M861" s="42" t="n">
        <v>20</v>
      </c>
      <c r="N861" s="42" t="n">
        <v>4413.12</v>
      </c>
      <c r="O861" s="42" t="n">
        <v>4413.12</v>
      </c>
      <c r="P861" s="42" t="n">
        <v>0</v>
      </c>
      <c r="Q861" s="42" t="n">
        <v>0</v>
      </c>
      <c r="R861" s="42" t="n">
        <v>0</v>
      </c>
      <c r="S861" s="42">
        <f>N861-(J861-K861)</f>
        <v/>
      </c>
      <c r="T861">
        <f>IF(N861=0,0,IF(AND(ABS(S861)&gt;Calc!$B$8,ABS(S861)/ABS(N861)&gt;Calc!$B$9),1,0))</f>
        <v/>
      </c>
      <c r="U861">
        <f>IF(AND(A861=Calc!$B$3,OR(Calc!$B$6="*",G861=Calc!$B$6),OR(Calc!$B$7="*",F861=Calc!$B$7)),1,0)</f>
        <v/>
      </c>
      <c r="V861">
        <f>IF(AND(U861=1,J861&gt;0),J861+ROW()/1000000,0)</f>
        <v/>
      </c>
      <c r="W861">
        <f>IF(AND(U861=1,OR(N861&lt;&gt;0,J861&lt;&gt;0)),ABS(S861)+ROW()/1000000,0)</f>
        <v/>
      </c>
      <c r="X861">
        <f>IF(AND(U861=1,T861=1,C861&lt;&gt;0),ABS(S861)+ROW()/1000000,0)</f>
        <v/>
      </c>
    </row>
    <row r="862">
      <c r="A862" t="n">
        <v>201707</v>
      </c>
      <c r="B862" t="inlineStr">
        <is>
          <t>07/2017</t>
        </is>
      </c>
      <c r="C862" t="n">
        <v>65</v>
      </c>
      <c r="D862" t="inlineStr">
        <is>
          <t>S65</t>
        </is>
      </c>
      <c r="E862" t="inlineStr">
        <is>
          <t>Nexa West Virginia (S65)</t>
        </is>
      </c>
      <c r="F862" t="inlineStr">
        <is>
          <t>Mỹ</t>
        </is>
      </c>
      <c r="G862" t="inlineStr">
        <is>
          <t>POS</t>
        </is>
      </c>
      <c r="H862" s="42" t="n">
        <v>29210.83</v>
      </c>
      <c r="I862" s="42" t="n">
        <v>0</v>
      </c>
      <c r="J862" s="42" t="n">
        <v>29210.83</v>
      </c>
      <c r="K862" s="42" t="n">
        <v>419.97</v>
      </c>
      <c r="L862" s="42" t="n">
        <v>5</v>
      </c>
      <c r="M862" s="42" t="n">
        <v>31</v>
      </c>
      <c r="N862" s="42" t="n">
        <v>28790.86</v>
      </c>
      <c r="O862" s="42" t="n">
        <v>29210.83</v>
      </c>
      <c r="P862" s="42" t="n">
        <v>0</v>
      </c>
      <c r="Q862" s="42" t="n">
        <v>0</v>
      </c>
      <c r="R862" s="42" t="n">
        <v>0</v>
      </c>
      <c r="S862" s="42">
        <f>N862-(J862-K862)</f>
        <v/>
      </c>
      <c r="T862">
        <f>IF(N862=0,0,IF(AND(ABS(S862)&gt;Calc!$B$8,ABS(S862)/ABS(N862)&gt;Calc!$B$9),1,0))</f>
        <v/>
      </c>
      <c r="U862">
        <f>IF(AND(A862=Calc!$B$3,OR(Calc!$B$6="*",G862=Calc!$B$6),OR(Calc!$B$7="*",F862=Calc!$B$7)),1,0)</f>
        <v/>
      </c>
      <c r="V862">
        <f>IF(AND(U862=1,J862&gt;0),J862+ROW()/1000000,0)</f>
        <v/>
      </c>
      <c r="W862">
        <f>IF(AND(U862=1,OR(N862&lt;&gt;0,J862&lt;&gt;0)),ABS(S862)+ROW()/1000000,0)</f>
        <v/>
      </c>
      <c r="X862">
        <f>IF(AND(U862=1,T862=1,C862&lt;&gt;0),ABS(S862)+ROW()/1000000,0)</f>
        <v/>
      </c>
    </row>
    <row r="863">
      <c r="A863" t="n">
        <v>201707</v>
      </c>
      <c r="B863" t="inlineStr">
        <is>
          <t>07/2017</t>
        </is>
      </c>
      <c r="C863" t="n">
        <v>66</v>
      </c>
      <c r="D863" t="inlineStr">
        <is>
          <t>S66</t>
        </is>
      </c>
      <c r="E863" t="inlineStr">
        <is>
          <t>Nexa Wyoming (S66)</t>
        </is>
      </c>
      <c r="F863" t="inlineStr">
        <is>
          <t>Mỹ</t>
        </is>
      </c>
      <c r="G863" t="inlineStr">
        <is>
          <t>POS</t>
        </is>
      </c>
      <c r="H863" s="42" t="n">
        <v>10805.09</v>
      </c>
      <c r="I863" s="42" t="n">
        <v>0</v>
      </c>
      <c r="J863" s="42" t="n">
        <v>10805.09</v>
      </c>
      <c r="K863" s="42" t="n">
        <v>4661.58</v>
      </c>
      <c r="L863" s="42" t="n">
        <v>4</v>
      </c>
      <c r="M863" s="42" t="n">
        <v>23</v>
      </c>
      <c r="N863" s="42" t="n">
        <v>6143.51</v>
      </c>
      <c r="O863" s="42" t="n">
        <v>10805.09</v>
      </c>
      <c r="P863" s="42" t="n">
        <v>0</v>
      </c>
      <c r="Q863" s="42" t="n">
        <v>0</v>
      </c>
      <c r="R863" s="42" t="n">
        <v>0</v>
      </c>
      <c r="S863" s="42">
        <f>N863-(J863-K863)</f>
        <v/>
      </c>
      <c r="T863">
        <f>IF(N863=0,0,IF(AND(ABS(S863)&gt;Calc!$B$8,ABS(S863)/ABS(N863)&gt;Calc!$B$9),1,0))</f>
        <v/>
      </c>
      <c r="U863">
        <f>IF(AND(A863=Calc!$B$3,OR(Calc!$B$6="*",G863=Calc!$B$6),OR(Calc!$B$7="*",F863=Calc!$B$7)),1,0)</f>
        <v/>
      </c>
      <c r="V863">
        <f>IF(AND(U863=1,J863&gt;0),J863+ROW()/1000000,0)</f>
        <v/>
      </c>
      <c r="W863">
        <f>IF(AND(U863=1,OR(N863&lt;&gt;0,J863&lt;&gt;0)),ABS(S863)+ROW()/1000000,0)</f>
        <v/>
      </c>
      <c r="X863">
        <f>IF(AND(U863=1,T863=1,C863&lt;&gt;0),ABS(S863)+ROW()/1000000,0)</f>
        <v/>
      </c>
    </row>
    <row r="864">
      <c r="A864" t="n">
        <v>201708</v>
      </c>
      <c r="B864" t="inlineStr">
        <is>
          <t>08/2017</t>
        </is>
      </c>
      <c r="C864" t="n">
        <v>0</v>
      </c>
      <c r="D864" t="inlineStr">
        <is>
          <t>ONL</t>
        </is>
      </c>
      <c r="E864" t="inlineStr">
        <is>
          <t>Nexa Online (website/app)</t>
        </is>
      </c>
      <c r="F864" t="inlineStr">
        <is>
          <t>Online</t>
        </is>
      </c>
      <c r="G864" t="inlineStr">
        <is>
          <t>ONLINE</t>
        </is>
      </c>
      <c r="H864" s="42" t="n">
        <v>98652.34</v>
      </c>
      <c r="I864" s="42" t="n">
        <v>8340.440000000001</v>
      </c>
      <c r="J864" s="42" t="n">
        <v>90311.89999999999</v>
      </c>
      <c r="K864" s="42" t="n">
        <v>764.9</v>
      </c>
      <c r="L864" s="42" t="n">
        <v>51</v>
      </c>
      <c r="M864" s="42" t="n">
        <v>403</v>
      </c>
      <c r="N864" s="42" t="n">
        <v>70765.21000000001</v>
      </c>
      <c r="O864" s="42" t="n">
        <v>71530.11</v>
      </c>
      <c r="P864" s="42" t="n">
        <v>2</v>
      </c>
      <c r="Q864" s="42" t="n">
        <v>0</v>
      </c>
      <c r="R864" s="42" t="n">
        <v>0</v>
      </c>
      <c r="S864" s="42">
        <f>N864-(J864-K864)</f>
        <v/>
      </c>
      <c r="T864">
        <f>IF(N864=0,0,IF(AND(ABS(S864)&gt;Calc!$B$8,ABS(S864)/ABS(N864)&gt;Calc!$B$9),1,0))</f>
        <v/>
      </c>
      <c r="U864">
        <f>IF(AND(A864=Calc!$B$3,OR(Calc!$B$6="*",G864=Calc!$B$6),OR(Calc!$B$7="*",F864=Calc!$B$7)),1,0)</f>
        <v/>
      </c>
      <c r="V864">
        <f>IF(AND(U864=1,J864&gt;0),J864+ROW()/1000000,0)</f>
        <v/>
      </c>
      <c r="W864">
        <f>IF(AND(U864=1,OR(N864&lt;&gt;0,J864&lt;&gt;0)),ABS(S864)+ROW()/1000000,0)</f>
        <v/>
      </c>
      <c r="X864">
        <f>IF(AND(U864=1,T864=1,C864&lt;&gt;0),ABS(S864)+ROW()/1000000,0)</f>
        <v/>
      </c>
    </row>
    <row r="865">
      <c r="A865" t="n">
        <v>201708</v>
      </c>
      <c r="B865" t="inlineStr">
        <is>
          <t>08/2017</t>
        </is>
      </c>
      <c r="C865" t="n">
        <v>1</v>
      </c>
      <c r="D865" t="inlineStr">
        <is>
          <t>S01</t>
        </is>
      </c>
      <c r="E865" t="inlineStr">
        <is>
          <t>Nexa Australian Capital Territory (S01)</t>
        </is>
      </c>
      <c r="F865" t="inlineStr">
        <is>
          <t>Úc</t>
        </is>
      </c>
      <c r="G865" t="inlineStr">
        <is>
          <t>POS</t>
        </is>
      </c>
      <c r="H865" s="42" t="n">
        <v>561.23</v>
      </c>
      <c r="I865" s="42" t="n">
        <v>56.12</v>
      </c>
      <c r="J865" s="42" t="n">
        <v>505.11</v>
      </c>
      <c r="K865" s="42" t="n">
        <v>0</v>
      </c>
      <c r="L865" s="42" t="n">
        <v>2</v>
      </c>
      <c r="M865" s="42" t="n">
        <v>7</v>
      </c>
      <c r="N865" s="42" t="n">
        <v>505.11</v>
      </c>
      <c r="O865" s="42" t="n">
        <v>505.11</v>
      </c>
      <c r="P865" s="42" t="n">
        <v>0</v>
      </c>
      <c r="Q865" s="42" t="n">
        <v>0</v>
      </c>
      <c r="R865" s="42" t="n">
        <v>0</v>
      </c>
      <c r="S865" s="42">
        <f>N865-(J865-K865)</f>
        <v/>
      </c>
      <c r="T865">
        <f>IF(N865=0,0,IF(AND(ABS(S865)&gt;Calc!$B$8,ABS(S865)/ABS(N865)&gt;Calc!$B$9),1,0))</f>
        <v/>
      </c>
      <c r="U865">
        <f>IF(AND(A865=Calc!$B$3,OR(Calc!$B$6="*",G865=Calc!$B$6),OR(Calc!$B$7="*",F865=Calc!$B$7)),1,0)</f>
        <v/>
      </c>
      <c r="V865">
        <f>IF(AND(U865=1,J865&gt;0),J865+ROW()/1000000,0)</f>
        <v/>
      </c>
      <c r="W865">
        <f>IF(AND(U865=1,OR(N865&lt;&gt;0,J865&lt;&gt;0)),ABS(S865)+ROW()/1000000,0)</f>
        <v/>
      </c>
      <c r="X865">
        <f>IF(AND(U865=1,T865=1,C865&lt;&gt;0),ABS(S865)+ROW()/1000000,0)</f>
        <v/>
      </c>
    </row>
    <row r="866">
      <c r="A866" t="n">
        <v>201708</v>
      </c>
      <c r="B866" t="inlineStr">
        <is>
          <t>08/2017</t>
        </is>
      </c>
      <c r="C866" t="n">
        <v>4</v>
      </c>
      <c r="D866" t="inlineStr">
        <is>
          <t>S04</t>
        </is>
      </c>
      <c r="E866" t="inlineStr">
        <is>
          <t>Nexa Tasmania (S04)</t>
        </is>
      </c>
      <c r="F866" t="inlineStr">
        <is>
          <t>Úc</t>
        </is>
      </c>
      <c r="G866" t="inlineStr">
        <is>
          <t>POS</t>
        </is>
      </c>
      <c r="H866" s="42" t="n">
        <v>2437.32</v>
      </c>
      <c r="I866" s="42" t="n">
        <v>0</v>
      </c>
      <c r="J866" s="42" t="n">
        <v>2437.32</v>
      </c>
      <c r="K866" s="42" t="n">
        <v>0</v>
      </c>
      <c r="L866" s="42" t="n">
        <v>2</v>
      </c>
      <c r="M866" s="42" t="n">
        <v>11</v>
      </c>
      <c r="N866" s="42" t="n">
        <v>2437.32</v>
      </c>
      <c r="O866" s="42" t="n">
        <v>2437.32</v>
      </c>
      <c r="P866" s="42" t="n">
        <v>0</v>
      </c>
      <c r="Q866" s="42" t="n">
        <v>0</v>
      </c>
      <c r="R866" s="42" t="n">
        <v>0</v>
      </c>
      <c r="S866" s="42">
        <f>N866-(J866-K866)</f>
        <v/>
      </c>
      <c r="T866">
        <f>IF(N866=0,0,IF(AND(ABS(S866)&gt;Calc!$B$8,ABS(S866)/ABS(N866)&gt;Calc!$B$9),1,0))</f>
        <v/>
      </c>
      <c r="U866">
        <f>IF(AND(A866=Calc!$B$3,OR(Calc!$B$6="*",G866=Calc!$B$6),OR(Calc!$B$7="*",F866=Calc!$B$7)),1,0)</f>
        <v/>
      </c>
      <c r="V866">
        <f>IF(AND(U866=1,J866&gt;0),J866+ROW()/1000000,0)</f>
        <v/>
      </c>
      <c r="W866">
        <f>IF(AND(U866=1,OR(N866&lt;&gt;0,J866&lt;&gt;0)),ABS(S866)+ROW()/1000000,0)</f>
        <v/>
      </c>
      <c r="X866">
        <f>IF(AND(U866=1,T866=1,C866&lt;&gt;0),ABS(S866)+ROW()/1000000,0)</f>
        <v/>
      </c>
    </row>
    <row r="867">
      <c r="A867" t="n">
        <v>201708</v>
      </c>
      <c r="B867" t="inlineStr">
        <is>
          <t>08/2017</t>
        </is>
      </c>
      <c r="C867" t="n">
        <v>5</v>
      </c>
      <c r="D867" t="inlineStr">
        <is>
          <t>S05</t>
        </is>
      </c>
      <c r="E867" t="inlineStr">
        <is>
          <t>Nexa Victoria (S05)</t>
        </is>
      </c>
      <c r="F867" t="inlineStr">
        <is>
          <t>Úc</t>
        </is>
      </c>
      <c r="G867" t="inlineStr">
        <is>
          <t>POS</t>
        </is>
      </c>
      <c r="H867" s="42" t="n">
        <v>14242.13</v>
      </c>
      <c r="I867" s="42" t="n">
        <v>633.03</v>
      </c>
      <c r="J867" s="42" t="n">
        <v>13609.1</v>
      </c>
      <c r="K867" s="42" t="n">
        <v>0</v>
      </c>
      <c r="L867" s="42" t="n">
        <v>5</v>
      </c>
      <c r="M867" s="42" t="n">
        <v>48</v>
      </c>
      <c r="N867" s="42" t="n">
        <v>13609.1</v>
      </c>
      <c r="O867" s="42" t="n">
        <v>13609.1</v>
      </c>
      <c r="P867" s="42" t="n">
        <v>0</v>
      </c>
      <c r="Q867" s="42" t="n">
        <v>0</v>
      </c>
      <c r="R867" s="42" t="n">
        <v>0</v>
      </c>
      <c r="S867" s="42">
        <f>N867-(J867-K867)</f>
        <v/>
      </c>
      <c r="T867">
        <f>IF(N867=0,0,IF(AND(ABS(S867)&gt;Calc!$B$8,ABS(S867)/ABS(N867)&gt;Calc!$B$9),1,0))</f>
        <v/>
      </c>
      <c r="U867">
        <f>IF(AND(A867=Calc!$B$3,OR(Calc!$B$6="*",G867=Calc!$B$6),OR(Calc!$B$7="*",F867=Calc!$B$7)),1,0)</f>
        <v/>
      </c>
      <c r="V867">
        <f>IF(AND(U867=1,J867&gt;0),J867+ROW()/1000000,0)</f>
        <v/>
      </c>
      <c r="W867">
        <f>IF(AND(U867=1,OR(N867&lt;&gt;0,J867&lt;&gt;0)),ABS(S867)+ROW()/1000000,0)</f>
        <v/>
      </c>
      <c r="X867">
        <f>IF(AND(U867=1,T867=1,C867&lt;&gt;0),ABS(S867)+ROW()/1000000,0)</f>
        <v/>
      </c>
    </row>
    <row r="868">
      <c r="A868" t="n">
        <v>201708</v>
      </c>
      <c r="B868" t="inlineStr">
        <is>
          <t>08/2017</t>
        </is>
      </c>
      <c r="C868" t="n">
        <v>8</v>
      </c>
      <c r="D868" t="inlineStr">
        <is>
          <t>S08</t>
        </is>
      </c>
      <c r="E868" t="inlineStr">
        <is>
          <t>Nexa Newfoundland and Labrador (S08)</t>
        </is>
      </c>
      <c r="F868" t="inlineStr">
        <is>
          <t>Canada</t>
        </is>
      </c>
      <c r="G868" t="inlineStr">
        <is>
          <t>POS</t>
        </is>
      </c>
      <c r="H868" s="42" t="n">
        <v>22491.99</v>
      </c>
      <c r="I868" s="42" t="n">
        <v>1357.45</v>
      </c>
      <c r="J868" s="42" t="n">
        <v>21134.54</v>
      </c>
      <c r="K868" s="42" t="n">
        <v>701.99</v>
      </c>
      <c r="L868" s="42" t="n">
        <v>8</v>
      </c>
      <c r="M868" s="42" t="n">
        <v>62</v>
      </c>
      <c r="N868" s="42" t="n">
        <v>20282.6</v>
      </c>
      <c r="O868" s="42" t="n">
        <v>21134.54</v>
      </c>
      <c r="P868" s="42" t="n">
        <v>0</v>
      </c>
      <c r="Q868" s="42" t="n">
        <v>0</v>
      </c>
      <c r="R868" s="42" t="n">
        <v>0</v>
      </c>
      <c r="S868" s="42">
        <f>N868-(J868-K868)</f>
        <v/>
      </c>
      <c r="T868">
        <f>IF(N868=0,0,IF(AND(ABS(S868)&gt;Calc!$B$8,ABS(S868)/ABS(N868)&gt;Calc!$B$9),1,0))</f>
        <v/>
      </c>
      <c r="U868">
        <f>IF(AND(A868=Calc!$B$3,OR(Calc!$B$6="*",G868=Calc!$B$6),OR(Calc!$B$7="*",F868=Calc!$B$7)),1,0)</f>
        <v/>
      </c>
      <c r="V868">
        <f>IF(AND(U868=1,J868&gt;0),J868+ROW()/1000000,0)</f>
        <v/>
      </c>
      <c r="W868">
        <f>IF(AND(U868=1,OR(N868&lt;&gt;0,J868&lt;&gt;0)),ABS(S868)+ROW()/1000000,0)</f>
        <v/>
      </c>
      <c r="X868">
        <f>IF(AND(U868=1,T868=1,C868&lt;&gt;0),ABS(S868)+ROW()/1000000,0)</f>
        <v/>
      </c>
    </row>
    <row r="869">
      <c r="A869" t="n">
        <v>201708</v>
      </c>
      <c r="B869" t="inlineStr">
        <is>
          <t>08/2017</t>
        </is>
      </c>
      <c r="C869" t="n">
        <v>9</v>
      </c>
      <c r="D869" t="inlineStr">
        <is>
          <t>S09</t>
        </is>
      </c>
      <c r="E869" t="inlineStr">
        <is>
          <t>Nexa Northwest Territories (S09)</t>
        </is>
      </c>
      <c r="F869" t="inlineStr">
        <is>
          <t>Canada</t>
        </is>
      </c>
      <c r="G869" t="inlineStr">
        <is>
          <t>POS</t>
        </is>
      </c>
      <c r="H869" s="42" t="n">
        <v>14954.9</v>
      </c>
      <c r="I869" s="42" t="n">
        <v>801.48</v>
      </c>
      <c r="J869" s="42" t="n">
        <v>14153.42</v>
      </c>
      <c r="K869" s="42" t="n">
        <v>0</v>
      </c>
      <c r="L869" s="42" t="n">
        <v>6</v>
      </c>
      <c r="M869" s="42" t="n">
        <v>55</v>
      </c>
      <c r="N869" s="42" t="n">
        <v>14153.42</v>
      </c>
      <c r="O869" s="42" t="n">
        <v>14153.42</v>
      </c>
      <c r="P869" s="42" t="n">
        <v>2</v>
      </c>
      <c r="Q869" s="42" t="n">
        <v>0</v>
      </c>
      <c r="R869" s="42" t="n">
        <v>0</v>
      </c>
      <c r="S869" s="42">
        <f>N869-(J869-K869)</f>
        <v/>
      </c>
      <c r="T869">
        <f>IF(N869=0,0,IF(AND(ABS(S869)&gt;Calc!$B$8,ABS(S869)/ABS(N869)&gt;Calc!$B$9),1,0))</f>
        <v/>
      </c>
      <c r="U869">
        <f>IF(AND(A869=Calc!$B$3,OR(Calc!$B$6="*",G869=Calc!$B$6),OR(Calc!$B$7="*",F869=Calc!$B$7)),1,0)</f>
        <v/>
      </c>
      <c r="V869">
        <f>IF(AND(U869=1,J869&gt;0),J869+ROW()/1000000,0)</f>
        <v/>
      </c>
      <c r="W869">
        <f>IF(AND(U869=1,OR(N869&lt;&gt;0,J869&lt;&gt;0)),ABS(S869)+ROW()/1000000,0)</f>
        <v/>
      </c>
      <c r="X869">
        <f>IF(AND(U869=1,T869=1,C869&lt;&gt;0),ABS(S869)+ROW()/1000000,0)</f>
        <v/>
      </c>
    </row>
    <row r="870">
      <c r="A870" t="n">
        <v>201708</v>
      </c>
      <c r="B870" t="inlineStr">
        <is>
          <t>08/2017</t>
        </is>
      </c>
      <c r="C870" t="n">
        <v>10</v>
      </c>
      <c r="D870" t="inlineStr">
        <is>
          <t>S10</t>
        </is>
      </c>
      <c r="E870" t="inlineStr">
        <is>
          <t>Nexa Nunavut (S10)</t>
        </is>
      </c>
      <c r="F870" t="inlineStr">
        <is>
          <t>Canada</t>
        </is>
      </c>
      <c r="G870" t="inlineStr">
        <is>
          <t>POS</t>
        </is>
      </c>
      <c r="H870" s="42" t="n">
        <v>8307.1</v>
      </c>
      <c r="I870" s="42" t="n">
        <v>107.2</v>
      </c>
      <c r="J870" s="42" t="n">
        <v>8199.9</v>
      </c>
      <c r="K870" s="42" t="n">
        <v>0</v>
      </c>
      <c r="L870" s="42" t="n">
        <v>4</v>
      </c>
      <c r="M870" s="42" t="n">
        <v>33</v>
      </c>
      <c r="N870" s="42" t="n">
        <v>8199.9</v>
      </c>
      <c r="O870" s="42" t="n">
        <v>8199.9</v>
      </c>
      <c r="P870" s="42" t="n">
        <v>0</v>
      </c>
      <c r="Q870" s="42" t="n">
        <v>0</v>
      </c>
      <c r="R870" s="42" t="n">
        <v>0</v>
      </c>
      <c r="S870" s="42">
        <f>N870-(J870-K870)</f>
        <v/>
      </c>
      <c r="T870">
        <f>IF(N870=0,0,IF(AND(ABS(S870)&gt;Calc!$B$8,ABS(S870)/ABS(N870)&gt;Calc!$B$9),1,0))</f>
        <v/>
      </c>
      <c r="U870">
        <f>IF(AND(A870=Calc!$B$3,OR(Calc!$B$6="*",G870=Calc!$B$6),OR(Calc!$B$7="*",F870=Calc!$B$7)),1,0)</f>
        <v/>
      </c>
      <c r="V870">
        <f>IF(AND(U870=1,J870&gt;0),J870+ROW()/1000000,0)</f>
        <v/>
      </c>
      <c r="W870">
        <f>IF(AND(U870=1,OR(N870&lt;&gt;0,J870&lt;&gt;0)),ABS(S870)+ROW()/1000000,0)</f>
        <v/>
      </c>
      <c r="X870">
        <f>IF(AND(U870=1,T870=1,C870&lt;&gt;0),ABS(S870)+ROW()/1000000,0)</f>
        <v/>
      </c>
    </row>
    <row r="871">
      <c r="A871" t="n">
        <v>201708</v>
      </c>
      <c r="B871" t="inlineStr">
        <is>
          <t>08/2017</t>
        </is>
      </c>
      <c r="C871" t="n">
        <v>15</v>
      </c>
      <c r="D871" t="inlineStr">
        <is>
          <t>S15</t>
        </is>
      </c>
      <c r="E871" t="inlineStr">
        <is>
          <t>Nexa La Réunion (S15)</t>
        </is>
      </c>
      <c r="F871" t="inlineStr">
        <is>
          <t>Pháp</t>
        </is>
      </c>
      <c r="G871" t="inlineStr">
        <is>
          <t>POS</t>
        </is>
      </c>
      <c r="H871" s="42" t="n">
        <v>5245.29</v>
      </c>
      <c r="I871" s="42" t="n">
        <v>524.53</v>
      </c>
      <c r="J871" s="42" t="n">
        <v>4720.76</v>
      </c>
      <c r="K871" s="42" t="n">
        <v>0</v>
      </c>
      <c r="L871" s="42" t="n">
        <v>3</v>
      </c>
      <c r="M871" s="42" t="n">
        <v>19</v>
      </c>
      <c r="N871" s="42" t="n">
        <v>4720.76</v>
      </c>
      <c r="O871" s="42" t="n">
        <v>4720.76</v>
      </c>
      <c r="P871" s="42" t="n">
        <v>0</v>
      </c>
      <c r="Q871" s="42" t="n">
        <v>0</v>
      </c>
      <c r="R871" s="42" t="n">
        <v>0</v>
      </c>
      <c r="S871" s="42">
        <f>N871-(J871-K871)</f>
        <v/>
      </c>
      <c r="T871">
        <f>IF(N871=0,0,IF(AND(ABS(S871)&gt;Calc!$B$8,ABS(S871)/ABS(N871)&gt;Calc!$B$9),1,0))</f>
        <v/>
      </c>
      <c r="U871">
        <f>IF(AND(A871=Calc!$B$3,OR(Calc!$B$6="*",G871=Calc!$B$6),OR(Calc!$B$7="*",F871=Calc!$B$7)),1,0)</f>
        <v/>
      </c>
      <c r="V871">
        <f>IF(AND(U871=1,J871&gt;0),J871+ROW()/1000000,0)</f>
        <v/>
      </c>
      <c r="W871">
        <f>IF(AND(U871=1,OR(N871&lt;&gt;0,J871&lt;&gt;0)),ABS(S871)+ROW()/1000000,0)</f>
        <v/>
      </c>
      <c r="X871">
        <f>IF(AND(U871=1,T871=1,C871&lt;&gt;0),ABS(S871)+ROW()/1000000,0)</f>
        <v/>
      </c>
    </row>
    <row r="872">
      <c r="A872" t="n">
        <v>201708</v>
      </c>
      <c r="B872" t="inlineStr">
        <is>
          <t>08/2017</t>
        </is>
      </c>
      <c r="C872" t="n">
        <v>17</v>
      </c>
      <c r="D872" t="inlineStr">
        <is>
          <t>S17</t>
        </is>
      </c>
      <c r="E872" t="inlineStr">
        <is>
          <t>Nexa Martinique (S17)</t>
        </is>
      </c>
      <c r="F872" t="inlineStr">
        <is>
          <t>Pháp</t>
        </is>
      </c>
      <c r="G872" t="inlineStr">
        <is>
          <t>POS</t>
        </is>
      </c>
      <c r="H872" s="42" t="n">
        <v>4796.95</v>
      </c>
      <c r="I872" s="42" t="n">
        <v>479.7</v>
      </c>
      <c r="J872" s="42" t="n">
        <v>4317.25</v>
      </c>
      <c r="K872" s="42" t="n">
        <v>0</v>
      </c>
      <c r="L872" s="42" t="n">
        <v>1</v>
      </c>
      <c r="M872" s="42" t="n">
        <v>8</v>
      </c>
      <c r="N872" s="42" t="n">
        <v>4317.25</v>
      </c>
      <c r="O872" s="42" t="n">
        <v>4317.25</v>
      </c>
      <c r="P872" s="42" t="n">
        <v>0</v>
      </c>
      <c r="Q872" s="42" t="n">
        <v>0</v>
      </c>
      <c r="R872" s="42" t="n">
        <v>0</v>
      </c>
      <c r="S872" s="42">
        <f>N872-(J872-K872)</f>
        <v/>
      </c>
      <c r="T872">
        <f>IF(N872=0,0,IF(AND(ABS(S872)&gt;Calc!$B$8,ABS(S872)/ABS(N872)&gt;Calc!$B$9),1,0))</f>
        <v/>
      </c>
      <c r="U872">
        <f>IF(AND(A872=Calc!$B$3,OR(Calc!$B$6="*",G872=Calc!$B$6),OR(Calc!$B$7="*",F872=Calc!$B$7)),1,0)</f>
        <v/>
      </c>
      <c r="V872">
        <f>IF(AND(U872=1,J872&gt;0),J872+ROW()/1000000,0)</f>
        <v/>
      </c>
      <c r="W872">
        <f>IF(AND(U872=1,OR(N872&lt;&gt;0,J872&lt;&gt;0)),ABS(S872)+ROW()/1000000,0)</f>
        <v/>
      </c>
      <c r="X872">
        <f>IF(AND(U872=1,T872=1,C872&lt;&gt;0),ABS(S872)+ROW()/1000000,0)</f>
        <v/>
      </c>
    </row>
    <row r="873">
      <c r="A873" t="n">
        <v>201708</v>
      </c>
      <c r="B873" t="inlineStr">
        <is>
          <t>08/2017</t>
        </is>
      </c>
      <c r="C873" t="n">
        <v>18</v>
      </c>
      <c r="D873" t="inlineStr">
        <is>
          <t>S18</t>
        </is>
      </c>
      <c r="E873" t="inlineStr">
        <is>
          <t>Nexa Mayotte (S18)</t>
        </is>
      </c>
      <c r="F873" t="inlineStr">
        <is>
          <t>Pháp</t>
        </is>
      </c>
      <c r="G873" t="inlineStr">
        <is>
          <t>POS</t>
        </is>
      </c>
      <c r="H873" s="42" t="n">
        <v>999.89</v>
      </c>
      <c r="I873" s="42" t="n">
        <v>99.98999999999999</v>
      </c>
      <c r="J873" s="42" t="n">
        <v>899.9</v>
      </c>
      <c r="K873" s="42" t="n">
        <v>0</v>
      </c>
      <c r="L873" s="42" t="n">
        <v>1</v>
      </c>
      <c r="M873" s="42" t="n">
        <v>2</v>
      </c>
      <c r="N873" s="42" t="n">
        <v>899.9</v>
      </c>
      <c r="O873" s="42" t="n">
        <v>899.9</v>
      </c>
      <c r="P873" s="42" t="n">
        <v>0</v>
      </c>
      <c r="Q873" s="42" t="n">
        <v>0</v>
      </c>
      <c r="R873" s="42" t="n">
        <v>0</v>
      </c>
      <c r="S873" s="42">
        <f>N873-(J873-K873)</f>
        <v/>
      </c>
      <c r="T873">
        <f>IF(N873=0,0,IF(AND(ABS(S873)&gt;Calc!$B$8,ABS(S873)/ABS(N873)&gt;Calc!$B$9),1,0))</f>
        <v/>
      </c>
      <c r="U873">
        <f>IF(AND(A873=Calc!$B$3,OR(Calc!$B$6="*",G873=Calc!$B$6),OR(Calc!$B$7="*",F873=Calc!$B$7)),1,0)</f>
        <v/>
      </c>
      <c r="V873">
        <f>IF(AND(U873=1,J873&gt;0),J873+ROW()/1000000,0)</f>
        <v/>
      </c>
      <c r="W873">
        <f>IF(AND(U873=1,OR(N873&lt;&gt;0,J873&lt;&gt;0)),ABS(S873)+ROW()/1000000,0)</f>
        <v/>
      </c>
      <c r="X873">
        <f>IF(AND(U873=1,T873=1,C873&lt;&gt;0),ABS(S873)+ROW()/1000000,0)</f>
        <v/>
      </c>
    </row>
    <row r="874">
      <c r="A874" t="n">
        <v>201708</v>
      </c>
      <c r="B874" t="inlineStr">
        <is>
          <t>08/2017</t>
        </is>
      </c>
      <c r="C874" t="n">
        <v>19</v>
      </c>
      <c r="D874" t="inlineStr">
        <is>
          <t>S19</t>
        </is>
      </c>
      <c r="E874" t="inlineStr">
        <is>
          <t>Nexa Berlin (S19)</t>
        </is>
      </c>
      <c r="F874" t="inlineStr">
        <is>
          <t>Đức</t>
        </is>
      </c>
      <c r="G874" t="inlineStr">
        <is>
          <t>POS</t>
        </is>
      </c>
      <c r="H874" s="42" t="n">
        <v>5671.09</v>
      </c>
      <c r="I874" s="42" t="n">
        <v>236.8</v>
      </c>
      <c r="J874" s="42" t="n">
        <v>5434.29</v>
      </c>
      <c r="K874" s="42" t="n">
        <v>0</v>
      </c>
      <c r="L874" s="42" t="n">
        <v>2</v>
      </c>
      <c r="M874" s="42" t="n">
        <v>19</v>
      </c>
      <c r="N874" s="42" t="n">
        <v>5434.29</v>
      </c>
      <c r="O874" s="42" t="n">
        <v>5434.29</v>
      </c>
      <c r="P874" s="42" t="n">
        <v>0</v>
      </c>
      <c r="Q874" s="42" t="n">
        <v>0</v>
      </c>
      <c r="R874" s="42" t="n">
        <v>0</v>
      </c>
      <c r="S874" s="42">
        <f>N874-(J874-K874)</f>
        <v/>
      </c>
      <c r="T874">
        <f>IF(N874=0,0,IF(AND(ABS(S874)&gt;Calc!$B$8,ABS(S874)/ABS(N874)&gt;Calc!$B$9),1,0))</f>
        <v/>
      </c>
      <c r="U874">
        <f>IF(AND(A874=Calc!$B$3,OR(Calc!$B$6="*",G874=Calc!$B$6),OR(Calc!$B$7="*",F874=Calc!$B$7)),1,0)</f>
        <v/>
      </c>
      <c r="V874">
        <f>IF(AND(U874=1,J874&gt;0),J874+ROW()/1000000,0)</f>
        <v/>
      </c>
      <c r="W874">
        <f>IF(AND(U874=1,OR(N874&lt;&gt;0,J874&lt;&gt;0)),ABS(S874)+ROW()/1000000,0)</f>
        <v/>
      </c>
      <c r="X874">
        <f>IF(AND(U874=1,T874=1,C874&lt;&gt;0),ABS(S874)+ROW()/1000000,0)</f>
        <v/>
      </c>
    </row>
    <row r="875">
      <c r="A875" t="n">
        <v>201708</v>
      </c>
      <c r="B875" t="inlineStr">
        <is>
          <t>08/2017</t>
        </is>
      </c>
      <c r="C875" t="n">
        <v>20</v>
      </c>
      <c r="D875" t="inlineStr">
        <is>
          <t>S20</t>
        </is>
      </c>
      <c r="E875" t="inlineStr">
        <is>
          <t>Nexa Brandenburg (S20)</t>
        </is>
      </c>
      <c r="F875" t="inlineStr">
        <is>
          <t>Đức</t>
        </is>
      </c>
      <c r="G875" t="inlineStr">
        <is>
          <t>POS</t>
        </is>
      </c>
      <c r="H875" s="42" t="n">
        <v>3906.73</v>
      </c>
      <c r="I875" s="42" t="n">
        <v>0</v>
      </c>
      <c r="J875" s="42" t="n">
        <v>3906.73</v>
      </c>
      <c r="K875" s="42" t="n">
        <v>0</v>
      </c>
      <c r="L875" s="42" t="n">
        <v>2</v>
      </c>
      <c r="M875" s="42" t="n">
        <v>17</v>
      </c>
      <c r="N875" s="42" t="n">
        <v>3906.73</v>
      </c>
      <c r="O875" s="42" t="n">
        <v>3906.73</v>
      </c>
      <c r="P875" s="42" t="n">
        <v>0</v>
      </c>
      <c r="Q875" s="42" t="n">
        <v>0</v>
      </c>
      <c r="R875" s="42" t="n">
        <v>0</v>
      </c>
      <c r="S875" s="42">
        <f>N875-(J875-K875)</f>
        <v/>
      </c>
      <c r="T875">
        <f>IF(N875=0,0,IF(AND(ABS(S875)&gt;Calc!$B$8,ABS(S875)/ABS(N875)&gt;Calc!$B$9),1,0))</f>
        <v/>
      </c>
      <c r="U875">
        <f>IF(AND(A875=Calc!$B$3,OR(Calc!$B$6="*",G875=Calc!$B$6),OR(Calc!$B$7="*",F875=Calc!$B$7)),1,0)</f>
        <v/>
      </c>
      <c r="V875">
        <f>IF(AND(U875=1,J875&gt;0),J875+ROW()/1000000,0)</f>
        <v/>
      </c>
      <c r="W875">
        <f>IF(AND(U875=1,OR(N875&lt;&gt;0,J875&lt;&gt;0)),ABS(S875)+ROW()/1000000,0)</f>
        <v/>
      </c>
      <c r="X875">
        <f>IF(AND(U875=1,T875=1,C875&lt;&gt;0),ABS(S875)+ROW()/1000000,0)</f>
        <v/>
      </c>
    </row>
    <row r="876">
      <c r="A876" t="n">
        <v>201708</v>
      </c>
      <c r="B876" t="inlineStr">
        <is>
          <t>08/2017</t>
        </is>
      </c>
      <c r="C876" t="n">
        <v>22</v>
      </c>
      <c r="D876" t="inlineStr">
        <is>
          <t>S22</t>
        </is>
      </c>
      <c r="E876" t="inlineStr">
        <is>
          <t>Nexa Freistaat Thüringen (S22)</t>
        </is>
      </c>
      <c r="F876" t="inlineStr">
        <is>
          <t>Đức</t>
        </is>
      </c>
      <c r="G876" t="inlineStr">
        <is>
          <t>POS</t>
        </is>
      </c>
      <c r="H876" s="42" t="n">
        <v>12507.54</v>
      </c>
      <c r="I876" s="42" t="n">
        <v>607.8</v>
      </c>
      <c r="J876" s="42" t="n">
        <v>11899.74</v>
      </c>
      <c r="K876" s="42" t="n">
        <v>0</v>
      </c>
      <c r="L876" s="42" t="n">
        <v>7</v>
      </c>
      <c r="M876" s="42" t="n">
        <v>50</v>
      </c>
      <c r="N876" s="42" t="n">
        <v>11899.74</v>
      </c>
      <c r="O876" s="42" t="n">
        <v>11899.74</v>
      </c>
      <c r="P876" s="42" t="n">
        <v>0</v>
      </c>
      <c r="Q876" s="42" t="n">
        <v>0</v>
      </c>
      <c r="R876" s="42" t="n">
        <v>0</v>
      </c>
      <c r="S876" s="42">
        <f>N876-(J876-K876)</f>
        <v/>
      </c>
      <c r="T876">
        <f>IF(N876=0,0,IF(AND(ABS(S876)&gt;Calc!$B$8,ABS(S876)/ABS(N876)&gt;Calc!$B$9),1,0))</f>
        <v/>
      </c>
      <c r="U876">
        <f>IF(AND(A876=Calc!$B$3,OR(Calc!$B$6="*",G876=Calc!$B$6),OR(Calc!$B$7="*",F876=Calc!$B$7)),1,0)</f>
        <v/>
      </c>
      <c r="V876">
        <f>IF(AND(U876=1,J876&gt;0),J876+ROW()/1000000,0)</f>
        <v/>
      </c>
      <c r="W876">
        <f>IF(AND(U876=1,OR(N876&lt;&gt;0,J876&lt;&gt;0)),ABS(S876)+ROW()/1000000,0)</f>
        <v/>
      </c>
      <c r="X876">
        <f>IF(AND(U876=1,T876=1,C876&lt;&gt;0),ABS(S876)+ROW()/1000000,0)</f>
        <v/>
      </c>
    </row>
    <row r="877">
      <c r="A877" t="n">
        <v>201708</v>
      </c>
      <c r="B877" t="inlineStr">
        <is>
          <t>08/2017</t>
        </is>
      </c>
      <c r="C877" t="n">
        <v>23</v>
      </c>
      <c r="D877" t="inlineStr">
        <is>
          <t>S23</t>
        </is>
      </c>
      <c r="E877" t="inlineStr">
        <is>
          <t>Nexa Hamburg (S23)</t>
        </is>
      </c>
      <c r="F877" t="inlineStr">
        <is>
          <t>Đức</t>
        </is>
      </c>
      <c r="G877" t="inlineStr">
        <is>
          <t>POS</t>
        </is>
      </c>
      <c r="H877" s="42" t="n">
        <v>11320.11</v>
      </c>
      <c r="I877" s="42" t="n">
        <v>337.31</v>
      </c>
      <c r="J877" s="42" t="n">
        <v>10982.8</v>
      </c>
      <c r="K877" s="42" t="n">
        <v>4905.96</v>
      </c>
      <c r="L877" s="42" t="n">
        <v>3</v>
      </c>
      <c r="M877" s="42" t="n">
        <v>42</v>
      </c>
      <c r="N877" s="42" t="n">
        <v>6076.84</v>
      </c>
      <c r="O877" s="42" t="n">
        <v>10982.8</v>
      </c>
      <c r="P877" s="42" t="n">
        <v>0</v>
      </c>
      <c r="Q877" s="42" t="n">
        <v>0</v>
      </c>
      <c r="R877" s="42" t="n">
        <v>0</v>
      </c>
      <c r="S877" s="42">
        <f>N877-(J877-K877)</f>
        <v/>
      </c>
      <c r="T877">
        <f>IF(N877=0,0,IF(AND(ABS(S877)&gt;Calc!$B$8,ABS(S877)/ABS(N877)&gt;Calc!$B$9),1,0))</f>
        <v/>
      </c>
      <c r="U877">
        <f>IF(AND(A877=Calc!$B$3,OR(Calc!$B$6="*",G877=Calc!$B$6),OR(Calc!$B$7="*",F877=Calc!$B$7)),1,0)</f>
        <v/>
      </c>
      <c r="V877">
        <f>IF(AND(U877=1,J877&gt;0),J877+ROW()/1000000,0)</f>
        <v/>
      </c>
      <c r="W877">
        <f>IF(AND(U877=1,OR(N877&lt;&gt;0,J877&lt;&gt;0)),ABS(S877)+ROW()/1000000,0)</f>
        <v/>
      </c>
      <c r="X877">
        <f>IF(AND(U877=1,T877=1,C877&lt;&gt;0),ABS(S877)+ROW()/1000000,0)</f>
        <v/>
      </c>
    </row>
    <row r="878">
      <c r="A878" t="n">
        <v>201708</v>
      </c>
      <c r="B878" t="inlineStr">
        <is>
          <t>08/2017</t>
        </is>
      </c>
      <c r="C878" t="n">
        <v>27</v>
      </c>
      <c r="D878" t="inlineStr">
        <is>
          <t>S27</t>
        </is>
      </c>
      <c r="E878" t="inlineStr">
        <is>
          <t>Nexa Sachsen-Anhalt (S27)</t>
        </is>
      </c>
      <c r="F878" t="inlineStr">
        <is>
          <t>Đức</t>
        </is>
      </c>
      <c r="G878" t="inlineStr">
        <is>
          <t>POS</t>
        </is>
      </c>
      <c r="H878" s="42" t="n">
        <v>1938</v>
      </c>
      <c r="I878" s="42" t="n">
        <v>0</v>
      </c>
      <c r="J878" s="42" t="n">
        <v>1938</v>
      </c>
      <c r="K878" s="42" t="n">
        <v>0</v>
      </c>
      <c r="L878" s="42" t="n">
        <v>1</v>
      </c>
      <c r="M878" s="42" t="n">
        <v>2</v>
      </c>
      <c r="N878" s="42" t="n">
        <v>1938</v>
      </c>
      <c r="O878" s="42" t="n">
        <v>1938</v>
      </c>
      <c r="P878" s="42" t="n">
        <v>0</v>
      </c>
      <c r="Q878" s="42" t="n">
        <v>0</v>
      </c>
      <c r="R878" s="42" t="n">
        <v>0</v>
      </c>
      <c r="S878" s="42">
        <f>N878-(J878-K878)</f>
        <v/>
      </c>
      <c r="T878">
        <f>IF(N878=0,0,IF(AND(ABS(S878)&gt;Calc!$B$8,ABS(S878)/ABS(N878)&gt;Calc!$B$9),1,0))</f>
        <v/>
      </c>
      <c r="U878">
        <f>IF(AND(A878=Calc!$B$3,OR(Calc!$B$6="*",G878=Calc!$B$6),OR(Calc!$B$7="*",F878=Calc!$B$7)),1,0)</f>
        <v/>
      </c>
      <c r="V878">
        <f>IF(AND(U878=1,J878&gt;0),J878+ROW()/1000000,0)</f>
        <v/>
      </c>
      <c r="W878">
        <f>IF(AND(U878=1,OR(N878&lt;&gt;0,J878&lt;&gt;0)),ABS(S878)+ROW()/1000000,0)</f>
        <v/>
      </c>
      <c r="X878">
        <f>IF(AND(U878=1,T878=1,C878&lt;&gt;0),ABS(S878)+ROW()/1000000,0)</f>
        <v/>
      </c>
    </row>
    <row r="879">
      <c r="A879" t="n">
        <v>201708</v>
      </c>
      <c r="B879" t="inlineStr">
        <is>
          <t>08/2017</t>
        </is>
      </c>
      <c r="C879" t="n">
        <v>29</v>
      </c>
      <c r="D879" t="inlineStr">
        <is>
          <t>S29</t>
        </is>
      </c>
      <c r="E879" t="inlineStr">
        <is>
          <t>Nexa Enna (S29)</t>
        </is>
      </c>
      <c r="F879" t="inlineStr">
        <is>
          <t>Ý</t>
        </is>
      </c>
      <c r="G879" t="inlineStr">
        <is>
          <t>POS</t>
        </is>
      </c>
      <c r="H879" s="42" t="n">
        <v>25577.2</v>
      </c>
      <c r="I879" s="42" t="n">
        <v>1121.81</v>
      </c>
      <c r="J879" s="42" t="n">
        <v>24455.39</v>
      </c>
      <c r="K879" s="42" t="n">
        <v>782.1</v>
      </c>
      <c r="L879" s="42" t="n">
        <v>9</v>
      </c>
      <c r="M879" s="42" t="n">
        <v>72</v>
      </c>
      <c r="N879" s="42" t="n">
        <v>23673.29</v>
      </c>
      <c r="O879" s="42" t="n">
        <v>24455.39</v>
      </c>
      <c r="P879" s="42" t="n">
        <v>0</v>
      </c>
      <c r="Q879" s="42" t="n">
        <v>0</v>
      </c>
      <c r="R879" s="42" t="n">
        <v>0</v>
      </c>
      <c r="S879" s="42">
        <f>N879-(J879-K879)</f>
        <v/>
      </c>
      <c r="T879">
        <f>IF(N879=0,0,IF(AND(ABS(S879)&gt;Calc!$B$8,ABS(S879)/ABS(N879)&gt;Calc!$B$9),1,0))</f>
        <v/>
      </c>
      <c r="U879">
        <f>IF(AND(A879=Calc!$B$3,OR(Calc!$B$6="*",G879=Calc!$B$6),OR(Calc!$B$7="*",F879=Calc!$B$7)),1,0)</f>
        <v/>
      </c>
      <c r="V879">
        <f>IF(AND(U879=1,J879&gt;0),J879+ROW()/1000000,0)</f>
        <v/>
      </c>
      <c r="W879">
        <f>IF(AND(U879=1,OR(N879&lt;&gt;0,J879&lt;&gt;0)),ABS(S879)+ROW()/1000000,0)</f>
        <v/>
      </c>
      <c r="X879">
        <f>IF(AND(U879=1,T879=1,C879&lt;&gt;0),ABS(S879)+ROW()/1000000,0)</f>
        <v/>
      </c>
    </row>
    <row r="880">
      <c r="A880" t="n">
        <v>201708</v>
      </c>
      <c r="B880" t="inlineStr">
        <is>
          <t>08/2017</t>
        </is>
      </c>
      <c r="C880" t="n">
        <v>30</v>
      </c>
      <c r="D880" t="inlineStr">
        <is>
          <t>S30</t>
        </is>
      </c>
      <c r="E880" t="inlineStr">
        <is>
          <t>Nexa Pesaro (S30)</t>
        </is>
      </c>
      <c r="F880" t="inlineStr">
        <is>
          <t>Ý</t>
        </is>
      </c>
      <c r="G880" t="inlineStr">
        <is>
          <t>POS</t>
        </is>
      </c>
      <c r="H880" s="42" t="n">
        <v>15253.03</v>
      </c>
      <c r="I880" s="42" t="n">
        <v>1157.13</v>
      </c>
      <c r="J880" s="42" t="n">
        <v>14095.9</v>
      </c>
      <c r="K880" s="42" t="n">
        <v>0</v>
      </c>
      <c r="L880" s="42" t="n">
        <v>6</v>
      </c>
      <c r="M880" s="42" t="n">
        <v>47</v>
      </c>
      <c r="N880" s="42" t="n">
        <v>14095.9</v>
      </c>
      <c r="O880" s="42" t="n">
        <v>14095.9</v>
      </c>
      <c r="P880" s="42" t="n">
        <v>0</v>
      </c>
      <c r="Q880" s="42" t="n">
        <v>0</v>
      </c>
      <c r="R880" s="42" t="n">
        <v>0</v>
      </c>
      <c r="S880" s="42">
        <f>N880-(J880-K880)</f>
        <v/>
      </c>
      <c r="T880">
        <f>IF(N880=0,0,IF(AND(ABS(S880)&gt;Calc!$B$8,ABS(S880)/ABS(N880)&gt;Calc!$B$9),1,0))</f>
        <v/>
      </c>
      <c r="U880">
        <f>IF(AND(A880=Calc!$B$3,OR(Calc!$B$6="*",G880=Calc!$B$6),OR(Calc!$B$7="*",F880=Calc!$B$7)),1,0)</f>
        <v/>
      </c>
      <c r="V880">
        <f>IF(AND(U880=1,J880&gt;0),J880+ROW()/1000000,0)</f>
        <v/>
      </c>
      <c r="W880">
        <f>IF(AND(U880=1,OR(N880&lt;&gt;0,J880&lt;&gt;0)),ABS(S880)+ROW()/1000000,0)</f>
        <v/>
      </c>
      <c r="X880">
        <f>IF(AND(U880=1,T880=1,C880&lt;&gt;0),ABS(S880)+ROW()/1000000,0)</f>
        <v/>
      </c>
    </row>
    <row r="881">
      <c r="A881" t="n">
        <v>201708</v>
      </c>
      <c r="B881" t="inlineStr">
        <is>
          <t>08/2017</t>
        </is>
      </c>
      <c r="C881" t="n">
        <v>31</v>
      </c>
      <c r="D881" t="inlineStr">
        <is>
          <t>S31</t>
        </is>
      </c>
      <c r="E881" t="inlineStr">
        <is>
          <t>Nexa Drenthe (S31)</t>
        </is>
      </c>
      <c r="F881" t="inlineStr">
        <is>
          <t>Hà Lan</t>
        </is>
      </c>
      <c r="G881" t="inlineStr">
        <is>
          <t>POS</t>
        </is>
      </c>
      <c r="H881" s="42" t="n">
        <v>6504.21</v>
      </c>
      <c r="I881" s="42" t="n">
        <v>19.82</v>
      </c>
      <c r="J881" s="42" t="n">
        <v>6484.39</v>
      </c>
      <c r="K881" s="42" t="n">
        <v>0</v>
      </c>
      <c r="L881" s="42" t="n">
        <v>2</v>
      </c>
      <c r="M881" s="42" t="n">
        <v>24</v>
      </c>
      <c r="N881" s="42" t="n">
        <v>6484.39</v>
      </c>
      <c r="O881" s="42" t="n">
        <v>6484.39</v>
      </c>
      <c r="P881" s="42" t="n">
        <v>0</v>
      </c>
      <c r="Q881" s="42" t="n">
        <v>0</v>
      </c>
      <c r="R881" s="42" t="n">
        <v>0</v>
      </c>
      <c r="S881" s="42">
        <f>N881-(J881-K881)</f>
        <v/>
      </c>
      <c r="T881">
        <f>IF(N881=0,0,IF(AND(ABS(S881)&gt;Calc!$B$8,ABS(S881)/ABS(N881)&gt;Calc!$B$9),1,0))</f>
        <v/>
      </c>
      <c r="U881">
        <f>IF(AND(A881=Calc!$B$3,OR(Calc!$B$6="*",G881=Calc!$B$6),OR(Calc!$B$7="*",F881=Calc!$B$7)),1,0)</f>
        <v/>
      </c>
      <c r="V881">
        <f>IF(AND(U881=1,J881&gt;0),J881+ROW()/1000000,0)</f>
        <v/>
      </c>
      <c r="W881">
        <f>IF(AND(U881=1,OR(N881&lt;&gt;0,J881&lt;&gt;0)),ABS(S881)+ROW()/1000000,0)</f>
        <v/>
      </c>
      <c r="X881">
        <f>IF(AND(U881=1,T881=1,C881&lt;&gt;0),ABS(S881)+ROW()/1000000,0)</f>
        <v/>
      </c>
    </row>
    <row r="882">
      <c r="A882" t="n">
        <v>201708</v>
      </c>
      <c r="B882" t="inlineStr">
        <is>
          <t>08/2017</t>
        </is>
      </c>
      <c r="C882" t="n">
        <v>32</v>
      </c>
      <c r="D882" t="inlineStr">
        <is>
          <t>S32</t>
        </is>
      </c>
      <c r="E882" t="inlineStr">
        <is>
          <t>Nexa Flevoland (S32)</t>
        </is>
      </c>
      <c r="F882" t="inlineStr">
        <is>
          <t>Hà Lan</t>
        </is>
      </c>
      <c r="G882" t="inlineStr">
        <is>
          <t>POS</t>
        </is>
      </c>
      <c r="H882" s="42" t="n">
        <v>2313.96</v>
      </c>
      <c r="I882" s="42" t="n">
        <v>103.4</v>
      </c>
      <c r="J882" s="42" t="n">
        <v>2210.56</v>
      </c>
      <c r="K882" s="42" t="n">
        <v>0</v>
      </c>
      <c r="L882" s="42" t="n">
        <v>2</v>
      </c>
      <c r="M882" s="42" t="n">
        <v>9</v>
      </c>
      <c r="N882" s="42" t="n">
        <v>2210.56</v>
      </c>
      <c r="O882" s="42" t="n">
        <v>2210.56</v>
      </c>
      <c r="P882" s="42" t="n">
        <v>0</v>
      </c>
      <c r="Q882" s="42" t="n">
        <v>0</v>
      </c>
      <c r="R882" s="42" t="n">
        <v>0</v>
      </c>
      <c r="S882" s="42">
        <f>N882-(J882-K882)</f>
        <v/>
      </c>
      <c r="T882">
        <f>IF(N882=0,0,IF(AND(ABS(S882)&gt;Calc!$B$8,ABS(S882)/ABS(N882)&gt;Calc!$B$9),1,0))</f>
        <v/>
      </c>
      <c r="U882">
        <f>IF(AND(A882=Calc!$B$3,OR(Calc!$B$6="*",G882=Calc!$B$6),OR(Calc!$B$7="*",F882=Calc!$B$7)),1,0)</f>
        <v/>
      </c>
      <c r="V882">
        <f>IF(AND(U882=1,J882&gt;0),J882+ROW()/1000000,0)</f>
        <v/>
      </c>
      <c r="W882">
        <f>IF(AND(U882=1,OR(N882&lt;&gt;0,J882&lt;&gt;0)),ABS(S882)+ROW()/1000000,0)</f>
        <v/>
      </c>
      <c r="X882">
        <f>IF(AND(U882=1,T882=1,C882&lt;&gt;0),ABS(S882)+ROW()/1000000,0)</f>
        <v/>
      </c>
    </row>
    <row r="883">
      <c r="A883" t="n">
        <v>201708</v>
      </c>
      <c r="B883" t="inlineStr">
        <is>
          <t>08/2017</t>
        </is>
      </c>
      <c r="C883" t="n">
        <v>33</v>
      </c>
      <c r="D883" t="inlineStr">
        <is>
          <t>S33</t>
        </is>
      </c>
      <c r="E883" t="inlineStr">
        <is>
          <t>Nexa Friesland (S33)</t>
        </is>
      </c>
      <c r="F883" t="inlineStr">
        <is>
          <t>Hà Lan</t>
        </is>
      </c>
      <c r="G883" t="inlineStr">
        <is>
          <t>POS</t>
        </is>
      </c>
      <c r="H883" s="42" t="n">
        <v>3337.05</v>
      </c>
      <c r="I883" s="42" t="n">
        <v>333.7</v>
      </c>
      <c r="J883" s="42" t="n">
        <v>3003.35</v>
      </c>
      <c r="K883" s="42" t="n">
        <v>0</v>
      </c>
      <c r="L883" s="42" t="n">
        <v>3</v>
      </c>
      <c r="M883" s="42" t="n">
        <v>39</v>
      </c>
      <c r="N883" s="42" t="n">
        <v>3003.35</v>
      </c>
      <c r="O883" s="42" t="n">
        <v>3003.35</v>
      </c>
      <c r="P883" s="42" t="n">
        <v>0</v>
      </c>
      <c r="Q883" s="42" t="n">
        <v>0</v>
      </c>
      <c r="R883" s="42" t="n">
        <v>0</v>
      </c>
      <c r="S883" s="42">
        <f>N883-(J883-K883)</f>
        <v/>
      </c>
      <c r="T883">
        <f>IF(N883=0,0,IF(AND(ABS(S883)&gt;Calc!$B$8,ABS(S883)/ABS(N883)&gt;Calc!$B$9),1,0))</f>
        <v/>
      </c>
      <c r="U883">
        <f>IF(AND(A883=Calc!$B$3,OR(Calc!$B$6="*",G883=Calc!$B$6),OR(Calc!$B$7="*",F883=Calc!$B$7)),1,0)</f>
        <v/>
      </c>
      <c r="V883">
        <f>IF(AND(U883=1,J883&gt;0),J883+ROW()/1000000,0)</f>
        <v/>
      </c>
      <c r="W883">
        <f>IF(AND(U883=1,OR(N883&lt;&gt;0,J883&lt;&gt;0)),ABS(S883)+ROW()/1000000,0)</f>
        <v/>
      </c>
      <c r="X883">
        <f>IF(AND(U883=1,T883=1,C883&lt;&gt;0),ABS(S883)+ROW()/1000000,0)</f>
        <v/>
      </c>
    </row>
    <row r="884">
      <c r="A884" t="n">
        <v>201708</v>
      </c>
      <c r="B884" t="inlineStr">
        <is>
          <t>08/2017</t>
        </is>
      </c>
      <c r="C884" t="n">
        <v>34</v>
      </c>
      <c r="D884" t="inlineStr">
        <is>
          <t>S34</t>
        </is>
      </c>
      <c r="E884" t="inlineStr">
        <is>
          <t>Nexa Groningen (S34)</t>
        </is>
      </c>
      <c r="F884" t="inlineStr">
        <is>
          <t>Hà Lan</t>
        </is>
      </c>
      <c r="G884" t="inlineStr">
        <is>
          <t>POS</t>
        </is>
      </c>
      <c r="H884" s="42" t="n">
        <v>389.7</v>
      </c>
      <c r="I884" s="42" t="n">
        <v>38.97</v>
      </c>
      <c r="J884" s="42" t="n">
        <v>350.73</v>
      </c>
      <c r="K884" s="42" t="n">
        <v>0</v>
      </c>
      <c r="L884" s="42" t="n">
        <v>1</v>
      </c>
      <c r="M884" s="42" t="n">
        <v>3</v>
      </c>
      <c r="N884" s="42" t="n">
        <v>350.73</v>
      </c>
      <c r="O884" s="42" t="n">
        <v>350.73</v>
      </c>
      <c r="P884" s="42" t="n">
        <v>0</v>
      </c>
      <c r="Q884" s="42" t="n">
        <v>0</v>
      </c>
      <c r="R884" s="42" t="n">
        <v>0</v>
      </c>
      <c r="S884" s="42">
        <f>N884-(J884-K884)</f>
        <v/>
      </c>
      <c r="T884">
        <f>IF(N884=0,0,IF(AND(ABS(S884)&gt;Calc!$B$8,ABS(S884)/ABS(N884)&gt;Calc!$B$9),1,0))</f>
        <v/>
      </c>
      <c r="U884">
        <f>IF(AND(A884=Calc!$B$3,OR(Calc!$B$6="*",G884=Calc!$B$6),OR(Calc!$B$7="*",F884=Calc!$B$7)),1,0)</f>
        <v/>
      </c>
      <c r="V884">
        <f>IF(AND(U884=1,J884&gt;0),J884+ROW()/1000000,0)</f>
        <v/>
      </c>
      <c r="W884">
        <f>IF(AND(U884=1,OR(N884&lt;&gt;0,J884&lt;&gt;0)),ABS(S884)+ROW()/1000000,0)</f>
        <v/>
      </c>
      <c r="X884">
        <f>IF(AND(U884=1,T884=1,C884&lt;&gt;0),ABS(S884)+ROW()/1000000,0)</f>
        <v/>
      </c>
    </row>
    <row r="885">
      <c r="A885" t="n">
        <v>201708</v>
      </c>
      <c r="B885" t="inlineStr">
        <is>
          <t>08/2017</t>
        </is>
      </c>
      <c r="C885" t="n">
        <v>36</v>
      </c>
      <c r="D885" t="inlineStr">
        <is>
          <t>S36</t>
        </is>
      </c>
      <c r="E885" t="inlineStr">
        <is>
          <t>Nexa Armagh (S36)</t>
        </is>
      </c>
      <c r="F885" t="inlineStr">
        <is>
          <t>Anh</t>
        </is>
      </c>
      <c r="G885" t="inlineStr">
        <is>
          <t>POS</t>
        </is>
      </c>
      <c r="H885" s="42" t="n">
        <v>7567.4</v>
      </c>
      <c r="I885" s="42" t="n">
        <v>237.4</v>
      </c>
      <c r="J885" s="42" t="n">
        <v>7330</v>
      </c>
      <c r="K885" s="42" t="n">
        <v>1495</v>
      </c>
      <c r="L885" s="42" t="n">
        <v>6</v>
      </c>
      <c r="M885" s="42" t="n">
        <v>28</v>
      </c>
      <c r="N885" s="42" t="n">
        <v>5835</v>
      </c>
      <c r="O885" s="42" t="n">
        <v>7330</v>
      </c>
      <c r="P885" s="42" t="n">
        <v>0</v>
      </c>
      <c r="Q885" s="42" t="n">
        <v>0</v>
      </c>
      <c r="R885" s="42" t="n">
        <v>0</v>
      </c>
      <c r="S885" s="42">
        <f>N885-(J885-K885)</f>
        <v/>
      </c>
      <c r="T885">
        <f>IF(N885=0,0,IF(AND(ABS(S885)&gt;Calc!$B$8,ABS(S885)/ABS(N885)&gt;Calc!$B$9),1,0))</f>
        <v/>
      </c>
      <c r="U885">
        <f>IF(AND(A885=Calc!$B$3,OR(Calc!$B$6="*",G885=Calc!$B$6),OR(Calc!$B$7="*",F885=Calc!$B$7)),1,0)</f>
        <v/>
      </c>
      <c r="V885">
        <f>IF(AND(U885=1,J885&gt;0),J885+ROW()/1000000,0)</f>
        <v/>
      </c>
      <c r="W885">
        <f>IF(AND(U885=1,OR(N885&lt;&gt;0,J885&lt;&gt;0)),ABS(S885)+ROW()/1000000,0)</f>
        <v/>
      </c>
      <c r="X885">
        <f>IF(AND(U885=1,T885=1,C885&lt;&gt;0),ABS(S885)+ROW()/1000000,0)</f>
        <v/>
      </c>
    </row>
    <row r="886">
      <c r="A886" t="n">
        <v>201708</v>
      </c>
      <c r="B886" t="inlineStr">
        <is>
          <t>08/2017</t>
        </is>
      </c>
      <c r="C886" t="n">
        <v>37</v>
      </c>
      <c r="D886" t="inlineStr">
        <is>
          <t>S37</t>
        </is>
      </c>
      <c r="E886" t="inlineStr">
        <is>
          <t>Nexa Ayrshire (S37)</t>
        </is>
      </c>
      <c r="F886" t="inlineStr">
        <is>
          <t>Anh</t>
        </is>
      </c>
      <c r="G886" t="inlineStr">
        <is>
          <t>POS</t>
        </is>
      </c>
      <c r="H886" s="42" t="n">
        <v>18244.16</v>
      </c>
      <c r="I886" s="42" t="n">
        <v>710.4299999999999</v>
      </c>
      <c r="J886" s="42" t="n">
        <v>17533.73</v>
      </c>
      <c r="K886" s="42" t="n">
        <v>23.12</v>
      </c>
      <c r="L886" s="42" t="n">
        <v>5</v>
      </c>
      <c r="M886" s="42" t="n">
        <v>30</v>
      </c>
      <c r="N886" s="42" t="n">
        <v>17510.61</v>
      </c>
      <c r="O886" s="42" t="n">
        <v>17533.73</v>
      </c>
      <c r="P886" s="42" t="n">
        <v>0</v>
      </c>
      <c r="Q886" s="42" t="n">
        <v>0</v>
      </c>
      <c r="R886" s="42" t="n">
        <v>0</v>
      </c>
      <c r="S886" s="42">
        <f>N886-(J886-K886)</f>
        <v/>
      </c>
      <c r="T886">
        <f>IF(N886=0,0,IF(AND(ABS(S886)&gt;Calc!$B$8,ABS(S886)/ABS(N886)&gt;Calc!$B$9),1,0))</f>
        <v/>
      </c>
      <c r="U886">
        <f>IF(AND(A886=Calc!$B$3,OR(Calc!$B$6="*",G886=Calc!$B$6),OR(Calc!$B$7="*",F886=Calc!$B$7)),1,0)</f>
        <v/>
      </c>
      <c r="V886">
        <f>IF(AND(U886=1,J886&gt;0),J886+ROW()/1000000,0)</f>
        <v/>
      </c>
      <c r="W886">
        <f>IF(AND(U886=1,OR(N886&lt;&gt;0,J886&lt;&gt;0)),ABS(S886)+ROW()/1000000,0)</f>
        <v/>
      </c>
      <c r="X886">
        <f>IF(AND(U886=1,T886=1,C886&lt;&gt;0),ABS(S886)+ROW()/1000000,0)</f>
        <v/>
      </c>
    </row>
    <row r="887">
      <c r="A887" t="n">
        <v>201708</v>
      </c>
      <c r="B887" t="inlineStr">
        <is>
          <t>08/2017</t>
        </is>
      </c>
      <c r="C887" t="n">
        <v>38</v>
      </c>
      <c r="D887" t="inlineStr">
        <is>
          <t>S38</t>
        </is>
      </c>
      <c r="E887" t="inlineStr">
        <is>
          <t>Nexa Belfast (S38)</t>
        </is>
      </c>
      <c r="F887" t="inlineStr">
        <is>
          <t>Anh</t>
        </is>
      </c>
      <c r="G887" t="inlineStr">
        <is>
          <t>POS</t>
        </is>
      </c>
      <c r="H887" s="42" t="n">
        <v>2122.37</v>
      </c>
      <c r="I887" s="42" t="n">
        <v>0</v>
      </c>
      <c r="J887" s="42" t="n">
        <v>2122.37</v>
      </c>
      <c r="K887" s="42" t="n">
        <v>0</v>
      </c>
      <c r="L887" s="42" t="n">
        <v>2</v>
      </c>
      <c r="M887" s="42" t="n">
        <v>10</v>
      </c>
      <c r="N887" s="42" t="n">
        <v>2122.37</v>
      </c>
      <c r="O887" s="42" t="n">
        <v>2122.37</v>
      </c>
      <c r="P887" s="42" t="n">
        <v>0</v>
      </c>
      <c r="Q887" s="42" t="n">
        <v>0</v>
      </c>
      <c r="R887" s="42" t="n">
        <v>0</v>
      </c>
      <c r="S887" s="42">
        <f>N887-(J887-K887)</f>
        <v/>
      </c>
      <c r="T887">
        <f>IF(N887=0,0,IF(AND(ABS(S887)&gt;Calc!$B$8,ABS(S887)/ABS(N887)&gt;Calc!$B$9),1,0))</f>
        <v/>
      </c>
      <c r="U887">
        <f>IF(AND(A887=Calc!$B$3,OR(Calc!$B$6="*",G887=Calc!$B$6),OR(Calc!$B$7="*",F887=Calc!$B$7)),1,0)</f>
        <v/>
      </c>
      <c r="V887">
        <f>IF(AND(U887=1,J887&gt;0),J887+ROW()/1000000,0)</f>
        <v/>
      </c>
      <c r="W887">
        <f>IF(AND(U887=1,OR(N887&lt;&gt;0,J887&lt;&gt;0)),ABS(S887)+ROW()/1000000,0)</f>
        <v/>
      </c>
      <c r="X887">
        <f>IF(AND(U887=1,T887=1,C887&lt;&gt;0),ABS(S887)+ROW()/1000000,0)</f>
        <v/>
      </c>
    </row>
    <row r="888">
      <c r="A888" t="n">
        <v>201708</v>
      </c>
      <c r="B888" t="inlineStr">
        <is>
          <t>08/2017</t>
        </is>
      </c>
      <c r="C888" t="n">
        <v>39</v>
      </c>
      <c r="D888" t="inlineStr">
        <is>
          <t>S39</t>
        </is>
      </c>
      <c r="E888" t="inlineStr">
        <is>
          <t>Nexa Blaenau Gwent (S39)</t>
        </is>
      </c>
      <c r="F888" t="inlineStr">
        <is>
          <t>Anh</t>
        </is>
      </c>
      <c r="G888" t="inlineStr">
        <is>
          <t>POS</t>
        </is>
      </c>
      <c r="H888" s="42" t="n">
        <v>5395.24</v>
      </c>
      <c r="I888" s="42" t="n">
        <v>41.6</v>
      </c>
      <c r="J888" s="42" t="n">
        <v>5353.64</v>
      </c>
      <c r="K888" s="42" t="n">
        <v>0</v>
      </c>
      <c r="L888" s="42" t="n">
        <v>6</v>
      </c>
      <c r="M888" s="42" t="n">
        <v>28</v>
      </c>
      <c r="N888" s="42" t="n">
        <v>5353.64</v>
      </c>
      <c r="O888" s="42" t="n">
        <v>5353.64</v>
      </c>
      <c r="P888" s="42" t="n">
        <v>0</v>
      </c>
      <c r="Q888" s="42" t="n">
        <v>0</v>
      </c>
      <c r="R888" s="42" t="n">
        <v>0</v>
      </c>
      <c r="S888" s="42">
        <f>N888-(J888-K888)</f>
        <v/>
      </c>
      <c r="T888">
        <f>IF(N888=0,0,IF(AND(ABS(S888)&gt;Calc!$B$8,ABS(S888)/ABS(N888)&gt;Calc!$B$9),1,0))</f>
        <v/>
      </c>
      <c r="U888">
        <f>IF(AND(A888=Calc!$B$3,OR(Calc!$B$6="*",G888=Calc!$B$6),OR(Calc!$B$7="*",F888=Calc!$B$7)),1,0)</f>
        <v/>
      </c>
      <c r="V888">
        <f>IF(AND(U888=1,J888&gt;0),J888+ROW()/1000000,0)</f>
        <v/>
      </c>
      <c r="W888">
        <f>IF(AND(U888=1,OR(N888&lt;&gt;0,J888&lt;&gt;0)),ABS(S888)+ROW()/1000000,0)</f>
        <v/>
      </c>
      <c r="X888">
        <f>IF(AND(U888=1,T888=1,C888&lt;&gt;0),ABS(S888)+ROW()/1000000,0)</f>
        <v/>
      </c>
    </row>
    <row r="889">
      <c r="A889" t="n">
        <v>201708</v>
      </c>
      <c r="B889" t="inlineStr">
        <is>
          <t>08/2017</t>
        </is>
      </c>
      <c r="C889" t="n">
        <v>40</v>
      </c>
      <c r="D889" t="inlineStr">
        <is>
          <t>S40</t>
        </is>
      </c>
      <c r="E889" t="inlineStr">
        <is>
          <t>Nexa Dungannon and South Tyrone (S40)</t>
        </is>
      </c>
      <c r="F889" t="inlineStr">
        <is>
          <t>Anh</t>
        </is>
      </c>
      <c r="G889" t="inlineStr">
        <is>
          <t>POS</t>
        </is>
      </c>
      <c r="H889" s="42" t="n">
        <v>24926.09</v>
      </c>
      <c r="I889" s="42" t="n">
        <v>1017.62</v>
      </c>
      <c r="J889" s="42" t="n">
        <v>23908.47</v>
      </c>
      <c r="K889" s="42" t="n">
        <v>0</v>
      </c>
      <c r="L889" s="42" t="n">
        <v>6</v>
      </c>
      <c r="M889" s="42" t="n">
        <v>48</v>
      </c>
      <c r="N889" s="42" t="n">
        <v>23908.47</v>
      </c>
      <c r="O889" s="42" t="n">
        <v>23908.47</v>
      </c>
      <c r="P889" s="42" t="n">
        <v>0</v>
      </c>
      <c r="Q889" s="42" t="n">
        <v>0</v>
      </c>
      <c r="R889" s="42" t="n">
        <v>0</v>
      </c>
      <c r="S889" s="42">
        <f>N889-(J889-K889)</f>
        <v/>
      </c>
      <c r="T889">
        <f>IF(N889=0,0,IF(AND(ABS(S889)&gt;Calc!$B$8,ABS(S889)/ABS(N889)&gt;Calc!$B$9),1,0))</f>
        <v/>
      </c>
      <c r="U889">
        <f>IF(AND(A889=Calc!$B$3,OR(Calc!$B$6="*",G889=Calc!$B$6),OR(Calc!$B$7="*",F889=Calc!$B$7)),1,0)</f>
        <v/>
      </c>
      <c r="V889">
        <f>IF(AND(U889=1,J889&gt;0),J889+ROW()/1000000,0)</f>
        <v/>
      </c>
      <c r="W889">
        <f>IF(AND(U889=1,OR(N889&lt;&gt;0,J889&lt;&gt;0)),ABS(S889)+ROW()/1000000,0)</f>
        <v/>
      </c>
      <c r="X889">
        <f>IF(AND(U889=1,T889=1,C889&lt;&gt;0),ABS(S889)+ROW()/1000000,0)</f>
        <v/>
      </c>
    </row>
    <row r="890">
      <c r="A890" t="n">
        <v>201708</v>
      </c>
      <c r="B890" t="inlineStr">
        <is>
          <t>08/2017</t>
        </is>
      </c>
      <c r="C890" t="n">
        <v>41</v>
      </c>
      <c r="D890" t="inlineStr">
        <is>
          <t>S41</t>
        </is>
      </c>
      <c r="E890" t="inlineStr">
        <is>
          <t>Nexa Fermanagh (S41)</t>
        </is>
      </c>
      <c r="F890" t="inlineStr">
        <is>
          <t>Anh</t>
        </is>
      </c>
      <c r="G890" t="inlineStr">
        <is>
          <t>POS</t>
        </is>
      </c>
      <c r="H890" s="42" t="n">
        <v>2563.76</v>
      </c>
      <c r="I890" s="42" t="n">
        <v>178.4</v>
      </c>
      <c r="J890" s="42" t="n">
        <v>2385.36</v>
      </c>
      <c r="K890" s="42" t="n">
        <v>0</v>
      </c>
      <c r="L890" s="42" t="n">
        <v>2</v>
      </c>
      <c r="M890" s="42" t="n">
        <v>12</v>
      </c>
      <c r="N890" s="42" t="n">
        <v>2385.36</v>
      </c>
      <c r="O890" s="42" t="n">
        <v>2385.36</v>
      </c>
      <c r="P890" s="42" t="n">
        <v>0</v>
      </c>
      <c r="Q890" s="42" t="n">
        <v>0</v>
      </c>
      <c r="R890" s="42" t="n">
        <v>0</v>
      </c>
      <c r="S890" s="42">
        <f>N890-(J890-K890)</f>
        <v/>
      </c>
      <c r="T890">
        <f>IF(N890=0,0,IF(AND(ABS(S890)&gt;Calc!$B$8,ABS(S890)/ABS(N890)&gt;Calc!$B$9),1,0))</f>
        <v/>
      </c>
      <c r="U890">
        <f>IF(AND(A890=Calc!$B$3,OR(Calc!$B$6="*",G890=Calc!$B$6),OR(Calc!$B$7="*",F890=Calc!$B$7)),1,0)</f>
        <v/>
      </c>
      <c r="V890">
        <f>IF(AND(U890=1,J890&gt;0),J890+ROW()/1000000,0)</f>
        <v/>
      </c>
      <c r="W890">
        <f>IF(AND(U890=1,OR(N890&lt;&gt;0,J890&lt;&gt;0)),ABS(S890)+ROW()/1000000,0)</f>
        <v/>
      </c>
      <c r="X890">
        <f>IF(AND(U890=1,T890=1,C890&lt;&gt;0),ABS(S890)+ROW()/1000000,0)</f>
        <v/>
      </c>
    </row>
    <row r="891">
      <c r="A891" t="n">
        <v>201708</v>
      </c>
      <c r="B891" t="inlineStr">
        <is>
          <t>08/2017</t>
        </is>
      </c>
      <c r="C891" t="n">
        <v>42</v>
      </c>
      <c r="D891" t="inlineStr">
        <is>
          <t>S42</t>
        </is>
      </c>
      <c r="E891" t="inlineStr">
        <is>
          <t>Nexa North Down (S42)</t>
        </is>
      </c>
      <c r="F891" t="inlineStr">
        <is>
          <t>Anh</t>
        </is>
      </c>
      <c r="G891" t="inlineStr">
        <is>
          <t>POS</t>
        </is>
      </c>
      <c r="H891" s="42" t="n">
        <v>14296.4</v>
      </c>
      <c r="I891" s="42" t="n">
        <v>330.26</v>
      </c>
      <c r="J891" s="42" t="n">
        <v>13966.14</v>
      </c>
      <c r="K891" s="42" t="n">
        <v>0</v>
      </c>
      <c r="L891" s="42" t="n">
        <v>7</v>
      </c>
      <c r="M891" s="42" t="n">
        <v>54</v>
      </c>
      <c r="N891" s="42" t="n">
        <v>13966.14</v>
      </c>
      <c r="O891" s="42" t="n">
        <v>13966.14</v>
      </c>
      <c r="P891" s="42" t="n">
        <v>0</v>
      </c>
      <c r="Q891" s="42" t="n">
        <v>0</v>
      </c>
      <c r="R891" s="42" t="n">
        <v>0</v>
      </c>
      <c r="S891" s="42">
        <f>N891-(J891-K891)</f>
        <v/>
      </c>
      <c r="T891">
        <f>IF(N891=0,0,IF(AND(ABS(S891)&gt;Calc!$B$8,ABS(S891)/ABS(N891)&gt;Calc!$B$9),1,0))</f>
        <v/>
      </c>
      <c r="U891">
        <f>IF(AND(A891=Calc!$B$3,OR(Calc!$B$6="*",G891=Calc!$B$6),OR(Calc!$B$7="*",F891=Calc!$B$7)),1,0)</f>
        <v/>
      </c>
      <c r="V891">
        <f>IF(AND(U891=1,J891&gt;0),J891+ROW()/1000000,0)</f>
        <v/>
      </c>
      <c r="W891">
        <f>IF(AND(U891=1,OR(N891&lt;&gt;0,J891&lt;&gt;0)),ABS(S891)+ROW()/1000000,0)</f>
        <v/>
      </c>
      <c r="X891">
        <f>IF(AND(U891=1,T891=1,C891&lt;&gt;0),ABS(S891)+ROW()/1000000,0)</f>
        <v/>
      </c>
    </row>
    <row r="892">
      <c r="A892" t="n">
        <v>201708</v>
      </c>
      <c r="B892" t="inlineStr">
        <is>
          <t>08/2017</t>
        </is>
      </c>
      <c r="C892" t="n">
        <v>43</v>
      </c>
      <c r="D892" t="inlineStr">
        <is>
          <t>S43</t>
        </is>
      </c>
      <c r="E892" t="inlineStr">
        <is>
          <t>Nexa Alaska (S43)</t>
        </is>
      </c>
      <c r="F892" t="inlineStr">
        <is>
          <t>Mỹ</t>
        </is>
      </c>
      <c r="G892" t="inlineStr">
        <is>
          <t>POS</t>
        </is>
      </c>
      <c r="H892" s="42" t="n">
        <v>32495.66</v>
      </c>
      <c r="I892" s="42" t="n">
        <v>573.29</v>
      </c>
      <c r="J892" s="42" t="n">
        <v>31922.37</v>
      </c>
      <c r="K892" s="42" t="n">
        <v>0</v>
      </c>
      <c r="L892" s="42" t="n">
        <v>7</v>
      </c>
      <c r="M892" s="42" t="n">
        <v>59</v>
      </c>
      <c r="N892" s="42" t="n">
        <v>31922.37</v>
      </c>
      <c r="O892" s="42" t="n">
        <v>31922.37</v>
      </c>
      <c r="P892" s="42" t="n">
        <v>0</v>
      </c>
      <c r="Q892" s="42" t="n">
        <v>0</v>
      </c>
      <c r="R892" s="42" t="n">
        <v>0</v>
      </c>
      <c r="S892" s="42">
        <f>N892-(J892-K892)</f>
        <v/>
      </c>
      <c r="T892">
        <f>IF(N892=0,0,IF(AND(ABS(S892)&gt;Calc!$B$8,ABS(S892)/ABS(N892)&gt;Calc!$B$9),1,0))</f>
        <v/>
      </c>
      <c r="U892">
        <f>IF(AND(A892=Calc!$B$3,OR(Calc!$B$6="*",G892=Calc!$B$6),OR(Calc!$B$7="*",F892=Calc!$B$7)),1,0)</f>
        <v/>
      </c>
      <c r="V892">
        <f>IF(AND(U892=1,J892&gt;0),J892+ROW()/1000000,0)</f>
        <v/>
      </c>
      <c r="W892">
        <f>IF(AND(U892=1,OR(N892&lt;&gt;0,J892&lt;&gt;0)),ABS(S892)+ROW()/1000000,0)</f>
        <v/>
      </c>
      <c r="X892">
        <f>IF(AND(U892=1,T892=1,C892&lt;&gt;0),ABS(S892)+ROW()/1000000,0)</f>
        <v/>
      </c>
    </row>
    <row r="893">
      <c r="A893" t="n">
        <v>201708</v>
      </c>
      <c r="B893" t="inlineStr">
        <is>
          <t>08/2017</t>
        </is>
      </c>
      <c r="C893" t="n">
        <v>44</v>
      </c>
      <c r="D893" t="inlineStr">
        <is>
          <t>S44</t>
        </is>
      </c>
      <c r="E893" t="inlineStr">
        <is>
          <t>Nexa Arkansas (S44)</t>
        </is>
      </c>
      <c r="F893" t="inlineStr">
        <is>
          <t>Mỹ</t>
        </is>
      </c>
      <c r="G893" t="inlineStr">
        <is>
          <t>POS</t>
        </is>
      </c>
      <c r="H893" s="42" t="n">
        <v>5303.84</v>
      </c>
      <c r="I893" s="42" t="n">
        <v>530.39</v>
      </c>
      <c r="J893" s="42" t="n">
        <v>4773.45</v>
      </c>
      <c r="K893" s="42" t="n">
        <v>0</v>
      </c>
      <c r="L893" s="42" t="n">
        <v>4</v>
      </c>
      <c r="M893" s="42" t="n">
        <v>33</v>
      </c>
      <c r="N893" s="42" t="n">
        <v>4773.45</v>
      </c>
      <c r="O893" s="42" t="n">
        <v>4773.45</v>
      </c>
      <c r="P893" s="42" t="n">
        <v>0</v>
      </c>
      <c r="Q893" s="42" t="n">
        <v>0</v>
      </c>
      <c r="R893" s="42" t="n">
        <v>0</v>
      </c>
      <c r="S893" s="42">
        <f>N893-(J893-K893)</f>
        <v/>
      </c>
      <c r="T893">
        <f>IF(N893=0,0,IF(AND(ABS(S893)&gt;Calc!$B$8,ABS(S893)/ABS(N893)&gt;Calc!$B$9),1,0))</f>
        <v/>
      </c>
      <c r="U893">
        <f>IF(AND(A893=Calc!$B$3,OR(Calc!$B$6="*",G893=Calc!$B$6),OR(Calc!$B$7="*",F893=Calc!$B$7)),1,0)</f>
        <v/>
      </c>
      <c r="V893">
        <f>IF(AND(U893=1,J893&gt;0),J893+ROW()/1000000,0)</f>
        <v/>
      </c>
      <c r="W893">
        <f>IF(AND(U893=1,OR(N893&lt;&gt;0,J893&lt;&gt;0)),ABS(S893)+ROW()/1000000,0)</f>
        <v/>
      </c>
      <c r="X893">
        <f>IF(AND(U893=1,T893=1,C893&lt;&gt;0),ABS(S893)+ROW()/1000000,0)</f>
        <v/>
      </c>
    </row>
    <row r="894">
      <c r="A894" t="n">
        <v>201708</v>
      </c>
      <c r="B894" t="inlineStr">
        <is>
          <t>08/2017</t>
        </is>
      </c>
      <c r="C894" t="n">
        <v>45</v>
      </c>
      <c r="D894" t="inlineStr">
        <is>
          <t>S45</t>
        </is>
      </c>
      <c r="E894" t="inlineStr">
        <is>
          <t>Nexa Connecticut (S45)</t>
        </is>
      </c>
      <c r="F894" t="inlineStr">
        <is>
          <t>Mỹ</t>
        </is>
      </c>
      <c r="G894" t="inlineStr">
        <is>
          <t>POS</t>
        </is>
      </c>
      <c r="H894" s="42" t="n">
        <v>24121.73</v>
      </c>
      <c r="I894" s="42" t="n">
        <v>1717.95</v>
      </c>
      <c r="J894" s="42" t="n">
        <v>22403.78</v>
      </c>
      <c r="K894" s="42" t="n">
        <v>484.2</v>
      </c>
      <c r="L894" s="42" t="n">
        <v>9</v>
      </c>
      <c r="M894" s="42" t="n">
        <v>67</v>
      </c>
      <c r="N894" s="42" t="n">
        <v>21919.58</v>
      </c>
      <c r="O894" s="42" t="n">
        <v>22403.78</v>
      </c>
      <c r="P894" s="42" t="n">
        <v>0</v>
      </c>
      <c r="Q894" s="42" t="n">
        <v>0</v>
      </c>
      <c r="R894" s="42" t="n">
        <v>0</v>
      </c>
      <c r="S894" s="42">
        <f>N894-(J894-K894)</f>
        <v/>
      </c>
      <c r="T894">
        <f>IF(N894=0,0,IF(AND(ABS(S894)&gt;Calc!$B$8,ABS(S894)/ABS(N894)&gt;Calc!$B$9),1,0))</f>
        <v/>
      </c>
      <c r="U894">
        <f>IF(AND(A894=Calc!$B$3,OR(Calc!$B$6="*",G894=Calc!$B$6),OR(Calc!$B$7="*",F894=Calc!$B$7)),1,0)</f>
        <v/>
      </c>
      <c r="V894">
        <f>IF(AND(U894=1,J894&gt;0),J894+ROW()/1000000,0)</f>
        <v/>
      </c>
      <c r="W894">
        <f>IF(AND(U894=1,OR(N894&lt;&gt;0,J894&lt;&gt;0)),ABS(S894)+ROW()/1000000,0)</f>
        <v/>
      </c>
      <c r="X894">
        <f>IF(AND(U894=1,T894=1,C894&lt;&gt;0),ABS(S894)+ROW()/1000000,0)</f>
        <v/>
      </c>
    </row>
    <row r="895">
      <c r="A895" t="n">
        <v>201708</v>
      </c>
      <c r="B895" t="inlineStr">
        <is>
          <t>08/2017</t>
        </is>
      </c>
      <c r="C895" t="n">
        <v>47</v>
      </c>
      <c r="D895" t="inlineStr">
        <is>
          <t>S47</t>
        </is>
      </c>
      <c r="E895" t="inlineStr">
        <is>
          <t>Nexa Hawaii (S47)</t>
        </is>
      </c>
      <c r="F895" t="inlineStr">
        <is>
          <t>Mỹ</t>
        </is>
      </c>
      <c r="G895" t="inlineStr">
        <is>
          <t>POS</t>
        </is>
      </c>
      <c r="H895" s="42" t="n">
        <v>7017.18</v>
      </c>
      <c r="I895" s="42" t="n">
        <v>471.55</v>
      </c>
      <c r="J895" s="42" t="n">
        <v>6545.63</v>
      </c>
      <c r="K895" s="42" t="n">
        <v>0</v>
      </c>
      <c r="L895" s="42" t="n">
        <v>6</v>
      </c>
      <c r="M895" s="42" t="n">
        <v>32</v>
      </c>
      <c r="N895" s="42" t="n">
        <v>6545.63</v>
      </c>
      <c r="O895" s="42" t="n">
        <v>6545.63</v>
      </c>
      <c r="P895" s="42" t="n">
        <v>0</v>
      </c>
      <c r="Q895" s="42" t="n">
        <v>0</v>
      </c>
      <c r="R895" s="42" t="n">
        <v>0</v>
      </c>
      <c r="S895" s="42">
        <f>N895-(J895-K895)</f>
        <v/>
      </c>
      <c r="T895">
        <f>IF(N895=0,0,IF(AND(ABS(S895)&gt;Calc!$B$8,ABS(S895)/ABS(N895)&gt;Calc!$B$9),1,0))</f>
        <v/>
      </c>
      <c r="U895">
        <f>IF(AND(A895=Calc!$B$3,OR(Calc!$B$6="*",G895=Calc!$B$6),OR(Calc!$B$7="*",F895=Calc!$B$7)),1,0)</f>
        <v/>
      </c>
      <c r="V895">
        <f>IF(AND(U895=1,J895&gt;0),J895+ROW()/1000000,0)</f>
        <v/>
      </c>
      <c r="W895">
        <f>IF(AND(U895=1,OR(N895&lt;&gt;0,J895&lt;&gt;0)),ABS(S895)+ROW()/1000000,0)</f>
        <v/>
      </c>
      <c r="X895">
        <f>IF(AND(U895=1,T895=1,C895&lt;&gt;0),ABS(S895)+ROW()/1000000,0)</f>
        <v/>
      </c>
    </row>
    <row r="896">
      <c r="A896" t="n">
        <v>201708</v>
      </c>
      <c r="B896" t="inlineStr">
        <is>
          <t>08/2017</t>
        </is>
      </c>
      <c r="C896" t="n">
        <v>48</v>
      </c>
      <c r="D896" t="inlineStr">
        <is>
          <t>S48</t>
        </is>
      </c>
      <c r="E896" t="inlineStr">
        <is>
          <t>Nexa Idaho (S48)</t>
        </is>
      </c>
      <c r="F896" t="inlineStr">
        <is>
          <t>Mỹ</t>
        </is>
      </c>
      <c r="G896" t="inlineStr">
        <is>
          <t>POS</t>
        </is>
      </c>
      <c r="H896" s="42" t="n">
        <v>11812.4</v>
      </c>
      <c r="I896" s="42" t="n">
        <v>194.15</v>
      </c>
      <c r="J896" s="42" t="n">
        <v>11618.25</v>
      </c>
      <c r="K896" s="42" t="n">
        <v>0</v>
      </c>
      <c r="L896" s="42" t="n">
        <v>5</v>
      </c>
      <c r="M896" s="42" t="n">
        <v>47</v>
      </c>
      <c r="N896" s="42" t="n">
        <v>11618.25</v>
      </c>
      <c r="O896" s="42" t="n">
        <v>11618.25</v>
      </c>
      <c r="P896" s="42" t="n">
        <v>0</v>
      </c>
      <c r="Q896" s="42" t="n">
        <v>0</v>
      </c>
      <c r="R896" s="42" t="n">
        <v>0</v>
      </c>
      <c r="S896" s="42">
        <f>N896-(J896-K896)</f>
        <v/>
      </c>
      <c r="T896">
        <f>IF(N896=0,0,IF(AND(ABS(S896)&gt;Calc!$B$8,ABS(S896)/ABS(N896)&gt;Calc!$B$9),1,0))</f>
        <v/>
      </c>
      <c r="U896">
        <f>IF(AND(A896=Calc!$B$3,OR(Calc!$B$6="*",G896=Calc!$B$6),OR(Calc!$B$7="*",F896=Calc!$B$7)),1,0)</f>
        <v/>
      </c>
      <c r="V896">
        <f>IF(AND(U896=1,J896&gt;0),J896+ROW()/1000000,0)</f>
        <v/>
      </c>
      <c r="W896">
        <f>IF(AND(U896=1,OR(N896&lt;&gt;0,J896&lt;&gt;0)),ABS(S896)+ROW()/1000000,0)</f>
        <v/>
      </c>
      <c r="X896">
        <f>IF(AND(U896=1,T896=1,C896&lt;&gt;0),ABS(S896)+ROW()/1000000,0)</f>
        <v/>
      </c>
    </row>
    <row r="897">
      <c r="A897" t="n">
        <v>201708</v>
      </c>
      <c r="B897" t="inlineStr">
        <is>
          <t>08/2017</t>
        </is>
      </c>
      <c r="C897" t="n">
        <v>50</v>
      </c>
      <c r="D897" t="inlineStr">
        <is>
          <t>S50</t>
        </is>
      </c>
      <c r="E897" t="inlineStr">
        <is>
          <t>Nexa Kansas (S50)</t>
        </is>
      </c>
      <c r="F897" t="inlineStr">
        <is>
          <t>Mỹ</t>
        </is>
      </c>
      <c r="G897" t="inlineStr">
        <is>
          <t>POS</t>
        </is>
      </c>
      <c r="H897" s="42" t="n">
        <v>4711.51</v>
      </c>
      <c r="I897" s="42" t="n">
        <v>0</v>
      </c>
      <c r="J897" s="42" t="n">
        <v>4711.51</v>
      </c>
      <c r="K897" s="42" t="n">
        <v>446.5</v>
      </c>
      <c r="L897" s="42" t="n">
        <v>3</v>
      </c>
      <c r="M897" s="42" t="n">
        <v>29</v>
      </c>
      <c r="N897" s="42" t="n">
        <v>4265.01</v>
      </c>
      <c r="O897" s="42" t="n">
        <v>4711.51</v>
      </c>
      <c r="P897" s="42" t="n">
        <v>0</v>
      </c>
      <c r="Q897" s="42" t="n">
        <v>0</v>
      </c>
      <c r="R897" s="42" t="n">
        <v>0</v>
      </c>
      <c r="S897" s="42">
        <f>N897-(J897-K897)</f>
        <v/>
      </c>
      <c r="T897">
        <f>IF(N897=0,0,IF(AND(ABS(S897)&gt;Calc!$B$8,ABS(S897)/ABS(N897)&gt;Calc!$B$9),1,0))</f>
        <v/>
      </c>
      <c r="U897">
        <f>IF(AND(A897=Calc!$B$3,OR(Calc!$B$6="*",G897=Calc!$B$6),OR(Calc!$B$7="*",F897=Calc!$B$7)),1,0)</f>
        <v/>
      </c>
      <c r="V897">
        <f>IF(AND(U897=1,J897&gt;0),J897+ROW()/1000000,0)</f>
        <v/>
      </c>
      <c r="W897">
        <f>IF(AND(U897=1,OR(N897&lt;&gt;0,J897&lt;&gt;0)),ABS(S897)+ROW()/1000000,0)</f>
        <v/>
      </c>
      <c r="X897">
        <f>IF(AND(U897=1,T897=1,C897&lt;&gt;0),ABS(S897)+ROW()/1000000,0)</f>
        <v/>
      </c>
    </row>
    <row r="898">
      <c r="A898" t="n">
        <v>201708</v>
      </c>
      <c r="B898" t="inlineStr">
        <is>
          <t>08/2017</t>
        </is>
      </c>
      <c r="C898" t="n">
        <v>51</v>
      </c>
      <c r="D898" t="inlineStr">
        <is>
          <t>S51</t>
        </is>
      </c>
      <c r="E898" t="inlineStr">
        <is>
          <t>Nexa Maine (S51)</t>
        </is>
      </c>
      <c r="F898" t="inlineStr">
        <is>
          <t>Mỹ</t>
        </is>
      </c>
      <c r="G898" t="inlineStr">
        <is>
          <t>POS</t>
        </is>
      </c>
      <c r="H898" s="42" t="n">
        <v>4295.23</v>
      </c>
      <c r="I898" s="42" t="n">
        <v>115.14</v>
      </c>
      <c r="J898" s="42" t="n">
        <v>4180.09</v>
      </c>
      <c r="K898" s="42" t="n">
        <v>310</v>
      </c>
      <c r="L898" s="42" t="n">
        <v>6</v>
      </c>
      <c r="M898" s="42" t="n">
        <v>33</v>
      </c>
      <c r="N898" s="42" t="n">
        <v>3870.09</v>
      </c>
      <c r="O898" s="42" t="n">
        <v>4180.09</v>
      </c>
      <c r="P898" s="42" t="n">
        <v>0</v>
      </c>
      <c r="Q898" s="42" t="n">
        <v>0</v>
      </c>
      <c r="R898" s="42" t="n">
        <v>0</v>
      </c>
      <c r="S898" s="42">
        <f>N898-(J898-K898)</f>
        <v/>
      </c>
      <c r="T898">
        <f>IF(N898=0,0,IF(AND(ABS(S898)&gt;Calc!$B$8,ABS(S898)/ABS(N898)&gt;Calc!$B$9),1,0))</f>
        <v/>
      </c>
      <c r="U898">
        <f>IF(AND(A898=Calc!$B$3,OR(Calc!$B$6="*",G898=Calc!$B$6),OR(Calc!$B$7="*",F898=Calc!$B$7)),1,0)</f>
        <v/>
      </c>
      <c r="V898">
        <f>IF(AND(U898=1,J898&gt;0),J898+ROW()/1000000,0)</f>
        <v/>
      </c>
      <c r="W898">
        <f>IF(AND(U898=1,OR(N898&lt;&gt;0,J898&lt;&gt;0)),ABS(S898)+ROW()/1000000,0)</f>
        <v/>
      </c>
      <c r="X898">
        <f>IF(AND(U898=1,T898=1,C898&lt;&gt;0),ABS(S898)+ROW()/1000000,0)</f>
        <v/>
      </c>
    </row>
    <row r="899">
      <c r="A899" t="n">
        <v>201708</v>
      </c>
      <c r="B899" t="inlineStr">
        <is>
          <t>08/2017</t>
        </is>
      </c>
      <c r="C899" t="n">
        <v>53</v>
      </c>
      <c r="D899" t="inlineStr">
        <is>
          <t>S53</t>
        </is>
      </c>
      <c r="E899" t="inlineStr">
        <is>
          <t>Nexa Montana (S53)</t>
        </is>
      </c>
      <c r="F899" t="inlineStr">
        <is>
          <t>Mỹ</t>
        </is>
      </c>
      <c r="G899" t="inlineStr">
        <is>
          <t>POS</t>
        </is>
      </c>
      <c r="H899" s="42" t="n">
        <v>31361.8</v>
      </c>
      <c r="I899" s="42" t="n">
        <v>1795.72</v>
      </c>
      <c r="J899" s="42" t="n">
        <v>29566.08</v>
      </c>
      <c r="K899" s="42" t="n">
        <v>61.92</v>
      </c>
      <c r="L899" s="42" t="n">
        <v>6</v>
      </c>
      <c r="M899" s="42" t="n">
        <v>41</v>
      </c>
      <c r="N899" s="42" t="n">
        <v>29504.16</v>
      </c>
      <c r="O899" s="42" t="n">
        <v>29566.08</v>
      </c>
      <c r="P899" s="42" t="n">
        <v>0</v>
      </c>
      <c r="Q899" s="42" t="n">
        <v>0</v>
      </c>
      <c r="R899" s="42" t="n">
        <v>0</v>
      </c>
      <c r="S899" s="42">
        <f>N899-(J899-K899)</f>
        <v/>
      </c>
      <c r="T899">
        <f>IF(N899=0,0,IF(AND(ABS(S899)&gt;Calc!$B$8,ABS(S899)/ABS(N899)&gt;Calc!$B$9),1,0))</f>
        <v/>
      </c>
      <c r="U899">
        <f>IF(AND(A899=Calc!$B$3,OR(Calc!$B$6="*",G899=Calc!$B$6),OR(Calc!$B$7="*",F899=Calc!$B$7)),1,0)</f>
        <v/>
      </c>
      <c r="V899">
        <f>IF(AND(U899=1,J899&gt;0),J899+ROW()/1000000,0)</f>
        <v/>
      </c>
      <c r="W899">
        <f>IF(AND(U899=1,OR(N899&lt;&gt;0,J899&lt;&gt;0)),ABS(S899)+ROW()/1000000,0)</f>
        <v/>
      </c>
      <c r="X899">
        <f>IF(AND(U899=1,T899=1,C899&lt;&gt;0),ABS(S899)+ROW()/1000000,0)</f>
        <v/>
      </c>
    </row>
    <row r="900">
      <c r="A900" t="n">
        <v>201708</v>
      </c>
      <c r="B900" t="inlineStr">
        <is>
          <t>08/2017</t>
        </is>
      </c>
      <c r="C900" t="n">
        <v>54</v>
      </c>
      <c r="D900" t="inlineStr">
        <is>
          <t>S54</t>
        </is>
      </c>
      <c r="E900" t="inlineStr">
        <is>
          <t>Nexa Nebraska (S54)</t>
        </is>
      </c>
      <c r="F900" t="inlineStr">
        <is>
          <t>Mỹ</t>
        </is>
      </c>
      <c r="G900" t="inlineStr">
        <is>
          <t>POS</t>
        </is>
      </c>
      <c r="H900" s="42" t="n">
        <v>23058.2</v>
      </c>
      <c r="I900" s="42" t="n">
        <v>1275.98</v>
      </c>
      <c r="J900" s="42" t="n">
        <v>21782.22</v>
      </c>
      <c r="K900" s="42" t="n">
        <v>0</v>
      </c>
      <c r="L900" s="42" t="n">
        <v>9</v>
      </c>
      <c r="M900" s="42" t="n">
        <v>69</v>
      </c>
      <c r="N900" s="42" t="n">
        <v>21782.22</v>
      </c>
      <c r="O900" s="42" t="n">
        <v>21782.22</v>
      </c>
      <c r="P900" s="42" t="n">
        <v>0</v>
      </c>
      <c r="Q900" s="42" t="n">
        <v>0</v>
      </c>
      <c r="R900" s="42" t="n">
        <v>0</v>
      </c>
      <c r="S900" s="42">
        <f>N900-(J900-K900)</f>
        <v/>
      </c>
      <c r="T900">
        <f>IF(N900=0,0,IF(AND(ABS(S900)&gt;Calc!$B$8,ABS(S900)/ABS(N900)&gt;Calc!$B$9),1,0))</f>
        <v/>
      </c>
      <c r="U900">
        <f>IF(AND(A900=Calc!$B$3,OR(Calc!$B$6="*",G900=Calc!$B$6),OR(Calc!$B$7="*",F900=Calc!$B$7)),1,0)</f>
        <v/>
      </c>
      <c r="V900">
        <f>IF(AND(U900=1,J900&gt;0),J900+ROW()/1000000,0)</f>
        <v/>
      </c>
      <c r="W900">
        <f>IF(AND(U900=1,OR(N900&lt;&gt;0,J900&lt;&gt;0)),ABS(S900)+ROW()/1000000,0)</f>
        <v/>
      </c>
      <c r="X900">
        <f>IF(AND(U900=1,T900=1,C900&lt;&gt;0),ABS(S900)+ROW()/1000000,0)</f>
        <v/>
      </c>
    </row>
    <row r="901">
      <c r="A901" t="n">
        <v>201708</v>
      </c>
      <c r="B901" t="inlineStr">
        <is>
          <t>08/2017</t>
        </is>
      </c>
      <c r="C901" t="n">
        <v>55</v>
      </c>
      <c r="D901" t="inlineStr">
        <is>
          <t>S55</t>
        </is>
      </c>
      <c r="E901" t="inlineStr">
        <is>
          <t>Nexa Nevada (S55)</t>
        </is>
      </c>
      <c r="F901" t="inlineStr">
        <is>
          <t>Mỹ</t>
        </is>
      </c>
      <c r="G901" t="inlineStr">
        <is>
          <t>POS</t>
        </is>
      </c>
      <c r="H901" s="42" t="n">
        <v>1745.83</v>
      </c>
      <c r="I901" s="42" t="n">
        <v>174.6</v>
      </c>
      <c r="J901" s="42" t="n">
        <v>1571.23</v>
      </c>
      <c r="K901" s="42" t="n">
        <v>0</v>
      </c>
      <c r="L901" s="42" t="n">
        <v>3</v>
      </c>
      <c r="M901" s="42" t="n">
        <v>15</v>
      </c>
      <c r="N901" s="42" t="n">
        <v>1571.23</v>
      </c>
      <c r="O901" s="42" t="n">
        <v>1571.23</v>
      </c>
      <c r="P901" s="42" t="n">
        <v>0</v>
      </c>
      <c r="Q901" s="42" t="n">
        <v>0</v>
      </c>
      <c r="R901" s="42" t="n">
        <v>0</v>
      </c>
      <c r="S901" s="42">
        <f>N901-(J901-K901)</f>
        <v/>
      </c>
      <c r="T901">
        <f>IF(N901=0,0,IF(AND(ABS(S901)&gt;Calc!$B$8,ABS(S901)/ABS(N901)&gt;Calc!$B$9),1,0))</f>
        <v/>
      </c>
      <c r="U901">
        <f>IF(AND(A901=Calc!$B$3,OR(Calc!$B$6="*",G901=Calc!$B$6),OR(Calc!$B$7="*",F901=Calc!$B$7)),1,0)</f>
        <v/>
      </c>
      <c r="V901">
        <f>IF(AND(U901=1,J901&gt;0),J901+ROW()/1000000,0)</f>
        <v/>
      </c>
      <c r="W901">
        <f>IF(AND(U901=1,OR(N901&lt;&gt;0,J901&lt;&gt;0)),ABS(S901)+ROW()/1000000,0)</f>
        <v/>
      </c>
      <c r="X901">
        <f>IF(AND(U901=1,T901=1,C901&lt;&gt;0),ABS(S901)+ROW()/1000000,0)</f>
        <v/>
      </c>
    </row>
    <row r="902">
      <c r="A902" t="n">
        <v>201708</v>
      </c>
      <c r="B902" t="inlineStr">
        <is>
          <t>08/2017</t>
        </is>
      </c>
      <c r="C902" t="n">
        <v>56</v>
      </c>
      <c r="D902" t="inlineStr">
        <is>
          <t>S56</t>
        </is>
      </c>
      <c r="E902" t="inlineStr">
        <is>
          <t>Nexa New Hampshire (S56)</t>
        </is>
      </c>
      <c r="F902" t="inlineStr">
        <is>
          <t>Mỹ</t>
        </is>
      </c>
      <c r="G902" t="inlineStr">
        <is>
          <t>POS</t>
        </is>
      </c>
      <c r="H902" s="42" t="n">
        <v>23592.21</v>
      </c>
      <c r="I902" s="42" t="n">
        <v>888.4</v>
      </c>
      <c r="J902" s="42" t="n">
        <v>22703.81</v>
      </c>
      <c r="K902" s="42" t="n">
        <v>0</v>
      </c>
      <c r="L902" s="42" t="n">
        <v>5</v>
      </c>
      <c r="M902" s="42" t="n">
        <v>70</v>
      </c>
      <c r="N902" s="42" t="n">
        <v>22703.81</v>
      </c>
      <c r="O902" s="42" t="n">
        <v>22703.81</v>
      </c>
      <c r="P902" s="42" t="n">
        <v>0</v>
      </c>
      <c r="Q902" s="42" t="n">
        <v>0</v>
      </c>
      <c r="R902" s="42" t="n">
        <v>0</v>
      </c>
      <c r="S902" s="42">
        <f>N902-(J902-K902)</f>
        <v/>
      </c>
      <c r="T902">
        <f>IF(N902=0,0,IF(AND(ABS(S902)&gt;Calc!$B$8,ABS(S902)/ABS(N902)&gt;Calc!$B$9),1,0))</f>
        <v/>
      </c>
      <c r="U902">
        <f>IF(AND(A902=Calc!$B$3,OR(Calc!$B$6="*",G902=Calc!$B$6),OR(Calc!$B$7="*",F902=Calc!$B$7)),1,0)</f>
        <v/>
      </c>
      <c r="V902">
        <f>IF(AND(U902=1,J902&gt;0),J902+ROW()/1000000,0)</f>
        <v/>
      </c>
      <c r="W902">
        <f>IF(AND(U902=1,OR(N902&lt;&gt;0,J902&lt;&gt;0)),ABS(S902)+ROW()/1000000,0)</f>
        <v/>
      </c>
      <c r="X902">
        <f>IF(AND(U902=1,T902=1,C902&lt;&gt;0),ABS(S902)+ROW()/1000000,0)</f>
        <v/>
      </c>
    </row>
    <row r="903">
      <c r="A903" t="n">
        <v>201708</v>
      </c>
      <c r="B903" t="inlineStr">
        <is>
          <t>08/2017</t>
        </is>
      </c>
      <c r="C903" t="n">
        <v>57</v>
      </c>
      <c r="D903" t="inlineStr">
        <is>
          <t>S57</t>
        </is>
      </c>
      <c r="E903" t="inlineStr">
        <is>
          <t>Nexa New Mexico (S57)</t>
        </is>
      </c>
      <c r="F903" t="inlineStr">
        <is>
          <t>Mỹ</t>
        </is>
      </c>
      <c r="G903" t="inlineStr">
        <is>
          <t>POS</t>
        </is>
      </c>
      <c r="H903" s="42" t="n">
        <v>9587.389999999999</v>
      </c>
      <c r="I903" s="42" t="n">
        <v>565.5</v>
      </c>
      <c r="J903" s="42" t="n">
        <v>9021.889999999999</v>
      </c>
      <c r="K903" s="42" t="n">
        <v>0</v>
      </c>
      <c r="L903" s="42" t="n">
        <v>6</v>
      </c>
      <c r="M903" s="42" t="n">
        <v>45</v>
      </c>
      <c r="N903" s="42" t="n">
        <v>9021.889999999999</v>
      </c>
      <c r="O903" s="42" t="n">
        <v>9021.889999999999</v>
      </c>
      <c r="P903" s="42" t="n">
        <v>1</v>
      </c>
      <c r="Q903" s="42" t="n">
        <v>0</v>
      </c>
      <c r="R903" s="42" t="n">
        <v>0</v>
      </c>
      <c r="S903" s="42">
        <f>N903-(J903-K903)</f>
        <v/>
      </c>
      <c r="T903">
        <f>IF(N903=0,0,IF(AND(ABS(S903)&gt;Calc!$B$8,ABS(S903)/ABS(N903)&gt;Calc!$B$9),1,0))</f>
        <v/>
      </c>
      <c r="U903">
        <f>IF(AND(A903=Calc!$B$3,OR(Calc!$B$6="*",G903=Calc!$B$6),OR(Calc!$B$7="*",F903=Calc!$B$7)),1,0)</f>
        <v/>
      </c>
      <c r="V903">
        <f>IF(AND(U903=1,J903&gt;0),J903+ROW()/1000000,0)</f>
        <v/>
      </c>
      <c r="W903">
        <f>IF(AND(U903=1,OR(N903&lt;&gt;0,J903&lt;&gt;0)),ABS(S903)+ROW()/1000000,0)</f>
        <v/>
      </c>
      <c r="X903">
        <f>IF(AND(U903=1,T903=1,C903&lt;&gt;0),ABS(S903)+ROW()/1000000,0)</f>
        <v/>
      </c>
    </row>
    <row r="904">
      <c r="A904" t="n">
        <v>201708</v>
      </c>
      <c r="B904" t="inlineStr">
        <is>
          <t>08/2017</t>
        </is>
      </c>
      <c r="C904" t="n">
        <v>59</v>
      </c>
      <c r="D904" t="inlineStr">
        <is>
          <t>S59</t>
        </is>
      </c>
      <c r="E904" t="inlineStr">
        <is>
          <t>Nexa Oregon (S59)</t>
        </is>
      </c>
      <c r="F904" t="inlineStr">
        <is>
          <t>Mỹ</t>
        </is>
      </c>
      <c r="G904" t="inlineStr">
        <is>
          <t>POS</t>
        </is>
      </c>
      <c r="H904" s="42" t="n">
        <v>22923.31</v>
      </c>
      <c r="I904" s="42" t="n">
        <v>2044.71</v>
      </c>
      <c r="J904" s="42" t="n">
        <v>20878.6</v>
      </c>
      <c r="K904" s="42" t="n">
        <v>0</v>
      </c>
      <c r="L904" s="42" t="n">
        <v>4</v>
      </c>
      <c r="M904" s="42" t="n">
        <v>34</v>
      </c>
      <c r="N904" s="42" t="n">
        <v>20878.6</v>
      </c>
      <c r="O904" s="42" t="n">
        <v>20878.6</v>
      </c>
      <c r="P904" s="42" t="n">
        <v>0</v>
      </c>
      <c r="Q904" s="42" t="n">
        <v>0</v>
      </c>
      <c r="R904" s="42" t="n">
        <v>0</v>
      </c>
      <c r="S904" s="42">
        <f>N904-(J904-K904)</f>
        <v/>
      </c>
      <c r="T904">
        <f>IF(N904=0,0,IF(AND(ABS(S904)&gt;Calc!$B$8,ABS(S904)/ABS(N904)&gt;Calc!$B$9),1,0))</f>
        <v/>
      </c>
      <c r="U904">
        <f>IF(AND(A904=Calc!$B$3,OR(Calc!$B$6="*",G904=Calc!$B$6),OR(Calc!$B$7="*",F904=Calc!$B$7)),1,0)</f>
        <v/>
      </c>
      <c r="V904">
        <f>IF(AND(U904=1,J904&gt;0),J904+ROW()/1000000,0)</f>
        <v/>
      </c>
      <c r="W904">
        <f>IF(AND(U904=1,OR(N904&lt;&gt;0,J904&lt;&gt;0)),ABS(S904)+ROW()/1000000,0)</f>
        <v/>
      </c>
      <c r="X904">
        <f>IF(AND(U904=1,T904=1,C904&lt;&gt;0),ABS(S904)+ROW()/1000000,0)</f>
        <v/>
      </c>
    </row>
    <row r="905">
      <c r="A905" t="n">
        <v>201708</v>
      </c>
      <c r="B905" t="inlineStr">
        <is>
          <t>08/2017</t>
        </is>
      </c>
      <c r="C905" t="n">
        <v>61</v>
      </c>
      <c r="D905" t="inlineStr">
        <is>
          <t>S61</t>
        </is>
      </c>
      <c r="E905" t="inlineStr">
        <is>
          <t>Nexa South Carolina (S61)</t>
        </is>
      </c>
      <c r="F905" t="inlineStr">
        <is>
          <t>Mỹ</t>
        </is>
      </c>
      <c r="G905" t="inlineStr">
        <is>
          <t>POS</t>
        </is>
      </c>
      <c r="H905" s="42" t="n">
        <v>477.9</v>
      </c>
      <c r="I905" s="42" t="n">
        <v>0</v>
      </c>
      <c r="J905" s="42" t="n">
        <v>477.9</v>
      </c>
      <c r="K905" s="42" t="n">
        <v>37.95</v>
      </c>
      <c r="L905" s="42" t="n">
        <v>1</v>
      </c>
      <c r="M905" s="42" t="n">
        <v>5</v>
      </c>
      <c r="N905" s="42" t="n">
        <v>439.95</v>
      </c>
      <c r="O905" s="42" t="n">
        <v>477.9</v>
      </c>
      <c r="P905" s="42" t="n">
        <v>0</v>
      </c>
      <c r="Q905" s="42" t="n">
        <v>0</v>
      </c>
      <c r="R905" s="42" t="n">
        <v>0</v>
      </c>
      <c r="S905" s="42">
        <f>N905-(J905-K905)</f>
        <v/>
      </c>
      <c r="T905">
        <f>IF(N905=0,0,IF(AND(ABS(S905)&gt;Calc!$B$8,ABS(S905)/ABS(N905)&gt;Calc!$B$9),1,0))</f>
        <v/>
      </c>
      <c r="U905">
        <f>IF(AND(A905=Calc!$B$3,OR(Calc!$B$6="*",G905=Calc!$B$6),OR(Calc!$B$7="*",F905=Calc!$B$7)),1,0)</f>
        <v/>
      </c>
      <c r="V905">
        <f>IF(AND(U905=1,J905&gt;0),J905+ROW()/1000000,0)</f>
        <v/>
      </c>
      <c r="W905">
        <f>IF(AND(U905=1,OR(N905&lt;&gt;0,J905&lt;&gt;0)),ABS(S905)+ROW()/1000000,0)</f>
        <v/>
      </c>
      <c r="X905">
        <f>IF(AND(U905=1,T905=1,C905&lt;&gt;0),ABS(S905)+ROW()/1000000,0)</f>
        <v/>
      </c>
    </row>
    <row r="906">
      <c r="A906" t="n">
        <v>201708</v>
      </c>
      <c r="B906" t="inlineStr">
        <is>
          <t>08/2017</t>
        </is>
      </c>
      <c r="C906" t="n">
        <v>63</v>
      </c>
      <c r="D906" t="inlineStr">
        <is>
          <t>S63</t>
        </is>
      </c>
      <c r="E906" t="inlineStr">
        <is>
          <t>Nexa Utah (S63)</t>
        </is>
      </c>
      <c r="F906" t="inlineStr">
        <is>
          <t>Mỹ</t>
        </is>
      </c>
      <c r="G906" t="inlineStr">
        <is>
          <t>POS</t>
        </is>
      </c>
      <c r="H906" s="42" t="n">
        <v>13690.64</v>
      </c>
      <c r="I906" s="42" t="n">
        <v>874.45</v>
      </c>
      <c r="J906" s="42" t="n">
        <v>12816.19</v>
      </c>
      <c r="K906" s="42" t="n">
        <v>0</v>
      </c>
      <c r="L906" s="42" t="n">
        <v>11</v>
      </c>
      <c r="M906" s="42" t="n">
        <v>71</v>
      </c>
      <c r="N906" s="42" t="n">
        <v>12816.19</v>
      </c>
      <c r="O906" s="42" t="n">
        <v>12816.19</v>
      </c>
      <c r="P906" s="42" t="n">
        <v>0</v>
      </c>
      <c r="Q906" s="42" t="n">
        <v>0</v>
      </c>
      <c r="R906" s="42" t="n">
        <v>0</v>
      </c>
      <c r="S906" s="42">
        <f>N906-(J906-K906)</f>
        <v/>
      </c>
      <c r="T906">
        <f>IF(N906=0,0,IF(AND(ABS(S906)&gt;Calc!$B$8,ABS(S906)/ABS(N906)&gt;Calc!$B$9),1,0))</f>
        <v/>
      </c>
      <c r="U906">
        <f>IF(AND(A906=Calc!$B$3,OR(Calc!$B$6="*",G906=Calc!$B$6),OR(Calc!$B$7="*",F906=Calc!$B$7)),1,0)</f>
        <v/>
      </c>
      <c r="V906">
        <f>IF(AND(U906=1,J906&gt;0),J906+ROW()/1000000,0)</f>
        <v/>
      </c>
      <c r="W906">
        <f>IF(AND(U906=1,OR(N906&lt;&gt;0,J906&lt;&gt;0)),ABS(S906)+ROW()/1000000,0)</f>
        <v/>
      </c>
      <c r="X906">
        <f>IF(AND(U906=1,T906=1,C906&lt;&gt;0),ABS(S906)+ROW()/1000000,0)</f>
        <v/>
      </c>
    </row>
    <row r="907">
      <c r="A907" t="n">
        <v>201708</v>
      </c>
      <c r="B907" t="inlineStr">
        <is>
          <t>08/2017</t>
        </is>
      </c>
      <c r="C907" t="n">
        <v>64</v>
      </c>
      <c r="D907" t="inlineStr">
        <is>
          <t>S64</t>
        </is>
      </c>
      <c r="E907" t="inlineStr">
        <is>
          <t>Nexa Washington DC (S64)</t>
        </is>
      </c>
      <c r="F907" t="inlineStr">
        <is>
          <t>Mỹ</t>
        </is>
      </c>
      <c r="G907" t="inlineStr">
        <is>
          <t>POS</t>
        </is>
      </c>
      <c r="H907" s="42" t="n">
        <v>20542.52</v>
      </c>
      <c r="I907" s="42" t="n">
        <v>1505.47</v>
      </c>
      <c r="J907" s="42" t="n">
        <v>19037.05</v>
      </c>
      <c r="K907" s="42" t="n">
        <v>0</v>
      </c>
      <c r="L907" s="42" t="n">
        <v>8</v>
      </c>
      <c r="M907" s="42" t="n">
        <v>66</v>
      </c>
      <c r="N907" s="42" t="n">
        <v>19037.05</v>
      </c>
      <c r="O907" s="42" t="n">
        <v>19037.05</v>
      </c>
      <c r="P907" s="42" t="n">
        <v>0</v>
      </c>
      <c r="Q907" s="42" t="n">
        <v>0</v>
      </c>
      <c r="R907" s="42" t="n">
        <v>1</v>
      </c>
      <c r="S907" s="42">
        <f>N907-(J907-K907)</f>
        <v/>
      </c>
      <c r="T907">
        <f>IF(N907=0,0,IF(AND(ABS(S907)&gt;Calc!$B$8,ABS(S907)/ABS(N907)&gt;Calc!$B$9),1,0))</f>
        <v/>
      </c>
      <c r="U907">
        <f>IF(AND(A907=Calc!$B$3,OR(Calc!$B$6="*",G907=Calc!$B$6),OR(Calc!$B$7="*",F907=Calc!$B$7)),1,0)</f>
        <v/>
      </c>
      <c r="V907">
        <f>IF(AND(U907=1,J907&gt;0),J907+ROW()/1000000,0)</f>
        <v/>
      </c>
      <c r="W907">
        <f>IF(AND(U907=1,OR(N907&lt;&gt;0,J907&lt;&gt;0)),ABS(S907)+ROW()/1000000,0)</f>
        <v/>
      </c>
      <c r="X907">
        <f>IF(AND(U907=1,T907=1,C907&lt;&gt;0),ABS(S907)+ROW()/1000000,0)</f>
        <v/>
      </c>
    </row>
    <row r="908">
      <c r="A908" t="n">
        <v>201708</v>
      </c>
      <c r="B908" t="inlineStr">
        <is>
          <t>08/2017</t>
        </is>
      </c>
      <c r="C908" t="n">
        <v>65</v>
      </c>
      <c r="D908" t="inlineStr">
        <is>
          <t>S65</t>
        </is>
      </c>
      <c r="E908" t="inlineStr">
        <is>
          <t>Nexa West Virginia (S65)</t>
        </is>
      </c>
      <c r="F908" t="inlineStr">
        <is>
          <t>Mỹ</t>
        </is>
      </c>
      <c r="G908" t="inlineStr">
        <is>
          <t>POS</t>
        </is>
      </c>
      <c r="H908" s="42" t="n">
        <v>8140.81</v>
      </c>
      <c r="I908" s="42" t="n">
        <v>284.24</v>
      </c>
      <c r="J908" s="42" t="n">
        <v>7856.57</v>
      </c>
      <c r="K908" s="42" t="n">
        <v>0</v>
      </c>
      <c r="L908" s="42" t="n">
        <v>5</v>
      </c>
      <c r="M908" s="42" t="n">
        <v>41</v>
      </c>
      <c r="N908" s="42" t="n">
        <v>7856.57</v>
      </c>
      <c r="O908" s="42" t="n">
        <v>7856.57</v>
      </c>
      <c r="P908" s="42" t="n">
        <v>0</v>
      </c>
      <c r="Q908" s="42" t="n">
        <v>0</v>
      </c>
      <c r="R908" s="42" t="n">
        <v>0</v>
      </c>
      <c r="S908" s="42">
        <f>N908-(J908-K908)</f>
        <v/>
      </c>
      <c r="T908">
        <f>IF(N908=0,0,IF(AND(ABS(S908)&gt;Calc!$B$8,ABS(S908)/ABS(N908)&gt;Calc!$B$9),1,0))</f>
        <v/>
      </c>
      <c r="U908">
        <f>IF(AND(A908=Calc!$B$3,OR(Calc!$B$6="*",G908=Calc!$B$6),OR(Calc!$B$7="*",F908=Calc!$B$7)),1,0)</f>
        <v/>
      </c>
      <c r="V908">
        <f>IF(AND(U908=1,J908&gt;0),J908+ROW()/1000000,0)</f>
        <v/>
      </c>
      <c r="W908">
        <f>IF(AND(U908=1,OR(N908&lt;&gt;0,J908&lt;&gt;0)),ABS(S908)+ROW()/1000000,0)</f>
        <v/>
      </c>
      <c r="X908">
        <f>IF(AND(U908=1,T908=1,C908&lt;&gt;0),ABS(S908)+ROW()/1000000,0)</f>
        <v/>
      </c>
    </row>
    <row r="909">
      <c r="A909" t="n">
        <v>201708</v>
      </c>
      <c r="B909" t="inlineStr">
        <is>
          <t>08/2017</t>
        </is>
      </c>
      <c r="C909" t="n">
        <v>66</v>
      </c>
      <c r="D909" t="inlineStr">
        <is>
          <t>S66</t>
        </is>
      </c>
      <c r="E909" t="inlineStr">
        <is>
          <t>Nexa Wyoming (S66)</t>
        </is>
      </c>
      <c r="F909" t="inlineStr">
        <is>
          <t>Mỹ</t>
        </is>
      </c>
      <c r="G909" t="inlineStr">
        <is>
          <t>POS</t>
        </is>
      </c>
      <c r="H909" s="42" t="n">
        <v>8623.51</v>
      </c>
      <c r="I909" s="42" t="n">
        <v>42</v>
      </c>
      <c r="J909" s="42" t="n">
        <v>8581.51</v>
      </c>
      <c r="K909" s="42" t="n">
        <v>0</v>
      </c>
      <c r="L909" s="42" t="n">
        <v>5</v>
      </c>
      <c r="M909" s="42" t="n">
        <v>46</v>
      </c>
      <c r="N909" s="42" t="n">
        <v>8581.51</v>
      </c>
      <c r="O909" s="42" t="n">
        <v>8581.51</v>
      </c>
      <c r="P909" s="42" t="n">
        <v>0</v>
      </c>
      <c r="Q909" s="42" t="n">
        <v>0</v>
      </c>
      <c r="R909" s="42" t="n">
        <v>0</v>
      </c>
      <c r="S909" s="42">
        <f>N909-(J909-K909)</f>
        <v/>
      </c>
      <c r="T909">
        <f>IF(N909=0,0,IF(AND(ABS(S909)&gt;Calc!$B$8,ABS(S909)/ABS(N909)&gt;Calc!$B$9),1,0))</f>
        <v/>
      </c>
      <c r="U909">
        <f>IF(AND(A909=Calc!$B$3,OR(Calc!$B$6="*",G909=Calc!$B$6),OR(Calc!$B$7="*",F909=Calc!$B$7)),1,0)</f>
        <v/>
      </c>
      <c r="V909">
        <f>IF(AND(U909=1,J909&gt;0),J909+ROW()/1000000,0)</f>
        <v/>
      </c>
      <c r="W909">
        <f>IF(AND(U909=1,OR(N909&lt;&gt;0,J909&lt;&gt;0)),ABS(S909)+ROW()/1000000,0)</f>
        <v/>
      </c>
      <c r="X909">
        <f>IF(AND(U909=1,T909=1,C909&lt;&gt;0),ABS(S909)+ROW()/1000000,0)</f>
        <v/>
      </c>
    </row>
    <row r="910">
      <c r="A910" t="n">
        <v>201709</v>
      </c>
      <c r="B910" t="inlineStr">
        <is>
          <t>09/2017</t>
        </is>
      </c>
      <c r="C910" t="n">
        <v>0</v>
      </c>
      <c r="D910" t="inlineStr">
        <is>
          <t>ONL</t>
        </is>
      </c>
      <c r="E910" t="inlineStr">
        <is>
          <t>Nexa Online (website/app)</t>
        </is>
      </c>
      <c r="F910" t="inlineStr">
        <is>
          <t>Online</t>
        </is>
      </c>
      <c r="G910" t="inlineStr">
        <is>
          <t>ONLINE</t>
        </is>
      </c>
      <c r="H910" s="42" t="n">
        <v>97847.95</v>
      </c>
      <c r="I910" s="42" t="n">
        <v>3180.14</v>
      </c>
      <c r="J910" s="42" t="n">
        <v>94667.81</v>
      </c>
      <c r="K910" s="42" t="n">
        <v>1858.32</v>
      </c>
      <c r="L910" s="42" t="n">
        <v>58</v>
      </c>
      <c r="M910" s="42" t="n">
        <v>440</v>
      </c>
      <c r="N910" s="42" t="n">
        <v>100381.3</v>
      </c>
      <c r="O910" s="42" t="n">
        <v>102239.62</v>
      </c>
      <c r="P910" s="42" t="n">
        <v>3</v>
      </c>
      <c r="Q910" s="42" t="n">
        <v>0</v>
      </c>
      <c r="R910" s="42" t="n">
        <v>1</v>
      </c>
      <c r="S910" s="42">
        <f>N910-(J910-K910)</f>
        <v/>
      </c>
      <c r="T910">
        <f>IF(N910=0,0,IF(AND(ABS(S910)&gt;Calc!$B$8,ABS(S910)/ABS(N910)&gt;Calc!$B$9),1,0))</f>
        <v/>
      </c>
      <c r="U910">
        <f>IF(AND(A910=Calc!$B$3,OR(Calc!$B$6="*",G910=Calc!$B$6),OR(Calc!$B$7="*",F910=Calc!$B$7)),1,0)</f>
        <v/>
      </c>
      <c r="V910">
        <f>IF(AND(U910=1,J910&gt;0),J910+ROW()/1000000,0)</f>
        <v/>
      </c>
      <c r="W910">
        <f>IF(AND(U910=1,OR(N910&lt;&gt;0,J910&lt;&gt;0)),ABS(S910)+ROW()/1000000,0)</f>
        <v/>
      </c>
      <c r="X910">
        <f>IF(AND(U910=1,T910=1,C910&lt;&gt;0),ABS(S910)+ROW()/1000000,0)</f>
        <v/>
      </c>
    </row>
    <row r="911">
      <c r="A911" t="n">
        <v>201709</v>
      </c>
      <c r="B911" t="inlineStr">
        <is>
          <t>09/2017</t>
        </is>
      </c>
      <c r="C911" t="n">
        <v>1</v>
      </c>
      <c r="D911" t="inlineStr">
        <is>
          <t>S01</t>
        </is>
      </c>
      <c r="E911" t="inlineStr">
        <is>
          <t>Nexa Australian Capital Territory (S01)</t>
        </is>
      </c>
      <c r="F911" t="inlineStr">
        <is>
          <t>Úc</t>
        </is>
      </c>
      <c r="G911" t="inlineStr">
        <is>
          <t>POS</t>
        </is>
      </c>
      <c r="H911" s="42" t="n">
        <v>0</v>
      </c>
      <c r="I911" s="42" t="n">
        <v>0</v>
      </c>
      <c r="J911" s="42" t="n">
        <v>0</v>
      </c>
      <c r="K911" s="42" t="n">
        <v>0</v>
      </c>
      <c r="L911" s="42" t="n">
        <v>0</v>
      </c>
      <c r="M911" s="42" t="n">
        <v>0</v>
      </c>
      <c r="N911" s="42" t="n">
        <v>0</v>
      </c>
      <c r="O911" s="42" t="n">
        <v>0</v>
      </c>
      <c r="P911" s="42" t="n">
        <v>1</v>
      </c>
      <c r="Q911" s="42" t="n">
        <v>0</v>
      </c>
      <c r="R911" s="42" t="n">
        <v>0</v>
      </c>
      <c r="S911" s="42">
        <f>N911-(J911-K911)</f>
        <v/>
      </c>
      <c r="T911">
        <f>IF(N911=0,0,IF(AND(ABS(S911)&gt;Calc!$B$8,ABS(S911)/ABS(N911)&gt;Calc!$B$9),1,0))</f>
        <v/>
      </c>
      <c r="U911">
        <f>IF(AND(A911=Calc!$B$3,OR(Calc!$B$6="*",G911=Calc!$B$6),OR(Calc!$B$7="*",F911=Calc!$B$7)),1,0)</f>
        <v/>
      </c>
      <c r="V911">
        <f>IF(AND(U911=1,J911&gt;0),J911+ROW()/1000000,0)</f>
        <v/>
      </c>
      <c r="W911">
        <f>IF(AND(U911=1,OR(N911&lt;&gt;0,J911&lt;&gt;0)),ABS(S911)+ROW()/1000000,0)</f>
        <v/>
      </c>
      <c r="X911">
        <f>IF(AND(U911=1,T911=1,C911&lt;&gt;0),ABS(S911)+ROW()/1000000,0)</f>
        <v/>
      </c>
    </row>
    <row r="912">
      <c r="A912" t="n">
        <v>201709</v>
      </c>
      <c r="B912" t="inlineStr">
        <is>
          <t>09/2017</t>
        </is>
      </c>
      <c r="C912" t="n">
        <v>4</v>
      </c>
      <c r="D912" t="inlineStr">
        <is>
          <t>S04</t>
        </is>
      </c>
      <c r="E912" t="inlineStr">
        <is>
          <t>Nexa Tasmania (S04)</t>
        </is>
      </c>
      <c r="F912" t="inlineStr">
        <is>
          <t>Úc</t>
        </is>
      </c>
      <c r="G912" t="inlineStr">
        <is>
          <t>POS</t>
        </is>
      </c>
      <c r="H912" s="42" t="n">
        <v>770.42</v>
      </c>
      <c r="I912" s="42" t="n">
        <v>0</v>
      </c>
      <c r="J912" s="42" t="n">
        <v>770.42</v>
      </c>
      <c r="K912" s="42" t="n">
        <v>0</v>
      </c>
      <c r="L912" s="42" t="n">
        <v>1</v>
      </c>
      <c r="M912" s="42" t="n">
        <v>12</v>
      </c>
      <c r="N912" s="42" t="n">
        <v>770.42</v>
      </c>
      <c r="O912" s="42" t="n">
        <v>770.42</v>
      </c>
      <c r="P912" s="42" t="n">
        <v>0</v>
      </c>
      <c r="Q912" s="42" t="n">
        <v>0</v>
      </c>
      <c r="R912" s="42" t="n">
        <v>0</v>
      </c>
      <c r="S912" s="42">
        <f>N912-(J912-K912)</f>
        <v/>
      </c>
      <c r="T912">
        <f>IF(N912=0,0,IF(AND(ABS(S912)&gt;Calc!$B$8,ABS(S912)/ABS(N912)&gt;Calc!$B$9),1,0))</f>
        <v/>
      </c>
      <c r="U912">
        <f>IF(AND(A912=Calc!$B$3,OR(Calc!$B$6="*",G912=Calc!$B$6),OR(Calc!$B$7="*",F912=Calc!$B$7)),1,0)</f>
        <v/>
      </c>
      <c r="V912">
        <f>IF(AND(U912=1,J912&gt;0),J912+ROW()/1000000,0)</f>
        <v/>
      </c>
      <c r="W912">
        <f>IF(AND(U912=1,OR(N912&lt;&gt;0,J912&lt;&gt;0)),ABS(S912)+ROW()/1000000,0)</f>
        <v/>
      </c>
      <c r="X912">
        <f>IF(AND(U912=1,T912=1,C912&lt;&gt;0),ABS(S912)+ROW()/1000000,0)</f>
        <v/>
      </c>
    </row>
    <row r="913">
      <c r="A913" t="n">
        <v>201709</v>
      </c>
      <c r="B913" t="inlineStr">
        <is>
          <t>09/2017</t>
        </is>
      </c>
      <c r="C913" t="n">
        <v>5</v>
      </c>
      <c r="D913" t="inlineStr">
        <is>
          <t>S05</t>
        </is>
      </c>
      <c r="E913" t="inlineStr">
        <is>
          <t>Nexa Victoria (S05)</t>
        </is>
      </c>
      <c r="F913" t="inlineStr">
        <is>
          <t>Úc</t>
        </is>
      </c>
      <c r="G913" t="inlineStr">
        <is>
          <t>POS</t>
        </is>
      </c>
      <c r="H913" s="42" t="n">
        <v>1932.94</v>
      </c>
      <c r="I913" s="42" t="n">
        <v>155.6</v>
      </c>
      <c r="J913" s="42" t="n">
        <v>1777.34</v>
      </c>
      <c r="K913" s="42" t="n">
        <v>0</v>
      </c>
      <c r="L913" s="42" t="n">
        <v>2</v>
      </c>
      <c r="M913" s="42" t="n">
        <v>15</v>
      </c>
      <c r="N913" s="42" t="n">
        <v>1777.34</v>
      </c>
      <c r="O913" s="42" t="n">
        <v>1777.34</v>
      </c>
      <c r="P913" s="42" t="n">
        <v>0</v>
      </c>
      <c r="Q913" s="42" t="n">
        <v>0</v>
      </c>
      <c r="R913" s="42" t="n">
        <v>0</v>
      </c>
      <c r="S913" s="42">
        <f>N913-(J913-K913)</f>
        <v/>
      </c>
      <c r="T913">
        <f>IF(N913=0,0,IF(AND(ABS(S913)&gt;Calc!$B$8,ABS(S913)/ABS(N913)&gt;Calc!$B$9),1,0))</f>
        <v/>
      </c>
      <c r="U913">
        <f>IF(AND(A913=Calc!$B$3,OR(Calc!$B$6="*",G913=Calc!$B$6),OR(Calc!$B$7="*",F913=Calc!$B$7)),1,0)</f>
        <v/>
      </c>
      <c r="V913">
        <f>IF(AND(U913=1,J913&gt;0),J913+ROW()/1000000,0)</f>
        <v/>
      </c>
      <c r="W913">
        <f>IF(AND(U913=1,OR(N913&lt;&gt;0,J913&lt;&gt;0)),ABS(S913)+ROW()/1000000,0)</f>
        <v/>
      </c>
      <c r="X913">
        <f>IF(AND(U913=1,T913=1,C913&lt;&gt;0),ABS(S913)+ROW()/1000000,0)</f>
        <v/>
      </c>
    </row>
    <row r="914">
      <c r="A914" t="n">
        <v>201709</v>
      </c>
      <c r="B914" t="inlineStr">
        <is>
          <t>09/2017</t>
        </is>
      </c>
      <c r="C914" t="n">
        <v>6</v>
      </c>
      <c r="D914" t="inlineStr">
        <is>
          <t>S06</t>
        </is>
      </c>
      <c r="E914" t="inlineStr">
        <is>
          <t>Nexa Western Australia (S06)</t>
        </is>
      </c>
      <c r="F914" t="inlineStr">
        <is>
          <t>Úc</t>
        </is>
      </c>
      <c r="G914" t="inlineStr">
        <is>
          <t>POS</t>
        </is>
      </c>
      <c r="H914" s="42" t="n">
        <v>21496.62</v>
      </c>
      <c r="I914" s="42" t="n">
        <v>0</v>
      </c>
      <c r="J914" s="42" t="n">
        <v>21496.62</v>
      </c>
      <c r="K914" s="42" t="n">
        <v>0</v>
      </c>
      <c r="L914" s="42" t="n">
        <v>5</v>
      </c>
      <c r="M914" s="42" t="n">
        <v>32</v>
      </c>
      <c r="N914" s="42" t="n">
        <v>21496.62</v>
      </c>
      <c r="O914" s="42" t="n">
        <v>21496.62</v>
      </c>
      <c r="P914" s="42" t="n">
        <v>0</v>
      </c>
      <c r="Q914" s="42" t="n">
        <v>0</v>
      </c>
      <c r="R914" s="42" t="n">
        <v>0</v>
      </c>
      <c r="S914" s="42">
        <f>N914-(J914-K914)</f>
        <v/>
      </c>
      <c r="T914">
        <f>IF(N914=0,0,IF(AND(ABS(S914)&gt;Calc!$B$8,ABS(S914)/ABS(N914)&gt;Calc!$B$9),1,0))</f>
        <v/>
      </c>
      <c r="U914">
        <f>IF(AND(A914=Calc!$B$3,OR(Calc!$B$6="*",G914=Calc!$B$6),OR(Calc!$B$7="*",F914=Calc!$B$7)),1,0)</f>
        <v/>
      </c>
      <c r="V914">
        <f>IF(AND(U914=1,J914&gt;0),J914+ROW()/1000000,0)</f>
        <v/>
      </c>
      <c r="W914">
        <f>IF(AND(U914=1,OR(N914&lt;&gt;0,J914&lt;&gt;0)),ABS(S914)+ROW()/1000000,0)</f>
        <v/>
      </c>
      <c r="X914">
        <f>IF(AND(U914=1,T914=1,C914&lt;&gt;0),ABS(S914)+ROW()/1000000,0)</f>
        <v/>
      </c>
    </row>
    <row r="915">
      <c r="A915" t="n">
        <v>201709</v>
      </c>
      <c r="B915" t="inlineStr">
        <is>
          <t>09/2017</t>
        </is>
      </c>
      <c r="C915" t="n">
        <v>8</v>
      </c>
      <c r="D915" t="inlineStr">
        <is>
          <t>S08</t>
        </is>
      </c>
      <c r="E915" t="inlineStr">
        <is>
          <t>Nexa Newfoundland and Labrador (S08)</t>
        </is>
      </c>
      <c r="F915" t="inlineStr">
        <is>
          <t>Canada</t>
        </is>
      </c>
      <c r="G915" t="inlineStr">
        <is>
          <t>POS</t>
        </is>
      </c>
      <c r="H915" s="42" t="n">
        <v>17735.31</v>
      </c>
      <c r="I915" s="42" t="n">
        <v>22.9</v>
      </c>
      <c r="J915" s="42" t="n">
        <v>17712.41</v>
      </c>
      <c r="K915" s="42" t="n">
        <v>0</v>
      </c>
      <c r="L915" s="42" t="n">
        <v>7</v>
      </c>
      <c r="M915" s="42" t="n">
        <v>32</v>
      </c>
      <c r="N915" s="42" t="n">
        <v>17712.41</v>
      </c>
      <c r="O915" s="42" t="n">
        <v>17712.41</v>
      </c>
      <c r="P915" s="42" t="n">
        <v>0</v>
      </c>
      <c r="Q915" s="42" t="n">
        <v>0</v>
      </c>
      <c r="R915" s="42" t="n">
        <v>0</v>
      </c>
      <c r="S915" s="42">
        <f>N915-(J915-K915)</f>
        <v/>
      </c>
      <c r="T915">
        <f>IF(N915=0,0,IF(AND(ABS(S915)&gt;Calc!$B$8,ABS(S915)/ABS(N915)&gt;Calc!$B$9),1,0))</f>
        <v/>
      </c>
      <c r="U915">
        <f>IF(AND(A915=Calc!$B$3,OR(Calc!$B$6="*",G915=Calc!$B$6),OR(Calc!$B$7="*",F915=Calc!$B$7)),1,0)</f>
        <v/>
      </c>
      <c r="V915">
        <f>IF(AND(U915=1,J915&gt;0),J915+ROW()/1000000,0)</f>
        <v/>
      </c>
      <c r="W915">
        <f>IF(AND(U915=1,OR(N915&lt;&gt;0,J915&lt;&gt;0)),ABS(S915)+ROW()/1000000,0)</f>
        <v/>
      </c>
      <c r="X915">
        <f>IF(AND(U915=1,T915=1,C915&lt;&gt;0),ABS(S915)+ROW()/1000000,0)</f>
        <v/>
      </c>
    </row>
    <row r="916">
      <c r="A916" t="n">
        <v>201709</v>
      </c>
      <c r="B916" t="inlineStr">
        <is>
          <t>09/2017</t>
        </is>
      </c>
      <c r="C916" t="n">
        <v>9</v>
      </c>
      <c r="D916" t="inlineStr">
        <is>
          <t>S09</t>
        </is>
      </c>
      <c r="E916" t="inlineStr">
        <is>
          <t>Nexa Northwest Territories (S09)</t>
        </is>
      </c>
      <c r="F916" t="inlineStr">
        <is>
          <t>Canada</t>
        </is>
      </c>
      <c r="G916" t="inlineStr">
        <is>
          <t>POS</t>
        </is>
      </c>
      <c r="H916" s="42" t="n">
        <v>9045.02</v>
      </c>
      <c r="I916" s="42" t="n">
        <v>35.21</v>
      </c>
      <c r="J916" s="42" t="n">
        <v>9009.809999999999</v>
      </c>
      <c r="K916" s="42" t="n">
        <v>0</v>
      </c>
      <c r="L916" s="42" t="n">
        <v>6</v>
      </c>
      <c r="M916" s="42" t="n">
        <v>30</v>
      </c>
      <c r="N916" s="42" t="n">
        <v>9009.809999999999</v>
      </c>
      <c r="O916" s="42" t="n">
        <v>9009.809999999999</v>
      </c>
      <c r="P916" s="42" t="n">
        <v>1</v>
      </c>
      <c r="Q916" s="42" t="n">
        <v>0</v>
      </c>
      <c r="R916" s="42" t="n">
        <v>0</v>
      </c>
      <c r="S916" s="42">
        <f>N916-(J916-K916)</f>
        <v/>
      </c>
      <c r="T916">
        <f>IF(N916=0,0,IF(AND(ABS(S916)&gt;Calc!$B$8,ABS(S916)/ABS(N916)&gt;Calc!$B$9),1,0))</f>
        <v/>
      </c>
      <c r="U916">
        <f>IF(AND(A916=Calc!$B$3,OR(Calc!$B$6="*",G916=Calc!$B$6),OR(Calc!$B$7="*",F916=Calc!$B$7)),1,0)</f>
        <v/>
      </c>
      <c r="V916">
        <f>IF(AND(U916=1,J916&gt;0),J916+ROW()/1000000,0)</f>
        <v/>
      </c>
      <c r="W916">
        <f>IF(AND(U916=1,OR(N916&lt;&gt;0,J916&lt;&gt;0)),ABS(S916)+ROW()/1000000,0)</f>
        <v/>
      </c>
      <c r="X916">
        <f>IF(AND(U916=1,T916=1,C916&lt;&gt;0),ABS(S916)+ROW()/1000000,0)</f>
        <v/>
      </c>
    </row>
    <row r="917">
      <c r="A917" t="n">
        <v>201709</v>
      </c>
      <c r="B917" t="inlineStr">
        <is>
          <t>09/2017</t>
        </is>
      </c>
      <c r="C917" t="n">
        <v>10</v>
      </c>
      <c r="D917" t="inlineStr">
        <is>
          <t>S10</t>
        </is>
      </c>
      <c r="E917" t="inlineStr">
        <is>
          <t>Nexa Nunavut (S10)</t>
        </is>
      </c>
      <c r="F917" t="inlineStr">
        <is>
          <t>Canada</t>
        </is>
      </c>
      <c r="G917" t="inlineStr">
        <is>
          <t>POS</t>
        </is>
      </c>
      <c r="H917" s="42" t="n">
        <v>7835.29</v>
      </c>
      <c r="I917" s="42" t="n">
        <v>0</v>
      </c>
      <c r="J917" s="42" t="n">
        <v>7835.29</v>
      </c>
      <c r="K917" s="42" t="n">
        <v>0</v>
      </c>
      <c r="L917" s="42" t="n">
        <v>3</v>
      </c>
      <c r="M917" s="42" t="n">
        <v>29</v>
      </c>
      <c r="N917" s="42" t="n">
        <v>7835.29</v>
      </c>
      <c r="O917" s="42" t="n">
        <v>7835.29</v>
      </c>
      <c r="P917" s="42" t="n">
        <v>0</v>
      </c>
      <c r="Q917" s="42" t="n">
        <v>0</v>
      </c>
      <c r="R917" s="42" t="n">
        <v>0</v>
      </c>
      <c r="S917" s="42">
        <f>N917-(J917-K917)</f>
        <v/>
      </c>
      <c r="T917">
        <f>IF(N917=0,0,IF(AND(ABS(S917)&gt;Calc!$B$8,ABS(S917)/ABS(N917)&gt;Calc!$B$9),1,0))</f>
        <v/>
      </c>
      <c r="U917">
        <f>IF(AND(A917=Calc!$B$3,OR(Calc!$B$6="*",G917=Calc!$B$6),OR(Calc!$B$7="*",F917=Calc!$B$7)),1,0)</f>
        <v/>
      </c>
      <c r="V917">
        <f>IF(AND(U917=1,J917&gt;0),J917+ROW()/1000000,0)</f>
        <v/>
      </c>
      <c r="W917">
        <f>IF(AND(U917=1,OR(N917&lt;&gt;0,J917&lt;&gt;0)),ABS(S917)+ROW()/1000000,0)</f>
        <v/>
      </c>
      <c r="X917">
        <f>IF(AND(U917=1,T917=1,C917&lt;&gt;0),ABS(S917)+ROW()/1000000,0)</f>
        <v/>
      </c>
    </row>
    <row r="918">
      <c r="A918" t="n">
        <v>201709</v>
      </c>
      <c r="B918" t="inlineStr">
        <is>
          <t>09/2017</t>
        </is>
      </c>
      <c r="C918" t="n">
        <v>14</v>
      </c>
      <c r="D918" t="inlineStr">
        <is>
          <t>S14</t>
        </is>
      </c>
      <c r="E918" t="inlineStr">
        <is>
          <t>Nexa Franche-Comté (S14)</t>
        </is>
      </c>
      <c r="F918" t="inlineStr">
        <is>
          <t>Pháp</t>
        </is>
      </c>
      <c r="G918" t="inlineStr">
        <is>
          <t>POS</t>
        </is>
      </c>
      <c r="H918" s="42" t="n">
        <v>3145.5</v>
      </c>
      <c r="I918" s="42" t="n">
        <v>0</v>
      </c>
      <c r="J918" s="42" t="n">
        <v>3145.5</v>
      </c>
      <c r="K918" s="42" t="n">
        <v>0</v>
      </c>
      <c r="L918" s="42" t="n">
        <v>1</v>
      </c>
      <c r="M918" s="42" t="n">
        <v>16</v>
      </c>
      <c r="N918" s="42" t="n">
        <v>3145.5</v>
      </c>
      <c r="O918" s="42" t="n">
        <v>3145.5</v>
      </c>
      <c r="P918" s="42" t="n">
        <v>0</v>
      </c>
      <c r="Q918" s="42" t="n">
        <v>0</v>
      </c>
      <c r="R918" s="42" t="n">
        <v>0</v>
      </c>
      <c r="S918" s="42">
        <f>N918-(J918-K918)</f>
        <v/>
      </c>
      <c r="T918">
        <f>IF(N918=0,0,IF(AND(ABS(S918)&gt;Calc!$B$8,ABS(S918)/ABS(N918)&gt;Calc!$B$9),1,0))</f>
        <v/>
      </c>
      <c r="U918">
        <f>IF(AND(A918=Calc!$B$3,OR(Calc!$B$6="*",G918=Calc!$B$6),OR(Calc!$B$7="*",F918=Calc!$B$7)),1,0)</f>
        <v/>
      </c>
      <c r="V918">
        <f>IF(AND(U918=1,J918&gt;0),J918+ROW()/1000000,0)</f>
        <v/>
      </c>
      <c r="W918">
        <f>IF(AND(U918=1,OR(N918&lt;&gt;0,J918&lt;&gt;0)),ABS(S918)+ROW()/1000000,0)</f>
        <v/>
      </c>
      <c r="X918">
        <f>IF(AND(U918=1,T918=1,C918&lt;&gt;0),ABS(S918)+ROW()/1000000,0)</f>
        <v/>
      </c>
    </row>
    <row r="919">
      <c r="A919" t="n">
        <v>201709</v>
      </c>
      <c r="B919" t="inlineStr">
        <is>
          <t>09/2017</t>
        </is>
      </c>
      <c r="C919" t="n">
        <v>15</v>
      </c>
      <c r="D919" t="inlineStr">
        <is>
          <t>S15</t>
        </is>
      </c>
      <c r="E919" t="inlineStr">
        <is>
          <t>Nexa La Réunion (S15)</t>
        </is>
      </c>
      <c r="F919" t="inlineStr">
        <is>
          <t>Pháp</t>
        </is>
      </c>
      <c r="G919" t="inlineStr">
        <is>
          <t>POS</t>
        </is>
      </c>
      <c r="H919" s="42" t="n">
        <v>2104.43</v>
      </c>
      <c r="I919" s="42" t="n">
        <v>43.3</v>
      </c>
      <c r="J919" s="42" t="n">
        <v>2061.13</v>
      </c>
      <c r="K919" s="42" t="n">
        <v>0</v>
      </c>
      <c r="L919" s="42" t="n">
        <v>2</v>
      </c>
      <c r="M919" s="42" t="n">
        <v>7</v>
      </c>
      <c r="N919" s="42" t="n">
        <v>2061.13</v>
      </c>
      <c r="O919" s="42" t="n">
        <v>2061.13</v>
      </c>
      <c r="P919" s="42" t="n">
        <v>0</v>
      </c>
      <c r="Q919" s="42" t="n">
        <v>0</v>
      </c>
      <c r="R919" s="42" t="n">
        <v>0</v>
      </c>
      <c r="S919" s="42">
        <f>N919-(J919-K919)</f>
        <v/>
      </c>
      <c r="T919">
        <f>IF(N919=0,0,IF(AND(ABS(S919)&gt;Calc!$B$8,ABS(S919)/ABS(N919)&gt;Calc!$B$9),1,0))</f>
        <v/>
      </c>
      <c r="U919">
        <f>IF(AND(A919=Calc!$B$3,OR(Calc!$B$6="*",G919=Calc!$B$6),OR(Calc!$B$7="*",F919=Calc!$B$7)),1,0)</f>
        <v/>
      </c>
      <c r="V919">
        <f>IF(AND(U919=1,J919&gt;0),J919+ROW()/1000000,0)</f>
        <v/>
      </c>
      <c r="W919">
        <f>IF(AND(U919=1,OR(N919&lt;&gt;0,J919&lt;&gt;0)),ABS(S919)+ROW()/1000000,0)</f>
        <v/>
      </c>
      <c r="X919">
        <f>IF(AND(U919=1,T919=1,C919&lt;&gt;0),ABS(S919)+ROW()/1000000,0)</f>
        <v/>
      </c>
    </row>
    <row r="920">
      <c r="A920" t="n">
        <v>201709</v>
      </c>
      <c r="B920" t="inlineStr">
        <is>
          <t>09/2017</t>
        </is>
      </c>
      <c r="C920" t="n">
        <v>16</v>
      </c>
      <c r="D920" t="inlineStr">
        <is>
          <t>S16</t>
        </is>
      </c>
      <c r="E920" t="inlineStr">
        <is>
          <t>Nexa Limousin (S16)</t>
        </is>
      </c>
      <c r="F920" t="inlineStr">
        <is>
          <t>Pháp</t>
        </is>
      </c>
      <c r="G920" t="inlineStr">
        <is>
          <t>POS</t>
        </is>
      </c>
      <c r="H920" s="42" t="n">
        <v>26.97</v>
      </c>
      <c r="I920" s="42" t="n">
        <v>0</v>
      </c>
      <c r="J920" s="42" t="n">
        <v>26.97</v>
      </c>
      <c r="K920" s="42" t="n">
        <v>0</v>
      </c>
      <c r="L920" s="42" t="n">
        <v>1</v>
      </c>
      <c r="M920" s="42" t="n">
        <v>3</v>
      </c>
      <c r="N920" s="42" t="n">
        <v>26.97</v>
      </c>
      <c r="O920" s="42" t="n">
        <v>26.97</v>
      </c>
      <c r="P920" s="42" t="n">
        <v>0</v>
      </c>
      <c r="Q920" s="42" t="n">
        <v>0</v>
      </c>
      <c r="R920" s="42" t="n">
        <v>0</v>
      </c>
      <c r="S920" s="42">
        <f>N920-(J920-K920)</f>
        <v/>
      </c>
      <c r="T920">
        <f>IF(N920=0,0,IF(AND(ABS(S920)&gt;Calc!$B$8,ABS(S920)/ABS(N920)&gt;Calc!$B$9),1,0))</f>
        <v/>
      </c>
      <c r="U920">
        <f>IF(AND(A920=Calc!$B$3,OR(Calc!$B$6="*",G920=Calc!$B$6),OR(Calc!$B$7="*",F920=Calc!$B$7)),1,0)</f>
        <v/>
      </c>
      <c r="V920">
        <f>IF(AND(U920=1,J920&gt;0),J920+ROW()/1000000,0)</f>
        <v/>
      </c>
      <c r="W920">
        <f>IF(AND(U920=1,OR(N920&lt;&gt;0,J920&lt;&gt;0)),ABS(S920)+ROW()/1000000,0)</f>
        <v/>
      </c>
      <c r="X920">
        <f>IF(AND(U920=1,T920=1,C920&lt;&gt;0),ABS(S920)+ROW()/1000000,0)</f>
        <v/>
      </c>
    </row>
    <row r="921">
      <c r="A921" t="n">
        <v>201709</v>
      </c>
      <c r="B921" t="inlineStr">
        <is>
          <t>09/2017</t>
        </is>
      </c>
      <c r="C921" t="n">
        <v>17</v>
      </c>
      <c r="D921" t="inlineStr">
        <is>
          <t>S17</t>
        </is>
      </c>
      <c r="E921" t="inlineStr">
        <is>
          <t>Nexa Martinique (S17)</t>
        </is>
      </c>
      <c r="F921" t="inlineStr">
        <is>
          <t>Pháp</t>
        </is>
      </c>
      <c r="G921" t="inlineStr">
        <is>
          <t>POS</t>
        </is>
      </c>
      <c r="H921" s="42" t="n">
        <v>1863.97</v>
      </c>
      <c r="I921" s="42" t="n">
        <v>186.4</v>
      </c>
      <c r="J921" s="42" t="n">
        <v>1677.57</v>
      </c>
      <c r="K921" s="42" t="n">
        <v>0</v>
      </c>
      <c r="L921" s="42" t="n">
        <v>1</v>
      </c>
      <c r="M921" s="42" t="n">
        <v>9</v>
      </c>
      <c r="N921" s="42" t="n">
        <v>1677.57</v>
      </c>
      <c r="O921" s="42" t="n">
        <v>1677.57</v>
      </c>
      <c r="P921" s="42" t="n">
        <v>0</v>
      </c>
      <c r="Q921" s="42" t="n">
        <v>0</v>
      </c>
      <c r="R921" s="42" t="n">
        <v>0</v>
      </c>
      <c r="S921" s="42">
        <f>N921-(J921-K921)</f>
        <v/>
      </c>
      <c r="T921">
        <f>IF(N921=0,0,IF(AND(ABS(S921)&gt;Calc!$B$8,ABS(S921)/ABS(N921)&gt;Calc!$B$9),1,0))</f>
        <v/>
      </c>
      <c r="U921">
        <f>IF(AND(A921=Calc!$B$3,OR(Calc!$B$6="*",G921=Calc!$B$6),OR(Calc!$B$7="*",F921=Calc!$B$7)),1,0)</f>
        <v/>
      </c>
      <c r="V921">
        <f>IF(AND(U921=1,J921&gt;0),J921+ROW()/1000000,0)</f>
        <v/>
      </c>
      <c r="W921">
        <f>IF(AND(U921=1,OR(N921&lt;&gt;0,J921&lt;&gt;0)),ABS(S921)+ROW()/1000000,0)</f>
        <v/>
      </c>
      <c r="X921">
        <f>IF(AND(U921=1,T921=1,C921&lt;&gt;0),ABS(S921)+ROW()/1000000,0)</f>
        <v/>
      </c>
    </row>
    <row r="922">
      <c r="A922" t="n">
        <v>201709</v>
      </c>
      <c r="B922" t="inlineStr">
        <is>
          <t>09/2017</t>
        </is>
      </c>
      <c r="C922" t="n">
        <v>19</v>
      </c>
      <c r="D922" t="inlineStr">
        <is>
          <t>S19</t>
        </is>
      </c>
      <c r="E922" t="inlineStr">
        <is>
          <t>Nexa Berlin (S19)</t>
        </is>
      </c>
      <c r="F922" t="inlineStr">
        <is>
          <t>Đức</t>
        </is>
      </c>
      <c r="G922" t="inlineStr">
        <is>
          <t>POS</t>
        </is>
      </c>
      <c r="H922" s="42" t="n">
        <v>559.5</v>
      </c>
      <c r="I922" s="42" t="n">
        <v>0</v>
      </c>
      <c r="J922" s="42" t="n">
        <v>559.5</v>
      </c>
      <c r="K922" s="42" t="n">
        <v>0</v>
      </c>
      <c r="L922" s="42" t="n">
        <v>2</v>
      </c>
      <c r="M922" s="42" t="n">
        <v>2</v>
      </c>
      <c r="N922" s="42" t="n">
        <v>559.5</v>
      </c>
      <c r="O922" s="42" t="n">
        <v>559.5</v>
      </c>
      <c r="P922" s="42" t="n">
        <v>0</v>
      </c>
      <c r="Q922" s="42" t="n">
        <v>0</v>
      </c>
      <c r="R922" s="42" t="n">
        <v>0</v>
      </c>
      <c r="S922" s="42">
        <f>N922-(J922-K922)</f>
        <v/>
      </c>
      <c r="T922">
        <f>IF(N922=0,0,IF(AND(ABS(S922)&gt;Calc!$B$8,ABS(S922)/ABS(N922)&gt;Calc!$B$9),1,0))</f>
        <v/>
      </c>
      <c r="U922">
        <f>IF(AND(A922=Calc!$B$3,OR(Calc!$B$6="*",G922=Calc!$B$6),OR(Calc!$B$7="*",F922=Calc!$B$7)),1,0)</f>
        <v/>
      </c>
      <c r="V922">
        <f>IF(AND(U922=1,J922&gt;0),J922+ROW()/1000000,0)</f>
        <v/>
      </c>
      <c r="W922">
        <f>IF(AND(U922=1,OR(N922&lt;&gt;0,J922&lt;&gt;0)),ABS(S922)+ROW()/1000000,0)</f>
        <v/>
      </c>
      <c r="X922">
        <f>IF(AND(U922=1,T922=1,C922&lt;&gt;0),ABS(S922)+ROW()/1000000,0)</f>
        <v/>
      </c>
    </row>
    <row r="923">
      <c r="A923" t="n">
        <v>201709</v>
      </c>
      <c r="B923" t="inlineStr">
        <is>
          <t>09/2017</t>
        </is>
      </c>
      <c r="C923" t="n">
        <v>20</v>
      </c>
      <c r="D923" t="inlineStr">
        <is>
          <t>S20</t>
        </is>
      </c>
      <c r="E923" t="inlineStr">
        <is>
          <t>Nexa Brandenburg (S20)</t>
        </is>
      </c>
      <c r="F923" t="inlineStr">
        <is>
          <t>Đức</t>
        </is>
      </c>
      <c r="G923" t="inlineStr">
        <is>
          <t>POS</t>
        </is>
      </c>
      <c r="H923" s="42" t="n">
        <v>14629.24</v>
      </c>
      <c r="I923" s="42" t="n">
        <v>78.90000000000001</v>
      </c>
      <c r="J923" s="42" t="n">
        <v>14550.34</v>
      </c>
      <c r="K923" s="42" t="n">
        <v>0</v>
      </c>
      <c r="L923" s="42" t="n">
        <v>6</v>
      </c>
      <c r="M923" s="42" t="n">
        <v>47</v>
      </c>
      <c r="N923" s="42" t="n">
        <v>14550.34</v>
      </c>
      <c r="O923" s="42" t="n">
        <v>14550.34</v>
      </c>
      <c r="P923" s="42" t="n">
        <v>0</v>
      </c>
      <c r="Q923" s="42" t="n">
        <v>0</v>
      </c>
      <c r="R923" s="42" t="n">
        <v>0</v>
      </c>
      <c r="S923" s="42">
        <f>N923-(J923-K923)</f>
        <v/>
      </c>
      <c r="T923">
        <f>IF(N923=0,0,IF(AND(ABS(S923)&gt;Calc!$B$8,ABS(S923)/ABS(N923)&gt;Calc!$B$9),1,0))</f>
        <v/>
      </c>
      <c r="U923">
        <f>IF(AND(A923=Calc!$B$3,OR(Calc!$B$6="*",G923=Calc!$B$6),OR(Calc!$B$7="*",F923=Calc!$B$7)),1,0)</f>
        <v/>
      </c>
      <c r="V923">
        <f>IF(AND(U923=1,J923&gt;0),J923+ROW()/1000000,0)</f>
        <v/>
      </c>
      <c r="W923">
        <f>IF(AND(U923=1,OR(N923&lt;&gt;0,J923&lt;&gt;0)),ABS(S923)+ROW()/1000000,0)</f>
        <v/>
      </c>
      <c r="X923">
        <f>IF(AND(U923=1,T923=1,C923&lt;&gt;0),ABS(S923)+ROW()/1000000,0)</f>
        <v/>
      </c>
    </row>
    <row r="924">
      <c r="A924" t="n">
        <v>201709</v>
      </c>
      <c r="B924" t="inlineStr">
        <is>
          <t>09/2017</t>
        </is>
      </c>
      <c r="C924" t="n">
        <v>22</v>
      </c>
      <c r="D924" t="inlineStr">
        <is>
          <t>S22</t>
        </is>
      </c>
      <c r="E924" t="inlineStr">
        <is>
          <t>Nexa Freistaat Thüringen (S22)</t>
        </is>
      </c>
      <c r="F924" t="inlineStr">
        <is>
          <t>Đức</t>
        </is>
      </c>
      <c r="G924" t="inlineStr">
        <is>
          <t>POS</t>
        </is>
      </c>
      <c r="H924" s="42" t="n">
        <v>3869.4</v>
      </c>
      <c r="I924" s="42" t="n">
        <v>45.98</v>
      </c>
      <c r="J924" s="42" t="n">
        <v>3823.42</v>
      </c>
      <c r="K924" s="42" t="n">
        <v>304.19</v>
      </c>
      <c r="L924" s="42" t="n">
        <v>3</v>
      </c>
      <c r="M924" s="42" t="n">
        <v>13</v>
      </c>
      <c r="N924" s="42" t="n">
        <v>3519.23</v>
      </c>
      <c r="O924" s="42" t="n">
        <v>3823.42</v>
      </c>
      <c r="P924" s="42" t="n">
        <v>0</v>
      </c>
      <c r="Q924" s="42" t="n">
        <v>0</v>
      </c>
      <c r="R924" s="42" t="n">
        <v>0</v>
      </c>
      <c r="S924" s="42">
        <f>N924-(J924-K924)</f>
        <v/>
      </c>
      <c r="T924">
        <f>IF(N924=0,0,IF(AND(ABS(S924)&gt;Calc!$B$8,ABS(S924)/ABS(N924)&gt;Calc!$B$9),1,0))</f>
        <v/>
      </c>
      <c r="U924">
        <f>IF(AND(A924=Calc!$B$3,OR(Calc!$B$6="*",G924=Calc!$B$6),OR(Calc!$B$7="*",F924=Calc!$B$7)),1,0)</f>
        <v/>
      </c>
      <c r="V924">
        <f>IF(AND(U924=1,J924&gt;0),J924+ROW()/1000000,0)</f>
        <v/>
      </c>
      <c r="W924">
        <f>IF(AND(U924=1,OR(N924&lt;&gt;0,J924&lt;&gt;0)),ABS(S924)+ROW()/1000000,0)</f>
        <v/>
      </c>
      <c r="X924">
        <f>IF(AND(U924=1,T924=1,C924&lt;&gt;0),ABS(S924)+ROW()/1000000,0)</f>
        <v/>
      </c>
    </row>
    <row r="925">
      <c r="A925" t="n">
        <v>201709</v>
      </c>
      <c r="B925" t="inlineStr">
        <is>
          <t>09/2017</t>
        </is>
      </c>
      <c r="C925" t="n">
        <v>23</v>
      </c>
      <c r="D925" t="inlineStr">
        <is>
          <t>S23</t>
        </is>
      </c>
      <c r="E925" t="inlineStr">
        <is>
          <t>Nexa Hamburg (S23)</t>
        </is>
      </c>
      <c r="F925" t="inlineStr">
        <is>
          <t>Đức</t>
        </is>
      </c>
      <c r="G925" t="inlineStr">
        <is>
          <t>POS</t>
        </is>
      </c>
      <c r="H925" s="42" t="n">
        <v>6665.42</v>
      </c>
      <c r="I925" s="42" t="n">
        <v>494.95</v>
      </c>
      <c r="J925" s="42" t="n">
        <v>6170.47</v>
      </c>
      <c r="K925" s="42" t="n">
        <v>0</v>
      </c>
      <c r="L925" s="42" t="n">
        <v>4</v>
      </c>
      <c r="M925" s="42" t="n">
        <v>19</v>
      </c>
      <c r="N925" s="42" t="n">
        <v>6170.47</v>
      </c>
      <c r="O925" s="42" t="n">
        <v>6170.47</v>
      </c>
      <c r="P925" s="42" t="n">
        <v>0</v>
      </c>
      <c r="Q925" s="42" t="n">
        <v>0</v>
      </c>
      <c r="R925" s="42" t="n">
        <v>0</v>
      </c>
      <c r="S925" s="42">
        <f>N925-(J925-K925)</f>
        <v/>
      </c>
      <c r="T925">
        <f>IF(N925=0,0,IF(AND(ABS(S925)&gt;Calc!$B$8,ABS(S925)/ABS(N925)&gt;Calc!$B$9),1,0))</f>
        <v/>
      </c>
      <c r="U925">
        <f>IF(AND(A925=Calc!$B$3,OR(Calc!$B$6="*",G925=Calc!$B$6),OR(Calc!$B$7="*",F925=Calc!$B$7)),1,0)</f>
        <v/>
      </c>
      <c r="V925">
        <f>IF(AND(U925=1,J925&gt;0),J925+ROW()/1000000,0)</f>
        <v/>
      </c>
      <c r="W925">
        <f>IF(AND(U925=1,OR(N925&lt;&gt;0,J925&lt;&gt;0)),ABS(S925)+ROW()/1000000,0)</f>
        <v/>
      </c>
      <c r="X925">
        <f>IF(AND(U925=1,T925=1,C925&lt;&gt;0),ABS(S925)+ROW()/1000000,0)</f>
        <v/>
      </c>
    </row>
    <row r="926">
      <c r="A926" t="n">
        <v>201709</v>
      </c>
      <c r="B926" t="inlineStr">
        <is>
          <t>09/2017</t>
        </is>
      </c>
      <c r="C926" t="n">
        <v>24</v>
      </c>
      <c r="D926" t="inlineStr">
        <is>
          <t>S24</t>
        </is>
      </c>
      <c r="E926" t="inlineStr">
        <is>
          <t>Nexa Hessen (S24)</t>
        </is>
      </c>
      <c r="F926" t="inlineStr">
        <is>
          <t>Đức</t>
        </is>
      </c>
      <c r="G926" t="inlineStr">
        <is>
          <t>POS</t>
        </is>
      </c>
      <c r="H926" s="42" t="n">
        <v>17514.77</v>
      </c>
      <c r="I926" s="42" t="n">
        <v>593.45</v>
      </c>
      <c r="J926" s="42" t="n">
        <v>16921.32</v>
      </c>
      <c r="K926" s="42" t="n">
        <v>0</v>
      </c>
      <c r="L926" s="42" t="n">
        <v>7</v>
      </c>
      <c r="M926" s="42" t="n">
        <v>65</v>
      </c>
      <c r="N926" s="42" t="n">
        <v>16921.32</v>
      </c>
      <c r="O926" s="42" t="n">
        <v>16921.32</v>
      </c>
      <c r="P926" s="42" t="n">
        <v>0</v>
      </c>
      <c r="Q926" s="42" t="n">
        <v>0</v>
      </c>
      <c r="R926" s="42" t="n">
        <v>0</v>
      </c>
      <c r="S926" s="42">
        <f>N926-(J926-K926)</f>
        <v/>
      </c>
      <c r="T926">
        <f>IF(N926=0,0,IF(AND(ABS(S926)&gt;Calc!$B$8,ABS(S926)/ABS(N926)&gt;Calc!$B$9),1,0))</f>
        <v/>
      </c>
      <c r="U926">
        <f>IF(AND(A926=Calc!$B$3,OR(Calc!$B$6="*",G926=Calc!$B$6),OR(Calc!$B$7="*",F926=Calc!$B$7)),1,0)</f>
        <v/>
      </c>
      <c r="V926">
        <f>IF(AND(U926=1,J926&gt;0),J926+ROW()/1000000,0)</f>
        <v/>
      </c>
      <c r="W926">
        <f>IF(AND(U926=1,OR(N926&lt;&gt;0,J926&lt;&gt;0)),ABS(S926)+ROW()/1000000,0)</f>
        <v/>
      </c>
      <c r="X926">
        <f>IF(AND(U926=1,T926=1,C926&lt;&gt;0),ABS(S926)+ROW()/1000000,0)</f>
        <v/>
      </c>
    </row>
    <row r="927">
      <c r="A927" t="n">
        <v>201709</v>
      </c>
      <c r="B927" t="inlineStr">
        <is>
          <t>09/2017</t>
        </is>
      </c>
      <c r="C927" t="n">
        <v>27</v>
      </c>
      <c r="D927" t="inlineStr">
        <is>
          <t>S27</t>
        </is>
      </c>
      <c r="E927" t="inlineStr">
        <is>
          <t>Nexa Sachsen-Anhalt (S27)</t>
        </is>
      </c>
      <c r="F927" t="inlineStr">
        <is>
          <t>Đức</t>
        </is>
      </c>
      <c r="G927" t="inlineStr">
        <is>
          <t>POS</t>
        </is>
      </c>
      <c r="H927" s="42" t="n">
        <v>15260.71</v>
      </c>
      <c r="I927" s="42" t="n">
        <v>376.41</v>
      </c>
      <c r="J927" s="42" t="n">
        <v>14884.3</v>
      </c>
      <c r="K927" s="42" t="n">
        <v>0</v>
      </c>
      <c r="L927" s="42" t="n">
        <v>7</v>
      </c>
      <c r="M927" s="42" t="n">
        <v>62</v>
      </c>
      <c r="N927" s="42" t="n">
        <v>14884.3</v>
      </c>
      <c r="O927" s="42" t="n">
        <v>14884.3</v>
      </c>
      <c r="P927" s="42" t="n">
        <v>0</v>
      </c>
      <c r="Q927" s="42" t="n">
        <v>0</v>
      </c>
      <c r="R927" s="42" t="n">
        <v>0</v>
      </c>
      <c r="S927" s="42">
        <f>N927-(J927-K927)</f>
        <v/>
      </c>
      <c r="T927">
        <f>IF(N927=0,0,IF(AND(ABS(S927)&gt;Calc!$B$8,ABS(S927)/ABS(N927)&gt;Calc!$B$9),1,0))</f>
        <v/>
      </c>
      <c r="U927">
        <f>IF(AND(A927=Calc!$B$3,OR(Calc!$B$6="*",G927=Calc!$B$6),OR(Calc!$B$7="*",F927=Calc!$B$7)),1,0)</f>
        <v/>
      </c>
      <c r="V927">
        <f>IF(AND(U927=1,J927&gt;0),J927+ROW()/1000000,0)</f>
        <v/>
      </c>
      <c r="W927">
        <f>IF(AND(U927=1,OR(N927&lt;&gt;0,J927&lt;&gt;0)),ABS(S927)+ROW()/1000000,0)</f>
        <v/>
      </c>
      <c r="X927">
        <f>IF(AND(U927=1,T927=1,C927&lt;&gt;0),ABS(S927)+ROW()/1000000,0)</f>
        <v/>
      </c>
    </row>
    <row r="928">
      <c r="A928" t="n">
        <v>201709</v>
      </c>
      <c r="B928" t="inlineStr">
        <is>
          <t>09/2017</t>
        </is>
      </c>
      <c r="C928" t="n">
        <v>29</v>
      </c>
      <c r="D928" t="inlineStr">
        <is>
          <t>S29</t>
        </is>
      </c>
      <c r="E928" t="inlineStr">
        <is>
          <t>Nexa Enna (S29)</t>
        </is>
      </c>
      <c r="F928" t="inlineStr">
        <is>
          <t>Ý</t>
        </is>
      </c>
      <c r="G928" t="inlineStr">
        <is>
          <t>POS</t>
        </is>
      </c>
      <c r="H928" s="42" t="n">
        <v>7403.66</v>
      </c>
      <c r="I928" s="42" t="n">
        <v>516.38</v>
      </c>
      <c r="J928" s="42" t="n">
        <v>6887.28</v>
      </c>
      <c r="K928" s="42" t="n">
        <v>3897</v>
      </c>
      <c r="L928" s="42" t="n">
        <v>5</v>
      </c>
      <c r="M928" s="42" t="n">
        <v>36</v>
      </c>
      <c r="N928" s="42" t="n">
        <v>2990.28</v>
      </c>
      <c r="O928" s="42" t="n">
        <v>6887.28</v>
      </c>
      <c r="P928" s="42" t="n">
        <v>0</v>
      </c>
      <c r="Q928" s="42" t="n">
        <v>0</v>
      </c>
      <c r="R928" s="42" t="n">
        <v>0</v>
      </c>
      <c r="S928" s="42">
        <f>N928-(J928-K928)</f>
        <v/>
      </c>
      <c r="T928">
        <f>IF(N928=0,0,IF(AND(ABS(S928)&gt;Calc!$B$8,ABS(S928)/ABS(N928)&gt;Calc!$B$9),1,0))</f>
        <v/>
      </c>
      <c r="U928">
        <f>IF(AND(A928=Calc!$B$3,OR(Calc!$B$6="*",G928=Calc!$B$6),OR(Calc!$B$7="*",F928=Calc!$B$7)),1,0)</f>
        <v/>
      </c>
      <c r="V928">
        <f>IF(AND(U928=1,J928&gt;0),J928+ROW()/1000000,0)</f>
        <v/>
      </c>
      <c r="W928">
        <f>IF(AND(U928=1,OR(N928&lt;&gt;0,J928&lt;&gt;0)),ABS(S928)+ROW()/1000000,0)</f>
        <v/>
      </c>
      <c r="X928">
        <f>IF(AND(U928=1,T928=1,C928&lt;&gt;0),ABS(S928)+ROW()/1000000,0)</f>
        <v/>
      </c>
    </row>
    <row r="929">
      <c r="A929" t="n">
        <v>201709</v>
      </c>
      <c r="B929" t="inlineStr">
        <is>
          <t>09/2017</t>
        </is>
      </c>
      <c r="C929" t="n">
        <v>30</v>
      </c>
      <c r="D929" t="inlineStr">
        <is>
          <t>S30</t>
        </is>
      </c>
      <c r="E929" t="inlineStr">
        <is>
          <t>Nexa Pesaro (S30)</t>
        </is>
      </c>
      <c r="F929" t="inlineStr">
        <is>
          <t>Ý</t>
        </is>
      </c>
      <c r="G929" t="inlineStr">
        <is>
          <t>POS</t>
        </is>
      </c>
      <c r="H929" s="42" t="n">
        <v>16133.23</v>
      </c>
      <c r="I929" s="42" t="n">
        <v>959.77</v>
      </c>
      <c r="J929" s="42" t="n">
        <v>15173.46</v>
      </c>
      <c r="K929" s="42" t="n">
        <v>449.91</v>
      </c>
      <c r="L929" s="42" t="n">
        <v>5</v>
      </c>
      <c r="M929" s="42" t="n">
        <v>55</v>
      </c>
      <c r="N929" s="42" t="n">
        <v>14723.55</v>
      </c>
      <c r="O929" s="42" t="n">
        <v>15173.46</v>
      </c>
      <c r="P929" s="42" t="n">
        <v>0</v>
      </c>
      <c r="Q929" s="42" t="n">
        <v>0</v>
      </c>
      <c r="R929" s="42" t="n">
        <v>0</v>
      </c>
      <c r="S929" s="42">
        <f>N929-(J929-K929)</f>
        <v/>
      </c>
      <c r="T929">
        <f>IF(N929=0,0,IF(AND(ABS(S929)&gt;Calc!$B$8,ABS(S929)/ABS(N929)&gt;Calc!$B$9),1,0))</f>
        <v/>
      </c>
      <c r="U929">
        <f>IF(AND(A929=Calc!$B$3,OR(Calc!$B$6="*",G929=Calc!$B$6),OR(Calc!$B$7="*",F929=Calc!$B$7)),1,0)</f>
        <v/>
      </c>
      <c r="V929">
        <f>IF(AND(U929=1,J929&gt;0),J929+ROW()/1000000,0)</f>
        <v/>
      </c>
      <c r="W929">
        <f>IF(AND(U929=1,OR(N929&lt;&gt;0,J929&lt;&gt;0)),ABS(S929)+ROW()/1000000,0)</f>
        <v/>
      </c>
      <c r="X929">
        <f>IF(AND(U929=1,T929=1,C929&lt;&gt;0),ABS(S929)+ROW()/1000000,0)</f>
        <v/>
      </c>
    </row>
    <row r="930">
      <c r="A930" t="n">
        <v>201709</v>
      </c>
      <c r="B930" t="inlineStr">
        <is>
          <t>09/2017</t>
        </is>
      </c>
      <c r="C930" t="n">
        <v>32</v>
      </c>
      <c r="D930" t="inlineStr">
        <is>
          <t>S32</t>
        </is>
      </c>
      <c r="E930" t="inlineStr">
        <is>
          <t>Nexa Flevoland (S32)</t>
        </is>
      </c>
      <c r="F930" t="inlineStr">
        <is>
          <t>Hà Lan</t>
        </is>
      </c>
      <c r="G930" t="inlineStr">
        <is>
          <t>POS</t>
        </is>
      </c>
      <c r="H930" s="42" t="n">
        <v>6058.72</v>
      </c>
      <c r="I930" s="42" t="n">
        <v>0</v>
      </c>
      <c r="J930" s="42" t="n">
        <v>6058.72</v>
      </c>
      <c r="K930" s="42" t="n">
        <v>0</v>
      </c>
      <c r="L930" s="42" t="n">
        <v>3</v>
      </c>
      <c r="M930" s="42" t="n">
        <v>29</v>
      </c>
      <c r="N930" s="42" t="n">
        <v>6058.72</v>
      </c>
      <c r="O930" s="42" t="n">
        <v>6058.72</v>
      </c>
      <c r="P930" s="42" t="n">
        <v>0</v>
      </c>
      <c r="Q930" s="42" t="n">
        <v>0</v>
      </c>
      <c r="R930" s="42" t="n">
        <v>0</v>
      </c>
      <c r="S930" s="42">
        <f>N930-(J930-K930)</f>
        <v/>
      </c>
      <c r="T930">
        <f>IF(N930=0,0,IF(AND(ABS(S930)&gt;Calc!$B$8,ABS(S930)/ABS(N930)&gt;Calc!$B$9),1,0))</f>
        <v/>
      </c>
      <c r="U930">
        <f>IF(AND(A930=Calc!$B$3,OR(Calc!$B$6="*",G930=Calc!$B$6),OR(Calc!$B$7="*",F930=Calc!$B$7)),1,0)</f>
        <v/>
      </c>
      <c r="V930">
        <f>IF(AND(U930=1,J930&gt;0),J930+ROW()/1000000,0)</f>
        <v/>
      </c>
      <c r="W930">
        <f>IF(AND(U930=1,OR(N930&lt;&gt;0,J930&lt;&gt;0)),ABS(S930)+ROW()/1000000,0)</f>
        <v/>
      </c>
      <c r="X930">
        <f>IF(AND(U930=1,T930=1,C930&lt;&gt;0),ABS(S930)+ROW()/1000000,0)</f>
        <v/>
      </c>
    </row>
    <row r="931">
      <c r="A931" t="n">
        <v>201709</v>
      </c>
      <c r="B931" t="inlineStr">
        <is>
          <t>09/2017</t>
        </is>
      </c>
      <c r="C931" t="n">
        <v>33</v>
      </c>
      <c r="D931" t="inlineStr">
        <is>
          <t>S33</t>
        </is>
      </c>
      <c r="E931" t="inlineStr">
        <is>
          <t>Nexa Friesland (S33)</t>
        </is>
      </c>
      <c r="F931" t="inlineStr">
        <is>
          <t>Hà Lan</t>
        </is>
      </c>
      <c r="G931" t="inlineStr">
        <is>
          <t>POS</t>
        </is>
      </c>
      <c r="H931" s="42" t="n">
        <v>7778</v>
      </c>
      <c r="I931" s="42" t="n">
        <v>0</v>
      </c>
      <c r="J931" s="42" t="n">
        <v>7778</v>
      </c>
      <c r="K931" s="42" t="n">
        <v>0</v>
      </c>
      <c r="L931" s="42" t="n">
        <v>2</v>
      </c>
      <c r="M931" s="42" t="n">
        <v>15</v>
      </c>
      <c r="N931" s="42" t="n">
        <v>7778</v>
      </c>
      <c r="O931" s="42" t="n">
        <v>7778</v>
      </c>
      <c r="P931" s="42" t="n">
        <v>0</v>
      </c>
      <c r="Q931" s="42" t="n">
        <v>0</v>
      </c>
      <c r="R931" s="42" t="n">
        <v>0</v>
      </c>
      <c r="S931" s="42">
        <f>N931-(J931-K931)</f>
        <v/>
      </c>
      <c r="T931">
        <f>IF(N931=0,0,IF(AND(ABS(S931)&gt;Calc!$B$8,ABS(S931)/ABS(N931)&gt;Calc!$B$9),1,0))</f>
        <v/>
      </c>
      <c r="U931">
        <f>IF(AND(A931=Calc!$B$3,OR(Calc!$B$6="*",G931=Calc!$B$6),OR(Calc!$B$7="*",F931=Calc!$B$7)),1,0)</f>
        <v/>
      </c>
      <c r="V931">
        <f>IF(AND(U931=1,J931&gt;0),J931+ROW()/1000000,0)</f>
        <v/>
      </c>
      <c r="W931">
        <f>IF(AND(U931=1,OR(N931&lt;&gt;0,J931&lt;&gt;0)),ABS(S931)+ROW()/1000000,0)</f>
        <v/>
      </c>
      <c r="X931">
        <f>IF(AND(U931=1,T931=1,C931&lt;&gt;0),ABS(S931)+ROW()/1000000,0)</f>
        <v/>
      </c>
    </row>
    <row r="932">
      <c r="A932" t="n">
        <v>201709</v>
      </c>
      <c r="B932" t="inlineStr">
        <is>
          <t>09/2017</t>
        </is>
      </c>
      <c r="C932" t="n">
        <v>34</v>
      </c>
      <c r="D932" t="inlineStr">
        <is>
          <t>S34</t>
        </is>
      </c>
      <c r="E932" t="inlineStr">
        <is>
          <t>Nexa Groningen (S34)</t>
        </is>
      </c>
      <c r="F932" t="inlineStr">
        <is>
          <t>Hà Lan</t>
        </is>
      </c>
      <c r="G932" t="inlineStr">
        <is>
          <t>POS</t>
        </is>
      </c>
      <c r="H932" s="42" t="n">
        <v>867.21</v>
      </c>
      <c r="I932" s="42" t="n">
        <v>0</v>
      </c>
      <c r="J932" s="42" t="n">
        <v>867.21</v>
      </c>
      <c r="K932" s="42" t="n">
        <v>0</v>
      </c>
      <c r="L932" s="42" t="n">
        <v>1</v>
      </c>
      <c r="M932" s="42" t="n">
        <v>10</v>
      </c>
      <c r="N932" s="42" t="n">
        <v>867.21</v>
      </c>
      <c r="O932" s="42" t="n">
        <v>867.21</v>
      </c>
      <c r="P932" s="42" t="n">
        <v>1</v>
      </c>
      <c r="Q932" s="42" t="n">
        <v>0</v>
      </c>
      <c r="R932" s="42" t="n">
        <v>0</v>
      </c>
      <c r="S932" s="42">
        <f>N932-(J932-K932)</f>
        <v/>
      </c>
      <c r="T932">
        <f>IF(N932=0,0,IF(AND(ABS(S932)&gt;Calc!$B$8,ABS(S932)/ABS(N932)&gt;Calc!$B$9),1,0))</f>
        <v/>
      </c>
      <c r="U932">
        <f>IF(AND(A932=Calc!$B$3,OR(Calc!$B$6="*",G932=Calc!$B$6),OR(Calc!$B$7="*",F932=Calc!$B$7)),1,0)</f>
        <v/>
      </c>
      <c r="V932">
        <f>IF(AND(U932=1,J932&gt;0),J932+ROW()/1000000,0)</f>
        <v/>
      </c>
      <c r="W932">
        <f>IF(AND(U932=1,OR(N932&lt;&gt;0,J932&lt;&gt;0)),ABS(S932)+ROW()/1000000,0)</f>
        <v/>
      </c>
      <c r="X932">
        <f>IF(AND(U932=1,T932=1,C932&lt;&gt;0),ABS(S932)+ROW()/1000000,0)</f>
        <v/>
      </c>
    </row>
    <row r="933">
      <c r="A933" t="n">
        <v>201709</v>
      </c>
      <c r="B933" t="inlineStr">
        <is>
          <t>09/2017</t>
        </is>
      </c>
      <c r="C933" t="n">
        <v>36</v>
      </c>
      <c r="D933" t="inlineStr">
        <is>
          <t>S36</t>
        </is>
      </c>
      <c r="E933" t="inlineStr">
        <is>
          <t>Nexa Armagh (S36)</t>
        </is>
      </c>
      <c r="F933" t="inlineStr">
        <is>
          <t>Anh</t>
        </is>
      </c>
      <c r="G933" t="inlineStr">
        <is>
          <t>POS</t>
        </is>
      </c>
      <c r="H933" s="42" t="n">
        <v>17356.1</v>
      </c>
      <c r="I933" s="42" t="n">
        <v>1223.35</v>
      </c>
      <c r="J933" s="42" t="n">
        <v>16132.75</v>
      </c>
      <c r="K933" s="42" t="n">
        <v>89.98</v>
      </c>
      <c r="L933" s="42" t="n">
        <v>6</v>
      </c>
      <c r="M933" s="42" t="n">
        <v>80</v>
      </c>
      <c r="N933" s="42" t="n">
        <v>16132.75</v>
      </c>
      <c r="O933" s="42" t="n">
        <v>16132.75</v>
      </c>
      <c r="P933" s="42" t="n">
        <v>1</v>
      </c>
      <c r="Q933" s="42" t="n">
        <v>0</v>
      </c>
      <c r="R933" s="42" t="n">
        <v>0</v>
      </c>
      <c r="S933" s="42">
        <f>N933-(J933-K933)</f>
        <v/>
      </c>
      <c r="T933">
        <f>IF(N933=0,0,IF(AND(ABS(S933)&gt;Calc!$B$8,ABS(S933)/ABS(N933)&gt;Calc!$B$9),1,0))</f>
        <v/>
      </c>
      <c r="U933">
        <f>IF(AND(A933=Calc!$B$3,OR(Calc!$B$6="*",G933=Calc!$B$6),OR(Calc!$B$7="*",F933=Calc!$B$7)),1,0)</f>
        <v/>
      </c>
      <c r="V933">
        <f>IF(AND(U933=1,J933&gt;0),J933+ROW()/1000000,0)</f>
        <v/>
      </c>
      <c r="W933">
        <f>IF(AND(U933=1,OR(N933&lt;&gt;0,J933&lt;&gt;0)),ABS(S933)+ROW()/1000000,0)</f>
        <v/>
      </c>
      <c r="X933">
        <f>IF(AND(U933=1,T933=1,C933&lt;&gt;0),ABS(S933)+ROW()/1000000,0)</f>
        <v/>
      </c>
    </row>
    <row r="934">
      <c r="A934" t="n">
        <v>201709</v>
      </c>
      <c r="B934" t="inlineStr">
        <is>
          <t>09/2017</t>
        </is>
      </c>
      <c r="C934" t="n">
        <v>37</v>
      </c>
      <c r="D934" t="inlineStr">
        <is>
          <t>S37</t>
        </is>
      </c>
      <c r="E934" t="inlineStr">
        <is>
          <t>Nexa Ayrshire (S37)</t>
        </is>
      </c>
      <c r="F934" t="inlineStr">
        <is>
          <t>Anh</t>
        </is>
      </c>
      <c r="G934" t="inlineStr">
        <is>
          <t>POS</t>
        </is>
      </c>
      <c r="H934" s="42" t="n">
        <v>6283.66</v>
      </c>
      <c r="I934" s="42" t="n">
        <v>194.47</v>
      </c>
      <c r="J934" s="42" t="n">
        <v>6089.19</v>
      </c>
      <c r="K934" s="42" t="n">
        <v>0</v>
      </c>
      <c r="L934" s="42" t="n">
        <v>3</v>
      </c>
      <c r="M934" s="42" t="n">
        <v>26</v>
      </c>
      <c r="N934" s="42" t="n">
        <v>6089.19</v>
      </c>
      <c r="O934" s="42" t="n">
        <v>6089.19</v>
      </c>
      <c r="P934" s="42" t="n">
        <v>0</v>
      </c>
      <c r="Q934" s="42" t="n">
        <v>0</v>
      </c>
      <c r="R934" s="42" t="n">
        <v>0</v>
      </c>
      <c r="S934" s="42">
        <f>N934-(J934-K934)</f>
        <v/>
      </c>
      <c r="T934">
        <f>IF(N934=0,0,IF(AND(ABS(S934)&gt;Calc!$B$8,ABS(S934)/ABS(N934)&gt;Calc!$B$9),1,0))</f>
        <v/>
      </c>
      <c r="U934">
        <f>IF(AND(A934=Calc!$B$3,OR(Calc!$B$6="*",G934=Calc!$B$6),OR(Calc!$B$7="*",F934=Calc!$B$7)),1,0)</f>
        <v/>
      </c>
      <c r="V934">
        <f>IF(AND(U934=1,J934&gt;0),J934+ROW()/1000000,0)</f>
        <v/>
      </c>
      <c r="W934">
        <f>IF(AND(U934=1,OR(N934&lt;&gt;0,J934&lt;&gt;0)),ABS(S934)+ROW()/1000000,0)</f>
        <v/>
      </c>
      <c r="X934">
        <f>IF(AND(U934=1,T934=1,C934&lt;&gt;0),ABS(S934)+ROW()/1000000,0)</f>
        <v/>
      </c>
    </row>
    <row r="935">
      <c r="A935" t="n">
        <v>201709</v>
      </c>
      <c r="B935" t="inlineStr">
        <is>
          <t>09/2017</t>
        </is>
      </c>
      <c r="C935" t="n">
        <v>38</v>
      </c>
      <c r="D935" t="inlineStr">
        <is>
          <t>S38</t>
        </is>
      </c>
      <c r="E935" t="inlineStr">
        <is>
          <t>Nexa Belfast (S38)</t>
        </is>
      </c>
      <c r="F935" t="inlineStr">
        <is>
          <t>Anh</t>
        </is>
      </c>
      <c r="G935" t="inlineStr">
        <is>
          <t>POS</t>
        </is>
      </c>
      <c r="H935" s="42" t="n">
        <v>28164.01</v>
      </c>
      <c r="I935" s="42" t="n">
        <v>382.58</v>
      </c>
      <c r="J935" s="42" t="n">
        <v>27781.43</v>
      </c>
      <c r="K935" s="42" t="n">
        <v>0</v>
      </c>
      <c r="L935" s="42" t="n">
        <v>6</v>
      </c>
      <c r="M935" s="42" t="n">
        <v>61</v>
      </c>
      <c r="N935" s="42" t="n">
        <v>27781.43</v>
      </c>
      <c r="O935" s="42" t="n">
        <v>27781.43</v>
      </c>
      <c r="P935" s="42" t="n">
        <v>0</v>
      </c>
      <c r="Q935" s="42" t="n">
        <v>0</v>
      </c>
      <c r="R935" s="42" t="n">
        <v>0</v>
      </c>
      <c r="S935" s="42">
        <f>N935-(J935-K935)</f>
        <v/>
      </c>
      <c r="T935">
        <f>IF(N935=0,0,IF(AND(ABS(S935)&gt;Calc!$B$8,ABS(S935)/ABS(N935)&gt;Calc!$B$9),1,0))</f>
        <v/>
      </c>
      <c r="U935">
        <f>IF(AND(A935=Calc!$B$3,OR(Calc!$B$6="*",G935=Calc!$B$6),OR(Calc!$B$7="*",F935=Calc!$B$7)),1,0)</f>
        <v/>
      </c>
      <c r="V935">
        <f>IF(AND(U935=1,J935&gt;0),J935+ROW()/1000000,0)</f>
        <v/>
      </c>
      <c r="W935">
        <f>IF(AND(U935=1,OR(N935&lt;&gt;0,J935&lt;&gt;0)),ABS(S935)+ROW()/1000000,0)</f>
        <v/>
      </c>
      <c r="X935">
        <f>IF(AND(U935=1,T935=1,C935&lt;&gt;0),ABS(S935)+ROW()/1000000,0)</f>
        <v/>
      </c>
    </row>
    <row r="936">
      <c r="A936" t="n">
        <v>201709</v>
      </c>
      <c r="B936" t="inlineStr">
        <is>
          <t>09/2017</t>
        </is>
      </c>
      <c r="C936" t="n">
        <v>39</v>
      </c>
      <c r="D936" t="inlineStr">
        <is>
          <t>S39</t>
        </is>
      </c>
      <c r="E936" t="inlineStr">
        <is>
          <t>Nexa Blaenau Gwent (S39)</t>
        </is>
      </c>
      <c r="F936" t="inlineStr">
        <is>
          <t>Anh</t>
        </is>
      </c>
      <c r="G936" t="inlineStr">
        <is>
          <t>POS</t>
        </is>
      </c>
      <c r="H936" s="42" t="n">
        <v>2112.19</v>
      </c>
      <c r="I936" s="42" t="n">
        <v>211.22</v>
      </c>
      <c r="J936" s="42" t="n">
        <v>1900.97</v>
      </c>
      <c r="K936" s="42" t="n">
        <v>0</v>
      </c>
      <c r="L936" s="42" t="n">
        <v>1</v>
      </c>
      <c r="M936" s="42" t="n">
        <v>4</v>
      </c>
      <c r="N936" s="42" t="n">
        <v>1900.97</v>
      </c>
      <c r="O936" s="42" t="n">
        <v>1900.97</v>
      </c>
      <c r="P936" s="42" t="n">
        <v>0</v>
      </c>
      <c r="Q936" s="42" t="n">
        <v>0</v>
      </c>
      <c r="R936" s="42" t="n">
        <v>0</v>
      </c>
      <c r="S936" s="42">
        <f>N936-(J936-K936)</f>
        <v/>
      </c>
      <c r="T936">
        <f>IF(N936=0,0,IF(AND(ABS(S936)&gt;Calc!$B$8,ABS(S936)/ABS(N936)&gt;Calc!$B$9),1,0))</f>
        <v/>
      </c>
      <c r="U936">
        <f>IF(AND(A936=Calc!$B$3,OR(Calc!$B$6="*",G936=Calc!$B$6),OR(Calc!$B$7="*",F936=Calc!$B$7)),1,0)</f>
        <v/>
      </c>
      <c r="V936">
        <f>IF(AND(U936=1,J936&gt;0),J936+ROW()/1000000,0)</f>
        <v/>
      </c>
      <c r="W936">
        <f>IF(AND(U936=1,OR(N936&lt;&gt;0,J936&lt;&gt;0)),ABS(S936)+ROW()/1000000,0)</f>
        <v/>
      </c>
      <c r="X936">
        <f>IF(AND(U936=1,T936=1,C936&lt;&gt;0),ABS(S936)+ROW()/1000000,0)</f>
        <v/>
      </c>
    </row>
    <row r="937">
      <c r="A937" t="n">
        <v>201709</v>
      </c>
      <c r="B937" t="inlineStr">
        <is>
          <t>09/2017</t>
        </is>
      </c>
      <c r="C937" t="n">
        <v>40</v>
      </c>
      <c r="D937" t="inlineStr">
        <is>
          <t>S40</t>
        </is>
      </c>
      <c r="E937" t="inlineStr">
        <is>
          <t>Nexa Dungannon and South Tyrone (S40)</t>
        </is>
      </c>
      <c r="F937" t="inlineStr">
        <is>
          <t>Anh</t>
        </is>
      </c>
      <c r="G937" t="inlineStr">
        <is>
          <t>POS</t>
        </is>
      </c>
      <c r="H937" s="42" t="n">
        <v>22059</v>
      </c>
      <c r="I937" s="42" t="n">
        <v>28.1</v>
      </c>
      <c r="J937" s="42" t="n">
        <v>22030.9</v>
      </c>
      <c r="K937" s="42" t="n">
        <v>0</v>
      </c>
      <c r="L937" s="42" t="n">
        <v>2</v>
      </c>
      <c r="M937" s="42" t="n">
        <v>14</v>
      </c>
      <c r="N937" s="42" t="n">
        <v>22030.9</v>
      </c>
      <c r="O937" s="42" t="n">
        <v>22030.9</v>
      </c>
      <c r="P937" s="42" t="n">
        <v>0</v>
      </c>
      <c r="Q937" s="42" t="n">
        <v>0</v>
      </c>
      <c r="R937" s="42" t="n">
        <v>0</v>
      </c>
      <c r="S937" s="42">
        <f>N937-(J937-K937)</f>
        <v/>
      </c>
      <c r="T937">
        <f>IF(N937=0,0,IF(AND(ABS(S937)&gt;Calc!$B$8,ABS(S937)/ABS(N937)&gt;Calc!$B$9),1,0))</f>
        <v/>
      </c>
      <c r="U937">
        <f>IF(AND(A937=Calc!$B$3,OR(Calc!$B$6="*",G937=Calc!$B$6),OR(Calc!$B$7="*",F937=Calc!$B$7)),1,0)</f>
        <v/>
      </c>
      <c r="V937">
        <f>IF(AND(U937=1,J937&gt;0),J937+ROW()/1000000,0)</f>
        <v/>
      </c>
      <c r="W937">
        <f>IF(AND(U937=1,OR(N937&lt;&gt;0,J937&lt;&gt;0)),ABS(S937)+ROW()/1000000,0)</f>
        <v/>
      </c>
      <c r="X937">
        <f>IF(AND(U937=1,T937=1,C937&lt;&gt;0),ABS(S937)+ROW()/1000000,0)</f>
        <v/>
      </c>
    </row>
    <row r="938">
      <c r="A938" t="n">
        <v>201709</v>
      </c>
      <c r="B938" t="inlineStr">
        <is>
          <t>09/2017</t>
        </is>
      </c>
      <c r="C938" t="n">
        <v>41</v>
      </c>
      <c r="D938" t="inlineStr">
        <is>
          <t>S41</t>
        </is>
      </c>
      <c r="E938" t="inlineStr">
        <is>
          <t>Nexa Fermanagh (S41)</t>
        </is>
      </c>
      <c r="F938" t="inlineStr">
        <is>
          <t>Anh</t>
        </is>
      </c>
      <c r="G938" t="inlineStr">
        <is>
          <t>POS</t>
        </is>
      </c>
      <c r="H938" s="42" t="n">
        <v>4592.12</v>
      </c>
      <c r="I938" s="42" t="n">
        <v>45.69</v>
      </c>
      <c r="J938" s="42" t="n">
        <v>4546.43</v>
      </c>
      <c r="K938" s="42" t="n">
        <v>0</v>
      </c>
      <c r="L938" s="42" t="n">
        <v>3</v>
      </c>
      <c r="M938" s="42" t="n">
        <v>20</v>
      </c>
      <c r="N938" s="42" t="n">
        <v>4546.43</v>
      </c>
      <c r="O938" s="42" t="n">
        <v>4546.43</v>
      </c>
      <c r="P938" s="42" t="n">
        <v>0</v>
      </c>
      <c r="Q938" s="42" t="n">
        <v>0</v>
      </c>
      <c r="R938" s="42" t="n">
        <v>0</v>
      </c>
      <c r="S938" s="42">
        <f>N938-(J938-K938)</f>
        <v/>
      </c>
      <c r="T938">
        <f>IF(N938=0,0,IF(AND(ABS(S938)&gt;Calc!$B$8,ABS(S938)/ABS(N938)&gt;Calc!$B$9),1,0))</f>
        <v/>
      </c>
      <c r="U938">
        <f>IF(AND(A938=Calc!$B$3,OR(Calc!$B$6="*",G938=Calc!$B$6),OR(Calc!$B$7="*",F938=Calc!$B$7)),1,0)</f>
        <v/>
      </c>
      <c r="V938">
        <f>IF(AND(U938=1,J938&gt;0),J938+ROW()/1000000,0)</f>
        <v/>
      </c>
      <c r="W938">
        <f>IF(AND(U938=1,OR(N938&lt;&gt;0,J938&lt;&gt;0)),ABS(S938)+ROW()/1000000,0)</f>
        <v/>
      </c>
      <c r="X938">
        <f>IF(AND(U938=1,T938=1,C938&lt;&gt;0),ABS(S938)+ROW()/1000000,0)</f>
        <v/>
      </c>
    </row>
    <row r="939">
      <c r="A939" t="n">
        <v>201709</v>
      </c>
      <c r="B939" t="inlineStr">
        <is>
          <t>09/2017</t>
        </is>
      </c>
      <c r="C939" t="n">
        <v>42</v>
      </c>
      <c r="D939" t="inlineStr">
        <is>
          <t>S42</t>
        </is>
      </c>
      <c r="E939" t="inlineStr">
        <is>
          <t>Nexa North Down (S42)</t>
        </is>
      </c>
      <c r="F939" t="inlineStr">
        <is>
          <t>Anh</t>
        </is>
      </c>
      <c r="G939" t="inlineStr">
        <is>
          <t>POS</t>
        </is>
      </c>
      <c r="H939" s="42" t="n">
        <v>10524.38</v>
      </c>
      <c r="I939" s="42" t="n">
        <v>406.26</v>
      </c>
      <c r="J939" s="42" t="n">
        <v>10118.12</v>
      </c>
      <c r="K939" s="42" t="n">
        <v>1224.99</v>
      </c>
      <c r="L939" s="42" t="n">
        <v>7</v>
      </c>
      <c r="M939" s="42" t="n">
        <v>37</v>
      </c>
      <c r="N939" s="42" t="n">
        <v>8893.129999999999</v>
      </c>
      <c r="O939" s="42" t="n">
        <v>10118.12</v>
      </c>
      <c r="P939" s="42" t="n">
        <v>0</v>
      </c>
      <c r="Q939" s="42" t="n">
        <v>0</v>
      </c>
      <c r="R939" s="42" t="n">
        <v>0</v>
      </c>
      <c r="S939" s="42">
        <f>N939-(J939-K939)</f>
        <v/>
      </c>
      <c r="T939">
        <f>IF(N939=0,0,IF(AND(ABS(S939)&gt;Calc!$B$8,ABS(S939)/ABS(N939)&gt;Calc!$B$9),1,0))</f>
        <v/>
      </c>
      <c r="U939">
        <f>IF(AND(A939=Calc!$B$3,OR(Calc!$B$6="*",G939=Calc!$B$6),OR(Calc!$B$7="*",F939=Calc!$B$7)),1,0)</f>
        <v/>
      </c>
      <c r="V939">
        <f>IF(AND(U939=1,J939&gt;0),J939+ROW()/1000000,0)</f>
        <v/>
      </c>
      <c r="W939">
        <f>IF(AND(U939=1,OR(N939&lt;&gt;0,J939&lt;&gt;0)),ABS(S939)+ROW()/1000000,0)</f>
        <v/>
      </c>
      <c r="X939">
        <f>IF(AND(U939=1,T939=1,C939&lt;&gt;0),ABS(S939)+ROW()/1000000,0)</f>
        <v/>
      </c>
    </row>
    <row r="940">
      <c r="A940" t="n">
        <v>201709</v>
      </c>
      <c r="B940" t="inlineStr">
        <is>
          <t>09/2017</t>
        </is>
      </c>
      <c r="C940" t="n">
        <v>43</v>
      </c>
      <c r="D940" t="inlineStr">
        <is>
          <t>S43</t>
        </is>
      </c>
      <c r="E940" t="inlineStr">
        <is>
          <t>Nexa Alaska (S43)</t>
        </is>
      </c>
      <c r="F940" t="inlineStr">
        <is>
          <t>Mỹ</t>
        </is>
      </c>
      <c r="G940" t="inlineStr">
        <is>
          <t>POS</t>
        </is>
      </c>
      <c r="H940" s="42" t="n">
        <v>19449</v>
      </c>
      <c r="I940" s="42" t="n">
        <v>266.24</v>
      </c>
      <c r="J940" s="42" t="n">
        <v>19182.76</v>
      </c>
      <c r="K940" s="42" t="n">
        <v>179.1</v>
      </c>
      <c r="L940" s="42" t="n">
        <v>9</v>
      </c>
      <c r="M940" s="42" t="n">
        <v>99</v>
      </c>
      <c r="N940" s="42" t="n">
        <v>19003.66</v>
      </c>
      <c r="O940" s="42" t="n">
        <v>19182.76</v>
      </c>
      <c r="P940" s="42" t="n">
        <v>0</v>
      </c>
      <c r="Q940" s="42" t="n">
        <v>0</v>
      </c>
      <c r="R940" s="42" t="n">
        <v>0</v>
      </c>
      <c r="S940" s="42">
        <f>N940-(J940-K940)</f>
        <v/>
      </c>
      <c r="T940">
        <f>IF(N940=0,0,IF(AND(ABS(S940)&gt;Calc!$B$8,ABS(S940)/ABS(N940)&gt;Calc!$B$9),1,0))</f>
        <v/>
      </c>
      <c r="U940">
        <f>IF(AND(A940=Calc!$B$3,OR(Calc!$B$6="*",G940=Calc!$B$6),OR(Calc!$B$7="*",F940=Calc!$B$7)),1,0)</f>
        <v/>
      </c>
      <c r="V940">
        <f>IF(AND(U940=1,J940&gt;0),J940+ROW()/1000000,0)</f>
        <v/>
      </c>
      <c r="W940">
        <f>IF(AND(U940=1,OR(N940&lt;&gt;0,J940&lt;&gt;0)),ABS(S940)+ROW()/1000000,0)</f>
        <v/>
      </c>
      <c r="X940">
        <f>IF(AND(U940=1,T940=1,C940&lt;&gt;0),ABS(S940)+ROW()/1000000,0)</f>
        <v/>
      </c>
    </row>
    <row r="941">
      <c r="A941" t="n">
        <v>201709</v>
      </c>
      <c r="B941" t="inlineStr">
        <is>
          <t>09/2017</t>
        </is>
      </c>
      <c r="C941" t="n">
        <v>44</v>
      </c>
      <c r="D941" t="inlineStr">
        <is>
          <t>S44</t>
        </is>
      </c>
      <c r="E941" t="inlineStr">
        <is>
          <t>Nexa Arkansas (S44)</t>
        </is>
      </c>
      <c r="F941" t="inlineStr">
        <is>
          <t>Mỹ</t>
        </is>
      </c>
      <c r="G941" t="inlineStr">
        <is>
          <t>POS</t>
        </is>
      </c>
      <c r="H941" s="42" t="n">
        <v>25451.59</v>
      </c>
      <c r="I941" s="42" t="n">
        <v>345.7</v>
      </c>
      <c r="J941" s="42" t="n">
        <v>25105.89</v>
      </c>
      <c r="K941" s="42" t="n">
        <v>0</v>
      </c>
      <c r="L941" s="42" t="n">
        <v>7</v>
      </c>
      <c r="M941" s="42" t="n">
        <v>41</v>
      </c>
      <c r="N941" s="42" t="n">
        <v>25105.89</v>
      </c>
      <c r="O941" s="42" t="n">
        <v>25105.89</v>
      </c>
      <c r="P941" s="42" t="n">
        <v>0</v>
      </c>
      <c r="Q941" s="42" t="n">
        <v>0</v>
      </c>
      <c r="R941" s="42" t="n">
        <v>0</v>
      </c>
      <c r="S941" s="42">
        <f>N941-(J941-K941)</f>
        <v/>
      </c>
      <c r="T941">
        <f>IF(N941=0,0,IF(AND(ABS(S941)&gt;Calc!$B$8,ABS(S941)/ABS(N941)&gt;Calc!$B$9),1,0))</f>
        <v/>
      </c>
      <c r="U941">
        <f>IF(AND(A941=Calc!$B$3,OR(Calc!$B$6="*",G941=Calc!$B$6),OR(Calc!$B$7="*",F941=Calc!$B$7)),1,0)</f>
        <v/>
      </c>
      <c r="V941">
        <f>IF(AND(U941=1,J941&gt;0),J941+ROW()/1000000,0)</f>
        <v/>
      </c>
      <c r="W941">
        <f>IF(AND(U941=1,OR(N941&lt;&gt;0,J941&lt;&gt;0)),ABS(S941)+ROW()/1000000,0)</f>
        <v/>
      </c>
      <c r="X941">
        <f>IF(AND(U941=1,T941=1,C941&lt;&gt;0),ABS(S941)+ROW()/1000000,0)</f>
        <v/>
      </c>
    </row>
    <row r="942">
      <c r="A942" t="n">
        <v>201709</v>
      </c>
      <c r="B942" t="inlineStr">
        <is>
          <t>09/2017</t>
        </is>
      </c>
      <c r="C942" t="n">
        <v>45</v>
      </c>
      <c r="D942" t="inlineStr">
        <is>
          <t>S45</t>
        </is>
      </c>
      <c r="E942" t="inlineStr">
        <is>
          <t>Nexa Connecticut (S45)</t>
        </is>
      </c>
      <c r="F942" t="inlineStr">
        <is>
          <t>Mỹ</t>
        </is>
      </c>
      <c r="G942" t="inlineStr">
        <is>
          <t>POS</t>
        </is>
      </c>
      <c r="H942" s="42" t="n">
        <v>32120.18</v>
      </c>
      <c r="I942" s="42" t="n">
        <v>965.98</v>
      </c>
      <c r="J942" s="42" t="n">
        <v>31154.2</v>
      </c>
      <c r="K942" s="42" t="n">
        <v>0</v>
      </c>
      <c r="L942" s="42" t="n">
        <v>6</v>
      </c>
      <c r="M942" s="42" t="n">
        <v>41</v>
      </c>
      <c r="N942" s="42" t="n">
        <v>31154.2</v>
      </c>
      <c r="O942" s="42" t="n">
        <v>31154.2</v>
      </c>
      <c r="P942" s="42" t="n">
        <v>0</v>
      </c>
      <c r="Q942" s="42" t="n">
        <v>0</v>
      </c>
      <c r="R942" s="42" t="n">
        <v>0</v>
      </c>
      <c r="S942" s="42">
        <f>N942-(J942-K942)</f>
        <v/>
      </c>
      <c r="T942">
        <f>IF(N942=0,0,IF(AND(ABS(S942)&gt;Calc!$B$8,ABS(S942)/ABS(N942)&gt;Calc!$B$9),1,0))</f>
        <v/>
      </c>
      <c r="U942">
        <f>IF(AND(A942=Calc!$B$3,OR(Calc!$B$6="*",G942=Calc!$B$6),OR(Calc!$B$7="*",F942=Calc!$B$7)),1,0)</f>
        <v/>
      </c>
      <c r="V942">
        <f>IF(AND(U942=1,J942&gt;0),J942+ROW()/1000000,0)</f>
        <v/>
      </c>
      <c r="W942">
        <f>IF(AND(U942=1,OR(N942&lt;&gt;0,J942&lt;&gt;0)),ABS(S942)+ROW()/1000000,0)</f>
        <v/>
      </c>
      <c r="X942">
        <f>IF(AND(U942=1,T942=1,C942&lt;&gt;0),ABS(S942)+ROW()/1000000,0)</f>
        <v/>
      </c>
    </row>
    <row r="943">
      <c r="A943" t="n">
        <v>201709</v>
      </c>
      <c r="B943" t="inlineStr">
        <is>
          <t>09/2017</t>
        </is>
      </c>
      <c r="C943" t="n">
        <v>47</v>
      </c>
      <c r="D943" t="inlineStr">
        <is>
          <t>S47</t>
        </is>
      </c>
      <c r="E943" t="inlineStr">
        <is>
          <t>Nexa Hawaii (S47)</t>
        </is>
      </c>
      <c r="F943" t="inlineStr">
        <is>
          <t>Mỹ</t>
        </is>
      </c>
      <c r="G943" t="inlineStr">
        <is>
          <t>POS</t>
        </is>
      </c>
      <c r="H943" s="42" t="n">
        <v>8091</v>
      </c>
      <c r="I943" s="42" t="n">
        <v>0</v>
      </c>
      <c r="J943" s="42" t="n">
        <v>8091</v>
      </c>
      <c r="K943" s="42" t="n">
        <v>0</v>
      </c>
      <c r="L943" s="42" t="n">
        <v>1</v>
      </c>
      <c r="M943" s="42" t="n">
        <v>9</v>
      </c>
      <c r="N943" s="42" t="n">
        <v>8091</v>
      </c>
      <c r="O943" s="42" t="n">
        <v>8091</v>
      </c>
      <c r="P943" s="42" t="n">
        <v>1</v>
      </c>
      <c r="Q943" s="42" t="n">
        <v>0</v>
      </c>
      <c r="R943" s="42" t="n">
        <v>0</v>
      </c>
      <c r="S943" s="42">
        <f>N943-(J943-K943)</f>
        <v/>
      </c>
      <c r="T943">
        <f>IF(N943=0,0,IF(AND(ABS(S943)&gt;Calc!$B$8,ABS(S943)/ABS(N943)&gt;Calc!$B$9),1,0))</f>
        <v/>
      </c>
      <c r="U943">
        <f>IF(AND(A943=Calc!$B$3,OR(Calc!$B$6="*",G943=Calc!$B$6),OR(Calc!$B$7="*",F943=Calc!$B$7)),1,0)</f>
        <v/>
      </c>
      <c r="V943">
        <f>IF(AND(U943=1,J943&gt;0),J943+ROW()/1000000,0)</f>
        <v/>
      </c>
      <c r="W943">
        <f>IF(AND(U943=1,OR(N943&lt;&gt;0,J943&lt;&gt;0)),ABS(S943)+ROW()/1000000,0)</f>
        <v/>
      </c>
      <c r="X943">
        <f>IF(AND(U943=1,T943=1,C943&lt;&gt;0),ABS(S943)+ROW()/1000000,0)</f>
        <v/>
      </c>
    </row>
    <row r="944">
      <c r="A944" t="n">
        <v>201709</v>
      </c>
      <c r="B944" t="inlineStr">
        <is>
          <t>09/2017</t>
        </is>
      </c>
      <c r="C944" t="n">
        <v>48</v>
      </c>
      <c r="D944" t="inlineStr">
        <is>
          <t>S48</t>
        </is>
      </c>
      <c r="E944" t="inlineStr">
        <is>
          <t>Nexa Idaho (S48)</t>
        </is>
      </c>
      <c r="F944" t="inlineStr">
        <is>
          <t>Mỹ</t>
        </is>
      </c>
      <c r="G944" t="inlineStr">
        <is>
          <t>POS</t>
        </is>
      </c>
      <c r="H944" s="42" t="n">
        <v>15758.52</v>
      </c>
      <c r="I944" s="42" t="n">
        <v>17.15</v>
      </c>
      <c r="J944" s="42" t="n">
        <v>15741.37</v>
      </c>
      <c r="K944" s="42" t="n">
        <v>0</v>
      </c>
      <c r="L944" s="42" t="n">
        <v>7</v>
      </c>
      <c r="M944" s="42" t="n">
        <v>59</v>
      </c>
      <c r="N944" s="42" t="n">
        <v>15741.37</v>
      </c>
      <c r="O944" s="42" t="n">
        <v>15741.37</v>
      </c>
      <c r="P944" s="42" t="n">
        <v>1</v>
      </c>
      <c r="Q944" s="42" t="n">
        <v>0</v>
      </c>
      <c r="R944" s="42" t="n">
        <v>0</v>
      </c>
      <c r="S944" s="42">
        <f>N944-(J944-K944)</f>
        <v/>
      </c>
      <c r="T944">
        <f>IF(N944=0,0,IF(AND(ABS(S944)&gt;Calc!$B$8,ABS(S944)/ABS(N944)&gt;Calc!$B$9),1,0))</f>
        <v/>
      </c>
      <c r="U944">
        <f>IF(AND(A944=Calc!$B$3,OR(Calc!$B$6="*",G944=Calc!$B$6),OR(Calc!$B$7="*",F944=Calc!$B$7)),1,0)</f>
        <v/>
      </c>
      <c r="V944">
        <f>IF(AND(U944=1,J944&gt;0),J944+ROW()/1000000,0)</f>
        <v/>
      </c>
      <c r="W944">
        <f>IF(AND(U944=1,OR(N944&lt;&gt;0,J944&lt;&gt;0)),ABS(S944)+ROW()/1000000,0)</f>
        <v/>
      </c>
      <c r="X944">
        <f>IF(AND(U944=1,T944=1,C944&lt;&gt;0),ABS(S944)+ROW()/1000000,0)</f>
        <v/>
      </c>
    </row>
    <row r="945">
      <c r="A945" t="n">
        <v>201709</v>
      </c>
      <c r="B945" t="inlineStr">
        <is>
          <t>09/2017</t>
        </is>
      </c>
      <c r="C945" t="n">
        <v>50</v>
      </c>
      <c r="D945" t="inlineStr">
        <is>
          <t>S50</t>
        </is>
      </c>
      <c r="E945" t="inlineStr">
        <is>
          <t>Nexa Kansas (S50)</t>
        </is>
      </c>
      <c r="F945" t="inlineStr">
        <is>
          <t>Mỹ</t>
        </is>
      </c>
      <c r="G945" t="inlineStr">
        <is>
          <t>POS</t>
        </is>
      </c>
      <c r="H945" s="42" t="n">
        <v>17983.85</v>
      </c>
      <c r="I945" s="42" t="n">
        <v>1222.26</v>
      </c>
      <c r="J945" s="42" t="n">
        <v>16761.59</v>
      </c>
      <c r="K945" s="42" t="n">
        <v>0</v>
      </c>
      <c r="L945" s="42" t="n">
        <v>7</v>
      </c>
      <c r="M945" s="42" t="n">
        <v>70</v>
      </c>
      <c r="N945" s="42" t="n">
        <v>16761.59</v>
      </c>
      <c r="O945" s="42" t="n">
        <v>16761.59</v>
      </c>
      <c r="P945" s="42" t="n">
        <v>0</v>
      </c>
      <c r="Q945" s="42" t="n">
        <v>0</v>
      </c>
      <c r="R945" s="42" t="n">
        <v>0</v>
      </c>
      <c r="S945" s="42">
        <f>N945-(J945-K945)</f>
        <v/>
      </c>
      <c r="T945">
        <f>IF(N945=0,0,IF(AND(ABS(S945)&gt;Calc!$B$8,ABS(S945)/ABS(N945)&gt;Calc!$B$9),1,0))</f>
        <v/>
      </c>
      <c r="U945">
        <f>IF(AND(A945=Calc!$B$3,OR(Calc!$B$6="*",G945=Calc!$B$6),OR(Calc!$B$7="*",F945=Calc!$B$7)),1,0)</f>
        <v/>
      </c>
      <c r="V945">
        <f>IF(AND(U945=1,J945&gt;0),J945+ROW()/1000000,0)</f>
        <v/>
      </c>
      <c r="W945">
        <f>IF(AND(U945=1,OR(N945&lt;&gt;0,J945&lt;&gt;0)),ABS(S945)+ROW()/1000000,0)</f>
        <v/>
      </c>
      <c r="X945">
        <f>IF(AND(U945=1,T945=1,C945&lt;&gt;0),ABS(S945)+ROW()/1000000,0)</f>
        <v/>
      </c>
    </row>
    <row r="946">
      <c r="A946" t="n">
        <v>201709</v>
      </c>
      <c r="B946" t="inlineStr">
        <is>
          <t>09/2017</t>
        </is>
      </c>
      <c r="C946" t="n">
        <v>51</v>
      </c>
      <c r="D946" t="inlineStr">
        <is>
          <t>S51</t>
        </is>
      </c>
      <c r="E946" t="inlineStr">
        <is>
          <t>Nexa Maine (S51)</t>
        </is>
      </c>
      <c r="F946" t="inlineStr">
        <is>
          <t>Mỹ</t>
        </is>
      </c>
      <c r="G946" t="inlineStr">
        <is>
          <t>POS</t>
        </is>
      </c>
      <c r="H946" s="42" t="n">
        <v>22827.74</v>
      </c>
      <c r="I946" s="42" t="n">
        <v>163.4</v>
      </c>
      <c r="J946" s="42" t="n">
        <v>22664.34</v>
      </c>
      <c r="K946" s="42" t="n">
        <v>1153.98</v>
      </c>
      <c r="L946" s="42" t="n">
        <v>11</v>
      </c>
      <c r="M946" s="42" t="n">
        <v>69</v>
      </c>
      <c r="N946" s="42" t="n">
        <v>22628.36</v>
      </c>
      <c r="O946" s="42" t="n">
        <v>22664.34</v>
      </c>
      <c r="P946" s="42" t="n">
        <v>2</v>
      </c>
      <c r="Q946" s="42" t="n">
        <v>0</v>
      </c>
      <c r="R946" s="42" t="n">
        <v>0</v>
      </c>
      <c r="S946" s="42">
        <f>N946-(J946-K946)</f>
        <v/>
      </c>
      <c r="T946">
        <f>IF(N946=0,0,IF(AND(ABS(S946)&gt;Calc!$B$8,ABS(S946)/ABS(N946)&gt;Calc!$B$9),1,0))</f>
        <v/>
      </c>
      <c r="U946">
        <f>IF(AND(A946=Calc!$B$3,OR(Calc!$B$6="*",G946=Calc!$B$6),OR(Calc!$B$7="*",F946=Calc!$B$7)),1,0)</f>
        <v/>
      </c>
      <c r="V946">
        <f>IF(AND(U946=1,J946&gt;0),J946+ROW()/1000000,0)</f>
        <v/>
      </c>
      <c r="W946">
        <f>IF(AND(U946=1,OR(N946&lt;&gt;0,J946&lt;&gt;0)),ABS(S946)+ROW()/1000000,0)</f>
        <v/>
      </c>
      <c r="X946">
        <f>IF(AND(U946=1,T946=1,C946&lt;&gt;0),ABS(S946)+ROW()/1000000,0)</f>
        <v/>
      </c>
    </row>
    <row r="947">
      <c r="A947" t="n">
        <v>201709</v>
      </c>
      <c r="B947" t="inlineStr">
        <is>
          <t>09/2017</t>
        </is>
      </c>
      <c r="C947" t="n">
        <v>53</v>
      </c>
      <c r="D947" t="inlineStr">
        <is>
          <t>S53</t>
        </is>
      </c>
      <c r="E947" t="inlineStr">
        <is>
          <t>Nexa Montana (S53)</t>
        </is>
      </c>
      <c r="F947" t="inlineStr">
        <is>
          <t>Mỹ</t>
        </is>
      </c>
      <c r="G947" t="inlineStr">
        <is>
          <t>POS</t>
        </is>
      </c>
      <c r="H947" s="42" t="n">
        <v>19130.11</v>
      </c>
      <c r="I947" s="42" t="n">
        <v>1442.46</v>
      </c>
      <c r="J947" s="42" t="n">
        <v>17687.65</v>
      </c>
      <c r="K947" s="42" t="n">
        <v>116.99</v>
      </c>
      <c r="L947" s="42" t="n">
        <v>5</v>
      </c>
      <c r="M947" s="42" t="n">
        <v>58</v>
      </c>
      <c r="N947" s="42" t="n">
        <v>17570.66</v>
      </c>
      <c r="O947" s="42" t="n">
        <v>17687.65</v>
      </c>
      <c r="P947" s="42" t="n">
        <v>0</v>
      </c>
      <c r="Q947" s="42" t="n">
        <v>0</v>
      </c>
      <c r="R947" s="42" t="n">
        <v>0</v>
      </c>
      <c r="S947" s="42">
        <f>N947-(J947-K947)</f>
        <v/>
      </c>
      <c r="T947">
        <f>IF(N947=0,0,IF(AND(ABS(S947)&gt;Calc!$B$8,ABS(S947)/ABS(N947)&gt;Calc!$B$9),1,0))</f>
        <v/>
      </c>
      <c r="U947">
        <f>IF(AND(A947=Calc!$B$3,OR(Calc!$B$6="*",G947=Calc!$B$6),OR(Calc!$B$7="*",F947=Calc!$B$7)),1,0)</f>
        <v/>
      </c>
      <c r="V947">
        <f>IF(AND(U947=1,J947&gt;0),J947+ROW()/1000000,0)</f>
        <v/>
      </c>
      <c r="W947">
        <f>IF(AND(U947=1,OR(N947&lt;&gt;0,J947&lt;&gt;0)),ABS(S947)+ROW()/1000000,0)</f>
        <v/>
      </c>
      <c r="X947">
        <f>IF(AND(U947=1,T947=1,C947&lt;&gt;0),ABS(S947)+ROW()/1000000,0)</f>
        <v/>
      </c>
    </row>
    <row r="948">
      <c r="A948" t="n">
        <v>201709</v>
      </c>
      <c r="B948" t="inlineStr">
        <is>
          <t>09/2017</t>
        </is>
      </c>
      <c r="C948" t="n">
        <v>54</v>
      </c>
      <c r="D948" t="inlineStr">
        <is>
          <t>S54</t>
        </is>
      </c>
      <c r="E948" t="inlineStr">
        <is>
          <t>Nexa Nebraska (S54)</t>
        </is>
      </c>
      <c r="F948" t="inlineStr">
        <is>
          <t>Mỹ</t>
        </is>
      </c>
      <c r="G948" t="inlineStr">
        <is>
          <t>POS</t>
        </is>
      </c>
      <c r="H948" s="42" t="n">
        <v>7976.23</v>
      </c>
      <c r="I948" s="42" t="n">
        <v>224.91</v>
      </c>
      <c r="J948" s="42" t="n">
        <v>7751.32</v>
      </c>
      <c r="K948" s="42" t="n">
        <v>17.99</v>
      </c>
      <c r="L948" s="42" t="n">
        <v>7</v>
      </c>
      <c r="M948" s="42" t="n">
        <v>36</v>
      </c>
      <c r="N948" s="42" t="n">
        <v>7733.33</v>
      </c>
      <c r="O948" s="42" t="n">
        <v>7751.32</v>
      </c>
      <c r="P948" s="42" t="n">
        <v>1</v>
      </c>
      <c r="Q948" s="42" t="n">
        <v>0</v>
      </c>
      <c r="R948" s="42" t="n">
        <v>0</v>
      </c>
      <c r="S948" s="42">
        <f>N948-(J948-K948)</f>
        <v/>
      </c>
      <c r="T948">
        <f>IF(N948=0,0,IF(AND(ABS(S948)&gt;Calc!$B$8,ABS(S948)/ABS(N948)&gt;Calc!$B$9),1,0))</f>
        <v/>
      </c>
      <c r="U948">
        <f>IF(AND(A948=Calc!$B$3,OR(Calc!$B$6="*",G948=Calc!$B$6),OR(Calc!$B$7="*",F948=Calc!$B$7)),1,0)</f>
        <v/>
      </c>
      <c r="V948">
        <f>IF(AND(U948=1,J948&gt;0),J948+ROW()/1000000,0)</f>
        <v/>
      </c>
      <c r="W948">
        <f>IF(AND(U948=1,OR(N948&lt;&gt;0,J948&lt;&gt;0)),ABS(S948)+ROW()/1000000,0)</f>
        <v/>
      </c>
      <c r="X948">
        <f>IF(AND(U948=1,T948=1,C948&lt;&gt;0),ABS(S948)+ROW()/1000000,0)</f>
        <v/>
      </c>
    </row>
    <row r="949">
      <c r="A949" t="n">
        <v>201709</v>
      </c>
      <c r="B949" t="inlineStr">
        <is>
          <t>09/2017</t>
        </is>
      </c>
      <c r="C949" t="n">
        <v>55</v>
      </c>
      <c r="D949" t="inlineStr">
        <is>
          <t>S55</t>
        </is>
      </c>
      <c r="E949" t="inlineStr">
        <is>
          <t>Nexa Nevada (S55)</t>
        </is>
      </c>
      <c r="F949" t="inlineStr">
        <is>
          <t>Mỹ</t>
        </is>
      </c>
      <c r="G949" t="inlineStr">
        <is>
          <t>POS</t>
        </is>
      </c>
      <c r="H949" s="42" t="n">
        <v>28810.49</v>
      </c>
      <c r="I949" s="42" t="n">
        <v>1262.5</v>
      </c>
      <c r="J949" s="42" t="n">
        <v>27547.99</v>
      </c>
      <c r="K949" s="42" t="n">
        <v>877.5</v>
      </c>
      <c r="L949" s="42" t="n">
        <v>11</v>
      </c>
      <c r="M949" s="42" t="n">
        <v>86</v>
      </c>
      <c r="N949" s="42" t="n">
        <v>27547.99</v>
      </c>
      <c r="O949" s="42" t="n">
        <v>27547.99</v>
      </c>
      <c r="P949" s="42" t="n">
        <v>1</v>
      </c>
      <c r="Q949" s="42" t="n">
        <v>0</v>
      </c>
      <c r="R949" s="42" t="n">
        <v>0</v>
      </c>
      <c r="S949" s="42">
        <f>N949-(J949-K949)</f>
        <v/>
      </c>
      <c r="T949">
        <f>IF(N949=0,0,IF(AND(ABS(S949)&gt;Calc!$B$8,ABS(S949)/ABS(N949)&gt;Calc!$B$9),1,0))</f>
        <v/>
      </c>
      <c r="U949">
        <f>IF(AND(A949=Calc!$B$3,OR(Calc!$B$6="*",G949=Calc!$B$6),OR(Calc!$B$7="*",F949=Calc!$B$7)),1,0)</f>
        <v/>
      </c>
      <c r="V949">
        <f>IF(AND(U949=1,J949&gt;0),J949+ROW()/1000000,0)</f>
        <v/>
      </c>
      <c r="W949">
        <f>IF(AND(U949=1,OR(N949&lt;&gt;0,J949&lt;&gt;0)),ABS(S949)+ROW()/1000000,0)</f>
        <v/>
      </c>
      <c r="X949">
        <f>IF(AND(U949=1,T949=1,C949&lt;&gt;0),ABS(S949)+ROW()/1000000,0)</f>
        <v/>
      </c>
    </row>
    <row r="950">
      <c r="A950" t="n">
        <v>201709</v>
      </c>
      <c r="B950" t="inlineStr">
        <is>
          <t>09/2017</t>
        </is>
      </c>
      <c r="C950" t="n">
        <v>56</v>
      </c>
      <c r="D950" t="inlineStr">
        <is>
          <t>S56</t>
        </is>
      </c>
      <c r="E950" t="inlineStr">
        <is>
          <t>Nexa New Hampshire (S56)</t>
        </is>
      </c>
      <c r="F950" t="inlineStr">
        <is>
          <t>Mỹ</t>
        </is>
      </c>
      <c r="G950" t="inlineStr">
        <is>
          <t>POS</t>
        </is>
      </c>
      <c r="H950" s="42" t="n">
        <v>24656.07</v>
      </c>
      <c r="I950" s="42" t="n">
        <v>0</v>
      </c>
      <c r="J950" s="42" t="n">
        <v>24656.07</v>
      </c>
      <c r="K950" s="42" t="n">
        <v>0</v>
      </c>
      <c r="L950" s="42" t="n">
        <v>6</v>
      </c>
      <c r="M950" s="42" t="n">
        <v>64</v>
      </c>
      <c r="N950" s="42" t="n">
        <v>24656.07</v>
      </c>
      <c r="O950" s="42" t="n">
        <v>24656.07</v>
      </c>
      <c r="P950" s="42" t="n">
        <v>0</v>
      </c>
      <c r="Q950" s="42" t="n">
        <v>0</v>
      </c>
      <c r="R950" s="42" t="n">
        <v>0</v>
      </c>
      <c r="S950" s="42">
        <f>N950-(J950-K950)</f>
        <v/>
      </c>
      <c r="T950">
        <f>IF(N950=0,0,IF(AND(ABS(S950)&gt;Calc!$B$8,ABS(S950)/ABS(N950)&gt;Calc!$B$9),1,0))</f>
        <v/>
      </c>
      <c r="U950">
        <f>IF(AND(A950=Calc!$B$3,OR(Calc!$B$6="*",G950=Calc!$B$6),OR(Calc!$B$7="*",F950=Calc!$B$7)),1,0)</f>
        <v/>
      </c>
      <c r="V950">
        <f>IF(AND(U950=1,J950&gt;0),J950+ROW()/1000000,0)</f>
        <v/>
      </c>
      <c r="W950">
        <f>IF(AND(U950=1,OR(N950&lt;&gt;0,J950&lt;&gt;0)),ABS(S950)+ROW()/1000000,0)</f>
        <v/>
      </c>
      <c r="X950">
        <f>IF(AND(U950=1,T950=1,C950&lt;&gt;0),ABS(S950)+ROW()/1000000,0)</f>
        <v/>
      </c>
    </row>
    <row r="951">
      <c r="A951" t="n">
        <v>201709</v>
      </c>
      <c r="B951" t="inlineStr">
        <is>
          <t>09/2017</t>
        </is>
      </c>
      <c r="C951" t="n">
        <v>57</v>
      </c>
      <c r="D951" t="inlineStr">
        <is>
          <t>S57</t>
        </is>
      </c>
      <c r="E951" t="inlineStr">
        <is>
          <t>Nexa New Mexico (S57)</t>
        </is>
      </c>
      <c r="F951" t="inlineStr">
        <is>
          <t>Mỹ</t>
        </is>
      </c>
      <c r="G951" t="inlineStr">
        <is>
          <t>POS</t>
        </is>
      </c>
      <c r="H951" s="42" t="n">
        <v>19026.23</v>
      </c>
      <c r="I951" s="42" t="n">
        <v>545.29</v>
      </c>
      <c r="J951" s="42" t="n">
        <v>18480.94</v>
      </c>
      <c r="K951" s="42" t="n">
        <v>400.5</v>
      </c>
      <c r="L951" s="42" t="n">
        <v>7</v>
      </c>
      <c r="M951" s="42" t="n">
        <v>53</v>
      </c>
      <c r="N951" s="42" t="n">
        <v>18080.44</v>
      </c>
      <c r="O951" s="42" t="n">
        <v>18480.94</v>
      </c>
      <c r="P951" s="42" t="n">
        <v>0</v>
      </c>
      <c r="Q951" s="42" t="n">
        <v>0</v>
      </c>
      <c r="R951" s="42" t="n">
        <v>0</v>
      </c>
      <c r="S951" s="42">
        <f>N951-(J951-K951)</f>
        <v/>
      </c>
      <c r="T951">
        <f>IF(N951=0,0,IF(AND(ABS(S951)&gt;Calc!$B$8,ABS(S951)/ABS(N951)&gt;Calc!$B$9),1,0))</f>
        <v/>
      </c>
      <c r="U951">
        <f>IF(AND(A951=Calc!$B$3,OR(Calc!$B$6="*",G951=Calc!$B$6),OR(Calc!$B$7="*",F951=Calc!$B$7)),1,0)</f>
        <v/>
      </c>
      <c r="V951">
        <f>IF(AND(U951=1,J951&gt;0),J951+ROW()/1000000,0)</f>
        <v/>
      </c>
      <c r="W951">
        <f>IF(AND(U951=1,OR(N951&lt;&gt;0,J951&lt;&gt;0)),ABS(S951)+ROW()/1000000,0)</f>
        <v/>
      </c>
      <c r="X951">
        <f>IF(AND(U951=1,T951=1,C951&lt;&gt;0),ABS(S951)+ROW()/1000000,0)</f>
        <v/>
      </c>
    </row>
    <row r="952">
      <c r="A952" t="n">
        <v>201709</v>
      </c>
      <c r="B952" t="inlineStr">
        <is>
          <t>09/2017</t>
        </is>
      </c>
      <c r="C952" t="n">
        <v>59</v>
      </c>
      <c r="D952" t="inlineStr">
        <is>
          <t>S59</t>
        </is>
      </c>
      <c r="E952" t="inlineStr">
        <is>
          <t>Nexa Oregon (S59)</t>
        </is>
      </c>
      <c r="F952" t="inlineStr">
        <is>
          <t>Mỹ</t>
        </is>
      </c>
      <c r="G952" t="inlineStr">
        <is>
          <t>POS</t>
        </is>
      </c>
      <c r="H952" s="42" t="n">
        <v>4180.64</v>
      </c>
      <c r="I952" s="42" t="n">
        <v>134.27</v>
      </c>
      <c r="J952" s="42" t="n">
        <v>4046.37</v>
      </c>
      <c r="K952" s="42" t="n">
        <v>0</v>
      </c>
      <c r="L952" s="42" t="n">
        <v>2</v>
      </c>
      <c r="M952" s="42" t="n">
        <v>16</v>
      </c>
      <c r="N952" s="42" t="n">
        <v>4046.37</v>
      </c>
      <c r="O952" s="42" t="n">
        <v>4046.37</v>
      </c>
      <c r="P952" s="42" t="n">
        <v>0</v>
      </c>
      <c r="Q952" s="42" t="n">
        <v>0</v>
      </c>
      <c r="R952" s="42" t="n">
        <v>0</v>
      </c>
      <c r="S952" s="42">
        <f>N952-(J952-K952)</f>
        <v/>
      </c>
      <c r="T952">
        <f>IF(N952=0,0,IF(AND(ABS(S952)&gt;Calc!$B$8,ABS(S952)/ABS(N952)&gt;Calc!$B$9),1,0))</f>
        <v/>
      </c>
      <c r="U952">
        <f>IF(AND(A952=Calc!$B$3,OR(Calc!$B$6="*",G952=Calc!$B$6),OR(Calc!$B$7="*",F952=Calc!$B$7)),1,0)</f>
        <v/>
      </c>
      <c r="V952">
        <f>IF(AND(U952=1,J952&gt;0),J952+ROW()/1000000,0)</f>
        <v/>
      </c>
      <c r="W952">
        <f>IF(AND(U952=1,OR(N952&lt;&gt;0,J952&lt;&gt;0)),ABS(S952)+ROW()/1000000,0)</f>
        <v/>
      </c>
      <c r="X952">
        <f>IF(AND(U952=1,T952=1,C952&lt;&gt;0),ABS(S952)+ROW()/1000000,0)</f>
        <v/>
      </c>
    </row>
    <row r="953">
      <c r="A953" t="n">
        <v>201709</v>
      </c>
      <c r="B953" t="inlineStr">
        <is>
          <t>09/2017</t>
        </is>
      </c>
      <c r="C953" t="n">
        <v>61</v>
      </c>
      <c r="D953" t="inlineStr">
        <is>
          <t>S61</t>
        </is>
      </c>
      <c r="E953" t="inlineStr">
        <is>
          <t>Nexa South Carolina (S61)</t>
        </is>
      </c>
      <c r="F953" t="inlineStr">
        <is>
          <t>Mỹ</t>
        </is>
      </c>
      <c r="G953" t="inlineStr">
        <is>
          <t>POS</t>
        </is>
      </c>
      <c r="H953" s="42" t="n">
        <v>17528.65</v>
      </c>
      <c r="I953" s="42" t="n">
        <v>46.17</v>
      </c>
      <c r="J953" s="42" t="n">
        <v>17482.48</v>
      </c>
      <c r="K953" s="42" t="n">
        <v>0</v>
      </c>
      <c r="L953" s="42" t="n">
        <v>4</v>
      </c>
      <c r="M953" s="42" t="n">
        <v>34</v>
      </c>
      <c r="N953" s="42" t="n">
        <v>17482.48</v>
      </c>
      <c r="O953" s="42" t="n">
        <v>17482.48</v>
      </c>
      <c r="P953" s="42" t="n">
        <v>0</v>
      </c>
      <c r="Q953" s="42" t="n">
        <v>0</v>
      </c>
      <c r="R953" s="42" t="n">
        <v>0</v>
      </c>
      <c r="S953" s="42">
        <f>N953-(J953-K953)</f>
        <v/>
      </c>
      <c r="T953">
        <f>IF(N953=0,0,IF(AND(ABS(S953)&gt;Calc!$B$8,ABS(S953)/ABS(N953)&gt;Calc!$B$9),1,0))</f>
        <v/>
      </c>
      <c r="U953">
        <f>IF(AND(A953=Calc!$B$3,OR(Calc!$B$6="*",G953=Calc!$B$6),OR(Calc!$B$7="*",F953=Calc!$B$7)),1,0)</f>
        <v/>
      </c>
      <c r="V953">
        <f>IF(AND(U953=1,J953&gt;0),J953+ROW()/1000000,0)</f>
        <v/>
      </c>
      <c r="W953">
        <f>IF(AND(U953=1,OR(N953&lt;&gt;0,J953&lt;&gt;0)),ABS(S953)+ROW()/1000000,0)</f>
        <v/>
      </c>
      <c r="X953">
        <f>IF(AND(U953=1,T953=1,C953&lt;&gt;0),ABS(S953)+ROW()/1000000,0)</f>
        <v/>
      </c>
    </row>
    <row r="954">
      <c r="A954" t="n">
        <v>201709</v>
      </c>
      <c r="B954" t="inlineStr">
        <is>
          <t>09/2017</t>
        </is>
      </c>
      <c r="C954" t="n">
        <v>63</v>
      </c>
      <c r="D954" t="inlineStr">
        <is>
          <t>S63</t>
        </is>
      </c>
      <c r="E954" t="inlineStr">
        <is>
          <t>Nexa Utah (S63)</t>
        </is>
      </c>
      <c r="F954" t="inlineStr">
        <is>
          <t>Mỹ</t>
        </is>
      </c>
      <c r="G954" t="inlineStr">
        <is>
          <t>POS</t>
        </is>
      </c>
      <c r="H954" s="42" t="n">
        <v>13676.23</v>
      </c>
      <c r="I954" s="42" t="n">
        <v>70.48999999999999</v>
      </c>
      <c r="J954" s="42" t="n">
        <v>13605.74</v>
      </c>
      <c r="K954" s="42" t="n">
        <v>256</v>
      </c>
      <c r="L954" s="42" t="n">
        <v>6</v>
      </c>
      <c r="M954" s="42" t="n">
        <v>40</v>
      </c>
      <c r="N954" s="42" t="n">
        <v>13349.74</v>
      </c>
      <c r="O954" s="42" t="n">
        <v>13605.74</v>
      </c>
      <c r="P954" s="42" t="n">
        <v>0</v>
      </c>
      <c r="Q954" s="42" t="n">
        <v>0</v>
      </c>
      <c r="R954" s="42" t="n">
        <v>0</v>
      </c>
      <c r="S954" s="42">
        <f>N954-(J954-K954)</f>
        <v/>
      </c>
      <c r="T954">
        <f>IF(N954=0,0,IF(AND(ABS(S954)&gt;Calc!$B$8,ABS(S954)/ABS(N954)&gt;Calc!$B$9),1,0))</f>
        <v/>
      </c>
      <c r="U954">
        <f>IF(AND(A954=Calc!$B$3,OR(Calc!$B$6="*",G954=Calc!$B$6),OR(Calc!$B$7="*",F954=Calc!$B$7)),1,0)</f>
        <v/>
      </c>
      <c r="V954">
        <f>IF(AND(U954=1,J954&gt;0),J954+ROW()/1000000,0)</f>
        <v/>
      </c>
      <c r="W954">
        <f>IF(AND(U954=1,OR(N954&lt;&gt;0,J954&lt;&gt;0)),ABS(S954)+ROW()/1000000,0)</f>
        <v/>
      </c>
      <c r="X954">
        <f>IF(AND(U954=1,T954=1,C954&lt;&gt;0),ABS(S954)+ROW()/1000000,0)</f>
        <v/>
      </c>
    </row>
    <row r="955">
      <c r="A955" t="n">
        <v>201709</v>
      </c>
      <c r="B955" t="inlineStr">
        <is>
          <t>09/2017</t>
        </is>
      </c>
      <c r="C955" t="n">
        <v>64</v>
      </c>
      <c r="D955" t="inlineStr">
        <is>
          <t>S64</t>
        </is>
      </c>
      <c r="E955" t="inlineStr">
        <is>
          <t>Nexa Washington DC (S64)</t>
        </is>
      </c>
      <c r="F955" t="inlineStr">
        <is>
          <t>Mỹ</t>
        </is>
      </c>
      <c r="G955" t="inlineStr">
        <is>
          <t>POS</t>
        </is>
      </c>
      <c r="H955" s="42" t="n">
        <v>8005.79</v>
      </c>
      <c r="I955" s="42" t="n">
        <v>480</v>
      </c>
      <c r="J955" s="42" t="n">
        <v>7525.79</v>
      </c>
      <c r="K955" s="42" t="n">
        <v>157.44</v>
      </c>
      <c r="L955" s="42" t="n">
        <v>4</v>
      </c>
      <c r="M955" s="42" t="n">
        <v>21</v>
      </c>
      <c r="N955" s="42" t="n">
        <v>7368.35</v>
      </c>
      <c r="O955" s="42" t="n">
        <v>7525.79</v>
      </c>
      <c r="P955" s="42" t="n">
        <v>1</v>
      </c>
      <c r="Q955" s="42" t="n">
        <v>0</v>
      </c>
      <c r="R955" s="42" t="n">
        <v>0</v>
      </c>
      <c r="S955" s="42">
        <f>N955-(J955-K955)</f>
        <v/>
      </c>
      <c r="T955">
        <f>IF(N955=0,0,IF(AND(ABS(S955)&gt;Calc!$B$8,ABS(S955)/ABS(N955)&gt;Calc!$B$9),1,0))</f>
        <v/>
      </c>
      <c r="U955">
        <f>IF(AND(A955=Calc!$B$3,OR(Calc!$B$6="*",G955=Calc!$B$6),OR(Calc!$B$7="*",F955=Calc!$B$7)),1,0)</f>
        <v/>
      </c>
      <c r="V955">
        <f>IF(AND(U955=1,J955&gt;0),J955+ROW()/1000000,0)</f>
        <v/>
      </c>
      <c r="W955">
        <f>IF(AND(U955=1,OR(N955&lt;&gt;0,J955&lt;&gt;0)),ABS(S955)+ROW()/1000000,0)</f>
        <v/>
      </c>
      <c r="X955">
        <f>IF(AND(U955=1,T955=1,C955&lt;&gt;0),ABS(S955)+ROW()/1000000,0)</f>
        <v/>
      </c>
    </row>
    <row r="956">
      <c r="A956" t="n">
        <v>201709</v>
      </c>
      <c r="B956" t="inlineStr">
        <is>
          <t>09/2017</t>
        </is>
      </c>
      <c r="C956" t="n">
        <v>65</v>
      </c>
      <c r="D956" t="inlineStr">
        <is>
          <t>S65</t>
        </is>
      </c>
      <c r="E956" t="inlineStr">
        <is>
          <t>Nexa West Virginia (S65)</t>
        </is>
      </c>
      <c r="F956" t="inlineStr">
        <is>
          <t>Mỹ</t>
        </is>
      </c>
      <c r="G956" t="inlineStr">
        <is>
          <t>POS</t>
        </is>
      </c>
      <c r="H956" s="42" t="n">
        <v>15577.11</v>
      </c>
      <c r="I956" s="42" t="n">
        <v>83.89</v>
      </c>
      <c r="J956" s="42" t="n">
        <v>15493.22</v>
      </c>
      <c r="K956" s="42" t="n">
        <v>0</v>
      </c>
      <c r="L956" s="42" t="n">
        <v>6</v>
      </c>
      <c r="M956" s="42" t="n">
        <v>36</v>
      </c>
      <c r="N956" s="42" t="n">
        <v>15493.22</v>
      </c>
      <c r="O956" s="42" t="n">
        <v>15493.22</v>
      </c>
      <c r="P956" s="42" t="n">
        <v>0</v>
      </c>
      <c r="Q956" s="42" t="n">
        <v>0</v>
      </c>
      <c r="R956" s="42" t="n">
        <v>0</v>
      </c>
      <c r="S956" s="42">
        <f>N956-(J956-K956)</f>
        <v/>
      </c>
      <c r="T956">
        <f>IF(N956=0,0,IF(AND(ABS(S956)&gt;Calc!$B$8,ABS(S956)/ABS(N956)&gt;Calc!$B$9),1,0))</f>
        <v/>
      </c>
      <c r="U956">
        <f>IF(AND(A956=Calc!$B$3,OR(Calc!$B$6="*",G956=Calc!$B$6),OR(Calc!$B$7="*",F956=Calc!$B$7)),1,0)</f>
        <v/>
      </c>
      <c r="V956">
        <f>IF(AND(U956=1,J956&gt;0),J956+ROW()/1000000,0)</f>
        <v/>
      </c>
      <c r="W956">
        <f>IF(AND(U956=1,OR(N956&lt;&gt;0,J956&lt;&gt;0)),ABS(S956)+ROW()/1000000,0)</f>
        <v/>
      </c>
      <c r="X956">
        <f>IF(AND(U956=1,T956=1,C956&lt;&gt;0),ABS(S956)+ROW()/1000000,0)</f>
        <v/>
      </c>
    </row>
    <row r="957">
      <c r="A957" t="n">
        <v>201709</v>
      </c>
      <c r="B957" t="inlineStr">
        <is>
          <t>09/2017</t>
        </is>
      </c>
      <c r="C957" t="n">
        <v>66</v>
      </c>
      <c r="D957" t="inlineStr">
        <is>
          <t>S66</t>
        </is>
      </c>
      <c r="E957" t="inlineStr">
        <is>
          <t>Nexa Wyoming (S66)</t>
        </is>
      </c>
      <c r="F957" t="inlineStr">
        <is>
          <t>Mỹ</t>
        </is>
      </c>
      <c r="G957" t="inlineStr">
        <is>
          <t>POS</t>
        </is>
      </c>
      <c r="H957" s="42" t="n">
        <v>10905.38</v>
      </c>
      <c r="I957" s="42" t="n">
        <v>4.06</v>
      </c>
      <c r="J957" s="42" t="n">
        <v>10901.32</v>
      </c>
      <c r="K957" s="42" t="n">
        <v>0</v>
      </c>
      <c r="L957" s="42" t="n">
        <v>6</v>
      </c>
      <c r="M957" s="42" t="n">
        <v>36</v>
      </c>
      <c r="N957" s="42" t="n">
        <v>10901.32</v>
      </c>
      <c r="O957" s="42" t="n">
        <v>10901.32</v>
      </c>
      <c r="P957" s="42" t="n">
        <v>0</v>
      </c>
      <c r="Q957" s="42" t="n">
        <v>0</v>
      </c>
      <c r="R957" s="42" t="n">
        <v>0</v>
      </c>
      <c r="S957" s="42">
        <f>N957-(J957-K957)</f>
        <v/>
      </c>
      <c r="T957">
        <f>IF(N957=0,0,IF(AND(ABS(S957)&gt;Calc!$B$8,ABS(S957)/ABS(N957)&gt;Calc!$B$9),1,0))</f>
        <v/>
      </c>
      <c r="U957">
        <f>IF(AND(A957=Calc!$B$3,OR(Calc!$B$6="*",G957=Calc!$B$6),OR(Calc!$B$7="*",F957=Calc!$B$7)),1,0)</f>
        <v/>
      </c>
      <c r="V957">
        <f>IF(AND(U957=1,J957&gt;0),J957+ROW()/1000000,0)</f>
        <v/>
      </c>
      <c r="W957">
        <f>IF(AND(U957=1,OR(N957&lt;&gt;0,J957&lt;&gt;0)),ABS(S957)+ROW()/1000000,0)</f>
        <v/>
      </c>
      <c r="X957">
        <f>IF(AND(U957=1,T957=1,C957&lt;&gt;0),ABS(S957)+ROW()/1000000,0)</f>
        <v/>
      </c>
    </row>
    <row r="958">
      <c r="A958" t="n">
        <v>201710</v>
      </c>
      <c r="B958" t="inlineStr">
        <is>
          <t>10/2017</t>
        </is>
      </c>
      <c r="C958" t="n">
        <v>0</v>
      </c>
      <c r="D958" t="inlineStr">
        <is>
          <t>ONL</t>
        </is>
      </c>
      <c r="E958" t="inlineStr">
        <is>
          <t>Nexa Online (website/app)</t>
        </is>
      </c>
      <c r="F958" t="inlineStr">
        <is>
          <t>Online</t>
        </is>
      </c>
      <c r="G958" t="inlineStr">
        <is>
          <t>ONLINE</t>
        </is>
      </c>
      <c r="H958" s="42" t="n">
        <v>150114.79</v>
      </c>
      <c r="I958" s="42" t="n">
        <v>2636.84</v>
      </c>
      <c r="J958" s="42" t="n">
        <v>147477.95</v>
      </c>
      <c r="K958" s="42" t="n">
        <v>1946.65</v>
      </c>
      <c r="L958" s="42" t="n">
        <v>65</v>
      </c>
      <c r="M958" s="42" t="n">
        <v>515</v>
      </c>
      <c r="N958" s="42" t="n">
        <v>147107.32</v>
      </c>
      <c r="O958" s="42" t="n">
        <v>149053.97</v>
      </c>
      <c r="P958" s="42" t="n">
        <v>2</v>
      </c>
      <c r="Q958" s="42" t="n">
        <v>0</v>
      </c>
      <c r="R958" s="42" t="n">
        <v>1</v>
      </c>
      <c r="S958" s="42">
        <f>N958-(J958-K958)</f>
        <v/>
      </c>
      <c r="T958">
        <f>IF(N958=0,0,IF(AND(ABS(S958)&gt;Calc!$B$8,ABS(S958)/ABS(N958)&gt;Calc!$B$9),1,0))</f>
        <v/>
      </c>
      <c r="U958">
        <f>IF(AND(A958=Calc!$B$3,OR(Calc!$B$6="*",G958=Calc!$B$6),OR(Calc!$B$7="*",F958=Calc!$B$7)),1,0)</f>
        <v/>
      </c>
      <c r="V958">
        <f>IF(AND(U958=1,J958&gt;0),J958+ROW()/1000000,0)</f>
        <v/>
      </c>
      <c r="W958">
        <f>IF(AND(U958=1,OR(N958&lt;&gt;0,J958&lt;&gt;0)),ABS(S958)+ROW()/1000000,0)</f>
        <v/>
      </c>
      <c r="X958">
        <f>IF(AND(U958=1,T958=1,C958&lt;&gt;0),ABS(S958)+ROW()/1000000,0)</f>
        <v/>
      </c>
    </row>
    <row r="959">
      <c r="A959" t="n">
        <v>201710</v>
      </c>
      <c r="B959" t="inlineStr">
        <is>
          <t>10/2017</t>
        </is>
      </c>
      <c r="C959" t="n">
        <v>1</v>
      </c>
      <c r="D959" t="inlineStr">
        <is>
          <t>S01</t>
        </is>
      </c>
      <c r="E959" t="inlineStr">
        <is>
          <t>Nexa Australian Capital Territory (S01)</t>
        </is>
      </c>
      <c r="F959" t="inlineStr">
        <is>
          <t>Úc</t>
        </is>
      </c>
      <c r="G959" t="inlineStr">
        <is>
          <t>POS</t>
        </is>
      </c>
      <c r="H959" s="42" t="n">
        <v>3779.28</v>
      </c>
      <c r="I959" s="42" t="n">
        <v>0</v>
      </c>
      <c r="J959" s="42" t="n">
        <v>3779.28</v>
      </c>
      <c r="K959" s="42" t="n">
        <v>0</v>
      </c>
      <c r="L959" s="42" t="n">
        <v>2</v>
      </c>
      <c r="M959" s="42" t="n">
        <v>24</v>
      </c>
      <c r="N959" s="42" t="n">
        <v>3779.28</v>
      </c>
      <c r="O959" s="42" t="n">
        <v>3779.28</v>
      </c>
      <c r="P959" s="42" t="n">
        <v>0</v>
      </c>
      <c r="Q959" s="42" t="n">
        <v>0</v>
      </c>
      <c r="R959" s="42" t="n">
        <v>0</v>
      </c>
      <c r="S959" s="42">
        <f>N959-(J959-K959)</f>
        <v/>
      </c>
      <c r="T959">
        <f>IF(N959=0,0,IF(AND(ABS(S959)&gt;Calc!$B$8,ABS(S959)/ABS(N959)&gt;Calc!$B$9),1,0))</f>
        <v/>
      </c>
      <c r="U959">
        <f>IF(AND(A959=Calc!$B$3,OR(Calc!$B$6="*",G959=Calc!$B$6),OR(Calc!$B$7="*",F959=Calc!$B$7)),1,0)</f>
        <v/>
      </c>
      <c r="V959">
        <f>IF(AND(U959=1,J959&gt;0),J959+ROW()/1000000,0)</f>
        <v/>
      </c>
      <c r="W959">
        <f>IF(AND(U959=1,OR(N959&lt;&gt;0,J959&lt;&gt;0)),ABS(S959)+ROW()/1000000,0)</f>
        <v/>
      </c>
      <c r="X959">
        <f>IF(AND(U959=1,T959=1,C959&lt;&gt;0),ABS(S959)+ROW()/1000000,0)</f>
        <v/>
      </c>
    </row>
    <row r="960">
      <c r="A960" t="n">
        <v>201710</v>
      </c>
      <c r="B960" t="inlineStr">
        <is>
          <t>10/2017</t>
        </is>
      </c>
      <c r="C960" t="n">
        <v>4</v>
      </c>
      <c r="D960" t="inlineStr">
        <is>
          <t>S04</t>
        </is>
      </c>
      <c r="E960" t="inlineStr">
        <is>
          <t>Nexa Tasmania (S04)</t>
        </is>
      </c>
      <c r="F960" t="inlineStr">
        <is>
          <t>Úc</t>
        </is>
      </c>
      <c r="G960" t="inlineStr">
        <is>
          <t>POS</t>
        </is>
      </c>
      <c r="H960" s="42" t="n">
        <v>11977.04</v>
      </c>
      <c r="I960" s="42" t="n">
        <v>0</v>
      </c>
      <c r="J960" s="42" t="n">
        <v>11977.04</v>
      </c>
      <c r="K960" s="42" t="n">
        <v>0</v>
      </c>
      <c r="L960" s="42" t="n">
        <v>3</v>
      </c>
      <c r="M960" s="42" t="n">
        <v>50</v>
      </c>
      <c r="N960" s="42" t="n">
        <v>11977.04</v>
      </c>
      <c r="O960" s="42" t="n">
        <v>11977.04</v>
      </c>
      <c r="P960" s="42" t="n">
        <v>0</v>
      </c>
      <c r="Q960" s="42" t="n">
        <v>0</v>
      </c>
      <c r="R960" s="42" t="n">
        <v>0</v>
      </c>
      <c r="S960" s="42">
        <f>N960-(J960-K960)</f>
        <v/>
      </c>
      <c r="T960">
        <f>IF(N960=0,0,IF(AND(ABS(S960)&gt;Calc!$B$8,ABS(S960)/ABS(N960)&gt;Calc!$B$9),1,0))</f>
        <v/>
      </c>
      <c r="U960">
        <f>IF(AND(A960=Calc!$B$3,OR(Calc!$B$6="*",G960=Calc!$B$6),OR(Calc!$B$7="*",F960=Calc!$B$7)),1,0)</f>
        <v/>
      </c>
      <c r="V960">
        <f>IF(AND(U960=1,J960&gt;0),J960+ROW()/1000000,0)</f>
        <v/>
      </c>
      <c r="W960">
        <f>IF(AND(U960=1,OR(N960&lt;&gt;0,J960&lt;&gt;0)),ABS(S960)+ROW()/1000000,0)</f>
        <v/>
      </c>
      <c r="X960">
        <f>IF(AND(U960=1,T960=1,C960&lt;&gt;0),ABS(S960)+ROW()/1000000,0)</f>
        <v/>
      </c>
    </row>
    <row r="961">
      <c r="A961" t="n">
        <v>201710</v>
      </c>
      <c r="B961" t="inlineStr">
        <is>
          <t>10/2017</t>
        </is>
      </c>
      <c r="C961" t="n">
        <v>5</v>
      </c>
      <c r="D961" t="inlineStr">
        <is>
          <t>S05</t>
        </is>
      </c>
      <c r="E961" t="inlineStr">
        <is>
          <t>Nexa Victoria (S05)</t>
        </is>
      </c>
      <c r="F961" t="inlineStr">
        <is>
          <t>Úc</t>
        </is>
      </c>
      <c r="G961" t="inlineStr">
        <is>
          <t>POS</t>
        </is>
      </c>
      <c r="H961" s="42" t="n">
        <v>3134.63</v>
      </c>
      <c r="I961" s="42" t="n">
        <v>0</v>
      </c>
      <c r="J961" s="42" t="n">
        <v>3134.63</v>
      </c>
      <c r="K961" s="42" t="n">
        <v>248</v>
      </c>
      <c r="L961" s="42" t="n">
        <v>4</v>
      </c>
      <c r="M961" s="42" t="n">
        <v>14</v>
      </c>
      <c r="N961" s="42" t="n">
        <v>2886.63</v>
      </c>
      <c r="O961" s="42" t="n">
        <v>3134.63</v>
      </c>
      <c r="P961" s="42" t="n">
        <v>0</v>
      </c>
      <c r="Q961" s="42" t="n">
        <v>0</v>
      </c>
      <c r="R961" s="42" t="n">
        <v>0</v>
      </c>
      <c r="S961" s="42">
        <f>N961-(J961-K961)</f>
        <v/>
      </c>
      <c r="T961">
        <f>IF(N961=0,0,IF(AND(ABS(S961)&gt;Calc!$B$8,ABS(S961)/ABS(N961)&gt;Calc!$B$9),1,0))</f>
        <v/>
      </c>
      <c r="U961">
        <f>IF(AND(A961=Calc!$B$3,OR(Calc!$B$6="*",G961=Calc!$B$6),OR(Calc!$B$7="*",F961=Calc!$B$7)),1,0)</f>
        <v/>
      </c>
      <c r="V961">
        <f>IF(AND(U961=1,J961&gt;0),J961+ROW()/1000000,0)</f>
        <v/>
      </c>
      <c r="W961">
        <f>IF(AND(U961=1,OR(N961&lt;&gt;0,J961&lt;&gt;0)),ABS(S961)+ROW()/1000000,0)</f>
        <v/>
      </c>
      <c r="X961">
        <f>IF(AND(U961=1,T961=1,C961&lt;&gt;0),ABS(S961)+ROW()/1000000,0)</f>
        <v/>
      </c>
    </row>
    <row r="962">
      <c r="A962" t="n">
        <v>201710</v>
      </c>
      <c r="B962" t="inlineStr">
        <is>
          <t>10/2017</t>
        </is>
      </c>
      <c r="C962" t="n">
        <v>6</v>
      </c>
      <c r="D962" t="inlineStr">
        <is>
          <t>S06</t>
        </is>
      </c>
      <c r="E962" t="inlineStr">
        <is>
          <t>Nexa Western Australia (S06)</t>
        </is>
      </c>
      <c r="F962" t="inlineStr">
        <is>
          <t>Úc</t>
        </is>
      </c>
      <c r="G962" t="inlineStr">
        <is>
          <t>POS</t>
        </is>
      </c>
      <c r="H962" s="42" t="n">
        <v>11300.95</v>
      </c>
      <c r="I962" s="42" t="n">
        <v>0</v>
      </c>
      <c r="J962" s="42" t="n">
        <v>11300.95</v>
      </c>
      <c r="K962" s="42" t="n">
        <v>0</v>
      </c>
      <c r="L962" s="42" t="n">
        <v>6</v>
      </c>
      <c r="M962" s="42" t="n">
        <v>47</v>
      </c>
      <c r="N962" s="42" t="n">
        <v>11300.95</v>
      </c>
      <c r="O962" s="42" t="n">
        <v>11300.95</v>
      </c>
      <c r="P962" s="42" t="n">
        <v>1</v>
      </c>
      <c r="Q962" s="42" t="n">
        <v>0</v>
      </c>
      <c r="R962" s="42" t="n">
        <v>0</v>
      </c>
      <c r="S962" s="42">
        <f>N962-(J962-K962)</f>
        <v/>
      </c>
      <c r="T962">
        <f>IF(N962=0,0,IF(AND(ABS(S962)&gt;Calc!$B$8,ABS(S962)/ABS(N962)&gt;Calc!$B$9),1,0))</f>
        <v/>
      </c>
      <c r="U962">
        <f>IF(AND(A962=Calc!$B$3,OR(Calc!$B$6="*",G962=Calc!$B$6),OR(Calc!$B$7="*",F962=Calc!$B$7)),1,0)</f>
        <v/>
      </c>
      <c r="V962">
        <f>IF(AND(U962=1,J962&gt;0),J962+ROW()/1000000,0)</f>
        <v/>
      </c>
      <c r="W962">
        <f>IF(AND(U962=1,OR(N962&lt;&gt;0,J962&lt;&gt;0)),ABS(S962)+ROW()/1000000,0)</f>
        <v/>
      </c>
      <c r="X962">
        <f>IF(AND(U962=1,T962=1,C962&lt;&gt;0),ABS(S962)+ROW()/1000000,0)</f>
        <v/>
      </c>
    </row>
    <row r="963">
      <c r="A963" t="n">
        <v>201710</v>
      </c>
      <c r="B963" t="inlineStr">
        <is>
          <t>10/2017</t>
        </is>
      </c>
      <c r="C963" t="n">
        <v>8</v>
      </c>
      <c r="D963" t="inlineStr">
        <is>
          <t>S08</t>
        </is>
      </c>
      <c r="E963" t="inlineStr">
        <is>
          <t>Nexa Newfoundland and Labrador (S08)</t>
        </is>
      </c>
      <c r="F963" t="inlineStr">
        <is>
          <t>Canada</t>
        </is>
      </c>
      <c r="G963" t="inlineStr">
        <is>
          <t>POS</t>
        </is>
      </c>
      <c r="H963" s="42" t="n">
        <v>12372.15</v>
      </c>
      <c r="I963" s="42" t="n">
        <v>0</v>
      </c>
      <c r="J963" s="42" t="n">
        <v>12372.15</v>
      </c>
      <c r="K963" s="42" t="n">
        <v>0</v>
      </c>
      <c r="L963" s="42" t="n">
        <v>5</v>
      </c>
      <c r="M963" s="42" t="n">
        <v>23</v>
      </c>
      <c r="N963" s="42" t="n">
        <v>12372.15</v>
      </c>
      <c r="O963" s="42" t="n">
        <v>12372.15</v>
      </c>
      <c r="P963" s="42" t="n">
        <v>0</v>
      </c>
      <c r="Q963" s="42" t="n">
        <v>0</v>
      </c>
      <c r="R963" s="42" t="n">
        <v>0</v>
      </c>
      <c r="S963" s="42">
        <f>N963-(J963-K963)</f>
        <v/>
      </c>
      <c r="T963">
        <f>IF(N963=0,0,IF(AND(ABS(S963)&gt;Calc!$B$8,ABS(S963)/ABS(N963)&gt;Calc!$B$9),1,0))</f>
        <v/>
      </c>
      <c r="U963">
        <f>IF(AND(A963=Calc!$B$3,OR(Calc!$B$6="*",G963=Calc!$B$6),OR(Calc!$B$7="*",F963=Calc!$B$7)),1,0)</f>
        <v/>
      </c>
      <c r="V963">
        <f>IF(AND(U963=1,J963&gt;0),J963+ROW()/1000000,0)</f>
        <v/>
      </c>
      <c r="W963">
        <f>IF(AND(U963=1,OR(N963&lt;&gt;0,J963&lt;&gt;0)),ABS(S963)+ROW()/1000000,0)</f>
        <v/>
      </c>
      <c r="X963">
        <f>IF(AND(U963=1,T963=1,C963&lt;&gt;0),ABS(S963)+ROW()/1000000,0)</f>
        <v/>
      </c>
    </row>
    <row r="964">
      <c r="A964" t="n">
        <v>201710</v>
      </c>
      <c r="B964" t="inlineStr">
        <is>
          <t>10/2017</t>
        </is>
      </c>
      <c r="C964" t="n">
        <v>9</v>
      </c>
      <c r="D964" t="inlineStr">
        <is>
          <t>S09</t>
        </is>
      </c>
      <c r="E964" t="inlineStr">
        <is>
          <t>Nexa Northwest Territories (S09)</t>
        </is>
      </c>
      <c r="F964" t="inlineStr">
        <is>
          <t>Canada</t>
        </is>
      </c>
      <c r="G964" t="inlineStr">
        <is>
          <t>POS</t>
        </is>
      </c>
      <c r="H964" s="42" t="n">
        <v>19490.95</v>
      </c>
      <c r="I964" s="42" t="n">
        <v>0</v>
      </c>
      <c r="J964" s="42" t="n">
        <v>19490.95</v>
      </c>
      <c r="K964" s="42" t="n">
        <v>0</v>
      </c>
      <c r="L964" s="42" t="n">
        <v>9</v>
      </c>
      <c r="M964" s="42" t="n">
        <v>64</v>
      </c>
      <c r="N964" s="42" t="n">
        <v>19490.95</v>
      </c>
      <c r="O964" s="42" t="n">
        <v>19490.95</v>
      </c>
      <c r="P964" s="42" t="n">
        <v>2</v>
      </c>
      <c r="Q964" s="42" t="n">
        <v>0</v>
      </c>
      <c r="R964" s="42" t="n">
        <v>0</v>
      </c>
      <c r="S964" s="42">
        <f>N964-(J964-K964)</f>
        <v/>
      </c>
      <c r="T964">
        <f>IF(N964=0,0,IF(AND(ABS(S964)&gt;Calc!$B$8,ABS(S964)/ABS(N964)&gt;Calc!$B$9),1,0))</f>
        <v/>
      </c>
      <c r="U964">
        <f>IF(AND(A964=Calc!$B$3,OR(Calc!$B$6="*",G964=Calc!$B$6),OR(Calc!$B$7="*",F964=Calc!$B$7)),1,0)</f>
        <v/>
      </c>
      <c r="V964">
        <f>IF(AND(U964=1,J964&gt;0),J964+ROW()/1000000,0)</f>
        <v/>
      </c>
      <c r="W964">
        <f>IF(AND(U964=1,OR(N964&lt;&gt;0,J964&lt;&gt;0)),ABS(S964)+ROW()/1000000,0)</f>
        <v/>
      </c>
      <c r="X964">
        <f>IF(AND(U964=1,T964=1,C964&lt;&gt;0),ABS(S964)+ROW()/1000000,0)</f>
        <v/>
      </c>
    </row>
    <row r="965">
      <c r="A965" t="n">
        <v>201710</v>
      </c>
      <c r="B965" t="inlineStr">
        <is>
          <t>10/2017</t>
        </is>
      </c>
      <c r="C965" t="n">
        <v>10</v>
      </c>
      <c r="D965" t="inlineStr">
        <is>
          <t>S10</t>
        </is>
      </c>
      <c r="E965" t="inlineStr">
        <is>
          <t>Nexa Nunavut (S10)</t>
        </is>
      </c>
      <c r="F965" t="inlineStr">
        <is>
          <t>Canada</t>
        </is>
      </c>
      <c r="G965" t="inlineStr">
        <is>
          <t>POS</t>
        </is>
      </c>
      <c r="H965" s="42" t="n">
        <v>1806.76</v>
      </c>
      <c r="I965" s="42" t="n">
        <v>0</v>
      </c>
      <c r="J965" s="42" t="n">
        <v>1806.76</v>
      </c>
      <c r="K965" s="42" t="n">
        <v>361.93</v>
      </c>
      <c r="L965" s="42" t="n">
        <v>3</v>
      </c>
      <c r="M965" s="42" t="n">
        <v>7</v>
      </c>
      <c r="N965" s="42" t="n">
        <v>1444.83</v>
      </c>
      <c r="O965" s="42" t="n">
        <v>1806.76</v>
      </c>
      <c r="P965" s="42" t="n">
        <v>0</v>
      </c>
      <c r="Q965" s="42" t="n">
        <v>0</v>
      </c>
      <c r="R965" s="42" t="n">
        <v>0</v>
      </c>
      <c r="S965" s="42">
        <f>N965-(J965-K965)</f>
        <v/>
      </c>
      <c r="T965">
        <f>IF(N965=0,0,IF(AND(ABS(S965)&gt;Calc!$B$8,ABS(S965)/ABS(N965)&gt;Calc!$B$9),1,0))</f>
        <v/>
      </c>
      <c r="U965">
        <f>IF(AND(A965=Calc!$B$3,OR(Calc!$B$6="*",G965=Calc!$B$6),OR(Calc!$B$7="*",F965=Calc!$B$7)),1,0)</f>
        <v/>
      </c>
      <c r="V965">
        <f>IF(AND(U965=1,J965&gt;0),J965+ROW()/1000000,0)</f>
        <v/>
      </c>
      <c r="W965">
        <f>IF(AND(U965=1,OR(N965&lt;&gt;0,J965&lt;&gt;0)),ABS(S965)+ROW()/1000000,0)</f>
        <v/>
      </c>
      <c r="X965">
        <f>IF(AND(U965=1,T965=1,C965&lt;&gt;0),ABS(S965)+ROW()/1000000,0)</f>
        <v/>
      </c>
    </row>
    <row r="966">
      <c r="A966" t="n">
        <v>201710</v>
      </c>
      <c r="B966" t="inlineStr">
        <is>
          <t>10/2017</t>
        </is>
      </c>
      <c r="C966" t="n">
        <v>13</v>
      </c>
      <c r="D966" t="inlineStr">
        <is>
          <t>S13</t>
        </is>
      </c>
      <c r="E966" t="inlineStr">
        <is>
          <t>Nexa Corse (S13)</t>
        </is>
      </c>
      <c r="F966" t="inlineStr">
        <is>
          <t>Pháp</t>
        </is>
      </c>
      <c r="G966" t="inlineStr">
        <is>
          <t>POS</t>
        </is>
      </c>
      <c r="H966" s="42" t="n">
        <v>0</v>
      </c>
      <c r="I966" s="42" t="n">
        <v>0</v>
      </c>
      <c r="J966" s="42" t="n">
        <v>0</v>
      </c>
      <c r="K966" s="42" t="n">
        <v>0</v>
      </c>
      <c r="L966" s="42" t="n">
        <v>0</v>
      </c>
      <c r="M966" s="42" t="n">
        <v>0</v>
      </c>
      <c r="N966" s="42" t="n">
        <v>0</v>
      </c>
      <c r="O966" s="42" t="n">
        <v>0</v>
      </c>
      <c r="P966" s="42" t="n">
        <v>1</v>
      </c>
      <c r="Q966" s="42" t="n">
        <v>0</v>
      </c>
      <c r="R966" s="42" t="n">
        <v>0</v>
      </c>
      <c r="S966" s="42">
        <f>N966-(J966-K966)</f>
        <v/>
      </c>
      <c r="T966">
        <f>IF(N966=0,0,IF(AND(ABS(S966)&gt;Calc!$B$8,ABS(S966)/ABS(N966)&gt;Calc!$B$9),1,0))</f>
        <v/>
      </c>
      <c r="U966">
        <f>IF(AND(A966=Calc!$B$3,OR(Calc!$B$6="*",G966=Calc!$B$6),OR(Calc!$B$7="*",F966=Calc!$B$7)),1,0)</f>
        <v/>
      </c>
      <c r="V966">
        <f>IF(AND(U966=1,J966&gt;0),J966+ROW()/1000000,0)</f>
        <v/>
      </c>
      <c r="W966">
        <f>IF(AND(U966=1,OR(N966&lt;&gt;0,J966&lt;&gt;0)),ABS(S966)+ROW()/1000000,0)</f>
        <v/>
      </c>
      <c r="X966">
        <f>IF(AND(U966=1,T966=1,C966&lt;&gt;0),ABS(S966)+ROW()/1000000,0)</f>
        <v/>
      </c>
    </row>
    <row r="967">
      <c r="A967" t="n">
        <v>201710</v>
      </c>
      <c r="B967" t="inlineStr">
        <is>
          <t>10/2017</t>
        </is>
      </c>
      <c r="C967" t="n">
        <v>15</v>
      </c>
      <c r="D967" t="inlineStr">
        <is>
          <t>S15</t>
        </is>
      </c>
      <c r="E967" t="inlineStr">
        <is>
          <t>Nexa La Réunion (S15)</t>
        </is>
      </c>
      <c r="F967" t="inlineStr">
        <is>
          <t>Pháp</t>
        </is>
      </c>
      <c r="G967" t="inlineStr">
        <is>
          <t>POS</t>
        </is>
      </c>
      <c r="H967" s="42" t="n">
        <v>3000</v>
      </c>
      <c r="I967" s="42" t="n">
        <v>0</v>
      </c>
      <c r="J967" s="42" t="n">
        <v>3000</v>
      </c>
      <c r="K967" s="42" t="n">
        <v>0</v>
      </c>
      <c r="L967" s="42" t="n">
        <v>1</v>
      </c>
      <c r="M967" s="42" t="n">
        <v>10</v>
      </c>
      <c r="N967" s="42" t="n">
        <v>3000</v>
      </c>
      <c r="O967" s="42" t="n">
        <v>3000</v>
      </c>
      <c r="P967" s="42" t="n">
        <v>0</v>
      </c>
      <c r="Q967" s="42" t="n">
        <v>0</v>
      </c>
      <c r="R967" s="42" t="n">
        <v>0</v>
      </c>
      <c r="S967" s="42">
        <f>N967-(J967-K967)</f>
        <v/>
      </c>
      <c r="T967">
        <f>IF(N967=0,0,IF(AND(ABS(S967)&gt;Calc!$B$8,ABS(S967)/ABS(N967)&gt;Calc!$B$9),1,0))</f>
        <v/>
      </c>
      <c r="U967">
        <f>IF(AND(A967=Calc!$B$3,OR(Calc!$B$6="*",G967=Calc!$B$6),OR(Calc!$B$7="*",F967=Calc!$B$7)),1,0)</f>
        <v/>
      </c>
      <c r="V967">
        <f>IF(AND(U967=1,J967&gt;0),J967+ROW()/1000000,0)</f>
        <v/>
      </c>
      <c r="W967">
        <f>IF(AND(U967=1,OR(N967&lt;&gt;0,J967&lt;&gt;0)),ABS(S967)+ROW()/1000000,0)</f>
        <v/>
      </c>
      <c r="X967">
        <f>IF(AND(U967=1,T967=1,C967&lt;&gt;0),ABS(S967)+ROW()/1000000,0)</f>
        <v/>
      </c>
    </row>
    <row r="968">
      <c r="A968" t="n">
        <v>201710</v>
      </c>
      <c r="B968" t="inlineStr">
        <is>
          <t>10/2017</t>
        </is>
      </c>
      <c r="C968" t="n">
        <v>17</v>
      </c>
      <c r="D968" t="inlineStr">
        <is>
          <t>S17</t>
        </is>
      </c>
      <c r="E968" t="inlineStr">
        <is>
          <t>Nexa Martinique (S17)</t>
        </is>
      </c>
      <c r="F968" t="inlineStr">
        <is>
          <t>Pháp</t>
        </is>
      </c>
      <c r="G968" t="inlineStr">
        <is>
          <t>POS</t>
        </is>
      </c>
      <c r="H968" s="42" t="n">
        <v>2107.88</v>
      </c>
      <c r="I968" s="42" t="n">
        <v>0</v>
      </c>
      <c r="J968" s="42" t="n">
        <v>2107.88</v>
      </c>
      <c r="K968" s="42" t="n">
        <v>0</v>
      </c>
      <c r="L968" s="42" t="n">
        <v>1</v>
      </c>
      <c r="M968" s="42" t="n">
        <v>6</v>
      </c>
      <c r="N968" s="42" t="n">
        <v>2107.88</v>
      </c>
      <c r="O968" s="42" t="n">
        <v>2107.88</v>
      </c>
      <c r="P968" s="42" t="n">
        <v>0</v>
      </c>
      <c r="Q968" s="42" t="n">
        <v>0</v>
      </c>
      <c r="R968" s="42" t="n">
        <v>0</v>
      </c>
      <c r="S968" s="42">
        <f>N968-(J968-K968)</f>
        <v/>
      </c>
      <c r="T968">
        <f>IF(N968=0,0,IF(AND(ABS(S968)&gt;Calc!$B$8,ABS(S968)/ABS(N968)&gt;Calc!$B$9),1,0))</f>
        <v/>
      </c>
      <c r="U968">
        <f>IF(AND(A968=Calc!$B$3,OR(Calc!$B$6="*",G968=Calc!$B$6),OR(Calc!$B$7="*",F968=Calc!$B$7)),1,0)</f>
        <v/>
      </c>
      <c r="V968">
        <f>IF(AND(U968=1,J968&gt;0),J968+ROW()/1000000,0)</f>
        <v/>
      </c>
      <c r="W968">
        <f>IF(AND(U968=1,OR(N968&lt;&gt;0,J968&lt;&gt;0)),ABS(S968)+ROW()/1000000,0)</f>
        <v/>
      </c>
      <c r="X968">
        <f>IF(AND(U968=1,T968=1,C968&lt;&gt;0),ABS(S968)+ROW()/1000000,0)</f>
        <v/>
      </c>
    </row>
    <row r="969">
      <c r="A969" t="n">
        <v>201710</v>
      </c>
      <c r="B969" t="inlineStr">
        <is>
          <t>10/2017</t>
        </is>
      </c>
      <c r="C969" t="n">
        <v>19</v>
      </c>
      <c r="D969" t="inlineStr">
        <is>
          <t>S19</t>
        </is>
      </c>
      <c r="E969" t="inlineStr">
        <is>
          <t>Nexa Berlin (S19)</t>
        </is>
      </c>
      <c r="F969" t="inlineStr">
        <is>
          <t>Đức</t>
        </is>
      </c>
      <c r="G969" t="inlineStr">
        <is>
          <t>POS</t>
        </is>
      </c>
      <c r="H969" s="42" t="n">
        <v>1725.82</v>
      </c>
      <c r="I969" s="42" t="n">
        <v>0</v>
      </c>
      <c r="J969" s="42" t="n">
        <v>1725.82</v>
      </c>
      <c r="K969" s="42" t="n">
        <v>0</v>
      </c>
      <c r="L969" s="42" t="n">
        <v>2</v>
      </c>
      <c r="M969" s="42" t="n">
        <v>12</v>
      </c>
      <c r="N969" s="42" t="n">
        <v>1725.82</v>
      </c>
      <c r="O969" s="42" t="n">
        <v>1725.82</v>
      </c>
      <c r="P969" s="42" t="n">
        <v>0</v>
      </c>
      <c r="Q969" s="42" t="n">
        <v>0</v>
      </c>
      <c r="R969" s="42" t="n">
        <v>0</v>
      </c>
      <c r="S969" s="42">
        <f>N969-(J969-K969)</f>
        <v/>
      </c>
      <c r="T969">
        <f>IF(N969=0,0,IF(AND(ABS(S969)&gt;Calc!$B$8,ABS(S969)/ABS(N969)&gt;Calc!$B$9),1,0))</f>
        <v/>
      </c>
      <c r="U969">
        <f>IF(AND(A969=Calc!$B$3,OR(Calc!$B$6="*",G969=Calc!$B$6),OR(Calc!$B$7="*",F969=Calc!$B$7)),1,0)</f>
        <v/>
      </c>
      <c r="V969">
        <f>IF(AND(U969=1,J969&gt;0),J969+ROW()/1000000,0)</f>
        <v/>
      </c>
      <c r="W969">
        <f>IF(AND(U969=1,OR(N969&lt;&gt;0,J969&lt;&gt;0)),ABS(S969)+ROW()/1000000,0)</f>
        <v/>
      </c>
      <c r="X969">
        <f>IF(AND(U969=1,T969=1,C969&lt;&gt;0),ABS(S969)+ROW()/1000000,0)</f>
        <v/>
      </c>
    </row>
    <row r="970">
      <c r="A970" t="n">
        <v>201710</v>
      </c>
      <c r="B970" t="inlineStr">
        <is>
          <t>10/2017</t>
        </is>
      </c>
      <c r="C970" t="n">
        <v>20</v>
      </c>
      <c r="D970" t="inlineStr">
        <is>
          <t>S20</t>
        </is>
      </c>
      <c r="E970" t="inlineStr">
        <is>
          <t>Nexa Brandenburg (S20)</t>
        </is>
      </c>
      <c r="F970" t="inlineStr">
        <is>
          <t>Đức</t>
        </is>
      </c>
      <c r="G970" t="inlineStr">
        <is>
          <t>POS</t>
        </is>
      </c>
      <c r="H970" s="42" t="n">
        <v>644.46</v>
      </c>
      <c r="I970" s="42" t="n">
        <v>0</v>
      </c>
      <c r="J970" s="42" t="n">
        <v>644.46</v>
      </c>
      <c r="K970" s="42" t="n">
        <v>0</v>
      </c>
      <c r="L970" s="42" t="n">
        <v>1</v>
      </c>
      <c r="M970" s="42" t="n">
        <v>6</v>
      </c>
      <c r="N970" s="42" t="n">
        <v>644.46</v>
      </c>
      <c r="O970" s="42" t="n">
        <v>644.46</v>
      </c>
      <c r="P970" s="42" t="n">
        <v>0</v>
      </c>
      <c r="Q970" s="42" t="n">
        <v>0</v>
      </c>
      <c r="R970" s="42" t="n">
        <v>0</v>
      </c>
      <c r="S970" s="42">
        <f>N970-(J970-K970)</f>
        <v/>
      </c>
      <c r="T970">
        <f>IF(N970=0,0,IF(AND(ABS(S970)&gt;Calc!$B$8,ABS(S970)/ABS(N970)&gt;Calc!$B$9),1,0))</f>
        <v/>
      </c>
      <c r="U970">
        <f>IF(AND(A970=Calc!$B$3,OR(Calc!$B$6="*",G970=Calc!$B$6),OR(Calc!$B$7="*",F970=Calc!$B$7)),1,0)</f>
        <v/>
      </c>
      <c r="V970">
        <f>IF(AND(U970=1,J970&gt;0),J970+ROW()/1000000,0)</f>
        <v/>
      </c>
      <c r="W970">
        <f>IF(AND(U970=1,OR(N970&lt;&gt;0,J970&lt;&gt;0)),ABS(S970)+ROW()/1000000,0)</f>
        <v/>
      </c>
      <c r="X970">
        <f>IF(AND(U970=1,T970=1,C970&lt;&gt;0),ABS(S970)+ROW()/1000000,0)</f>
        <v/>
      </c>
    </row>
    <row r="971">
      <c r="A971" t="n">
        <v>201710</v>
      </c>
      <c r="B971" t="inlineStr">
        <is>
          <t>10/2017</t>
        </is>
      </c>
      <c r="C971" t="n">
        <v>22</v>
      </c>
      <c r="D971" t="inlineStr">
        <is>
          <t>S22</t>
        </is>
      </c>
      <c r="E971" t="inlineStr">
        <is>
          <t>Nexa Freistaat Thüringen (S22)</t>
        </is>
      </c>
      <c r="F971" t="inlineStr">
        <is>
          <t>Đức</t>
        </is>
      </c>
      <c r="G971" t="inlineStr">
        <is>
          <t>POS</t>
        </is>
      </c>
      <c r="H971" s="42" t="n">
        <v>12807.35</v>
      </c>
      <c r="I971" s="42" t="n">
        <v>0</v>
      </c>
      <c r="J971" s="42" t="n">
        <v>12807.35</v>
      </c>
      <c r="K971" s="42" t="n">
        <v>872.4</v>
      </c>
      <c r="L971" s="42" t="n">
        <v>7</v>
      </c>
      <c r="M971" s="42" t="n">
        <v>62</v>
      </c>
      <c r="N971" s="42" t="n">
        <v>11934.95</v>
      </c>
      <c r="O971" s="42" t="n">
        <v>12807.35</v>
      </c>
      <c r="P971" s="42" t="n">
        <v>0</v>
      </c>
      <c r="Q971" s="42" t="n">
        <v>0</v>
      </c>
      <c r="R971" s="42" t="n">
        <v>0</v>
      </c>
      <c r="S971" s="42">
        <f>N971-(J971-K971)</f>
        <v/>
      </c>
      <c r="T971">
        <f>IF(N971=0,0,IF(AND(ABS(S971)&gt;Calc!$B$8,ABS(S971)/ABS(N971)&gt;Calc!$B$9),1,0))</f>
        <v/>
      </c>
      <c r="U971">
        <f>IF(AND(A971=Calc!$B$3,OR(Calc!$B$6="*",G971=Calc!$B$6),OR(Calc!$B$7="*",F971=Calc!$B$7)),1,0)</f>
        <v/>
      </c>
      <c r="V971">
        <f>IF(AND(U971=1,J971&gt;0),J971+ROW()/1000000,0)</f>
        <v/>
      </c>
      <c r="W971">
        <f>IF(AND(U971=1,OR(N971&lt;&gt;0,J971&lt;&gt;0)),ABS(S971)+ROW()/1000000,0)</f>
        <v/>
      </c>
      <c r="X971">
        <f>IF(AND(U971=1,T971=1,C971&lt;&gt;0),ABS(S971)+ROW()/1000000,0)</f>
        <v/>
      </c>
    </row>
    <row r="972">
      <c r="A972" t="n">
        <v>201710</v>
      </c>
      <c r="B972" t="inlineStr">
        <is>
          <t>10/2017</t>
        </is>
      </c>
      <c r="C972" t="n">
        <v>23</v>
      </c>
      <c r="D972" t="inlineStr">
        <is>
          <t>S23</t>
        </is>
      </c>
      <c r="E972" t="inlineStr">
        <is>
          <t>Nexa Hamburg (S23)</t>
        </is>
      </c>
      <c r="F972" t="inlineStr">
        <is>
          <t>Đức</t>
        </is>
      </c>
      <c r="G972" t="inlineStr">
        <is>
          <t>POS</t>
        </is>
      </c>
      <c r="H972" s="42" t="n">
        <v>986.41</v>
      </c>
      <c r="I972" s="42" t="n">
        <v>0</v>
      </c>
      <c r="J972" s="42" t="n">
        <v>986.41</v>
      </c>
      <c r="K972" s="42" t="n">
        <v>991.98</v>
      </c>
      <c r="L972" s="42" t="n">
        <v>2</v>
      </c>
      <c r="M972" s="42" t="n">
        <v>8</v>
      </c>
      <c r="N972" s="42" t="n">
        <v>-5.57</v>
      </c>
      <c r="O972" s="42" t="n">
        <v>986.41</v>
      </c>
      <c r="P972" s="42" t="n">
        <v>0</v>
      </c>
      <c r="Q972" s="42" t="n">
        <v>0</v>
      </c>
      <c r="R972" s="42" t="n">
        <v>0</v>
      </c>
      <c r="S972" s="42">
        <f>N972-(J972-K972)</f>
        <v/>
      </c>
      <c r="T972">
        <f>IF(N972=0,0,IF(AND(ABS(S972)&gt;Calc!$B$8,ABS(S972)/ABS(N972)&gt;Calc!$B$9),1,0))</f>
        <v/>
      </c>
      <c r="U972">
        <f>IF(AND(A972=Calc!$B$3,OR(Calc!$B$6="*",G972=Calc!$B$6),OR(Calc!$B$7="*",F972=Calc!$B$7)),1,0)</f>
        <v/>
      </c>
      <c r="V972">
        <f>IF(AND(U972=1,J972&gt;0),J972+ROW()/1000000,0)</f>
        <v/>
      </c>
      <c r="W972">
        <f>IF(AND(U972=1,OR(N972&lt;&gt;0,J972&lt;&gt;0)),ABS(S972)+ROW()/1000000,0)</f>
        <v/>
      </c>
      <c r="X972">
        <f>IF(AND(U972=1,T972=1,C972&lt;&gt;0),ABS(S972)+ROW()/1000000,0)</f>
        <v/>
      </c>
    </row>
    <row r="973">
      <c r="A973" t="n">
        <v>201710</v>
      </c>
      <c r="B973" t="inlineStr">
        <is>
          <t>10/2017</t>
        </is>
      </c>
      <c r="C973" t="n">
        <v>27</v>
      </c>
      <c r="D973" t="inlineStr">
        <is>
          <t>S27</t>
        </is>
      </c>
      <c r="E973" t="inlineStr">
        <is>
          <t>Nexa Sachsen-Anhalt (S27)</t>
        </is>
      </c>
      <c r="F973" t="inlineStr">
        <is>
          <t>Đức</t>
        </is>
      </c>
      <c r="G973" t="inlineStr">
        <is>
          <t>POS</t>
        </is>
      </c>
      <c r="H973" s="42" t="n">
        <v>1582.35</v>
      </c>
      <c r="I973" s="42" t="n">
        <v>0</v>
      </c>
      <c r="J973" s="42" t="n">
        <v>1582.35</v>
      </c>
      <c r="K973" s="42" t="n">
        <v>0</v>
      </c>
      <c r="L973" s="42" t="n">
        <v>2</v>
      </c>
      <c r="M973" s="42" t="n">
        <v>6</v>
      </c>
      <c r="N973" s="42" t="n">
        <v>1582.35</v>
      </c>
      <c r="O973" s="42" t="n">
        <v>1582.35</v>
      </c>
      <c r="P973" s="42" t="n">
        <v>0</v>
      </c>
      <c r="Q973" s="42" t="n">
        <v>0</v>
      </c>
      <c r="R973" s="42" t="n">
        <v>0</v>
      </c>
      <c r="S973" s="42">
        <f>N973-(J973-K973)</f>
        <v/>
      </c>
      <c r="T973">
        <f>IF(N973=0,0,IF(AND(ABS(S973)&gt;Calc!$B$8,ABS(S973)/ABS(N973)&gt;Calc!$B$9),1,0))</f>
        <v/>
      </c>
      <c r="U973">
        <f>IF(AND(A973=Calc!$B$3,OR(Calc!$B$6="*",G973=Calc!$B$6),OR(Calc!$B$7="*",F973=Calc!$B$7)),1,0)</f>
        <v/>
      </c>
      <c r="V973">
        <f>IF(AND(U973=1,J973&gt;0),J973+ROW()/1000000,0)</f>
        <v/>
      </c>
      <c r="W973">
        <f>IF(AND(U973=1,OR(N973&lt;&gt;0,J973&lt;&gt;0)),ABS(S973)+ROW()/1000000,0)</f>
        <v/>
      </c>
      <c r="X973">
        <f>IF(AND(U973=1,T973=1,C973&lt;&gt;0),ABS(S973)+ROW()/1000000,0)</f>
        <v/>
      </c>
    </row>
    <row r="974">
      <c r="A974" t="n">
        <v>201710</v>
      </c>
      <c r="B974" t="inlineStr">
        <is>
          <t>10/2017</t>
        </is>
      </c>
      <c r="C974" t="n">
        <v>29</v>
      </c>
      <c r="D974" t="inlineStr">
        <is>
          <t>S29</t>
        </is>
      </c>
      <c r="E974" t="inlineStr">
        <is>
          <t>Nexa Enna (S29)</t>
        </is>
      </c>
      <c r="F974" t="inlineStr">
        <is>
          <t>Ý</t>
        </is>
      </c>
      <c r="G974" t="inlineStr">
        <is>
          <t>POS</t>
        </is>
      </c>
      <c r="H974" s="42" t="n">
        <v>23350.47</v>
      </c>
      <c r="I974" s="42" t="n">
        <v>0</v>
      </c>
      <c r="J974" s="42" t="n">
        <v>23350.47</v>
      </c>
      <c r="K974" s="42" t="n">
        <v>600</v>
      </c>
      <c r="L974" s="42" t="n">
        <v>7</v>
      </c>
      <c r="M974" s="42" t="n">
        <v>65</v>
      </c>
      <c r="N974" s="42" t="n">
        <v>23350.47</v>
      </c>
      <c r="O974" s="42" t="n">
        <v>23350.47</v>
      </c>
      <c r="P974" s="42" t="n">
        <v>0</v>
      </c>
      <c r="Q974" s="42" t="n">
        <v>0</v>
      </c>
      <c r="R974" s="42" t="n">
        <v>0</v>
      </c>
      <c r="S974" s="42">
        <f>N974-(J974-K974)</f>
        <v/>
      </c>
      <c r="T974">
        <f>IF(N974=0,0,IF(AND(ABS(S974)&gt;Calc!$B$8,ABS(S974)/ABS(N974)&gt;Calc!$B$9),1,0))</f>
        <v/>
      </c>
      <c r="U974">
        <f>IF(AND(A974=Calc!$B$3,OR(Calc!$B$6="*",G974=Calc!$B$6),OR(Calc!$B$7="*",F974=Calc!$B$7)),1,0)</f>
        <v/>
      </c>
      <c r="V974">
        <f>IF(AND(U974=1,J974&gt;0),J974+ROW()/1000000,0)</f>
        <v/>
      </c>
      <c r="W974">
        <f>IF(AND(U974=1,OR(N974&lt;&gt;0,J974&lt;&gt;0)),ABS(S974)+ROW()/1000000,0)</f>
        <v/>
      </c>
      <c r="X974">
        <f>IF(AND(U974=1,T974=1,C974&lt;&gt;0),ABS(S974)+ROW()/1000000,0)</f>
        <v/>
      </c>
    </row>
    <row r="975">
      <c r="A975" t="n">
        <v>201710</v>
      </c>
      <c r="B975" t="inlineStr">
        <is>
          <t>10/2017</t>
        </is>
      </c>
      <c r="C975" t="n">
        <v>30</v>
      </c>
      <c r="D975" t="inlineStr">
        <is>
          <t>S30</t>
        </is>
      </c>
      <c r="E975" t="inlineStr">
        <is>
          <t>Nexa Pesaro (S30)</t>
        </is>
      </c>
      <c r="F975" t="inlineStr">
        <is>
          <t>Ý</t>
        </is>
      </c>
      <c r="G975" t="inlineStr">
        <is>
          <t>POS</t>
        </is>
      </c>
      <c r="H975" s="42" t="n">
        <v>16862.16</v>
      </c>
      <c r="I975" s="42" t="n">
        <v>0</v>
      </c>
      <c r="J975" s="42" t="n">
        <v>16862.16</v>
      </c>
      <c r="K975" s="42" t="n">
        <v>0</v>
      </c>
      <c r="L975" s="42" t="n">
        <v>5</v>
      </c>
      <c r="M975" s="42" t="n">
        <v>48</v>
      </c>
      <c r="N975" s="42" t="n">
        <v>16862.16</v>
      </c>
      <c r="O975" s="42" t="n">
        <v>16862.16</v>
      </c>
      <c r="P975" s="42" t="n">
        <v>0</v>
      </c>
      <c r="Q975" s="42" t="n">
        <v>0</v>
      </c>
      <c r="R975" s="42" t="n">
        <v>0</v>
      </c>
      <c r="S975" s="42">
        <f>N975-(J975-K975)</f>
        <v/>
      </c>
      <c r="T975">
        <f>IF(N975=0,0,IF(AND(ABS(S975)&gt;Calc!$B$8,ABS(S975)/ABS(N975)&gt;Calc!$B$9),1,0))</f>
        <v/>
      </c>
      <c r="U975">
        <f>IF(AND(A975=Calc!$B$3,OR(Calc!$B$6="*",G975=Calc!$B$6),OR(Calc!$B$7="*",F975=Calc!$B$7)),1,0)</f>
        <v/>
      </c>
      <c r="V975">
        <f>IF(AND(U975=1,J975&gt;0),J975+ROW()/1000000,0)</f>
        <v/>
      </c>
      <c r="W975">
        <f>IF(AND(U975=1,OR(N975&lt;&gt;0,J975&lt;&gt;0)),ABS(S975)+ROW()/1000000,0)</f>
        <v/>
      </c>
      <c r="X975">
        <f>IF(AND(U975=1,T975=1,C975&lt;&gt;0),ABS(S975)+ROW()/1000000,0)</f>
        <v/>
      </c>
    </row>
    <row r="976">
      <c r="A976" t="n">
        <v>201710</v>
      </c>
      <c r="B976" t="inlineStr">
        <is>
          <t>10/2017</t>
        </is>
      </c>
      <c r="C976" t="n">
        <v>32</v>
      </c>
      <c r="D976" t="inlineStr">
        <is>
          <t>S32</t>
        </is>
      </c>
      <c r="E976" t="inlineStr">
        <is>
          <t>Nexa Flevoland (S32)</t>
        </is>
      </c>
      <c r="F976" t="inlineStr">
        <is>
          <t>Hà Lan</t>
        </is>
      </c>
      <c r="G976" t="inlineStr">
        <is>
          <t>POS</t>
        </is>
      </c>
      <c r="H976" s="42" t="n">
        <v>1039.85</v>
      </c>
      <c r="I976" s="42" t="n">
        <v>0</v>
      </c>
      <c r="J976" s="42" t="n">
        <v>1039.85</v>
      </c>
      <c r="K976" s="42" t="n">
        <v>0</v>
      </c>
      <c r="L976" s="42" t="n">
        <v>1</v>
      </c>
      <c r="M976" s="42" t="n">
        <v>5</v>
      </c>
      <c r="N976" s="42" t="n">
        <v>1039.85</v>
      </c>
      <c r="O976" s="42" t="n">
        <v>1039.85</v>
      </c>
      <c r="P976" s="42" t="n">
        <v>0</v>
      </c>
      <c r="Q976" s="42" t="n">
        <v>0</v>
      </c>
      <c r="R976" s="42" t="n">
        <v>0</v>
      </c>
      <c r="S976" s="42">
        <f>N976-(J976-K976)</f>
        <v/>
      </c>
      <c r="T976">
        <f>IF(N976=0,0,IF(AND(ABS(S976)&gt;Calc!$B$8,ABS(S976)/ABS(N976)&gt;Calc!$B$9),1,0))</f>
        <v/>
      </c>
      <c r="U976">
        <f>IF(AND(A976=Calc!$B$3,OR(Calc!$B$6="*",G976=Calc!$B$6),OR(Calc!$B$7="*",F976=Calc!$B$7)),1,0)</f>
        <v/>
      </c>
      <c r="V976">
        <f>IF(AND(U976=1,J976&gt;0),J976+ROW()/1000000,0)</f>
        <v/>
      </c>
      <c r="W976">
        <f>IF(AND(U976=1,OR(N976&lt;&gt;0,J976&lt;&gt;0)),ABS(S976)+ROW()/1000000,0)</f>
        <v/>
      </c>
      <c r="X976">
        <f>IF(AND(U976=1,T976=1,C976&lt;&gt;0),ABS(S976)+ROW()/1000000,0)</f>
        <v/>
      </c>
    </row>
    <row r="977">
      <c r="A977" t="n">
        <v>201710</v>
      </c>
      <c r="B977" t="inlineStr">
        <is>
          <t>10/2017</t>
        </is>
      </c>
      <c r="C977" t="n">
        <v>33</v>
      </c>
      <c r="D977" t="inlineStr">
        <is>
          <t>S33</t>
        </is>
      </c>
      <c r="E977" t="inlineStr">
        <is>
          <t>Nexa Friesland (S33)</t>
        </is>
      </c>
      <c r="F977" t="inlineStr">
        <is>
          <t>Hà Lan</t>
        </is>
      </c>
      <c r="G977" t="inlineStr">
        <is>
          <t>POS</t>
        </is>
      </c>
      <c r="H977" s="42" t="n">
        <v>7377.32</v>
      </c>
      <c r="I977" s="42" t="n">
        <v>0</v>
      </c>
      <c r="J977" s="42" t="n">
        <v>7377.32</v>
      </c>
      <c r="K977" s="42" t="n">
        <v>0</v>
      </c>
      <c r="L977" s="42" t="n">
        <v>1</v>
      </c>
      <c r="M977" s="42" t="n">
        <v>10</v>
      </c>
      <c r="N977" s="42" t="n">
        <v>7377.32</v>
      </c>
      <c r="O977" s="42" t="n">
        <v>7377.32</v>
      </c>
      <c r="P977" s="42" t="n">
        <v>0</v>
      </c>
      <c r="Q977" s="42" t="n">
        <v>0</v>
      </c>
      <c r="R977" s="42" t="n">
        <v>0</v>
      </c>
      <c r="S977" s="42">
        <f>N977-(J977-K977)</f>
        <v/>
      </c>
      <c r="T977">
        <f>IF(N977=0,0,IF(AND(ABS(S977)&gt;Calc!$B$8,ABS(S977)/ABS(N977)&gt;Calc!$B$9),1,0))</f>
        <v/>
      </c>
      <c r="U977">
        <f>IF(AND(A977=Calc!$B$3,OR(Calc!$B$6="*",G977=Calc!$B$6),OR(Calc!$B$7="*",F977=Calc!$B$7)),1,0)</f>
        <v/>
      </c>
      <c r="V977">
        <f>IF(AND(U977=1,J977&gt;0),J977+ROW()/1000000,0)</f>
        <v/>
      </c>
      <c r="W977">
        <f>IF(AND(U977=1,OR(N977&lt;&gt;0,J977&lt;&gt;0)),ABS(S977)+ROW()/1000000,0)</f>
        <v/>
      </c>
      <c r="X977">
        <f>IF(AND(U977=1,T977=1,C977&lt;&gt;0),ABS(S977)+ROW()/1000000,0)</f>
        <v/>
      </c>
    </row>
    <row r="978">
      <c r="A978" t="n">
        <v>201710</v>
      </c>
      <c r="B978" t="inlineStr">
        <is>
          <t>10/2017</t>
        </is>
      </c>
      <c r="C978" t="n">
        <v>34</v>
      </c>
      <c r="D978" t="inlineStr">
        <is>
          <t>S34</t>
        </is>
      </c>
      <c r="E978" t="inlineStr">
        <is>
          <t>Nexa Groningen (S34)</t>
        </is>
      </c>
      <c r="F978" t="inlineStr">
        <is>
          <t>Hà Lan</t>
        </is>
      </c>
      <c r="G978" t="inlineStr">
        <is>
          <t>POS</t>
        </is>
      </c>
      <c r="H978" s="42" t="n">
        <v>1491.98</v>
      </c>
      <c r="I978" s="42" t="n">
        <v>0</v>
      </c>
      <c r="J978" s="42" t="n">
        <v>1491.98</v>
      </c>
      <c r="K978" s="42" t="n">
        <v>0</v>
      </c>
      <c r="L978" s="42" t="n">
        <v>2</v>
      </c>
      <c r="M978" s="42" t="n">
        <v>7</v>
      </c>
      <c r="N978" s="42" t="n">
        <v>1491.98</v>
      </c>
      <c r="O978" s="42" t="n">
        <v>1491.98</v>
      </c>
      <c r="P978" s="42" t="n">
        <v>0</v>
      </c>
      <c r="Q978" s="42" t="n">
        <v>0</v>
      </c>
      <c r="R978" s="42" t="n">
        <v>0</v>
      </c>
      <c r="S978" s="42">
        <f>N978-(J978-K978)</f>
        <v/>
      </c>
      <c r="T978">
        <f>IF(N978=0,0,IF(AND(ABS(S978)&gt;Calc!$B$8,ABS(S978)/ABS(N978)&gt;Calc!$B$9),1,0))</f>
        <v/>
      </c>
      <c r="U978">
        <f>IF(AND(A978=Calc!$B$3,OR(Calc!$B$6="*",G978=Calc!$B$6),OR(Calc!$B$7="*",F978=Calc!$B$7)),1,0)</f>
        <v/>
      </c>
      <c r="V978">
        <f>IF(AND(U978=1,J978&gt;0),J978+ROW()/1000000,0)</f>
        <v/>
      </c>
      <c r="W978">
        <f>IF(AND(U978=1,OR(N978&lt;&gt;0,J978&lt;&gt;0)),ABS(S978)+ROW()/1000000,0)</f>
        <v/>
      </c>
      <c r="X978">
        <f>IF(AND(U978=1,T978=1,C978&lt;&gt;0),ABS(S978)+ROW()/1000000,0)</f>
        <v/>
      </c>
    </row>
    <row r="979">
      <c r="A979" t="n">
        <v>201710</v>
      </c>
      <c r="B979" t="inlineStr">
        <is>
          <t>10/2017</t>
        </is>
      </c>
      <c r="C979" t="n">
        <v>36</v>
      </c>
      <c r="D979" t="inlineStr">
        <is>
          <t>S36</t>
        </is>
      </c>
      <c r="E979" t="inlineStr">
        <is>
          <t>Nexa Armagh (S36)</t>
        </is>
      </c>
      <c r="F979" t="inlineStr">
        <is>
          <t>Anh</t>
        </is>
      </c>
      <c r="G979" t="inlineStr">
        <is>
          <t>POS</t>
        </is>
      </c>
      <c r="H979" s="42" t="n">
        <v>17145.79</v>
      </c>
      <c r="I979" s="42" t="n">
        <v>0</v>
      </c>
      <c r="J979" s="42" t="n">
        <v>17145.79</v>
      </c>
      <c r="K979" s="42" t="n">
        <v>0</v>
      </c>
      <c r="L979" s="42" t="n">
        <v>6</v>
      </c>
      <c r="M979" s="42" t="n">
        <v>49</v>
      </c>
      <c r="N979" s="42" t="n">
        <v>17055.81</v>
      </c>
      <c r="O979" s="42" t="n">
        <v>17145.79</v>
      </c>
      <c r="P979" s="42" t="n">
        <v>0</v>
      </c>
      <c r="Q979" s="42" t="n">
        <v>0</v>
      </c>
      <c r="R979" s="42" t="n">
        <v>0</v>
      </c>
      <c r="S979" s="42">
        <f>N979-(J979-K979)</f>
        <v/>
      </c>
      <c r="T979">
        <f>IF(N979=0,0,IF(AND(ABS(S979)&gt;Calc!$B$8,ABS(S979)/ABS(N979)&gt;Calc!$B$9),1,0))</f>
        <v/>
      </c>
      <c r="U979">
        <f>IF(AND(A979=Calc!$B$3,OR(Calc!$B$6="*",G979=Calc!$B$6),OR(Calc!$B$7="*",F979=Calc!$B$7)),1,0)</f>
        <v/>
      </c>
      <c r="V979">
        <f>IF(AND(U979=1,J979&gt;0),J979+ROW()/1000000,0)</f>
        <v/>
      </c>
      <c r="W979">
        <f>IF(AND(U979=1,OR(N979&lt;&gt;0,J979&lt;&gt;0)),ABS(S979)+ROW()/1000000,0)</f>
        <v/>
      </c>
      <c r="X979">
        <f>IF(AND(U979=1,T979=1,C979&lt;&gt;0),ABS(S979)+ROW()/1000000,0)</f>
        <v/>
      </c>
    </row>
    <row r="980">
      <c r="A980" t="n">
        <v>201710</v>
      </c>
      <c r="B980" t="inlineStr">
        <is>
          <t>10/2017</t>
        </is>
      </c>
      <c r="C980" t="n">
        <v>37</v>
      </c>
      <c r="D980" t="inlineStr">
        <is>
          <t>S37</t>
        </is>
      </c>
      <c r="E980" t="inlineStr">
        <is>
          <t>Nexa Ayrshire (S37)</t>
        </is>
      </c>
      <c r="F980" t="inlineStr">
        <is>
          <t>Anh</t>
        </is>
      </c>
      <c r="G980" t="inlineStr">
        <is>
          <t>POS</t>
        </is>
      </c>
      <c r="H980" s="42" t="n">
        <v>6705.18</v>
      </c>
      <c r="I980" s="42" t="n">
        <v>0</v>
      </c>
      <c r="J980" s="42" t="n">
        <v>6705.18</v>
      </c>
      <c r="K980" s="42" t="n">
        <v>0</v>
      </c>
      <c r="L980" s="42" t="n">
        <v>5</v>
      </c>
      <c r="M980" s="42" t="n">
        <v>43</v>
      </c>
      <c r="N980" s="42" t="n">
        <v>6705.18</v>
      </c>
      <c r="O980" s="42" t="n">
        <v>6705.18</v>
      </c>
      <c r="P980" s="42" t="n">
        <v>0</v>
      </c>
      <c r="Q980" s="42" t="n">
        <v>0</v>
      </c>
      <c r="R980" s="42" t="n">
        <v>0</v>
      </c>
      <c r="S980" s="42">
        <f>N980-(J980-K980)</f>
        <v/>
      </c>
      <c r="T980">
        <f>IF(N980=0,0,IF(AND(ABS(S980)&gt;Calc!$B$8,ABS(S980)/ABS(N980)&gt;Calc!$B$9),1,0))</f>
        <v/>
      </c>
      <c r="U980">
        <f>IF(AND(A980=Calc!$B$3,OR(Calc!$B$6="*",G980=Calc!$B$6),OR(Calc!$B$7="*",F980=Calc!$B$7)),1,0)</f>
        <v/>
      </c>
      <c r="V980">
        <f>IF(AND(U980=1,J980&gt;0),J980+ROW()/1000000,0)</f>
        <v/>
      </c>
      <c r="W980">
        <f>IF(AND(U980=1,OR(N980&lt;&gt;0,J980&lt;&gt;0)),ABS(S980)+ROW()/1000000,0)</f>
        <v/>
      </c>
      <c r="X980">
        <f>IF(AND(U980=1,T980=1,C980&lt;&gt;0),ABS(S980)+ROW()/1000000,0)</f>
        <v/>
      </c>
    </row>
    <row r="981">
      <c r="A981" t="n">
        <v>201710</v>
      </c>
      <c r="B981" t="inlineStr">
        <is>
          <t>10/2017</t>
        </is>
      </c>
      <c r="C981" t="n">
        <v>38</v>
      </c>
      <c r="D981" t="inlineStr">
        <is>
          <t>S38</t>
        </is>
      </c>
      <c r="E981" t="inlineStr">
        <is>
          <t>Nexa Belfast (S38)</t>
        </is>
      </c>
      <c r="F981" t="inlineStr">
        <is>
          <t>Anh</t>
        </is>
      </c>
      <c r="G981" t="inlineStr">
        <is>
          <t>POS</t>
        </is>
      </c>
      <c r="H981" s="42" t="n">
        <v>4692.32</v>
      </c>
      <c r="I981" s="42" t="n">
        <v>0</v>
      </c>
      <c r="J981" s="42" t="n">
        <v>4692.32</v>
      </c>
      <c r="K981" s="42" t="n">
        <v>0</v>
      </c>
      <c r="L981" s="42" t="n">
        <v>4</v>
      </c>
      <c r="M981" s="42" t="n">
        <v>23</v>
      </c>
      <c r="N981" s="42" t="n">
        <v>4692.32</v>
      </c>
      <c r="O981" s="42" t="n">
        <v>4692.32</v>
      </c>
      <c r="P981" s="42" t="n">
        <v>0</v>
      </c>
      <c r="Q981" s="42" t="n">
        <v>0</v>
      </c>
      <c r="R981" s="42" t="n">
        <v>0</v>
      </c>
      <c r="S981" s="42">
        <f>N981-(J981-K981)</f>
        <v/>
      </c>
      <c r="T981">
        <f>IF(N981=0,0,IF(AND(ABS(S981)&gt;Calc!$B$8,ABS(S981)/ABS(N981)&gt;Calc!$B$9),1,0))</f>
        <v/>
      </c>
      <c r="U981">
        <f>IF(AND(A981=Calc!$B$3,OR(Calc!$B$6="*",G981=Calc!$B$6),OR(Calc!$B$7="*",F981=Calc!$B$7)),1,0)</f>
        <v/>
      </c>
      <c r="V981">
        <f>IF(AND(U981=1,J981&gt;0),J981+ROW()/1000000,0)</f>
        <v/>
      </c>
      <c r="W981">
        <f>IF(AND(U981=1,OR(N981&lt;&gt;0,J981&lt;&gt;0)),ABS(S981)+ROW()/1000000,0)</f>
        <v/>
      </c>
      <c r="X981">
        <f>IF(AND(U981=1,T981=1,C981&lt;&gt;0),ABS(S981)+ROW()/1000000,0)</f>
        <v/>
      </c>
    </row>
    <row r="982">
      <c r="A982" t="n">
        <v>201710</v>
      </c>
      <c r="B982" t="inlineStr">
        <is>
          <t>10/2017</t>
        </is>
      </c>
      <c r="C982" t="n">
        <v>39</v>
      </c>
      <c r="D982" t="inlineStr">
        <is>
          <t>S39</t>
        </is>
      </c>
      <c r="E982" t="inlineStr">
        <is>
          <t>Nexa Blaenau Gwent (S39)</t>
        </is>
      </c>
      <c r="F982" t="inlineStr">
        <is>
          <t>Anh</t>
        </is>
      </c>
      <c r="G982" t="inlineStr">
        <is>
          <t>POS</t>
        </is>
      </c>
      <c r="H982" s="42" t="n">
        <v>33.98</v>
      </c>
      <c r="I982" s="42" t="n">
        <v>0</v>
      </c>
      <c r="J982" s="42" t="n">
        <v>33.98</v>
      </c>
      <c r="K982" s="42" t="n">
        <v>0</v>
      </c>
      <c r="L982" s="42" t="n">
        <v>1</v>
      </c>
      <c r="M982" s="42" t="n">
        <v>2</v>
      </c>
      <c r="N982" s="42" t="n">
        <v>33.98</v>
      </c>
      <c r="O982" s="42" t="n">
        <v>33.98</v>
      </c>
      <c r="P982" s="42" t="n">
        <v>0</v>
      </c>
      <c r="Q982" s="42" t="n">
        <v>0</v>
      </c>
      <c r="R982" s="42" t="n">
        <v>0</v>
      </c>
      <c r="S982" s="42">
        <f>N982-(J982-K982)</f>
        <v/>
      </c>
      <c r="T982">
        <f>IF(N982=0,0,IF(AND(ABS(S982)&gt;Calc!$B$8,ABS(S982)/ABS(N982)&gt;Calc!$B$9),1,0))</f>
        <v/>
      </c>
      <c r="U982">
        <f>IF(AND(A982=Calc!$B$3,OR(Calc!$B$6="*",G982=Calc!$B$6),OR(Calc!$B$7="*",F982=Calc!$B$7)),1,0)</f>
        <v/>
      </c>
      <c r="V982">
        <f>IF(AND(U982=1,J982&gt;0),J982+ROW()/1000000,0)</f>
        <v/>
      </c>
      <c r="W982">
        <f>IF(AND(U982=1,OR(N982&lt;&gt;0,J982&lt;&gt;0)),ABS(S982)+ROW()/1000000,0)</f>
        <v/>
      </c>
      <c r="X982">
        <f>IF(AND(U982=1,T982=1,C982&lt;&gt;0),ABS(S982)+ROW()/1000000,0)</f>
        <v/>
      </c>
    </row>
    <row r="983">
      <c r="A983" t="n">
        <v>201710</v>
      </c>
      <c r="B983" t="inlineStr">
        <is>
          <t>10/2017</t>
        </is>
      </c>
      <c r="C983" t="n">
        <v>40</v>
      </c>
      <c r="D983" t="inlineStr">
        <is>
          <t>S40</t>
        </is>
      </c>
      <c r="E983" t="inlineStr">
        <is>
          <t>Nexa Dungannon and South Tyrone (S40)</t>
        </is>
      </c>
      <c r="F983" t="inlineStr">
        <is>
          <t>Anh</t>
        </is>
      </c>
      <c r="G983" t="inlineStr">
        <is>
          <t>POS</t>
        </is>
      </c>
      <c r="H983" s="42" t="n">
        <v>10570.89</v>
      </c>
      <c r="I983" s="42" t="n">
        <v>0</v>
      </c>
      <c r="J983" s="42" t="n">
        <v>10570.89</v>
      </c>
      <c r="K983" s="42" t="n">
        <v>0</v>
      </c>
      <c r="L983" s="42" t="n">
        <v>6</v>
      </c>
      <c r="M983" s="42" t="n">
        <v>47</v>
      </c>
      <c r="N983" s="42" t="n">
        <v>10570.89</v>
      </c>
      <c r="O983" s="42" t="n">
        <v>10570.89</v>
      </c>
      <c r="P983" s="42" t="n">
        <v>0</v>
      </c>
      <c r="Q983" s="42" t="n">
        <v>0</v>
      </c>
      <c r="R983" s="42" t="n">
        <v>0</v>
      </c>
      <c r="S983" s="42">
        <f>N983-(J983-K983)</f>
        <v/>
      </c>
      <c r="T983">
        <f>IF(N983=0,0,IF(AND(ABS(S983)&gt;Calc!$B$8,ABS(S983)/ABS(N983)&gt;Calc!$B$9),1,0))</f>
        <v/>
      </c>
      <c r="U983">
        <f>IF(AND(A983=Calc!$B$3,OR(Calc!$B$6="*",G983=Calc!$B$6),OR(Calc!$B$7="*",F983=Calc!$B$7)),1,0)</f>
        <v/>
      </c>
      <c r="V983">
        <f>IF(AND(U983=1,J983&gt;0),J983+ROW()/1000000,0)</f>
        <v/>
      </c>
      <c r="W983">
        <f>IF(AND(U983=1,OR(N983&lt;&gt;0,J983&lt;&gt;0)),ABS(S983)+ROW()/1000000,0)</f>
        <v/>
      </c>
      <c r="X983">
        <f>IF(AND(U983=1,T983=1,C983&lt;&gt;0),ABS(S983)+ROW()/1000000,0)</f>
        <v/>
      </c>
    </row>
    <row r="984">
      <c r="A984" t="n">
        <v>201710</v>
      </c>
      <c r="B984" t="inlineStr">
        <is>
          <t>10/2017</t>
        </is>
      </c>
      <c r="C984" t="n">
        <v>41</v>
      </c>
      <c r="D984" t="inlineStr">
        <is>
          <t>S41</t>
        </is>
      </c>
      <c r="E984" t="inlineStr">
        <is>
          <t>Nexa Fermanagh (S41)</t>
        </is>
      </c>
      <c r="F984" t="inlineStr">
        <is>
          <t>Anh</t>
        </is>
      </c>
      <c r="G984" t="inlineStr">
        <is>
          <t>POS</t>
        </is>
      </c>
      <c r="H984" s="42" t="n">
        <v>7441.19</v>
      </c>
      <c r="I984" s="42" t="n">
        <v>0</v>
      </c>
      <c r="J984" s="42" t="n">
        <v>7441.19</v>
      </c>
      <c r="K984" s="42" t="n">
        <v>65.98999999999999</v>
      </c>
      <c r="L984" s="42" t="n">
        <v>10</v>
      </c>
      <c r="M984" s="42" t="n">
        <v>66</v>
      </c>
      <c r="N984" s="42" t="n">
        <v>7375.2</v>
      </c>
      <c r="O984" s="42" t="n">
        <v>7441.19</v>
      </c>
      <c r="P984" s="42" t="n">
        <v>0</v>
      </c>
      <c r="Q984" s="42" t="n">
        <v>0</v>
      </c>
      <c r="R984" s="42" t="n">
        <v>0</v>
      </c>
      <c r="S984" s="42">
        <f>N984-(J984-K984)</f>
        <v/>
      </c>
      <c r="T984">
        <f>IF(N984=0,0,IF(AND(ABS(S984)&gt;Calc!$B$8,ABS(S984)/ABS(N984)&gt;Calc!$B$9),1,0))</f>
        <v/>
      </c>
      <c r="U984">
        <f>IF(AND(A984=Calc!$B$3,OR(Calc!$B$6="*",G984=Calc!$B$6),OR(Calc!$B$7="*",F984=Calc!$B$7)),1,0)</f>
        <v/>
      </c>
      <c r="V984">
        <f>IF(AND(U984=1,J984&gt;0),J984+ROW()/1000000,0)</f>
        <v/>
      </c>
      <c r="W984">
        <f>IF(AND(U984=1,OR(N984&lt;&gt;0,J984&lt;&gt;0)),ABS(S984)+ROW()/1000000,0)</f>
        <v/>
      </c>
      <c r="X984">
        <f>IF(AND(U984=1,T984=1,C984&lt;&gt;0),ABS(S984)+ROW()/1000000,0)</f>
        <v/>
      </c>
    </row>
    <row r="985">
      <c r="A985" t="n">
        <v>201710</v>
      </c>
      <c r="B985" t="inlineStr">
        <is>
          <t>10/2017</t>
        </is>
      </c>
      <c r="C985" t="n">
        <v>42</v>
      </c>
      <c r="D985" t="inlineStr">
        <is>
          <t>S42</t>
        </is>
      </c>
      <c r="E985" t="inlineStr">
        <is>
          <t>Nexa North Down (S42)</t>
        </is>
      </c>
      <c r="F985" t="inlineStr">
        <is>
          <t>Anh</t>
        </is>
      </c>
      <c r="G985" t="inlineStr">
        <is>
          <t>POS</t>
        </is>
      </c>
      <c r="H985" s="42" t="n">
        <v>5706.58</v>
      </c>
      <c r="I985" s="42" t="n">
        <v>0</v>
      </c>
      <c r="J985" s="42" t="n">
        <v>5706.58</v>
      </c>
      <c r="K985" s="42" t="n">
        <v>0</v>
      </c>
      <c r="L985" s="42" t="n">
        <v>6</v>
      </c>
      <c r="M985" s="42" t="n">
        <v>32</v>
      </c>
      <c r="N985" s="42" t="n">
        <v>5706.58</v>
      </c>
      <c r="O985" s="42" t="n">
        <v>5706.58</v>
      </c>
      <c r="P985" s="42" t="n">
        <v>0</v>
      </c>
      <c r="Q985" s="42" t="n">
        <v>0</v>
      </c>
      <c r="R985" s="42" t="n">
        <v>0</v>
      </c>
      <c r="S985" s="42">
        <f>N985-(J985-K985)</f>
        <v/>
      </c>
      <c r="T985">
        <f>IF(N985=0,0,IF(AND(ABS(S985)&gt;Calc!$B$8,ABS(S985)/ABS(N985)&gt;Calc!$B$9),1,0))</f>
        <v/>
      </c>
      <c r="U985">
        <f>IF(AND(A985=Calc!$B$3,OR(Calc!$B$6="*",G985=Calc!$B$6),OR(Calc!$B$7="*",F985=Calc!$B$7)),1,0)</f>
        <v/>
      </c>
      <c r="V985">
        <f>IF(AND(U985=1,J985&gt;0),J985+ROW()/1000000,0)</f>
        <v/>
      </c>
      <c r="W985">
        <f>IF(AND(U985=1,OR(N985&lt;&gt;0,J985&lt;&gt;0)),ABS(S985)+ROW()/1000000,0)</f>
        <v/>
      </c>
      <c r="X985">
        <f>IF(AND(U985=1,T985=1,C985&lt;&gt;0),ABS(S985)+ROW()/1000000,0)</f>
        <v/>
      </c>
    </row>
    <row r="986">
      <c r="A986" t="n">
        <v>201710</v>
      </c>
      <c r="B986" t="inlineStr">
        <is>
          <t>10/2017</t>
        </is>
      </c>
      <c r="C986" t="n">
        <v>43</v>
      </c>
      <c r="D986" t="inlineStr">
        <is>
          <t>S43</t>
        </is>
      </c>
      <c r="E986" t="inlineStr">
        <is>
          <t>Nexa Alaska (S43)</t>
        </is>
      </c>
      <c r="F986" t="inlineStr">
        <is>
          <t>Mỹ</t>
        </is>
      </c>
      <c r="G986" t="inlineStr">
        <is>
          <t>POS</t>
        </is>
      </c>
      <c r="H986" s="42" t="n">
        <v>12423.53</v>
      </c>
      <c r="I986" s="42" t="n">
        <v>0</v>
      </c>
      <c r="J986" s="42" t="n">
        <v>12423.53</v>
      </c>
      <c r="K986" s="42" t="n">
        <v>1361.94</v>
      </c>
      <c r="L986" s="42" t="n">
        <v>8</v>
      </c>
      <c r="M986" s="42" t="n">
        <v>67</v>
      </c>
      <c r="N986" s="42" t="n">
        <v>11757.59</v>
      </c>
      <c r="O986" s="42" t="n">
        <v>12423.53</v>
      </c>
      <c r="P986" s="42" t="n">
        <v>0</v>
      </c>
      <c r="Q986" s="42" t="n">
        <v>0</v>
      </c>
      <c r="R986" s="42" t="n">
        <v>0</v>
      </c>
      <c r="S986" s="42">
        <f>N986-(J986-K986)</f>
        <v/>
      </c>
      <c r="T986">
        <f>IF(N986=0,0,IF(AND(ABS(S986)&gt;Calc!$B$8,ABS(S986)/ABS(N986)&gt;Calc!$B$9),1,0))</f>
        <v/>
      </c>
      <c r="U986">
        <f>IF(AND(A986=Calc!$B$3,OR(Calc!$B$6="*",G986=Calc!$B$6),OR(Calc!$B$7="*",F986=Calc!$B$7)),1,0)</f>
        <v/>
      </c>
      <c r="V986">
        <f>IF(AND(U986=1,J986&gt;0),J986+ROW()/1000000,0)</f>
        <v/>
      </c>
      <c r="W986">
        <f>IF(AND(U986=1,OR(N986&lt;&gt;0,J986&lt;&gt;0)),ABS(S986)+ROW()/1000000,0)</f>
        <v/>
      </c>
      <c r="X986">
        <f>IF(AND(U986=1,T986=1,C986&lt;&gt;0),ABS(S986)+ROW()/1000000,0)</f>
        <v/>
      </c>
    </row>
    <row r="987">
      <c r="A987" t="n">
        <v>201710</v>
      </c>
      <c r="B987" t="inlineStr">
        <is>
          <t>10/2017</t>
        </is>
      </c>
      <c r="C987" t="n">
        <v>44</v>
      </c>
      <c r="D987" t="inlineStr">
        <is>
          <t>S44</t>
        </is>
      </c>
      <c r="E987" t="inlineStr">
        <is>
          <t>Nexa Arkansas (S44)</t>
        </is>
      </c>
      <c r="F987" t="inlineStr">
        <is>
          <t>Mỹ</t>
        </is>
      </c>
      <c r="G987" t="inlineStr">
        <is>
          <t>POS</t>
        </is>
      </c>
      <c r="H987" s="42" t="n">
        <v>12621.7</v>
      </c>
      <c r="I987" s="42" t="n">
        <v>0</v>
      </c>
      <c r="J987" s="42" t="n">
        <v>12621.7</v>
      </c>
      <c r="K987" s="42" t="n">
        <v>896.95</v>
      </c>
      <c r="L987" s="42" t="n">
        <v>6</v>
      </c>
      <c r="M987" s="42" t="n">
        <v>80</v>
      </c>
      <c r="N987" s="42" t="n">
        <v>11724.75</v>
      </c>
      <c r="O987" s="42" t="n">
        <v>12621.7</v>
      </c>
      <c r="P987" s="42" t="n">
        <v>1</v>
      </c>
      <c r="Q987" s="42" t="n">
        <v>0</v>
      </c>
      <c r="R987" s="42" t="n">
        <v>0</v>
      </c>
      <c r="S987" s="42">
        <f>N987-(J987-K987)</f>
        <v/>
      </c>
      <c r="T987">
        <f>IF(N987=0,0,IF(AND(ABS(S987)&gt;Calc!$B$8,ABS(S987)/ABS(N987)&gt;Calc!$B$9),1,0))</f>
        <v/>
      </c>
      <c r="U987">
        <f>IF(AND(A987=Calc!$B$3,OR(Calc!$B$6="*",G987=Calc!$B$6),OR(Calc!$B$7="*",F987=Calc!$B$7)),1,0)</f>
        <v/>
      </c>
      <c r="V987">
        <f>IF(AND(U987=1,J987&gt;0),J987+ROW()/1000000,0)</f>
        <v/>
      </c>
      <c r="W987">
        <f>IF(AND(U987=1,OR(N987&lt;&gt;0,J987&lt;&gt;0)),ABS(S987)+ROW()/1000000,0)</f>
        <v/>
      </c>
      <c r="X987">
        <f>IF(AND(U987=1,T987=1,C987&lt;&gt;0),ABS(S987)+ROW()/1000000,0)</f>
        <v/>
      </c>
    </row>
    <row r="988">
      <c r="A988" t="n">
        <v>201710</v>
      </c>
      <c r="B988" t="inlineStr">
        <is>
          <t>10/2017</t>
        </is>
      </c>
      <c r="C988" t="n">
        <v>45</v>
      </c>
      <c r="D988" t="inlineStr">
        <is>
          <t>S45</t>
        </is>
      </c>
      <c r="E988" t="inlineStr">
        <is>
          <t>Nexa Connecticut (S45)</t>
        </is>
      </c>
      <c r="F988" t="inlineStr">
        <is>
          <t>Mỹ</t>
        </is>
      </c>
      <c r="G988" t="inlineStr">
        <is>
          <t>POS</t>
        </is>
      </c>
      <c r="H988" s="42" t="n">
        <v>10766.85</v>
      </c>
      <c r="I988" s="42" t="n">
        <v>0</v>
      </c>
      <c r="J988" s="42" t="n">
        <v>10766.85</v>
      </c>
      <c r="K988" s="42" t="n">
        <v>0</v>
      </c>
      <c r="L988" s="42" t="n">
        <v>7</v>
      </c>
      <c r="M988" s="42" t="n">
        <v>43</v>
      </c>
      <c r="N988" s="42" t="n">
        <v>10766.85</v>
      </c>
      <c r="O988" s="42" t="n">
        <v>10766.85</v>
      </c>
      <c r="P988" s="42" t="n">
        <v>0</v>
      </c>
      <c r="Q988" s="42" t="n">
        <v>0</v>
      </c>
      <c r="R988" s="42" t="n">
        <v>0</v>
      </c>
      <c r="S988" s="42">
        <f>N988-(J988-K988)</f>
        <v/>
      </c>
      <c r="T988">
        <f>IF(N988=0,0,IF(AND(ABS(S988)&gt;Calc!$B$8,ABS(S988)/ABS(N988)&gt;Calc!$B$9),1,0))</f>
        <v/>
      </c>
      <c r="U988">
        <f>IF(AND(A988=Calc!$B$3,OR(Calc!$B$6="*",G988=Calc!$B$6),OR(Calc!$B$7="*",F988=Calc!$B$7)),1,0)</f>
        <v/>
      </c>
      <c r="V988">
        <f>IF(AND(U988=1,J988&gt;0),J988+ROW()/1000000,0)</f>
        <v/>
      </c>
      <c r="W988">
        <f>IF(AND(U988=1,OR(N988&lt;&gt;0,J988&lt;&gt;0)),ABS(S988)+ROW()/1000000,0)</f>
        <v/>
      </c>
      <c r="X988">
        <f>IF(AND(U988=1,T988=1,C988&lt;&gt;0),ABS(S988)+ROW()/1000000,0)</f>
        <v/>
      </c>
    </row>
    <row r="989">
      <c r="A989" t="n">
        <v>201710</v>
      </c>
      <c r="B989" t="inlineStr">
        <is>
          <t>10/2017</t>
        </is>
      </c>
      <c r="C989" t="n">
        <v>47</v>
      </c>
      <c r="D989" t="inlineStr">
        <is>
          <t>S47</t>
        </is>
      </c>
      <c r="E989" t="inlineStr">
        <is>
          <t>Nexa Hawaii (S47)</t>
        </is>
      </c>
      <c r="F989" t="inlineStr">
        <is>
          <t>Mỹ</t>
        </is>
      </c>
      <c r="G989" t="inlineStr">
        <is>
          <t>POS</t>
        </is>
      </c>
      <c r="H989" s="42" t="n">
        <v>24340.95</v>
      </c>
      <c r="I989" s="42" t="n">
        <v>0</v>
      </c>
      <c r="J989" s="42" t="n">
        <v>24340.95</v>
      </c>
      <c r="K989" s="42" t="n">
        <v>819</v>
      </c>
      <c r="L989" s="42" t="n">
        <v>8</v>
      </c>
      <c r="M989" s="42" t="n">
        <v>89</v>
      </c>
      <c r="N989" s="42" t="n">
        <v>23521.95</v>
      </c>
      <c r="O989" s="42" t="n">
        <v>24340.95</v>
      </c>
      <c r="P989" s="42" t="n">
        <v>0</v>
      </c>
      <c r="Q989" s="42" t="n">
        <v>0</v>
      </c>
      <c r="R989" s="42" t="n">
        <v>0</v>
      </c>
      <c r="S989" s="42">
        <f>N989-(J989-K989)</f>
        <v/>
      </c>
      <c r="T989">
        <f>IF(N989=0,0,IF(AND(ABS(S989)&gt;Calc!$B$8,ABS(S989)/ABS(N989)&gt;Calc!$B$9),1,0))</f>
        <v/>
      </c>
      <c r="U989">
        <f>IF(AND(A989=Calc!$B$3,OR(Calc!$B$6="*",G989=Calc!$B$6),OR(Calc!$B$7="*",F989=Calc!$B$7)),1,0)</f>
        <v/>
      </c>
      <c r="V989">
        <f>IF(AND(U989=1,J989&gt;0),J989+ROW()/1000000,0)</f>
        <v/>
      </c>
      <c r="W989">
        <f>IF(AND(U989=1,OR(N989&lt;&gt;0,J989&lt;&gt;0)),ABS(S989)+ROW()/1000000,0)</f>
        <v/>
      </c>
      <c r="X989">
        <f>IF(AND(U989=1,T989=1,C989&lt;&gt;0),ABS(S989)+ROW()/1000000,0)</f>
        <v/>
      </c>
    </row>
    <row r="990">
      <c r="A990" t="n">
        <v>201710</v>
      </c>
      <c r="B990" t="inlineStr">
        <is>
          <t>10/2017</t>
        </is>
      </c>
      <c r="C990" t="n">
        <v>48</v>
      </c>
      <c r="D990" t="inlineStr">
        <is>
          <t>S48</t>
        </is>
      </c>
      <c r="E990" t="inlineStr">
        <is>
          <t>Nexa Idaho (S48)</t>
        </is>
      </c>
      <c r="F990" t="inlineStr">
        <is>
          <t>Mỹ</t>
        </is>
      </c>
      <c r="G990" t="inlineStr">
        <is>
          <t>POS</t>
        </is>
      </c>
      <c r="H990" s="42" t="n">
        <v>12017.12</v>
      </c>
      <c r="I990" s="42" t="n">
        <v>0</v>
      </c>
      <c r="J990" s="42" t="n">
        <v>12017.12</v>
      </c>
      <c r="K990" s="42" t="n">
        <v>0</v>
      </c>
      <c r="L990" s="42" t="n">
        <v>7</v>
      </c>
      <c r="M990" s="42" t="n">
        <v>53</v>
      </c>
      <c r="N990" s="42" t="n">
        <v>12017.12</v>
      </c>
      <c r="O990" s="42" t="n">
        <v>12017.12</v>
      </c>
      <c r="P990" s="42" t="n">
        <v>0</v>
      </c>
      <c r="Q990" s="42" t="n">
        <v>0</v>
      </c>
      <c r="R990" s="42" t="n">
        <v>0</v>
      </c>
      <c r="S990" s="42">
        <f>N990-(J990-K990)</f>
        <v/>
      </c>
      <c r="T990">
        <f>IF(N990=0,0,IF(AND(ABS(S990)&gt;Calc!$B$8,ABS(S990)/ABS(N990)&gt;Calc!$B$9),1,0))</f>
        <v/>
      </c>
      <c r="U990">
        <f>IF(AND(A990=Calc!$B$3,OR(Calc!$B$6="*",G990=Calc!$B$6),OR(Calc!$B$7="*",F990=Calc!$B$7)),1,0)</f>
        <v/>
      </c>
      <c r="V990">
        <f>IF(AND(U990=1,J990&gt;0),J990+ROW()/1000000,0)</f>
        <v/>
      </c>
      <c r="W990">
        <f>IF(AND(U990=1,OR(N990&lt;&gt;0,J990&lt;&gt;0)),ABS(S990)+ROW()/1000000,0)</f>
        <v/>
      </c>
      <c r="X990">
        <f>IF(AND(U990=1,T990=1,C990&lt;&gt;0),ABS(S990)+ROW()/1000000,0)</f>
        <v/>
      </c>
    </row>
    <row r="991">
      <c r="A991" t="n">
        <v>201710</v>
      </c>
      <c r="B991" t="inlineStr">
        <is>
          <t>10/2017</t>
        </is>
      </c>
      <c r="C991" t="n">
        <v>50</v>
      </c>
      <c r="D991" t="inlineStr">
        <is>
          <t>S50</t>
        </is>
      </c>
      <c r="E991" t="inlineStr">
        <is>
          <t>Nexa Kansas (S50)</t>
        </is>
      </c>
      <c r="F991" t="inlineStr">
        <is>
          <t>Mỹ</t>
        </is>
      </c>
      <c r="G991" t="inlineStr">
        <is>
          <t>POS</t>
        </is>
      </c>
      <c r="H991" s="42" t="n">
        <v>2528.87</v>
      </c>
      <c r="I991" s="42" t="n">
        <v>0</v>
      </c>
      <c r="J991" s="42" t="n">
        <v>2528.87</v>
      </c>
      <c r="K991" s="42" t="n">
        <v>0</v>
      </c>
      <c r="L991" s="42" t="n">
        <v>3</v>
      </c>
      <c r="M991" s="42" t="n">
        <v>26</v>
      </c>
      <c r="N991" s="42" t="n">
        <v>2528.87</v>
      </c>
      <c r="O991" s="42" t="n">
        <v>2528.87</v>
      </c>
      <c r="P991" s="42" t="n">
        <v>2</v>
      </c>
      <c r="Q991" s="42" t="n">
        <v>0</v>
      </c>
      <c r="R991" s="42" t="n">
        <v>0</v>
      </c>
      <c r="S991" s="42">
        <f>N991-(J991-K991)</f>
        <v/>
      </c>
      <c r="T991">
        <f>IF(N991=0,0,IF(AND(ABS(S991)&gt;Calc!$B$8,ABS(S991)/ABS(N991)&gt;Calc!$B$9),1,0))</f>
        <v/>
      </c>
      <c r="U991">
        <f>IF(AND(A991=Calc!$B$3,OR(Calc!$B$6="*",G991=Calc!$B$6),OR(Calc!$B$7="*",F991=Calc!$B$7)),1,0)</f>
        <v/>
      </c>
      <c r="V991">
        <f>IF(AND(U991=1,J991&gt;0),J991+ROW()/1000000,0)</f>
        <v/>
      </c>
      <c r="W991">
        <f>IF(AND(U991=1,OR(N991&lt;&gt;0,J991&lt;&gt;0)),ABS(S991)+ROW()/1000000,0)</f>
        <v/>
      </c>
      <c r="X991">
        <f>IF(AND(U991=1,T991=1,C991&lt;&gt;0),ABS(S991)+ROW()/1000000,0)</f>
        <v/>
      </c>
    </row>
    <row r="992">
      <c r="A992" t="n">
        <v>201710</v>
      </c>
      <c r="B992" t="inlineStr">
        <is>
          <t>10/2017</t>
        </is>
      </c>
      <c r="C992" t="n">
        <v>51</v>
      </c>
      <c r="D992" t="inlineStr">
        <is>
          <t>S51</t>
        </is>
      </c>
      <c r="E992" t="inlineStr">
        <is>
          <t>Nexa Maine (S51)</t>
        </is>
      </c>
      <c r="F992" t="inlineStr">
        <is>
          <t>Mỹ</t>
        </is>
      </c>
      <c r="G992" t="inlineStr">
        <is>
          <t>POS</t>
        </is>
      </c>
      <c r="H992" s="42" t="n">
        <v>15127</v>
      </c>
      <c r="I992" s="42" t="n">
        <v>0</v>
      </c>
      <c r="J992" s="42" t="n">
        <v>15127</v>
      </c>
      <c r="K992" s="42" t="n">
        <v>1489.98</v>
      </c>
      <c r="L992" s="42" t="n">
        <v>4</v>
      </c>
      <c r="M992" s="42" t="n">
        <v>36</v>
      </c>
      <c r="N992" s="42" t="n">
        <v>12519.02</v>
      </c>
      <c r="O992" s="42" t="n">
        <v>15127</v>
      </c>
      <c r="P992" s="42" t="n">
        <v>0</v>
      </c>
      <c r="Q992" s="42" t="n">
        <v>0</v>
      </c>
      <c r="R992" s="42" t="n">
        <v>0</v>
      </c>
      <c r="S992" s="42">
        <f>N992-(J992-K992)</f>
        <v/>
      </c>
      <c r="T992">
        <f>IF(N992=0,0,IF(AND(ABS(S992)&gt;Calc!$B$8,ABS(S992)/ABS(N992)&gt;Calc!$B$9),1,0))</f>
        <v/>
      </c>
      <c r="U992">
        <f>IF(AND(A992=Calc!$B$3,OR(Calc!$B$6="*",G992=Calc!$B$6),OR(Calc!$B$7="*",F992=Calc!$B$7)),1,0)</f>
        <v/>
      </c>
      <c r="V992">
        <f>IF(AND(U992=1,J992&gt;0),J992+ROW()/1000000,0)</f>
        <v/>
      </c>
      <c r="W992">
        <f>IF(AND(U992=1,OR(N992&lt;&gt;0,J992&lt;&gt;0)),ABS(S992)+ROW()/1000000,0)</f>
        <v/>
      </c>
      <c r="X992">
        <f>IF(AND(U992=1,T992=1,C992&lt;&gt;0),ABS(S992)+ROW()/1000000,0)</f>
        <v/>
      </c>
    </row>
    <row r="993">
      <c r="A993" t="n">
        <v>201710</v>
      </c>
      <c r="B993" t="inlineStr">
        <is>
          <t>10/2017</t>
        </is>
      </c>
      <c r="C993" t="n">
        <v>53</v>
      </c>
      <c r="D993" t="inlineStr">
        <is>
          <t>S53</t>
        </is>
      </c>
      <c r="E993" t="inlineStr">
        <is>
          <t>Nexa Montana (S53)</t>
        </is>
      </c>
      <c r="F993" t="inlineStr">
        <is>
          <t>Mỹ</t>
        </is>
      </c>
      <c r="G993" t="inlineStr">
        <is>
          <t>POS</t>
        </is>
      </c>
      <c r="H993" s="42" t="n">
        <v>7890.71</v>
      </c>
      <c r="I993" s="42" t="n">
        <v>0</v>
      </c>
      <c r="J993" s="42" t="n">
        <v>7890.71</v>
      </c>
      <c r="K993" s="42" t="n">
        <v>1668.09</v>
      </c>
      <c r="L993" s="42" t="n">
        <v>2</v>
      </c>
      <c r="M993" s="42" t="n">
        <v>39</v>
      </c>
      <c r="N993" s="42" t="n">
        <v>6222.62</v>
      </c>
      <c r="O993" s="42" t="n">
        <v>7890.71</v>
      </c>
      <c r="P993" s="42" t="n">
        <v>0</v>
      </c>
      <c r="Q993" s="42" t="n">
        <v>0</v>
      </c>
      <c r="R993" s="42" t="n">
        <v>0</v>
      </c>
      <c r="S993" s="42">
        <f>N993-(J993-K993)</f>
        <v/>
      </c>
      <c r="T993">
        <f>IF(N993=0,0,IF(AND(ABS(S993)&gt;Calc!$B$8,ABS(S993)/ABS(N993)&gt;Calc!$B$9),1,0))</f>
        <v/>
      </c>
      <c r="U993">
        <f>IF(AND(A993=Calc!$B$3,OR(Calc!$B$6="*",G993=Calc!$B$6),OR(Calc!$B$7="*",F993=Calc!$B$7)),1,0)</f>
        <v/>
      </c>
      <c r="V993">
        <f>IF(AND(U993=1,J993&gt;0),J993+ROW()/1000000,0)</f>
        <v/>
      </c>
      <c r="W993">
        <f>IF(AND(U993=1,OR(N993&lt;&gt;0,J993&lt;&gt;0)),ABS(S993)+ROW()/1000000,0)</f>
        <v/>
      </c>
      <c r="X993">
        <f>IF(AND(U993=1,T993=1,C993&lt;&gt;0),ABS(S993)+ROW()/1000000,0)</f>
        <v/>
      </c>
    </row>
    <row r="994">
      <c r="A994" t="n">
        <v>201710</v>
      </c>
      <c r="B994" t="inlineStr">
        <is>
          <t>10/2017</t>
        </is>
      </c>
      <c r="C994" t="n">
        <v>54</v>
      </c>
      <c r="D994" t="inlineStr">
        <is>
          <t>S54</t>
        </is>
      </c>
      <c r="E994" t="inlineStr">
        <is>
          <t>Nexa Nebraska (S54)</t>
        </is>
      </c>
      <c r="F994" t="inlineStr">
        <is>
          <t>Mỹ</t>
        </is>
      </c>
      <c r="G994" t="inlineStr">
        <is>
          <t>POS</t>
        </is>
      </c>
      <c r="H994" s="42" t="n">
        <v>16227.34</v>
      </c>
      <c r="I994" s="42" t="n">
        <v>0</v>
      </c>
      <c r="J994" s="42" t="n">
        <v>16227.34</v>
      </c>
      <c r="K994" s="42" t="n">
        <v>32</v>
      </c>
      <c r="L994" s="42" t="n">
        <v>8</v>
      </c>
      <c r="M994" s="42" t="n">
        <v>75</v>
      </c>
      <c r="N994" s="42" t="n">
        <v>16195.34</v>
      </c>
      <c r="O994" s="42" t="n">
        <v>16227.34</v>
      </c>
      <c r="P994" s="42" t="n">
        <v>0</v>
      </c>
      <c r="Q994" s="42" t="n">
        <v>0</v>
      </c>
      <c r="R994" s="42" t="n">
        <v>0</v>
      </c>
      <c r="S994" s="42">
        <f>N994-(J994-K994)</f>
        <v/>
      </c>
      <c r="T994">
        <f>IF(N994=0,0,IF(AND(ABS(S994)&gt;Calc!$B$8,ABS(S994)/ABS(N994)&gt;Calc!$B$9),1,0))</f>
        <v/>
      </c>
      <c r="U994">
        <f>IF(AND(A994=Calc!$B$3,OR(Calc!$B$6="*",G994=Calc!$B$6),OR(Calc!$B$7="*",F994=Calc!$B$7)),1,0)</f>
        <v/>
      </c>
      <c r="V994">
        <f>IF(AND(U994=1,J994&gt;0),J994+ROW()/1000000,0)</f>
        <v/>
      </c>
      <c r="W994">
        <f>IF(AND(U994=1,OR(N994&lt;&gt;0,J994&lt;&gt;0)),ABS(S994)+ROW()/1000000,0)</f>
        <v/>
      </c>
      <c r="X994">
        <f>IF(AND(U994=1,T994=1,C994&lt;&gt;0),ABS(S994)+ROW()/1000000,0)</f>
        <v/>
      </c>
    </row>
    <row r="995">
      <c r="A995" t="n">
        <v>201710</v>
      </c>
      <c r="B995" t="inlineStr">
        <is>
          <t>10/2017</t>
        </is>
      </c>
      <c r="C995" t="n">
        <v>55</v>
      </c>
      <c r="D995" t="inlineStr">
        <is>
          <t>S55</t>
        </is>
      </c>
      <c r="E995" t="inlineStr">
        <is>
          <t>Nexa Nevada (S55)</t>
        </is>
      </c>
      <c r="F995" t="inlineStr">
        <is>
          <t>Mỹ</t>
        </is>
      </c>
      <c r="G995" t="inlineStr">
        <is>
          <t>POS</t>
        </is>
      </c>
      <c r="H995" s="42" t="n">
        <v>35326.88</v>
      </c>
      <c r="I995" s="42" t="n">
        <v>0</v>
      </c>
      <c r="J995" s="42" t="n">
        <v>35326.88</v>
      </c>
      <c r="K995" s="42" t="n">
        <v>91.56</v>
      </c>
      <c r="L995" s="42" t="n">
        <v>8</v>
      </c>
      <c r="M995" s="42" t="n">
        <v>79</v>
      </c>
      <c r="N995" s="42" t="n">
        <v>34357.82</v>
      </c>
      <c r="O995" s="42" t="n">
        <v>35326.88</v>
      </c>
      <c r="P995" s="42" t="n">
        <v>0</v>
      </c>
      <c r="Q995" s="42" t="n">
        <v>0</v>
      </c>
      <c r="R995" s="42" t="n">
        <v>0</v>
      </c>
      <c r="S995" s="42">
        <f>N995-(J995-K995)</f>
        <v/>
      </c>
      <c r="T995">
        <f>IF(N995=0,0,IF(AND(ABS(S995)&gt;Calc!$B$8,ABS(S995)/ABS(N995)&gt;Calc!$B$9),1,0))</f>
        <v/>
      </c>
      <c r="U995">
        <f>IF(AND(A995=Calc!$B$3,OR(Calc!$B$6="*",G995=Calc!$B$6),OR(Calc!$B$7="*",F995=Calc!$B$7)),1,0)</f>
        <v/>
      </c>
      <c r="V995">
        <f>IF(AND(U995=1,J995&gt;0),J995+ROW()/1000000,0)</f>
        <v/>
      </c>
      <c r="W995">
        <f>IF(AND(U995=1,OR(N995&lt;&gt;0,J995&lt;&gt;0)),ABS(S995)+ROW()/1000000,0)</f>
        <v/>
      </c>
      <c r="X995">
        <f>IF(AND(U995=1,T995=1,C995&lt;&gt;0),ABS(S995)+ROW()/1000000,0)</f>
        <v/>
      </c>
    </row>
    <row r="996">
      <c r="A996" t="n">
        <v>201710</v>
      </c>
      <c r="B996" t="inlineStr">
        <is>
          <t>10/2017</t>
        </is>
      </c>
      <c r="C996" t="n">
        <v>56</v>
      </c>
      <c r="D996" t="inlineStr">
        <is>
          <t>S56</t>
        </is>
      </c>
      <c r="E996" t="inlineStr">
        <is>
          <t>Nexa New Hampshire (S56)</t>
        </is>
      </c>
      <c r="F996" t="inlineStr">
        <is>
          <t>Mỹ</t>
        </is>
      </c>
      <c r="G996" t="inlineStr">
        <is>
          <t>POS</t>
        </is>
      </c>
      <c r="H996" s="42" t="n">
        <v>14472.83</v>
      </c>
      <c r="I996" s="42" t="n">
        <v>0</v>
      </c>
      <c r="J996" s="42" t="n">
        <v>14472.83</v>
      </c>
      <c r="K996" s="42" t="n">
        <v>877.5</v>
      </c>
      <c r="L996" s="42" t="n">
        <v>7</v>
      </c>
      <c r="M996" s="42" t="n">
        <v>58</v>
      </c>
      <c r="N996" s="42" t="n">
        <v>13595.33</v>
      </c>
      <c r="O996" s="42" t="n">
        <v>14472.83</v>
      </c>
      <c r="P996" s="42" t="n">
        <v>1</v>
      </c>
      <c r="Q996" s="42" t="n">
        <v>0</v>
      </c>
      <c r="R996" s="42" t="n">
        <v>0</v>
      </c>
      <c r="S996" s="42">
        <f>N996-(J996-K996)</f>
        <v/>
      </c>
      <c r="T996">
        <f>IF(N996=0,0,IF(AND(ABS(S996)&gt;Calc!$B$8,ABS(S996)/ABS(N996)&gt;Calc!$B$9),1,0))</f>
        <v/>
      </c>
      <c r="U996">
        <f>IF(AND(A996=Calc!$B$3,OR(Calc!$B$6="*",G996=Calc!$B$6),OR(Calc!$B$7="*",F996=Calc!$B$7)),1,0)</f>
        <v/>
      </c>
      <c r="V996">
        <f>IF(AND(U996=1,J996&gt;0),J996+ROW()/1000000,0)</f>
        <v/>
      </c>
      <c r="W996">
        <f>IF(AND(U996=1,OR(N996&lt;&gt;0,J996&lt;&gt;0)),ABS(S996)+ROW()/1000000,0)</f>
        <v/>
      </c>
      <c r="X996">
        <f>IF(AND(U996=1,T996=1,C996&lt;&gt;0),ABS(S996)+ROW()/1000000,0)</f>
        <v/>
      </c>
    </row>
    <row r="997">
      <c r="A997" t="n">
        <v>201710</v>
      </c>
      <c r="B997" t="inlineStr">
        <is>
          <t>10/2017</t>
        </is>
      </c>
      <c r="C997" t="n">
        <v>57</v>
      </c>
      <c r="D997" t="inlineStr">
        <is>
          <t>S57</t>
        </is>
      </c>
      <c r="E997" t="inlineStr">
        <is>
          <t>Nexa New Mexico (S57)</t>
        </is>
      </c>
      <c r="F997" t="inlineStr">
        <is>
          <t>Mỹ</t>
        </is>
      </c>
      <c r="G997" t="inlineStr">
        <is>
          <t>POS</t>
        </is>
      </c>
      <c r="H997" s="42" t="n">
        <v>21653.47</v>
      </c>
      <c r="I997" s="42" t="n">
        <v>0</v>
      </c>
      <c r="J997" s="42" t="n">
        <v>21653.47</v>
      </c>
      <c r="K997" s="42" t="n">
        <v>299.99</v>
      </c>
      <c r="L997" s="42" t="n">
        <v>9</v>
      </c>
      <c r="M997" s="42" t="n">
        <v>59</v>
      </c>
      <c r="N997" s="42" t="n">
        <v>21353.48</v>
      </c>
      <c r="O997" s="42" t="n">
        <v>21653.47</v>
      </c>
      <c r="P997" s="42" t="n">
        <v>0</v>
      </c>
      <c r="Q997" s="42" t="n">
        <v>0</v>
      </c>
      <c r="R997" s="42" t="n">
        <v>0</v>
      </c>
      <c r="S997" s="42">
        <f>N997-(J997-K997)</f>
        <v/>
      </c>
      <c r="T997">
        <f>IF(N997=0,0,IF(AND(ABS(S997)&gt;Calc!$B$8,ABS(S997)/ABS(N997)&gt;Calc!$B$9),1,0))</f>
        <v/>
      </c>
      <c r="U997">
        <f>IF(AND(A997=Calc!$B$3,OR(Calc!$B$6="*",G997=Calc!$B$6),OR(Calc!$B$7="*",F997=Calc!$B$7)),1,0)</f>
        <v/>
      </c>
      <c r="V997">
        <f>IF(AND(U997=1,J997&gt;0),J997+ROW()/1000000,0)</f>
        <v/>
      </c>
      <c r="W997">
        <f>IF(AND(U997=1,OR(N997&lt;&gt;0,J997&lt;&gt;0)),ABS(S997)+ROW()/1000000,0)</f>
        <v/>
      </c>
      <c r="X997">
        <f>IF(AND(U997=1,T997=1,C997&lt;&gt;0),ABS(S997)+ROW()/1000000,0)</f>
        <v/>
      </c>
    </row>
    <row r="998">
      <c r="A998" t="n">
        <v>201710</v>
      </c>
      <c r="B998" t="inlineStr">
        <is>
          <t>10/2017</t>
        </is>
      </c>
      <c r="C998" t="n">
        <v>59</v>
      </c>
      <c r="D998" t="inlineStr">
        <is>
          <t>S59</t>
        </is>
      </c>
      <c r="E998" t="inlineStr">
        <is>
          <t>Nexa Oregon (S59)</t>
        </is>
      </c>
      <c r="F998" t="inlineStr">
        <is>
          <t>Mỹ</t>
        </is>
      </c>
      <c r="G998" t="inlineStr">
        <is>
          <t>POS</t>
        </is>
      </c>
      <c r="H998" s="42" t="n">
        <v>5008.91</v>
      </c>
      <c r="I998" s="42" t="n">
        <v>0</v>
      </c>
      <c r="J998" s="42" t="n">
        <v>5008.91</v>
      </c>
      <c r="K998" s="42" t="n">
        <v>0</v>
      </c>
      <c r="L998" s="42" t="n">
        <v>4</v>
      </c>
      <c r="M998" s="42" t="n">
        <v>17</v>
      </c>
      <c r="N998" s="42" t="n">
        <v>5008.91</v>
      </c>
      <c r="O998" s="42" t="n">
        <v>5008.91</v>
      </c>
      <c r="P998" s="42" t="n">
        <v>0</v>
      </c>
      <c r="Q998" s="42" t="n">
        <v>0</v>
      </c>
      <c r="R998" s="42" t="n">
        <v>0</v>
      </c>
      <c r="S998" s="42">
        <f>N998-(J998-K998)</f>
        <v/>
      </c>
      <c r="T998">
        <f>IF(N998=0,0,IF(AND(ABS(S998)&gt;Calc!$B$8,ABS(S998)/ABS(N998)&gt;Calc!$B$9),1,0))</f>
        <v/>
      </c>
      <c r="U998">
        <f>IF(AND(A998=Calc!$B$3,OR(Calc!$B$6="*",G998=Calc!$B$6),OR(Calc!$B$7="*",F998=Calc!$B$7)),1,0)</f>
        <v/>
      </c>
      <c r="V998">
        <f>IF(AND(U998=1,J998&gt;0),J998+ROW()/1000000,0)</f>
        <v/>
      </c>
      <c r="W998">
        <f>IF(AND(U998=1,OR(N998&lt;&gt;0,J998&lt;&gt;0)),ABS(S998)+ROW()/1000000,0)</f>
        <v/>
      </c>
      <c r="X998">
        <f>IF(AND(U998=1,T998=1,C998&lt;&gt;0),ABS(S998)+ROW()/1000000,0)</f>
        <v/>
      </c>
    </row>
    <row r="999">
      <c r="A999" t="n">
        <v>201710</v>
      </c>
      <c r="B999" t="inlineStr">
        <is>
          <t>10/2017</t>
        </is>
      </c>
      <c r="C999" t="n">
        <v>61</v>
      </c>
      <c r="D999" t="inlineStr">
        <is>
          <t>S61</t>
        </is>
      </c>
      <c r="E999" t="inlineStr">
        <is>
          <t>Nexa South Carolina (S61)</t>
        </is>
      </c>
      <c r="F999" t="inlineStr">
        <is>
          <t>Mỹ</t>
        </is>
      </c>
      <c r="G999" t="inlineStr">
        <is>
          <t>POS</t>
        </is>
      </c>
      <c r="H999" s="42" t="n">
        <v>6279.06</v>
      </c>
      <c r="I999" s="42" t="n">
        <v>0</v>
      </c>
      <c r="J999" s="42" t="n">
        <v>6279.06</v>
      </c>
      <c r="K999" s="42" t="n">
        <v>328.86</v>
      </c>
      <c r="L999" s="42" t="n">
        <v>8</v>
      </c>
      <c r="M999" s="42" t="n">
        <v>42</v>
      </c>
      <c r="N999" s="42" t="n">
        <v>5950.2</v>
      </c>
      <c r="O999" s="42" t="n">
        <v>6279.06</v>
      </c>
      <c r="P999" s="42" t="n">
        <v>0</v>
      </c>
      <c r="Q999" s="42" t="n">
        <v>0</v>
      </c>
      <c r="R999" s="42" t="n">
        <v>0</v>
      </c>
      <c r="S999" s="42">
        <f>N999-(J999-K999)</f>
        <v/>
      </c>
      <c r="T999">
        <f>IF(N999=0,0,IF(AND(ABS(S999)&gt;Calc!$B$8,ABS(S999)/ABS(N999)&gt;Calc!$B$9),1,0))</f>
        <v/>
      </c>
      <c r="U999">
        <f>IF(AND(A999=Calc!$B$3,OR(Calc!$B$6="*",G999=Calc!$B$6),OR(Calc!$B$7="*",F999=Calc!$B$7)),1,0)</f>
        <v/>
      </c>
      <c r="V999">
        <f>IF(AND(U999=1,J999&gt;0),J999+ROW()/1000000,0)</f>
        <v/>
      </c>
      <c r="W999">
        <f>IF(AND(U999=1,OR(N999&lt;&gt;0,J999&lt;&gt;0)),ABS(S999)+ROW()/1000000,0)</f>
        <v/>
      </c>
      <c r="X999">
        <f>IF(AND(U999=1,T999=1,C999&lt;&gt;0),ABS(S999)+ROW()/1000000,0)</f>
        <v/>
      </c>
    </row>
    <row r="1000">
      <c r="A1000" t="n">
        <v>201710</v>
      </c>
      <c r="B1000" t="inlineStr">
        <is>
          <t>10/2017</t>
        </is>
      </c>
      <c r="C1000" t="n">
        <v>63</v>
      </c>
      <c r="D1000" t="inlineStr">
        <is>
          <t>S63</t>
        </is>
      </c>
      <c r="E1000" t="inlineStr">
        <is>
          <t>Nexa Utah (S63)</t>
        </is>
      </c>
      <c r="F1000" t="inlineStr">
        <is>
          <t>Mỹ</t>
        </is>
      </c>
      <c r="G1000" t="inlineStr">
        <is>
          <t>POS</t>
        </is>
      </c>
      <c r="H1000" s="42" t="n">
        <v>22573.67</v>
      </c>
      <c r="I1000" s="42" t="n">
        <v>0</v>
      </c>
      <c r="J1000" s="42" t="n">
        <v>22573.67</v>
      </c>
      <c r="K1000" s="42" t="n">
        <v>0</v>
      </c>
      <c r="L1000" s="42" t="n">
        <v>8</v>
      </c>
      <c r="M1000" s="42" t="n">
        <v>76</v>
      </c>
      <c r="N1000" s="42" t="n">
        <v>22573.67</v>
      </c>
      <c r="O1000" s="42" t="n">
        <v>22573.67</v>
      </c>
      <c r="P1000" s="42" t="n">
        <v>0</v>
      </c>
      <c r="Q1000" s="42" t="n">
        <v>0</v>
      </c>
      <c r="R1000" s="42" t="n">
        <v>0</v>
      </c>
      <c r="S1000" s="42">
        <f>N1000-(J1000-K1000)</f>
        <v/>
      </c>
      <c r="T1000">
        <f>IF(N1000=0,0,IF(AND(ABS(S1000)&gt;Calc!$B$8,ABS(S1000)/ABS(N1000)&gt;Calc!$B$9),1,0))</f>
        <v/>
      </c>
      <c r="U1000">
        <f>IF(AND(A1000=Calc!$B$3,OR(Calc!$B$6="*",G1000=Calc!$B$6),OR(Calc!$B$7="*",F1000=Calc!$B$7)),1,0)</f>
        <v/>
      </c>
      <c r="V1000">
        <f>IF(AND(U1000=1,J1000&gt;0),J1000+ROW()/1000000,0)</f>
        <v/>
      </c>
      <c r="W1000">
        <f>IF(AND(U1000=1,OR(N1000&lt;&gt;0,J1000&lt;&gt;0)),ABS(S1000)+ROW()/1000000,0)</f>
        <v/>
      </c>
      <c r="X1000">
        <f>IF(AND(U1000=1,T1000=1,C1000&lt;&gt;0),ABS(S1000)+ROW()/1000000,0)</f>
        <v/>
      </c>
    </row>
    <row r="1001">
      <c r="A1001" t="n">
        <v>201710</v>
      </c>
      <c r="B1001" t="inlineStr">
        <is>
          <t>10/2017</t>
        </is>
      </c>
      <c r="C1001" t="n">
        <v>64</v>
      </c>
      <c r="D1001" t="inlineStr">
        <is>
          <t>S64</t>
        </is>
      </c>
      <c r="E1001" t="inlineStr">
        <is>
          <t>Nexa Washington DC (S64)</t>
        </is>
      </c>
      <c r="F1001" t="inlineStr">
        <is>
          <t>Mỹ</t>
        </is>
      </c>
      <c r="G1001" t="inlineStr">
        <is>
          <t>POS</t>
        </is>
      </c>
      <c r="H1001" s="42" t="n">
        <v>12801.57</v>
      </c>
      <c r="I1001" s="42" t="n">
        <v>0</v>
      </c>
      <c r="J1001" s="42" t="n">
        <v>12801.57</v>
      </c>
      <c r="K1001" s="42" t="n">
        <v>0</v>
      </c>
      <c r="L1001" s="42" t="n">
        <v>7</v>
      </c>
      <c r="M1001" s="42" t="n">
        <v>32</v>
      </c>
      <c r="N1001" s="42" t="n">
        <v>12801.57</v>
      </c>
      <c r="O1001" s="42" t="n">
        <v>12801.57</v>
      </c>
      <c r="P1001" s="42" t="n">
        <v>0</v>
      </c>
      <c r="Q1001" s="42" t="n">
        <v>0</v>
      </c>
      <c r="R1001" s="42" t="n">
        <v>0</v>
      </c>
      <c r="S1001" s="42">
        <f>N1001-(J1001-K1001)</f>
        <v/>
      </c>
      <c r="T1001">
        <f>IF(N1001=0,0,IF(AND(ABS(S1001)&gt;Calc!$B$8,ABS(S1001)/ABS(N1001)&gt;Calc!$B$9),1,0))</f>
        <v/>
      </c>
      <c r="U1001">
        <f>IF(AND(A1001=Calc!$B$3,OR(Calc!$B$6="*",G1001=Calc!$B$6),OR(Calc!$B$7="*",F1001=Calc!$B$7)),1,0)</f>
        <v/>
      </c>
      <c r="V1001">
        <f>IF(AND(U1001=1,J1001&gt;0),J1001+ROW()/1000000,0)</f>
        <v/>
      </c>
      <c r="W1001">
        <f>IF(AND(U1001=1,OR(N1001&lt;&gt;0,J1001&lt;&gt;0)),ABS(S1001)+ROW()/1000000,0)</f>
        <v/>
      </c>
      <c r="X1001">
        <f>IF(AND(U1001=1,T1001=1,C1001&lt;&gt;0),ABS(S1001)+ROW()/1000000,0)</f>
        <v/>
      </c>
    </row>
    <row r="1002">
      <c r="A1002" t="n">
        <v>201710</v>
      </c>
      <c r="B1002" t="inlineStr">
        <is>
          <t>10/2017</t>
        </is>
      </c>
      <c r="C1002" t="n">
        <v>65</v>
      </c>
      <c r="D1002" t="inlineStr">
        <is>
          <t>S65</t>
        </is>
      </c>
      <c r="E1002" t="inlineStr">
        <is>
          <t>Nexa West Virginia (S65)</t>
        </is>
      </c>
      <c r="F1002" t="inlineStr">
        <is>
          <t>Mỹ</t>
        </is>
      </c>
      <c r="G1002" t="inlineStr">
        <is>
          <t>POS</t>
        </is>
      </c>
      <c r="H1002" s="42" t="n">
        <v>29541.77</v>
      </c>
      <c r="I1002" s="42" t="n">
        <v>0</v>
      </c>
      <c r="J1002" s="42" t="n">
        <v>29541.77</v>
      </c>
      <c r="K1002" s="42" t="n">
        <v>359.98</v>
      </c>
      <c r="L1002" s="42" t="n">
        <v>6</v>
      </c>
      <c r="M1002" s="42" t="n">
        <v>80</v>
      </c>
      <c r="N1002" s="42" t="n">
        <v>29181.79</v>
      </c>
      <c r="O1002" s="42" t="n">
        <v>29541.77</v>
      </c>
      <c r="P1002" s="42" t="n">
        <v>0</v>
      </c>
      <c r="Q1002" s="42" t="n">
        <v>0</v>
      </c>
      <c r="R1002" s="42" t="n">
        <v>1</v>
      </c>
      <c r="S1002" s="42">
        <f>N1002-(J1002-K1002)</f>
        <v/>
      </c>
      <c r="T1002">
        <f>IF(N1002=0,0,IF(AND(ABS(S1002)&gt;Calc!$B$8,ABS(S1002)/ABS(N1002)&gt;Calc!$B$9),1,0))</f>
        <v/>
      </c>
      <c r="U1002">
        <f>IF(AND(A1002=Calc!$B$3,OR(Calc!$B$6="*",G1002=Calc!$B$6),OR(Calc!$B$7="*",F1002=Calc!$B$7)),1,0)</f>
        <v/>
      </c>
      <c r="V1002">
        <f>IF(AND(U1002=1,J1002&gt;0),J1002+ROW()/1000000,0)</f>
        <v/>
      </c>
      <c r="W1002">
        <f>IF(AND(U1002=1,OR(N1002&lt;&gt;0,J1002&lt;&gt;0)),ABS(S1002)+ROW()/1000000,0)</f>
        <v/>
      </c>
      <c r="X1002">
        <f>IF(AND(U1002=1,T1002=1,C1002&lt;&gt;0),ABS(S1002)+ROW()/1000000,0)</f>
        <v/>
      </c>
    </row>
    <row r="1003">
      <c r="A1003" t="n">
        <v>201710</v>
      </c>
      <c r="B1003" t="inlineStr">
        <is>
          <t>10/2017</t>
        </is>
      </c>
      <c r="C1003" t="n">
        <v>66</v>
      </c>
      <c r="D1003" t="inlineStr">
        <is>
          <t>S66</t>
        </is>
      </c>
      <c r="E1003" t="inlineStr">
        <is>
          <t>Nexa Wyoming (S66)</t>
        </is>
      </c>
      <c r="F1003" t="inlineStr">
        <is>
          <t>Mỹ</t>
        </is>
      </c>
      <c r="G1003" t="inlineStr">
        <is>
          <t>POS</t>
        </is>
      </c>
      <c r="H1003" s="42" t="n">
        <v>858.6</v>
      </c>
      <c r="I1003" s="42" t="n">
        <v>0</v>
      </c>
      <c r="J1003" s="42" t="n">
        <v>858.6</v>
      </c>
      <c r="K1003" s="42" t="n">
        <v>1178.99</v>
      </c>
      <c r="L1003" s="42" t="n">
        <v>1</v>
      </c>
      <c r="M1003" s="42" t="n">
        <v>5</v>
      </c>
      <c r="N1003" s="42" t="n">
        <v>-320.39</v>
      </c>
      <c r="O1003" s="42" t="n">
        <v>858.6</v>
      </c>
      <c r="P1003" s="42" t="n">
        <v>0</v>
      </c>
      <c r="Q1003" s="42" t="n">
        <v>0</v>
      </c>
      <c r="R1003" s="42" t="n">
        <v>0</v>
      </c>
      <c r="S1003" s="42">
        <f>N1003-(J1003-K1003)</f>
        <v/>
      </c>
      <c r="T1003">
        <f>IF(N1003=0,0,IF(AND(ABS(S1003)&gt;Calc!$B$8,ABS(S1003)/ABS(N1003)&gt;Calc!$B$9),1,0))</f>
        <v/>
      </c>
      <c r="U1003">
        <f>IF(AND(A1003=Calc!$B$3,OR(Calc!$B$6="*",G1003=Calc!$B$6),OR(Calc!$B$7="*",F1003=Calc!$B$7)),1,0)</f>
        <v/>
      </c>
      <c r="V1003">
        <f>IF(AND(U1003=1,J1003&gt;0),J1003+ROW()/1000000,0)</f>
        <v/>
      </c>
      <c r="W1003">
        <f>IF(AND(U1003=1,OR(N1003&lt;&gt;0,J1003&lt;&gt;0)),ABS(S1003)+ROW()/1000000,0)</f>
        <v/>
      </c>
      <c r="X1003">
        <f>IF(AND(U1003=1,T1003=1,C1003&lt;&gt;0),ABS(S1003)+ROW()/1000000,0)</f>
        <v/>
      </c>
    </row>
    <row r="1004">
      <c r="A1004" t="n">
        <v>201711</v>
      </c>
      <c r="B1004" t="inlineStr">
        <is>
          <t>11/2017</t>
        </is>
      </c>
      <c r="C1004" t="n">
        <v>0</v>
      </c>
      <c r="D1004" t="inlineStr">
        <is>
          <t>ONL</t>
        </is>
      </c>
      <c r="E1004" t="inlineStr">
        <is>
          <t>Nexa Online (website/app)</t>
        </is>
      </c>
      <c r="F1004" t="inlineStr">
        <is>
          <t>Online</t>
        </is>
      </c>
      <c r="G1004" t="inlineStr">
        <is>
          <t>ONLINE</t>
        </is>
      </c>
      <c r="H1004" s="42" t="n">
        <v>120607.79</v>
      </c>
      <c r="I1004" s="42" t="n">
        <v>6432.96</v>
      </c>
      <c r="J1004" s="42" t="n">
        <v>114174.83</v>
      </c>
      <c r="K1004" s="42" t="n">
        <v>3317.69</v>
      </c>
      <c r="L1004" s="42" t="n">
        <v>52</v>
      </c>
      <c r="M1004" s="42" t="n">
        <v>430</v>
      </c>
      <c r="N1004" s="42" t="n">
        <v>108984.56</v>
      </c>
      <c r="O1004" s="42" t="n">
        <v>112302.25</v>
      </c>
      <c r="P1004" s="42" t="n">
        <v>1</v>
      </c>
      <c r="Q1004" s="42" t="n">
        <v>0</v>
      </c>
      <c r="R1004" s="42" t="n">
        <v>0</v>
      </c>
      <c r="S1004" s="42">
        <f>N1004-(J1004-K1004)</f>
        <v/>
      </c>
      <c r="T1004">
        <f>IF(N1004=0,0,IF(AND(ABS(S1004)&gt;Calc!$B$8,ABS(S1004)/ABS(N1004)&gt;Calc!$B$9),1,0))</f>
        <v/>
      </c>
      <c r="U1004">
        <f>IF(AND(A1004=Calc!$B$3,OR(Calc!$B$6="*",G1004=Calc!$B$6),OR(Calc!$B$7="*",F1004=Calc!$B$7)),1,0)</f>
        <v/>
      </c>
      <c r="V1004">
        <f>IF(AND(U1004=1,J1004&gt;0),J1004+ROW()/1000000,0)</f>
        <v/>
      </c>
      <c r="W1004">
        <f>IF(AND(U1004=1,OR(N1004&lt;&gt;0,J1004&lt;&gt;0)),ABS(S1004)+ROW()/1000000,0)</f>
        <v/>
      </c>
      <c r="X1004">
        <f>IF(AND(U1004=1,T1004=1,C1004&lt;&gt;0),ABS(S1004)+ROW()/1000000,0)</f>
        <v/>
      </c>
    </row>
    <row r="1005">
      <c r="A1005" t="n">
        <v>201711</v>
      </c>
      <c r="B1005" t="inlineStr">
        <is>
          <t>11/2017</t>
        </is>
      </c>
      <c r="C1005" t="n">
        <v>1</v>
      </c>
      <c r="D1005" t="inlineStr">
        <is>
          <t>S01</t>
        </is>
      </c>
      <c r="E1005" t="inlineStr">
        <is>
          <t>Nexa Australian Capital Territory (S01)</t>
        </is>
      </c>
      <c r="F1005" t="inlineStr">
        <is>
          <t>Úc</t>
        </is>
      </c>
      <c r="G1005" t="inlineStr">
        <is>
          <t>POS</t>
        </is>
      </c>
      <c r="H1005" s="42" t="n">
        <v>7432.6</v>
      </c>
      <c r="I1005" s="42" t="n">
        <v>0</v>
      </c>
      <c r="J1005" s="42" t="n">
        <v>7432.6</v>
      </c>
      <c r="K1005" s="42" t="n">
        <v>0</v>
      </c>
      <c r="L1005" s="42" t="n">
        <v>1</v>
      </c>
      <c r="M1005" s="42" t="n">
        <v>13</v>
      </c>
      <c r="N1005" s="42" t="n">
        <v>7432.6</v>
      </c>
      <c r="O1005" s="42" t="n">
        <v>7432.6</v>
      </c>
      <c r="P1005" s="42" t="n">
        <v>0</v>
      </c>
      <c r="Q1005" s="42" t="n">
        <v>0</v>
      </c>
      <c r="R1005" s="42" t="n">
        <v>0</v>
      </c>
      <c r="S1005" s="42">
        <f>N1005-(J1005-K1005)</f>
        <v/>
      </c>
      <c r="T1005">
        <f>IF(N1005=0,0,IF(AND(ABS(S1005)&gt;Calc!$B$8,ABS(S1005)/ABS(N1005)&gt;Calc!$B$9),1,0))</f>
        <v/>
      </c>
      <c r="U1005">
        <f>IF(AND(A1005=Calc!$B$3,OR(Calc!$B$6="*",G1005=Calc!$B$6),OR(Calc!$B$7="*",F1005=Calc!$B$7)),1,0)</f>
        <v/>
      </c>
      <c r="V1005">
        <f>IF(AND(U1005=1,J1005&gt;0),J1005+ROW()/1000000,0)</f>
        <v/>
      </c>
      <c r="W1005">
        <f>IF(AND(U1005=1,OR(N1005&lt;&gt;0,J1005&lt;&gt;0)),ABS(S1005)+ROW()/1000000,0)</f>
        <v/>
      </c>
      <c r="X1005">
        <f>IF(AND(U1005=1,T1005=1,C1005&lt;&gt;0),ABS(S1005)+ROW()/1000000,0)</f>
        <v/>
      </c>
    </row>
    <row r="1006">
      <c r="A1006" t="n">
        <v>201711</v>
      </c>
      <c r="B1006" t="inlineStr">
        <is>
          <t>11/2017</t>
        </is>
      </c>
      <c r="C1006" t="n">
        <v>4</v>
      </c>
      <c r="D1006" t="inlineStr">
        <is>
          <t>S04</t>
        </is>
      </c>
      <c r="E1006" t="inlineStr">
        <is>
          <t>Nexa Tasmania (S04)</t>
        </is>
      </c>
      <c r="F1006" t="inlineStr">
        <is>
          <t>Úc</t>
        </is>
      </c>
      <c r="G1006" t="inlineStr">
        <is>
          <t>POS</t>
        </is>
      </c>
      <c r="H1006" s="42" t="n">
        <v>12946.71</v>
      </c>
      <c r="I1006" s="42" t="n">
        <v>0</v>
      </c>
      <c r="J1006" s="42" t="n">
        <v>12946.71</v>
      </c>
      <c r="K1006" s="42" t="n">
        <v>0</v>
      </c>
      <c r="L1006" s="42" t="n">
        <v>2</v>
      </c>
      <c r="M1006" s="42" t="n">
        <v>24</v>
      </c>
      <c r="N1006" s="42" t="n">
        <v>12946.71</v>
      </c>
      <c r="O1006" s="42" t="n">
        <v>12946.71</v>
      </c>
      <c r="P1006" s="42" t="n">
        <v>0</v>
      </c>
      <c r="Q1006" s="42" t="n">
        <v>0</v>
      </c>
      <c r="R1006" s="42" t="n">
        <v>0</v>
      </c>
      <c r="S1006" s="42">
        <f>N1006-(J1006-K1006)</f>
        <v/>
      </c>
      <c r="T1006">
        <f>IF(N1006=0,0,IF(AND(ABS(S1006)&gt;Calc!$B$8,ABS(S1006)/ABS(N1006)&gt;Calc!$B$9),1,0))</f>
        <v/>
      </c>
      <c r="U1006">
        <f>IF(AND(A1006=Calc!$B$3,OR(Calc!$B$6="*",G1006=Calc!$B$6),OR(Calc!$B$7="*",F1006=Calc!$B$7)),1,0)</f>
        <v/>
      </c>
      <c r="V1006">
        <f>IF(AND(U1006=1,J1006&gt;0),J1006+ROW()/1000000,0)</f>
        <v/>
      </c>
      <c r="W1006">
        <f>IF(AND(U1006=1,OR(N1006&lt;&gt;0,J1006&lt;&gt;0)),ABS(S1006)+ROW()/1000000,0)</f>
        <v/>
      </c>
      <c r="X1006">
        <f>IF(AND(U1006=1,T1006=1,C1006&lt;&gt;0),ABS(S1006)+ROW()/1000000,0)</f>
        <v/>
      </c>
    </row>
    <row r="1007">
      <c r="A1007" t="n">
        <v>201711</v>
      </c>
      <c r="B1007" t="inlineStr">
        <is>
          <t>11/2017</t>
        </is>
      </c>
      <c r="C1007" t="n">
        <v>5</v>
      </c>
      <c r="D1007" t="inlineStr">
        <is>
          <t>S05</t>
        </is>
      </c>
      <c r="E1007" t="inlineStr">
        <is>
          <t>Nexa Victoria (S05)</t>
        </is>
      </c>
      <c r="F1007" t="inlineStr">
        <is>
          <t>Úc</t>
        </is>
      </c>
      <c r="G1007" t="inlineStr">
        <is>
          <t>POS</t>
        </is>
      </c>
      <c r="H1007" s="42" t="n">
        <v>10561.24</v>
      </c>
      <c r="I1007" s="42" t="n">
        <v>0</v>
      </c>
      <c r="J1007" s="42" t="n">
        <v>10561.24</v>
      </c>
      <c r="K1007" s="42" t="n">
        <v>9.99</v>
      </c>
      <c r="L1007" s="42" t="n">
        <v>6</v>
      </c>
      <c r="M1007" s="42" t="n">
        <v>43</v>
      </c>
      <c r="N1007" s="42" t="n">
        <v>10551.25</v>
      </c>
      <c r="O1007" s="42" t="n">
        <v>10561.24</v>
      </c>
      <c r="P1007" s="42" t="n">
        <v>0</v>
      </c>
      <c r="Q1007" s="42" t="n">
        <v>0</v>
      </c>
      <c r="R1007" s="42" t="n">
        <v>0</v>
      </c>
      <c r="S1007" s="42">
        <f>N1007-(J1007-K1007)</f>
        <v/>
      </c>
      <c r="T1007">
        <f>IF(N1007=0,0,IF(AND(ABS(S1007)&gt;Calc!$B$8,ABS(S1007)/ABS(N1007)&gt;Calc!$B$9),1,0))</f>
        <v/>
      </c>
      <c r="U1007">
        <f>IF(AND(A1007=Calc!$B$3,OR(Calc!$B$6="*",G1007=Calc!$B$6),OR(Calc!$B$7="*",F1007=Calc!$B$7)),1,0)</f>
        <v/>
      </c>
      <c r="V1007">
        <f>IF(AND(U1007=1,J1007&gt;0),J1007+ROW()/1000000,0)</f>
        <v/>
      </c>
      <c r="W1007">
        <f>IF(AND(U1007=1,OR(N1007&lt;&gt;0,J1007&lt;&gt;0)),ABS(S1007)+ROW()/1000000,0)</f>
        <v/>
      </c>
      <c r="X1007">
        <f>IF(AND(U1007=1,T1007=1,C1007&lt;&gt;0),ABS(S1007)+ROW()/1000000,0)</f>
        <v/>
      </c>
    </row>
    <row r="1008">
      <c r="A1008" t="n">
        <v>201711</v>
      </c>
      <c r="B1008" t="inlineStr">
        <is>
          <t>11/2017</t>
        </is>
      </c>
      <c r="C1008" t="n">
        <v>6</v>
      </c>
      <c r="D1008" t="inlineStr">
        <is>
          <t>S06</t>
        </is>
      </c>
      <c r="E1008" t="inlineStr">
        <is>
          <t>Nexa Western Australia (S06)</t>
        </is>
      </c>
      <c r="F1008" t="inlineStr">
        <is>
          <t>Úc</t>
        </is>
      </c>
      <c r="G1008" t="inlineStr">
        <is>
          <t>POS</t>
        </is>
      </c>
      <c r="H1008" s="42" t="n">
        <v>0</v>
      </c>
      <c r="I1008" s="42" t="n">
        <v>0</v>
      </c>
      <c r="J1008" s="42" t="n">
        <v>0</v>
      </c>
      <c r="K1008" s="42" t="n">
        <v>0</v>
      </c>
      <c r="L1008" s="42" t="n">
        <v>0</v>
      </c>
      <c r="M1008" s="42" t="n">
        <v>0</v>
      </c>
      <c r="N1008" s="42" t="n">
        <v>0</v>
      </c>
      <c r="O1008" s="42" t="n">
        <v>0</v>
      </c>
      <c r="P1008" s="42" t="n">
        <v>1</v>
      </c>
      <c r="Q1008" s="42" t="n">
        <v>0</v>
      </c>
      <c r="R1008" s="42" t="n">
        <v>0</v>
      </c>
      <c r="S1008" s="42">
        <f>N1008-(J1008-K1008)</f>
        <v/>
      </c>
      <c r="T1008">
        <f>IF(N1008=0,0,IF(AND(ABS(S1008)&gt;Calc!$B$8,ABS(S1008)/ABS(N1008)&gt;Calc!$B$9),1,0))</f>
        <v/>
      </c>
      <c r="U1008">
        <f>IF(AND(A1008=Calc!$B$3,OR(Calc!$B$6="*",G1008=Calc!$B$6),OR(Calc!$B$7="*",F1008=Calc!$B$7)),1,0)</f>
        <v/>
      </c>
      <c r="V1008">
        <f>IF(AND(U1008=1,J1008&gt;0),J1008+ROW()/1000000,0)</f>
        <v/>
      </c>
      <c r="W1008">
        <f>IF(AND(U1008=1,OR(N1008&lt;&gt;0,J1008&lt;&gt;0)),ABS(S1008)+ROW()/1000000,0)</f>
        <v/>
      </c>
      <c r="X1008">
        <f>IF(AND(U1008=1,T1008=1,C1008&lt;&gt;0),ABS(S1008)+ROW()/1000000,0)</f>
        <v/>
      </c>
    </row>
    <row r="1009">
      <c r="A1009" t="n">
        <v>201711</v>
      </c>
      <c r="B1009" t="inlineStr">
        <is>
          <t>11/2017</t>
        </is>
      </c>
      <c r="C1009" t="n">
        <v>8</v>
      </c>
      <c r="D1009" t="inlineStr">
        <is>
          <t>S08</t>
        </is>
      </c>
      <c r="E1009" t="inlineStr">
        <is>
          <t>Nexa Newfoundland and Labrador (S08)</t>
        </is>
      </c>
      <c r="F1009" t="inlineStr">
        <is>
          <t>Canada</t>
        </is>
      </c>
      <c r="G1009" t="inlineStr">
        <is>
          <t>POS</t>
        </is>
      </c>
      <c r="H1009" s="42" t="n">
        <v>12522.67</v>
      </c>
      <c r="I1009" s="42" t="n">
        <v>0</v>
      </c>
      <c r="J1009" s="42" t="n">
        <v>12522.67</v>
      </c>
      <c r="K1009" s="42" t="n">
        <v>37.95</v>
      </c>
      <c r="L1009" s="42" t="n">
        <v>7</v>
      </c>
      <c r="M1009" s="42" t="n">
        <v>59</v>
      </c>
      <c r="N1009" s="42" t="n">
        <v>12484.72</v>
      </c>
      <c r="O1009" s="42" t="n">
        <v>12522.67</v>
      </c>
      <c r="P1009" s="42" t="n">
        <v>0</v>
      </c>
      <c r="Q1009" s="42" t="n">
        <v>0</v>
      </c>
      <c r="R1009" s="42" t="n">
        <v>0</v>
      </c>
      <c r="S1009" s="42">
        <f>N1009-(J1009-K1009)</f>
        <v/>
      </c>
      <c r="T1009">
        <f>IF(N1009=0,0,IF(AND(ABS(S1009)&gt;Calc!$B$8,ABS(S1009)/ABS(N1009)&gt;Calc!$B$9),1,0))</f>
        <v/>
      </c>
      <c r="U1009">
        <f>IF(AND(A1009=Calc!$B$3,OR(Calc!$B$6="*",G1009=Calc!$B$6),OR(Calc!$B$7="*",F1009=Calc!$B$7)),1,0)</f>
        <v/>
      </c>
      <c r="V1009">
        <f>IF(AND(U1009=1,J1009&gt;0),J1009+ROW()/1000000,0)</f>
        <v/>
      </c>
      <c r="W1009">
        <f>IF(AND(U1009=1,OR(N1009&lt;&gt;0,J1009&lt;&gt;0)),ABS(S1009)+ROW()/1000000,0)</f>
        <v/>
      </c>
      <c r="X1009">
        <f>IF(AND(U1009=1,T1009=1,C1009&lt;&gt;0),ABS(S1009)+ROW()/1000000,0)</f>
        <v/>
      </c>
    </row>
    <row r="1010">
      <c r="A1010" t="n">
        <v>201711</v>
      </c>
      <c r="B1010" t="inlineStr">
        <is>
          <t>11/2017</t>
        </is>
      </c>
      <c r="C1010" t="n">
        <v>9</v>
      </c>
      <c r="D1010" t="inlineStr">
        <is>
          <t>S09</t>
        </is>
      </c>
      <c r="E1010" t="inlineStr">
        <is>
          <t>Nexa Northwest Territories (S09)</t>
        </is>
      </c>
      <c r="F1010" t="inlineStr">
        <is>
          <t>Canada</t>
        </is>
      </c>
      <c r="G1010" t="inlineStr">
        <is>
          <t>POS</t>
        </is>
      </c>
      <c r="H1010" s="42" t="n">
        <v>13867.17</v>
      </c>
      <c r="I1010" s="42" t="n">
        <v>398.19</v>
      </c>
      <c r="J1010" s="42" t="n">
        <v>13468.98</v>
      </c>
      <c r="K1010" s="42" t="n">
        <v>0</v>
      </c>
      <c r="L1010" s="42" t="n">
        <v>14</v>
      </c>
      <c r="M1010" s="42" t="n">
        <v>73</v>
      </c>
      <c r="N1010" s="42" t="n">
        <v>13468.98</v>
      </c>
      <c r="O1010" s="42" t="n">
        <v>13468.98</v>
      </c>
      <c r="P1010" s="42" t="n">
        <v>1</v>
      </c>
      <c r="Q1010" s="42" t="n">
        <v>0</v>
      </c>
      <c r="R1010" s="42" t="n">
        <v>0</v>
      </c>
      <c r="S1010" s="42">
        <f>N1010-(J1010-K1010)</f>
        <v/>
      </c>
      <c r="T1010">
        <f>IF(N1010=0,0,IF(AND(ABS(S1010)&gt;Calc!$B$8,ABS(S1010)/ABS(N1010)&gt;Calc!$B$9),1,0))</f>
        <v/>
      </c>
      <c r="U1010">
        <f>IF(AND(A1010=Calc!$B$3,OR(Calc!$B$6="*",G1010=Calc!$B$6),OR(Calc!$B$7="*",F1010=Calc!$B$7)),1,0)</f>
        <v/>
      </c>
      <c r="V1010">
        <f>IF(AND(U1010=1,J1010&gt;0),J1010+ROW()/1000000,0)</f>
        <v/>
      </c>
      <c r="W1010">
        <f>IF(AND(U1010=1,OR(N1010&lt;&gt;0,J1010&lt;&gt;0)),ABS(S1010)+ROW()/1000000,0)</f>
        <v/>
      </c>
      <c r="X1010">
        <f>IF(AND(U1010=1,T1010=1,C1010&lt;&gt;0),ABS(S1010)+ROW()/1000000,0)</f>
        <v/>
      </c>
    </row>
    <row r="1011">
      <c r="A1011" t="n">
        <v>201711</v>
      </c>
      <c r="B1011" t="inlineStr">
        <is>
          <t>11/2017</t>
        </is>
      </c>
      <c r="C1011" t="n">
        <v>10</v>
      </c>
      <c r="D1011" t="inlineStr">
        <is>
          <t>S10</t>
        </is>
      </c>
      <c r="E1011" t="inlineStr">
        <is>
          <t>Nexa Nunavut (S10)</t>
        </is>
      </c>
      <c r="F1011" t="inlineStr">
        <is>
          <t>Canada</t>
        </is>
      </c>
      <c r="G1011" t="inlineStr">
        <is>
          <t>POS</t>
        </is>
      </c>
      <c r="H1011" s="42" t="n">
        <v>3981.25</v>
      </c>
      <c r="I1011" s="42" t="n">
        <v>258.49</v>
      </c>
      <c r="J1011" s="42" t="n">
        <v>3722.76</v>
      </c>
      <c r="K1011" s="42" t="n">
        <v>0</v>
      </c>
      <c r="L1011" s="42" t="n">
        <v>4</v>
      </c>
      <c r="M1011" s="42" t="n">
        <v>43</v>
      </c>
      <c r="N1011" s="42" t="n">
        <v>3722.76</v>
      </c>
      <c r="O1011" s="42" t="n">
        <v>3722.76</v>
      </c>
      <c r="P1011" s="42" t="n">
        <v>0</v>
      </c>
      <c r="Q1011" s="42" t="n">
        <v>0</v>
      </c>
      <c r="R1011" s="42" t="n">
        <v>0</v>
      </c>
      <c r="S1011" s="42">
        <f>N1011-(J1011-K1011)</f>
        <v/>
      </c>
      <c r="T1011">
        <f>IF(N1011=0,0,IF(AND(ABS(S1011)&gt;Calc!$B$8,ABS(S1011)/ABS(N1011)&gt;Calc!$B$9),1,0))</f>
        <v/>
      </c>
      <c r="U1011">
        <f>IF(AND(A1011=Calc!$B$3,OR(Calc!$B$6="*",G1011=Calc!$B$6),OR(Calc!$B$7="*",F1011=Calc!$B$7)),1,0)</f>
        <v/>
      </c>
      <c r="V1011">
        <f>IF(AND(U1011=1,J1011&gt;0),J1011+ROW()/1000000,0)</f>
        <v/>
      </c>
      <c r="W1011">
        <f>IF(AND(U1011=1,OR(N1011&lt;&gt;0,J1011&lt;&gt;0)),ABS(S1011)+ROW()/1000000,0)</f>
        <v/>
      </c>
      <c r="X1011">
        <f>IF(AND(U1011=1,T1011=1,C1011&lt;&gt;0),ABS(S1011)+ROW()/1000000,0)</f>
        <v/>
      </c>
    </row>
    <row r="1012">
      <c r="A1012" t="n">
        <v>201711</v>
      </c>
      <c r="B1012" t="inlineStr">
        <is>
          <t>11/2017</t>
        </is>
      </c>
      <c r="C1012" t="n">
        <v>12</v>
      </c>
      <c r="D1012" t="inlineStr">
        <is>
          <t>S12</t>
        </is>
      </c>
      <c r="E1012" t="inlineStr">
        <is>
          <t>Nexa Basse-Normandie (S12)</t>
        </is>
      </c>
      <c r="F1012" t="inlineStr">
        <is>
          <t>Pháp</t>
        </is>
      </c>
      <c r="G1012" t="inlineStr">
        <is>
          <t>POS</t>
        </is>
      </c>
      <c r="H1012" s="42" t="n">
        <v>8566.889999999999</v>
      </c>
      <c r="I1012" s="42" t="n">
        <v>0</v>
      </c>
      <c r="J1012" s="42" t="n">
        <v>8566.889999999999</v>
      </c>
      <c r="K1012" s="42" t="n">
        <v>934.5</v>
      </c>
      <c r="L1012" s="42" t="n">
        <v>2</v>
      </c>
      <c r="M1012" s="42" t="n">
        <v>31</v>
      </c>
      <c r="N1012" s="42" t="n">
        <v>7632.39</v>
      </c>
      <c r="O1012" s="42" t="n">
        <v>8566.889999999999</v>
      </c>
      <c r="P1012" s="42" t="n">
        <v>0</v>
      </c>
      <c r="Q1012" s="42" t="n">
        <v>0</v>
      </c>
      <c r="R1012" s="42" t="n">
        <v>0</v>
      </c>
      <c r="S1012" s="42">
        <f>N1012-(J1012-K1012)</f>
        <v/>
      </c>
      <c r="T1012">
        <f>IF(N1012=0,0,IF(AND(ABS(S1012)&gt;Calc!$B$8,ABS(S1012)/ABS(N1012)&gt;Calc!$B$9),1,0))</f>
        <v/>
      </c>
      <c r="U1012">
        <f>IF(AND(A1012=Calc!$B$3,OR(Calc!$B$6="*",G1012=Calc!$B$6),OR(Calc!$B$7="*",F1012=Calc!$B$7)),1,0)</f>
        <v/>
      </c>
      <c r="V1012">
        <f>IF(AND(U1012=1,J1012&gt;0),J1012+ROW()/1000000,0)</f>
        <v/>
      </c>
      <c r="W1012">
        <f>IF(AND(U1012=1,OR(N1012&lt;&gt;0,J1012&lt;&gt;0)),ABS(S1012)+ROW()/1000000,0)</f>
        <v/>
      </c>
      <c r="X1012">
        <f>IF(AND(U1012=1,T1012=1,C1012&lt;&gt;0),ABS(S1012)+ROW()/1000000,0)</f>
        <v/>
      </c>
    </row>
    <row r="1013">
      <c r="A1013" t="n">
        <v>201711</v>
      </c>
      <c r="B1013" t="inlineStr">
        <is>
          <t>11/2017</t>
        </is>
      </c>
      <c r="C1013" t="n">
        <v>13</v>
      </c>
      <c r="D1013" t="inlineStr">
        <is>
          <t>S13</t>
        </is>
      </c>
      <c r="E1013" t="inlineStr">
        <is>
          <t>Nexa Corse (S13)</t>
        </is>
      </c>
      <c r="F1013" t="inlineStr">
        <is>
          <t>Pháp</t>
        </is>
      </c>
      <c r="G1013" t="inlineStr">
        <is>
          <t>POS</t>
        </is>
      </c>
      <c r="H1013" s="42" t="n">
        <v>2226.84</v>
      </c>
      <c r="I1013" s="42" t="n">
        <v>334.02</v>
      </c>
      <c r="J1013" s="42" t="n">
        <v>1892.82</v>
      </c>
      <c r="K1013" s="42" t="n">
        <v>0</v>
      </c>
      <c r="L1013" s="42" t="n">
        <v>1</v>
      </c>
      <c r="M1013" s="42" t="n">
        <v>8</v>
      </c>
      <c r="N1013" s="42" t="n">
        <v>1892.82</v>
      </c>
      <c r="O1013" s="42" t="n">
        <v>1892.82</v>
      </c>
      <c r="P1013" s="42" t="n">
        <v>0</v>
      </c>
      <c r="Q1013" s="42" t="n">
        <v>0</v>
      </c>
      <c r="R1013" s="42" t="n">
        <v>0</v>
      </c>
      <c r="S1013" s="42">
        <f>N1013-(J1013-K1013)</f>
        <v/>
      </c>
      <c r="T1013">
        <f>IF(N1013=0,0,IF(AND(ABS(S1013)&gt;Calc!$B$8,ABS(S1013)/ABS(N1013)&gt;Calc!$B$9),1,0))</f>
        <v/>
      </c>
      <c r="U1013">
        <f>IF(AND(A1013=Calc!$B$3,OR(Calc!$B$6="*",G1013=Calc!$B$6),OR(Calc!$B$7="*",F1013=Calc!$B$7)),1,0)</f>
        <v/>
      </c>
      <c r="V1013">
        <f>IF(AND(U1013=1,J1013&gt;0),J1013+ROW()/1000000,0)</f>
        <v/>
      </c>
      <c r="W1013">
        <f>IF(AND(U1013=1,OR(N1013&lt;&gt;0,J1013&lt;&gt;0)),ABS(S1013)+ROW()/1000000,0)</f>
        <v/>
      </c>
      <c r="X1013">
        <f>IF(AND(U1013=1,T1013=1,C1013&lt;&gt;0),ABS(S1013)+ROW()/1000000,0)</f>
        <v/>
      </c>
    </row>
    <row r="1014">
      <c r="A1014" t="n">
        <v>201711</v>
      </c>
      <c r="B1014" t="inlineStr">
        <is>
          <t>11/2017</t>
        </is>
      </c>
      <c r="C1014" t="n">
        <v>14</v>
      </c>
      <c r="D1014" t="inlineStr">
        <is>
          <t>S14</t>
        </is>
      </c>
      <c r="E1014" t="inlineStr">
        <is>
          <t>Nexa Franche-Comté (S14)</t>
        </is>
      </c>
      <c r="F1014" t="inlineStr">
        <is>
          <t>Pháp</t>
        </is>
      </c>
      <c r="G1014" t="inlineStr">
        <is>
          <t>POS</t>
        </is>
      </c>
      <c r="H1014" s="42" t="n">
        <v>3086.76</v>
      </c>
      <c r="I1014" s="42" t="n">
        <v>0</v>
      </c>
      <c r="J1014" s="42" t="n">
        <v>3086.76</v>
      </c>
      <c r="K1014" s="42" t="n">
        <v>0</v>
      </c>
      <c r="L1014" s="42" t="n">
        <v>1</v>
      </c>
      <c r="M1014" s="42" t="n">
        <v>24</v>
      </c>
      <c r="N1014" s="42" t="n">
        <v>3086.76</v>
      </c>
      <c r="O1014" s="42" t="n">
        <v>3086.76</v>
      </c>
      <c r="P1014" s="42" t="n">
        <v>0</v>
      </c>
      <c r="Q1014" s="42" t="n">
        <v>0</v>
      </c>
      <c r="R1014" s="42" t="n">
        <v>0</v>
      </c>
      <c r="S1014" s="42">
        <f>N1014-(J1014-K1014)</f>
        <v/>
      </c>
      <c r="T1014">
        <f>IF(N1014=0,0,IF(AND(ABS(S1014)&gt;Calc!$B$8,ABS(S1014)/ABS(N1014)&gt;Calc!$B$9),1,0))</f>
        <v/>
      </c>
      <c r="U1014">
        <f>IF(AND(A1014=Calc!$B$3,OR(Calc!$B$6="*",G1014=Calc!$B$6),OR(Calc!$B$7="*",F1014=Calc!$B$7)),1,0)</f>
        <v/>
      </c>
      <c r="V1014">
        <f>IF(AND(U1014=1,J1014&gt;0),J1014+ROW()/1000000,0)</f>
        <v/>
      </c>
      <c r="W1014">
        <f>IF(AND(U1014=1,OR(N1014&lt;&gt;0,J1014&lt;&gt;0)),ABS(S1014)+ROW()/1000000,0)</f>
        <v/>
      </c>
      <c r="X1014">
        <f>IF(AND(U1014=1,T1014=1,C1014&lt;&gt;0),ABS(S1014)+ROW()/1000000,0)</f>
        <v/>
      </c>
    </row>
    <row r="1015">
      <c r="A1015" t="n">
        <v>201711</v>
      </c>
      <c r="B1015" t="inlineStr">
        <is>
          <t>11/2017</t>
        </is>
      </c>
      <c r="C1015" t="n">
        <v>15</v>
      </c>
      <c r="D1015" t="inlineStr">
        <is>
          <t>S15</t>
        </is>
      </c>
      <c r="E1015" t="inlineStr">
        <is>
          <t>Nexa La Réunion (S15)</t>
        </is>
      </c>
      <c r="F1015" t="inlineStr">
        <is>
          <t>Pháp</t>
        </is>
      </c>
      <c r="G1015" t="inlineStr">
        <is>
          <t>POS</t>
        </is>
      </c>
      <c r="H1015" s="42" t="n">
        <v>2315.86</v>
      </c>
      <c r="I1015" s="42" t="n">
        <v>0</v>
      </c>
      <c r="J1015" s="42" t="n">
        <v>2315.86</v>
      </c>
      <c r="K1015" s="42" t="n">
        <v>20.97</v>
      </c>
      <c r="L1015" s="42" t="n">
        <v>2</v>
      </c>
      <c r="M1015" s="42" t="n">
        <v>23</v>
      </c>
      <c r="N1015" s="42" t="n">
        <v>2294.89</v>
      </c>
      <c r="O1015" s="42" t="n">
        <v>2315.86</v>
      </c>
      <c r="P1015" s="42" t="n">
        <v>0</v>
      </c>
      <c r="Q1015" s="42" t="n">
        <v>0</v>
      </c>
      <c r="R1015" s="42" t="n">
        <v>0</v>
      </c>
      <c r="S1015" s="42">
        <f>N1015-(J1015-K1015)</f>
        <v/>
      </c>
      <c r="T1015">
        <f>IF(N1015=0,0,IF(AND(ABS(S1015)&gt;Calc!$B$8,ABS(S1015)/ABS(N1015)&gt;Calc!$B$9),1,0))</f>
        <v/>
      </c>
      <c r="U1015">
        <f>IF(AND(A1015=Calc!$B$3,OR(Calc!$B$6="*",G1015=Calc!$B$6),OR(Calc!$B$7="*",F1015=Calc!$B$7)),1,0)</f>
        <v/>
      </c>
      <c r="V1015">
        <f>IF(AND(U1015=1,J1015&gt;0),J1015+ROW()/1000000,0)</f>
        <v/>
      </c>
      <c r="W1015">
        <f>IF(AND(U1015=1,OR(N1015&lt;&gt;0,J1015&lt;&gt;0)),ABS(S1015)+ROW()/1000000,0)</f>
        <v/>
      </c>
      <c r="X1015">
        <f>IF(AND(U1015=1,T1015=1,C1015&lt;&gt;0),ABS(S1015)+ROW()/1000000,0)</f>
        <v/>
      </c>
    </row>
    <row r="1016">
      <c r="A1016" t="n">
        <v>201711</v>
      </c>
      <c r="B1016" t="inlineStr">
        <is>
          <t>11/2017</t>
        </is>
      </c>
      <c r="C1016" t="n">
        <v>17</v>
      </c>
      <c r="D1016" t="inlineStr">
        <is>
          <t>S17</t>
        </is>
      </c>
      <c r="E1016" t="inlineStr">
        <is>
          <t>Nexa Martinique (S17)</t>
        </is>
      </c>
      <c r="F1016" t="inlineStr">
        <is>
          <t>Pháp</t>
        </is>
      </c>
      <c r="G1016" t="inlineStr">
        <is>
          <t>POS</t>
        </is>
      </c>
      <c r="H1016" s="42" t="n">
        <v>6352</v>
      </c>
      <c r="I1016" s="42" t="n">
        <v>0</v>
      </c>
      <c r="J1016" s="42" t="n">
        <v>6352</v>
      </c>
      <c r="K1016" s="42" t="n">
        <v>0</v>
      </c>
      <c r="L1016" s="42" t="n">
        <v>1</v>
      </c>
      <c r="M1016" s="42" t="n">
        <v>18</v>
      </c>
      <c r="N1016" s="42" t="n">
        <v>6352</v>
      </c>
      <c r="O1016" s="42" t="n">
        <v>6352</v>
      </c>
      <c r="P1016" s="42" t="n">
        <v>0</v>
      </c>
      <c r="Q1016" s="42" t="n">
        <v>0</v>
      </c>
      <c r="R1016" s="42" t="n">
        <v>0</v>
      </c>
      <c r="S1016" s="42">
        <f>N1016-(J1016-K1016)</f>
        <v/>
      </c>
      <c r="T1016">
        <f>IF(N1016=0,0,IF(AND(ABS(S1016)&gt;Calc!$B$8,ABS(S1016)/ABS(N1016)&gt;Calc!$B$9),1,0))</f>
        <v/>
      </c>
      <c r="U1016">
        <f>IF(AND(A1016=Calc!$B$3,OR(Calc!$B$6="*",G1016=Calc!$B$6),OR(Calc!$B$7="*",F1016=Calc!$B$7)),1,0)</f>
        <v/>
      </c>
      <c r="V1016">
        <f>IF(AND(U1016=1,J1016&gt;0),J1016+ROW()/1000000,0)</f>
        <v/>
      </c>
      <c r="W1016">
        <f>IF(AND(U1016=1,OR(N1016&lt;&gt;0,J1016&lt;&gt;0)),ABS(S1016)+ROW()/1000000,0)</f>
        <v/>
      </c>
      <c r="X1016">
        <f>IF(AND(U1016=1,T1016=1,C1016&lt;&gt;0),ABS(S1016)+ROW()/1000000,0)</f>
        <v/>
      </c>
    </row>
    <row r="1017">
      <c r="A1017" t="n">
        <v>201711</v>
      </c>
      <c r="B1017" t="inlineStr">
        <is>
          <t>11/2017</t>
        </is>
      </c>
      <c r="C1017" t="n">
        <v>19</v>
      </c>
      <c r="D1017" t="inlineStr">
        <is>
          <t>S19</t>
        </is>
      </c>
      <c r="E1017" t="inlineStr">
        <is>
          <t>Nexa Berlin (S19)</t>
        </is>
      </c>
      <c r="F1017" t="inlineStr">
        <is>
          <t>Đức</t>
        </is>
      </c>
      <c r="G1017" t="inlineStr">
        <is>
          <t>POS</t>
        </is>
      </c>
      <c r="H1017" s="42" t="n">
        <v>2023.67</v>
      </c>
      <c r="I1017" s="42" t="n">
        <v>0</v>
      </c>
      <c r="J1017" s="42" t="n">
        <v>2023.67</v>
      </c>
      <c r="K1017" s="42" t="n">
        <v>0</v>
      </c>
      <c r="L1017" s="42" t="n">
        <v>3</v>
      </c>
      <c r="M1017" s="42" t="n">
        <v>17</v>
      </c>
      <c r="N1017" s="42" t="n">
        <v>2023.67</v>
      </c>
      <c r="O1017" s="42" t="n">
        <v>2023.67</v>
      </c>
      <c r="P1017" s="42" t="n">
        <v>0</v>
      </c>
      <c r="Q1017" s="42" t="n">
        <v>0</v>
      </c>
      <c r="R1017" s="42" t="n">
        <v>0</v>
      </c>
      <c r="S1017" s="42">
        <f>N1017-(J1017-K1017)</f>
        <v/>
      </c>
      <c r="T1017">
        <f>IF(N1017=0,0,IF(AND(ABS(S1017)&gt;Calc!$B$8,ABS(S1017)/ABS(N1017)&gt;Calc!$B$9),1,0))</f>
        <v/>
      </c>
      <c r="U1017">
        <f>IF(AND(A1017=Calc!$B$3,OR(Calc!$B$6="*",G1017=Calc!$B$6),OR(Calc!$B$7="*",F1017=Calc!$B$7)),1,0)</f>
        <v/>
      </c>
      <c r="V1017">
        <f>IF(AND(U1017=1,J1017&gt;0),J1017+ROW()/1000000,0)</f>
        <v/>
      </c>
      <c r="W1017">
        <f>IF(AND(U1017=1,OR(N1017&lt;&gt;0,J1017&lt;&gt;0)),ABS(S1017)+ROW()/1000000,0)</f>
        <v/>
      </c>
      <c r="X1017">
        <f>IF(AND(U1017=1,T1017=1,C1017&lt;&gt;0),ABS(S1017)+ROW()/1000000,0)</f>
        <v/>
      </c>
    </row>
    <row r="1018">
      <c r="A1018" t="n">
        <v>201711</v>
      </c>
      <c r="B1018" t="inlineStr">
        <is>
          <t>11/2017</t>
        </is>
      </c>
      <c r="C1018" t="n">
        <v>20</v>
      </c>
      <c r="D1018" t="inlineStr">
        <is>
          <t>S20</t>
        </is>
      </c>
      <c r="E1018" t="inlineStr">
        <is>
          <t>Nexa Brandenburg (S20)</t>
        </is>
      </c>
      <c r="F1018" t="inlineStr">
        <is>
          <t>Đức</t>
        </is>
      </c>
      <c r="G1018" t="inlineStr">
        <is>
          <t>POS</t>
        </is>
      </c>
      <c r="H1018" s="42" t="n">
        <v>5768.83</v>
      </c>
      <c r="I1018" s="42" t="n">
        <v>634.02</v>
      </c>
      <c r="J1018" s="42" t="n">
        <v>5134.81</v>
      </c>
      <c r="K1018" s="42" t="n">
        <v>0</v>
      </c>
      <c r="L1018" s="42" t="n">
        <v>2</v>
      </c>
      <c r="M1018" s="42" t="n">
        <v>42</v>
      </c>
      <c r="N1018" s="42" t="n">
        <v>5134.81</v>
      </c>
      <c r="O1018" s="42" t="n">
        <v>5134.81</v>
      </c>
      <c r="P1018" s="42" t="n">
        <v>0</v>
      </c>
      <c r="Q1018" s="42" t="n">
        <v>0</v>
      </c>
      <c r="R1018" s="42" t="n">
        <v>0</v>
      </c>
      <c r="S1018" s="42">
        <f>N1018-(J1018-K1018)</f>
        <v/>
      </c>
      <c r="T1018">
        <f>IF(N1018=0,0,IF(AND(ABS(S1018)&gt;Calc!$B$8,ABS(S1018)/ABS(N1018)&gt;Calc!$B$9),1,0))</f>
        <v/>
      </c>
      <c r="U1018">
        <f>IF(AND(A1018=Calc!$B$3,OR(Calc!$B$6="*",G1018=Calc!$B$6),OR(Calc!$B$7="*",F1018=Calc!$B$7)),1,0)</f>
        <v/>
      </c>
      <c r="V1018">
        <f>IF(AND(U1018=1,J1018&gt;0),J1018+ROW()/1000000,0)</f>
        <v/>
      </c>
      <c r="W1018">
        <f>IF(AND(U1018=1,OR(N1018&lt;&gt;0,J1018&lt;&gt;0)),ABS(S1018)+ROW()/1000000,0)</f>
        <v/>
      </c>
      <c r="X1018">
        <f>IF(AND(U1018=1,T1018=1,C1018&lt;&gt;0),ABS(S1018)+ROW()/1000000,0)</f>
        <v/>
      </c>
    </row>
    <row r="1019">
      <c r="A1019" t="n">
        <v>201711</v>
      </c>
      <c r="B1019" t="inlineStr">
        <is>
          <t>11/2017</t>
        </is>
      </c>
      <c r="C1019" t="n">
        <v>22</v>
      </c>
      <c r="D1019" t="inlineStr">
        <is>
          <t>S22</t>
        </is>
      </c>
      <c r="E1019" t="inlineStr">
        <is>
          <t>Nexa Freistaat Thüringen (S22)</t>
        </is>
      </c>
      <c r="F1019" t="inlineStr">
        <is>
          <t>Đức</t>
        </is>
      </c>
      <c r="G1019" t="inlineStr">
        <is>
          <t>POS</t>
        </is>
      </c>
      <c r="H1019" s="42" t="n">
        <v>5485.7</v>
      </c>
      <c r="I1019" s="42" t="n">
        <v>0</v>
      </c>
      <c r="J1019" s="42" t="n">
        <v>5485.7</v>
      </c>
      <c r="K1019" s="42" t="n">
        <v>919</v>
      </c>
      <c r="L1019" s="42" t="n">
        <v>3</v>
      </c>
      <c r="M1019" s="42" t="n">
        <v>18</v>
      </c>
      <c r="N1019" s="42" t="n">
        <v>4566.7</v>
      </c>
      <c r="O1019" s="42" t="n">
        <v>5485.7</v>
      </c>
      <c r="P1019" s="42" t="n">
        <v>0</v>
      </c>
      <c r="Q1019" s="42" t="n">
        <v>0</v>
      </c>
      <c r="R1019" s="42" t="n">
        <v>0</v>
      </c>
      <c r="S1019" s="42">
        <f>N1019-(J1019-K1019)</f>
        <v/>
      </c>
      <c r="T1019">
        <f>IF(N1019=0,0,IF(AND(ABS(S1019)&gt;Calc!$B$8,ABS(S1019)/ABS(N1019)&gt;Calc!$B$9),1,0))</f>
        <v/>
      </c>
      <c r="U1019">
        <f>IF(AND(A1019=Calc!$B$3,OR(Calc!$B$6="*",G1019=Calc!$B$6),OR(Calc!$B$7="*",F1019=Calc!$B$7)),1,0)</f>
        <v/>
      </c>
      <c r="V1019">
        <f>IF(AND(U1019=1,J1019&gt;0),J1019+ROW()/1000000,0)</f>
        <v/>
      </c>
      <c r="W1019">
        <f>IF(AND(U1019=1,OR(N1019&lt;&gt;0,J1019&lt;&gt;0)),ABS(S1019)+ROW()/1000000,0)</f>
        <v/>
      </c>
      <c r="X1019">
        <f>IF(AND(U1019=1,T1019=1,C1019&lt;&gt;0),ABS(S1019)+ROW()/1000000,0)</f>
        <v/>
      </c>
    </row>
    <row r="1020">
      <c r="A1020" t="n">
        <v>201711</v>
      </c>
      <c r="B1020" t="inlineStr">
        <is>
          <t>11/2017</t>
        </is>
      </c>
      <c r="C1020" t="n">
        <v>23</v>
      </c>
      <c r="D1020" t="inlineStr">
        <is>
          <t>S23</t>
        </is>
      </c>
      <c r="E1020" t="inlineStr">
        <is>
          <t>Nexa Hamburg (S23)</t>
        </is>
      </c>
      <c r="F1020" t="inlineStr">
        <is>
          <t>Đức</t>
        </is>
      </c>
      <c r="G1020" t="inlineStr">
        <is>
          <t>POS</t>
        </is>
      </c>
      <c r="H1020" s="42" t="n">
        <v>3879.05</v>
      </c>
      <c r="I1020" s="42" t="n">
        <v>14.8</v>
      </c>
      <c r="J1020" s="42" t="n">
        <v>3864.25</v>
      </c>
      <c r="K1020" s="42" t="n">
        <v>0</v>
      </c>
      <c r="L1020" s="42" t="n">
        <v>4</v>
      </c>
      <c r="M1020" s="42" t="n">
        <v>26</v>
      </c>
      <c r="N1020" s="42" t="n">
        <v>3864.25</v>
      </c>
      <c r="O1020" s="42" t="n">
        <v>3864.25</v>
      </c>
      <c r="P1020" s="42" t="n">
        <v>0</v>
      </c>
      <c r="Q1020" s="42" t="n">
        <v>0</v>
      </c>
      <c r="R1020" s="42" t="n">
        <v>0</v>
      </c>
      <c r="S1020" s="42">
        <f>N1020-(J1020-K1020)</f>
        <v/>
      </c>
      <c r="T1020">
        <f>IF(N1020=0,0,IF(AND(ABS(S1020)&gt;Calc!$B$8,ABS(S1020)/ABS(N1020)&gt;Calc!$B$9),1,0))</f>
        <v/>
      </c>
      <c r="U1020">
        <f>IF(AND(A1020=Calc!$B$3,OR(Calc!$B$6="*",G1020=Calc!$B$6),OR(Calc!$B$7="*",F1020=Calc!$B$7)),1,0)</f>
        <v/>
      </c>
      <c r="V1020">
        <f>IF(AND(U1020=1,J1020&gt;0),J1020+ROW()/1000000,0)</f>
        <v/>
      </c>
      <c r="W1020">
        <f>IF(AND(U1020=1,OR(N1020&lt;&gt;0,J1020&lt;&gt;0)),ABS(S1020)+ROW()/1000000,0)</f>
        <v/>
      </c>
      <c r="X1020">
        <f>IF(AND(U1020=1,T1020=1,C1020&lt;&gt;0),ABS(S1020)+ROW()/1000000,0)</f>
        <v/>
      </c>
    </row>
    <row r="1021">
      <c r="A1021" t="n">
        <v>201711</v>
      </c>
      <c r="B1021" t="inlineStr">
        <is>
          <t>11/2017</t>
        </is>
      </c>
      <c r="C1021" t="n">
        <v>24</v>
      </c>
      <c r="D1021" t="inlineStr">
        <is>
          <t>S24</t>
        </is>
      </c>
      <c r="E1021" t="inlineStr">
        <is>
          <t>Nexa Hessen (S24)</t>
        </is>
      </c>
      <c r="F1021" t="inlineStr">
        <is>
          <t>Đức</t>
        </is>
      </c>
      <c r="G1021" t="inlineStr">
        <is>
          <t>POS</t>
        </is>
      </c>
      <c r="H1021" s="42" t="n">
        <v>3907.74</v>
      </c>
      <c r="I1021" s="42" t="n">
        <v>0</v>
      </c>
      <c r="J1021" s="42" t="n">
        <v>3907.74</v>
      </c>
      <c r="K1021" s="42" t="n">
        <v>0</v>
      </c>
      <c r="L1021" s="42" t="n">
        <v>4</v>
      </c>
      <c r="M1021" s="42" t="n">
        <v>12</v>
      </c>
      <c r="N1021" s="42" t="n">
        <v>3907.74</v>
      </c>
      <c r="O1021" s="42" t="n">
        <v>3907.74</v>
      </c>
      <c r="P1021" s="42" t="n">
        <v>0</v>
      </c>
      <c r="Q1021" s="42" t="n">
        <v>0</v>
      </c>
      <c r="R1021" s="42" t="n">
        <v>0</v>
      </c>
      <c r="S1021" s="42">
        <f>N1021-(J1021-K1021)</f>
        <v/>
      </c>
      <c r="T1021">
        <f>IF(N1021=0,0,IF(AND(ABS(S1021)&gt;Calc!$B$8,ABS(S1021)/ABS(N1021)&gt;Calc!$B$9),1,0))</f>
        <v/>
      </c>
      <c r="U1021">
        <f>IF(AND(A1021=Calc!$B$3,OR(Calc!$B$6="*",G1021=Calc!$B$6),OR(Calc!$B$7="*",F1021=Calc!$B$7)),1,0)</f>
        <v/>
      </c>
      <c r="V1021">
        <f>IF(AND(U1021=1,J1021&gt;0),J1021+ROW()/1000000,0)</f>
        <v/>
      </c>
      <c r="W1021">
        <f>IF(AND(U1021=1,OR(N1021&lt;&gt;0,J1021&lt;&gt;0)),ABS(S1021)+ROW()/1000000,0)</f>
        <v/>
      </c>
      <c r="X1021">
        <f>IF(AND(U1021=1,T1021=1,C1021&lt;&gt;0),ABS(S1021)+ROW()/1000000,0)</f>
        <v/>
      </c>
    </row>
    <row r="1022">
      <c r="A1022" t="n">
        <v>201711</v>
      </c>
      <c r="B1022" t="inlineStr">
        <is>
          <t>11/2017</t>
        </is>
      </c>
      <c r="C1022" t="n">
        <v>27</v>
      </c>
      <c r="D1022" t="inlineStr">
        <is>
          <t>S27</t>
        </is>
      </c>
      <c r="E1022" t="inlineStr">
        <is>
          <t>Nexa Sachsen-Anhalt (S27)</t>
        </is>
      </c>
      <c r="F1022" t="inlineStr">
        <is>
          <t>Đức</t>
        </is>
      </c>
      <c r="G1022" t="inlineStr">
        <is>
          <t>POS</t>
        </is>
      </c>
      <c r="H1022" s="42" t="n">
        <v>2835.6</v>
      </c>
      <c r="I1022" s="42" t="n">
        <v>0</v>
      </c>
      <c r="J1022" s="42" t="n">
        <v>2835.6</v>
      </c>
      <c r="K1022" s="42" t="n">
        <v>0</v>
      </c>
      <c r="L1022" s="42" t="n">
        <v>1</v>
      </c>
      <c r="M1022" s="42" t="n">
        <v>8</v>
      </c>
      <c r="N1022" s="42" t="n">
        <v>2835.6</v>
      </c>
      <c r="O1022" s="42" t="n">
        <v>2835.6</v>
      </c>
      <c r="P1022" s="42" t="n">
        <v>1</v>
      </c>
      <c r="Q1022" s="42" t="n">
        <v>0</v>
      </c>
      <c r="R1022" s="42" t="n">
        <v>0</v>
      </c>
      <c r="S1022" s="42">
        <f>N1022-(J1022-K1022)</f>
        <v/>
      </c>
      <c r="T1022">
        <f>IF(N1022=0,0,IF(AND(ABS(S1022)&gt;Calc!$B$8,ABS(S1022)/ABS(N1022)&gt;Calc!$B$9),1,0))</f>
        <v/>
      </c>
      <c r="U1022">
        <f>IF(AND(A1022=Calc!$B$3,OR(Calc!$B$6="*",G1022=Calc!$B$6),OR(Calc!$B$7="*",F1022=Calc!$B$7)),1,0)</f>
        <v/>
      </c>
      <c r="V1022">
        <f>IF(AND(U1022=1,J1022&gt;0),J1022+ROW()/1000000,0)</f>
        <v/>
      </c>
      <c r="W1022">
        <f>IF(AND(U1022=1,OR(N1022&lt;&gt;0,J1022&lt;&gt;0)),ABS(S1022)+ROW()/1000000,0)</f>
        <v/>
      </c>
      <c r="X1022">
        <f>IF(AND(U1022=1,T1022=1,C1022&lt;&gt;0),ABS(S1022)+ROW()/1000000,0)</f>
        <v/>
      </c>
    </row>
    <row r="1023">
      <c r="A1023" t="n">
        <v>201711</v>
      </c>
      <c r="B1023" t="inlineStr">
        <is>
          <t>11/2017</t>
        </is>
      </c>
      <c r="C1023" t="n">
        <v>29</v>
      </c>
      <c r="D1023" t="inlineStr">
        <is>
          <t>S29</t>
        </is>
      </c>
      <c r="E1023" t="inlineStr">
        <is>
          <t>Nexa Enna (S29)</t>
        </is>
      </c>
      <c r="F1023" t="inlineStr">
        <is>
          <t>Ý</t>
        </is>
      </c>
      <c r="G1023" t="inlineStr">
        <is>
          <t>POS</t>
        </is>
      </c>
      <c r="H1023" s="42" t="n">
        <v>2824.93</v>
      </c>
      <c r="I1023" s="42" t="n">
        <v>0</v>
      </c>
      <c r="J1023" s="42" t="n">
        <v>2824.93</v>
      </c>
      <c r="K1023" s="42" t="n">
        <v>376</v>
      </c>
      <c r="L1023" s="42" t="n">
        <v>4</v>
      </c>
      <c r="M1023" s="42" t="n">
        <v>14</v>
      </c>
      <c r="N1023" s="42" t="n">
        <v>1848.93</v>
      </c>
      <c r="O1023" s="42" t="n">
        <v>2824.93</v>
      </c>
      <c r="P1023" s="42" t="n">
        <v>0</v>
      </c>
      <c r="Q1023" s="42" t="n">
        <v>0</v>
      </c>
      <c r="R1023" s="42" t="n">
        <v>0</v>
      </c>
      <c r="S1023" s="42">
        <f>N1023-(J1023-K1023)</f>
        <v/>
      </c>
      <c r="T1023">
        <f>IF(N1023=0,0,IF(AND(ABS(S1023)&gt;Calc!$B$8,ABS(S1023)/ABS(N1023)&gt;Calc!$B$9),1,0))</f>
        <v/>
      </c>
      <c r="U1023">
        <f>IF(AND(A1023=Calc!$B$3,OR(Calc!$B$6="*",G1023=Calc!$B$6),OR(Calc!$B$7="*",F1023=Calc!$B$7)),1,0)</f>
        <v/>
      </c>
      <c r="V1023">
        <f>IF(AND(U1023=1,J1023&gt;0),J1023+ROW()/1000000,0)</f>
        <v/>
      </c>
      <c r="W1023">
        <f>IF(AND(U1023=1,OR(N1023&lt;&gt;0,J1023&lt;&gt;0)),ABS(S1023)+ROW()/1000000,0)</f>
        <v/>
      </c>
      <c r="X1023">
        <f>IF(AND(U1023=1,T1023=1,C1023&lt;&gt;0),ABS(S1023)+ROW()/1000000,0)</f>
        <v/>
      </c>
    </row>
    <row r="1024">
      <c r="A1024" t="n">
        <v>201711</v>
      </c>
      <c r="B1024" t="inlineStr">
        <is>
          <t>11/2017</t>
        </is>
      </c>
      <c r="C1024" t="n">
        <v>30</v>
      </c>
      <c r="D1024" t="inlineStr">
        <is>
          <t>S30</t>
        </is>
      </c>
      <c r="E1024" t="inlineStr">
        <is>
          <t>Nexa Pesaro (S30)</t>
        </is>
      </c>
      <c r="F1024" t="inlineStr">
        <is>
          <t>Ý</t>
        </is>
      </c>
      <c r="G1024" t="inlineStr">
        <is>
          <t>POS</t>
        </is>
      </c>
      <c r="H1024" s="42" t="n">
        <v>13521.16</v>
      </c>
      <c r="I1024" s="42" t="n">
        <v>995.54</v>
      </c>
      <c r="J1024" s="42" t="n">
        <v>12525.62</v>
      </c>
      <c r="K1024" s="42" t="n">
        <v>0</v>
      </c>
      <c r="L1024" s="42" t="n">
        <v>6</v>
      </c>
      <c r="M1024" s="42" t="n">
        <v>63</v>
      </c>
      <c r="N1024" s="42" t="n">
        <v>12525.62</v>
      </c>
      <c r="O1024" s="42" t="n">
        <v>12525.62</v>
      </c>
      <c r="P1024" s="42" t="n">
        <v>0</v>
      </c>
      <c r="Q1024" s="42" t="n">
        <v>0</v>
      </c>
      <c r="R1024" s="42" t="n">
        <v>0</v>
      </c>
      <c r="S1024" s="42">
        <f>N1024-(J1024-K1024)</f>
        <v/>
      </c>
      <c r="T1024">
        <f>IF(N1024=0,0,IF(AND(ABS(S1024)&gt;Calc!$B$8,ABS(S1024)/ABS(N1024)&gt;Calc!$B$9),1,0))</f>
        <v/>
      </c>
      <c r="U1024">
        <f>IF(AND(A1024=Calc!$B$3,OR(Calc!$B$6="*",G1024=Calc!$B$6),OR(Calc!$B$7="*",F1024=Calc!$B$7)),1,0)</f>
        <v/>
      </c>
      <c r="V1024">
        <f>IF(AND(U1024=1,J1024&gt;0),J1024+ROW()/1000000,0)</f>
        <v/>
      </c>
      <c r="W1024">
        <f>IF(AND(U1024=1,OR(N1024&lt;&gt;0,J1024&lt;&gt;0)),ABS(S1024)+ROW()/1000000,0)</f>
        <v/>
      </c>
      <c r="X1024">
        <f>IF(AND(U1024=1,T1024=1,C1024&lt;&gt;0),ABS(S1024)+ROW()/1000000,0)</f>
        <v/>
      </c>
    </row>
    <row r="1025">
      <c r="A1025" t="n">
        <v>201711</v>
      </c>
      <c r="B1025" t="inlineStr">
        <is>
          <t>11/2017</t>
        </is>
      </c>
      <c r="C1025" t="n">
        <v>31</v>
      </c>
      <c r="D1025" t="inlineStr">
        <is>
          <t>S31</t>
        </is>
      </c>
      <c r="E1025" t="inlineStr">
        <is>
          <t>Nexa Drenthe (S31)</t>
        </is>
      </c>
      <c r="F1025" t="inlineStr">
        <is>
          <t>Hà Lan</t>
        </is>
      </c>
      <c r="G1025" t="inlineStr">
        <is>
          <t>POS</t>
        </is>
      </c>
      <c r="H1025" s="42" t="n">
        <v>12789.45</v>
      </c>
      <c r="I1025" s="42" t="n">
        <v>213.83</v>
      </c>
      <c r="J1025" s="42" t="n">
        <v>12575.62</v>
      </c>
      <c r="K1025" s="42" t="n">
        <v>0</v>
      </c>
      <c r="L1025" s="42" t="n">
        <v>4</v>
      </c>
      <c r="M1025" s="42" t="n">
        <v>31</v>
      </c>
      <c r="N1025" s="42" t="n">
        <v>12575.62</v>
      </c>
      <c r="O1025" s="42" t="n">
        <v>12575.62</v>
      </c>
      <c r="P1025" s="42" t="n">
        <v>0</v>
      </c>
      <c r="Q1025" s="42" t="n">
        <v>0</v>
      </c>
      <c r="R1025" s="42" t="n">
        <v>0</v>
      </c>
      <c r="S1025" s="42">
        <f>N1025-(J1025-K1025)</f>
        <v/>
      </c>
      <c r="T1025">
        <f>IF(N1025=0,0,IF(AND(ABS(S1025)&gt;Calc!$B$8,ABS(S1025)/ABS(N1025)&gt;Calc!$B$9),1,0))</f>
        <v/>
      </c>
      <c r="U1025">
        <f>IF(AND(A1025=Calc!$B$3,OR(Calc!$B$6="*",G1025=Calc!$B$6),OR(Calc!$B$7="*",F1025=Calc!$B$7)),1,0)</f>
        <v/>
      </c>
      <c r="V1025">
        <f>IF(AND(U1025=1,J1025&gt;0),J1025+ROW()/1000000,0)</f>
        <v/>
      </c>
      <c r="W1025">
        <f>IF(AND(U1025=1,OR(N1025&lt;&gt;0,J1025&lt;&gt;0)),ABS(S1025)+ROW()/1000000,0)</f>
        <v/>
      </c>
      <c r="X1025">
        <f>IF(AND(U1025=1,T1025=1,C1025&lt;&gt;0),ABS(S1025)+ROW()/1000000,0)</f>
        <v/>
      </c>
    </row>
    <row r="1026">
      <c r="A1026" t="n">
        <v>201711</v>
      </c>
      <c r="B1026" t="inlineStr">
        <is>
          <t>11/2017</t>
        </is>
      </c>
      <c r="C1026" t="n">
        <v>32</v>
      </c>
      <c r="D1026" t="inlineStr">
        <is>
          <t>S32</t>
        </is>
      </c>
      <c r="E1026" t="inlineStr">
        <is>
          <t>Nexa Flevoland (S32)</t>
        </is>
      </c>
      <c r="F1026" t="inlineStr">
        <is>
          <t>Hà Lan</t>
        </is>
      </c>
      <c r="G1026" t="inlineStr">
        <is>
          <t>POS</t>
        </is>
      </c>
      <c r="H1026" s="42" t="n">
        <v>401.98</v>
      </c>
      <c r="I1026" s="42" t="n">
        <v>60.3</v>
      </c>
      <c r="J1026" s="42" t="n">
        <v>341.68</v>
      </c>
      <c r="K1026" s="42" t="n">
        <v>0</v>
      </c>
      <c r="L1026" s="42" t="n">
        <v>1</v>
      </c>
      <c r="M1026" s="42" t="n">
        <v>3</v>
      </c>
      <c r="N1026" s="42" t="n">
        <v>341.68</v>
      </c>
      <c r="O1026" s="42" t="n">
        <v>341.68</v>
      </c>
      <c r="P1026" s="42" t="n">
        <v>0</v>
      </c>
      <c r="Q1026" s="42" t="n">
        <v>0</v>
      </c>
      <c r="R1026" s="42" t="n">
        <v>0</v>
      </c>
      <c r="S1026" s="42">
        <f>N1026-(J1026-K1026)</f>
        <v/>
      </c>
      <c r="T1026">
        <f>IF(N1026=0,0,IF(AND(ABS(S1026)&gt;Calc!$B$8,ABS(S1026)/ABS(N1026)&gt;Calc!$B$9),1,0))</f>
        <v/>
      </c>
      <c r="U1026">
        <f>IF(AND(A1026=Calc!$B$3,OR(Calc!$B$6="*",G1026=Calc!$B$6),OR(Calc!$B$7="*",F1026=Calc!$B$7)),1,0)</f>
        <v/>
      </c>
      <c r="V1026">
        <f>IF(AND(U1026=1,J1026&gt;0),J1026+ROW()/1000000,0)</f>
        <v/>
      </c>
      <c r="W1026">
        <f>IF(AND(U1026=1,OR(N1026&lt;&gt;0,J1026&lt;&gt;0)),ABS(S1026)+ROW()/1000000,0)</f>
        <v/>
      </c>
      <c r="X1026">
        <f>IF(AND(U1026=1,T1026=1,C1026&lt;&gt;0),ABS(S1026)+ROW()/1000000,0)</f>
        <v/>
      </c>
    </row>
    <row r="1027">
      <c r="A1027" t="n">
        <v>201711</v>
      </c>
      <c r="B1027" t="inlineStr">
        <is>
          <t>11/2017</t>
        </is>
      </c>
      <c r="C1027" t="n">
        <v>33</v>
      </c>
      <c r="D1027" t="inlineStr">
        <is>
          <t>S33</t>
        </is>
      </c>
      <c r="E1027" t="inlineStr">
        <is>
          <t>Nexa Friesland (S33)</t>
        </is>
      </c>
      <c r="F1027" t="inlineStr">
        <is>
          <t>Hà Lan</t>
        </is>
      </c>
      <c r="G1027" t="inlineStr">
        <is>
          <t>POS</t>
        </is>
      </c>
      <c r="H1027" s="42" t="n">
        <v>7319.48</v>
      </c>
      <c r="I1027" s="42" t="n">
        <v>816.27</v>
      </c>
      <c r="J1027" s="42" t="n">
        <v>6503.21</v>
      </c>
      <c r="K1027" s="42" t="n">
        <v>0</v>
      </c>
      <c r="L1027" s="42" t="n">
        <v>5</v>
      </c>
      <c r="M1027" s="42" t="n">
        <v>33</v>
      </c>
      <c r="N1027" s="42" t="n">
        <v>6503.21</v>
      </c>
      <c r="O1027" s="42" t="n">
        <v>6503.21</v>
      </c>
      <c r="P1027" s="42" t="n">
        <v>0</v>
      </c>
      <c r="Q1027" s="42" t="n">
        <v>0</v>
      </c>
      <c r="R1027" s="42" t="n">
        <v>0</v>
      </c>
      <c r="S1027" s="42">
        <f>N1027-(J1027-K1027)</f>
        <v/>
      </c>
      <c r="T1027">
        <f>IF(N1027=0,0,IF(AND(ABS(S1027)&gt;Calc!$B$8,ABS(S1027)/ABS(N1027)&gt;Calc!$B$9),1,0))</f>
        <v/>
      </c>
      <c r="U1027">
        <f>IF(AND(A1027=Calc!$B$3,OR(Calc!$B$6="*",G1027=Calc!$B$6),OR(Calc!$B$7="*",F1027=Calc!$B$7)),1,0)</f>
        <v/>
      </c>
      <c r="V1027">
        <f>IF(AND(U1027=1,J1027&gt;0),J1027+ROW()/1000000,0)</f>
        <v/>
      </c>
      <c r="W1027">
        <f>IF(AND(U1027=1,OR(N1027&lt;&gt;0,J1027&lt;&gt;0)),ABS(S1027)+ROW()/1000000,0)</f>
        <v/>
      </c>
      <c r="X1027">
        <f>IF(AND(U1027=1,T1027=1,C1027&lt;&gt;0),ABS(S1027)+ROW()/1000000,0)</f>
        <v/>
      </c>
    </row>
    <row r="1028">
      <c r="A1028" t="n">
        <v>201711</v>
      </c>
      <c r="B1028" t="inlineStr">
        <is>
          <t>11/2017</t>
        </is>
      </c>
      <c r="C1028" t="n">
        <v>34</v>
      </c>
      <c r="D1028" t="inlineStr">
        <is>
          <t>S34</t>
        </is>
      </c>
      <c r="E1028" t="inlineStr">
        <is>
          <t>Nexa Groningen (S34)</t>
        </is>
      </c>
      <c r="F1028" t="inlineStr">
        <is>
          <t>Hà Lan</t>
        </is>
      </c>
      <c r="G1028" t="inlineStr">
        <is>
          <t>POS</t>
        </is>
      </c>
      <c r="H1028" s="42" t="n">
        <v>5625.36</v>
      </c>
      <c r="I1028" s="42" t="n">
        <v>0</v>
      </c>
      <c r="J1028" s="42" t="n">
        <v>5625.36</v>
      </c>
      <c r="K1028" s="42" t="n">
        <v>0</v>
      </c>
      <c r="L1028" s="42" t="n">
        <v>4</v>
      </c>
      <c r="M1028" s="42" t="n">
        <v>31</v>
      </c>
      <c r="N1028" s="42" t="n">
        <v>5625.36</v>
      </c>
      <c r="O1028" s="42" t="n">
        <v>5625.36</v>
      </c>
      <c r="P1028" s="42" t="n">
        <v>0</v>
      </c>
      <c r="Q1028" s="42" t="n">
        <v>0</v>
      </c>
      <c r="R1028" s="42" t="n">
        <v>0</v>
      </c>
      <c r="S1028" s="42">
        <f>N1028-(J1028-K1028)</f>
        <v/>
      </c>
      <c r="T1028">
        <f>IF(N1028=0,0,IF(AND(ABS(S1028)&gt;Calc!$B$8,ABS(S1028)/ABS(N1028)&gt;Calc!$B$9),1,0))</f>
        <v/>
      </c>
      <c r="U1028">
        <f>IF(AND(A1028=Calc!$B$3,OR(Calc!$B$6="*",G1028=Calc!$B$6),OR(Calc!$B$7="*",F1028=Calc!$B$7)),1,0)</f>
        <v/>
      </c>
      <c r="V1028">
        <f>IF(AND(U1028=1,J1028&gt;0),J1028+ROW()/1000000,0)</f>
        <v/>
      </c>
      <c r="W1028">
        <f>IF(AND(U1028=1,OR(N1028&lt;&gt;0,J1028&lt;&gt;0)),ABS(S1028)+ROW()/1000000,0)</f>
        <v/>
      </c>
      <c r="X1028">
        <f>IF(AND(U1028=1,T1028=1,C1028&lt;&gt;0),ABS(S1028)+ROW()/1000000,0)</f>
        <v/>
      </c>
    </row>
    <row r="1029">
      <c r="A1029" t="n">
        <v>201711</v>
      </c>
      <c r="B1029" t="inlineStr">
        <is>
          <t>11/2017</t>
        </is>
      </c>
      <c r="C1029" t="n">
        <v>36</v>
      </c>
      <c r="D1029" t="inlineStr">
        <is>
          <t>S36</t>
        </is>
      </c>
      <c r="E1029" t="inlineStr">
        <is>
          <t>Nexa Armagh (S36)</t>
        </is>
      </c>
      <c r="F1029" t="inlineStr">
        <is>
          <t>Anh</t>
        </is>
      </c>
      <c r="G1029" t="inlineStr">
        <is>
          <t>POS</t>
        </is>
      </c>
      <c r="H1029" s="42" t="n">
        <v>11128.22</v>
      </c>
      <c r="I1029" s="42" t="n">
        <v>705.62</v>
      </c>
      <c r="J1029" s="42" t="n">
        <v>10422.6</v>
      </c>
      <c r="K1029" s="42" t="n">
        <v>5399.49</v>
      </c>
      <c r="L1029" s="42" t="n">
        <v>6</v>
      </c>
      <c r="M1029" s="42" t="n">
        <v>40</v>
      </c>
      <c r="N1029" s="42" t="n">
        <v>5023.11</v>
      </c>
      <c r="O1029" s="42" t="n">
        <v>10422.6</v>
      </c>
      <c r="P1029" s="42" t="n">
        <v>1</v>
      </c>
      <c r="Q1029" s="42" t="n">
        <v>0</v>
      </c>
      <c r="R1029" s="42" t="n">
        <v>0</v>
      </c>
      <c r="S1029" s="42">
        <f>N1029-(J1029-K1029)</f>
        <v/>
      </c>
      <c r="T1029">
        <f>IF(N1029=0,0,IF(AND(ABS(S1029)&gt;Calc!$B$8,ABS(S1029)/ABS(N1029)&gt;Calc!$B$9),1,0))</f>
        <v/>
      </c>
      <c r="U1029">
        <f>IF(AND(A1029=Calc!$B$3,OR(Calc!$B$6="*",G1029=Calc!$B$6),OR(Calc!$B$7="*",F1029=Calc!$B$7)),1,0)</f>
        <v/>
      </c>
      <c r="V1029">
        <f>IF(AND(U1029=1,J1029&gt;0),J1029+ROW()/1000000,0)</f>
        <v/>
      </c>
      <c r="W1029">
        <f>IF(AND(U1029=1,OR(N1029&lt;&gt;0,J1029&lt;&gt;0)),ABS(S1029)+ROW()/1000000,0)</f>
        <v/>
      </c>
      <c r="X1029">
        <f>IF(AND(U1029=1,T1029=1,C1029&lt;&gt;0),ABS(S1029)+ROW()/1000000,0)</f>
        <v/>
      </c>
    </row>
    <row r="1030">
      <c r="A1030" t="n">
        <v>201711</v>
      </c>
      <c r="B1030" t="inlineStr">
        <is>
          <t>11/2017</t>
        </is>
      </c>
      <c r="C1030" t="n">
        <v>37</v>
      </c>
      <c r="D1030" t="inlineStr">
        <is>
          <t>S37</t>
        </is>
      </c>
      <c r="E1030" t="inlineStr">
        <is>
          <t>Nexa Ayrshire (S37)</t>
        </is>
      </c>
      <c r="F1030" t="inlineStr">
        <is>
          <t>Anh</t>
        </is>
      </c>
      <c r="G1030" t="inlineStr">
        <is>
          <t>POS</t>
        </is>
      </c>
      <c r="H1030" s="42" t="n">
        <v>3156.27</v>
      </c>
      <c r="I1030" s="42" t="n">
        <v>0.61</v>
      </c>
      <c r="J1030" s="42" t="n">
        <v>3155.66</v>
      </c>
      <c r="K1030" s="42" t="n">
        <v>0</v>
      </c>
      <c r="L1030" s="42" t="n">
        <v>5</v>
      </c>
      <c r="M1030" s="42" t="n">
        <v>31</v>
      </c>
      <c r="N1030" s="42" t="n">
        <v>3155.66</v>
      </c>
      <c r="O1030" s="42" t="n">
        <v>3155.66</v>
      </c>
      <c r="P1030" s="42" t="n">
        <v>0</v>
      </c>
      <c r="Q1030" s="42" t="n">
        <v>0</v>
      </c>
      <c r="R1030" s="42" t="n">
        <v>0</v>
      </c>
      <c r="S1030" s="42">
        <f>N1030-(J1030-K1030)</f>
        <v/>
      </c>
      <c r="T1030">
        <f>IF(N1030=0,0,IF(AND(ABS(S1030)&gt;Calc!$B$8,ABS(S1030)/ABS(N1030)&gt;Calc!$B$9),1,0))</f>
        <v/>
      </c>
      <c r="U1030">
        <f>IF(AND(A1030=Calc!$B$3,OR(Calc!$B$6="*",G1030=Calc!$B$6),OR(Calc!$B$7="*",F1030=Calc!$B$7)),1,0)</f>
        <v/>
      </c>
      <c r="V1030">
        <f>IF(AND(U1030=1,J1030&gt;0),J1030+ROW()/1000000,0)</f>
        <v/>
      </c>
      <c r="W1030">
        <f>IF(AND(U1030=1,OR(N1030&lt;&gt;0,J1030&lt;&gt;0)),ABS(S1030)+ROW()/1000000,0)</f>
        <v/>
      </c>
      <c r="X1030">
        <f>IF(AND(U1030=1,T1030=1,C1030&lt;&gt;0),ABS(S1030)+ROW()/1000000,0)</f>
        <v/>
      </c>
    </row>
    <row r="1031">
      <c r="A1031" t="n">
        <v>201711</v>
      </c>
      <c r="B1031" t="inlineStr">
        <is>
          <t>11/2017</t>
        </is>
      </c>
      <c r="C1031" t="n">
        <v>38</v>
      </c>
      <c r="D1031" t="inlineStr">
        <is>
          <t>S38</t>
        </is>
      </c>
      <c r="E1031" t="inlineStr">
        <is>
          <t>Nexa Belfast (S38)</t>
        </is>
      </c>
      <c r="F1031" t="inlineStr">
        <is>
          <t>Anh</t>
        </is>
      </c>
      <c r="G1031" t="inlineStr">
        <is>
          <t>POS</t>
        </is>
      </c>
      <c r="H1031" s="42" t="n">
        <v>5476.76</v>
      </c>
      <c r="I1031" s="42" t="n">
        <v>133.8</v>
      </c>
      <c r="J1031" s="42" t="n">
        <v>5342.96</v>
      </c>
      <c r="K1031" s="42" t="n">
        <v>0</v>
      </c>
      <c r="L1031" s="42" t="n">
        <v>6</v>
      </c>
      <c r="M1031" s="42" t="n">
        <v>19</v>
      </c>
      <c r="N1031" s="42" t="n">
        <v>5342.96</v>
      </c>
      <c r="O1031" s="42" t="n">
        <v>5342.96</v>
      </c>
      <c r="P1031" s="42" t="n">
        <v>1</v>
      </c>
      <c r="Q1031" s="42" t="n">
        <v>0</v>
      </c>
      <c r="R1031" s="42" t="n">
        <v>0</v>
      </c>
      <c r="S1031" s="42">
        <f>N1031-(J1031-K1031)</f>
        <v/>
      </c>
      <c r="T1031">
        <f>IF(N1031=0,0,IF(AND(ABS(S1031)&gt;Calc!$B$8,ABS(S1031)/ABS(N1031)&gt;Calc!$B$9),1,0))</f>
        <v/>
      </c>
      <c r="U1031">
        <f>IF(AND(A1031=Calc!$B$3,OR(Calc!$B$6="*",G1031=Calc!$B$6),OR(Calc!$B$7="*",F1031=Calc!$B$7)),1,0)</f>
        <v/>
      </c>
      <c r="V1031">
        <f>IF(AND(U1031=1,J1031&gt;0),J1031+ROW()/1000000,0)</f>
        <v/>
      </c>
      <c r="W1031">
        <f>IF(AND(U1031=1,OR(N1031&lt;&gt;0,J1031&lt;&gt;0)),ABS(S1031)+ROW()/1000000,0)</f>
        <v/>
      </c>
      <c r="X1031">
        <f>IF(AND(U1031=1,T1031=1,C1031&lt;&gt;0),ABS(S1031)+ROW()/1000000,0)</f>
        <v/>
      </c>
    </row>
    <row r="1032">
      <c r="A1032" t="n">
        <v>201711</v>
      </c>
      <c r="B1032" t="inlineStr">
        <is>
          <t>11/2017</t>
        </is>
      </c>
      <c r="C1032" t="n">
        <v>39</v>
      </c>
      <c r="D1032" t="inlineStr">
        <is>
          <t>S39</t>
        </is>
      </c>
      <c r="E1032" t="inlineStr">
        <is>
          <t>Nexa Blaenau Gwent (S39)</t>
        </is>
      </c>
      <c r="F1032" t="inlineStr">
        <is>
          <t>Anh</t>
        </is>
      </c>
      <c r="G1032" t="inlineStr">
        <is>
          <t>POS</t>
        </is>
      </c>
      <c r="H1032" s="42" t="n">
        <v>19845.6</v>
      </c>
      <c r="I1032" s="42" t="n">
        <v>0</v>
      </c>
      <c r="J1032" s="42" t="n">
        <v>19845.6</v>
      </c>
      <c r="K1032" s="42" t="n">
        <v>0</v>
      </c>
      <c r="L1032" s="42" t="n">
        <v>4</v>
      </c>
      <c r="M1032" s="42" t="n">
        <v>28</v>
      </c>
      <c r="N1032" s="42" t="n">
        <v>19845.6</v>
      </c>
      <c r="O1032" s="42" t="n">
        <v>19845.6</v>
      </c>
      <c r="P1032" s="42" t="n">
        <v>0</v>
      </c>
      <c r="Q1032" s="42" t="n">
        <v>0</v>
      </c>
      <c r="R1032" s="42" t="n">
        <v>0</v>
      </c>
      <c r="S1032" s="42">
        <f>N1032-(J1032-K1032)</f>
        <v/>
      </c>
      <c r="T1032">
        <f>IF(N1032=0,0,IF(AND(ABS(S1032)&gt;Calc!$B$8,ABS(S1032)/ABS(N1032)&gt;Calc!$B$9),1,0))</f>
        <v/>
      </c>
      <c r="U1032">
        <f>IF(AND(A1032=Calc!$B$3,OR(Calc!$B$6="*",G1032=Calc!$B$6),OR(Calc!$B$7="*",F1032=Calc!$B$7)),1,0)</f>
        <v/>
      </c>
      <c r="V1032">
        <f>IF(AND(U1032=1,J1032&gt;0),J1032+ROW()/1000000,0)</f>
        <v/>
      </c>
      <c r="W1032">
        <f>IF(AND(U1032=1,OR(N1032&lt;&gt;0,J1032&lt;&gt;0)),ABS(S1032)+ROW()/1000000,0)</f>
        <v/>
      </c>
      <c r="X1032">
        <f>IF(AND(U1032=1,T1032=1,C1032&lt;&gt;0),ABS(S1032)+ROW()/1000000,0)</f>
        <v/>
      </c>
    </row>
    <row r="1033">
      <c r="A1033" t="n">
        <v>201711</v>
      </c>
      <c r="B1033" t="inlineStr">
        <is>
          <t>11/2017</t>
        </is>
      </c>
      <c r="C1033" t="n">
        <v>40</v>
      </c>
      <c r="D1033" t="inlineStr">
        <is>
          <t>S40</t>
        </is>
      </c>
      <c r="E1033" t="inlineStr">
        <is>
          <t>Nexa Dungannon and South Tyrone (S40)</t>
        </is>
      </c>
      <c r="F1033" t="inlineStr">
        <is>
          <t>Anh</t>
        </is>
      </c>
      <c r="G1033" t="inlineStr">
        <is>
          <t>POS</t>
        </is>
      </c>
      <c r="H1033" s="42" t="n">
        <v>11301.3</v>
      </c>
      <c r="I1033" s="42" t="n">
        <v>342.52</v>
      </c>
      <c r="J1033" s="42" t="n">
        <v>10958.78</v>
      </c>
      <c r="K1033" s="42" t="n">
        <v>0</v>
      </c>
      <c r="L1033" s="42" t="n">
        <v>3</v>
      </c>
      <c r="M1033" s="42" t="n">
        <v>42</v>
      </c>
      <c r="N1033" s="42" t="n">
        <v>10958.78</v>
      </c>
      <c r="O1033" s="42" t="n">
        <v>10958.78</v>
      </c>
      <c r="P1033" s="42" t="n">
        <v>0</v>
      </c>
      <c r="Q1033" s="42" t="n">
        <v>0</v>
      </c>
      <c r="R1033" s="42" t="n">
        <v>0</v>
      </c>
      <c r="S1033" s="42">
        <f>N1033-(J1033-K1033)</f>
        <v/>
      </c>
      <c r="T1033">
        <f>IF(N1033=0,0,IF(AND(ABS(S1033)&gt;Calc!$B$8,ABS(S1033)/ABS(N1033)&gt;Calc!$B$9),1,0))</f>
        <v/>
      </c>
      <c r="U1033">
        <f>IF(AND(A1033=Calc!$B$3,OR(Calc!$B$6="*",G1033=Calc!$B$6),OR(Calc!$B$7="*",F1033=Calc!$B$7)),1,0)</f>
        <v/>
      </c>
      <c r="V1033">
        <f>IF(AND(U1033=1,J1033&gt;0),J1033+ROW()/1000000,0)</f>
        <v/>
      </c>
      <c r="W1033">
        <f>IF(AND(U1033=1,OR(N1033&lt;&gt;0,J1033&lt;&gt;0)),ABS(S1033)+ROW()/1000000,0)</f>
        <v/>
      </c>
      <c r="X1033">
        <f>IF(AND(U1033=1,T1033=1,C1033&lt;&gt;0),ABS(S1033)+ROW()/1000000,0)</f>
        <v/>
      </c>
    </row>
    <row r="1034">
      <c r="A1034" t="n">
        <v>201711</v>
      </c>
      <c r="B1034" t="inlineStr">
        <is>
          <t>11/2017</t>
        </is>
      </c>
      <c r="C1034" t="n">
        <v>41</v>
      </c>
      <c r="D1034" t="inlineStr">
        <is>
          <t>S41</t>
        </is>
      </c>
      <c r="E1034" t="inlineStr">
        <is>
          <t>Nexa Fermanagh (S41)</t>
        </is>
      </c>
      <c r="F1034" t="inlineStr">
        <is>
          <t>Anh</t>
        </is>
      </c>
      <c r="G1034" t="inlineStr">
        <is>
          <t>POS</t>
        </is>
      </c>
      <c r="H1034" s="42" t="n">
        <v>7533.03</v>
      </c>
      <c r="I1034" s="42" t="n">
        <v>202.2</v>
      </c>
      <c r="J1034" s="42" t="n">
        <v>7330.83</v>
      </c>
      <c r="K1034" s="42" t="n">
        <v>159.99</v>
      </c>
      <c r="L1034" s="42" t="n">
        <v>3</v>
      </c>
      <c r="M1034" s="42" t="n">
        <v>34</v>
      </c>
      <c r="N1034" s="42" t="n">
        <v>7170.84</v>
      </c>
      <c r="O1034" s="42" t="n">
        <v>7330.83</v>
      </c>
      <c r="P1034" s="42" t="n">
        <v>0</v>
      </c>
      <c r="Q1034" s="42" t="n">
        <v>0</v>
      </c>
      <c r="R1034" s="42" t="n">
        <v>0</v>
      </c>
      <c r="S1034" s="42">
        <f>N1034-(J1034-K1034)</f>
        <v/>
      </c>
      <c r="T1034">
        <f>IF(N1034=0,0,IF(AND(ABS(S1034)&gt;Calc!$B$8,ABS(S1034)/ABS(N1034)&gt;Calc!$B$9),1,0))</f>
        <v/>
      </c>
      <c r="U1034">
        <f>IF(AND(A1034=Calc!$B$3,OR(Calc!$B$6="*",G1034=Calc!$B$6),OR(Calc!$B$7="*",F1034=Calc!$B$7)),1,0)</f>
        <v/>
      </c>
      <c r="V1034">
        <f>IF(AND(U1034=1,J1034&gt;0),J1034+ROW()/1000000,0)</f>
        <v/>
      </c>
      <c r="W1034">
        <f>IF(AND(U1034=1,OR(N1034&lt;&gt;0,J1034&lt;&gt;0)),ABS(S1034)+ROW()/1000000,0)</f>
        <v/>
      </c>
      <c r="X1034">
        <f>IF(AND(U1034=1,T1034=1,C1034&lt;&gt;0),ABS(S1034)+ROW()/1000000,0)</f>
        <v/>
      </c>
    </row>
    <row r="1035">
      <c r="A1035" t="n">
        <v>201711</v>
      </c>
      <c r="B1035" t="inlineStr">
        <is>
          <t>11/2017</t>
        </is>
      </c>
      <c r="C1035" t="n">
        <v>42</v>
      </c>
      <c r="D1035" t="inlineStr">
        <is>
          <t>S42</t>
        </is>
      </c>
      <c r="E1035" t="inlineStr">
        <is>
          <t>Nexa North Down (S42)</t>
        </is>
      </c>
      <c r="F1035" t="inlineStr">
        <is>
          <t>Anh</t>
        </is>
      </c>
      <c r="G1035" t="inlineStr">
        <is>
          <t>POS</t>
        </is>
      </c>
      <c r="H1035" s="42" t="n">
        <v>15938.34</v>
      </c>
      <c r="I1035" s="42" t="n">
        <v>430.97</v>
      </c>
      <c r="J1035" s="42" t="n">
        <v>15507.37</v>
      </c>
      <c r="K1035" s="42" t="n">
        <v>0</v>
      </c>
      <c r="L1035" s="42" t="n">
        <v>7</v>
      </c>
      <c r="M1035" s="42" t="n">
        <v>84</v>
      </c>
      <c r="N1035" s="42" t="n">
        <v>15507.37</v>
      </c>
      <c r="O1035" s="42" t="n">
        <v>15507.37</v>
      </c>
      <c r="P1035" s="42" t="n">
        <v>0</v>
      </c>
      <c r="Q1035" s="42" t="n">
        <v>0</v>
      </c>
      <c r="R1035" s="42" t="n">
        <v>0</v>
      </c>
      <c r="S1035" s="42">
        <f>N1035-(J1035-K1035)</f>
        <v/>
      </c>
      <c r="T1035">
        <f>IF(N1035=0,0,IF(AND(ABS(S1035)&gt;Calc!$B$8,ABS(S1035)/ABS(N1035)&gt;Calc!$B$9),1,0))</f>
        <v/>
      </c>
      <c r="U1035">
        <f>IF(AND(A1035=Calc!$B$3,OR(Calc!$B$6="*",G1035=Calc!$B$6),OR(Calc!$B$7="*",F1035=Calc!$B$7)),1,0)</f>
        <v/>
      </c>
      <c r="V1035">
        <f>IF(AND(U1035=1,J1035&gt;0),J1035+ROW()/1000000,0)</f>
        <v/>
      </c>
      <c r="W1035">
        <f>IF(AND(U1035=1,OR(N1035&lt;&gt;0,J1035&lt;&gt;0)),ABS(S1035)+ROW()/1000000,0)</f>
        <v/>
      </c>
      <c r="X1035">
        <f>IF(AND(U1035=1,T1035=1,C1035&lt;&gt;0),ABS(S1035)+ROW()/1000000,0)</f>
        <v/>
      </c>
    </row>
    <row r="1036">
      <c r="A1036" t="n">
        <v>201711</v>
      </c>
      <c r="B1036" t="inlineStr">
        <is>
          <t>11/2017</t>
        </is>
      </c>
      <c r="C1036" t="n">
        <v>43</v>
      </c>
      <c r="D1036" t="inlineStr">
        <is>
          <t>S43</t>
        </is>
      </c>
      <c r="E1036" t="inlineStr">
        <is>
          <t>Nexa Alaska (S43)</t>
        </is>
      </c>
      <c r="F1036" t="inlineStr">
        <is>
          <t>Mỹ</t>
        </is>
      </c>
      <c r="G1036" t="inlineStr">
        <is>
          <t>POS</t>
        </is>
      </c>
      <c r="H1036" s="42" t="n">
        <v>16315.86</v>
      </c>
      <c r="I1036" s="42" t="n">
        <v>0</v>
      </c>
      <c r="J1036" s="42" t="n">
        <v>16315.86</v>
      </c>
      <c r="K1036" s="42" t="n">
        <v>0</v>
      </c>
      <c r="L1036" s="42" t="n">
        <v>4</v>
      </c>
      <c r="M1036" s="42" t="n">
        <v>37</v>
      </c>
      <c r="N1036" s="42" t="n">
        <v>15619.86</v>
      </c>
      <c r="O1036" s="42" t="n">
        <v>16315.86</v>
      </c>
      <c r="P1036" s="42" t="n">
        <v>1</v>
      </c>
      <c r="Q1036" s="42" t="n">
        <v>0</v>
      </c>
      <c r="R1036" s="42" t="n">
        <v>0</v>
      </c>
      <c r="S1036" s="42">
        <f>N1036-(J1036-K1036)</f>
        <v/>
      </c>
      <c r="T1036">
        <f>IF(N1036=0,0,IF(AND(ABS(S1036)&gt;Calc!$B$8,ABS(S1036)/ABS(N1036)&gt;Calc!$B$9),1,0))</f>
        <v/>
      </c>
      <c r="U1036">
        <f>IF(AND(A1036=Calc!$B$3,OR(Calc!$B$6="*",G1036=Calc!$B$6),OR(Calc!$B$7="*",F1036=Calc!$B$7)),1,0)</f>
        <v/>
      </c>
      <c r="V1036">
        <f>IF(AND(U1036=1,J1036&gt;0),J1036+ROW()/1000000,0)</f>
        <v/>
      </c>
      <c r="W1036">
        <f>IF(AND(U1036=1,OR(N1036&lt;&gt;0,J1036&lt;&gt;0)),ABS(S1036)+ROW()/1000000,0)</f>
        <v/>
      </c>
      <c r="X1036">
        <f>IF(AND(U1036=1,T1036=1,C1036&lt;&gt;0),ABS(S1036)+ROW()/1000000,0)</f>
        <v/>
      </c>
    </row>
    <row r="1037">
      <c r="A1037" t="n">
        <v>201711</v>
      </c>
      <c r="B1037" t="inlineStr">
        <is>
          <t>11/2017</t>
        </is>
      </c>
      <c r="C1037" t="n">
        <v>44</v>
      </c>
      <c r="D1037" t="inlineStr">
        <is>
          <t>S44</t>
        </is>
      </c>
      <c r="E1037" t="inlineStr">
        <is>
          <t>Nexa Arkansas (S44)</t>
        </is>
      </c>
      <c r="F1037" t="inlineStr">
        <is>
          <t>Mỹ</t>
        </is>
      </c>
      <c r="G1037" t="inlineStr">
        <is>
          <t>POS</t>
        </is>
      </c>
      <c r="H1037" s="42" t="n">
        <v>31392.32</v>
      </c>
      <c r="I1037" s="42" t="n">
        <v>1421.68</v>
      </c>
      <c r="J1037" s="42" t="n">
        <v>29970.64</v>
      </c>
      <c r="K1037" s="42" t="n">
        <v>1838</v>
      </c>
      <c r="L1037" s="42" t="n">
        <v>14</v>
      </c>
      <c r="M1037" s="42" t="n">
        <v>85</v>
      </c>
      <c r="N1037" s="42" t="n">
        <v>28132.64</v>
      </c>
      <c r="O1037" s="42" t="n">
        <v>29970.64</v>
      </c>
      <c r="P1037" s="42" t="n">
        <v>0</v>
      </c>
      <c r="Q1037" s="42" t="n">
        <v>0</v>
      </c>
      <c r="R1037" s="42" t="n">
        <v>0</v>
      </c>
      <c r="S1037" s="42">
        <f>N1037-(J1037-K1037)</f>
        <v/>
      </c>
      <c r="T1037">
        <f>IF(N1037=0,0,IF(AND(ABS(S1037)&gt;Calc!$B$8,ABS(S1037)/ABS(N1037)&gt;Calc!$B$9),1,0))</f>
        <v/>
      </c>
      <c r="U1037">
        <f>IF(AND(A1037=Calc!$B$3,OR(Calc!$B$6="*",G1037=Calc!$B$6),OR(Calc!$B$7="*",F1037=Calc!$B$7)),1,0)</f>
        <v/>
      </c>
      <c r="V1037">
        <f>IF(AND(U1037=1,J1037&gt;0),J1037+ROW()/1000000,0)</f>
        <v/>
      </c>
      <c r="W1037">
        <f>IF(AND(U1037=1,OR(N1037&lt;&gt;0,J1037&lt;&gt;0)),ABS(S1037)+ROW()/1000000,0)</f>
        <v/>
      </c>
      <c r="X1037">
        <f>IF(AND(U1037=1,T1037=1,C1037&lt;&gt;0),ABS(S1037)+ROW()/1000000,0)</f>
        <v/>
      </c>
    </row>
    <row r="1038">
      <c r="A1038" t="n">
        <v>201711</v>
      </c>
      <c r="B1038" t="inlineStr">
        <is>
          <t>11/2017</t>
        </is>
      </c>
      <c r="C1038" t="n">
        <v>45</v>
      </c>
      <c r="D1038" t="inlineStr">
        <is>
          <t>S45</t>
        </is>
      </c>
      <c r="E1038" t="inlineStr">
        <is>
          <t>Nexa Connecticut (S45)</t>
        </is>
      </c>
      <c r="F1038" t="inlineStr">
        <is>
          <t>Mỹ</t>
        </is>
      </c>
      <c r="G1038" t="inlineStr">
        <is>
          <t>POS</t>
        </is>
      </c>
      <c r="H1038" s="42" t="n">
        <v>9862.709999999999</v>
      </c>
      <c r="I1038" s="42" t="n">
        <v>150.35</v>
      </c>
      <c r="J1038" s="42" t="n">
        <v>9712.360000000001</v>
      </c>
      <c r="K1038" s="42" t="n">
        <v>0</v>
      </c>
      <c r="L1038" s="42" t="n">
        <v>9</v>
      </c>
      <c r="M1038" s="42" t="n">
        <v>32</v>
      </c>
      <c r="N1038" s="42" t="n">
        <v>9712.360000000001</v>
      </c>
      <c r="O1038" s="42" t="n">
        <v>9712.360000000001</v>
      </c>
      <c r="P1038" s="42" t="n">
        <v>0</v>
      </c>
      <c r="Q1038" s="42" t="n">
        <v>0</v>
      </c>
      <c r="R1038" s="42" t="n">
        <v>0</v>
      </c>
      <c r="S1038" s="42">
        <f>N1038-(J1038-K1038)</f>
        <v/>
      </c>
      <c r="T1038">
        <f>IF(N1038=0,0,IF(AND(ABS(S1038)&gt;Calc!$B$8,ABS(S1038)/ABS(N1038)&gt;Calc!$B$9),1,0))</f>
        <v/>
      </c>
      <c r="U1038">
        <f>IF(AND(A1038=Calc!$B$3,OR(Calc!$B$6="*",G1038=Calc!$B$6),OR(Calc!$B$7="*",F1038=Calc!$B$7)),1,0)</f>
        <v/>
      </c>
      <c r="V1038">
        <f>IF(AND(U1038=1,J1038&gt;0),J1038+ROW()/1000000,0)</f>
        <v/>
      </c>
      <c r="W1038">
        <f>IF(AND(U1038=1,OR(N1038&lt;&gt;0,J1038&lt;&gt;0)),ABS(S1038)+ROW()/1000000,0)</f>
        <v/>
      </c>
      <c r="X1038">
        <f>IF(AND(U1038=1,T1038=1,C1038&lt;&gt;0),ABS(S1038)+ROW()/1000000,0)</f>
        <v/>
      </c>
    </row>
    <row r="1039">
      <c r="A1039" t="n">
        <v>201711</v>
      </c>
      <c r="B1039" t="inlineStr">
        <is>
          <t>11/2017</t>
        </is>
      </c>
      <c r="C1039" t="n">
        <v>47</v>
      </c>
      <c r="D1039" t="inlineStr">
        <is>
          <t>S47</t>
        </is>
      </c>
      <c r="E1039" t="inlineStr">
        <is>
          <t>Nexa Hawaii (S47)</t>
        </is>
      </c>
      <c r="F1039" t="inlineStr">
        <is>
          <t>Mỹ</t>
        </is>
      </c>
      <c r="G1039" t="inlineStr">
        <is>
          <t>POS</t>
        </is>
      </c>
      <c r="H1039" s="42" t="n">
        <v>17409.32</v>
      </c>
      <c r="I1039" s="42" t="n">
        <v>86.98999999999999</v>
      </c>
      <c r="J1039" s="42" t="n">
        <v>17322.33</v>
      </c>
      <c r="K1039" s="42" t="n">
        <v>14.19</v>
      </c>
      <c r="L1039" s="42" t="n">
        <v>9</v>
      </c>
      <c r="M1039" s="42" t="n">
        <v>57</v>
      </c>
      <c r="N1039" s="42" t="n">
        <v>17308.14</v>
      </c>
      <c r="O1039" s="42" t="n">
        <v>17322.33</v>
      </c>
      <c r="P1039" s="42" t="n">
        <v>1</v>
      </c>
      <c r="Q1039" s="42" t="n">
        <v>0</v>
      </c>
      <c r="R1039" s="42" t="n">
        <v>0</v>
      </c>
      <c r="S1039" s="42">
        <f>N1039-(J1039-K1039)</f>
        <v/>
      </c>
      <c r="T1039">
        <f>IF(N1039=0,0,IF(AND(ABS(S1039)&gt;Calc!$B$8,ABS(S1039)/ABS(N1039)&gt;Calc!$B$9),1,0))</f>
        <v/>
      </c>
      <c r="U1039">
        <f>IF(AND(A1039=Calc!$B$3,OR(Calc!$B$6="*",G1039=Calc!$B$6),OR(Calc!$B$7="*",F1039=Calc!$B$7)),1,0)</f>
        <v/>
      </c>
      <c r="V1039">
        <f>IF(AND(U1039=1,J1039&gt;0),J1039+ROW()/1000000,0)</f>
        <v/>
      </c>
      <c r="W1039">
        <f>IF(AND(U1039=1,OR(N1039&lt;&gt;0,J1039&lt;&gt;0)),ABS(S1039)+ROW()/1000000,0)</f>
        <v/>
      </c>
      <c r="X1039">
        <f>IF(AND(U1039=1,T1039=1,C1039&lt;&gt;0),ABS(S1039)+ROW()/1000000,0)</f>
        <v/>
      </c>
    </row>
    <row r="1040">
      <c r="A1040" t="n">
        <v>201711</v>
      </c>
      <c r="B1040" t="inlineStr">
        <is>
          <t>11/2017</t>
        </is>
      </c>
      <c r="C1040" t="n">
        <v>48</v>
      </c>
      <c r="D1040" t="inlineStr">
        <is>
          <t>S48</t>
        </is>
      </c>
      <c r="E1040" t="inlineStr">
        <is>
          <t>Nexa Idaho (S48)</t>
        </is>
      </c>
      <c r="F1040" t="inlineStr">
        <is>
          <t>Mỹ</t>
        </is>
      </c>
      <c r="G1040" t="inlineStr">
        <is>
          <t>POS</t>
        </is>
      </c>
      <c r="H1040" s="42" t="n">
        <v>22909.9</v>
      </c>
      <c r="I1040" s="42" t="n">
        <v>0</v>
      </c>
      <c r="J1040" s="42" t="n">
        <v>22909.9</v>
      </c>
      <c r="K1040" s="42" t="n">
        <v>0</v>
      </c>
      <c r="L1040" s="42" t="n">
        <v>9</v>
      </c>
      <c r="M1040" s="42" t="n">
        <v>57</v>
      </c>
      <c r="N1040" s="42" t="n">
        <v>22909.9</v>
      </c>
      <c r="O1040" s="42" t="n">
        <v>22909.9</v>
      </c>
      <c r="P1040" s="42" t="n">
        <v>1</v>
      </c>
      <c r="Q1040" s="42" t="n">
        <v>0</v>
      </c>
      <c r="R1040" s="42" t="n">
        <v>0</v>
      </c>
      <c r="S1040" s="42">
        <f>N1040-(J1040-K1040)</f>
        <v/>
      </c>
      <c r="T1040">
        <f>IF(N1040=0,0,IF(AND(ABS(S1040)&gt;Calc!$B$8,ABS(S1040)/ABS(N1040)&gt;Calc!$B$9),1,0))</f>
        <v/>
      </c>
      <c r="U1040">
        <f>IF(AND(A1040=Calc!$B$3,OR(Calc!$B$6="*",G1040=Calc!$B$6),OR(Calc!$B$7="*",F1040=Calc!$B$7)),1,0)</f>
        <v/>
      </c>
      <c r="V1040">
        <f>IF(AND(U1040=1,J1040&gt;0),J1040+ROW()/1000000,0)</f>
        <v/>
      </c>
      <c r="W1040">
        <f>IF(AND(U1040=1,OR(N1040&lt;&gt;0,J1040&lt;&gt;0)),ABS(S1040)+ROW()/1000000,0)</f>
        <v/>
      </c>
      <c r="X1040">
        <f>IF(AND(U1040=1,T1040=1,C1040&lt;&gt;0),ABS(S1040)+ROW()/1000000,0)</f>
        <v/>
      </c>
    </row>
    <row r="1041">
      <c r="A1041" t="n">
        <v>201711</v>
      </c>
      <c r="B1041" t="inlineStr">
        <is>
          <t>11/2017</t>
        </is>
      </c>
      <c r="C1041" t="n">
        <v>50</v>
      </c>
      <c r="D1041" t="inlineStr">
        <is>
          <t>S50</t>
        </is>
      </c>
      <c r="E1041" t="inlineStr">
        <is>
          <t>Nexa Kansas (S50)</t>
        </is>
      </c>
      <c r="F1041" t="inlineStr">
        <is>
          <t>Mỹ</t>
        </is>
      </c>
      <c r="G1041" t="inlineStr">
        <is>
          <t>POS</t>
        </is>
      </c>
      <c r="H1041" s="42" t="n">
        <v>19780.49</v>
      </c>
      <c r="I1041" s="42" t="n">
        <v>341.1</v>
      </c>
      <c r="J1041" s="42" t="n">
        <v>19439.39</v>
      </c>
      <c r="K1041" s="42" t="n">
        <v>0</v>
      </c>
      <c r="L1041" s="42" t="n">
        <v>6</v>
      </c>
      <c r="M1041" s="42" t="n">
        <v>45</v>
      </c>
      <c r="N1041" s="42" t="n">
        <v>19439.39</v>
      </c>
      <c r="O1041" s="42" t="n">
        <v>19439.39</v>
      </c>
      <c r="P1041" s="42" t="n">
        <v>1</v>
      </c>
      <c r="Q1041" s="42" t="n">
        <v>0</v>
      </c>
      <c r="R1041" s="42" t="n">
        <v>0</v>
      </c>
      <c r="S1041" s="42">
        <f>N1041-(J1041-K1041)</f>
        <v/>
      </c>
      <c r="T1041">
        <f>IF(N1041=0,0,IF(AND(ABS(S1041)&gt;Calc!$B$8,ABS(S1041)/ABS(N1041)&gt;Calc!$B$9),1,0))</f>
        <v/>
      </c>
      <c r="U1041">
        <f>IF(AND(A1041=Calc!$B$3,OR(Calc!$B$6="*",G1041=Calc!$B$6),OR(Calc!$B$7="*",F1041=Calc!$B$7)),1,0)</f>
        <v/>
      </c>
      <c r="V1041">
        <f>IF(AND(U1041=1,J1041&gt;0),J1041+ROW()/1000000,0)</f>
        <v/>
      </c>
      <c r="W1041">
        <f>IF(AND(U1041=1,OR(N1041&lt;&gt;0,J1041&lt;&gt;0)),ABS(S1041)+ROW()/1000000,0)</f>
        <v/>
      </c>
      <c r="X1041">
        <f>IF(AND(U1041=1,T1041=1,C1041&lt;&gt;0),ABS(S1041)+ROW()/1000000,0)</f>
        <v/>
      </c>
    </row>
    <row r="1042">
      <c r="A1042" t="n">
        <v>201711</v>
      </c>
      <c r="B1042" t="inlineStr">
        <is>
          <t>11/2017</t>
        </is>
      </c>
      <c r="C1042" t="n">
        <v>51</v>
      </c>
      <c r="D1042" t="inlineStr">
        <is>
          <t>S51</t>
        </is>
      </c>
      <c r="E1042" t="inlineStr">
        <is>
          <t>Nexa Maine (S51)</t>
        </is>
      </c>
      <c r="F1042" t="inlineStr">
        <is>
          <t>Mỹ</t>
        </is>
      </c>
      <c r="G1042" t="inlineStr">
        <is>
          <t>POS</t>
        </is>
      </c>
      <c r="H1042" s="42" t="n">
        <v>20568.18</v>
      </c>
      <c r="I1042" s="42" t="n">
        <v>0</v>
      </c>
      <c r="J1042" s="42" t="n">
        <v>20568.18</v>
      </c>
      <c r="K1042" s="42" t="n">
        <v>0</v>
      </c>
      <c r="L1042" s="42" t="n">
        <v>10</v>
      </c>
      <c r="M1042" s="42" t="n">
        <v>87</v>
      </c>
      <c r="N1042" s="42" t="n">
        <v>20568.18</v>
      </c>
      <c r="O1042" s="42" t="n">
        <v>20568.18</v>
      </c>
      <c r="P1042" s="42" t="n">
        <v>0</v>
      </c>
      <c r="Q1042" s="42" t="n">
        <v>0</v>
      </c>
      <c r="R1042" s="42" t="n">
        <v>0</v>
      </c>
      <c r="S1042" s="42">
        <f>N1042-(J1042-K1042)</f>
        <v/>
      </c>
      <c r="T1042">
        <f>IF(N1042=0,0,IF(AND(ABS(S1042)&gt;Calc!$B$8,ABS(S1042)/ABS(N1042)&gt;Calc!$B$9),1,0))</f>
        <v/>
      </c>
      <c r="U1042">
        <f>IF(AND(A1042=Calc!$B$3,OR(Calc!$B$6="*",G1042=Calc!$B$6),OR(Calc!$B$7="*",F1042=Calc!$B$7)),1,0)</f>
        <v/>
      </c>
      <c r="V1042">
        <f>IF(AND(U1042=1,J1042&gt;0),J1042+ROW()/1000000,0)</f>
        <v/>
      </c>
      <c r="W1042">
        <f>IF(AND(U1042=1,OR(N1042&lt;&gt;0,J1042&lt;&gt;0)),ABS(S1042)+ROW()/1000000,0)</f>
        <v/>
      </c>
      <c r="X1042">
        <f>IF(AND(U1042=1,T1042=1,C1042&lt;&gt;0),ABS(S1042)+ROW()/1000000,0)</f>
        <v/>
      </c>
    </row>
    <row r="1043">
      <c r="A1043" t="n">
        <v>201711</v>
      </c>
      <c r="B1043" t="inlineStr">
        <is>
          <t>11/2017</t>
        </is>
      </c>
      <c r="C1043" t="n">
        <v>53</v>
      </c>
      <c r="D1043" t="inlineStr">
        <is>
          <t>S53</t>
        </is>
      </c>
      <c r="E1043" t="inlineStr">
        <is>
          <t>Nexa Montana (S53)</t>
        </is>
      </c>
      <c r="F1043" t="inlineStr">
        <is>
          <t>Mỹ</t>
        </is>
      </c>
      <c r="G1043" t="inlineStr">
        <is>
          <t>POS</t>
        </is>
      </c>
      <c r="H1043" s="42" t="n">
        <v>19573.22</v>
      </c>
      <c r="I1043" s="42" t="n">
        <v>389.92</v>
      </c>
      <c r="J1043" s="42" t="n">
        <v>19183.3</v>
      </c>
      <c r="K1043" s="42" t="n">
        <v>0</v>
      </c>
      <c r="L1043" s="42" t="n">
        <v>10</v>
      </c>
      <c r="M1043" s="42" t="n">
        <v>87</v>
      </c>
      <c r="N1043" s="42" t="n">
        <v>19183.3</v>
      </c>
      <c r="O1043" s="42" t="n">
        <v>19183.3</v>
      </c>
      <c r="P1043" s="42" t="n">
        <v>0</v>
      </c>
      <c r="Q1043" s="42" t="n">
        <v>0</v>
      </c>
      <c r="R1043" s="42" t="n">
        <v>0</v>
      </c>
      <c r="S1043" s="42">
        <f>N1043-(J1043-K1043)</f>
        <v/>
      </c>
      <c r="T1043">
        <f>IF(N1043=0,0,IF(AND(ABS(S1043)&gt;Calc!$B$8,ABS(S1043)/ABS(N1043)&gt;Calc!$B$9),1,0))</f>
        <v/>
      </c>
      <c r="U1043">
        <f>IF(AND(A1043=Calc!$B$3,OR(Calc!$B$6="*",G1043=Calc!$B$6),OR(Calc!$B$7="*",F1043=Calc!$B$7)),1,0)</f>
        <v/>
      </c>
      <c r="V1043">
        <f>IF(AND(U1043=1,J1043&gt;0),J1043+ROW()/1000000,0)</f>
        <v/>
      </c>
      <c r="W1043">
        <f>IF(AND(U1043=1,OR(N1043&lt;&gt;0,J1043&lt;&gt;0)),ABS(S1043)+ROW()/1000000,0)</f>
        <v/>
      </c>
      <c r="X1043">
        <f>IF(AND(U1043=1,T1043=1,C1043&lt;&gt;0),ABS(S1043)+ROW()/1000000,0)</f>
        <v/>
      </c>
    </row>
    <row r="1044">
      <c r="A1044" t="n">
        <v>201711</v>
      </c>
      <c r="B1044" t="inlineStr">
        <is>
          <t>11/2017</t>
        </is>
      </c>
      <c r="C1044" t="n">
        <v>54</v>
      </c>
      <c r="D1044" t="inlineStr">
        <is>
          <t>S54</t>
        </is>
      </c>
      <c r="E1044" t="inlineStr">
        <is>
          <t>Nexa Nebraska (S54)</t>
        </is>
      </c>
      <c r="F1044" t="inlineStr">
        <is>
          <t>Mỹ</t>
        </is>
      </c>
      <c r="G1044" t="inlineStr">
        <is>
          <t>POS</t>
        </is>
      </c>
      <c r="H1044" s="42" t="n">
        <v>1389.71</v>
      </c>
      <c r="I1044" s="42" t="n">
        <v>55.35</v>
      </c>
      <c r="J1044" s="42" t="n">
        <v>1334.36</v>
      </c>
      <c r="K1044" s="42" t="n">
        <v>0</v>
      </c>
      <c r="L1044" s="42" t="n">
        <v>3</v>
      </c>
      <c r="M1044" s="42" t="n">
        <v>10</v>
      </c>
      <c r="N1044" s="42" t="n">
        <v>1334.36</v>
      </c>
      <c r="O1044" s="42" t="n">
        <v>1334.36</v>
      </c>
      <c r="P1044" s="42" t="n">
        <v>0</v>
      </c>
      <c r="Q1044" s="42" t="n">
        <v>0</v>
      </c>
      <c r="R1044" s="42" t="n">
        <v>0</v>
      </c>
      <c r="S1044" s="42">
        <f>N1044-(J1044-K1044)</f>
        <v/>
      </c>
      <c r="T1044">
        <f>IF(N1044=0,0,IF(AND(ABS(S1044)&gt;Calc!$B$8,ABS(S1044)/ABS(N1044)&gt;Calc!$B$9),1,0))</f>
        <v/>
      </c>
      <c r="U1044">
        <f>IF(AND(A1044=Calc!$B$3,OR(Calc!$B$6="*",G1044=Calc!$B$6),OR(Calc!$B$7="*",F1044=Calc!$B$7)),1,0)</f>
        <v/>
      </c>
      <c r="V1044">
        <f>IF(AND(U1044=1,J1044&gt;0),J1044+ROW()/1000000,0)</f>
        <v/>
      </c>
      <c r="W1044">
        <f>IF(AND(U1044=1,OR(N1044&lt;&gt;0,J1044&lt;&gt;0)),ABS(S1044)+ROW()/1000000,0)</f>
        <v/>
      </c>
      <c r="X1044">
        <f>IF(AND(U1044=1,T1044=1,C1044&lt;&gt;0),ABS(S1044)+ROW()/1000000,0)</f>
        <v/>
      </c>
    </row>
    <row r="1045">
      <c r="A1045" t="n">
        <v>201711</v>
      </c>
      <c r="B1045" t="inlineStr">
        <is>
          <t>11/2017</t>
        </is>
      </c>
      <c r="C1045" t="n">
        <v>55</v>
      </c>
      <c r="D1045" t="inlineStr">
        <is>
          <t>S55</t>
        </is>
      </c>
      <c r="E1045" t="inlineStr">
        <is>
          <t>Nexa Nevada (S55)</t>
        </is>
      </c>
      <c r="F1045" t="inlineStr">
        <is>
          <t>Mỹ</t>
        </is>
      </c>
      <c r="G1045" t="inlineStr">
        <is>
          <t>POS</t>
        </is>
      </c>
      <c r="H1045" s="42" t="n">
        <v>3310.67</v>
      </c>
      <c r="I1045" s="42" t="n">
        <v>323.94</v>
      </c>
      <c r="J1045" s="42" t="n">
        <v>2986.73</v>
      </c>
      <c r="K1045" s="42" t="n">
        <v>129.9</v>
      </c>
      <c r="L1045" s="42" t="n">
        <v>5</v>
      </c>
      <c r="M1045" s="42" t="n">
        <v>33</v>
      </c>
      <c r="N1045" s="42" t="n">
        <v>2856.83</v>
      </c>
      <c r="O1045" s="42" t="n">
        <v>2986.73</v>
      </c>
      <c r="P1045" s="42" t="n">
        <v>0</v>
      </c>
      <c r="Q1045" s="42" t="n">
        <v>0</v>
      </c>
      <c r="R1045" s="42" t="n">
        <v>0</v>
      </c>
      <c r="S1045" s="42">
        <f>N1045-(J1045-K1045)</f>
        <v/>
      </c>
      <c r="T1045">
        <f>IF(N1045=0,0,IF(AND(ABS(S1045)&gt;Calc!$B$8,ABS(S1045)/ABS(N1045)&gt;Calc!$B$9),1,0))</f>
        <v/>
      </c>
      <c r="U1045">
        <f>IF(AND(A1045=Calc!$B$3,OR(Calc!$B$6="*",G1045=Calc!$B$6),OR(Calc!$B$7="*",F1045=Calc!$B$7)),1,0)</f>
        <v/>
      </c>
      <c r="V1045">
        <f>IF(AND(U1045=1,J1045&gt;0),J1045+ROW()/1000000,0)</f>
        <v/>
      </c>
      <c r="W1045">
        <f>IF(AND(U1045=1,OR(N1045&lt;&gt;0,J1045&lt;&gt;0)),ABS(S1045)+ROW()/1000000,0)</f>
        <v/>
      </c>
      <c r="X1045">
        <f>IF(AND(U1045=1,T1045=1,C1045&lt;&gt;0),ABS(S1045)+ROW()/1000000,0)</f>
        <v/>
      </c>
    </row>
    <row r="1046">
      <c r="A1046" t="n">
        <v>201711</v>
      </c>
      <c r="B1046" t="inlineStr">
        <is>
          <t>11/2017</t>
        </is>
      </c>
      <c r="C1046" t="n">
        <v>56</v>
      </c>
      <c r="D1046" t="inlineStr">
        <is>
          <t>S56</t>
        </is>
      </c>
      <c r="E1046" t="inlineStr">
        <is>
          <t>Nexa New Hampshire (S56)</t>
        </is>
      </c>
      <c r="F1046" t="inlineStr">
        <is>
          <t>Mỹ</t>
        </is>
      </c>
      <c r="G1046" t="inlineStr">
        <is>
          <t>POS</t>
        </is>
      </c>
      <c r="H1046" s="42" t="n">
        <v>10998.19</v>
      </c>
      <c r="I1046" s="42" t="n">
        <v>551.27</v>
      </c>
      <c r="J1046" s="42" t="n">
        <v>10446.92</v>
      </c>
      <c r="K1046" s="42" t="n">
        <v>0</v>
      </c>
      <c r="L1046" s="42" t="n">
        <v>9</v>
      </c>
      <c r="M1046" s="42" t="n">
        <v>49</v>
      </c>
      <c r="N1046" s="42" t="n">
        <v>10446.92</v>
      </c>
      <c r="O1046" s="42" t="n">
        <v>10446.92</v>
      </c>
      <c r="P1046" s="42" t="n">
        <v>1</v>
      </c>
      <c r="Q1046" s="42" t="n">
        <v>0</v>
      </c>
      <c r="R1046" s="42" t="n">
        <v>0</v>
      </c>
      <c r="S1046" s="42">
        <f>N1046-(J1046-K1046)</f>
        <v/>
      </c>
      <c r="T1046">
        <f>IF(N1046=0,0,IF(AND(ABS(S1046)&gt;Calc!$B$8,ABS(S1046)/ABS(N1046)&gt;Calc!$B$9),1,0))</f>
        <v/>
      </c>
      <c r="U1046">
        <f>IF(AND(A1046=Calc!$B$3,OR(Calc!$B$6="*",G1046=Calc!$B$6),OR(Calc!$B$7="*",F1046=Calc!$B$7)),1,0)</f>
        <v/>
      </c>
      <c r="V1046">
        <f>IF(AND(U1046=1,J1046&gt;0),J1046+ROW()/1000000,0)</f>
        <v/>
      </c>
      <c r="W1046">
        <f>IF(AND(U1046=1,OR(N1046&lt;&gt;0,J1046&lt;&gt;0)),ABS(S1046)+ROW()/1000000,0)</f>
        <v/>
      </c>
      <c r="X1046">
        <f>IF(AND(U1046=1,T1046=1,C1046&lt;&gt;0),ABS(S1046)+ROW()/1000000,0)</f>
        <v/>
      </c>
    </row>
    <row r="1047">
      <c r="A1047" t="n">
        <v>201711</v>
      </c>
      <c r="B1047" t="inlineStr">
        <is>
          <t>11/2017</t>
        </is>
      </c>
      <c r="C1047" t="n">
        <v>57</v>
      </c>
      <c r="D1047" t="inlineStr">
        <is>
          <t>S57</t>
        </is>
      </c>
      <c r="E1047" t="inlineStr">
        <is>
          <t>Nexa New Mexico (S57)</t>
        </is>
      </c>
      <c r="F1047" t="inlineStr">
        <is>
          <t>Mỹ</t>
        </is>
      </c>
      <c r="G1047" t="inlineStr">
        <is>
          <t>POS</t>
        </is>
      </c>
      <c r="H1047" s="42" t="n">
        <v>6135.13</v>
      </c>
      <c r="I1047" s="42" t="n">
        <v>199.18</v>
      </c>
      <c r="J1047" s="42" t="n">
        <v>5935.95</v>
      </c>
      <c r="K1047" s="42" t="n">
        <v>0</v>
      </c>
      <c r="L1047" s="42" t="n">
        <v>4</v>
      </c>
      <c r="M1047" s="42" t="n">
        <v>24</v>
      </c>
      <c r="N1047" s="42" t="n">
        <v>5935.95</v>
      </c>
      <c r="O1047" s="42" t="n">
        <v>5935.95</v>
      </c>
      <c r="P1047" s="42" t="n">
        <v>1</v>
      </c>
      <c r="Q1047" s="42" t="n">
        <v>0</v>
      </c>
      <c r="R1047" s="42" t="n">
        <v>0</v>
      </c>
      <c r="S1047" s="42">
        <f>N1047-(J1047-K1047)</f>
        <v/>
      </c>
      <c r="T1047">
        <f>IF(N1047=0,0,IF(AND(ABS(S1047)&gt;Calc!$B$8,ABS(S1047)/ABS(N1047)&gt;Calc!$B$9),1,0))</f>
        <v/>
      </c>
      <c r="U1047">
        <f>IF(AND(A1047=Calc!$B$3,OR(Calc!$B$6="*",G1047=Calc!$B$6),OR(Calc!$B$7="*",F1047=Calc!$B$7)),1,0)</f>
        <v/>
      </c>
      <c r="V1047">
        <f>IF(AND(U1047=1,J1047&gt;0),J1047+ROW()/1000000,0)</f>
        <v/>
      </c>
      <c r="W1047">
        <f>IF(AND(U1047=1,OR(N1047&lt;&gt;0,J1047&lt;&gt;0)),ABS(S1047)+ROW()/1000000,0)</f>
        <v/>
      </c>
      <c r="X1047">
        <f>IF(AND(U1047=1,T1047=1,C1047&lt;&gt;0),ABS(S1047)+ROW()/1000000,0)</f>
        <v/>
      </c>
    </row>
    <row r="1048">
      <c r="A1048" t="n">
        <v>201711</v>
      </c>
      <c r="B1048" t="inlineStr">
        <is>
          <t>11/2017</t>
        </is>
      </c>
      <c r="C1048" t="n">
        <v>59</v>
      </c>
      <c r="D1048" t="inlineStr">
        <is>
          <t>S59</t>
        </is>
      </c>
      <c r="E1048" t="inlineStr">
        <is>
          <t>Nexa Oregon (S59)</t>
        </is>
      </c>
      <c r="F1048" t="inlineStr">
        <is>
          <t>Mỹ</t>
        </is>
      </c>
      <c r="G1048" t="inlineStr">
        <is>
          <t>POS</t>
        </is>
      </c>
      <c r="H1048" s="42" t="n">
        <v>13838.03</v>
      </c>
      <c r="I1048" s="42" t="n">
        <v>266.26</v>
      </c>
      <c r="J1048" s="42" t="n">
        <v>13571.77</v>
      </c>
      <c r="K1048" s="42" t="n">
        <v>265.2</v>
      </c>
      <c r="L1048" s="42" t="n">
        <v>10</v>
      </c>
      <c r="M1048" s="42" t="n">
        <v>51</v>
      </c>
      <c r="N1048" s="42" t="n">
        <v>13306.57</v>
      </c>
      <c r="O1048" s="42" t="n">
        <v>13571.77</v>
      </c>
      <c r="P1048" s="42" t="n">
        <v>0</v>
      </c>
      <c r="Q1048" s="42" t="n">
        <v>0</v>
      </c>
      <c r="R1048" s="42" t="n">
        <v>0</v>
      </c>
      <c r="S1048" s="42">
        <f>N1048-(J1048-K1048)</f>
        <v/>
      </c>
      <c r="T1048">
        <f>IF(N1048=0,0,IF(AND(ABS(S1048)&gt;Calc!$B$8,ABS(S1048)/ABS(N1048)&gt;Calc!$B$9),1,0))</f>
        <v/>
      </c>
      <c r="U1048">
        <f>IF(AND(A1048=Calc!$B$3,OR(Calc!$B$6="*",G1048=Calc!$B$6),OR(Calc!$B$7="*",F1048=Calc!$B$7)),1,0)</f>
        <v/>
      </c>
      <c r="V1048">
        <f>IF(AND(U1048=1,J1048&gt;0),J1048+ROW()/1000000,0)</f>
        <v/>
      </c>
      <c r="W1048">
        <f>IF(AND(U1048=1,OR(N1048&lt;&gt;0,J1048&lt;&gt;0)),ABS(S1048)+ROW()/1000000,0)</f>
        <v/>
      </c>
      <c r="X1048">
        <f>IF(AND(U1048=1,T1048=1,C1048&lt;&gt;0),ABS(S1048)+ROW()/1000000,0)</f>
        <v/>
      </c>
    </row>
    <row r="1049">
      <c r="A1049" t="n">
        <v>201711</v>
      </c>
      <c r="B1049" t="inlineStr">
        <is>
          <t>11/2017</t>
        </is>
      </c>
      <c r="C1049" t="n">
        <v>61</v>
      </c>
      <c r="D1049" t="inlineStr">
        <is>
          <t>S61</t>
        </is>
      </c>
      <c r="E1049" t="inlineStr">
        <is>
          <t>Nexa South Carolina (S61)</t>
        </is>
      </c>
      <c r="F1049" t="inlineStr">
        <is>
          <t>Mỹ</t>
        </is>
      </c>
      <c r="G1049" t="inlineStr">
        <is>
          <t>POS</t>
        </is>
      </c>
      <c r="H1049" s="42" t="n">
        <v>10984.52</v>
      </c>
      <c r="I1049" s="42" t="n">
        <v>252.83</v>
      </c>
      <c r="J1049" s="42" t="n">
        <v>10731.69</v>
      </c>
      <c r="K1049" s="42" t="n">
        <v>376</v>
      </c>
      <c r="L1049" s="42" t="n">
        <v>8</v>
      </c>
      <c r="M1049" s="42" t="n">
        <v>41</v>
      </c>
      <c r="N1049" s="42" t="n">
        <v>10355.69</v>
      </c>
      <c r="O1049" s="42" t="n">
        <v>10731.69</v>
      </c>
      <c r="P1049" s="42" t="n">
        <v>0</v>
      </c>
      <c r="Q1049" s="42" t="n">
        <v>0</v>
      </c>
      <c r="R1049" s="42" t="n">
        <v>1</v>
      </c>
      <c r="S1049" s="42">
        <f>N1049-(J1049-K1049)</f>
        <v/>
      </c>
      <c r="T1049">
        <f>IF(N1049=0,0,IF(AND(ABS(S1049)&gt;Calc!$B$8,ABS(S1049)/ABS(N1049)&gt;Calc!$B$9),1,0))</f>
        <v/>
      </c>
      <c r="U1049">
        <f>IF(AND(A1049=Calc!$B$3,OR(Calc!$B$6="*",G1049=Calc!$B$6),OR(Calc!$B$7="*",F1049=Calc!$B$7)),1,0)</f>
        <v/>
      </c>
      <c r="V1049">
        <f>IF(AND(U1049=1,J1049&gt;0),J1049+ROW()/1000000,0)</f>
        <v/>
      </c>
      <c r="W1049">
        <f>IF(AND(U1049=1,OR(N1049&lt;&gt;0,J1049&lt;&gt;0)),ABS(S1049)+ROW()/1000000,0)</f>
        <v/>
      </c>
      <c r="X1049">
        <f>IF(AND(U1049=1,T1049=1,C1049&lt;&gt;0),ABS(S1049)+ROW()/1000000,0)</f>
        <v/>
      </c>
    </row>
    <row r="1050">
      <c r="A1050" t="n">
        <v>201711</v>
      </c>
      <c r="B1050" t="inlineStr">
        <is>
          <t>11/2017</t>
        </is>
      </c>
      <c r="C1050" t="n">
        <v>63</v>
      </c>
      <c r="D1050" t="inlineStr">
        <is>
          <t>S63</t>
        </is>
      </c>
      <c r="E1050" t="inlineStr">
        <is>
          <t>Nexa Utah (S63)</t>
        </is>
      </c>
      <c r="F1050" t="inlineStr">
        <is>
          <t>Mỹ</t>
        </is>
      </c>
      <c r="G1050" t="inlineStr">
        <is>
          <t>POS</t>
        </is>
      </c>
      <c r="H1050" s="42" t="n">
        <v>16455.73</v>
      </c>
      <c r="I1050" s="42" t="n">
        <v>0</v>
      </c>
      <c r="J1050" s="42" t="n">
        <v>16455.73</v>
      </c>
      <c r="K1050" s="42" t="n">
        <v>237.45</v>
      </c>
      <c r="L1050" s="42" t="n">
        <v>7</v>
      </c>
      <c r="M1050" s="42" t="n">
        <v>58</v>
      </c>
      <c r="N1050" s="42" t="n">
        <v>16218.28</v>
      </c>
      <c r="O1050" s="42" t="n">
        <v>16455.73</v>
      </c>
      <c r="P1050" s="42" t="n">
        <v>1</v>
      </c>
      <c r="Q1050" s="42" t="n">
        <v>0</v>
      </c>
      <c r="R1050" s="42" t="n">
        <v>0</v>
      </c>
      <c r="S1050" s="42">
        <f>N1050-(J1050-K1050)</f>
        <v/>
      </c>
      <c r="T1050">
        <f>IF(N1050=0,0,IF(AND(ABS(S1050)&gt;Calc!$B$8,ABS(S1050)/ABS(N1050)&gt;Calc!$B$9),1,0))</f>
        <v/>
      </c>
      <c r="U1050">
        <f>IF(AND(A1050=Calc!$B$3,OR(Calc!$B$6="*",G1050=Calc!$B$6),OR(Calc!$B$7="*",F1050=Calc!$B$7)),1,0)</f>
        <v/>
      </c>
      <c r="V1050">
        <f>IF(AND(U1050=1,J1050&gt;0),J1050+ROW()/1000000,0)</f>
        <v/>
      </c>
      <c r="W1050">
        <f>IF(AND(U1050=1,OR(N1050&lt;&gt;0,J1050&lt;&gt;0)),ABS(S1050)+ROW()/1000000,0)</f>
        <v/>
      </c>
      <c r="X1050">
        <f>IF(AND(U1050=1,T1050=1,C1050&lt;&gt;0),ABS(S1050)+ROW()/1000000,0)</f>
        <v/>
      </c>
    </row>
    <row r="1051">
      <c r="A1051" t="n">
        <v>201711</v>
      </c>
      <c r="B1051" t="inlineStr">
        <is>
          <t>11/2017</t>
        </is>
      </c>
      <c r="C1051" t="n">
        <v>64</v>
      </c>
      <c r="D1051" t="inlineStr">
        <is>
          <t>S64</t>
        </is>
      </c>
      <c r="E1051" t="inlineStr">
        <is>
          <t>Nexa Washington DC (S64)</t>
        </is>
      </c>
      <c r="F1051" t="inlineStr">
        <is>
          <t>Mỹ</t>
        </is>
      </c>
      <c r="G1051" t="inlineStr">
        <is>
          <t>POS</t>
        </is>
      </c>
      <c r="H1051" s="42" t="n">
        <v>27923.07</v>
      </c>
      <c r="I1051" s="42" t="n">
        <v>1987.63</v>
      </c>
      <c r="J1051" s="42" t="n">
        <v>25935.44</v>
      </c>
      <c r="K1051" s="42" t="n">
        <v>676</v>
      </c>
      <c r="L1051" s="42" t="n">
        <v>10</v>
      </c>
      <c r="M1051" s="42" t="n">
        <v>91</v>
      </c>
      <c r="N1051" s="42" t="n">
        <v>25259.44</v>
      </c>
      <c r="O1051" s="42" t="n">
        <v>25935.44</v>
      </c>
      <c r="P1051" s="42" t="n">
        <v>0</v>
      </c>
      <c r="Q1051" s="42" t="n">
        <v>0</v>
      </c>
      <c r="R1051" s="42" t="n">
        <v>0</v>
      </c>
      <c r="S1051" s="42">
        <f>N1051-(J1051-K1051)</f>
        <v/>
      </c>
      <c r="T1051">
        <f>IF(N1051=0,0,IF(AND(ABS(S1051)&gt;Calc!$B$8,ABS(S1051)/ABS(N1051)&gt;Calc!$B$9),1,0))</f>
        <v/>
      </c>
      <c r="U1051">
        <f>IF(AND(A1051=Calc!$B$3,OR(Calc!$B$6="*",G1051=Calc!$B$6),OR(Calc!$B$7="*",F1051=Calc!$B$7)),1,0)</f>
        <v/>
      </c>
      <c r="V1051">
        <f>IF(AND(U1051=1,J1051&gt;0),J1051+ROW()/1000000,0)</f>
        <v/>
      </c>
      <c r="W1051">
        <f>IF(AND(U1051=1,OR(N1051&lt;&gt;0,J1051&lt;&gt;0)),ABS(S1051)+ROW()/1000000,0)</f>
        <v/>
      </c>
      <c r="X1051">
        <f>IF(AND(U1051=1,T1051=1,C1051&lt;&gt;0),ABS(S1051)+ROW()/1000000,0)</f>
        <v/>
      </c>
    </row>
    <row r="1052">
      <c r="A1052" t="n">
        <v>201711</v>
      </c>
      <c r="B1052" t="inlineStr">
        <is>
          <t>11/2017</t>
        </is>
      </c>
      <c r="C1052" t="n">
        <v>65</v>
      </c>
      <c r="D1052" t="inlineStr">
        <is>
          <t>S65</t>
        </is>
      </c>
      <c r="E1052" t="inlineStr">
        <is>
          <t>Nexa West Virginia (S65)</t>
        </is>
      </c>
      <c r="F1052" t="inlineStr">
        <is>
          <t>Mỹ</t>
        </is>
      </c>
      <c r="G1052" t="inlineStr">
        <is>
          <t>POS</t>
        </is>
      </c>
      <c r="H1052" s="42" t="n">
        <v>15393.35</v>
      </c>
      <c r="I1052" s="42" t="n">
        <v>1548.42</v>
      </c>
      <c r="J1052" s="42" t="n">
        <v>13844.93</v>
      </c>
      <c r="K1052" s="42" t="n">
        <v>89.5</v>
      </c>
      <c r="L1052" s="42" t="n">
        <v>9</v>
      </c>
      <c r="M1052" s="42" t="n">
        <v>47</v>
      </c>
      <c r="N1052" s="42" t="n">
        <v>13755.43</v>
      </c>
      <c r="O1052" s="42" t="n">
        <v>13844.93</v>
      </c>
      <c r="P1052" s="42" t="n">
        <v>0</v>
      </c>
      <c r="Q1052" s="42" t="n">
        <v>0</v>
      </c>
      <c r="R1052" s="42" t="n">
        <v>0</v>
      </c>
      <c r="S1052" s="42">
        <f>N1052-(J1052-K1052)</f>
        <v/>
      </c>
      <c r="T1052">
        <f>IF(N1052=0,0,IF(AND(ABS(S1052)&gt;Calc!$B$8,ABS(S1052)/ABS(N1052)&gt;Calc!$B$9),1,0))</f>
        <v/>
      </c>
      <c r="U1052">
        <f>IF(AND(A1052=Calc!$B$3,OR(Calc!$B$6="*",G1052=Calc!$B$6),OR(Calc!$B$7="*",F1052=Calc!$B$7)),1,0)</f>
        <v/>
      </c>
      <c r="V1052">
        <f>IF(AND(U1052=1,J1052&gt;0),J1052+ROW()/1000000,0)</f>
        <v/>
      </c>
      <c r="W1052">
        <f>IF(AND(U1052=1,OR(N1052&lt;&gt;0,J1052&lt;&gt;0)),ABS(S1052)+ROW()/1000000,0)</f>
        <v/>
      </c>
      <c r="X1052">
        <f>IF(AND(U1052=1,T1052=1,C1052&lt;&gt;0),ABS(S1052)+ROW()/1000000,0)</f>
        <v/>
      </c>
    </row>
    <row r="1053">
      <c r="A1053" t="n">
        <v>201711</v>
      </c>
      <c r="B1053" t="inlineStr">
        <is>
          <t>11/2017</t>
        </is>
      </c>
      <c r="C1053" t="n">
        <v>66</v>
      </c>
      <c r="D1053" t="inlineStr">
        <is>
          <t>S66</t>
        </is>
      </c>
      <c r="E1053" t="inlineStr">
        <is>
          <t>Nexa Wyoming (S66)</t>
        </is>
      </c>
      <c r="F1053" t="inlineStr">
        <is>
          <t>Mỹ</t>
        </is>
      </c>
      <c r="G1053" t="inlineStr">
        <is>
          <t>POS</t>
        </is>
      </c>
      <c r="H1053" s="42" t="n">
        <v>22728.74</v>
      </c>
      <c r="I1053" s="42" t="n">
        <v>925.05</v>
      </c>
      <c r="J1053" s="42" t="n">
        <v>21803.69</v>
      </c>
      <c r="K1053" s="42" t="n">
        <v>339</v>
      </c>
      <c r="L1053" s="42" t="n">
        <v>6</v>
      </c>
      <c r="M1053" s="42" t="n">
        <v>67</v>
      </c>
      <c r="N1053" s="42" t="n">
        <v>21464.69</v>
      </c>
      <c r="O1053" s="42" t="n">
        <v>21803.69</v>
      </c>
      <c r="P1053" s="42" t="n">
        <v>0</v>
      </c>
      <c r="Q1053" s="42" t="n">
        <v>0</v>
      </c>
      <c r="R1053" s="42" t="n">
        <v>0</v>
      </c>
      <c r="S1053" s="42">
        <f>N1053-(J1053-K1053)</f>
        <v/>
      </c>
      <c r="T1053">
        <f>IF(N1053=0,0,IF(AND(ABS(S1053)&gt;Calc!$B$8,ABS(S1053)/ABS(N1053)&gt;Calc!$B$9),1,0))</f>
        <v/>
      </c>
      <c r="U1053">
        <f>IF(AND(A1053=Calc!$B$3,OR(Calc!$B$6="*",G1053=Calc!$B$6),OR(Calc!$B$7="*",F1053=Calc!$B$7)),1,0)</f>
        <v/>
      </c>
      <c r="V1053">
        <f>IF(AND(U1053=1,J1053&gt;0),J1053+ROW()/1000000,0)</f>
        <v/>
      </c>
      <c r="W1053">
        <f>IF(AND(U1053=1,OR(N1053&lt;&gt;0,J1053&lt;&gt;0)),ABS(S1053)+ROW()/1000000,0)</f>
        <v/>
      </c>
      <c r="X1053">
        <f>IF(AND(U1053=1,T1053=1,C1053&lt;&gt;0),ABS(S1053)+ROW()/1000000,0)</f>
        <v/>
      </c>
    </row>
    <row r="1054">
      <c r="A1054" t="n">
        <v>201712</v>
      </c>
      <c r="B1054" t="inlineStr">
        <is>
          <t>12/2017</t>
        </is>
      </c>
      <c r="C1054" t="n">
        <v>0</v>
      </c>
      <c r="D1054" t="inlineStr">
        <is>
          <t>ONL</t>
        </is>
      </c>
      <c r="E1054" t="inlineStr">
        <is>
          <t>Nexa Online (website/app)</t>
        </is>
      </c>
      <c r="F1054" t="inlineStr">
        <is>
          <t>Online</t>
        </is>
      </c>
      <c r="G1054" t="inlineStr">
        <is>
          <t>ONLINE</t>
        </is>
      </c>
      <c r="H1054" s="42" t="n">
        <v>264446.97</v>
      </c>
      <c r="I1054" s="42" t="n">
        <v>13418.56</v>
      </c>
      <c r="J1054" s="42" t="n">
        <v>251028.41</v>
      </c>
      <c r="K1054" s="42" t="n">
        <v>3564.9</v>
      </c>
      <c r="L1054" s="42" t="n">
        <v>109</v>
      </c>
      <c r="M1054" s="42" t="n">
        <v>845</v>
      </c>
      <c r="N1054" s="42" t="n">
        <v>214167.48</v>
      </c>
      <c r="O1054" s="42" t="n">
        <v>217732.38</v>
      </c>
      <c r="P1054" s="42" t="n">
        <v>7</v>
      </c>
      <c r="Q1054" s="42" t="n">
        <v>0</v>
      </c>
      <c r="R1054" s="42" t="n">
        <v>1</v>
      </c>
      <c r="S1054" s="42">
        <f>N1054-(J1054-K1054)</f>
        <v/>
      </c>
      <c r="T1054">
        <f>IF(N1054=0,0,IF(AND(ABS(S1054)&gt;Calc!$B$8,ABS(S1054)/ABS(N1054)&gt;Calc!$B$9),1,0))</f>
        <v/>
      </c>
      <c r="U1054">
        <f>IF(AND(A1054=Calc!$B$3,OR(Calc!$B$6="*",G1054=Calc!$B$6),OR(Calc!$B$7="*",F1054=Calc!$B$7)),1,0)</f>
        <v/>
      </c>
      <c r="V1054">
        <f>IF(AND(U1054=1,J1054&gt;0),J1054+ROW()/1000000,0)</f>
        <v/>
      </c>
      <c r="W1054">
        <f>IF(AND(U1054=1,OR(N1054&lt;&gt;0,J1054&lt;&gt;0)),ABS(S1054)+ROW()/1000000,0)</f>
        <v/>
      </c>
      <c r="X1054">
        <f>IF(AND(U1054=1,T1054=1,C1054&lt;&gt;0),ABS(S1054)+ROW()/1000000,0)</f>
        <v/>
      </c>
    </row>
    <row r="1055">
      <c r="A1055" t="n">
        <v>201712</v>
      </c>
      <c r="B1055" t="inlineStr">
        <is>
          <t>12/2017</t>
        </is>
      </c>
      <c r="C1055" t="n">
        <v>1</v>
      </c>
      <c r="D1055" t="inlineStr">
        <is>
          <t>S01</t>
        </is>
      </c>
      <c r="E1055" t="inlineStr">
        <is>
          <t>Nexa Australian Capital Territory (S01)</t>
        </is>
      </c>
      <c r="F1055" t="inlineStr">
        <is>
          <t>Úc</t>
        </is>
      </c>
      <c r="G1055" t="inlineStr">
        <is>
          <t>POS</t>
        </is>
      </c>
      <c r="H1055" s="42" t="n">
        <v>6474.26</v>
      </c>
      <c r="I1055" s="42" t="n">
        <v>478.98</v>
      </c>
      <c r="J1055" s="42" t="n">
        <v>5995.28</v>
      </c>
      <c r="K1055" s="42" t="n">
        <v>0</v>
      </c>
      <c r="L1055" s="42" t="n">
        <v>4</v>
      </c>
      <c r="M1055" s="42" t="n">
        <v>37</v>
      </c>
      <c r="N1055" s="42" t="n">
        <v>5995.28</v>
      </c>
      <c r="O1055" s="42" t="n">
        <v>5995.28</v>
      </c>
      <c r="P1055" s="42" t="n">
        <v>0</v>
      </c>
      <c r="Q1055" s="42" t="n">
        <v>0</v>
      </c>
      <c r="R1055" s="42" t="n">
        <v>0</v>
      </c>
      <c r="S1055" s="42">
        <f>N1055-(J1055-K1055)</f>
        <v/>
      </c>
      <c r="T1055">
        <f>IF(N1055=0,0,IF(AND(ABS(S1055)&gt;Calc!$B$8,ABS(S1055)/ABS(N1055)&gt;Calc!$B$9),1,0))</f>
        <v/>
      </c>
      <c r="U1055">
        <f>IF(AND(A1055=Calc!$B$3,OR(Calc!$B$6="*",G1055=Calc!$B$6),OR(Calc!$B$7="*",F1055=Calc!$B$7)),1,0)</f>
        <v/>
      </c>
      <c r="V1055">
        <f>IF(AND(U1055=1,J1055&gt;0),J1055+ROW()/1000000,0)</f>
        <v/>
      </c>
      <c r="W1055">
        <f>IF(AND(U1055=1,OR(N1055&lt;&gt;0,J1055&lt;&gt;0)),ABS(S1055)+ROW()/1000000,0)</f>
        <v/>
      </c>
      <c r="X1055">
        <f>IF(AND(U1055=1,T1055=1,C1055&lt;&gt;0),ABS(S1055)+ROW()/1000000,0)</f>
        <v/>
      </c>
    </row>
    <row r="1056">
      <c r="A1056" t="n">
        <v>201712</v>
      </c>
      <c r="B1056" t="inlineStr">
        <is>
          <t>12/2017</t>
        </is>
      </c>
      <c r="C1056" t="n">
        <v>4</v>
      </c>
      <c r="D1056" t="inlineStr">
        <is>
          <t>S04</t>
        </is>
      </c>
      <c r="E1056" t="inlineStr">
        <is>
          <t>Nexa Tasmania (S04)</t>
        </is>
      </c>
      <c r="F1056" t="inlineStr">
        <is>
          <t>Úc</t>
        </is>
      </c>
      <c r="G1056" t="inlineStr">
        <is>
          <t>POS</t>
        </is>
      </c>
      <c r="H1056" s="42" t="n">
        <v>1600</v>
      </c>
      <c r="I1056" s="42" t="n">
        <v>0</v>
      </c>
      <c r="J1056" s="42" t="n">
        <v>1600</v>
      </c>
      <c r="K1056" s="42" t="n">
        <v>0</v>
      </c>
      <c r="L1056" s="42" t="n">
        <v>1</v>
      </c>
      <c r="M1056" s="42" t="n">
        <v>8</v>
      </c>
      <c r="N1056" s="42" t="n">
        <v>1600</v>
      </c>
      <c r="O1056" s="42" t="n">
        <v>1600</v>
      </c>
      <c r="P1056" s="42" t="n">
        <v>0</v>
      </c>
      <c r="Q1056" s="42" t="n">
        <v>0</v>
      </c>
      <c r="R1056" s="42" t="n">
        <v>0</v>
      </c>
      <c r="S1056" s="42">
        <f>N1056-(J1056-K1056)</f>
        <v/>
      </c>
      <c r="T1056">
        <f>IF(N1056=0,0,IF(AND(ABS(S1056)&gt;Calc!$B$8,ABS(S1056)/ABS(N1056)&gt;Calc!$B$9),1,0))</f>
        <v/>
      </c>
      <c r="U1056">
        <f>IF(AND(A1056=Calc!$B$3,OR(Calc!$B$6="*",G1056=Calc!$B$6),OR(Calc!$B$7="*",F1056=Calc!$B$7)),1,0)</f>
        <v/>
      </c>
      <c r="V1056">
        <f>IF(AND(U1056=1,J1056&gt;0),J1056+ROW()/1000000,0)</f>
        <v/>
      </c>
      <c r="W1056">
        <f>IF(AND(U1056=1,OR(N1056&lt;&gt;0,J1056&lt;&gt;0)),ABS(S1056)+ROW()/1000000,0)</f>
        <v/>
      </c>
      <c r="X1056">
        <f>IF(AND(U1056=1,T1056=1,C1056&lt;&gt;0),ABS(S1056)+ROW()/1000000,0)</f>
        <v/>
      </c>
    </row>
    <row r="1057">
      <c r="A1057" t="n">
        <v>201712</v>
      </c>
      <c r="B1057" t="inlineStr">
        <is>
          <t>12/2017</t>
        </is>
      </c>
      <c r="C1057" t="n">
        <v>5</v>
      </c>
      <c r="D1057" t="inlineStr">
        <is>
          <t>S05</t>
        </is>
      </c>
      <c r="E1057" t="inlineStr">
        <is>
          <t>Nexa Victoria (S05)</t>
        </is>
      </c>
      <c r="F1057" t="inlineStr">
        <is>
          <t>Úc</t>
        </is>
      </c>
      <c r="G1057" t="inlineStr">
        <is>
          <t>POS</t>
        </is>
      </c>
      <c r="H1057" s="42" t="n">
        <v>11247.67</v>
      </c>
      <c r="I1057" s="42" t="n">
        <v>1124.77</v>
      </c>
      <c r="J1057" s="42" t="n">
        <v>10122.9</v>
      </c>
      <c r="K1057" s="42" t="n">
        <v>0</v>
      </c>
      <c r="L1057" s="42" t="n">
        <v>3</v>
      </c>
      <c r="M1057" s="42" t="n">
        <v>16</v>
      </c>
      <c r="N1057" s="42" t="n">
        <v>10122.9</v>
      </c>
      <c r="O1057" s="42" t="n">
        <v>10122.9</v>
      </c>
      <c r="P1057" s="42" t="n">
        <v>0</v>
      </c>
      <c r="Q1057" s="42" t="n">
        <v>0</v>
      </c>
      <c r="R1057" s="42" t="n">
        <v>0</v>
      </c>
      <c r="S1057" s="42">
        <f>N1057-(J1057-K1057)</f>
        <v/>
      </c>
      <c r="T1057">
        <f>IF(N1057=0,0,IF(AND(ABS(S1057)&gt;Calc!$B$8,ABS(S1057)/ABS(N1057)&gt;Calc!$B$9),1,0))</f>
        <v/>
      </c>
      <c r="U1057">
        <f>IF(AND(A1057=Calc!$B$3,OR(Calc!$B$6="*",G1057=Calc!$B$6),OR(Calc!$B$7="*",F1057=Calc!$B$7)),1,0)</f>
        <v/>
      </c>
      <c r="V1057">
        <f>IF(AND(U1057=1,J1057&gt;0),J1057+ROW()/1000000,0)</f>
        <v/>
      </c>
      <c r="W1057">
        <f>IF(AND(U1057=1,OR(N1057&lt;&gt;0,J1057&lt;&gt;0)),ABS(S1057)+ROW()/1000000,0)</f>
        <v/>
      </c>
      <c r="X1057">
        <f>IF(AND(U1057=1,T1057=1,C1057&lt;&gt;0),ABS(S1057)+ROW()/1000000,0)</f>
        <v/>
      </c>
    </row>
    <row r="1058">
      <c r="A1058" t="n">
        <v>201712</v>
      </c>
      <c r="B1058" t="inlineStr">
        <is>
          <t>12/2017</t>
        </is>
      </c>
      <c r="C1058" t="n">
        <v>6</v>
      </c>
      <c r="D1058" t="inlineStr">
        <is>
          <t>S06</t>
        </is>
      </c>
      <c r="E1058" t="inlineStr">
        <is>
          <t>Nexa Western Australia (S06)</t>
        </is>
      </c>
      <c r="F1058" t="inlineStr">
        <is>
          <t>Úc</t>
        </is>
      </c>
      <c r="G1058" t="inlineStr">
        <is>
          <t>POS</t>
        </is>
      </c>
      <c r="H1058" s="42" t="n">
        <v>8209.57</v>
      </c>
      <c r="I1058" s="42" t="n">
        <v>0</v>
      </c>
      <c r="J1058" s="42" t="n">
        <v>8209.57</v>
      </c>
      <c r="K1058" s="42" t="n">
        <v>0</v>
      </c>
      <c r="L1058" s="42" t="n">
        <v>5</v>
      </c>
      <c r="M1058" s="42" t="n">
        <v>34</v>
      </c>
      <c r="N1058" s="42" t="n">
        <v>8209.57</v>
      </c>
      <c r="O1058" s="42" t="n">
        <v>8209.57</v>
      </c>
      <c r="P1058" s="42" t="n">
        <v>0</v>
      </c>
      <c r="Q1058" s="42" t="n">
        <v>0</v>
      </c>
      <c r="R1058" s="42" t="n">
        <v>0</v>
      </c>
      <c r="S1058" s="42">
        <f>N1058-(J1058-K1058)</f>
        <v/>
      </c>
      <c r="T1058">
        <f>IF(N1058=0,0,IF(AND(ABS(S1058)&gt;Calc!$B$8,ABS(S1058)/ABS(N1058)&gt;Calc!$B$9),1,0))</f>
        <v/>
      </c>
      <c r="U1058">
        <f>IF(AND(A1058=Calc!$B$3,OR(Calc!$B$6="*",G1058=Calc!$B$6),OR(Calc!$B$7="*",F1058=Calc!$B$7)),1,0)</f>
        <v/>
      </c>
      <c r="V1058">
        <f>IF(AND(U1058=1,J1058&gt;0),J1058+ROW()/1000000,0)</f>
        <v/>
      </c>
      <c r="W1058">
        <f>IF(AND(U1058=1,OR(N1058&lt;&gt;0,J1058&lt;&gt;0)),ABS(S1058)+ROW()/1000000,0)</f>
        <v/>
      </c>
      <c r="X1058">
        <f>IF(AND(U1058=1,T1058=1,C1058&lt;&gt;0),ABS(S1058)+ROW()/1000000,0)</f>
        <v/>
      </c>
    </row>
    <row r="1059">
      <c r="A1059" t="n">
        <v>201712</v>
      </c>
      <c r="B1059" t="inlineStr">
        <is>
          <t>12/2017</t>
        </is>
      </c>
      <c r="C1059" t="n">
        <v>8</v>
      </c>
      <c r="D1059" t="inlineStr">
        <is>
          <t>S08</t>
        </is>
      </c>
      <c r="E1059" t="inlineStr">
        <is>
          <t>Nexa Newfoundland and Labrador (S08)</t>
        </is>
      </c>
      <c r="F1059" t="inlineStr">
        <is>
          <t>Canada</t>
        </is>
      </c>
      <c r="G1059" t="inlineStr">
        <is>
          <t>POS</t>
        </is>
      </c>
      <c r="H1059" s="42" t="n">
        <v>51688.31</v>
      </c>
      <c r="I1059" s="42" t="n">
        <v>925.63</v>
      </c>
      <c r="J1059" s="42" t="n">
        <v>50762.68</v>
      </c>
      <c r="K1059" s="42" t="n">
        <v>219</v>
      </c>
      <c r="L1059" s="42" t="n">
        <v>12</v>
      </c>
      <c r="M1059" s="42" t="n">
        <v>89</v>
      </c>
      <c r="N1059" s="42" t="n">
        <v>50543.68</v>
      </c>
      <c r="O1059" s="42" t="n">
        <v>50762.68</v>
      </c>
      <c r="P1059" s="42" t="n">
        <v>0</v>
      </c>
      <c r="Q1059" s="42" t="n">
        <v>0</v>
      </c>
      <c r="R1059" s="42" t="n">
        <v>0</v>
      </c>
      <c r="S1059" s="42">
        <f>N1059-(J1059-K1059)</f>
        <v/>
      </c>
      <c r="T1059">
        <f>IF(N1059=0,0,IF(AND(ABS(S1059)&gt;Calc!$B$8,ABS(S1059)/ABS(N1059)&gt;Calc!$B$9),1,0))</f>
        <v/>
      </c>
      <c r="U1059">
        <f>IF(AND(A1059=Calc!$B$3,OR(Calc!$B$6="*",G1059=Calc!$B$6),OR(Calc!$B$7="*",F1059=Calc!$B$7)),1,0)</f>
        <v/>
      </c>
      <c r="V1059">
        <f>IF(AND(U1059=1,J1059&gt;0),J1059+ROW()/1000000,0)</f>
        <v/>
      </c>
      <c r="W1059">
        <f>IF(AND(U1059=1,OR(N1059&lt;&gt;0,J1059&lt;&gt;0)),ABS(S1059)+ROW()/1000000,0)</f>
        <v/>
      </c>
      <c r="X1059">
        <f>IF(AND(U1059=1,T1059=1,C1059&lt;&gt;0),ABS(S1059)+ROW()/1000000,0)</f>
        <v/>
      </c>
    </row>
    <row r="1060">
      <c r="A1060" t="n">
        <v>201712</v>
      </c>
      <c r="B1060" t="inlineStr">
        <is>
          <t>12/2017</t>
        </is>
      </c>
      <c r="C1060" t="n">
        <v>9</v>
      </c>
      <c r="D1060" t="inlineStr">
        <is>
          <t>S09</t>
        </is>
      </c>
      <c r="E1060" t="inlineStr">
        <is>
          <t>Nexa Northwest Territories (S09)</t>
        </is>
      </c>
      <c r="F1060" t="inlineStr">
        <is>
          <t>Canada</t>
        </is>
      </c>
      <c r="G1060" t="inlineStr">
        <is>
          <t>POS</t>
        </is>
      </c>
      <c r="H1060" s="42" t="n">
        <v>45042</v>
      </c>
      <c r="I1060" s="42" t="n">
        <v>736.34</v>
      </c>
      <c r="J1060" s="42" t="n">
        <v>44305.66</v>
      </c>
      <c r="K1060" s="42" t="n">
        <v>289.99</v>
      </c>
      <c r="L1060" s="42" t="n">
        <v>23</v>
      </c>
      <c r="M1060" s="42" t="n">
        <v>147</v>
      </c>
      <c r="N1060" s="42" t="n">
        <v>44015.67</v>
      </c>
      <c r="O1060" s="42" t="n">
        <v>44305.66</v>
      </c>
      <c r="P1060" s="42" t="n">
        <v>1</v>
      </c>
      <c r="Q1060" s="42" t="n">
        <v>0</v>
      </c>
      <c r="R1060" s="42" t="n">
        <v>0</v>
      </c>
      <c r="S1060" s="42">
        <f>N1060-(J1060-K1060)</f>
        <v/>
      </c>
      <c r="T1060">
        <f>IF(N1060=0,0,IF(AND(ABS(S1060)&gt;Calc!$B$8,ABS(S1060)/ABS(N1060)&gt;Calc!$B$9),1,0))</f>
        <v/>
      </c>
      <c r="U1060">
        <f>IF(AND(A1060=Calc!$B$3,OR(Calc!$B$6="*",G1060=Calc!$B$6),OR(Calc!$B$7="*",F1060=Calc!$B$7)),1,0)</f>
        <v/>
      </c>
      <c r="V1060">
        <f>IF(AND(U1060=1,J1060&gt;0),J1060+ROW()/1000000,0)</f>
        <v/>
      </c>
      <c r="W1060">
        <f>IF(AND(U1060=1,OR(N1060&lt;&gt;0,J1060&lt;&gt;0)),ABS(S1060)+ROW()/1000000,0)</f>
        <v/>
      </c>
      <c r="X1060">
        <f>IF(AND(U1060=1,T1060=1,C1060&lt;&gt;0),ABS(S1060)+ROW()/1000000,0)</f>
        <v/>
      </c>
    </row>
    <row r="1061">
      <c r="A1061" t="n">
        <v>201712</v>
      </c>
      <c r="B1061" t="inlineStr">
        <is>
          <t>12/2017</t>
        </is>
      </c>
      <c r="C1061" t="n">
        <v>10</v>
      </c>
      <c r="D1061" t="inlineStr">
        <is>
          <t>S10</t>
        </is>
      </c>
      <c r="E1061" t="inlineStr">
        <is>
          <t>Nexa Nunavut (S10)</t>
        </is>
      </c>
      <c r="F1061" t="inlineStr">
        <is>
          <t>Canada</t>
        </is>
      </c>
      <c r="G1061" t="inlineStr">
        <is>
          <t>POS</t>
        </is>
      </c>
      <c r="H1061" s="42" t="n">
        <v>11044.79</v>
      </c>
      <c r="I1061" s="42" t="n">
        <v>670.91</v>
      </c>
      <c r="J1061" s="42" t="n">
        <v>10373.88</v>
      </c>
      <c r="K1061" s="42" t="n">
        <v>510</v>
      </c>
      <c r="L1061" s="42" t="n">
        <v>8</v>
      </c>
      <c r="M1061" s="42" t="n">
        <v>54</v>
      </c>
      <c r="N1061" s="42" t="n">
        <v>9863.879999999999</v>
      </c>
      <c r="O1061" s="42" t="n">
        <v>10373.88</v>
      </c>
      <c r="P1061" s="42" t="n">
        <v>0</v>
      </c>
      <c r="Q1061" s="42" t="n">
        <v>0</v>
      </c>
      <c r="R1061" s="42" t="n">
        <v>0</v>
      </c>
      <c r="S1061" s="42">
        <f>N1061-(J1061-K1061)</f>
        <v/>
      </c>
      <c r="T1061">
        <f>IF(N1061=0,0,IF(AND(ABS(S1061)&gt;Calc!$B$8,ABS(S1061)/ABS(N1061)&gt;Calc!$B$9),1,0))</f>
        <v/>
      </c>
      <c r="U1061">
        <f>IF(AND(A1061=Calc!$B$3,OR(Calc!$B$6="*",G1061=Calc!$B$6),OR(Calc!$B$7="*",F1061=Calc!$B$7)),1,0)</f>
        <v/>
      </c>
      <c r="V1061">
        <f>IF(AND(U1061=1,J1061&gt;0),J1061+ROW()/1000000,0)</f>
        <v/>
      </c>
      <c r="W1061">
        <f>IF(AND(U1061=1,OR(N1061&lt;&gt;0,J1061&lt;&gt;0)),ABS(S1061)+ROW()/1000000,0)</f>
        <v/>
      </c>
      <c r="X1061">
        <f>IF(AND(U1061=1,T1061=1,C1061&lt;&gt;0),ABS(S1061)+ROW()/1000000,0)</f>
        <v/>
      </c>
    </row>
    <row r="1062">
      <c r="A1062" t="n">
        <v>201712</v>
      </c>
      <c r="B1062" t="inlineStr">
        <is>
          <t>12/2017</t>
        </is>
      </c>
      <c r="C1062" t="n">
        <v>12</v>
      </c>
      <c r="D1062" t="inlineStr">
        <is>
          <t>S12</t>
        </is>
      </c>
      <c r="E1062" t="inlineStr">
        <is>
          <t>Nexa Basse-Normandie (S12)</t>
        </is>
      </c>
      <c r="F1062" t="inlineStr">
        <is>
          <t>Pháp</t>
        </is>
      </c>
      <c r="G1062" t="inlineStr">
        <is>
          <t>POS</t>
        </is>
      </c>
      <c r="H1062" s="42" t="n">
        <v>5014.23</v>
      </c>
      <c r="I1062" s="42" t="n">
        <v>0</v>
      </c>
      <c r="J1062" s="42" t="n">
        <v>5014.23</v>
      </c>
      <c r="K1062" s="42" t="n">
        <v>0</v>
      </c>
      <c r="L1062" s="42" t="n">
        <v>3</v>
      </c>
      <c r="M1062" s="42" t="n">
        <v>40</v>
      </c>
      <c r="N1062" s="42" t="n">
        <v>5014.23</v>
      </c>
      <c r="O1062" s="42" t="n">
        <v>5014.23</v>
      </c>
      <c r="P1062" s="42" t="n">
        <v>0</v>
      </c>
      <c r="Q1062" s="42" t="n">
        <v>0</v>
      </c>
      <c r="R1062" s="42" t="n">
        <v>0</v>
      </c>
      <c r="S1062" s="42">
        <f>N1062-(J1062-K1062)</f>
        <v/>
      </c>
      <c r="T1062">
        <f>IF(N1062=0,0,IF(AND(ABS(S1062)&gt;Calc!$B$8,ABS(S1062)/ABS(N1062)&gt;Calc!$B$9),1,0))</f>
        <v/>
      </c>
      <c r="U1062">
        <f>IF(AND(A1062=Calc!$B$3,OR(Calc!$B$6="*",G1062=Calc!$B$6),OR(Calc!$B$7="*",F1062=Calc!$B$7)),1,0)</f>
        <v/>
      </c>
      <c r="V1062">
        <f>IF(AND(U1062=1,J1062&gt;0),J1062+ROW()/1000000,0)</f>
        <v/>
      </c>
      <c r="W1062">
        <f>IF(AND(U1062=1,OR(N1062&lt;&gt;0,J1062&lt;&gt;0)),ABS(S1062)+ROW()/1000000,0)</f>
        <v/>
      </c>
      <c r="X1062">
        <f>IF(AND(U1062=1,T1062=1,C1062&lt;&gt;0),ABS(S1062)+ROW()/1000000,0)</f>
        <v/>
      </c>
    </row>
    <row r="1063">
      <c r="A1063" t="n">
        <v>201712</v>
      </c>
      <c r="B1063" t="inlineStr">
        <is>
          <t>12/2017</t>
        </is>
      </c>
      <c r="C1063" t="n">
        <v>13</v>
      </c>
      <c r="D1063" t="inlineStr">
        <is>
          <t>S13</t>
        </is>
      </c>
      <c r="E1063" t="inlineStr">
        <is>
          <t>Nexa Corse (S13)</t>
        </is>
      </c>
      <c r="F1063" t="inlineStr">
        <is>
          <t>Pháp</t>
        </is>
      </c>
      <c r="G1063" t="inlineStr">
        <is>
          <t>POS</t>
        </is>
      </c>
      <c r="H1063" s="42" t="n">
        <v>3500.03</v>
      </c>
      <c r="I1063" s="42" t="n">
        <v>0</v>
      </c>
      <c r="J1063" s="42" t="n">
        <v>3500.03</v>
      </c>
      <c r="K1063" s="42" t="n">
        <v>100.3</v>
      </c>
      <c r="L1063" s="42" t="n">
        <v>2</v>
      </c>
      <c r="M1063" s="42" t="n">
        <v>16</v>
      </c>
      <c r="N1063" s="42" t="n">
        <v>3399.73</v>
      </c>
      <c r="O1063" s="42" t="n">
        <v>3500.03</v>
      </c>
      <c r="P1063" s="42" t="n">
        <v>0</v>
      </c>
      <c r="Q1063" s="42" t="n">
        <v>0</v>
      </c>
      <c r="R1063" s="42" t="n">
        <v>0</v>
      </c>
      <c r="S1063" s="42">
        <f>N1063-(J1063-K1063)</f>
        <v/>
      </c>
      <c r="T1063">
        <f>IF(N1063=0,0,IF(AND(ABS(S1063)&gt;Calc!$B$8,ABS(S1063)/ABS(N1063)&gt;Calc!$B$9),1,0))</f>
        <v/>
      </c>
      <c r="U1063">
        <f>IF(AND(A1063=Calc!$B$3,OR(Calc!$B$6="*",G1063=Calc!$B$6),OR(Calc!$B$7="*",F1063=Calc!$B$7)),1,0)</f>
        <v/>
      </c>
      <c r="V1063">
        <f>IF(AND(U1063=1,J1063&gt;0),J1063+ROW()/1000000,0)</f>
        <v/>
      </c>
      <c r="W1063">
        <f>IF(AND(U1063=1,OR(N1063&lt;&gt;0,J1063&lt;&gt;0)),ABS(S1063)+ROW()/1000000,0)</f>
        <v/>
      </c>
      <c r="X1063">
        <f>IF(AND(U1063=1,T1063=1,C1063&lt;&gt;0),ABS(S1063)+ROW()/1000000,0)</f>
        <v/>
      </c>
    </row>
    <row r="1064">
      <c r="A1064" t="n">
        <v>201712</v>
      </c>
      <c r="B1064" t="inlineStr">
        <is>
          <t>12/2017</t>
        </is>
      </c>
      <c r="C1064" t="n">
        <v>14</v>
      </c>
      <c r="D1064" t="inlineStr">
        <is>
          <t>S14</t>
        </is>
      </c>
      <c r="E1064" t="inlineStr">
        <is>
          <t>Nexa Franche-Comté (S14)</t>
        </is>
      </c>
      <c r="F1064" t="inlineStr">
        <is>
          <t>Pháp</t>
        </is>
      </c>
      <c r="G1064" t="inlineStr">
        <is>
          <t>POS</t>
        </is>
      </c>
      <c r="H1064" s="42" t="n">
        <v>10126.58</v>
      </c>
      <c r="I1064" s="42" t="n">
        <v>990.5</v>
      </c>
      <c r="J1064" s="42" t="n">
        <v>9136.08</v>
      </c>
      <c r="K1064" s="42" t="n">
        <v>50.67</v>
      </c>
      <c r="L1064" s="42" t="n">
        <v>2</v>
      </c>
      <c r="M1064" s="42" t="n">
        <v>23</v>
      </c>
      <c r="N1064" s="42" t="n">
        <v>9085.41</v>
      </c>
      <c r="O1064" s="42" t="n">
        <v>9136.08</v>
      </c>
      <c r="P1064" s="42" t="n">
        <v>1</v>
      </c>
      <c r="Q1064" s="42" t="n">
        <v>0</v>
      </c>
      <c r="R1064" s="42" t="n">
        <v>0</v>
      </c>
      <c r="S1064" s="42">
        <f>N1064-(J1064-K1064)</f>
        <v/>
      </c>
      <c r="T1064">
        <f>IF(N1064=0,0,IF(AND(ABS(S1064)&gt;Calc!$B$8,ABS(S1064)/ABS(N1064)&gt;Calc!$B$9),1,0))</f>
        <v/>
      </c>
      <c r="U1064">
        <f>IF(AND(A1064=Calc!$B$3,OR(Calc!$B$6="*",G1064=Calc!$B$6),OR(Calc!$B$7="*",F1064=Calc!$B$7)),1,0)</f>
        <v/>
      </c>
      <c r="V1064">
        <f>IF(AND(U1064=1,J1064&gt;0),J1064+ROW()/1000000,0)</f>
        <v/>
      </c>
      <c r="W1064">
        <f>IF(AND(U1064=1,OR(N1064&lt;&gt;0,J1064&lt;&gt;0)),ABS(S1064)+ROW()/1000000,0)</f>
        <v/>
      </c>
      <c r="X1064">
        <f>IF(AND(U1064=1,T1064=1,C1064&lt;&gt;0),ABS(S1064)+ROW()/1000000,0)</f>
        <v/>
      </c>
    </row>
    <row r="1065">
      <c r="A1065" t="n">
        <v>201712</v>
      </c>
      <c r="B1065" t="inlineStr">
        <is>
          <t>12/2017</t>
        </is>
      </c>
      <c r="C1065" t="n">
        <v>15</v>
      </c>
      <c r="D1065" t="inlineStr">
        <is>
          <t>S15</t>
        </is>
      </c>
      <c r="E1065" t="inlineStr">
        <is>
          <t>Nexa La Réunion (S15)</t>
        </is>
      </c>
      <c r="F1065" t="inlineStr">
        <is>
          <t>Pháp</t>
        </is>
      </c>
      <c r="G1065" t="inlineStr">
        <is>
          <t>POS</t>
        </is>
      </c>
      <c r="H1065" s="42" t="n">
        <v>4357.92</v>
      </c>
      <c r="I1065" s="42" t="n">
        <v>155.7</v>
      </c>
      <c r="J1065" s="42" t="n">
        <v>4202.22</v>
      </c>
      <c r="K1065" s="42" t="n">
        <v>308</v>
      </c>
      <c r="L1065" s="42" t="n">
        <v>6</v>
      </c>
      <c r="M1065" s="42" t="n">
        <v>29</v>
      </c>
      <c r="N1065" s="42" t="n">
        <v>3894.22</v>
      </c>
      <c r="O1065" s="42" t="n">
        <v>4202.22</v>
      </c>
      <c r="P1065" s="42" t="n">
        <v>0</v>
      </c>
      <c r="Q1065" s="42" t="n">
        <v>0</v>
      </c>
      <c r="R1065" s="42" t="n">
        <v>0</v>
      </c>
      <c r="S1065" s="42">
        <f>N1065-(J1065-K1065)</f>
        <v/>
      </c>
      <c r="T1065">
        <f>IF(N1065=0,0,IF(AND(ABS(S1065)&gt;Calc!$B$8,ABS(S1065)/ABS(N1065)&gt;Calc!$B$9),1,0))</f>
        <v/>
      </c>
      <c r="U1065">
        <f>IF(AND(A1065=Calc!$B$3,OR(Calc!$B$6="*",G1065=Calc!$B$6),OR(Calc!$B$7="*",F1065=Calc!$B$7)),1,0)</f>
        <v/>
      </c>
      <c r="V1065">
        <f>IF(AND(U1065=1,J1065&gt;0),J1065+ROW()/1000000,0)</f>
        <v/>
      </c>
      <c r="W1065">
        <f>IF(AND(U1065=1,OR(N1065&lt;&gt;0,J1065&lt;&gt;0)),ABS(S1065)+ROW()/1000000,0)</f>
        <v/>
      </c>
      <c r="X1065">
        <f>IF(AND(U1065=1,T1065=1,C1065&lt;&gt;0),ABS(S1065)+ROW()/1000000,0)</f>
        <v/>
      </c>
    </row>
    <row r="1066">
      <c r="A1066" t="n">
        <v>201712</v>
      </c>
      <c r="B1066" t="inlineStr">
        <is>
          <t>12/2017</t>
        </is>
      </c>
      <c r="C1066" t="n">
        <v>16</v>
      </c>
      <c r="D1066" t="inlineStr">
        <is>
          <t>S16</t>
        </is>
      </c>
      <c r="E1066" t="inlineStr">
        <is>
          <t>Nexa Limousin (S16)</t>
        </is>
      </c>
      <c r="F1066" t="inlineStr">
        <is>
          <t>Pháp</t>
        </is>
      </c>
      <c r="G1066" t="inlineStr">
        <is>
          <t>POS</t>
        </is>
      </c>
      <c r="H1066" s="42" t="n">
        <v>6145.52</v>
      </c>
      <c r="I1066" s="42" t="n">
        <v>0</v>
      </c>
      <c r="J1066" s="42" t="n">
        <v>6145.52</v>
      </c>
      <c r="K1066" s="42" t="n">
        <v>0</v>
      </c>
      <c r="L1066" s="42" t="n">
        <v>1</v>
      </c>
      <c r="M1066" s="42" t="n">
        <v>18</v>
      </c>
      <c r="N1066" s="42" t="n">
        <v>6145.52</v>
      </c>
      <c r="O1066" s="42" t="n">
        <v>6145.52</v>
      </c>
      <c r="P1066" s="42" t="n">
        <v>0</v>
      </c>
      <c r="Q1066" s="42" t="n">
        <v>0</v>
      </c>
      <c r="R1066" s="42" t="n">
        <v>0</v>
      </c>
      <c r="S1066" s="42">
        <f>N1066-(J1066-K1066)</f>
        <v/>
      </c>
      <c r="T1066">
        <f>IF(N1066=0,0,IF(AND(ABS(S1066)&gt;Calc!$B$8,ABS(S1066)/ABS(N1066)&gt;Calc!$B$9),1,0))</f>
        <v/>
      </c>
      <c r="U1066">
        <f>IF(AND(A1066=Calc!$B$3,OR(Calc!$B$6="*",G1066=Calc!$B$6),OR(Calc!$B$7="*",F1066=Calc!$B$7)),1,0)</f>
        <v/>
      </c>
      <c r="V1066">
        <f>IF(AND(U1066=1,J1066&gt;0),J1066+ROW()/1000000,0)</f>
        <v/>
      </c>
      <c r="W1066">
        <f>IF(AND(U1066=1,OR(N1066&lt;&gt;0,J1066&lt;&gt;0)),ABS(S1066)+ROW()/1000000,0)</f>
        <v/>
      </c>
      <c r="X1066">
        <f>IF(AND(U1066=1,T1066=1,C1066&lt;&gt;0),ABS(S1066)+ROW()/1000000,0)</f>
        <v/>
      </c>
    </row>
    <row r="1067">
      <c r="A1067" t="n">
        <v>201712</v>
      </c>
      <c r="B1067" t="inlineStr">
        <is>
          <t>12/2017</t>
        </is>
      </c>
      <c r="C1067" t="n">
        <v>18</v>
      </c>
      <c r="D1067" t="inlineStr">
        <is>
          <t>S18</t>
        </is>
      </c>
      <c r="E1067" t="inlineStr">
        <is>
          <t>Nexa Mayotte (S18)</t>
        </is>
      </c>
      <c r="F1067" t="inlineStr">
        <is>
          <t>Pháp</t>
        </is>
      </c>
      <c r="G1067" t="inlineStr">
        <is>
          <t>POS</t>
        </is>
      </c>
      <c r="H1067" s="42" t="n">
        <v>12302.82</v>
      </c>
      <c r="I1067" s="42" t="n">
        <v>234.72</v>
      </c>
      <c r="J1067" s="42" t="n">
        <v>12068.1</v>
      </c>
      <c r="K1067" s="42" t="n">
        <v>949.84</v>
      </c>
      <c r="L1067" s="42" t="n">
        <v>5</v>
      </c>
      <c r="M1067" s="42" t="n">
        <v>45</v>
      </c>
      <c r="N1067" s="42" t="n">
        <v>11118.26</v>
      </c>
      <c r="O1067" s="42" t="n">
        <v>12068.1</v>
      </c>
      <c r="P1067" s="42" t="n">
        <v>1</v>
      </c>
      <c r="Q1067" s="42" t="n">
        <v>0</v>
      </c>
      <c r="R1067" s="42" t="n">
        <v>0</v>
      </c>
      <c r="S1067" s="42">
        <f>N1067-(J1067-K1067)</f>
        <v/>
      </c>
      <c r="T1067">
        <f>IF(N1067=0,0,IF(AND(ABS(S1067)&gt;Calc!$B$8,ABS(S1067)/ABS(N1067)&gt;Calc!$B$9),1,0))</f>
        <v/>
      </c>
      <c r="U1067">
        <f>IF(AND(A1067=Calc!$B$3,OR(Calc!$B$6="*",G1067=Calc!$B$6),OR(Calc!$B$7="*",F1067=Calc!$B$7)),1,0)</f>
        <v/>
      </c>
      <c r="V1067">
        <f>IF(AND(U1067=1,J1067&gt;0),J1067+ROW()/1000000,0)</f>
        <v/>
      </c>
      <c r="W1067">
        <f>IF(AND(U1067=1,OR(N1067&lt;&gt;0,J1067&lt;&gt;0)),ABS(S1067)+ROW()/1000000,0)</f>
        <v/>
      </c>
      <c r="X1067">
        <f>IF(AND(U1067=1,T1067=1,C1067&lt;&gt;0),ABS(S1067)+ROW()/1000000,0)</f>
        <v/>
      </c>
    </row>
    <row r="1068">
      <c r="A1068" t="n">
        <v>201712</v>
      </c>
      <c r="B1068" t="inlineStr">
        <is>
          <t>12/2017</t>
        </is>
      </c>
      <c r="C1068" t="n">
        <v>19</v>
      </c>
      <c r="D1068" t="inlineStr">
        <is>
          <t>S19</t>
        </is>
      </c>
      <c r="E1068" t="inlineStr">
        <is>
          <t>Nexa Berlin (S19)</t>
        </is>
      </c>
      <c r="F1068" t="inlineStr">
        <is>
          <t>Đức</t>
        </is>
      </c>
      <c r="G1068" t="inlineStr">
        <is>
          <t>POS</t>
        </is>
      </c>
      <c r="H1068" s="42" t="n">
        <v>14922.61</v>
      </c>
      <c r="I1068" s="42" t="n">
        <v>163.36</v>
      </c>
      <c r="J1068" s="42" t="n">
        <v>14759.25</v>
      </c>
      <c r="K1068" s="42" t="n">
        <v>28</v>
      </c>
      <c r="L1068" s="42" t="n">
        <v>5</v>
      </c>
      <c r="M1068" s="42" t="n">
        <v>34</v>
      </c>
      <c r="N1068" s="42" t="n">
        <v>14731.25</v>
      </c>
      <c r="O1068" s="42" t="n">
        <v>14759.25</v>
      </c>
      <c r="P1068" s="42" t="n">
        <v>0</v>
      </c>
      <c r="Q1068" s="42" t="n">
        <v>0</v>
      </c>
      <c r="R1068" s="42" t="n">
        <v>0</v>
      </c>
      <c r="S1068" s="42">
        <f>N1068-(J1068-K1068)</f>
        <v/>
      </c>
      <c r="T1068">
        <f>IF(N1068=0,0,IF(AND(ABS(S1068)&gt;Calc!$B$8,ABS(S1068)/ABS(N1068)&gt;Calc!$B$9),1,0))</f>
        <v/>
      </c>
      <c r="U1068">
        <f>IF(AND(A1068=Calc!$B$3,OR(Calc!$B$6="*",G1068=Calc!$B$6),OR(Calc!$B$7="*",F1068=Calc!$B$7)),1,0)</f>
        <v/>
      </c>
      <c r="V1068">
        <f>IF(AND(U1068=1,J1068&gt;0),J1068+ROW()/1000000,0)</f>
        <v/>
      </c>
      <c r="W1068">
        <f>IF(AND(U1068=1,OR(N1068&lt;&gt;0,J1068&lt;&gt;0)),ABS(S1068)+ROW()/1000000,0)</f>
        <v/>
      </c>
      <c r="X1068">
        <f>IF(AND(U1068=1,T1068=1,C1068&lt;&gt;0),ABS(S1068)+ROW()/1000000,0)</f>
        <v/>
      </c>
    </row>
    <row r="1069">
      <c r="A1069" t="n">
        <v>201712</v>
      </c>
      <c r="B1069" t="inlineStr">
        <is>
          <t>12/2017</t>
        </is>
      </c>
      <c r="C1069" t="n">
        <v>20</v>
      </c>
      <c r="D1069" t="inlineStr">
        <is>
          <t>S20</t>
        </is>
      </c>
      <c r="E1069" t="inlineStr">
        <is>
          <t>Nexa Brandenburg (S20)</t>
        </is>
      </c>
      <c r="F1069" t="inlineStr">
        <is>
          <t>Đức</t>
        </is>
      </c>
      <c r="G1069" t="inlineStr">
        <is>
          <t>POS</t>
        </is>
      </c>
      <c r="H1069" s="42" t="n">
        <v>3002.73</v>
      </c>
      <c r="I1069" s="42" t="n">
        <v>0</v>
      </c>
      <c r="J1069" s="42" t="n">
        <v>3002.73</v>
      </c>
      <c r="K1069" s="42" t="n">
        <v>0</v>
      </c>
      <c r="L1069" s="42" t="n">
        <v>4</v>
      </c>
      <c r="M1069" s="42" t="n">
        <v>28</v>
      </c>
      <c r="N1069" s="42" t="n">
        <v>3002.73</v>
      </c>
      <c r="O1069" s="42" t="n">
        <v>3002.73</v>
      </c>
      <c r="P1069" s="42" t="n">
        <v>0</v>
      </c>
      <c r="Q1069" s="42" t="n">
        <v>0</v>
      </c>
      <c r="R1069" s="42" t="n">
        <v>0</v>
      </c>
      <c r="S1069" s="42">
        <f>N1069-(J1069-K1069)</f>
        <v/>
      </c>
      <c r="T1069">
        <f>IF(N1069=0,0,IF(AND(ABS(S1069)&gt;Calc!$B$8,ABS(S1069)/ABS(N1069)&gt;Calc!$B$9),1,0))</f>
        <v/>
      </c>
      <c r="U1069">
        <f>IF(AND(A1069=Calc!$B$3,OR(Calc!$B$6="*",G1069=Calc!$B$6),OR(Calc!$B$7="*",F1069=Calc!$B$7)),1,0)</f>
        <v/>
      </c>
      <c r="V1069">
        <f>IF(AND(U1069=1,J1069&gt;0),J1069+ROW()/1000000,0)</f>
        <v/>
      </c>
      <c r="W1069">
        <f>IF(AND(U1069=1,OR(N1069&lt;&gt;0,J1069&lt;&gt;0)),ABS(S1069)+ROW()/1000000,0)</f>
        <v/>
      </c>
      <c r="X1069">
        <f>IF(AND(U1069=1,T1069=1,C1069&lt;&gt;0),ABS(S1069)+ROW()/1000000,0)</f>
        <v/>
      </c>
    </row>
    <row r="1070">
      <c r="A1070" t="n">
        <v>201712</v>
      </c>
      <c r="B1070" t="inlineStr">
        <is>
          <t>12/2017</t>
        </is>
      </c>
      <c r="C1070" t="n">
        <v>22</v>
      </c>
      <c r="D1070" t="inlineStr">
        <is>
          <t>S22</t>
        </is>
      </c>
      <c r="E1070" t="inlineStr">
        <is>
          <t>Nexa Freistaat Thüringen (S22)</t>
        </is>
      </c>
      <c r="F1070" t="inlineStr">
        <is>
          <t>Đức</t>
        </is>
      </c>
      <c r="G1070" t="inlineStr">
        <is>
          <t>POS</t>
        </is>
      </c>
      <c r="H1070" s="42" t="n">
        <v>18756.97</v>
      </c>
      <c r="I1070" s="42" t="n">
        <v>67.19</v>
      </c>
      <c r="J1070" s="42" t="n">
        <v>18689.78</v>
      </c>
      <c r="K1070" s="42" t="n">
        <v>499.9</v>
      </c>
      <c r="L1070" s="42" t="n">
        <v>6</v>
      </c>
      <c r="M1070" s="42" t="n">
        <v>41</v>
      </c>
      <c r="N1070" s="42" t="n">
        <v>18189.88</v>
      </c>
      <c r="O1070" s="42" t="n">
        <v>18689.78</v>
      </c>
      <c r="P1070" s="42" t="n">
        <v>0</v>
      </c>
      <c r="Q1070" s="42" t="n">
        <v>0</v>
      </c>
      <c r="R1070" s="42" t="n">
        <v>0</v>
      </c>
      <c r="S1070" s="42">
        <f>N1070-(J1070-K1070)</f>
        <v/>
      </c>
      <c r="T1070">
        <f>IF(N1070=0,0,IF(AND(ABS(S1070)&gt;Calc!$B$8,ABS(S1070)/ABS(N1070)&gt;Calc!$B$9),1,0))</f>
        <v/>
      </c>
      <c r="U1070">
        <f>IF(AND(A1070=Calc!$B$3,OR(Calc!$B$6="*",G1070=Calc!$B$6),OR(Calc!$B$7="*",F1070=Calc!$B$7)),1,0)</f>
        <v/>
      </c>
      <c r="V1070">
        <f>IF(AND(U1070=1,J1070&gt;0),J1070+ROW()/1000000,0)</f>
        <v/>
      </c>
      <c r="W1070">
        <f>IF(AND(U1070=1,OR(N1070&lt;&gt;0,J1070&lt;&gt;0)),ABS(S1070)+ROW()/1000000,0)</f>
        <v/>
      </c>
      <c r="X1070">
        <f>IF(AND(U1070=1,T1070=1,C1070&lt;&gt;0),ABS(S1070)+ROW()/1000000,0)</f>
        <v/>
      </c>
    </row>
    <row r="1071">
      <c r="A1071" t="n">
        <v>201712</v>
      </c>
      <c r="B1071" t="inlineStr">
        <is>
          <t>12/2017</t>
        </is>
      </c>
      <c r="C1071" t="n">
        <v>23</v>
      </c>
      <c r="D1071" t="inlineStr">
        <is>
          <t>S23</t>
        </is>
      </c>
      <c r="E1071" t="inlineStr">
        <is>
          <t>Nexa Hamburg (S23)</t>
        </is>
      </c>
      <c r="F1071" t="inlineStr">
        <is>
          <t>Đức</t>
        </is>
      </c>
      <c r="G1071" t="inlineStr">
        <is>
          <t>POS</t>
        </is>
      </c>
      <c r="H1071" s="42" t="n">
        <v>8529.809999999999</v>
      </c>
      <c r="I1071" s="42" t="n">
        <v>65.40000000000001</v>
      </c>
      <c r="J1071" s="42" t="n">
        <v>8464.41</v>
      </c>
      <c r="K1071" s="42" t="n">
        <v>0</v>
      </c>
      <c r="L1071" s="42" t="n">
        <v>5</v>
      </c>
      <c r="M1071" s="42" t="n">
        <v>41</v>
      </c>
      <c r="N1071" s="42" t="n">
        <v>8464.41</v>
      </c>
      <c r="O1071" s="42" t="n">
        <v>8464.41</v>
      </c>
      <c r="P1071" s="42" t="n">
        <v>0</v>
      </c>
      <c r="Q1071" s="42" t="n">
        <v>0</v>
      </c>
      <c r="R1071" s="42" t="n">
        <v>0</v>
      </c>
      <c r="S1071" s="42">
        <f>N1071-(J1071-K1071)</f>
        <v/>
      </c>
      <c r="T1071">
        <f>IF(N1071=0,0,IF(AND(ABS(S1071)&gt;Calc!$B$8,ABS(S1071)/ABS(N1071)&gt;Calc!$B$9),1,0))</f>
        <v/>
      </c>
      <c r="U1071">
        <f>IF(AND(A1071=Calc!$B$3,OR(Calc!$B$6="*",G1071=Calc!$B$6),OR(Calc!$B$7="*",F1071=Calc!$B$7)),1,0)</f>
        <v/>
      </c>
      <c r="V1071">
        <f>IF(AND(U1071=1,J1071&gt;0),J1071+ROW()/1000000,0)</f>
        <v/>
      </c>
      <c r="W1071">
        <f>IF(AND(U1071=1,OR(N1071&lt;&gt;0,J1071&lt;&gt;0)),ABS(S1071)+ROW()/1000000,0)</f>
        <v/>
      </c>
      <c r="X1071">
        <f>IF(AND(U1071=1,T1071=1,C1071&lt;&gt;0),ABS(S1071)+ROW()/1000000,0)</f>
        <v/>
      </c>
    </row>
    <row r="1072">
      <c r="A1072" t="n">
        <v>201712</v>
      </c>
      <c r="B1072" t="inlineStr">
        <is>
          <t>12/2017</t>
        </is>
      </c>
      <c r="C1072" t="n">
        <v>24</v>
      </c>
      <c r="D1072" t="inlineStr">
        <is>
          <t>S24</t>
        </is>
      </c>
      <c r="E1072" t="inlineStr">
        <is>
          <t>Nexa Hessen (S24)</t>
        </is>
      </c>
      <c r="F1072" t="inlineStr">
        <is>
          <t>Đức</t>
        </is>
      </c>
      <c r="G1072" t="inlineStr">
        <is>
          <t>POS</t>
        </is>
      </c>
      <c r="H1072" s="42" t="n">
        <v>19168.45</v>
      </c>
      <c r="I1072" s="42" t="n">
        <v>186.6</v>
      </c>
      <c r="J1072" s="42" t="n">
        <v>18981.85</v>
      </c>
      <c r="K1072" s="42" t="n">
        <v>0</v>
      </c>
      <c r="L1072" s="42" t="n">
        <v>9</v>
      </c>
      <c r="M1072" s="42" t="n">
        <v>81</v>
      </c>
      <c r="N1072" s="42" t="n">
        <v>18981.85</v>
      </c>
      <c r="O1072" s="42" t="n">
        <v>18981.85</v>
      </c>
      <c r="P1072" s="42" t="n">
        <v>1</v>
      </c>
      <c r="Q1072" s="42" t="n">
        <v>0</v>
      </c>
      <c r="R1072" s="42" t="n">
        <v>0</v>
      </c>
      <c r="S1072" s="42">
        <f>N1072-(J1072-K1072)</f>
        <v/>
      </c>
      <c r="T1072">
        <f>IF(N1072=0,0,IF(AND(ABS(S1072)&gt;Calc!$B$8,ABS(S1072)/ABS(N1072)&gt;Calc!$B$9),1,0))</f>
        <v/>
      </c>
      <c r="U1072">
        <f>IF(AND(A1072=Calc!$B$3,OR(Calc!$B$6="*",G1072=Calc!$B$6),OR(Calc!$B$7="*",F1072=Calc!$B$7)),1,0)</f>
        <v/>
      </c>
      <c r="V1072">
        <f>IF(AND(U1072=1,J1072&gt;0),J1072+ROW()/1000000,0)</f>
        <v/>
      </c>
      <c r="W1072">
        <f>IF(AND(U1072=1,OR(N1072&lt;&gt;0,J1072&lt;&gt;0)),ABS(S1072)+ROW()/1000000,0)</f>
        <v/>
      </c>
      <c r="X1072">
        <f>IF(AND(U1072=1,T1072=1,C1072&lt;&gt;0),ABS(S1072)+ROW()/1000000,0)</f>
        <v/>
      </c>
    </row>
    <row r="1073">
      <c r="A1073" t="n">
        <v>201712</v>
      </c>
      <c r="B1073" t="inlineStr">
        <is>
          <t>12/2017</t>
        </is>
      </c>
      <c r="C1073" t="n">
        <v>27</v>
      </c>
      <c r="D1073" t="inlineStr">
        <is>
          <t>S27</t>
        </is>
      </c>
      <c r="E1073" t="inlineStr">
        <is>
          <t>Nexa Sachsen-Anhalt (S27)</t>
        </is>
      </c>
      <c r="F1073" t="inlineStr">
        <is>
          <t>Đức</t>
        </is>
      </c>
      <c r="G1073" t="inlineStr">
        <is>
          <t>POS</t>
        </is>
      </c>
      <c r="H1073" s="42" t="n">
        <v>49125.51</v>
      </c>
      <c r="I1073" s="42" t="n">
        <v>3615.01</v>
      </c>
      <c r="J1073" s="42" t="n">
        <v>45510.5</v>
      </c>
      <c r="K1073" s="42" t="n">
        <v>0</v>
      </c>
      <c r="L1073" s="42" t="n">
        <v>10</v>
      </c>
      <c r="M1073" s="42" t="n">
        <v>110</v>
      </c>
      <c r="N1073" s="42" t="n">
        <v>45510.5</v>
      </c>
      <c r="O1073" s="42" t="n">
        <v>45510.5</v>
      </c>
      <c r="P1073" s="42" t="n">
        <v>0</v>
      </c>
      <c r="Q1073" s="42" t="n">
        <v>0</v>
      </c>
      <c r="R1073" s="42" t="n">
        <v>0</v>
      </c>
      <c r="S1073" s="42">
        <f>N1073-(J1073-K1073)</f>
        <v/>
      </c>
      <c r="T1073">
        <f>IF(N1073=0,0,IF(AND(ABS(S1073)&gt;Calc!$B$8,ABS(S1073)/ABS(N1073)&gt;Calc!$B$9),1,0))</f>
        <v/>
      </c>
      <c r="U1073">
        <f>IF(AND(A1073=Calc!$B$3,OR(Calc!$B$6="*",G1073=Calc!$B$6),OR(Calc!$B$7="*",F1073=Calc!$B$7)),1,0)</f>
        <v/>
      </c>
      <c r="V1073">
        <f>IF(AND(U1073=1,J1073&gt;0),J1073+ROW()/1000000,0)</f>
        <v/>
      </c>
      <c r="W1073">
        <f>IF(AND(U1073=1,OR(N1073&lt;&gt;0,J1073&lt;&gt;0)),ABS(S1073)+ROW()/1000000,0)</f>
        <v/>
      </c>
      <c r="X1073">
        <f>IF(AND(U1073=1,T1073=1,C1073&lt;&gt;0),ABS(S1073)+ROW()/1000000,0)</f>
        <v/>
      </c>
    </row>
    <row r="1074">
      <c r="A1074" t="n">
        <v>201712</v>
      </c>
      <c r="B1074" t="inlineStr">
        <is>
          <t>12/2017</t>
        </is>
      </c>
      <c r="C1074" t="n">
        <v>29</v>
      </c>
      <c r="D1074" t="inlineStr">
        <is>
          <t>S29</t>
        </is>
      </c>
      <c r="E1074" t="inlineStr">
        <is>
          <t>Nexa Enna (S29)</t>
        </is>
      </c>
      <c r="F1074" t="inlineStr">
        <is>
          <t>Ý</t>
        </is>
      </c>
      <c r="G1074" t="inlineStr">
        <is>
          <t>POS</t>
        </is>
      </c>
      <c r="H1074" s="42" t="n">
        <v>3444.77</v>
      </c>
      <c r="I1074" s="42" t="n">
        <v>242.65</v>
      </c>
      <c r="J1074" s="42" t="n">
        <v>3202.12</v>
      </c>
      <c r="K1074" s="42" t="n">
        <v>129</v>
      </c>
      <c r="L1074" s="42" t="n">
        <v>6</v>
      </c>
      <c r="M1074" s="42" t="n">
        <v>33</v>
      </c>
      <c r="N1074" s="42" t="n">
        <v>3073.12</v>
      </c>
      <c r="O1074" s="42" t="n">
        <v>3202.12</v>
      </c>
      <c r="P1074" s="42" t="n">
        <v>1</v>
      </c>
      <c r="Q1074" s="42" t="n">
        <v>0</v>
      </c>
      <c r="R1074" s="42" t="n">
        <v>0</v>
      </c>
      <c r="S1074" s="42">
        <f>N1074-(J1074-K1074)</f>
        <v/>
      </c>
      <c r="T1074">
        <f>IF(N1074=0,0,IF(AND(ABS(S1074)&gt;Calc!$B$8,ABS(S1074)/ABS(N1074)&gt;Calc!$B$9),1,0))</f>
        <v/>
      </c>
      <c r="U1074">
        <f>IF(AND(A1074=Calc!$B$3,OR(Calc!$B$6="*",G1074=Calc!$B$6),OR(Calc!$B$7="*",F1074=Calc!$B$7)),1,0)</f>
        <v/>
      </c>
      <c r="V1074">
        <f>IF(AND(U1074=1,J1074&gt;0),J1074+ROW()/1000000,0)</f>
        <v/>
      </c>
      <c r="W1074">
        <f>IF(AND(U1074=1,OR(N1074&lt;&gt;0,J1074&lt;&gt;0)),ABS(S1074)+ROW()/1000000,0)</f>
        <v/>
      </c>
      <c r="X1074">
        <f>IF(AND(U1074=1,T1074=1,C1074&lt;&gt;0),ABS(S1074)+ROW()/1000000,0)</f>
        <v/>
      </c>
    </row>
    <row r="1075">
      <c r="A1075" t="n">
        <v>201712</v>
      </c>
      <c r="B1075" t="inlineStr">
        <is>
          <t>12/2017</t>
        </is>
      </c>
      <c r="C1075" t="n">
        <v>30</v>
      </c>
      <c r="D1075" t="inlineStr">
        <is>
          <t>S30</t>
        </is>
      </c>
      <c r="E1075" t="inlineStr">
        <is>
          <t>Nexa Pesaro (S30)</t>
        </is>
      </c>
      <c r="F1075" t="inlineStr">
        <is>
          <t>Ý</t>
        </is>
      </c>
      <c r="G1075" t="inlineStr">
        <is>
          <t>POS</t>
        </is>
      </c>
      <c r="H1075" s="42" t="n">
        <v>10516.58</v>
      </c>
      <c r="I1075" s="42" t="n">
        <v>368.9</v>
      </c>
      <c r="J1075" s="42" t="n">
        <v>10147.68</v>
      </c>
      <c r="K1075" s="42" t="n">
        <v>0</v>
      </c>
      <c r="L1075" s="42" t="n">
        <v>5</v>
      </c>
      <c r="M1075" s="42" t="n">
        <v>39</v>
      </c>
      <c r="N1075" s="42" t="n">
        <v>10147.68</v>
      </c>
      <c r="O1075" s="42" t="n">
        <v>10147.68</v>
      </c>
      <c r="P1075" s="42" t="n">
        <v>0</v>
      </c>
      <c r="Q1075" s="42" t="n">
        <v>0</v>
      </c>
      <c r="R1075" s="42" t="n">
        <v>0</v>
      </c>
      <c r="S1075" s="42">
        <f>N1075-(J1075-K1075)</f>
        <v/>
      </c>
      <c r="T1075">
        <f>IF(N1075=0,0,IF(AND(ABS(S1075)&gt;Calc!$B$8,ABS(S1075)/ABS(N1075)&gt;Calc!$B$9),1,0))</f>
        <v/>
      </c>
      <c r="U1075">
        <f>IF(AND(A1075=Calc!$B$3,OR(Calc!$B$6="*",G1075=Calc!$B$6),OR(Calc!$B$7="*",F1075=Calc!$B$7)),1,0)</f>
        <v/>
      </c>
      <c r="V1075">
        <f>IF(AND(U1075=1,J1075&gt;0),J1075+ROW()/1000000,0)</f>
        <v/>
      </c>
      <c r="W1075">
        <f>IF(AND(U1075=1,OR(N1075&lt;&gt;0,J1075&lt;&gt;0)),ABS(S1075)+ROW()/1000000,0)</f>
        <v/>
      </c>
      <c r="X1075">
        <f>IF(AND(U1075=1,T1075=1,C1075&lt;&gt;0),ABS(S1075)+ROW()/1000000,0)</f>
        <v/>
      </c>
    </row>
    <row r="1076">
      <c r="A1076" t="n">
        <v>201712</v>
      </c>
      <c r="B1076" t="inlineStr">
        <is>
          <t>12/2017</t>
        </is>
      </c>
      <c r="C1076" t="n">
        <v>31</v>
      </c>
      <c r="D1076" t="inlineStr">
        <is>
          <t>S31</t>
        </is>
      </c>
      <c r="E1076" t="inlineStr">
        <is>
          <t>Nexa Drenthe (S31)</t>
        </is>
      </c>
      <c r="F1076" t="inlineStr">
        <is>
          <t>Hà Lan</t>
        </is>
      </c>
      <c r="G1076" t="inlineStr">
        <is>
          <t>POS</t>
        </is>
      </c>
      <c r="H1076" s="42" t="n">
        <v>9388.620000000001</v>
      </c>
      <c r="I1076" s="42" t="n">
        <v>882.27</v>
      </c>
      <c r="J1076" s="42" t="n">
        <v>8506.35</v>
      </c>
      <c r="K1076" s="42" t="n">
        <v>49.2</v>
      </c>
      <c r="L1076" s="42" t="n">
        <v>3</v>
      </c>
      <c r="M1076" s="42" t="n">
        <v>32</v>
      </c>
      <c r="N1076" s="42" t="n">
        <v>8457.15</v>
      </c>
      <c r="O1076" s="42" t="n">
        <v>8506.35</v>
      </c>
      <c r="P1076" s="42" t="n">
        <v>0</v>
      </c>
      <c r="Q1076" s="42" t="n">
        <v>0</v>
      </c>
      <c r="R1076" s="42" t="n">
        <v>0</v>
      </c>
      <c r="S1076" s="42">
        <f>N1076-(J1076-K1076)</f>
        <v/>
      </c>
      <c r="T1076">
        <f>IF(N1076=0,0,IF(AND(ABS(S1076)&gt;Calc!$B$8,ABS(S1076)/ABS(N1076)&gt;Calc!$B$9),1,0))</f>
        <v/>
      </c>
      <c r="U1076">
        <f>IF(AND(A1076=Calc!$B$3,OR(Calc!$B$6="*",G1076=Calc!$B$6),OR(Calc!$B$7="*",F1076=Calc!$B$7)),1,0)</f>
        <v/>
      </c>
      <c r="V1076">
        <f>IF(AND(U1076=1,J1076&gt;0),J1076+ROW()/1000000,0)</f>
        <v/>
      </c>
      <c r="W1076">
        <f>IF(AND(U1076=1,OR(N1076&lt;&gt;0,J1076&lt;&gt;0)),ABS(S1076)+ROW()/1000000,0)</f>
        <v/>
      </c>
      <c r="X1076">
        <f>IF(AND(U1076=1,T1076=1,C1076&lt;&gt;0),ABS(S1076)+ROW()/1000000,0)</f>
        <v/>
      </c>
    </row>
    <row r="1077">
      <c r="A1077" t="n">
        <v>201712</v>
      </c>
      <c r="B1077" t="inlineStr">
        <is>
          <t>12/2017</t>
        </is>
      </c>
      <c r="C1077" t="n">
        <v>32</v>
      </c>
      <c r="D1077" t="inlineStr">
        <is>
          <t>S32</t>
        </is>
      </c>
      <c r="E1077" t="inlineStr">
        <is>
          <t>Nexa Flevoland (S32)</t>
        </is>
      </c>
      <c r="F1077" t="inlineStr">
        <is>
          <t>Hà Lan</t>
        </is>
      </c>
      <c r="G1077" t="inlineStr">
        <is>
          <t>POS</t>
        </is>
      </c>
      <c r="H1077" s="42" t="n">
        <v>1792.33</v>
      </c>
      <c r="I1077" s="42" t="n">
        <v>0</v>
      </c>
      <c r="J1077" s="42" t="n">
        <v>1792.33</v>
      </c>
      <c r="K1077" s="42" t="n">
        <v>0</v>
      </c>
      <c r="L1077" s="42" t="n">
        <v>2</v>
      </c>
      <c r="M1077" s="42" t="n">
        <v>8</v>
      </c>
      <c r="N1077" s="42" t="n">
        <v>1792.33</v>
      </c>
      <c r="O1077" s="42" t="n">
        <v>1792.33</v>
      </c>
      <c r="P1077" s="42" t="n">
        <v>0</v>
      </c>
      <c r="Q1077" s="42" t="n">
        <v>0</v>
      </c>
      <c r="R1077" s="42" t="n">
        <v>0</v>
      </c>
      <c r="S1077" s="42">
        <f>N1077-(J1077-K1077)</f>
        <v/>
      </c>
      <c r="T1077">
        <f>IF(N1077=0,0,IF(AND(ABS(S1077)&gt;Calc!$B$8,ABS(S1077)/ABS(N1077)&gt;Calc!$B$9),1,0))</f>
        <v/>
      </c>
      <c r="U1077">
        <f>IF(AND(A1077=Calc!$B$3,OR(Calc!$B$6="*",G1077=Calc!$B$6),OR(Calc!$B$7="*",F1077=Calc!$B$7)),1,0)</f>
        <v/>
      </c>
      <c r="V1077">
        <f>IF(AND(U1077=1,J1077&gt;0),J1077+ROW()/1000000,0)</f>
        <v/>
      </c>
      <c r="W1077">
        <f>IF(AND(U1077=1,OR(N1077&lt;&gt;0,J1077&lt;&gt;0)),ABS(S1077)+ROW()/1000000,0)</f>
        <v/>
      </c>
      <c r="X1077">
        <f>IF(AND(U1077=1,T1077=1,C1077&lt;&gt;0),ABS(S1077)+ROW()/1000000,0)</f>
        <v/>
      </c>
    </row>
    <row r="1078">
      <c r="A1078" t="n">
        <v>201712</v>
      </c>
      <c r="B1078" t="inlineStr">
        <is>
          <t>12/2017</t>
        </is>
      </c>
      <c r="C1078" t="n">
        <v>33</v>
      </c>
      <c r="D1078" t="inlineStr">
        <is>
          <t>S33</t>
        </is>
      </c>
      <c r="E1078" t="inlineStr">
        <is>
          <t>Nexa Friesland (S33)</t>
        </is>
      </c>
      <c r="F1078" t="inlineStr">
        <is>
          <t>Hà Lan</t>
        </is>
      </c>
      <c r="G1078" t="inlineStr">
        <is>
          <t>POS</t>
        </is>
      </c>
      <c r="H1078" s="42" t="n">
        <v>7809.18</v>
      </c>
      <c r="I1078" s="42" t="n">
        <v>131.7</v>
      </c>
      <c r="J1078" s="42" t="n">
        <v>7677.48</v>
      </c>
      <c r="K1078" s="42" t="n">
        <v>0</v>
      </c>
      <c r="L1078" s="42" t="n">
        <v>4</v>
      </c>
      <c r="M1078" s="42" t="n">
        <v>26</v>
      </c>
      <c r="N1078" s="42" t="n">
        <v>7677.48</v>
      </c>
      <c r="O1078" s="42" t="n">
        <v>7677.48</v>
      </c>
      <c r="P1078" s="42" t="n">
        <v>0</v>
      </c>
      <c r="Q1078" s="42" t="n">
        <v>0</v>
      </c>
      <c r="R1078" s="42" t="n">
        <v>0</v>
      </c>
      <c r="S1078" s="42">
        <f>N1078-(J1078-K1078)</f>
        <v/>
      </c>
      <c r="T1078">
        <f>IF(N1078=0,0,IF(AND(ABS(S1078)&gt;Calc!$B$8,ABS(S1078)/ABS(N1078)&gt;Calc!$B$9),1,0))</f>
        <v/>
      </c>
      <c r="U1078">
        <f>IF(AND(A1078=Calc!$B$3,OR(Calc!$B$6="*",G1078=Calc!$B$6),OR(Calc!$B$7="*",F1078=Calc!$B$7)),1,0)</f>
        <v/>
      </c>
      <c r="V1078">
        <f>IF(AND(U1078=1,J1078&gt;0),J1078+ROW()/1000000,0)</f>
        <v/>
      </c>
      <c r="W1078">
        <f>IF(AND(U1078=1,OR(N1078&lt;&gt;0,J1078&lt;&gt;0)),ABS(S1078)+ROW()/1000000,0)</f>
        <v/>
      </c>
      <c r="X1078">
        <f>IF(AND(U1078=1,T1078=1,C1078&lt;&gt;0),ABS(S1078)+ROW()/1000000,0)</f>
        <v/>
      </c>
    </row>
    <row r="1079">
      <c r="A1079" t="n">
        <v>201712</v>
      </c>
      <c r="B1079" t="inlineStr">
        <is>
          <t>12/2017</t>
        </is>
      </c>
      <c r="C1079" t="n">
        <v>34</v>
      </c>
      <c r="D1079" t="inlineStr">
        <is>
          <t>S34</t>
        </is>
      </c>
      <c r="E1079" t="inlineStr">
        <is>
          <t>Nexa Groningen (S34)</t>
        </is>
      </c>
      <c r="F1079" t="inlineStr">
        <is>
          <t>Hà Lan</t>
        </is>
      </c>
      <c r="G1079" t="inlineStr">
        <is>
          <t>POS</t>
        </is>
      </c>
      <c r="H1079" s="42" t="n">
        <v>12905.33</v>
      </c>
      <c r="I1079" s="42" t="n">
        <v>315.94</v>
      </c>
      <c r="J1079" s="42" t="n">
        <v>12589.39</v>
      </c>
      <c r="K1079" s="42" t="n">
        <v>0</v>
      </c>
      <c r="L1079" s="42" t="n">
        <v>7</v>
      </c>
      <c r="M1079" s="42" t="n">
        <v>45</v>
      </c>
      <c r="N1079" s="42" t="n">
        <v>12589.39</v>
      </c>
      <c r="O1079" s="42" t="n">
        <v>12589.39</v>
      </c>
      <c r="P1079" s="42" t="n">
        <v>0</v>
      </c>
      <c r="Q1079" s="42" t="n">
        <v>0</v>
      </c>
      <c r="R1079" s="42" t="n">
        <v>0</v>
      </c>
      <c r="S1079" s="42">
        <f>N1079-(J1079-K1079)</f>
        <v/>
      </c>
      <c r="T1079">
        <f>IF(N1079=0,0,IF(AND(ABS(S1079)&gt;Calc!$B$8,ABS(S1079)/ABS(N1079)&gt;Calc!$B$9),1,0))</f>
        <v/>
      </c>
      <c r="U1079">
        <f>IF(AND(A1079=Calc!$B$3,OR(Calc!$B$6="*",G1079=Calc!$B$6),OR(Calc!$B$7="*",F1079=Calc!$B$7)),1,0)</f>
        <v/>
      </c>
      <c r="V1079">
        <f>IF(AND(U1079=1,J1079&gt;0),J1079+ROW()/1000000,0)</f>
        <v/>
      </c>
      <c r="W1079">
        <f>IF(AND(U1079=1,OR(N1079&lt;&gt;0,J1079&lt;&gt;0)),ABS(S1079)+ROW()/1000000,0)</f>
        <v/>
      </c>
      <c r="X1079">
        <f>IF(AND(U1079=1,T1079=1,C1079&lt;&gt;0),ABS(S1079)+ROW()/1000000,0)</f>
        <v/>
      </c>
    </row>
    <row r="1080">
      <c r="A1080" t="n">
        <v>201712</v>
      </c>
      <c r="B1080" t="inlineStr">
        <is>
          <t>12/2017</t>
        </is>
      </c>
      <c r="C1080" t="n">
        <v>36</v>
      </c>
      <c r="D1080" t="inlineStr">
        <is>
          <t>S36</t>
        </is>
      </c>
      <c r="E1080" t="inlineStr">
        <is>
          <t>Nexa Armagh (S36)</t>
        </is>
      </c>
      <c r="F1080" t="inlineStr">
        <is>
          <t>Anh</t>
        </is>
      </c>
      <c r="G1080" t="inlineStr">
        <is>
          <t>POS</t>
        </is>
      </c>
      <c r="H1080" s="42" t="n">
        <v>19496.42</v>
      </c>
      <c r="I1080" s="42" t="n">
        <v>167.49</v>
      </c>
      <c r="J1080" s="42" t="n">
        <v>19328.93</v>
      </c>
      <c r="K1080" s="42" t="n">
        <v>400</v>
      </c>
      <c r="L1080" s="42" t="n">
        <v>10</v>
      </c>
      <c r="M1080" s="42" t="n">
        <v>67</v>
      </c>
      <c r="N1080" s="42" t="n">
        <v>18928.93</v>
      </c>
      <c r="O1080" s="42" t="n">
        <v>19328.93</v>
      </c>
      <c r="P1080" s="42" t="n">
        <v>1</v>
      </c>
      <c r="Q1080" s="42" t="n">
        <v>0</v>
      </c>
      <c r="R1080" s="42" t="n">
        <v>0</v>
      </c>
      <c r="S1080" s="42">
        <f>N1080-(J1080-K1080)</f>
        <v/>
      </c>
      <c r="T1080">
        <f>IF(N1080=0,0,IF(AND(ABS(S1080)&gt;Calc!$B$8,ABS(S1080)/ABS(N1080)&gt;Calc!$B$9),1,0))</f>
        <v/>
      </c>
      <c r="U1080">
        <f>IF(AND(A1080=Calc!$B$3,OR(Calc!$B$6="*",G1080=Calc!$B$6),OR(Calc!$B$7="*",F1080=Calc!$B$7)),1,0)</f>
        <v/>
      </c>
      <c r="V1080">
        <f>IF(AND(U1080=1,J1080&gt;0),J1080+ROW()/1000000,0)</f>
        <v/>
      </c>
      <c r="W1080">
        <f>IF(AND(U1080=1,OR(N1080&lt;&gt;0,J1080&lt;&gt;0)),ABS(S1080)+ROW()/1000000,0)</f>
        <v/>
      </c>
      <c r="X1080">
        <f>IF(AND(U1080=1,T1080=1,C1080&lt;&gt;0),ABS(S1080)+ROW()/1000000,0)</f>
        <v/>
      </c>
    </row>
    <row r="1081">
      <c r="A1081" t="n">
        <v>201712</v>
      </c>
      <c r="B1081" t="inlineStr">
        <is>
          <t>12/2017</t>
        </is>
      </c>
      <c r="C1081" t="n">
        <v>37</v>
      </c>
      <c r="D1081" t="inlineStr">
        <is>
          <t>S37</t>
        </is>
      </c>
      <c r="E1081" t="inlineStr">
        <is>
          <t>Nexa Ayrshire (S37)</t>
        </is>
      </c>
      <c r="F1081" t="inlineStr">
        <is>
          <t>Anh</t>
        </is>
      </c>
      <c r="G1081" t="inlineStr">
        <is>
          <t>POS</t>
        </is>
      </c>
      <c r="H1081" s="42" t="n">
        <v>24414.58</v>
      </c>
      <c r="I1081" s="42" t="n">
        <v>1393.6</v>
      </c>
      <c r="J1081" s="42" t="n">
        <v>23020.98</v>
      </c>
      <c r="K1081" s="42" t="n">
        <v>0</v>
      </c>
      <c r="L1081" s="42" t="n">
        <v>13</v>
      </c>
      <c r="M1081" s="42" t="n">
        <v>70</v>
      </c>
      <c r="N1081" s="42" t="n">
        <v>23020.98</v>
      </c>
      <c r="O1081" s="42" t="n">
        <v>23020.98</v>
      </c>
      <c r="P1081" s="42" t="n">
        <v>1</v>
      </c>
      <c r="Q1081" s="42" t="n">
        <v>0</v>
      </c>
      <c r="R1081" s="42" t="n">
        <v>0</v>
      </c>
      <c r="S1081" s="42">
        <f>N1081-(J1081-K1081)</f>
        <v/>
      </c>
      <c r="T1081">
        <f>IF(N1081=0,0,IF(AND(ABS(S1081)&gt;Calc!$B$8,ABS(S1081)/ABS(N1081)&gt;Calc!$B$9),1,0))</f>
        <v/>
      </c>
      <c r="U1081">
        <f>IF(AND(A1081=Calc!$B$3,OR(Calc!$B$6="*",G1081=Calc!$B$6),OR(Calc!$B$7="*",F1081=Calc!$B$7)),1,0)</f>
        <v/>
      </c>
      <c r="V1081">
        <f>IF(AND(U1081=1,J1081&gt;0),J1081+ROW()/1000000,0)</f>
        <v/>
      </c>
      <c r="W1081">
        <f>IF(AND(U1081=1,OR(N1081&lt;&gt;0,J1081&lt;&gt;0)),ABS(S1081)+ROW()/1000000,0)</f>
        <v/>
      </c>
      <c r="X1081">
        <f>IF(AND(U1081=1,T1081=1,C1081&lt;&gt;0),ABS(S1081)+ROW()/1000000,0)</f>
        <v/>
      </c>
    </row>
    <row r="1082">
      <c r="A1082" t="n">
        <v>201712</v>
      </c>
      <c r="B1082" t="inlineStr">
        <is>
          <t>12/2017</t>
        </is>
      </c>
      <c r="C1082" t="n">
        <v>38</v>
      </c>
      <c r="D1082" t="inlineStr">
        <is>
          <t>S38</t>
        </is>
      </c>
      <c r="E1082" t="inlineStr">
        <is>
          <t>Nexa Belfast (S38)</t>
        </is>
      </c>
      <c r="F1082" t="inlineStr">
        <is>
          <t>Anh</t>
        </is>
      </c>
      <c r="G1082" t="inlineStr">
        <is>
          <t>POS</t>
        </is>
      </c>
      <c r="H1082" s="42" t="n">
        <v>21596.69</v>
      </c>
      <c r="I1082" s="42" t="n">
        <v>1189.56</v>
      </c>
      <c r="J1082" s="42" t="n">
        <v>20407.13</v>
      </c>
      <c r="K1082" s="42" t="n">
        <v>1578.6</v>
      </c>
      <c r="L1082" s="42" t="n">
        <v>10</v>
      </c>
      <c r="M1082" s="42" t="n">
        <v>106</v>
      </c>
      <c r="N1082" s="42" t="n">
        <v>18828.53</v>
      </c>
      <c r="O1082" s="42" t="n">
        <v>20407.13</v>
      </c>
      <c r="P1082" s="42" t="n">
        <v>1</v>
      </c>
      <c r="Q1082" s="42" t="n">
        <v>0</v>
      </c>
      <c r="R1082" s="42" t="n">
        <v>0</v>
      </c>
      <c r="S1082" s="42">
        <f>N1082-(J1082-K1082)</f>
        <v/>
      </c>
      <c r="T1082">
        <f>IF(N1082=0,0,IF(AND(ABS(S1082)&gt;Calc!$B$8,ABS(S1082)/ABS(N1082)&gt;Calc!$B$9),1,0))</f>
        <v/>
      </c>
      <c r="U1082">
        <f>IF(AND(A1082=Calc!$B$3,OR(Calc!$B$6="*",G1082=Calc!$B$6),OR(Calc!$B$7="*",F1082=Calc!$B$7)),1,0)</f>
        <v/>
      </c>
      <c r="V1082">
        <f>IF(AND(U1082=1,J1082&gt;0),J1082+ROW()/1000000,0)</f>
        <v/>
      </c>
      <c r="W1082">
        <f>IF(AND(U1082=1,OR(N1082&lt;&gt;0,J1082&lt;&gt;0)),ABS(S1082)+ROW()/1000000,0)</f>
        <v/>
      </c>
      <c r="X1082">
        <f>IF(AND(U1082=1,T1082=1,C1082&lt;&gt;0),ABS(S1082)+ROW()/1000000,0)</f>
        <v/>
      </c>
    </row>
    <row r="1083">
      <c r="A1083" t="n">
        <v>201712</v>
      </c>
      <c r="B1083" t="inlineStr">
        <is>
          <t>12/2017</t>
        </is>
      </c>
      <c r="C1083" t="n">
        <v>39</v>
      </c>
      <c r="D1083" t="inlineStr">
        <is>
          <t>S39</t>
        </is>
      </c>
      <c r="E1083" t="inlineStr">
        <is>
          <t>Nexa Blaenau Gwent (S39)</t>
        </is>
      </c>
      <c r="F1083" t="inlineStr">
        <is>
          <t>Anh</t>
        </is>
      </c>
      <c r="G1083" t="inlineStr">
        <is>
          <t>POS</t>
        </is>
      </c>
      <c r="H1083" s="42" t="n">
        <v>12543.5</v>
      </c>
      <c r="I1083" s="42" t="n">
        <v>0</v>
      </c>
      <c r="J1083" s="42" t="n">
        <v>12543.5</v>
      </c>
      <c r="K1083" s="42" t="n">
        <v>0</v>
      </c>
      <c r="L1083" s="42" t="n">
        <v>4</v>
      </c>
      <c r="M1083" s="42" t="n">
        <v>32</v>
      </c>
      <c r="N1083" s="42" t="n">
        <v>12543.5</v>
      </c>
      <c r="O1083" s="42" t="n">
        <v>12543.5</v>
      </c>
      <c r="P1083" s="42" t="n">
        <v>0</v>
      </c>
      <c r="Q1083" s="42" t="n">
        <v>0</v>
      </c>
      <c r="R1083" s="42" t="n">
        <v>0</v>
      </c>
      <c r="S1083" s="42">
        <f>N1083-(J1083-K1083)</f>
        <v/>
      </c>
      <c r="T1083">
        <f>IF(N1083=0,0,IF(AND(ABS(S1083)&gt;Calc!$B$8,ABS(S1083)/ABS(N1083)&gt;Calc!$B$9),1,0))</f>
        <v/>
      </c>
      <c r="U1083">
        <f>IF(AND(A1083=Calc!$B$3,OR(Calc!$B$6="*",G1083=Calc!$B$6),OR(Calc!$B$7="*",F1083=Calc!$B$7)),1,0)</f>
        <v/>
      </c>
      <c r="V1083">
        <f>IF(AND(U1083=1,J1083&gt;0),J1083+ROW()/1000000,0)</f>
        <v/>
      </c>
      <c r="W1083">
        <f>IF(AND(U1083=1,OR(N1083&lt;&gt;0,J1083&lt;&gt;0)),ABS(S1083)+ROW()/1000000,0)</f>
        <v/>
      </c>
      <c r="X1083">
        <f>IF(AND(U1083=1,T1083=1,C1083&lt;&gt;0),ABS(S1083)+ROW()/1000000,0)</f>
        <v/>
      </c>
    </row>
    <row r="1084">
      <c r="A1084" t="n">
        <v>201712</v>
      </c>
      <c r="B1084" t="inlineStr">
        <is>
          <t>12/2017</t>
        </is>
      </c>
      <c r="C1084" t="n">
        <v>40</v>
      </c>
      <c r="D1084" t="inlineStr">
        <is>
          <t>S40</t>
        </is>
      </c>
      <c r="E1084" t="inlineStr">
        <is>
          <t>Nexa Dungannon and South Tyrone (S40)</t>
        </is>
      </c>
      <c r="F1084" t="inlineStr">
        <is>
          <t>Anh</t>
        </is>
      </c>
      <c r="G1084" t="inlineStr">
        <is>
          <t>POS</t>
        </is>
      </c>
      <c r="H1084" s="42" t="n">
        <v>14019.97</v>
      </c>
      <c r="I1084" s="42" t="n">
        <v>54</v>
      </c>
      <c r="J1084" s="42" t="n">
        <v>13965.97</v>
      </c>
      <c r="K1084" s="42" t="n">
        <v>0</v>
      </c>
      <c r="L1084" s="42" t="n">
        <v>6</v>
      </c>
      <c r="M1084" s="42" t="n">
        <v>47</v>
      </c>
      <c r="N1084" s="42" t="n">
        <v>13965.97</v>
      </c>
      <c r="O1084" s="42" t="n">
        <v>13965.97</v>
      </c>
      <c r="P1084" s="42" t="n">
        <v>1</v>
      </c>
      <c r="Q1084" s="42" t="n">
        <v>0</v>
      </c>
      <c r="R1084" s="42" t="n">
        <v>0</v>
      </c>
      <c r="S1084" s="42">
        <f>N1084-(J1084-K1084)</f>
        <v/>
      </c>
      <c r="T1084">
        <f>IF(N1084=0,0,IF(AND(ABS(S1084)&gt;Calc!$B$8,ABS(S1084)/ABS(N1084)&gt;Calc!$B$9),1,0))</f>
        <v/>
      </c>
      <c r="U1084">
        <f>IF(AND(A1084=Calc!$B$3,OR(Calc!$B$6="*",G1084=Calc!$B$6),OR(Calc!$B$7="*",F1084=Calc!$B$7)),1,0)</f>
        <v/>
      </c>
      <c r="V1084">
        <f>IF(AND(U1084=1,J1084&gt;0),J1084+ROW()/1000000,0)</f>
        <v/>
      </c>
      <c r="W1084">
        <f>IF(AND(U1084=1,OR(N1084&lt;&gt;0,J1084&lt;&gt;0)),ABS(S1084)+ROW()/1000000,0)</f>
        <v/>
      </c>
      <c r="X1084">
        <f>IF(AND(U1084=1,T1084=1,C1084&lt;&gt;0),ABS(S1084)+ROW()/1000000,0)</f>
        <v/>
      </c>
    </row>
    <row r="1085">
      <c r="A1085" t="n">
        <v>201712</v>
      </c>
      <c r="B1085" t="inlineStr">
        <is>
          <t>12/2017</t>
        </is>
      </c>
      <c r="C1085" t="n">
        <v>41</v>
      </c>
      <c r="D1085" t="inlineStr">
        <is>
          <t>S41</t>
        </is>
      </c>
      <c r="E1085" t="inlineStr">
        <is>
          <t>Nexa Fermanagh (S41)</t>
        </is>
      </c>
      <c r="F1085" t="inlineStr">
        <is>
          <t>Anh</t>
        </is>
      </c>
      <c r="G1085" t="inlineStr">
        <is>
          <t>POS</t>
        </is>
      </c>
      <c r="H1085" s="42" t="n">
        <v>14027.73</v>
      </c>
      <c r="I1085" s="42" t="n">
        <v>118.58</v>
      </c>
      <c r="J1085" s="42" t="n">
        <v>13909.15</v>
      </c>
      <c r="K1085" s="42" t="n">
        <v>1118.6</v>
      </c>
      <c r="L1085" s="42" t="n">
        <v>5</v>
      </c>
      <c r="M1085" s="42" t="n">
        <v>71</v>
      </c>
      <c r="N1085" s="42" t="n">
        <v>12790.55</v>
      </c>
      <c r="O1085" s="42" t="n">
        <v>13909.15</v>
      </c>
      <c r="P1085" s="42" t="n">
        <v>0</v>
      </c>
      <c r="Q1085" s="42" t="n">
        <v>0</v>
      </c>
      <c r="R1085" s="42" t="n">
        <v>0</v>
      </c>
      <c r="S1085" s="42">
        <f>N1085-(J1085-K1085)</f>
        <v/>
      </c>
      <c r="T1085">
        <f>IF(N1085=0,0,IF(AND(ABS(S1085)&gt;Calc!$B$8,ABS(S1085)/ABS(N1085)&gt;Calc!$B$9),1,0))</f>
        <v/>
      </c>
      <c r="U1085">
        <f>IF(AND(A1085=Calc!$B$3,OR(Calc!$B$6="*",G1085=Calc!$B$6),OR(Calc!$B$7="*",F1085=Calc!$B$7)),1,0)</f>
        <v/>
      </c>
      <c r="V1085">
        <f>IF(AND(U1085=1,J1085&gt;0),J1085+ROW()/1000000,0)</f>
        <v/>
      </c>
      <c r="W1085">
        <f>IF(AND(U1085=1,OR(N1085&lt;&gt;0,J1085&lt;&gt;0)),ABS(S1085)+ROW()/1000000,0)</f>
        <v/>
      </c>
      <c r="X1085">
        <f>IF(AND(U1085=1,T1085=1,C1085&lt;&gt;0),ABS(S1085)+ROW()/1000000,0)</f>
        <v/>
      </c>
    </row>
    <row r="1086">
      <c r="A1086" t="n">
        <v>201712</v>
      </c>
      <c r="B1086" t="inlineStr">
        <is>
          <t>12/2017</t>
        </is>
      </c>
      <c r="C1086" t="n">
        <v>42</v>
      </c>
      <c r="D1086" t="inlineStr">
        <is>
          <t>S42</t>
        </is>
      </c>
      <c r="E1086" t="inlineStr">
        <is>
          <t>Nexa North Down (S42)</t>
        </is>
      </c>
      <c r="F1086" t="inlineStr">
        <is>
          <t>Anh</t>
        </is>
      </c>
      <c r="G1086" t="inlineStr">
        <is>
          <t>POS</t>
        </is>
      </c>
      <c r="H1086" s="42" t="n">
        <v>12036.27</v>
      </c>
      <c r="I1086" s="42" t="n">
        <v>930.95</v>
      </c>
      <c r="J1086" s="42" t="n">
        <v>11105.32</v>
      </c>
      <c r="K1086" s="42" t="n">
        <v>139.99</v>
      </c>
      <c r="L1086" s="42" t="n">
        <v>11</v>
      </c>
      <c r="M1086" s="42" t="n">
        <v>74</v>
      </c>
      <c r="N1086" s="42" t="n">
        <v>10965.33</v>
      </c>
      <c r="O1086" s="42" t="n">
        <v>11105.32</v>
      </c>
      <c r="P1086" s="42" t="n">
        <v>0</v>
      </c>
      <c r="Q1086" s="42" t="n">
        <v>0</v>
      </c>
      <c r="R1086" s="42" t="n">
        <v>0</v>
      </c>
      <c r="S1086" s="42">
        <f>N1086-(J1086-K1086)</f>
        <v/>
      </c>
      <c r="T1086">
        <f>IF(N1086=0,0,IF(AND(ABS(S1086)&gt;Calc!$B$8,ABS(S1086)/ABS(N1086)&gt;Calc!$B$9),1,0))</f>
        <v/>
      </c>
      <c r="U1086">
        <f>IF(AND(A1086=Calc!$B$3,OR(Calc!$B$6="*",G1086=Calc!$B$6),OR(Calc!$B$7="*",F1086=Calc!$B$7)),1,0)</f>
        <v/>
      </c>
      <c r="V1086">
        <f>IF(AND(U1086=1,J1086&gt;0),J1086+ROW()/1000000,0)</f>
        <v/>
      </c>
      <c r="W1086">
        <f>IF(AND(U1086=1,OR(N1086&lt;&gt;0,J1086&lt;&gt;0)),ABS(S1086)+ROW()/1000000,0)</f>
        <v/>
      </c>
      <c r="X1086">
        <f>IF(AND(U1086=1,T1086=1,C1086&lt;&gt;0),ABS(S1086)+ROW()/1000000,0)</f>
        <v/>
      </c>
    </row>
    <row r="1087">
      <c r="A1087" t="n">
        <v>201712</v>
      </c>
      <c r="B1087" t="inlineStr">
        <is>
          <t>12/2017</t>
        </is>
      </c>
      <c r="C1087" t="n">
        <v>43</v>
      </c>
      <c r="D1087" t="inlineStr">
        <is>
          <t>S43</t>
        </is>
      </c>
      <c r="E1087" t="inlineStr">
        <is>
          <t>Nexa Alaska (S43)</t>
        </is>
      </c>
      <c r="F1087" t="inlineStr">
        <is>
          <t>Mỹ</t>
        </is>
      </c>
      <c r="G1087" t="inlineStr">
        <is>
          <t>POS</t>
        </is>
      </c>
      <c r="H1087" s="42" t="n">
        <v>28714.56</v>
      </c>
      <c r="I1087" s="42" t="n">
        <v>129.38</v>
      </c>
      <c r="J1087" s="42" t="n">
        <v>28585.18</v>
      </c>
      <c r="K1087" s="42" t="n">
        <v>0</v>
      </c>
      <c r="L1087" s="42" t="n">
        <v>9</v>
      </c>
      <c r="M1087" s="42" t="n">
        <v>91</v>
      </c>
      <c r="N1087" s="42" t="n">
        <v>28585.18</v>
      </c>
      <c r="O1087" s="42" t="n">
        <v>28585.18</v>
      </c>
      <c r="P1087" s="42" t="n">
        <v>0</v>
      </c>
      <c r="Q1087" s="42" t="n">
        <v>0</v>
      </c>
      <c r="R1087" s="42" t="n">
        <v>0</v>
      </c>
      <c r="S1087" s="42">
        <f>N1087-(J1087-K1087)</f>
        <v/>
      </c>
      <c r="T1087">
        <f>IF(N1087=0,0,IF(AND(ABS(S1087)&gt;Calc!$B$8,ABS(S1087)/ABS(N1087)&gt;Calc!$B$9),1,0))</f>
        <v/>
      </c>
      <c r="U1087">
        <f>IF(AND(A1087=Calc!$B$3,OR(Calc!$B$6="*",G1087=Calc!$B$6),OR(Calc!$B$7="*",F1087=Calc!$B$7)),1,0)</f>
        <v/>
      </c>
      <c r="V1087">
        <f>IF(AND(U1087=1,J1087&gt;0),J1087+ROW()/1000000,0)</f>
        <v/>
      </c>
      <c r="W1087">
        <f>IF(AND(U1087=1,OR(N1087&lt;&gt;0,J1087&lt;&gt;0)),ABS(S1087)+ROW()/1000000,0)</f>
        <v/>
      </c>
      <c r="X1087">
        <f>IF(AND(U1087=1,T1087=1,C1087&lt;&gt;0),ABS(S1087)+ROW()/1000000,0)</f>
        <v/>
      </c>
    </row>
    <row r="1088">
      <c r="A1088" t="n">
        <v>201712</v>
      </c>
      <c r="B1088" t="inlineStr">
        <is>
          <t>12/2017</t>
        </is>
      </c>
      <c r="C1088" t="n">
        <v>44</v>
      </c>
      <c r="D1088" t="inlineStr">
        <is>
          <t>S44</t>
        </is>
      </c>
      <c r="E1088" t="inlineStr">
        <is>
          <t>Nexa Arkansas (S44)</t>
        </is>
      </c>
      <c r="F1088" t="inlineStr">
        <is>
          <t>Mỹ</t>
        </is>
      </c>
      <c r="G1088" t="inlineStr">
        <is>
          <t>POS</t>
        </is>
      </c>
      <c r="H1088" s="42" t="n">
        <v>17428.88</v>
      </c>
      <c r="I1088" s="42" t="n">
        <v>120.09</v>
      </c>
      <c r="J1088" s="42" t="n">
        <v>17308.79</v>
      </c>
      <c r="K1088" s="42" t="n">
        <v>68.61</v>
      </c>
      <c r="L1088" s="42" t="n">
        <v>10</v>
      </c>
      <c r="M1088" s="42" t="n">
        <v>93</v>
      </c>
      <c r="N1088" s="42" t="n">
        <v>17250.17</v>
      </c>
      <c r="O1088" s="42" t="n">
        <v>17308.79</v>
      </c>
      <c r="P1088" s="42" t="n">
        <v>0</v>
      </c>
      <c r="Q1088" s="42" t="n">
        <v>0</v>
      </c>
      <c r="R1088" s="42" t="n">
        <v>0</v>
      </c>
      <c r="S1088" s="42">
        <f>N1088-(J1088-K1088)</f>
        <v/>
      </c>
      <c r="T1088">
        <f>IF(N1088=0,0,IF(AND(ABS(S1088)&gt;Calc!$B$8,ABS(S1088)/ABS(N1088)&gt;Calc!$B$9),1,0))</f>
        <v/>
      </c>
      <c r="U1088">
        <f>IF(AND(A1088=Calc!$B$3,OR(Calc!$B$6="*",G1088=Calc!$B$6),OR(Calc!$B$7="*",F1088=Calc!$B$7)),1,0)</f>
        <v/>
      </c>
      <c r="V1088">
        <f>IF(AND(U1088=1,J1088&gt;0),J1088+ROW()/1000000,0)</f>
        <v/>
      </c>
      <c r="W1088">
        <f>IF(AND(U1088=1,OR(N1088&lt;&gt;0,J1088&lt;&gt;0)),ABS(S1088)+ROW()/1000000,0)</f>
        <v/>
      </c>
      <c r="X1088">
        <f>IF(AND(U1088=1,T1088=1,C1088&lt;&gt;0),ABS(S1088)+ROW()/1000000,0)</f>
        <v/>
      </c>
    </row>
    <row r="1089">
      <c r="A1089" t="n">
        <v>201712</v>
      </c>
      <c r="B1089" t="inlineStr">
        <is>
          <t>12/2017</t>
        </is>
      </c>
      <c r="C1089" t="n">
        <v>45</v>
      </c>
      <c r="D1089" t="inlineStr">
        <is>
          <t>S45</t>
        </is>
      </c>
      <c r="E1089" t="inlineStr">
        <is>
          <t>Nexa Connecticut (S45)</t>
        </is>
      </c>
      <c r="F1089" t="inlineStr">
        <is>
          <t>Mỹ</t>
        </is>
      </c>
      <c r="G1089" t="inlineStr">
        <is>
          <t>POS</t>
        </is>
      </c>
      <c r="H1089" s="42" t="n">
        <v>23800.01</v>
      </c>
      <c r="I1089" s="42" t="n">
        <v>446.6</v>
      </c>
      <c r="J1089" s="42" t="n">
        <v>23353.41</v>
      </c>
      <c r="K1089" s="42" t="n">
        <v>392.58</v>
      </c>
      <c r="L1089" s="42" t="n">
        <v>11</v>
      </c>
      <c r="M1089" s="42" t="n">
        <v>82</v>
      </c>
      <c r="N1089" s="42" t="n">
        <v>22960.83</v>
      </c>
      <c r="O1089" s="42" t="n">
        <v>23353.41</v>
      </c>
      <c r="P1089" s="42" t="n">
        <v>0</v>
      </c>
      <c r="Q1089" s="42" t="n">
        <v>0</v>
      </c>
      <c r="R1089" s="42" t="n">
        <v>0</v>
      </c>
      <c r="S1089" s="42">
        <f>N1089-(J1089-K1089)</f>
        <v/>
      </c>
      <c r="T1089">
        <f>IF(N1089=0,0,IF(AND(ABS(S1089)&gt;Calc!$B$8,ABS(S1089)/ABS(N1089)&gt;Calc!$B$9),1,0))</f>
        <v/>
      </c>
      <c r="U1089">
        <f>IF(AND(A1089=Calc!$B$3,OR(Calc!$B$6="*",G1089=Calc!$B$6),OR(Calc!$B$7="*",F1089=Calc!$B$7)),1,0)</f>
        <v/>
      </c>
      <c r="V1089">
        <f>IF(AND(U1089=1,J1089&gt;0),J1089+ROW()/1000000,0)</f>
        <v/>
      </c>
      <c r="W1089">
        <f>IF(AND(U1089=1,OR(N1089&lt;&gt;0,J1089&lt;&gt;0)),ABS(S1089)+ROW()/1000000,0)</f>
        <v/>
      </c>
      <c r="X1089">
        <f>IF(AND(U1089=1,T1089=1,C1089&lt;&gt;0),ABS(S1089)+ROW()/1000000,0)</f>
        <v/>
      </c>
    </row>
    <row r="1090">
      <c r="A1090" t="n">
        <v>201712</v>
      </c>
      <c r="B1090" t="inlineStr">
        <is>
          <t>12/2017</t>
        </is>
      </c>
      <c r="C1090" t="n">
        <v>47</v>
      </c>
      <c r="D1090" t="inlineStr">
        <is>
          <t>S47</t>
        </is>
      </c>
      <c r="E1090" t="inlineStr">
        <is>
          <t>Nexa Hawaii (S47)</t>
        </is>
      </c>
      <c r="F1090" t="inlineStr">
        <is>
          <t>Mỹ</t>
        </is>
      </c>
      <c r="G1090" t="inlineStr">
        <is>
          <t>POS</t>
        </is>
      </c>
      <c r="H1090" s="42" t="n">
        <v>11769.64</v>
      </c>
      <c r="I1090" s="42" t="n">
        <v>358.35</v>
      </c>
      <c r="J1090" s="42" t="n">
        <v>11411.29</v>
      </c>
      <c r="K1090" s="42" t="n">
        <v>269.95</v>
      </c>
      <c r="L1090" s="42" t="n">
        <v>12</v>
      </c>
      <c r="M1090" s="42" t="n">
        <v>70</v>
      </c>
      <c r="N1090" s="42" t="n">
        <v>11141.34</v>
      </c>
      <c r="O1090" s="42" t="n">
        <v>11411.29</v>
      </c>
      <c r="P1090" s="42" t="n">
        <v>0</v>
      </c>
      <c r="Q1090" s="42" t="n">
        <v>0</v>
      </c>
      <c r="R1090" s="42" t="n">
        <v>0</v>
      </c>
      <c r="S1090" s="42">
        <f>N1090-(J1090-K1090)</f>
        <v/>
      </c>
      <c r="T1090">
        <f>IF(N1090=0,0,IF(AND(ABS(S1090)&gt;Calc!$B$8,ABS(S1090)/ABS(N1090)&gt;Calc!$B$9),1,0))</f>
        <v/>
      </c>
      <c r="U1090">
        <f>IF(AND(A1090=Calc!$B$3,OR(Calc!$B$6="*",G1090=Calc!$B$6),OR(Calc!$B$7="*",F1090=Calc!$B$7)),1,0)</f>
        <v/>
      </c>
      <c r="V1090">
        <f>IF(AND(U1090=1,J1090&gt;0),J1090+ROW()/1000000,0)</f>
        <v/>
      </c>
      <c r="W1090">
        <f>IF(AND(U1090=1,OR(N1090&lt;&gt;0,J1090&lt;&gt;0)),ABS(S1090)+ROW()/1000000,0)</f>
        <v/>
      </c>
      <c r="X1090">
        <f>IF(AND(U1090=1,T1090=1,C1090&lt;&gt;0),ABS(S1090)+ROW()/1000000,0)</f>
        <v/>
      </c>
    </row>
    <row r="1091">
      <c r="A1091" t="n">
        <v>201712</v>
      </c>
      <c r="B1091" t="inlineStr">
        <is>
          <t>12/2017</t>
        </is>
      </c>
      <c r="C1091" t="n">
        <v>48</v>
      </c>
      <c r="D1091" t="inlineStr">
        <is>
          <t>S48</t>
        </is>
      </c>
      <c r="E1091" t="inlineStr">
        <is>
          <t>Nexa Idaho (S48)</t>
        </is>
      </c>
      <c r="F1091" t="inlineStr">
        <is>
          <t>Mỹ</t>
        </is>
      </c>
      <c r="G1091" t="inlineStr">
        <is>
          <t>POS</t>
        </is>
      </c>
      <c r="H1091" s="42" t="n">
        <v>29705.55</v>
      </c>
      <c r="I1091" s="42" t="n">
        <v>2031.45</v>
      </c>
      <c r="J1091" s="42" t="n">
        <v>27674.1</v>
      </c>
      <c r="K1091" s="42" t="n">
        <v>0</v>
      </c>
      <c r="L1091" s="42" t="n">
        <v>13</v>
      </c>
      <c r="M1091" s="42" t="n">
        <v>98</v>
      </c>
      <c r="N1091" s="42" t="n">
        <v>27674.1</v>
      </c>
      <c r="O1091" s="42" t="n">
        <v>27674.1</v>
      </c>
      <c r="P1091" s="42" t="n">
        <v>1</v>
      </c>
      <c r="Q1091" s="42" t="n">
        <v>0</v>
      </c>
      <c r="R1091" s="42" t="n">
        <v>0</v>
      </c>
      <c r="S1091" s="42">
        <f>N1091-(J1091-K1091)</f>
        <v/>
      </c>
      <c r="T1091">
        <f>IF(N1091=0,0,IF(AND(ABS(S1091)&gt;Calc!$B$8,ABS(S1091)/ABS(N1091)&gt;Calc!$B$9),1,0))</f>
        <v/>
      </c>
      <c r="U1091">
        <f>IF(AND(A1091=Calc!$B$3,OR(Calc!$B$6="*",G1091=Calc!$B$6),OR(Calc!$B$7="*",F1091=Calc!$B$7)),1,0)</f>
        <v/>
      </c>
      <c r="V1091">
        <f>IF(AND(U1091=1,J1091&gt;0),J1091+ROW()/1000000,0)</f>
        <v/>
      </c>
      <c r="W1091">
        <f>IF(AND(U1091=1,OR(N1091&lt;&gt;0,J1091&lt;&gt;0)),ABS(S1091)+ROW()/1000000,0)</f>
        <v/>
      </c>
      <c r="X1091">
        <f>IF(AND(U1091=1,T1091=1,C1091&lt;&gt;0),ABS(S1091)+ROW()/1000000,0)</f>
        <v/>
      </c>
    </row>
    <row r="1092">
      <c r="A1092" t="n">
        <v>201712</v>
      </c>
      <c r="B1092" t="inlineStr">
        <is>
          <t>12/2017</t>
        </is>
      </c>
      <c r="C1092" t="n">
        <v>50</v>
      </c>
      <c r="D1092" t="inlineStr">
        <is>
          <t>S50</t>
        </is>
      </c>
      <c r="E1092" t="inlineStr">
        <is>
          <t>Nexa Kansas (S50)</t>
        </is>
      </c>
      <c r="F1092" t="inlineStr">
        <is>
          <t>Mỹ</t>
        </is>
      </c>
      <c r="G1092" t="inlineStr">
        <is>
          <t>POS</t>
        </is>
      </c>
      <c r="H1092" s="42" t="n">
        <v>31094.79</v>
      </c>
      <c r="I1092" s="42" t="n">
        <v>2054.81</v>
      </c>
      <c r="J1092" s="42" t="n">
        <v>29039.98</v>
      </c>
      <c r="K1092" s="42" t="n">
        <v>0</v>
      </c>
      <c r="L1092" s="42" t="n">
        <v>15</v>
      </c>
      <c r="M1092" s="42" t="n">
        <v>97</v>
      </c>
      <c r="N1092" s="42" t="n">
        <v>29039.98</v>
      </c>
      <c r="O1092" s="42" t="n">
        <v>29039.98</v>
      </c>
      <c r="P1092" s="42" t="n">
        <v>0</v>
      </c>
      <c r="Q1092" s="42" t="n">
        <v>0</v>
      </c>
      <c r="R1092" s="42" t="n">
        <v>0</v>
      </c>
      <c r="S1092" s="42">
        <f>N1092-(J1092-K1092)</f>
        <v/>
      </c>
      <c r="T1092">
        <f>IF(N1092=0,0,IF(AND(ABS(S1092)&gt;Calc!$B$8,ABS(S1092)/ABS(N1092)&gt;Calc!$B$9),1,0))</f>
        <v/>
      </c>
      <c r="U1092">
        <f>IF(AND(A1092=Calc!$B$3,OR(Calc!$B$6="*",G1092=Calc!$B$6),OR(Calc!$B$7="*",F1092=Calc!$B$7)),1,0)</f>
        <v/>
      </c>
      <c r="V1092">
        <f>IF(AND(U1092=1,J1092&gt;0),J1092+ROW()/1000000,0)</f>
        <v/>
      </c>
      <c r="W1092">
        <f>IF(AND(U1092=1,OR(N1092&lt;&gt;0,J1092&lt;&gt;0)),ABS(S1092)+ROW()/1000000,0)</f>
        <v/>
      </c>
      <c r="X1092">
        <f>IF(AND(U1092=1,T1092=1,C1092&lt;&gt;0),ABS(S1092)+ROW()/1000000,0)</f>
        <v/>
      </c>
    </row>
    <row r="1093">
      <c r="A1093" t="n">
        <v>201712</v>
      </c>
      <c r="B1093" t="inlineStr">
        <is>
          <t>12/2017</t>
        </is>
      </c>
      <c r="C1093" t="n">
        <v>51</v>
      </c>
      <c r="D1093" t="inlineStr">
        <is>
          <t>S51</t>
        </is>
      </c>
      <c r="E1093" t="inlineStr">
        <is>
          <t>Nexa Maine (S51)</t>
        </is>
      </c>
      <c r="F1093" t="inlineStr">
        <is>
          <t>Mỹ</t>
        </is>
      </c>
      <c r="G1093" t="inlineStr">
        <is>
          <t>POS</t>
        </is>
      </c>
      <c r="H1093" s="42" t="n">
        <v>18179.65</v>
      </c>
      <c r="I1093" s="42" t="n">
        <v>123</v>
      </c>
      <c r="J1093" s="42" t="n">
        <v>18056.65</v>
      </c>
      <c r="K1093" s="42" t="n">
        <v>923.95</v>
      </c>
      <c r="L1093" s="42" t="n">
        <v>7</v>
      </c>
      <c r="M1093" s="42" t="n">
        <v>45</v>
      </c>
      <c r="N1093" s="42" t="n">
        <v>17132.7</v>
      </c>
      <c r="O1093" s="42" t="n">
        <v>18056.65</v>
      </c>
      <c r="P1093" s="42" t="n">
        <v>0</v>
      </c>
      <c r="Q1093" s="42" t="n">
        <v>0</v>
      </c>
      <c r="R1093" s="42" t="n">
        <v>0</v>
      </c>
      <c r="S1093" s="42">
        <f>N1093-(J1093-K1093)</f>
        <v/>
      </c>
      <c r="T1093">
        <f>IF(N1093=0,0,IF(AND(ABS(S1093)&gt;Calc!$B$8,ABS(S1093)/ABS(N1093)&gt;Calc!$B$9),1,0))</f>
        <v/>
      </c>
      <c r="U1093">
        <f>IF(AND(A1093=Calc!$B$3,OR(Calc!$B$6="*",G1093=Calc!$B$6),OR(Calc!$B$7="*",F1093=Calc!$B$7)),1,0)</f>
        <v/>
      </c>
      <c r="V1093">
        <f>IF(AND(U1093=1,J1093&gt;0),J1093+ROW()/1000000,0)</f>
        <v/>
      </c>
      <c r="W1093">
        <f>IF(AND(U1093=1,OR(N1093&lt;&gt;0,J1093&lt;&gt;0)),ABS(S1093)+ROW()/1000000,0)</f>
        <v/>
      </c>
      <c r="X1093">
        <f>IF(AND(U1093=1,T1093=1,C1093&lt;&gt;0),ABS(S1093)+ROW()/1000000,0)</f>
        <v/>
      </c>
    </row>
    <row r="1094">
      <c r="A1094" t="n">
        <v>201712</v>
      </c>
      <c r="B1094" t="inlineStr">
        <is>
          <t>12/2017</t>
        </is>
      </c>
      <c r="C1094" t="n">
        <v>53</v>
      </c>
      <c r="D1094" t="inlineStr">
        <is>
          <t>S53</t>
        </is>
      </c>
      <c r="E1094" t="inlineStr">
        <is>
          <t>Nexa Montana (S53)</t>
        </is>
      </c>
      <c r="F1094" t="inlineStr">
        <is>
          <t>Mỹ</t>
        </is>
      </c>
      <c r="G1094" t="inlineStr">
        <is>
          <t>POS</t>
        </is>
      </c>
      <c r="H1094" s="42" t="n">
        <v>33768.62</v>
      </c>
      <c r="I1094" s="42" t="n">
        <v>942.6</v>
      </c>
      <c r="J1094" s="42" t="n">
        <v>32826.02</v>
      </c>
      <c r="K1094" s="42" t="n">
        <v>0</v>
      </c>
      <c r="L1094" s="42" t="n">
        <v>11</v>
      </c>
      <c r="M1094" s="42" t="n">
        <v>96</v>
      </c>
      <c r="N1094" s="42" t="n">
        <v>32826.02</v>
      </c>
      <c r="O1094" s="42" t="n">
        <v>32826.02</v>
      </c>
      <c r="P1094" s="42" t="n">
        <v>0</v>
      </c>
      <c r="Q1094" s="42" t="n">
        <v>0</v>
      </c>
      <c r="R1094" s="42" t="n">
        <v>0</v>
      </c>
      <c r="S1094" s="42">
        <f>N1094-(J1094-K1094)</f>
        <v/>
      </c>
      <c r="T1094">
        <f>IF(N1094=0,0,IF(AND(ABS(S1094)&gt;Calc!$B$8,ABS(S1094)/ABS(N1094)&gt;Calc!$B$9),1,0))</f>
        <v/>
      </c>
      <c r="U1094">
        <f>IF(AND(A1094=Calc!$B$3,OR(Calc!$B$6="*",G1094=Calc!$B$6),OR(Calc!$B$7="*",F1094=Calc!$B$7)),1,0)</f>
        <v/>
      </c>
      <c r="V1094">
        <f>IF(AND(U1094=1,J1094&gt;0),J1094+ROW()/1000000,0)</f>
        <v/>
      </c>
      <c r="W1094">
        <f>IF(AND(U1094=1,OR(N1094&lt;&gt;0,J1094&lt;&gt;0)),ABS(S1094)+ROW()/1000000,0)</f>
        <v/>
      </c>
      <c r="X1094">
        <f>IF(AND(U1094=1,T1094=1,C1094&lt;&gt;0),ABS(S1094)+ROW()/1000000,0)</f>
        <v/>
      </c>
    </row>
    <row r="1095">
      <c r="A1095" t="n">
        <v>201712</v>
      </c>
      <c r="B1095" t="inlineStr">
        <is>
          <t>12/2017</t>
        </is>
      </c>
      <c r="C1095" t="n">
        <v>54</v>
      </c>
      <c r="D1095" t="inlineStr">
        <is>
          <t>S54</t>
        </is>
      </c>
      <c r="E1095" t="inlineStr">
        <is>
          <t>Nexa Nebraska (S54)</t>
        </is>
      </c>
      <c r="F1095" t="inlineStr">
        <is>
          <t>Mỹ</t>
        </is>
      </c>
      <c r="G1095" t="inlineStr">
        <is>
          <t>POS</t>
        </is>
      </c>
      <c r="H1095" s="42" t="n">
        <v>48867.74</v>
      </c>
      <c r="I1095" s="42" t="n">
        <v>1855.89</v>
      </c>
      <c r="J1095" s="42" t="n">
        <v>47011.85</v>
      </c>
      <c r="K1095" s="42" t="n">
        <v>199.98</v>
      </c>
      <c r="L1095" s="42" t="n">
        <v>21</v>
      </c>
      <c r="M1095" s="42" t="n">
        <v>139</v>
      </c>
      <c r="N1095" s="42" t="n">
        <v>46811.87</v>
      </c>
      <c r="O1095" s="42" t="n">
        <v>47011.85</v>
      </c>
      <c r="P1095" s="42" t="n">
        <v>0</v>
      </c>
      <c r="Q1095" s="42" t="n">
        <v>0</v>
      </c>
      <c r="R1095" s="42" t="n">
        <v>0</v>
      </c>
      <c r="S1095" s="42">
        <f>N1095-(J1095-K1095)</f>
        <v/>
      </c>
      <c r="T1095">
        <f>IF(N1095=0,0,IF(AND(ABS(S1095)&gt;Calc!$B$8,ABS(S1095)/ABS(N1095)&gt;Calc!$B$9),1,0))</f>
        <v/>
      </c>
      <c r="U1095">
        <f>IF(AND(A1095=Calc!$B$3,OR(Calc!$B$6="*",G1095=Calc!$B$6),OR(Calc!$B$7="*",F1095=Calc!$B$7)),1,0)</f>
        <v/>
      </c>
      <c r="V1095">
        <f>IF(AND(U1095=1,J1095&gt;0),J1095+ROW()/1000000,0)</f>
        <v/>
      </c>
      <c r="W1095">
        <f>IF(AND(U1095=1,OR(N1095&lt;&gt;0,J1095&lt;&gt;0)),ABS(S1095)+ROW()/1000000,0)</f>
        <v/>
      </c>
      <c r="X1095">
        <f>IF(AND(U1095=1,T1095=1,C1095&lt;&gt;0),ABS(S1095)+ROW()/1000000,0)</f>
        <v/>
      </c>
    </row>
    <row r="1096">
      <c r="A1096" t="n">
        <v>201712</v>
      </c>
      <c r="B1096" t="inlineStr">
        <is>
          <t>12/2017</t>
        </is>
      </c>
      <c r="C1096" t="n">
        <v>55</v>
      </c>
      <c r="D1096" t="inlineStr">
        <is>
          <t>S55</t>
        </is>
      </c>
      <c r="E1096" t="inlineStr">
        <is>
          <t>Nexa Nevada (S55)</t>
        </is>
      </c>
      <c r="F1096" t="inlineStr">
        <is>
          <t>Mỹ</t>
        </is>
      </c>
      <c r="G1096" t="inlineStr">
        <is>
          <t>POS</t>
        </is>
      </c>
      <c r="H1096" s="42" t="n">
        <v>16542.4</v>
      </c>
      <c r="I1096" s="42" t="n">
        <v>211.25</v>
      </c>
      <c r="J1096" s="42" t="n">
        <v>16331.15</v>
      </c>
      <c r="K1096" s="42" t="n">
        <v>1495</v>
      </c>
      <c r="L1096" s="42" t="n">
        <v>7</v>
      </c>
      <c r="M1096" s="42" t="n">
        <v>60</v>
      </c>
      <c r="N1096" s="42" t="n">
        <v>14836.15</v>
      </c>
      <c r="O1096" s="42" t="n">
        <v>16331.15</v>
      </c>
      <c r="P1096" s="42" t="n">
        <v>1</v>
      </c>
      <c r="Q1096" s="42" t="n">
        <v>0</v>
      </c>
      <c r="R1096" s="42" t="n">
        <v>0</v>
      </c>
      <c r="S1096" s="42">
        <f>N1096-(J1096-K1096)</f>
        <v/>
      </c>
      <c r="T1096">
        <f>IF(N1096=0,0,IF(AND(ABS(S1096)&gt;Calc!$B$8,ABS(S1096)/ABS(N1096)&gt;Calc!$B$9),1,0))</f>
        <v/>
      </c>
      <c r="U1096">
        <f>IF(AND(A1096=Calc!$B$3,OR(Calc!$B$6="*",G1096=Calc!$B$6),OR(Calc!$B$7="*",F1096=Calc!$B$7)),1,0)</f>
        <v/>
      </c>
      <c r="V1096">
        <f>IF(AND(U1096=1,J1096&gt;0),J1096+ROW()/1000000,0)</f>
        <v/>
      </c>
      <c r="W1096">
        <f>IF(AND(U1096=1,OR(N1096&lt;&gt;0,J1096&lt;&gt;0)),ABS(S1096)+ROW()/1000000,0)</f>
        <v/>
      </c>
      <c r="X1096">
        <f>IF(AND(U1096=1,T1096=1,C1096&lt;&gt;0),ABS(S1096)+ROW()/1000000,0)</f>
        <v/>
      </c>
    </row>
    <row r="1097">
      <c r="A1097" t="n">
        <v>201712</v>
      </c>
      <c r="B1097" t="inlineStr">
        <is>
          <t>12/2017</t>
        </is>
      </c>
      <c r="C1097" t="n">
        <v>56</v>
      </c>
      <c r="D1097" t="inlineStr">
        <is>
          <t>S56</t>
        </is>
      </c>
      <c r="E1097" t="inlineStr">
        <is>
          <t>Nexa New Hampshire (S56)</t>
        </is>
      </c>
      <c r="F1097" t="inlineStr">
        <is>
          <t>Mỹ</t>
        </is>
      </c>
      <c r="G1097" t="inlineStr">
        <is>
          <t>POS</t>
        </is>
      </c>
      <c r="H1097" s="42" t="n">
        <v>35919.13</v>
      </c>
      <c r="I1097" s="42" t="n">
        <v>2377.87</v>
      </c>
      <c r="J1097" s="42" t="n">
        <v>33541.26</v>
      </c>
      <c r="K1097" s="42" t="n">
        <v>0</v>
      </c>
      <c r="L1097" s="42" t="n">
        <v>16</v>
      </c>
      <c r="M1097" s="42" t="n">
        <v>109</v>
      </c>
      <c r="N1097" s="42" t="n">
        <v>33541.26</v>
      </c>
      <c r="O1097" s="42" t="n">
        <v>33541.26</v>
      </c>
      <c r="P1097" s="42" t="n">
        <v>0</v>
      </c>
      <c r="Q1097" s="42" t="n">
        <v>0</v>
      </c>
      <c r="R1097" s="42" t="n">
        <v>0</v>
      </c>
      <c r="S1097" s="42">
        <f>N1097-(J1097-K1097)</f>
        <v/>
      </c>
      <c r="T1097">
        <f>IF(N1097=0,0,IF(AND(ABS(S1097)&gt;Calc!$B$8,ABS(S1097)/ABS(N1097)&gt;Calc!$B$9),1,0))</f>
        <v/>
      </c>
      <c r="U1097">
        <f>IF(AND(A1097=Calc!$B$3,OR(Calc!$B$6="*",G1097=Calc!$B$6),OR(Calc!$B$7="*",F1097=Calc!$B$7)),1,0)</f>
        <v/>
      </c>
      <c r="V1097">
        <f>IF(AND(U1097=1,J1097&gt;0),J1097+ROW()/1000000,0)</f>
        <v/>
      </c>
      <c r="W1097">
        <f>IF(AND(U1097=1,OR(N1097&lt;&gt;0,J1097&lt;&gt;0)),ABS(S1097)+ROW()/1000000,0)</f>
        <v/>
      </c>
      <c r="X1097">
        <f>IF(AND(U1097=1,T1097=1,C1097&lt;&gt;0),ABS(S1097)+ROW()/1000000,0)</f>
        <v/>
      </c>
    </row>
    <row r="1098">
      <c r="A1098" t="n">
        <v>201712</v>
      </c>
      <c r="B1098" t="inlineStr">
        <is>
          <t>12/2017</t>
        </is>
      </c>
      <c r="C1098" t="n">
        <v>57</v>
      </c>
      <c r="D1098" t="inlineStr">
        <is>
          <t>S57</t>
        </is>
      </c>
      <c r="E1098" t="inlineStr">
        <is>
          <t>Nexa New Mexico (S57)</t>
        </is>
      </c>
      <c r="F1098" t="inlineStr">
        <is>
          <t>Mỹ</t>
        </is>
      </c>
      <c r="G1098" t="inlineStr">
        <is>
          <t>POS</t>
        </is>
      </c>
      <c r="H1098" s="42" t="n">
        <v>24933.04</v>
      </c>
      <c r="I1098" s="42" t="n">
        <v>721.41</v>
      </c>
      <c r="J1098" s="42" t="n">
        <v>24211.63</v>
      </c>
      <c r="K1098" s="42" t="n">
        <v>0</v>
      </c>
      <c r="L1098" s="42" t="n">
        <v>14</v>
      </c>
      <c r="M1098" s="42" t="n">
        <v>107</v>
      </c>
      <c r="N1098" s="42" t="n">
        <v>24211.63</v>
      </c>
      <c r="O1098" s="42" t="n">
        <v>24211.63</v>
      </c>
      <c r="P1098" s="42" t="n">
        <v>0</v>
      </c>
      <c r="Q1098" s="42" t="n">
        <v>0</v>
      </c>
      <c r="R1098" s="42" t="n">
        <v>0</v>
      </c>
      <c r="S1098" s="42">
        <f>N1098-(J1098-K1098)</f>
        <v/>
      </c>
      <c r="T1098">
        <f>IF(N1098=0,0,IF(AND(ABS(S1098)&gt;Calc!$B$8,ABS(S1098)/ABS(N1098)&gt;Calc!$B$9),1,0))</f>
        <v/>
      </c>
      <c r="U1098">
        <f>IF(AND(A1098=Calc!$B$3,OR(Calc!$B$6="*",G1098=Calc!$B$6),OR(Calc!$B$7="*",F1098=Calc!$B$7)),1,0)</f>
        <v/>
      </c>
      <c r="V1098">
        <f>IF(AND(U1098=1,J1098&gt;0),J1098+ROW()/1000000,0)</f>
        <v/>
      </c>
      <c r="W1098">
        <f>IF(AND(U1098=1,OR(N1098&lt;&gt;0,J1098&lt;&gt;0)),ABS(S1098)+ROW()/1000000,0)</f>
        <v/>
      </c>
      <c r="X1098">
        <f>IF(AND(U1098=1,T1098=1,C1098&lt;&gt;0),ABS(S1098)+ROW()/1000000,0)</f>
        <v/>
      </c>
    </row>
    <row r="1099">
      <c r="A1099" t="n">
        <v>201712</v>
      </c>
      <c r="B1099" t="inlineStr">
        <is>
          <t>12/2017</t>
        </is>
      </c>
      <c r="C1099" t="n">
        <v>59</v>
      </c>
      <c r="D1099" t="inlineStr">
        <is>
          <t>S59</t>
        </is>
      </c>
      <c r="E1099" t="inlineStr">
        <is>
          <t>Nexa Oregon (S59)</t>
        </is>
      </c>
      <c r="F1099" t="inlineStr">
        <is>
          <t>Mỹ</t>
        </is>
      </c>
      <c r="G1099" t="inlineStr">
        <is>
          <t>POS</t>
        </is>
      </c>
      <c r="H1099" s="42" t="n">
        <v>38739.99</v>
      </c>
      <c r="I1099" s="42" t="n">
        <v>1299.42</v>
      </c>
      <c r="J1099" s="42" t="n">
        <v>37440.57</v>
      </c>
      <c r="K1099" s="42" t="n">
        <v>4908.6</v>
      </c>
      <c r="L1099" s="42" t="n">
        <v>15</v>
      </c>
      <c r="M1099" s="42" t="n">
        <v>125</v>
      </c>
      <c r="N1099" s="42" t="n">
        <v>32531.97</v>
      </c>
      <c r="O1099" s="42" t="n">
        <v>37440.57</v>
      </c>
      <c r="P1099" s="42" t="n">
        <v>0</v>
      </c>
      <c r="Q1099" s="42" t="n">
        <v>0</v>
      </c>
      <c r="R1099" s="42" t="n">
        <v>0</v>
      </c>
      <c r="S1099" s="42">
        <f>N1099-(J1099-K1099)</f>
        <v/>
      </c>
      <c r="T1099">
        <f>IF(N1099=0,0,IF(AND(ABS(S1099)&gt;Calc!$B$8,ABS(S1099)/ABS(N1099)&gt;Calc!$B$9),1,0))</f>
        <v/>
      </c>
      <c r="U1099">
        <f>IF(AND(A1099=Calc!$B$3,OR(Calc!$B$6="*",G1099=Calc!$B$6),OR(Calc!$B$7="*",F1099=Calc!$B$7)),1,0)</f>
        <v/>
      </c>
      <c r="V1099">
        <f>IF(AND(U1099=1,J1099&gt;0),J1099+ROW()/1000000,0)</f>
        <v/>
      </c>
      <c r="W1099">
        <f>IF(AND(U1099=1,OR(N1099&lt;&gt;0,J1099&lt;&gt;0)),ABS(S1099)+ROW()/1000000,0)</f>
        <v/>
      </c>
      <c r="X1099">
        <f>IF(AND(U1099=1,T1099=1,C1099&lt;&gt;0),ABS(S1099)+ROW()/1000000,0)</f>
        <v/>
      </c>
    </row>
    <row r="1100">
      <c r="A1100" t="n">
        <v>201712</v>
      </c>
      <c r="B1100" t="inlineStr">
        <is>
          <t>12/2017</t>
        </is>
      </c>
      <c r="C1100" t="n">
        <v>61</v>
      </c>
      <c r="D1100" t="inlineStr">
        <is>
          <t>S61</t>
        </is>
      </c>
      <c r="E1100" t="inlineStr">
        <is>
          <t>Nexa South Carolina (S61)</t>
        </is>
      </c>
      <c r="F1100" t="inlineStr">
        <is>
          <t>Mỹ</t>
        </is>
      </c>
      <c r="G1100" t="inlineStr">
        <is>
          <t>POS</t>
        </is>
      </c>
      <c r="H1100" s="42" t="n">
        <v>35261.73</v>
      </c>
      <c r="I1100" s="42" t="n">
        <v>159.55</v>
      </c>
      <c r="J1100" s="42" t="n">
        <v>35102.18</v>
      </c>
      <c r="K1100" s="42" t="n">
        <v>58.99</v>
      </c>
      <c r="L1100" s="42" t="n">
        <v>13</v>
      </c>
      <c r="M1100" s="42" t="n">
        <v>148</v>
      </c>
      <c r="N1100" s="42" t="n">
        <v>35043.19</v>
      </c>
      <c r="O1100" s="42" t="n">
        <v>35102.18</v>
      </c>
      <c r="P1100" s="42" t="n">
        <v>1</v>
      </c>
      <c r="Q1100" s="42" t="n">
        <v>0</v>
      </c>
      <c r="R1100" s="42" t="n">
        <v>0</v>
      </c>
      <c r="S1100" s="42">
        <f>N1100-(J1100-K1100)</f>
        <v/>
      </c>
      <c r="T1100">
        <f>IF(N1100=0,0,IF(AND(ABS(S1100)&gt;Calc!$B$8,ABS(S1100)/ABS(N1100)&gt;Calc!$B$9),1,0))</f>
        <v/>
      </c>
      <c r="U1100">
        <f>IF(AND(A1100=Calc!$B$3,OR(Calc!$B$6="*",G1100=Calc!$B$6),OR(Calc!$B$7="*",F1100=Calc!$B$7)),1,0)</f>
        <v/>
      </c>
      <c r="V1100">
        <f>IF(AND(U1100=1,J1100&gt;0),J1100+ROW()/1000000,0)</f>
        <v/>
      </c>
      <c r="W1100">
        <f>IF(AND(U1100=1,OR(N1100&lt;&gt;0,J1100&lt;&gt;0)),ABS(S1100)+ROW()/1000000,0)</f>
        <v/>
      </c>
      <c r="X1100">
        <f>IF(AND(U1100=1,T1100=1,C1100&lt;&gt;0),ABS(S1100)+ROW()/1000000,0)</f>
        <v/>
      </c>
    </row>
    <row r="1101">
      <c r="A1101" t="n">
        <v>201712</v>
      </c>
      <c r="B1101" t="inlineStr">
        <is>
          <t>12/2017</t>
        </is>
      </c>
      <c r="C1101" t="n">
        <v>63</v>
      </c>
      <c r="D1101" t="inlineStr">
        <is>
          <t>S63</t>
        </is>
      </c>
      <c r="E1101" t="inlineStr">
        <is>
          <t>Nexa Utah (S63)</t>
        </is>
      </c>
      <c r="F1101" t="inlineStr">
        <is>
          <t>Mỹ</t>
        </is>
      </c>
      <c r="G1101" t="inlineStr">
        <is>
          <t>POS</t>
        </is>
      </c>
      <c r="H1101" s="42" t="n">
        <v>13081.33</v>
      </c>
      <c r="I1101" s="42" t="n">
        <v>796.29</v>
      </c>
      <c r="J1101" s="42" t="n">
        <v>12285.04</v>
      </c>
      <c r="K1101" s="42" t="n">
        <v>236</v>
      </c>
      <c r="L1101" s="42" t="n">
        <v>10</v>
      </c>
      <c r="M1101" s="42" t="n">
        <v>67</v>
      </c>
      <c r="N1101" s="42" t="n">
        <v>12049.04</v>
      </c>
      <c r="O1101" s="42" t="n">
        <v>12285.04</v>
      </c>
      <c r="P1101" s="42" t="n">
        <v>0</v>
      </c>
      <c r="Q1101" s="42" t="n">
        <v>0</v>
      </c>
      <c r="R1101" s="42" t="n">
        <v>0</v>
      </c>
      <c r="S1101" s="42">
        <f>N1101-(J1101-K1101)</f>
        <v/>
      </c>
      <c r="T1101">
        <f>IF(N1101=0,0,IF(AND(ABS(S1101)&gt;Calc!$B$8,ABS(S1101)/ABS(N1101)&gt;Calc!$B$9),1,0))</f>
        <v/>
      </c>
      <c r="U1101">
        <f>IF(AND(A1101=Calc!$B$3,OR(Calc!$B$6="*",G1101=Calc!$B$6),OR(Calc!$B$7="*",F1101=Calc!$B$7)),1,0)</f>
        <v/>
      </c>
      <c r="V1101">
        <f>IF(AND(U1101=1,J1101&gt;0),J1101+ROW()/1000000,0)</f>
        <v/>
      </c>
      <c r="W1101">
        <f>IF(AND(U1101=1,OR(N1101&lt;&gt;0,J1101&lt;&gt;0)),ABS(S1101)+ROW()/1000000,0)</f>
        <v/>
      </c>
      <c r="X1101">
        <f>IF(AND(U1101=1,T1101=1,C1101&lt;&gt;0),ABS(S1101)+ROW()/1000000,0)</f>
        <v/>
      </c>
    </row>
    <row r="1102">
      <c r="A1102" t="n">
        <v>201712</v>
      </c>
      <c r="B1102" t="inlineStr">
        <is>
          <t>12/2017</t>
        </is>
      </c>
      <c r="C1102" t="n">
        <v>64</v>
      </c>
      <c r="D1102" t="inlineStr">
        <is>
          <t>S64</t>
        </is>
      </c>
      <c r="E1102" t="inlineStr">
        <is>
          <t>Nexa Washington DC (S64)</t>
        </is>
      </c>
      <c r="F1102" t="inlineStr">
        <is>
          <t>Mỹ</t>
        </is>
      </c>
      <c r="G1102" t="inlineStr">
        <is>
          <t>POS</t>
        </is>
      </c>
      <c r="H1102" s="42" t="n">
        <v>39666</v>
      </c>
      <c r="I1102" s="42" t="n">
        <v>368.08</v>
      </c>
      <c r="J1102" s="42" t="n">
        <v>39297.92</v>
      </c>
      <c r="K1102" s="42" t="n">
        <v>0</v>
      </c>
      <c r="L1102" s="42" t="n">
        <v>14</v>
      </c>
      <c r="M1102" s="42" t="n">
        <v>155</v>
      </c>
      <c r="N1102" s="42" t="n">
        <v>39297.92</v>
      </c>
      <c r="O1102" s="42" t="n">
        <v>39297.92</v>
      </c>
      <c r="P1102" s="42" t="n">
        <v>0</v>
      </c>
      <c r="Q1102" s="42" t="n">
        <v>0</v>
      </c>
      <c r="R1102" s="42" t="n">
        <v>0</v>
      </c>
      <c r="S1102" s="42">
        <f>N1102-(J1102-K1102)</f>
        <v/>
      </c>
      <c r="T1102">
        <f>IF(N1102=0,0,IF(AND(ABS(S1102)&gt;Calc!$B$8,ABS(S1102)/ABS(N1102)&gt;Calc!$B$9),1,0))</f>
        <v/>
      </c>
      <c r="U1102">
        <f>IF(AND(A1102=Calc!$B$3,OR(Calc!$B$6="*",G1102=Calc!$B$6),OR(Calc!$B$7="*",F1102=Calc!$B$7)),1,0)</f>
        <v/>
      </c>
      <c r="V1102">
        <f>IF(AND(U1102=1,J1102&gt;0),J1102+ROW()/1000000,0)</f>
        <v/>
      </c>
      <c r="W1102">
        <f>IF(AND(U1102=1,OR(N1102&lt;&gt;0,J1102&lt;&gt;0)),ABS(S1102)+ROW()/1000000,0)</f>
        <v/>
      </c>
      <c r="X1102">
        <f>IF(AND(U1102=1,T1102=1,C1102&lt;&gt;0),ABS(S1102)+ROW()/1000000,0)</f>
        <v/>
      </c>
    </row>
    <row r="1103">
      <c r="A1103" t="n">
        <v>201712</v>
      </c>
      <c r="B1103" t="inlineStr">
        <is>
          <t>12/2017</t>
        </is>
      </c>
      <c r="C1103" t="n">
        <v>65</v>
      </c>
      <c r="D1103" t="inlineStr">
        <is>
          <t>S65</t>
        </is>
      </c>
      <c r="E1103" t="inlineStr">
        <is>
          <t>Nexa West Virginia (S65)</t>
        </is>
      </c>
      <c r="F1103" t="inlineStr">
        <is>
          <t>Mỹ</t>
        </is>
      </c>
      <c r="G1103" t="inlineStr">
        <is>
          <t>POS</t>
        </is>
      </c>
      <c r="H1103" s="42" t="n">
        <v>18683.95</v>
      </c>
      <c r="I1103" s="42" t="n">
        <v>1166.5</v>
      </c>
      <c r="J1103" s="42" t="n">
        <v>17517.45</v>
      </c>
      <c r="K1103" s="42" t="n">
        <v>126.9</v>
      </c>
      <c r="L1103" s="42" t="n">
        <v>7</v>
      </c>
      <c r="M1103" s="42" t="n">
        <v>56</v>
      </c>
      <c r="N1103" s="42" t="n">
        <v>17390.55</v>
      </c>
      <c r="O1103" s="42" t="n">
        <v>17517.45</v>
      </c>
      <c r="P1103" s="42" t="n">
        <v>1</v>
      </c>
      <c r="Q1103" s="42" t="n">
        <v>0</v>
      </c>
      <c r="R1103" s="42" t="n">
        <v>0</v>
      </c>
      <c r="S1103" s="42">
        <f>N1103-(J1103-K1103)</f>
        <v/>
      </c>
      <c r="T1103">
        <f>IF(N1103=0,0,IF(AND(ABS(S1103)&gt;Calc!$B$8,ABS(S1103)/ABS(N1103)&gt;Calc!$B$9),1,0))</f>
        <v/>
      </c>
      <c r="U1103">
        <f>IF(AND(A1103=Calc!$B$3,OR(Calc!$B$6="*",G1103=Calc!$B$6),OR(Calc!$B$7="*",F1103=Calc!$B$7)),1,0)</f>
        <v/>
      </c>
      <c r="V1103">
        <f>IF(AND(U1103=1,J1103&gt;0),J1103+ROW()/1000000,0)</f>
        <v/>
      </c>
      <c r="W1103">
        <f>IF(AND(U1103=1,OR(N1103&lt;&gt;0,J1103&lt;&gt;0)),ABS(S1103)+ROW()/1000000,0)</f>
        <v/>
      </c>
      <c r="X1103">
        <f>IF(AND(U1103=1,T1103=1,C1103&lt;&gt;0),ABS(S1103)+ROW()/1000000,0)</f>
        <v/>
      </c>
    </row>
    <row r="1104">
      <c r="A1104" t="n">
        <v>201712</v>
      </c>
      <c r="B1104" t="inlineStr">
        <is>
          <t>12/2017</t>
        </is>
      </c>
      <c r="C1104" t="n">
        <v>66</v>
      </c>
      <c r="D1104" t="inlineStr">
        <is>
          <t>S66</t>
        </is>
      </c>
      <c r="E1104" t="inlineStr">
        <is>
          <t>Nexa Wyoming (S66)</t>
        </is>
      </c>
      <c r="F1104" t="inlineStr">
        <is>
          <t>Mỹ</t>
        </is>
      </c>
      <c r="G1104" t="inlineStr">
        <is>
          <t>POS</t>
        </is>
      </c>
      <c r="H1104" s="42" t="n">
        <v>27525.04</v>
      </c>
      <c r="I1104" s="42" t="n">
        <v>564.1799999999999</v>
      </c>
      <c r="J1104" s="42" t="n">
        <v>26960.86</v>
      </c>
      <c r="K1104" s="42" t="n">
        <v>2236.35</v>
      </c>
      <c r="L1104" s="42" t="n">
        <v>15</v>
      </c>
      <c r="M1104" s="42" t="n">
        <v>112</v>
      </c>
      <c r="N1104" s="42" t="n">
        <v>24724.51</v>
      </c>
      <c r="O1104" s="42" t="n">
        <v>26960.86</v>
      </c>
      <c r="P1104" s="42" t="n">
        <v>0</v>
      </c>
      <c r="Q1104" s="42" t="n">
        <v>0</v>
      </c>
      <c r="R1104" s="42" t="n">
        <v>0</v>
      </c>
      <c r="S1104" s="42">
        <f>N1104-(J1104-K1104)</f>
        <v/>
      </c>
      <c r="T1104">
        <f>IF(N1104=0,0,IF(AND(ABS(S1104)&gt;Calc!$B$8,ABS(S1104)/ABS(N1104)&gt;Calc!$B$9),1,0))</f>
        <v/>
      </c>
      <c r="U1104">
        <f>IF(AND(A1104=Calc!$B$3,OR(Calc!$B$6="*",G1104=Calc!$B$6),OR(Calc!$B$7="*",F1104=Calc!$B$7)),1,0)</f>
        <v/>
      </c>
      <c r="V1104">
        <f>IF(AND(U1104=1,J1104&gt;0),J1104+ROW()/1000000,0)</f>
        <v/>
      </c>
      <c r="W1104">
        <f>IF(AND(U1104=1,OR(N1104&lt;&gt;0,J1104&lt;&gt;0)),ABS(S1104)+ROW()/1000000,0)</f>
        <v/>
      </c>
      <c r="X1104">
        <f>IF(AND(U1104=1,T1104=1,C1104&lt;&gt;0),ABS(S1104)+ROW()/1000000,0)</f>
        <v/>
      </c>
    </row>
    <row r="1105">
      <c r="A1105" t="n">
        <v>201801</v>
      </c>
      <c r="B1105" t="inlineStr">
        <is>
          <t>01/2018</t>
        </is>
      </c>
      <c r="C1105" t="n">
        <v>0</v>
      </c>
      <c r="D1105" t="inlineStr">
        <is>
          <t>ONL</t>
        </is>
      </c>
      <c r="E1105" t="inlineStr">
        <is>
          <t>Nexa Online (website/app)</t>
        </is>
      </c>
      <c r="F1105" t="inlineStr">
        <is>
          <t>Online</t>
        </is>
      </c>
      <c r="G1105" t="inlineStr">
        <is>
          <t>ONLINE</t>
        </is>
      </c>
      <c r="H1105" s="42" t="n">
        <v>134199.1</v>
      </c>
      <c r="I1105" s="42" t="n">
        <v>4037.3</v>
      </c>
      <c r="J1105" s="42" t="n">
        <v>130161.8</v>
      </c>
      <c r="K1105" s="42" t="n">
        <v>3085.45</v>
      </c>
      <c r="L1105" s="42" t="n">
        <v>98</v>
      </c>
      <c r="M1105" s="42" t="n">
        <v>632</v>
      </c>
      <c r="N1105" s="42" t="n">
        <v>175055.11</v>
      </c>
      <c r="O1105" s="42" t="n">
        <v>178140.56</v>
      </c>
      <c r="P1105" s="42" t="n">
        <v>2</v>
      </c>
      <c r="Q1105" s="42" t="n">
        <v>0</v>
      </c>
      <c r="R1105" s="42" t="n">
        <v>1</v>
      </c>
      <c r="S1105" s="42">
        <f>N1105-(J1105-K1105)</f>
        <v/>
      </c>
      <c r="T1105">
        <f>IF(N1105=0,0,IF(AND(ABS(S1105)&gt;Calc!$B$8,ABS(S1105)/ABS(N1105)&gt;Calc!$B$9),1,0))</f>
        <v/>
      </c>
      <c r="U1105">
        <f>IF(AND(A1105=Calc!$B$3,OR(Calc!$B$6="*",G1105=Calc!$B$6),OR(Calc!$B$7="*",F1105=Calc!$B$7)),1,0)</f>
        <v/>
      </c>
      <c r="V1105">
        <f>IF(AND(U1105=1,J1105&gt;0),J1105+ROW()/1000000,0)</f>
        <v/>
      </c>
      <c r="W1105">
        <f>IF(AND(U1105=1,OR(N1105&lt;&gt;0,J1105&lt;&gt;0)),ABS(S1105)+ROW()/1000000,0)</f>
        <v/>
      </c>
      <c r="X1105">
        <f>IF(AND(U1105=1,T1105=1,C1105&lt;&gt;0),ABS(S1105)+ROW()/1000000,0)</f>
        <v/>
      </c>
    </row>
    <row r="1106">
      <c r="A1106" t="n">
        <v>201801</v>
      </c>
      <c r="B1106" t="inlineStr">
        <is>
          <t>01/2018</t>
        </is>
      </c>
      <c r="C1106" t="n">
        <v>1</v>
      </c>
      <c r="D1106" t="inlineStr">
        <is>
          <t>S01</t>
        </is>
      </c>
      <c r="E1106" t="inlineStr">
        <is>
          <t>Nexa Australian Capital Territory (S01)</t>
        </is>
      </c>
      <c r="F1106" t="inlineStr">
        <is>
          <t>Úc</t>
        </is>
      </c>
      <c r="G1106" t="inlineStr">
        <is>
          <t>POS</t>
        </is>
      </c>
      <c r="H1106" s="42" t="n">
        <v>8173.49</v>
      </c>
      <c r="I1106" s="42" t="n">
        <v>0</v>
      </c>
      <c r="J1106" s="42" t="n">
        <v>8173.49</v>
      </c>
      <c r="K1106" s="42" t="n">
        <v>0</v>
      </c>
      <c r="L1106" s="42" t="n">
        <v>2</v>
      </c>
      <c r="M1106" s="42" t="n">
        <v>15</v>
      </c>
      <c r="N1106" s="42" t="n">
        <v>8173.49</v>
      </c>
      <c r="O1106" s="42" t="n">
        <v>8173.49</v>
      </c>
      <c r="P1106" s="42" t="n">
        <v>0</v>
      </c>
      <c r="Q1106" s="42" t="n">
        <v>0</v>
      </c>
      <c r="R1106" s="42" t="n">
        <v>0</v>
      </c>
      <c r="S1106" s="42">
        <f>N1106-(J1106-K1106)</f>
        <v/>
      </c>
      <c r="T1106">
        <f>IF(N1106=0,0,IF(AND(ABS(S1106)&gt;Calc!$B$8,ABS(S1106)/ABS(N1106)&gt;Calc!$B$9),1,0))</f>
        <v/>
      </c>
      <c r="U1106">
        <f>IF(AND(A1106=Calc!$B$3,OR(Calc!$B$6="*",G1106=Calc!$B$6),OR(Calc!$B$7="*",F1106=Calc!$B$7)),1,0)</f>
        <v/>
      </c>
      <c r="V1106">
        <f>IF(AND(U1106=1,J1106&gt;0),J1106+ROW()/1000000,0)</f>
        <v/>
      </c>
      <c r="W1106">
        <f>IF(AND(U1106=1,OR(N1106&lt;&gt;0,J1106&lt;&gt;0)),ABS(S1106)+ROW()/1000000,0)</f>
        <v/>
      </c>
      <c r="X1106">
        <f>IF(AND(U1106=1,T1106=1,C1106&lt;&gt;0),ABS(S1106)+ROW()/1000000,0)</f>
        <v/>
      </c>
    </row>
    <row r="1107">
      <c r="A1107" t="n">
        <v>201801</v>
      </c>
      <c r="B1107" t="inlineStr">
        <is>
          <t>01/2018</t>
        </is>
      </c>
      <c r="C1107" t="n">
        <v>4</v>
      </c>
      <c r="D1107" t="inlineStr">
        <is>
          <t>S04</t>
        </is>
      </c>
      <c r="E1107" t="inlineStr">
        <is>
          <t>Nexa Tasmania (S04)</t>
        </is>
      </c>
      <c r="F1107" t="inlineStr">
        <is>
          <t>Úc</t>
        </is>
      </c>
      <c r="G1107" t="inlineStr">
        <is>
          <t>POS</t>
        </is>
      </c>
      <c r="H1107" s="42" t="n">
        <v>3615.61</v>
      </c>
      <c r="I1107" s="42" t="n">
        <v>16.35</v>
      </c>
      <c r="J1107" s="42" t="n">
        <v>3599.26</v>
      </c>
      <c r="K1107" s="42" t="n">
        <v>0</v>
      </c>
      <c r="L1107" s="42" t="n">
        <v>2</v>
      </c>
      <c r="M1107" s="42" t="n">
        <v>19</v>
      </c>
      <c r="N1107" s="42" t="n">
        <v>3599.26</v>
      </c>
      <c r="O1107" s="42" t="n">
        <v>3599.26</v>
      </c>
      <c r="P1107" s="42" t="n">
        <v>0</v>
      </c>
      <c r="Q1107" s="42" t="n">
        <v>0</v>
      </c>
      <c r="R1107" s="42" t="n">
        <v>0</v>
      </c>
      <c r="S1107" s="42">
        <f>N1107-(J1107-K1107)</f>
        <v/>
      </c>
      <c r="T1107">
        <f>IF(N1107=0,0,IF(AND(ABS(S1107)&gt;Calc!$B$8,ABS(S1107)/ABS(N1107)&gt;Calc!$B$9),1,0))</f>
        <v/>
      </c>
      <c r="U1107">
        <f>IF(AND(A1107=Calc!$B$3,OR(Calc!$B$6="*",G1107=Calc!$B$6),OR(Calc!$B$7="*",F1107=Calc!$B$7)),1,0)</f>
        <v/>
      </c>
      <c r="V1107">
        <f>IF(AND(U1107=1,J1107&gt;0),J1107+ROW()/1000000,0)</f>
        <v/>
      </c>
      <c r="W1107">
        <f>IF(AND(U1107=1,OR(N1107&lt;&gt;0,J1107&lt;&gt;0)),ABS(S1107)+ROW()/1000000,0)</f>
        <v/>
      </c>
      <c r="X1107">
        <f>IF(AND(U1107=1,T1107=1,C1107&lt;&gt;0),ABS(S1107)+ROW()/1000000,0)</f>
        <v/>
      </c>
    </row>
    <row r="1108">
      <c r="A1108" t="n">
        <v>201801</v>
      </c>
      <c r="B1108" t="inlineStr">
        <is>
          <t>01/2018</t>
        </is>
      </c>
      <c r="C1108" t="n">
        <v>5</v>
      </c>
      <c r="D1108" t="inlineStr">
        <is>
          <t>S05</t>
        </is>
      </c>
      <c r="E1108" t="inlineStr">
        <is>
          <t>Nexa Victoria (S05)</t>
        </is>
      </c>
      <c r="F1108" t="inlineStr">
        <is>
          <t>Úc</t>
        </is>
      </c>
      <c r="G1108" t="inlineStr">
        <is>
          <t>POS</t>
        </is>
      </c>
      <c r="H1108" s="42" t="n">
        <v>4269.03</v>
      </c>
      <c r="I1108" s="42" t="n">
        <v>1.4</v>
      </c>
      <c r="J1108" s="42" t="n">
        <v>4267.63</v>
      </c>
      <c r="K1108" s="42" t="n">
        <v>23.12</v>
      </c>
      <c r="L1108" s="42" t="n">
        <v>4</v>
      </c>
      <c r="M1108" s="42" t="n">
        <v>20</v>
      </c>
      <c r="N1108" s="42" t="n">
        <v>4244.51</v>
      </c>
      <c r="O1108" s="42" t="n">
        <v>4267.63</v>
      </c>
      <c r="P1108" s="42" t="n">
        <v>1</v>
      </c>
      <c r="Q1108" s="42" t="n">
        <v>0</v>
      </c>
      <c r="R1108" s="42" t="n">
        <v>0</v>
      </c>
      <c r="S1108" s="42">
        <f>N1108-(J1108-K1108)</f>
        <v/>
      </c>
      <c r="T1108">
        <f>IF(N1108=0,0,IF(AND(ABS(S1108)&gt;Calc!$B$8,ABS(S1108)/ABS(N1108)&gt;Calc!$B$9),1,0))</f>
        <v/>
      </c>
      <c r="U1108">
        <f>IF(AND(A1108=Calc!$B$3,OR(Calc!$B$6="*",G1108=Calc!$B$6),OR(Calc!$B$7="*",F1108=Calc!$B$7)),1,0)</f>
        <v/>
      </c>
      <c r="V1108">
        <f>IF(AND(U1108=1,J1108&gt;0),J1108+ROW()/1000000,0)</f>
        <v/>
      </c>
      <c r="W1108">
        <f>IF(AND(U1108=1,OR(N1108&lt;&gt;0,J1108&lt;&gt;0)),ABS(S1108)+ROW()/1000000,0)</f>
        <v/>
      </c>
      <c r="X1108">
        <f>IF(AND(U1108=1,T1108=1,C1108&lt;&gt;0),ABS(S1108)+ROW()/1000000,0)</f>
        <v/>
      </c>
    </row>
    <row r="1109">
      <c r="A1109" t="n">
        <v>201801</v>
      </c>
      <c r="B1109" t="inlineStr">
        <is>
          <t>01/2018</t>
        </is>
      </c>
      <c r="C1109" t="n">
        <v>6</v>
      </c>
      <c r="D1109" t="inlineStr">
        <is>
          <t>S06</t>
        </is>
      </c>
      <c r="E1109" t="inlineStr">
        <is>
          <t>Nexa Western Australia (S06)</t>
        </is>
      </c>
      <c r="F1109" t="inlineStr">
        <is>
          <t>Úc</t>
        </is>
      </c>
      <c r="G1109" t="inlineStr">
        <is>
          <t>POS</t>
        </is>
      </c>
      <c r="H1109" s="42" t="n">
        <v>1605.86</v>
      </c>
      <c r="I1109" s="42" t="n">
        <v>3.75</v>
      </c>
      <c r="J1109" s="42" t="n">
        <v>1602.11</v>
      </c>
      <c r="K1109" s="42" t="n">
        <v>0</v>
      </c>
      <c r="L1109" s="42" t="n">
        <v>3</v>
      </c>
      <c r="M1109" s="42" t="n">
        <v>17</v>
      </c>
      <c r="N1109" s="42" t="n">
        <v>1602.11</v>
      </c>
      <c r="O1109" s="42" t="n">
        <v>1602.11</v>
      </c>
      <c r="P1109" s="42" t="n">
        <v>1</v>
      </c>
      <c r="Q1109" s="42" t="n">
        <v>0</v>
      </c>
      <c r="R1109" s="42" t="n">
        <v>0</v>
      </c>
      <c r="S1109" s="42">
        <f>N1109-(J1109-K1109)</f>
        <v/>
      </c>
      <c r="T1109">
        <f>IF(N1109=0,0,IF(AND(ABS(S1109)&gt;Calc!$B$8,ABS(S1109)/ABS(N1109)&gt;Calc!$B$9),1,0))</f>
        <v/>
      </c>
      <c r="U1109">
        <f>IF(AND(A1109=Calc!$B$3,OR(Calc!$B$6="*",G1109=Calc!$B$6),OR(Calc!$B$7="*",F1109=Calc!$B$7)),1,0)</f>
        <v/>
      </c>
      <c r="V1109">
        <f>IF(AND(U1109=1,J1109&gt;0),J1109+ROW()/1000000,0)</f>
        <v/>
      </c>
      <c r="W1109">
        <f>IF(AND(U1109=1,OR(N1109&lt;&gt;0,J1109&lt;&gt;0)),ABS(S1109)+ROW()/1000000,0)</f>
        <v/>
      </c>
      <c r="X1109">
        <f>IF(AND(U1109=1,T1109=1,C1109&lt;&gt;0),ABS(S1109)+ROW()/1000000,0)</f>
        <v/>
      </c>
    </row>
    <row r="1110">
      <c r="A1110" t="n">
        <v>201801</v>
      </c>
      <c r="B1110" t="inlineStr">
        <is>
          <t>01/2018</t>
        </is>
      </c>
      <c r="C1110" t="n">
        <v>8</v>
      </c>
      <c r="D1110" t="inlineStr">
        <is>
          <t>S08</t>
        </is>
      </c>
      <c r="E1110" t="inlineStr">
        <is>
          <t>Nexa Newfoundland and Labrador (S08)</t>
        </is>
      </c>
      <c r="F1110" t="inlineStr">
        <is>
          <t>Canada</t>
        </is>
      </c>
      <c r="G1110" t="inlineStr">
        <is>
          <t>POS</t>
        </is>
      </c>
      <c r="H1110" s="42" t="n">
        <v>73059.19</v>
      </c>
      <c r="I1110" s="42" t="n">
        <v>2028.18</v>
      </c>
      <c r="J1110" s="42" t="n">
        <v>71031.00999999999</v>
      </c>
      <c r="K1110" s="42" t="n">
        <v>8721.24</v>
      </c>
      <c r="L1110" s="42" t="n">
        <v>15</v>
      </c>
      <c r="M1110" s="42" t="n">
        <v>158</v>
      </c>
      <c r="N1110" s="42" t="n">
        <v>62309.77</v>
      </c>
      <c r="O1110" s="42" t="n">
        <v>71031.00999999999</v>
      </c>
      <c r="P1110" s="42" t="n">
        <v>0</v>
      </c>
      <c r="Q1110" s="42" t="n">
        <v>0</v>
      </c>
      <c r="R1110" s="42" t="n">
        <v>0</v>
      </c>
      <c r="S1110" s="42">
        <f>N1110-(J1110-K1110)</f>
        <v/>
      </c>
      <c r="T1110">
        <f>IF(N1110=0,0,IF(AND(ABS(S1110)&gt;Calc!$B$8,ABS(S1110)/ABS(N1110)&gt;Calc!$B$9),1,0))</f>
        <v/>
      </c>
      <c r="U1110">
        <f>IF(AND(A1110=Calc!$B$3,OR(Calc!$B$6="*",G1110=Calc!$B$6),OR(Calc!$B$7="*",F1110=Calc!$B$7)),1,0)</f>
        <v/>
      </c>
      <c r="V1110">
        <f>IF(AND(U1110=1,J1110&gt;0),J1110+ROW()/1000000,0)</f>
        <v/>
      </c>
      <c r="W1110">
        <f>IF(AND(U1110=1,OR(N1110&lt;&gt;0,J1110&lt;&gt;0)),ABS(S1110)+ROW()/1000000,0)</f>
        <v/>
      </c>
      <c r="X1110">
        <f>IF(AND(U1110=1,T1110=1,C1110&lt;&gt;0),ABS(S1110)+ROW()/1000000,0)</f>
        <v/>
      </c>
    </row>
    <row r="1111">
      <c r="A1111" t="n">
        <v>201801</v>
      </c>
      <c r="B1111" t="inlineStr">
        <is>
          <t>01/2018</t>
        </is>
      </c>
      <c r="C1111" t="n">
        <v>9</v>
      </c>
      <c r="D1111" t="inlineStr">
        <is>
          <t>S09</t>
        </is>
      </c>
      <c r="E1111" t="inlineStr">
        <is>
          <t>Nexa Northwest Territories (S09)</t>
        </is>
      </c>
      <c r="F1111" t="inlineStr">
        <is>
          <t>Canada</t>
        </is>
      </c>
      <c r="G1111" t="inlineStr">
        <is>
          <t>POS</t>
        </is>
      </c>
      <c r="H1111" s="42" t="n">
        <v>28318.23</v>
      </c>
      <c r="I1111" s="42" t="n">
        <v>398.1</v>
      </c>
      <c r="J1111" s="42" t="n">
        <v>27920.13</v>
      </c>
      <c r="K1111" s="42" t="n">
        <v>678.86</v>
      </c>
      <c r="L1111" s="42" t="n">
        <v>12</v>
      </c>
      <c r="M1111" s="42" t="n">
        <v>65</v>
      </c>
      <c r="N1111" s="42" t="n">
        <v>27241.27</v>
      </c>
      <c r="O1111" s="42" t="n">
        <v>27920.13</v>
      </c>
      <c r="P1111" s="42" t="n">
        <v>0</v>
      </c>
      <c r="Q1111" s="42" t="n">
        <v>0</v>
      </c>
      <c r="R1111" s="42" t="n">
        <v>0</v>
      </c>
      <c r="S1111" s="42">
        <f>N1111-(J1111-K1111)</f>
        <v/>
      </c>
      <c r="T1111">
        <f>IF(N1111=0,0,IF(AND(ABS(S1111)&gt;Calc!$B$8,ABS(S1111)/ABS(N1111)&gt;Calc!$B$9),1,0))</f>
        <v/>
      </c>
      <c r="U1111">
        <f>IF(AND(A1111=Calc!$B$3,OR(Calc!$B$6="*",G1111=Calc!$B$6),OR(Calc!$B$7="*",F1111=Calc!$B$7)),1,0)</f>
        <v/>
      </c>
      <c r="V1111">
        <f>IF(AND(U1111=1,J1111&gt;0),J1111+ROW()/1000000,0)</f>
        <v/>
      </c>
      <c r="W1111">
        <f>IF(AND(U1111=1,OR(N1111&lt;&gt;0,J1111&lt;&gt;0)),ABS(S1111)+ROW()/1000000,0)</f>
        <v/>
      </c>
      <c r="X1111">
        <f>IF(AND(U1111=1,T1111=1,C1111&lt;&gt;0),ABS(S1111)+ROW()/1000000,0)</f>
        <v/>
      </c>
    </row>
    <row r="1112">
      <c r="A1112" t="n">
        <v>201801</v>
      </c>
      <c r="B1112" t="inlineStr">
        <is>
          <t>01/2018</t>
        </is>
      </c>
      <c r="C1112" t="n">
        <v>10</v>
      </c>
      <c r="D1112" t="inlineStr">
        <is>
          <t>S10</t>
        </is>
      </c>
      <c r="E1112" t="inlineStr">
        <is>
          <t>Nexa Nunavut (S10)</t>
        </is>
      </c>
      <c r="F1112" t="inlineStr">
        <is>
          <t>Canada</t>
        </is>
      </c>
      <c r="G1112" t="inlineStr">
        <is>
          <t>POS</t>
        </is>
      </c>
      <c r="H1112" s="42" t="n">
        <v>17794.6</v>
      </c>
      <c r="I1112" s="42" t="n">
        <v>0</v>
      </c>
      <c r="J1112" s="42" t="n">
        <v>17794.6</v>
      </c>
      <c r="K1112" s="42" t="n">
        <v>0</v>
      </c>
      <c r="L1112" s="42" t="n">
        <v>6</v>
      </c>
      <c r="M1112" s="42" t="n">
        <v>41</v>
      </c>
      <c r="N1112" s="42" t="n">
        <v>17794.6</v>
      </c>
      <c r="O1112" s="42" t="n">
        <v>17794.6</v>
      </c>
      <c r="P1112" s="42" t="n">
        <v>2</v>
      </c>
      <c r="Q1112" s="42" t="n">
        <v>0</v>
      </c>
      <c r="R1112" s="42" t="n">
        <v>0</v>
      </c>
      <c r="S1112" s="42">
        <f>N1112-(J1112-K1112)</f>
        <v/>
      </c>
      <c r="T1112">
        <f>IF(N1112=0,0,IF(AND(ABS(S1112)&gt;Calc!$B$8,ABS(S1112)/ABS(N1112)&gt;Calc!$B$9),1,0))</f>
        <v/>
      </c>
      <c r="U1112">
        <f>IF(AND(A1112=Calc!$B$3,OR(Calc!$B$6="*",G1112=Calc!$B$6),OR(Calc!$B$7="*",F1112=Calc!$B$7)),1,0)</f>
        <v/>
      </c>
      <c r="V1112">
        <f>IF(AND(U1112=1,J1112&gt;0),J1112+ROW()/1000000,0)</f>
        <v/>
      </c>
      <c r="W1112">
        <f>IF(AND(U1112=1,OR(N1112&lt;&gt;0,J1112&lt;&gt;0)),ABS(S1112)+ROW()/1000000,0)</f>
        <v/>
      </c>
      <c r="X1112">
        <f>IF(AND(U1112=1,T1112=1,C1112&lt;&gt;0),ABS(S1112)+ROW()/1000000,0)</f>
        <v/>
      </c>
    </row>
    <row r="1113">
      <c r="A1113" t="n">
        <v>201801</v>
      </c>
      <c r="B1113" t="inlineStr">
        <is>
          <t>01/2018</t>
        </is>
      </c>
      <c r="C1113" t="n">
        <v>12</v>
      </c>
      <c r="D1113" t="inlineStr">
        <is>
          <t>S12</t>
        </is>
      </c>
      <c r="E1113" t="inlineStr">
        <is>
          <t>Nexa Basse-Normandie (S12)</t>
        </is>
      </c>
      <c r="F1113" t="inlineStr">
        <is>
          <t>Pháp</t>
        </is>
      </c>
      <c r="G1113" t="inlineStr">
        <is>
          <t>POS</t>
        </is>
      </c>
      <c r="H1113" s="42" t="n">
        <v>1984</v>
      </c>
      <c r="I1113" s="42" t="n">
        <v>99.2</v>
      </c>
      <c r="J1113" s="42" t="n">
        <v>1884.8</v>
      </c>
      <c r="K1113" s="42" t="n">
        <v>599.85</v>
      </c>
      <c r="L1113" s="42" t="n">
        <v>1</v>
      </c>
      <c r="M1113" s="42" t="n">
        <v>6</v>
      </c>
      <c r="N1113" s="42" t="n">
        <v>1284.95</v>
      </c>
      <c r="O1113" s="42" t="n">
        <v>1884.8</v>
      </c>
      <c r="P1113" s="42" t="n">
        <v>0</v>
      </c>
      <c r="Q1113" s="42" t="n">
        <v>0</v>
      </c>
      <c r="R1113" s="42" t="n">
        <v>0</v>
      </c>
      <c r="S1113" s="42">
        <f>N1113-(J1113-K1113)</f>
        <v/>
      </c>
      <c r="T1113">
        <f>IF(N1113=0,0,IF(AND(ABS(S1113)&gt;Calc!$B$8,ABS(S1113)/ABS(N1113)&gt;Calc!$B$9),1,0))</f>
        <v/>
      </c>
      <c r="U1113">
        <f>IF(AND(A1113=Calc!$B$3,OR(Calc!$B$6="*",G1113=Calc!$B$6),OR(Calc!$B$7="*",F1113=Calc!$B$7)),1,0)</f>
        <v/>
      </c>
      <c r="V1113">
        <f>IF(AND(U1113=1,J1113&gt;0),J1113+ROW()/1000000,0)</f>
        <v/>
      </c>
      <c r="W1113">
        <f>IF(AND(U1113=1,OR(N1113&lt;&gt;0,J1113&lt;&gt;0)),ABS(S1113)+ROW()/1000000,0)</f>
        <v/>
      </c>
      <c r="X1113">
        <f>IF(AND(U1113=1,T1113=1,C1113&lt;&gt;0),ABS(S1113)+ROW()/1000000,0)</f>
        <v/>
      </c>
    </row>
    <row r="1114">
      <c r="A1114" t="n">
        <v>201801</v>
      </c>
      <c r="B1114" t="inlineStr">
        <is>
          <t>01/2018</t>
        </is>
      </c>
      <c r="C1114" t="n">
        <v>13</v>
      </c>
      <c r="D1114" t="inlineStr">
        <is>
          <t>S13</t>
        </is>
      </c>
      <c r="E1114" t="inlineStr">
        <is>
          <t>Nexa Corse (S13)</t>
        </is>
      </c>
      <c r="F1114" t="inlineStr">
        <is>
          <t>Pháp</t>
        </is>
      </c>
      <c r="G1114" t="inlineStr">
        <is>
          <t>POS</t>
        </is>
      </c>
      <c r="H1114" s="42" t="n">
        <v>1340</v>
      </c>
      <c r="I1114" s="42" t="n">
        <v>39.75</v>
      </c>
      <c r="J1114" s="42" t="n">
        <v>1300.25</v>
      </c>
      <c r="K1114" s="42" t="n">
        <v>57.88</v>
      </c>
      <c r="L1114" s="42" t="n">
        <v>2</v>
      </c>
      <c r="M1114" s="42" t="n">
        <v>10</v>
      </c>
      <c r="N1114" s="42" t="n">
        <v>1242.37</v>
      </c>
      <c r="O1114" s="42" t="n">
        <v>1300.25</v>
      </c>
      <c r="P1114" s="42" t="n">
        <v>1</v>
      </c>
      <c r="Q1114" s="42" t="n">
        <v>0</v>
      </c>
      <c r="R1114" s="42" t="n">
        <v>0</v>
      </c>
      <c r="S1114" s="42">
        <f>N1114-(J1114-K1114)</f>
        <v/>
      </c>
      <c r="T1114">
        <f>IF(N1114=0,0,IF(AND(ABS(S1114)&gt;Calc!$B$8,ABS(S1114)/ABS(N1114)&gt;Calc!$B$9),1,0))</f>
        <v/>
      </c>
      <c r="U1114">
        <f>IF(AND(A1114=Calc!$B$3,OR(Calc!$B$6="*",G1114=Calc!$B$6),OR(Calc!$B$7="*",F1114=Calc!$B$7)),1,0)</f>
        <v/>
      </c>
      <c r="V1114">
        <f>IF(AND(U1114=1,J1114&gt;0),J1114+ROW()/1000000,0)</f>
        <v/>
      </c>
      <c r="W1114">
        <f>IF(AND(U1114=1,OR(N1114&lt;&gt;0,J1114&lt;&gt;0)),ABS(S1114)+ROW()/1000000,0)</f>
        <v/>
      </c>
      <c r="X1114">
        <f>IF(AND(U1114=1,T1114=1,C1114&lt;&gt;0),ABS(S1114)+ROW()/1000000,0)</f>
        <v/>
      </c>
    </row>
    <row r="1115">
      <c r="A1115" t="n">
        <v>201801</v>
      </c>
      <c r="B1115" t="inlineStr">
        <is>
          <t>01/2018</t>
        </is>
      </c>
      <c r="C1115" t="n">
        <v>14</v>
      </c>
      <c r="D1115" t="inlineStr">
        <is>
          <t>S14</t>
        </is>
      </c>
      <c r="E1115" t="inlineStr">
        <is>
          <t>Nexa Franche-Comté (S14)</t>
        </is>
      </c>
      <c r="F1115" t="inlineStr">
        <is>
          <t>Pháp</t>
        </is>
      </c>
      <c r="G1115" t="inlineStr">
        <is>
          <t>POS</t>
        </is>
      </c>
      <c r="H1115" s="42" t="n">
        <v>88.62</v>
      </c>
      <c r="I1115" s="42" t="n">
        <v>4.43</v>
      </c>
      <c r="J1115" s="42" t="n">
        <v>84.19</v>
      </c>
      <c r="K1115" s="42" t="n">
        <v>13.98</v>
      </c>
      <c r="L1115" s="42" t="n">
        <v>1</v>
      </c>
      <c r="M1115" s="42" t="n">
        <v>7</v>
      </c>
      <c r="N1115" s="42" t="n">
        <v>70.20999999999999</v>
      </c>
      <c r="O1115" s="42" t="n">
        <v>84.19</v>
      </c>
      <c r="P1115" s="42" t="n">
        <v>0</v>
      </c>
      <c r="Q1115" s="42" t="n">
        <v>0</v>
      </c>
      <c r="R1115" s="42" t="n">
        <v>0</v>
      </c>
      <c r="S1115" s="42">
        <f>N1115-(J1115-K1115)</f>
        <v/>
      </c>
      <c r="T1115">
        <f>IF(N1115=0,0,IF(AND(ABS(S1115)&gt;Calc!$B$8,ABS(S1115)/ABS(N1115)&gt;Calc!$B$9),1,0))</f>
        <v/>
      </c>
      <c r="U1115">
        <f>IF(AND(A1115=Calc!$B$3,OR(Calc!$B$6="*",G1115=Calc!$B$6),OR(Calc!$B$7="*",F1115=Calc!$B$7)),1,0)</f>
        <v/>
      </c>
      <c r="V1115">
        <f>IF(AND(U1115=1,J1115&gt;0),J1115+ROW()/1000000,0)</f>
        <v/>
      </c>
      <c r="W1115">
        <f>IF(AND(U1115=1,OR(N1115&lt;&gt;0,J1115&lt;&gt;0)),ABS(S1115)+ROW()/1000000,0)</f>
        <v/>
      </c>
      <c r="X1115">
        <f>IF(AND(U1115=1,T1115=1,C1115&lt;&gt;0),ABS(S1115)+ROW()/1000000,0)</f>
        <v/>
      </c>
    </row>
    <row r="1116">
      <c r="A1116" t="n">
        <v>201801</v>
      </c>
      <c r="B1116" t="inlineStr">
        <is>
          <t>01/2018</t>
        </is>
      </c>
      <c r="C1116" t="n">
        <v>17</v>
      </c>
      <c r="D1116" t="inlineStr">
        <is>
          <t>S17</t>
        </is>
      </c>
      <c r="E1116" t="inlineStr">
        <is>
          <t>Nexa Martinique (S17)</t>
        </is>
      </c>
      <c r="F1116" t="inlineStr">
        <is>
          <t>Pháp</t>
        </is>
      </c>
      <c r="G1116" t="inlineStr">
        <is>
          <t>POS</t>
        </is>
      </c>
      <c r="H1116" s="42" t="n">
        <v>4640</v>
      </c>
      <c r="I1116" s="42" t="n">
        <v>232</v>
      </c>
      <c r="J1116" s="42" t="n">
        <v>4408</v>
      </c>
      <c r="K1116" s="42" t="n">
        <v>0</v>
      </c>
      <c r="L1116" s="42" t="n">
        <v>1</v>
      </c>
      <c r="M1116" s="42" t="n">
        <v>6</v>
      </c>
      <c r="N1116" s="42" t="n">
        <v>4408</v>
      </c>
      <c r="O1116" s="42" t="n">
        <v>4408</v>
      </c>
      <c r="P1116" s="42" t="n">
        <v>0</v>
      </c>
      <c r="Q1116" s="42" t="n">
        <v>0</v>
      </c>
      <c r="R1116" s="42" t="n">
        <v>0</v>
      </c>
      <c r="S1116" s="42">
        <f>N1116-(J1116-K1116)</f>
        <v/>
      </c>
      <c r="T1116">
        <f>IF(N1116=0,0,IF(AND(ABS(S1116)&gt;Calc!$B$8,ABS(S1116)/ABS(N1116)&gt;Calc!$B$9),1,0))</f>
        <v/>
      </c>
      <c r="U1116">
        <f>IF(AND(A1116=Calc!$B$3,OR(Calc!$B$6="*",G1116=Calc!$B$6),OR(Calc!$B$7="*",F1116=Calc!$B$7)),1,0)</f>
        <v/>
      </c>
      <c r="V1116">
        <f>IF(AND(U1116=1,J1116&gt;0),J1116+ROW()/1000000,0)</f>
        <v/>
      </c>
      <c r="W1116">
        <f>IF(AND(U1116=1,OR(N1116&lt;&gt;0,J1116&lt;&gt;0)),ABS(S1116)+ROW()/1000000,0)</f>
        <v/>
      </c>
      <c r="X1116">
        <f>IF(AND(U1116=1,T1116=1,C1116&lt;&gt;0),ABS(S1116)+ROW()/1000000,0)</f>
        <v/>
      </c>
    </row>
    <row r="1117">
      <c r="A1117" t="n">
        <v>201801</v>
      </c>
      <c r="B1117" t="inlineStr">
        <is>
          <t>01/2018</t>
        </is>
      </c>
      <c r="C1117" t="n">
        <v>18</v>
      </c>
      <c r="D1117" t="inlineStr">
        <is>
          <t>S18</t>
        </is>
      </c>
      <c r="E1117" t="inlineStr">
        <is>
          <t>Nexa Mayotte (S18)</t>
        </is>
      </c>
      <c r="F1117" t="inlineStr">
        <is>
          <t>Pháp</t>
        </is>
      </c>
      <c r="G1117" t="inlineStr">
        <is>
          <t>POS</t>
        </is>
      </c>
      <c r="H1117" s="42" t="n">
        <v>91.95999999999999</v>
      </c>
      <c r="I1117" s="42" t="n">
        <v>0</v>
      </c>
      <c r="J1117" s="42" t="n">
        <v>91.95999999999999</v>
      </c>
      <c r="K1117" s="42" t="n">
        <v>0</v>
      </c>
      <c r="L1117" s="42" t="n">
        <v>1</v>
      </c>
      <c r="M1117" s="42" t="n">
        <v>4</v>
      </c>
      <c r="N1117" s="42" t="n">
        <v>91.95999999999999</v>
      </c>
      <c r="O1117" s="42" t="n">
        <v>91.95999999999999</v>
      </c>
      <c r="P1117" s="42" t="n">
        <v>0</v>
      </c>
      <c r="Q1117" s="42" t="n">
        <v>0</v>
      </c>
      <c r="R1117" s="42" t="n">
        <v>0</v>
      </c>
      <c r="S1117" s="42">
        <f>N1117-(J1117-K1117)</f>
        <v/>
      </c>
      <c r="T1117">
        <f>IF(N1117=0,0,IF(AND(ABS(S1117)&gt;Calc!$B$8,ABS(S1117)/ABS(N1117)&gt;Calc!$B$9),1,0))</f>
        <v/>
      </c>
      <c r="U1117">
        <f>IF(AND(A1117=Calc!$B$3,OR(Calc!$B$6="*",G1117=Calc!$B$6),OR(Calc!$B$7="*",F1117=Calc!$B$7)),1,0)</f>
        <v/>
      </c>
      <c r="V1117">
        <f>IF(AND(U1117=1,J1117&gt;0),J1117+ROW()/1000000,0)</f>
        <v/>
      </c>
      <c r="W1117">
        <f>IF(AND(U1117=1,OR(N1117&lt;&gt;0,J1117&lt;&gt;0)),ABS(S1117)+ROW()/1000000,0)</f>
        <v/>
      </c>
      <c r="X1117">
        <f>IF(AND(U1117=1,T1117=1,C1117&lt;&gt;0),ABS(S1117)+ROW()/1000000,0)</f>
        <v/>
      </c>
    </row>
    <row r="1118">
      <c r="A1118" t="n">
        <v>201801</v>
      </c>
      <c r="B1118" t="inlineStr">
        <is>
          <t>01/2018</t>
        </is>
      </c>
      <c r="C1118" t="n">
        <v>19</v>
      </c>
      <c r="D1118" t="inlineStr">
        <is>
          <t>S19</t>
        </is>
      </c>
      <c r="E1118" t="inlineStr">
        <is>
          <t>Nexa Berlin (S19)</t>
        </is>
      </c>
      <c r="F1118" t="inlineStr">
        <is>
          <t>Đức</t>
        </is>
      </c>
      <c r="G1118" t="inlineStr">
        <is>
          <t>POS</t>
        </is>
      </c>
      <c r="H1118" s="42" t="n">
        <v>3971.15</v>
      </c>
      <c r="I1118" s="42" t="n">
        <v>0</v>
      </c>
      <c r="J1118" s="42" t="n">
        <v>3971.15</v>
      </c>
      <c r="K1118" s="42" t="n">
        <v>299.97</v>
      </c>
      <c r="L1118" s="42" t="n">
        <v>3</v>
      </c>
      <c r="M1118" s="42" t="n">
        <v>22</v>
      </c>
      <c r="N1118" s="42" t="n">
        <v>3671.18</v>
      </c>
      <c r="O1118" s="42" t="n">
        <v>3971.15</v>
      </c>
      <c r="P1118" s="42" t="n">
        <v>0</v>
      </c>
      <c r="Q1118" s="42" t="n">
        <v>0</v>
      </c>
      <c r="R1118" s="42" t="n">
        <v>0</v>
      </c>
      <c r="S1118" s="42">
        <f>N1118-(J1118-K1118)</f>
        <v/>
      </c>
      <c r="T1118">
        <f>IF(N1118=0,0,IF(AND(ABS(S1118)&gt;Calc!$B$8,ABS(S1118)/ABS(N1118)&gt;Calc!$B$9),1,0))</f>
        <v/>
      </c>
      <c r="U1118">
        <f>IF(AND(A1118=Calc!$B$3,OR(Calc!$B$6="*",G1118=Calc!$B$6),OR(Calc!$B$7="*",F1118=Calc!$B$7)),1,0)</f>
        <v/>
      </c>
      <c r="V1118">
        <f>IF(AND(U1118=1,J1118&gt;0),J1118+ROW()/1000000,0)</f>
        <v/>
      </c>
      <c r="W1118">
        <f>IF(AND(U1118=1,OR(N1118&lt;&gt;0,J1118&lt;&gt;0)),ABS(S1118)+ROW()/1000000,0)</f>
        <v/>
      </c>
      <c r="X1118">
        <f>IF(AND(U1118=1,T1118=1,C1118&lt;&gt;0),ABS(S1118)+ROW()/1000000,0)</f>
        <v/>
      </c>
    </row>
    <row r="1119">
      <c r="A1119" t="n">
        <v>201801</v>
      </c>
      <c r="B1119" t="inlineStr">
        <is>
          <t>01/2018</t>
        </is>
      </c>
      <c r="C1119" t="n">
        <v>20</v>
      </c>
      <c r="D1119" t="inlineStr">
        <is>
          <t>S20</t>
        </is>
      </c>
      <c r="E1119" t="inlineStr">
        <is>
          <t>Nexa Brandenburg (S20)</t>
        </is>
      </c>
      <c r="F1119" t="inlineStr">
        <is>
          <t>Đức</t>
        </is>
      </c>
      <c r="G1119" t="inlineStr">
        <is>
          <t>POS</t>
        </is>
      </c>
      <c r="H1119" s="42" t="n">
        <v>17310.53</v>
      </c>
      <c r="I1119" s="42" t="n">
        <v>595.92</v>
      </c>
      <c r="J1119" s="42" t="n">
        <v>16714.61</v>
      </c>
      <c r="K1119" s="42" t="n">
        <v>0</v>
      </c>
      <c r="L1119" s="42" t="n">
        <v>3</v>
      </c>
      <c r="M1119" s="42" t="n">
        <v>28</v>
      </c>
      <c r="N1119" s="42" t="n">
        <v>16714.61</v>
      </c>
      <c r="O1119" s="42" t="n">
        <v>16714.61</v>
      </c>
      <c r="P1119" s="42" t="n">
        <v>0</v>
      </c>
      <c r="Q1119" s="42" t="n">
        <v>0</v>
      </c>
      <c r="R1119" s="42" t="n">
        <v>0</v>
      </c>
      <c r="S1119" s="42">
        <f>N1119-(J1119-K1119)</f>
        <v/>
      </c>
      <c r="T1119">
        <f>IF(N1119=0,0,IF(AND(ABS(S1119)&gt;Calc!$B$8,ABS(S1119)/ABS(N1119)&gt;Calc!$B$9),1,0))</f>
        <v/>
      </c>
      <c r="U1119">
        <f>IF(AND(A1119=Calc!$B$3,OR(Calc!$B$6="*",G1119=Calc!$B$6),OR(Calc!$B$7="*",F1119=Calc!$B$7)),1,0)</f>
        <v/>
      </c>
      <c r="V1119">
        <f>IF(AND(U1119=1,J1119&gt;0),J1119+ROW()/1000000,0)</f>
        <v/>
      </c>
      <c r="W1119">
        <f>IF(AND(U1119=1,OR(N1119&lt;&gt;0,J1119&lt;&gt;0)),ABS(S1119)+ROW()/1000000,0)</f>
        <v/>
      </c>
      <c r="X1119">
        <f>IF(AND(U1119=1,T1119=1,C1119&lt;&gt;0),ABS(S1119)+ROW()/1000000,0)</f>
        <v/>
      </c>
    </row>
    <row r="1120">
      <c r="A1120" t="n">
        <v>201801</v>
      </c>
      <c r="B1120" t="inlineStr">
        <is>
          <t>01/2018</t>
        </is>
      </c>
      <c r="C1120" t="n">
        <v>22</v>
      </c>
      <c r="D1120" t="inlineStr">
        <is>
          <t>S22</t>
        </is>
      </c>
      <c r="E1120" t="inlineStr">
        <is>
          <t>Nexa Freistaat Thüringen (S22)</t>
        </is>
      </c>
      <c r="F1120" t="inlineStr">
        <is>
          <t>Đức</t>
        </is>
      </c>
      <c r="G1120" t="inlineStr">
        <is>
          <t>POS</t>
        </is>
      </c>
      <c r="H1120" s="42" t="n">
        <v>22693.14</v>
      </c>
      <c r="I1120" s="42" t="n">
        <v>533.62</v>
      </c>
      <c r="J1120" s="42" t="n">
        <v>22159.52</v>
      </c>
      <c r="K1120" s="42" t="n">
        <v>3135</v>
      </c>
      <c r="L1120" s="42" t="n">
        <v>9</v>
      </c>
      <c r="M1120" s="42" t="n">
        <v>78</v>
      </c>
      <c r="N1120" s="42" t="n">
        <v>19024.52</v>
      </c>
      <c r="O1120" s="42" t="n">
        <v>22159.52</v>
      </c>
      <c r="P1120" s="42" t="n">
        <v>1</v>
      </c>
      <c r="Q1120" s="42" t="n">
        <v>0</v>
      </c>
      <c r="R1120" s="42" t="n">
        <v>0</v>
      </c>
      <c r="S1120" s="42">
        <f>N1120-(J1120-K1120)</f>
        <v/>
      </c>
      <c r="T1120">
        <f>IF(N1120=0,0,IF(AND(ABS(S1120)&gt;Calc!$B$8,ABS(S1120)/ABS(N1120)&gt;Calc!$B$9),1,0))</f>
        <v/>
      </c>
      <c r="U1120">
        <f>IF(AND(A1120=Calc!$B$3,OR(Calc!$B$6="*",G1120=Calc!$B$6),OR(Calc!$B$7="*",F1120=Calc!$B$7)),1,0)</f>
        <v/>
      </c>
      <c r="V1120">
        <f>IF(AND(U1120=1,J1120&gt;0),J1120+ROW()/1000000,0)</f>
        <v/>
      </c>
      <c r="W1120">
        <f>IF(AND(U1120=1,OR(N1120&lt;&gt;0,J1120&lt;&gt;0)),ABS(S1120)+ROW()/1000000,0)</f>
        <v/>
      </c>
      <c r="X1120">
        <f>IF(AND(U1120=1,T1120=1,C1120&lt;&gt;0),ABS(S1120)+ROW()/1000000,0)</f>
        <v/>
      </c>
    </row>
    <row r="1121">
      <c r="A1121" t="n">
        <v>201801</v>
      </c>
      <c r="B1121" t="inlineStr">
        <is>
          <t>01/2018</t>
        </is>
      </c>
      <c r="C1121" t="n">
        <v>23</v>
      </c>
      <c r="D1121" t="inlineStr">
        <is>
          <t>S23</t>
        </is>
      </c>
      <c r="E1121" t="inlineStr">
        <is>
          <t>Nexa Hamburg (S23)</t>
        </is>
      </c>
      <c r="F1121" t="inlineStr">
        <is>
          <t>Đức</t>
        </is>
      </c>
      <c r="G1121" t="inlineStr">
        <is>
          <t>POS</t>
        </is>
      </c>
      <c r="H1121" s="42" t="n">
        <v>18275.41</v>
      </c>
      <c r="I1121" s="42" t="n">
        <v>311.95</v>
      </c>
      <c r="J1121" s="42" t="n">
        <v>17963.46</v>
      </c>
      <c r="K1121" s="42" t="n">
        <v>2533.65</v>
      </c>
      <c r="L1121" s="42" t="n">
        <v>7</v>
      </c>
      <c r="M1121" s="42" t="n">
        <v>60</v>
      </c>
      <c r="N1121" s="42" t="n">
        <v>15429.81</v>
      </c>
      <c r="O1121" s="42" t="n">
        <v>17963.46</v>
      </c>
      <c r="P1121" s="42" t="n">
        <v>0</v>
      </c>
      <c r="Q1121" s="42" t="n">
        <v>0</v>
      </c>
      <c r="R1121" s="42" t="n">
        <v>0</v>
      </c>
      <c r="S1121" s="42">
        <f>N1121-(J1121-K1121)</f>
        <v/>
      </c>
      <c r="T1121">
        <f>IF(N1121=0,0,IF(AND(ABS(S1121)&gt;Calc!$B$8,ABS(S1121)/ABS(N1121)&gt;Calc!$B$9),1,0))</f>
        <v/>
      </c>
      <c r="U1121">
        <f>IF(AND(A1121=Calc!$B$3,OR(Calc!$B$6="*",G1121=Calc!$B$6),OR(Calc!$B$7="*",F1121=Calc!$B$7)),1,0)</f>
        <v/>
      </c>
      <c r="V1121">
        <f>IF(AND(U1121=1,J1121&gt;0),J1121+ROW()/1000000,0)</f>
        <v/>
      </c>
      <c r="W1121">
        <f>IF(AND(U1121=1,OR(N1121&lt;&gt;0,J1121&lt;&gt;0)),ABS(S1121)+ROW()/1000000,0)</f>
        <v/>
      </c>
      <c r="X1121">
        <f>IF(AND(U1121=1,T1121=1,C1121&lt;&gt;0),ABS(S1121)+ROW()/1000000,0)</f>
        <v/>
      </c>
    </row>
    <row r="1122">
      <c r="A1122" t="n">
        <v>201801</v>
      </c>
      <c r="B1122" t="inlineStr">
        <is>
          <t>01/2018</t>
        </is>
      </c>
      <c r="C1122" t="n">
        <v>24</v>
      </c>
      <c r="D1122" t="inlineStr">
        <is>
          <t>S24</t>
        </is>
      </c>
      <c r="E1122" t="inlineStr">
        <is>
          <t>Nexa Hessen (S24)</t>
        </is>
      </c>
      <c r="F1122" t="inlineStr">
        <is>
          <t>Đức</t>
        </is>
      </c>
      <c r="G1122" t="inlineStr">
        <is>
          <t>POS</t>
        </is>
      </c>
      <c r="H1122" s="42" t="n">
        <v>5613.93</v>
      </c>
      <c r="I1122" s="42" t="n">
        <v>25.5</v>
      </c>
      <c r="J1122" s="42" t="n">
        <v>5588.43</v>
      </c>
      <c r="K1122" s="42" t="n">
        <v>368.99</v>
      </c>
      <c r="L1122" s="42" t="n">
        <v>5</v>
      </c>
      <c r="M1122" s="42" t="n">
        <v>19</v>
      </c>
      <c r="N1122" s="42" t="n">
        <v>5219.44</v>
      </c>
      <c r="O1122" s="42" t="n">
        <v>5588.43</v>
      </c>
      <c r="P1122" s="42" t="n">
        <v>0</v>
      </c>
      <c r="Q1122" s="42" t="n">
        <v>0</v>
      </c>
      <c r="R1122" s="42" t="n">
        <v>0</v>
      </c>
      <c r="S1122" s="42">
        <f>N1122-(J1122-K1122)</f>
        <v/>
      </c>
      <c r="T1122">
        <f>IF(N1122=0,0,IF(AND(ABS(S1122)&gt;Calc!$B$8,ABS(S1122)/ABS(N1122)&gt;Calc!$B$9),1,0))</f>
        <v/>
      </c>
      <c r="U1122">
        <f>IF(AND(A1122=Calc!$B$3,OR(Calc!$B$6="*",G1122=Calc!$B$6),OR(Calc!$B$7="*",F1122=Calc!$B$7)),1,0)</f>
        <v/>
      </c>
      <c r="V1122">
        <f>IF(AND(U1122=1,J1122&gt;0),J1122+ROW()/1000000,0)</f>
        <v/>
      </c>
      <c r="W1122">
        <f>IF(AND(U1122=1,OR(N1122&lt;&gt;0,J1122&lt;&gt;0)),ABS(S1122)+ROW()/1000000,0)</f>
        <v/>
      </c>
      <c r="X1122">
        <f>IF(AND(U1122=1,T1122=1,C1122&lt;&gt;0),ABS(S1122)+ROW()/1000000,0)</f>
        <v/>
      </c>
    </row>
    <row r="1123">
      <c r="A1123" t="n">
        <v>201801</v>
      </c>
      <c r="B1123" t="inlineStr">
        <is>
          <t>01/2018</t>
        </is>
      </c>
      <c r="C1123" t="n">
        <v>27</v>
      </c>
      <c r="D1123" t="inlineStr">
        <is>
          <t>S27</t>
        </is>
      </c>
      <c r="E1123" t="inlineStr">
        <is>
          <t>Nexa Sachsen-Anhalt (S27)</t>
        </is>
      </c>
      <c r="F1123" t="inlineStr">
        <is>
          <t>Đức</t>
        </is>
      </c>
      <c r="G1123" t="inlineStr">
        <is>
          <t>POS</t>
        </is>
      </c>
      <c r="H1123" s="42" t="n">
        <v>5673.69</v>
      </c>
      <c r="I1123" s="42" t="n">
        <v>247.3</v>
      </c>
      <c r="J1123" s="42" t="n">
        <v>5426.39</v>
      </c>
      <c r="K1123" s="42" t="n">
        <v>413.1</v>
      </c>
      <c r="L1123" s="42" t="n">
        <v>4</v>
      </c>
      <c r="M1123" s="42" t="n">
        <v>33</v>
      </c>
      <c r="N1123" s="42" t="n">
        <v>5013.29</v>
      </c>
      <c r="O1123" s="42" t="n">
        <v>5426.39</v>
      </c>
      <c r="P1123" s="42" t="n">
        <v>0</v>
      </c>
      <c r="Q1123" s="42" t="n">
        <v>0</v>
      </c>
      <c r="R1123" s="42" t="n">
        <v>0</v>
      </c>
      <c r="S1123" s="42">
        <f>N1123-(J1123-K1123)</f>
        <v/>
      </c>
      <c r="T1123">
        <f>IF(N1123=0,0,IF(AND(ABS(S1123)&gt;Calc!$B$8,ABS(S1123)/ABS(N1123)&gt;Calc!$B$9),1,0))</f>
        <v/>
      </c>
      <c r="U1123">
        <f>IF(AND(A1123=Calc!$B$3,OR(Calc!$B$6="*",G1123=Calc!$B$6),OR(Calc!$B$7="*",F1123=Calc!$B$7)),1,0)</f>
        <v/>
      </c>
      <c r="V1123">
        <f>IF(AND(U1123=1,J1123&gt;0),J1123+ROW()/1000000,0)</f>
        <v/>
      </c>
      <c r="W1123">
        <f>IF(AND(U1123=1,OR(N1123&lt;&gt;0,J1123&lt;&gt;0)),ABS(S1123)+ROW()/1000000,0)</f>
        <v/>
      </c>
      <c r="X1123">
        <f>IF(AND(U1123=1,T1123=1,C1123&lt;&gt;0),ABS(S1123)+ROW()/1000000,0)</f>
        <v/>
      </c>
    </row>
    <row r="1124">
      <c r="A1124" t="n">
        <v>201801</v>
      </c>
      <c r="B1124" t="inlineStr">
        <is>
          <t>01/2018</t>
        </is>
      </c>
      <c r="C1124" t="n">
        <v>29</v>
      </c>
      <c r="D1124" t="inlineStr">
        <is>
          <t>S29</t>
        </is>
      </c>
      <c r="E1124" t="inlineStr">
        <is>
          <t>Nexa Enna (S29)</t>
        </is>
      </c>
      <c r="F1124" t="inlineStr">
        <is>
          <t>Ý</t>
        </is>
      </c>
      <c r="G1124" t="inlineStr">
        <is>
          <t>POS</t>
        </is>
      </c>
      <c r="H1124" s="42" t="n">
        <v>3795.82</v>
      </c>
      <c r="I1124" s="42" t="n">
        <v>13.8</v>
      </c>
      <c r="J1124" s="42" t="n">
        <v>3782.02</v>
      </c>
      <c r="K1124" s="42" t="n">
        <v>77.06999999999999</v>
      </c>
      <c r="L1124" s="42" t="n">
        <v>6</v>
      </c>
      <c r="M1124" s="42" t="n">
        <v>22</v>
      </c>
      <c r="N1124" s="42" t="n">
        <v>3704.95</v>
      </c>
      <c r="O1124" s="42" t="n">
        <v>3782.02</v>
      </c>
      <c r="P1124" s="42" t="n">
        <v>1</v>
      </c>
      <c r="Q1124" s="42" t="n">
        <v>0</v>
      </c>
      <c r="R1124" s="42" t="n">
        <v>0</v>
      </c>
      <c r="S1124" s="42">
        <f>N1124-(J1124-K1124)</f>
        <v/>
      </c>
      <c r="T1124">
        <f>IF(N1124=0,0,IF(AND(ABS(S1124)&gt;Calc!$B$8,ABS(S1124)/ABS(N1124)&gt;Calc!$B$9),1,0))</f>
        <v/>
      </c>
      <c r="U1124">
        <f>IF(AND(A1124=Calc!$B$3,OR(Calc!$B$6="*",G1124=Calc!$B$6),OR(Calc!$B$7="*",F1124=Calc!$B$7)),1,0)</f>
        <v/>
      </c>
      <c r="V1124">
        <f>IF(AND(U1124=1,J1124&gt;0),J1124+ROW()/1000000,0)</f>
        <v/>
      </c>
      <c r="W1124">
        <f>IF(AND(U1124=1,OR(N1124&lt;&gt;0,J1124&lt;&gt;0)),ABS(S1124)+ROW()/1000000,0)</f>
        <v/>
      </c>
      <c r="X1124">
        <f>IF(AND(U1124=1,T1124=1,C1124&lt;&gt;0),ABS(S1124)+ROW()/1000000,0)</f>
        <v/>
      </c>
    </row>
    <row r="1125">
      <c r="A1125" t="n">
        <v>201801</v>
      </c>
      <c r="B1125" t="inlineStr">
        <is>
          <t>01/2018</t>
        </is>
      </c>
      <c r="C1125" t="n">
        <v>30</v>
      </c>
      <c r="D1125" t="inlineStr">
        <is>
          <t>S30</t>
        </is>
      </c>
      <c r="E1125" t="inlineStr">
        <is>
          <t>Nexa Pesaro (S30)</t>
        </is>
      </c>
      <c r="F1125" t="inlineStr">
        <is>
          <t>Ý</t>
        </is>
      </c>
      <c r="G1125" t="inlineStr">
        <is>
          <t>POS</t>
        </is>
      </c>
      <c r="H1125" s="42" t="n">
        <v>13031.47</v>
      </c>
      <c r="I1125" s="42" t="n">
        <v>641.73</v>
      </c>
      <c r="J1125" s="42" t="n">
        <v>12389.74</v>
      </c>
      <c r="K1125" s="42" t="n">
        <v>0</v>
      </c>
      <c r="L1125" s="42" t="n">
        <v>8</v>
      </c>
      <c r="M1125" s="42" t="n">
        <v>40</v>
      </c>
      <c r="N1125" s="42" t="n">
        <v>12389.74</v>
      </c>
      <c r="O1125" s="42" t="n">
        <v>12389.74</v>
      </c>
      <c r="P1125" s="42" t="n">
        <v>0</v>
      </c>
      <c r="Q1125" s="42" t="n">
        <v>0</v>
      </c>
      <c r="R1125" s="42" t="n">
        <v>0</v>
      </c>
      <c r="S1125" s="42">
        <f>N1125-(J1125-K1125)</f>
        <v/>
      </c>
      <c r="T1125">
        <f>IF(N1125=0,0,IF(AND(ABS(S1125)&gt;Calc!$B$8,ABS(S1125)/ABS(N1125)&gt;Calc!$B$9),1,0))</f>
        <v/>
      </c>
      <c r="U1125">
        <f>IF(AND(A1125=Calc!$B$3,OR(Calc!$B$6="*",G1125=Calc!$B$6),OR(Calc!$B$7="*",F1125=Calc!$B$7)),1,0)</f>
        <v/>
      </c>
      <c r="V1125">
        <f>IF(AND(U1125=1,J1125&gt;0),J1125+ROW()/1000000,0)</f>
        <v/>
      </c>
      <c r="W1125">
        <f>IF(AND(U1125=1,OR(N1125&lt;&gt;0,J1125&lt;&gt;0)),ABS(S1125)+ROW()/1000000,0)</f>
        <v/>
      </c>
      <c r="X1125">
        <f>IF(AND(U1125=1,T1125=1,C1125&lt;&gt;0),ABS(S1125)+ROW()/1000000,0)</f>
        <v/>
      </c>
    </row>
    <row r="1126">
      <c r="A1126" t="n">
        <v>201801</v>
      </c>
      <c r="B1126" t="inlineStr">
        <is>
          <t>01/2018</t>
        </is>
      </c>
      <c r="C1126" t="n">
        <v>31</v>
      </c>
      <c r="D1126" t="inlineStr">
        <is>
          <t>S31</t>
        </is>
      </c>
      <c r="E1126" t="inlineStr">
        <is>
          <t>Nexa Drenthe (S31)</t>
        </is>
      </c>
      <c r="F1126" t="inlineStr">
        <is>
          <t>Hà Lan</t>
        </is>
      </c>
      <c r="G1126" t="inlineStr">
        <is>
          <t>POS</t>
        </is>
      </c>
      <c r="H1126" s="42" t="n">
        <v>10383.29</v>
      </c>
      <c r="I1126" s="42" t="n">
        <v>227.35</v>
      </c>
      <c r="J1126" s="42" t="n">
        <v>10155.94</v>
      </c>
      <c r="K1126" s="42" t="n">
        <v>0</v>
      </c>
      <c r="L1126" s="42" t="n">
        <v>5</v>
      </c>
      <c r="M1126" s="42" t="n">
        <v>65</v>
      </c>
      <c r="N1126" s="42" t="n">
        <v>10155.94</v>
      </c>
      <c r="O1126" s="42" t="n">
        <v>10155.94</v>
      </c>
      <c r="P1126" s="42" t="n">
        <v>1</v>
      </c>
      <c r="Q1126" s="42" t="n">
        <v>0</v>
      </c>
      <c r="R1126" s="42" t="n">
        <v>0</v>
      </c>
      <c r="S1126" s="42">
        <f>N1126-(J1126-K1126)</f>
        <v/>
      </c>
      <c r="T1126">
        <f>IF(N1126=0,0,IF(AND(ABS(S1126)&gt;Calc!$B$8,ABS(S1126)/ABS(N1126)&gt;Calc!$B$9),1,0))</f>
        <v/>
      </c>
      <c r="U1126">
        <f>IF(AND(A1126=Calc!$B$3,OR(Calc!$B$6="*",G1126=Calc!$B$6),OR(Calc!$B$7="*",F1126=Calc!$B$7)),1,0)</f>
        <v/>
      </c>
      <c r="V1126">
        <f>IF(AND(U1126=1,J1126&gt;0),J1126+ROW()/1000000,0)</f>
        <v/>
      </c>
      <c r="W1126">
        <f>IF(AND(U1126=1,OR(N1126&lt;&gt;0,J1126&lt;&gt;0)),ABS(S1126)+ROW()/1000000,0)</f>
        <v/>
      </c>
      <c r="X1126">
        <f>IF(AND(U1126=1,T1126=1,C1126&lt;&gt;0),ABS(S1126)+ROW()/1000000,0)</f>
        <v/>
      </c>
    </row>
    <row r="1127">
      <c r="A1127" t="n">
        <v>201801</v>
      </c>
      <c r="B1127" t="inlineStr">
        <is>
          <t>01/2018</t>
        </is>
      </c>
      <c r="C1127" t="n">
        <v>32</v>
      </c>
      <c r="D1127" t="inlineStr">
        <is>
          <t>S32</t>
        </is>
      </c>
      <c r="E1127" t="inlineStr">
        <is>
          <t>Nexa Flevoland (S32)</t>
        </is>
      </c>
      <c r="F1127" t="inlineStr">
        <is>
          <t>Hà Lan</t>
        </is>
      </c>
      <c r="G1127" t="inlineStr">
        <is>
          <t>POS</t>
        </is>
      </c>
      <c r="H1127" s="42" t="n">
        <v>5373.39</v>
      </c>
      <c r="I1127" s="42" t="n">
        <v>208.68</v>
      </c>
      <c r="J1127" s="42" t="n">
        <v>5164.71</v>
      </c>
      <c r="K1127" s="42" t="n">
        <v>0</v>
      </c>
      <c r="L1127" s="42" t="n">
        <v>4</v>
      </c>
      <c r="M1127" s="42" t="n">
        <v>23</v>
      </c>
      <c r="N1127" s="42" t="n">
        <v>5164.71</v>
      </c>
      <c r="O1127" s="42" t="n">
        <v>5164.71</v>
      </c>
      <c r="P1127" s="42" t="n">
        <v>0</v>
      </c>
      <c r="Q1127" s="42" t="n">
        <v>0</v>
      </c>
      <c r="R1127" s="42" t="n">
        <v>0</v>
      </c>
      <c r="S1127" s="42">
        <f>N1127-(J1127-K1127)</f>
        <v/>
      </c>
      <c r="T1127">
        <f>IF(N1127=0,0,IF(AND(ABS(S1127)&gt;Calc!$B$8,ABS(S1127)/ABS(N1127)&gt;Calc!$B$9),1,0))</f>
        <v/>
      </c>
      <c r="U1127">
        <f>IF(AND(A1127=Calc!$B$3,OR(Calc!$B$6="*",G1127=Calc!$B$6),OR(Calc!$B$7="*",F1127=Calc!$B$7)),1,0)</f>
        <v/>
      </c>
      <c r="V1127">
        <f>IF(AND(U1127=1,J1127&gt;0),J1127+ROW()/1000000,0)</f>
        <v/>
      </c>
      <c r="W1127">
        <f>IF(AND(U1127=1,OR(N1127&lt;&gt;0,J1127&lt;&gt;0)),ABS(S1127)+ROW()/1000000,0)</f>
        <v/>
      </c>
      <c r="X1127">
        <f>IF(AND(U1127=1,T1127=1,C1127&lt;&gt;0),ABS(S1127)+ROW()/1000000,0)</f>
        <v/>
      </c>
    </row>
    <row r="1128">
      <c r="A1128" t="n">
        <v>201801</v>
      </c>
      <c r="B1128" t="inlineStr">
        <is>
          <t>01/2018</t>
        </is>
      </c>
      <c r="C1128" t="n">
        <v>33</v>
      </c>
      <c r="D1128" t="inlineStr">
        <is>
          <t>S33</t>
        </is>
      </c>
      <c r="E1128" t="inlineStr">
        <is>
          <t>Nexa Friesland (S33)</t>
        </is>
      </c>
      <c r="F1128" t="inlineStr">
        <is>
          <t>Hà Lan</t>
        </is>
      </c>
      <c r="G1128" t="inlineStr">
        <is>
          <t>POS</t>
        </is>
      </c>
      <c r="H1128" s="42" t="n">
        <v>1105.96</v>
      </c>
      <c r="I1128" s="42" t="n">
        <v>39.7</v>
      </c>
      <c r="J1128" s="42" t="n">
        <v>1066.26</v>
      </c>
      <c r="K1128" s="42" t="n">
        <v>0</v>
      </c>
      <c r="L1128" s="42" t="n">
        <v>2</v>
      </c>
      <c r="M1128" s="42" t="n">
        <v>8</v>
      </c>
      <c r="N1128" s="42" t="n">
        <v>1066.26</v>
      </c>
      <c r="O1128" s="42" t="n">
        <v>1066.26</v>
      </c>
      <c r="P1128" s="42" t="n">
        <v>0</v>
      </c>
      <c r="Q1128" s="42" t="n">
        <v>0</v>
      </c>
      <c r="R1128" s="42" t="n">
        <v>0</v>
      </c>
      <c r="S1128" s="42">
        <f>N1128-(J1128-K1128)</f>
        <v/>
      </c>
      <c r="T1128">
        <f>IF(N1128=0,0,IF(AND(ABS(S1128)&gt;Calc!$B$8,ABS(S1128)/ABS(N1128)&gt;Calc!$B$9),1,0))</f>
        <v/>
      </c>
      <c r="U1128">
        <f>IF(AND(A1128=Calc!$B$3,OR(Calc!$B$6="*",G1128=Calc!$B$6),OR(Calc!$B$7="*",F1128=Calc!$B$7)),1,0)</f>
        <v/>
      </c>
      <c r="V1128">
        <f>IF(AND(U1128=1,J1128&gt;0),J1128+ROW()/1000000,0)</f>
        <v/>
      </c>
      <c r="W1128">
        <f>IF(AND(U1128=1,OR(N1128&lt;&gt;0,J1128&lt;&gt;0)),ABS(S1128)+ROW()/1000000,0)</f>
        <v/>
      </c>
      <c r="X1128">
        <f>IF(AND(U1128=1,T1128=1,C1128&lt;&gt;0),ABS(S1128)+ROW()/1000000,0)</f>
        <v/>
      </c>
    </row>
    <row r="1129">
      <c r="A1129" t="n">
        <v>201801</v>
      </c>
      <c r="B1129" t="inlineStr">
        <is>
          <t>01/2018</t>
        </is>
      </c>
      <c r="C1129" t="n">
        <v>34</v>
      </c>
      <c r="D1129" t="inlineStr">
        <is>
          <t>S34</t>
        </is>
      </c>
      <c r="E1129" t="inlineStr">
        <is>
          <t>Nexa Groningen (S34)</t>
        </is>
      </c>
      <c r="F1129" t="inlineStr">
        <is>
          <t>Hà Lan</t>
        </is>
      </c>
      <c r="G1129" t="inlineStr">
        <is>
          <t>POS</t>
        </is>
      </c>
      <c r="H1129" s="42" t="n">
        <v>8433.27</v>
      </c>
      <c r="I1129" s="42" t="n">
        <v>202.84</v>
      </c>
      <c r="J1129" s="42" t="n">
        <v>8230.43</v>
      </c>
      <c r="K1129" s="42" t="n">
        <v>0</v>
      </c>
      <c r="L1129" s="42" t="n">
        <v>4</v>
      </c>
      <c r="M1129" s="42" t="n">
        <v>27</v>
      </c>
      <c r="N1129" s="42" t="n">
        <v>8230.43</v>
      </c>
      <c r="O1129" s="42" t="n">
        <v>8230.43</v>
      </c>
      <c r="P1129" s="42" t="n">
        <v>0</v>
      </c>
      <c r="Q1129" s="42" t="n">
        <v>0</v>
      </c>
      <c r="R1129" s="42" t="n">
        <v>0</v>
      </c>
      <c r="S1129" s="42">
        <f>N1129-(J1129-K1129)</f>
        <v/>
      </c>
      <c r="T1129">
        <f>IF(N1129=0,0,IF(AND(ABS(S1129)&gt;Calc!$B$8,ABS(S1129)/ABS(N1129)&gt;Calc!$B$9),1,0))</f>
        <v/>
      </c>
      <c r="U1129">
        <f>IF(AND(A1129=Calc!$B$3,OR(Calc!$B$6="*",G1129=Calc!$B$6),OR(Calc!$B$7="*",F1129=Calc!$B$7)),1,0)</f>
        <v/>
      </c>
      <c r="V1129">
        <f>IF(AND(U1129=1,J1129&gt;0),J1129+ROW()/1000000,0)</f>
        <v/>
      </c>
      <c r="W1129">
        <f>IF(AND(U1129=1,OR(N1129&lt;&gt;0,J1129&lt;&gt;0)),ABS(S1129)+ROW()/1000000,0)</f>
        <v/>
      </c>
      <c r="X1129">
        <f>IF(AND(U1129=1,T1129=1,C1129&lt;&gt;0),ABS(S1129)+ROW()/1000000,0)</f>
        <v/>
      </c>
    </row>
    <row r="1130">
      <c r="A1130" t="n">
        <v>201801</v>
      </c>
      <c r="B1130" t="inlineStr">
        <is>
          <t>01/2018</t>
        </is>
      </c>
      <c r="C1130" t="n">
        <v>36</v>
      </c>
      <c r="D1130" t="inlineStr">
        <is>
          <t>S36</t>
        </is>
      </c>
      <c r="E1130" t="inlineStr">
        <is>
          <t>Nexa Armagh (S36)</t>
        </is>
      </c>
      <c r="F1130" t="inlineStr">
        <is>
          <t>Anh</t>
        </is>
      </c>
      <c r="G1130" t="inlineStr">
        <is>
          <t>POS</t>
        </is>
      </c>
      <c r="H1130" s="42" t="n">
        <v>8622.799999999999</v>
      </c>
      <c r="I1130" s="42" t="n">
        <v>25.65</v>
      </c>
      <c r="J1130" s="42" t="n">
        <v>8597.15</v>
      </c>
      <c r="K1130" s="42" t="n">
        <v>1013.99</v>
      </c>
      <c r="L1130" s="42" t="n">
        <v>5</v>
      </c>
      <c r="M1130" s="42" t="n">
        <v>43</v>
      </c>
      <c r="N1130" s="42" t="n">
        <v>7583.16</v>
      </c>
      <c r="O1130" s="42" t="n">
        <v>8597.15</v>
      </c>
      <c r="P1130" s="42" t="n">
        <v>0</v>
      </c>
      <c r="Q1130" s="42" t="n">
        <v>0</v>
      </c>
      <c r="R1130" s="42" t="n">
        <v>0</v>
      </c>
      <c r="S1130" s="42">
        <f>N1130-(J1130-K1130)</f>
        <v/>
      </c>
      <c r="T1130">
        <f>IF(N1130=0,0,IF(AND(ABS(S1130)&gt;Calc!$B$8,ABS(S1130)/ABS(N1130)&gt;Calc!$B$9),1,0))</f>
        <v/>
      </c>
      <c r="U1130">
        <f>IF(AND(A1130=Calc!$B$3,OR(Calc!$B$6="*",G1130=Calc!$B$6),OR(Calc!$B$7="*",F1130=Calc!$B$7)),1,0)</f>
        <v/>
      </c>
      <c r="V1130">
        <f>IF(AND(U1130=1,J1130&gt;0),J1130+ROW()/1000000,0)</f>
        <v/>
      </c>
      <c r="W1130">
        <f>IF(AND(U1130=1,OR(N1130&lt;&gt;0,J1130&lt;&gt;0)),ABS(S1130)+ROW()/1000000,0)</f>
        <v/>
      </c>
      <c r="X1130">
        <f>IF(AND(U1130=1,T1130=1,C1130&lt;&gt;0),ABS(S1130)+ROW()/1000000,0)</f>
        <v/>
      </c>
    </row>
    <row r="1131">
      <c r="A1131" t="n">
        <v>201801</v>
      </c>
      <c r="B1131" t="inlineStr">
        <is>
          <t>01/2018</t>
        </is>
      </c>
      <c r="C1131" t="n">
        <v>37</v>
      </c>
      <c r="D1131" t="inlineStr">
        <is>
          <t>S37</t>
        </is>
      </c>
      <c r="E1131" t="inlineStr">
        <is>
          <t>Nexa Ayrshire (S37)</t>
        </is>
      </c>
      <c r="F1131" t="inlineStr">
        <is>
          <t>Anh</t>
        </is>
      </c>
      <c r="G1131" t="inlineStr">
        <is>
          <t>POS</t>
        </is>
      </c>
      <c r="H1131" s="42" t="n">
        <v>12529.64</v>
      </c>
      <c r="I1131" s="42" t="n">
        <v>222.4</v>
      </c>
      <c r="J1131" s="42" t="n">
        <v>12307.24</v>
      </c>
      <c r="K1131" s="42" t="n">
        <v>0</v>
      </c>
      <c r="L1131" s="42" t="n">
        <v>8</v>
      </c>
      <c r="M1131" s="42" t="n">
        <v>61</v>
      </c>
      <c r="N1131" s="42" t="n">
        <v>12307.24</v>
      </c>
      <c r="O1131" s="42" t="n">
        <v>12307.24</v>
      </c>
      <c r="P1131" s="42" t="n">
        <v>0</v>
      </c>
      <c r="Q1131" s="42" t="n">
        <v>0</v>
      </c>
      <c r="R1131" s="42" t="n">
        <v>0</v>
      </c>
      <c r="S1131" s="42">
        <f>N1131-(J1131-K1131)</f>
        <v/>
      </c>
      <c r="T1131">
        <f>IF(N1131=0,0,IF(AND(ABS(S1131)&gt;Calc!$B$8,ABS(S1131)/ABS(N1131)&gt;Calc!$B$9),1,0))</f>
        <v/>
      </c>
      <c r="U1131">
        <f>IF(AND(A1131=Calc!$B$3,OR(Calc!$B$6="*",G1131=Calc!$B$6),OR(Calc!$B$7="*",F1131=Calc!$B$7)),1,0)</f>
        <v/>
      </c>
      <c r="V1131">
        <f>IF(AND(U1131=1,J1131&gt;0),J1131+ROW()/1000000,0)</f>
        <v/>
      </c>
      <c r="W1131">
        <f>IF(AND(U1131=1,OR(N1131&lt;&gt;0,J1131&lt;&gt;0)),ABS(S1131)+ROW()/1000000,0)</f>
        <v/>
      </c>
      <c r="X1131">
        <f>IF(AND(U1131=1,T1131=1,C1131&lt;&gt;0),ABS(S1131)+ROW()/1000000,0)</f>
        <v/>
      </c>
    </row>
    <row r="1132">
      <c r="A1132" t="n">
        <v>201801</v>
      </c>
      <c r="B1132" t="inlineStr">
        <is>
          <t>01/2018</t>
        </is>
      </c>
      <c r="C1132" t="n">
        <v>38</v>
      </c>
      <c r="D1132" t="inlineStr">
        <is>
          <t>S38</t>
        </is>
      </c>
      <c r="E1132" t="inlineStr">
        <is>
          <t>Nexa Belfast (S38)</t>
        </is>
      </c>
      <c r="F1132" t="inlineStr">
        <is>
          <t>Anh</t>
        </is>
      </c>
      <c r="G1132" t="inlineStr">
        <is>
          <t>POS</t>
        </is>
      </c>
      <c r="H1132" s="42" t="n">
        <v>13520.41</v>
      </c>
      <c r="I1132" s="42" t="n">
        <v>676.03</v>
      </c>
      <c r="J1132" s="42" t="n">
        <v>12844.38</v>
      </c>
      <c r="K1132" s="42" t="n">
        <v>499.9</v>
      </c>
      <c r="L1132" s="42" t="n">
        <v>4</v>
      </c>
      <c r="M1132" s="42" t="n">
        <v>44</v>
      </c>
      <c r="N1132" s="42" t="n">
        <v>12344.48</v>
      </c>
      <c r="O1132" s="42" t="n">
        <v>12844.38</v>
      </c>
      <c r="P1132" s="42" t="n">
        <v>0</v>
      </c>
      <c r="Q1132" s="42" t="n">
        <v>0</v>
      </c>
      <c r="R1132" s="42" t="n">
        <v>0</v>
      </c>
      <c r="S1132" s="42">
        <f>N1132-(J1132-K1132)</f>
        <v/>
      </c>
      <c r="T1132">
        <f>IF(N1132=0,0,IF(AND(ABS(S1132)&gt;Calc!$B$8,ABS(S1132)/ABS(N1132)&gt;Calc!$B$9),1,0))</f>
        <v/>
      </c>
      <c r="U1132">
        <f>IF(AND(A1132=Calc!$B$3,OR(Calc!$B$6="*",G1132=Calc!$B$6),OR(Calc!$B$7="*",F1132=Calc!$B$7)),1,0)</f>
        <v/>
      </c>
      <c r="V1132">
        <f>IF(AND(U1132=1,J1132&gt;0),J1132+ROW()/1000000,0)</f>
        <v/>
      </c>
      <c r="W1132">
        <f>IF(AND(U1132=1,OR(N1132&lt;&gt;0,J1132&lt;&gt;0)),ABS(S1132)+ROW()/1000000,0)</f>
        <v/>
      </c>
      <c r="X1132">
        <f>IF(AND(U1132=1,T1132=1,C1132&lt;&gt;0),ABS(S1132)+ROW()/1000000,0)</f>
        <v/>
      </c>
    </row>
    <row r="1133">
      <c r="A1133" t="n">
        <v>201801</v>
      </c>
      <c r="B1133" t="inlineStr">
        <is>
          <t>01/2018</t>
        </is>
      </c>
      <c r="C1133" t="n">
        <v>39</v>
      </c>
      <c r="D1133" t="inlineStr">
        <is>
          <t>S39</t>
        </is>
      </c>
      <c r="E1133" t="inlineStr">
        <is>
          <t>Nexa Blaenau Gwent (S39)</t>
        </is>
      </c>
      <c r="F1133" t="inlineStr">
        <is>
          <t>Anh</t>
        </is>
      </c>
      <c r="G1133" t="inlineStr">
        <is>
          <t>POS</t>
        </is>
      </c>
      <c r="H1133" s="42" t="n">
        <v>20606.88</v>
      </c>
      <c r="I1133" s="42" t="n">
        <v>322.03</v>
      </c>
      <c r="J1133" s="42" t="n">
        <v>20284.85</v>
      </c>
      <c r="K1133" s="42" t="n">
        <v>41.8</v>
      </c>
      <c r="L1133" s="42" t="n">
        <v>7</v>
      </c>
      <c r="M1133" s="42" t="n">
        <v>67</v>
      </c>
      <c r="N1133" s="42" t="n">
        <v>20243.05</v>
      </c>
      <c r="O1133" s="42" t="n">
        <v>20284.85</v>
      </c>
      <c r="P1133" s="42" t="n">
        <v>0</v>
      </c>
      <c r="Q1133" s="42" t="n">
        <v>0</v>
      </c>
      <c r="R1133" s="42" t="n">
        <v>0</v>
      </c>
      <c r="S1133" s="42">
        <f>N1133-(J1133-K1133)</f>
        <v/>
      </c>
      <c r="T1133">
        <f>IF(N1133=0,0,IF(AND(ABS(S1133)&gt;Calc!$B$8,ABS(S1133)/ABS(N1133)&gt;Calc!$B$9),1,0))</f>
        <v/>
      </c>
      <c r="U1133">
        <f>IF(AND(A1133=Calc!$B$3,OR(Calc!$B$6="*",G1133=Calc!$B$6),OR(Calc!$B$7="*",F1133=Calc!$B$7)),1,0)</f>
        <v/>
      </c>
      <c r="V1133">
        <f>IF(AND(U1133=1,J1133&gt;0),J1133+ROW()/1000000,0)</f>
        <v/>
      </c>
      <c r="W1133">
        <f>IF(AND(U1133=1,OR(N1133&lt;&gt;0,J1133&lt;&gt;0)),ABS(S1133)+ROW()/1000000,0)</f>
        <v/>
      </c>
      <c r="X1133">
        <f>IF(AND(U1133=1,T1133=1,C1133&lt;&gt;0),ABS(S1133)+ROW()/1000000,0)</f>
        <v/>
      </c>
    </row>
    <row r="1134">
      <c r="A1134" t="n">
        <v>201801</v>
      </c>
      <c r="B1134" t="inlineStr">
        <is>
          <t>01/2018</t>
        </is>
      </c>
      <c r="C1134" t="n">
        <v>40</v>
      </c>
      <c r="D1134" t="inlineStr">
        <is>
          <t>S40</t>
        </is>
      </c>
      <c r="E1134" t="inlineStr">
        <is>
          <t>Nexa Dungannon and South Tyrone (S40)</t>
        </is>
      </c>
      <c r="F1134" t="inlineStr">
        <is>
          <t>Anh</t>
        </is>
      </c>
      <c r="G1134" t="inlineStr">
        <is>
          <t>POS</t>
        </is>
      </c>
      <c r="H1134" s="42" t="n">
        <v>23342.24</v>
      </c>
      <c r="I1134" s="42" t="n">
        <v>671.84</v>
      </c>
      <c r="J1134" s="42" t="n">
        <v>22670.4</v>
      </c>
      <c r="K1134" s="42" t="n">
        <v>944.4299999999999</v>
      </c>
      <c r="L1134" s="42" t="n">
        <v>17</v>
      </c>
      <c r="M1134" s="42" t="n">
        <v>141</v>
      </c>
      <c r="N1134" s="42" t="n">
        <v>21725.97</v>
      </c>
      <c r="O1134" s="42" t="n">
        <v>22670.4</v>
      </c>
      <c r="P1134" s="42" t="n">
        <v>0</v>
      </c>
      <c r="Q1134" s="42" t="n">
        <v>0</v>
      </c>
      <c r="R1134" s="42" t="n">
        <v>0</v>
      </c>
      <c r="S1134" s="42">
        <f>N1134-(J1134-K1134)</f>
        <v/>
      </c>
      <c r="T1134">
        <f>IF(N1134=0,0,IF(AND(ABS(S1134)&gt;Calc!$B$8,ABS(S1134)/ABS(N1134)&gt;Calc!$B$9),1,0))</f>
        <v/>
      </c>
      <c r="U1134">
        <f>IF(AND(A1134=Calc!$B$3,OR(Calc!$B$6="*",G1134=Calc!$B$6),OR(Calc!$B$7="*",F1134=Calc!$B$7)),1,0)</f>
        <v/>
      </c>
      <c r="V1134">
        <f>IF(AND(U1134=1,J1134&gt;0),J1134+ROW()/1000000,0)</f>
        <v/>
      </c>
      <c r="W1134">
        <f>IF(AND(U1134=1,OR(N1134&lt;&gt;0,J1134&lt;&gt;0)),ABS(S1134)+ROW()/1000000,0)</f>
        <v/>
      </c>
      <c r="X1134">
        <f>IF(AND(U1134=1,T1134=1,C1134&lt;&gt;0),ABS(S1134)+ROW()/1000000,0)</f>
        <v/>
      </c>
    </row>
    <row r="1135">
      <c r="A1135" t="n">
        <v>201801</v>
      </c>
      <c r="B1135" t="inlineStr">
        <is>
          <t>01/2018</t>
        </is>
      </c>
      <c r="C1135" t="n">
        <v>41</v>
      </c>
      <c r="D1135" t="inlineStr">
        <is>
          <t>S41</t>
        </is>
      </c>
      <c r="E1135" t="inlineStr">
        <is>
          <t>Nexa Fermanagh (S41)</t>
        </is>
      </c>
      <c r="F1135" t="inlineStr">
        <is>
          <t>Anh</t>
        </is>
      </c>
      <c r="G1135" t="inlineStr">
        <is>
          <t>POS</t>
        </is>
      </c>
      <c r="H1135" s="42" t="n">
        <v>24582.13</v>
      </c>
      <c r="I1135" s="42" t="n">
        <v>655.97</v>
      </c>
      <c r="J1135" s="42" t="n">
        <v>23926.16</v>
      </c>
      <c r="K1135" s="42" t="n">
        <v>1859.11</v>
      </c>
      <c r="L1135" s="42" t="n">
        <v>11</v>
      </c>
      <c r="M1135" s="42" t="n">
        <v>100</v>
      </c>
      <c r="N1135" s="42" t="n">
        <v>22067.05</v>
      </c>
      <c r="O1135" s="42" t="n">
        <v>23926.16</v>
      </c>
      <c r="P1135" s="42" t="n">
        <v>0</v>
      </c>
      <c r="Q1135" s="42" t="n">
        <v>0</v>
      </c>
      <c r="R1135" s="42" t="n">
        <v>0</v>
      </c>
      <c r="S1135" s="42">
        <f>N1135-(J1135-K1135)</f>
        <v/>
      </c>
      <c r="T1135">
        <f>IF(N1135=0,0,IF(AND(ABS(S1135)&gt;Calc!$B$8,ABS(S1135)/ABS(N1135)&gt;Calc!$B$9),1,0))</f>
        <v/>
      </c>
      <c r="U1135">
        <f>IF(AND(A1135=Calc!$B$3,OR(Calc!$B$6="*",G1135=Calc!$B$6),OR(Calc!$B$7="*",F1135=Calc!$B$7)),1,0)</f>
        <v/>
      </c>
      <c r="V1135">
        <f>IF(AND(U1135=1,J1135&gt;0),J1135+ROW()/1000000,0)</f>
        <v/>
      </c>
      <c r="W1135">
        <f>IF(AND(U1135=1,OR(N1135&lt;&gt;0,J1135&lt;&gt;0)),ABS(S1135)+ROW()/1000000,0)</f>
        <v/>
      </c>
      <c r="X1135">
        <f>IF(AND(U1135=1,T1135=1,C1135&lt;&gt;0),ABS(S1135)+ROW()/1000000,0)</f>
        <v/>
      </c>
    </row>
    <row r="1136">
      <c r="A1136" t="n">
        <v>201801</v>
      </c>
      <c r="B1136" t="inlineStr">
        <is>
          <t>01/2018</t>
        </is>
      </c>
      <c r="C1136" t="n">
        <v>42</v>
      </c>
      <c r="D1136" t="inlineStr">
        <is>
          <t>S42</t>
        </is>
      </c>
      <c r="E1136" t="inlineStr">
        <is>
          <t>Nexa North Down (S42)</t>
        </is>
      </c>
      <c r="F1136" t="inlineStr">
        <is>
          <t>Anh</t>
        </is>
      </c>
      <c r="G1136" t="inlineStr">
        <is>
          <t>POS</t>
        </is>
      </c>
      <c r="H1136" s="42" t="n">
        <v>16249.61</v>
      </c>
      <c r="I1136" s="42" t="n">
        <v>312.52</v>
      </c>
      <c r="J1136" s="42" t="n">
        <v>15937.09</v>
      </c>
      <c r="K1136" s="42" t="n">
        <v>0</v>
      </c>
      <c r="L1136" s="42" t="n">
        <v>8</v>
      </c>
      <c r="M1136" s="42" t="n">
        <v>71</v>
      </c>
      <c r="N1136" s="42" t="n">
        <v>15937.09</v>
      </c>
      <c r="O1136" s="42" t="n">
        <v>15937.09</v>
      </c>
      <c r="P1136" s="42" t="n">
        <v>0</v>
      </c>
      <c r="Q1136" s="42" t="n">
        <v>0</v>
      </c>
      <c r="R1136" s="42" t="n">
        <v>0</v>
      </c>
      <c r="S1136" s="42">
        <f>N1136-(J1136-K1136)</f>
        <v/>
      </c>
      <c r="T1136">
        <f>IF(N1136=0,0,IF(AND(ABS(S1136)&gt;Calc!$B$8,ABS(S1136)/ABS(N1136)&gt;Calc!$B$9),1,0))</f>
        <v/>
      </c>
      <c r="U1136">
        <f>IF(AND(A1136=Calc!$B$3,OR(Calc!$B$6="*",G1136=Calc!$B$6),OR(Calc!$B$7="*",F1136=Calc!$B$7)),1,0)</f>
        <v/>
      </c>
      <c r="V1136">
        <f>IF(AND(U1136=1,J1136&gt;0),J1136+ROW()/1000000,0)</f>
        <v/>
      </c>
      <c r="W1136">
        <f>IF(AND(U1136=1,OR(N1136&lt;&gt;0,J1136&lt;&gt;0)),ABS(S1136)+ROW()/1000000,0)</f>
        <v/>
      </c>
      <c r="X1136">
        <f>IF(AND(U1136=1,T1136=1,C1136&lt;&gt;0),ABS(S1136)+ROW()/1000000,0)</f>
        <v/>
      </c>
    </row>
    <row r="1137">
      <c r="A1137" t="n">
        <v>201801</v>
      </c>
      <c r="B1137" t="inlineStr">
        <is>
          <t>01/2018</t>
        </is>
      </c>
      <c r="C1137" t="n">
        <v>43</v>
      </c>
      <c r="D1137" t="inlineStr">
        <is>
          <t>S43</t>
        </is>
      </c>
      <c r="E1137" t="inlineStr">
        <is>
          <t>Nexa Alaska (S43)</t>
        </is>
      </c>
      <c r="F1137" t="inlineStr">
        <is>
          <t>Mỹ</t>
        </is>
      </c>
      <c r="G1137" t="inlineStr">
        <is>
          <t>POS</t>
        </is>
      </c>
      <c r="H1137" s="42" t="n">
        <v>2817.21</v>
      </c>
      <c r="I1137" s="42" t="n">
        <v>72.65000000000001</v>
      </c>
      <c r="J1137" s="42" t="n">
        <v>2744.56</v>
      </c>
      <c r="K1137" s="42" t="n">
        <v>0</v>
      </c>
      <c r="L1137" s="42" t="n">
        <v>6</v>
      </c>
      <c r="M1137" s="42" t="n">
        <v>22</v>
      </c>
      <c r="N1137" s="42" t="n">
        <v>2744.56</v>
      </c>
      <c r="O1137" s="42" t="n">
        <v>2744.56</v>
      </c>
      <c r="P1137" s="42" t="n">
        <v>0</v>
      </c>
      <c r="Q1137" s="42" t="n">
        <v>0</v>
      </c>
      <c r="R1137" s="42" t="n">
        <v>0</v>
      </c>
      <c r="S1137" s="42">
        <f>N1137-(J1137-K1137)</f>
        <v/>
      </c>
      <c r="T1137">
        <f>IF(N1137=0,0,IF(AND(ABS(S1137)&gt;Calc!$B$8,ABS(S1137)/ABS(N1137)&gt;Calc!$B$9),1,0))</f>
        <v/>
      </c>
      <c r="U1137">
        <f>IF(AND(A1137=Calc!$B$3,OR(Calc!$B$6="*",G1137=Calc!$B$6),OR(Calc!$B$7="*",F1137=Calc!$B$7)),1,0)</f>
        <v/>
      </c>
      <c r="V1137">
        <f>IF(AND(U1137=1,J1137&gt;0),J1137+ROW()/1000000,0)</f>
        <v/>
      </c>
      <c r="W1137">
        <f>IF(AND(U1137=1,OR(N1137&lt;&gt;0,J1137&lt;&gt;0)),ABS(S1137)+ROW()/1000000,0)</f>
        <v/>
      </c>
      <c r="X1137">
        <f>IF(AND(U1137=1,T1137=1,C1137&lt;&gt;0),ABS(S1137)+ROW()/1000000,0)</f>
        <v/>
      </c>
    </row>
    <row r="1138">
      <c r="A1138" t="n">
        <v>201801</v>
      </c>
      <c r="B1138" t="inlineStr">
        <is>
          <t>01/2018</t>
        </is>
      </c>
      <c r="C1138" t="n">
        <v>44</v>
      </c>
      <c r="D1138" t="inlineStr">
        <is>
          <t>S44</t>
        </is>
      </c>
      <c r="E1138" t="inlineStr">
        <is>
          <t>Nexa Arkansas (S44)</t>
        </is>
      </c>
      <c r="F1138" t="inlineStr">
        <is>
          <t>Mỹ</t>
        </is>
      </c>
      <c r="G1138" t="inlineStr">
        <is>
          <t>POS</t>
        </is>
      </c>
      <c r="H1138" s="42" t="n">
        <v>22837.84</v>
      </c>
      <c r="I1138" s="42" t="n">
        <v>429.74</v>
      </c>
      <c r="J1138" s="42" t="n">
        <v>22408.1</v>
      </c>
      <c r="K1138" s="42" t="n">
        <v>13.98</v>
      </c>
      <c r="L1138" s="42" t="n">
        <v>16</v>
      </c>
      <c r="M1138" s="42" t="n">
        <v>111</v>
      </c>
      <c r="N1138" s="42" t="n">
        <v>22384.13</v>
      </c>
      <c r="O1138" s="42" t="n">
        <v>22408.1</v>
      </c>
      <c r="P1138" s="42" t="n">
        <v>0</v>
      </c>
      <c r="Q1138" s="42" t="n">
        <v>0</v>
      </c>
      <c r="R1138" s="42" t="n">
        <v>0</v>
      </c>
      <c r="S1138" s="42">
        <f>N1138-(J1138-K1138)</f>
        <v/>
      </c>
      <c r="T1138">
        <f>IF(N1138=0,0,IF(AND(ABS(S1138)&gt;Calc!$B$8,ABS(S1138)/ABS(N1138)&gt;Calc!$B$9),1,0))</f>
        <v/>
      </c>
      <c r="U1138">
        <f>IF(AND(A1138=Calc!$B$3,OR(Calc!$B$6="*",G1138=Calc!$B$6),OR(Calc!$B$7="*",F1138=Calc!$B$7)),1,0)</f>
        <v/>
      </c>
      <c r="V1138">
        <f>IF(AND(U1138=1,J1138&gt;0),J1138+ROW()/1000000,0)</f>
        <v/>
      </c>
      <c r="W1138">
        <f>IF(AND(U1138=1,OR(N1138&lt;&gt;0,J1138&lt;&gt;0)),ABS(S1138)+ROW()/1000000,0)</f>
        <v/>
      </c>
      <c r="X1138">
        <f>IF(AND(U1138=1,T1138=1,C1138&lt;&gt;0),ABS(S1138)+ROW()/1000000,0)</f>
        <v/>
      </c>
    </row>
    <row r="1139">
      <c r="A1139" t="n">
        <v>201801</v>
      </c>
      <c r="B1139" t="inlineStr">
        <is>
          <t>01/2018</t>
        </is>
      </c>
      <c r="C1139" t="n">
        <v>45</v>
      </c>
      <c r="D1139" t="inlineStr">
        <is>
          <t>S45</t>
        </is>
      </c>
      <c r="E1139" t="inlineStr">
        <is>
          <t>Nexa Connecticut (S45)</t>
        </is>
      </c>
      <c r="F1139" t="inlineStr">
        <is>
          <t>Mỹ</t>
        </is>
      </c>
      <c r="G1139" t="inlineStr">
        <is>
          <t>POS</t>
        </is>
      </c>
      <c r="H1139" s="42" t="n">
        <v>15876.14</v>
      </c>
      <c r="I1139" s="42" t="n">
        <v>296.23</v>
      </c>
      <c r="J1139" s="42" t="n">
        <v>15579.91</v>
      </c>
      <c r="K1139" s="42" t="n">
        <v>1099</v>
      </c>
      <c r="L1139" s="42" t="n">
        <v>11</v>
      </c>
      <c r="M1139" s="42" t="n">
        <v>66</v>
      </c>
      <c r="N1139" s="42" t="n">
        <v>14480.91</v>
      </c>
      <c r="O1139" s="42" t="n">
        <v>15579.91</v>
      </c>
      <c r="P1139" s="42" t="n">
        <v>0</v>
      </c>
      <c r="Q1139" s="42" t="n">
        <v>0</v>
      </c>
      <c r="R1139" s="42" t="n">
        <v>0</v>
      </c>
      <c r="S1139" s="42">
        <f>N1139-(J1139-K1139)</f>
        <v/>
      </c>
      <c r="T1139">
        <f>IF(N1139=0,0,IF(AND(ABS(S1139)&gt;Calc!$B$8,ABS(S1139)/ABS(N1139)&gt;Calc!$B$9),1,0))</f>
        <v/>
      </c>
      <c r="U1139">
        <f>IF(AND(A1139=Calc!$B$3,OR(Calc!$B$6="*",G1139=Calc!$B$6),OR(Calc!$B$7="*",F1139=Calc!$B$7)),1,0)</f>
        <v/>
      </c>
      <c r="V1139">
        <f>IF(AND(U1139=1,J1139&gt;0),J1139+ROW()/1000000,0)</f>
        <v/>
      </c>
      <c r="W1139">
        <f>IF(AND(U1139=1,OR(N1139&lt;&gt;0,J1139&lt;&gt;0)),ABS(S1139)+ROW()/1000000,0)</f>
        <v/>
      </c>
      <c r="X1139">
        <f>IF(AND(U1139=1,T1139=1,C1139&lt;&gt;0),ABS(S1139)+ROW()/1000000,0)</f>
        <v/>
      </c>
    </row>
    <row r="1140">
      <c r="A1140" t="n">
        <v>201801</v>
      </c>
      <c r="B1140" t="inlineStr">
        <is>
          <t>01/2018</t>
        </is>
      </c>
      <c r="C1140" t="n">
        <v>47</v>
      </c>
      <c r="D1140" t="inlineStr">
        <is>
          <t>S47</t>
        </is>
      </c>
      <c r="E1140" t="inlineStr">
        <is>
          <t>Nexa Hawaii (S47)</t>
        </is>
      </c>
      <c r="F1140" t="inlineStr">
        <is>
          <t>Mỹ</t>
        </is>
      </c>
      <c r="G1140" t="inlineStr">
        <is>
          <t>POS</t>
        </is>
      </c>
      <c r="H1140" s="42" t="n">
        <v>12333.87</v>
      </c>
      <c r="I1140" s="42" t="n">
        <v>158.19</v>
      </c>
      <c r="J1140" s="42" t="n">
        <v>12175.68</v>
      </c>
      <c r="K1140" s="42" t="n">
        <v>951</v>
      </c>
      <c r="L1140" s="42" t="n">
        <v>8</v>
      </c>
      <c r="M1140" s="42" t="n">
        <v>60</v>
      </c>
      <c r="N1140" s="42" t="n">
        <v>11224.68</v>
      </c>
      <c r="O1140" s="42" t="n">
        <v>12175.68</v>
      </c>
      <c r="P1140" s="42" t="n">
        <v>0</v>
      </c>
      <c r="Q1140" s="42" t="n">
        <v>0</v>
      </c>
      <c r="R1140" s="42" t="n">
        <v>0</v>
      </c>
      <c r="S1140" s="42">
        <f>N1140-(J1140-K1140)</f>
        <v/>
      </c>
      <c r="T1140">
        <f>IF(N1140=0,0,IF(AND(ABS(S1140)&gt;Calc!$B$8,ABS(S1140)/ABS(N1140)&gt;Calc!$B$9),1,0))</f>
        <v/>
      </c>
      <c r="U1140">
        <f>IF(AND(A1140=Calc!$B$3,OR(Calc!$B$6="*",G1140=Calc!$B$6),OR(Calc!$B$7="*",F1140=Calc!$B$7)),1,0)</f>
        <v/>
      </c>
      <c r="V1140">
        <f>IF(AND(U1140=1,J1140&gt;0),J1140+ROW()/1000000,0)</f>
        <v/>
      </c>
      <c r="W1140">
        <f>IF(AND(U1140=1,OR(N1140&lt;&gt;0,J1140&lt;&gt;0)),ABS(S1140)+ROW()/1000000,0)</f>
        <v/>
      </c>
      <c r="X1140">
        <f>IF(AND(U1140=1,T1140=1,C1140&lt;&gt;0),ABS(S1140)+ROW()/1000000,0)</f>
        <v/>
      </c>
    </row>
    <row r="1141">
      <c r="A1141" t="n">
        <v>201801</v>
      </c>
      <c r="B1141" t="inlineStr">
        <is>
          <t>01/2018</t>
        </is>
      </c>
      <c r="C1141" t="n">
        <v>48</v>
      </c>
      <c r="D1141" t="inlineStr">
        <is>
          <t>S48</t>
        </is>
      </c>
      <c r="E1141" t="inlineStr">
        <is>
          <t>Nexa Idaho (S48)</t>
        </is>
      </c>
      <c r="F1141" t="inlineStr">
        <is>
          <t>Mỹ</t>
        </is>
      </c>
      <c r="G1141" t="inlineStr">
        <is>
          <t>POS</t>
        </is>
      </c>
      <c r="H1141" s="42" t="n">
        <v>1064.88</v>
      </c>
      <c r="I1141" s="42" t="n">
        <v>52.4</v>
      </c>
      <c r="J1141" s="42" t="n">
        <v>1012.48</v>
      </c>
      <c r="K1141" s="42" t="n">
        <v>237</v>
      </c>
      <c r="L1141" s="42" t="n">
        <v>3</v>
      </c>
      <c r="M1141" s="42" t="n">
        <v>9</v>
      </c>
      <c r="N1141" s="42" t="n">
        <v>775.48</v>
      </c>
      <c r="O1141" s="42" t="n">
        <v>1012.48</v>
      </c>
      <c r="P1141" s="42" t="n">
        <v>0</v>
      </c>
      <c r="Q1141" s="42" t="n">
        <v>0</v>
      </c>
      <c r="R1141" s="42" t="n">
        <v>0</v>
      </c>
      <c r="S1141" s="42">
        <f>N1141-(J1141-K1141)</f>
        <v/>
      </c>
      <c r="T1141">
        <f>IF(N1141=0,0,IF(AND(ABS(S1141)&gt;Calc!$B$8,ABS(S1141)/ABS(N1141)&gt;Calc!$B$9),1,0))</f>
        <v/>
      </c>
      <c r="U1141">
        <f>IF(AND(A1141=Calc!$B$3,OR(Calc!$B$6="*",G1141=Calc!$B$6),OR(Calc!$B$7="*",F1141=Calc!$B$7)),1,0)</f>
        <v/>
      </c>
      <c r="V1141">
        <f>IF(AND(U1141=1,J1141&gt;0),J1141+ROW()/1000000,0)</f>
        <v/>
      </c>
      <c r="W1141">
        <f>IF(AND(U1141=1,OR(N1141&lt;&gt;0,J1141&lt;&gt;0)),ABS(S1141)+ROW()/1000000,0)</f>
        <v/>
      </c>
      <c r="X1141">
        <f>IF(AND(U1141=1,T1141=1,C1141&lt;&gt;0),ABS(S1141)+ROW()/1000000,0)</f>
        <v/>
      </c>
    </row>
    <row r="1142">
      <c r="A1142" t="n">
        <v>201801</v>
      </c>
      <c r="B1142" t="inlineStr">
        <is>
          <t>01/2018</t>
        </is>
      </c>
      <c r="C1142" t="n">
        <v>50</v>
      </c>
      <c r="D1142" t="inlineStr">
        <is>
          <t>S50</t>
        </is>
      </c>
      <c r="E1142" t="inlineStr">
        <is>
          <t>Nexa Kansas (S50)</t>
        </is>
      </c>
      <c r="F1142" t="inlineStr">
        <is>
          <t>Mỹ</t>
        </is>
      </c>
      <c r="G1142" t="inlineStr">
        <is>
          <t>POS</t>
        </is>
      </c>
      <c r="H1142" s="42" t="n">
        <v>18711.44</v>
      </c>
      <c r="I1142" s="42" t="n">
        <v>0</v>
      </c>
      <c r="J1142" s="42" t="n">
        <v>18711.44</v>
      </c>
      <c r="K1142" s="42" t="n">
        <v>1015.93</v>
      </c>
      <c r="L1142" s="42" t="n">
        <v>5</v>
      </c>
      <c r="M1142" s="42" t="n">
        <v>59</v>
      </c>
      <c r="N1142" s="42" t="n">
        <v>17695.51</v>
      </c>
      <c r="O1142" s="42" t="n">
        <v>18711.44</v>
      </c>
      <c r="P1142" s="42" t="n">
        <v>0</v>
      </c>
      <c r="Q1142" s="42" t="n">
        <v>0</v>
      </c>
      <c r="R1142" s="42" t="n">
        <v>0</v>
      </c>
      <c r="S1142" s="42">
        <f>N1142-(J1142-K1142)</f>
        <v/>
      </c>
      <c r="T1142">
        <f>IF(N1142=0,0,IF(AND(ABS(S1142)&gt;Calc!$B$8,ABS(S1142)/ABS(N1142)&gt;Calc!$B$9),1,0))</f>
        <v/>
      </c>
      <c r="U1142">
        <f>IF(AND(A1142=Calc!$B$3,OR(Calc!$B$6="*",G1142=Calc!$B$6),OR(Calc!$B$7="*",F1142=Calc!$B$7)),1,0)</f>
        <v/>
      </c>
      <c r="V1142">
        <f>IF(AND(U1142=1,J1142&gt;0),J1142+ROW()/1000000,0)</f>
        <v/>
      </c>
      <c r="W1142">
        <f>IF(AND(U1142=1,OR(N1142&lt;&gt;0,J1142&lt;&gt;0)),ABS(S1142)+ROW()/1000000,0)</f>
        <v/>
      </c>
      <c r="X1142">
        <f>IF(AND(U1142=1,T1142=1,C1142&lt;&gt;0),ABS(S1142)+ROW()/1000000,0)</f>
        <v/>
      </c>
    </row>
    <row r="1143">
      <c r="A1143" t="n">
        <v>201801</v>
      </c>
      <c r="B1143" t="inlineStr">
        <is>
          <t>01/2018</t>
        </is>
      </c>
      <c r="C1143" t="n">
        <v>51</v>
      </c>
      <c r="D1143" t="inlineStr">
        <is>
          <t>S51</t>
        </is>
      </c>
      <c r="E1143" t="inlineStr">
        <is>
          <t>Nexa Maine (S51)</t>
        </is>
      </c>
      <c r="F1143" t="inlineStr">
        <is>
          <t>Mỹ</t>
        </is>
      </c>
      <c r="G1143" t="inlineStr">
        <is>
          <t>POS</t>
        </is>
      </c>
      <c r="H1143" s="42" t="n">
        <v>11931.45</v>
      </c>
      <c r="I1143" s="42" t="n">
        <v>50.37</v>
      </c>
      <c r="J1143" s="42" t="n">
        <v>11881.08</v>
      </c>
      <c r="K1143" s="42" t="n">
        <v>189.98</v>
      </c>
      <c r="L1143" s="42" t="n">
        <v>5</v>
      </c>
      <c r="M1143" s="42" t="n">
        <v>39</v>
      </c>
      <c r="N1143" s="42" t="n">
        <v>11691.1</v>
      </c>
      <c r="O1143" s="42" t="n">
        <v>11881.08</v>
      </c>
      <c r="P1143" s="42" t="n">
        <v>0</v>
      </c>
      <c r="Q1143" s="42" t="n">
        <v>0</v>
      </c>
      <c r="R1143" s="42" t="n">
        <v>0</v>
      </c>
      <c r="S1143" s="42">
        <f>N1143-(J1143-K1143)</f>
        <v/>
      </c>
      <c r="T1143">
        <f>IF(N1143=0,0,IF(AND(ABS(S1143)&gt;Calc!$B$8,ABS(S1143)/ABS(N1143)&gt;Calc!$B$9),1,0))</f>
        <v/>
      </c>
      <c r="U1143">
        <f>IF(AND(A1143=Calc!$B$3,OR(Calc!$B$6="*",G1143=Calc!$B$6),OR(Calc!$B$7="*",F1143=Calc!$B$7)),1,0)</f>
        <v/>
      </c>
      <c r="V1143">
        <f>IF(AND(U1143=1,J1143&gt;0),J1143+ROW()/1000000,0)</f>
        <v/>
      </c>
      <c r="W1143">
        <f>IF(AND(U1143=1,OR(N1143&lt;&gt;0,J1143&lt;&gt;0)),ABS(S1143)+ROW()/1000000,0)</f>
        <v/>
      </c>
      <c r="X1143">
        <f>IF(AND(U1143=1,T1143=1,C1143&lt;&gt;0),ABS(S1143)+ROW()/1000000,0)</f>
        <v/>
      </c>
    </row>
    <row r="1144">
      <c r="A1144" t="n">
        <v>201801</v>
      </c>
      <c r="B1144" t="inlineStr">
        <is>
          <t>01/2018</t>
        </is>
      </c>
      <c r="C1144" t="n">
        <v>53</v>
      </c>
      <c r="D1144" t="inlineStr">
        <is>
          <t>S53</t>
        </is>
      </c>
      <c r="E1144" t="inlineStr">
        <is>
          <t>Nexa Montana (S53)</t>
        </is>
      </c>
      <c r="F1144" t="inlineStr">
        <is>
          <t>Mỹ</t>
        </is>
      </c>
      <c r="G1144" t="inlineStr">
        <is>
          <t>POS</t>
        </is>
      </c>
      <c r="H1144" s="42" t="n">
        <v>28581.76</v>
      </c>
      <c r="I1144" s="42" t="n">
        <v>604.39</v>
      </c>
      <c r="J1144" s="42" t="n">
        <v>27977.37</v>
      </c>
      <c r="K1144" s="42" t="n">
        <v>1644.45</v>
      </c>
      <c r="L1144" s="42" t="n">
        <v>8</v>
      </c>
      <c r="M1144" s="42" t="n">
        <v>71</v>
      </c>
      <c r="N1144" s="42" t="n">
        <v>26576.12</v>
      </c>
      <c r="O1144" s="42" t="n">
        <v>27977.37</v>
      </c>
      <c r="P1144" s="42" t="n">
        <v>0</v>
      </c>
      <c r="Q1144" s="42" t="n">
        <v>0</v>
      </c>
      <c r="R1144" s="42" t="n">
        <v>0</v>
      </c>
      <c r="S1144" s="42">
        <f>N1144-(J1144-K1144)</f>
        <v/>
      </c>
      <c r="T1144">
        <f>IF(N1144=0,0,IF(AND(ABS(S1144)&gt;Calc!$B$8,ABS(S1144)/ABS(N1144)&gt;Calc!$B$9),1,0))</f>
        <v/>
      </c>
      <c r="U1144">
        <f>IF(AND(A1144=Calc!$B$3,OR(Calc!$B$6="*",G1144=Calc!$B$6),OR(Calc!$B$7="*",F1144=Calc!$B$7)),1,0)</f>
        <v/>
      </c>
      <c r="V1144">
        <f>IF(AND(U1144=1,J1144&gt;0),J1144+ROW()/1000000,0)</f>
        <v/>
      </c>
      <c r="W1144">
        <f>IF(AND(U1144=1,OR(N1144&lt;&gt;0,J1144&lt;&gt;0)),ABS(S1144)+ROW()/1000000,0)</f>
        <v/>
      </c>
      <c r="X1144">
        <f>IF(AND(U1144=1,T1144=1,C1144&lt;&gt;0),ABS(S1144)+ROW()/1000000,0)</f>
        <v/>
      </c>
    </row>
    <row r="1145">
      <c r="A1145" t="n">
        <v>201801</v>
      </c>
      <c r="B1145" t="inlineStr">
        <is>
          <t>01/2018</t>
        </is>
      </c>
      <c r="C1145" t="n">
        <v>54</v>
      </c>
      <c r="D1145" t="inlineStr">
        <is>
          <t>S54</t>
        </is>
      </c>
      <c r="E1145" t="inlineStr">
        <is>
          <t>Nexa Nebraska (S54)</t>
        </is>
      </c>
      <c r="F1145" t="inlineStr">
        <is>
          <t>Mỹ</t>
        </is>
      </c>
      <c r="G1145" t="inlineStr">
        <is>
          <t>POS</t>
        </is>
      </c>
      <c r="H1145" s="42" t="n">
        <v>22204.37</v>
      </c>
      <c r="I1145" s="42" t="n">
        <v>646.28</v>
      </c>
      <c r="J1145" s="42" t="n">
        <v>21558.09</v>
      </c>
      <c r="K1145" s="42" t="n">
        <v>499.97</v>
      </c>
      <c r="L1145" s="42" t="n">
        <v>13</v>
      </c>
      <c r="M1145" s="42" t="n">
        <v>95</v>
      </c>
      <c r="N1145" s="42" t="n">
        <v>21058.12</v>
      </c>
      <c r="O1145" s="42" t="n">
        <v>21558.09</v>
      </c>
      <c r="P1145" s="42" t="n">
        <v>0</v>
      </c>
      <c r="Q1145" s="42" t="n">
        <v>0</v>
      </c>
      <c r="R1145" s="42" t="n">
        <v>0</v>
      </c>
      <c r="S1145" s="42">
        <f>N1145-(J1145-K1145)</f>
        <v/>
      </c>
      <c r="T1145">
        <f>IF(N1145=0,0,IF(AND(ABS(S1145)&gt;Calc!$B$8,ABS(S1145)/ABS(N1145)&gt;Calc!$B$9),1,0))</f>
        <v/>
      </c>
      <c r="U1145">
        <f>IF(AND(A1145=Calc!$B$3,OR(Calc!$B$6="*",G1145=Calc!$B$6),OR(Calc!$B$7="*",F1145=Calc!$B$7)),1,0)</f>
        <v/>
      </c>
      <c r="V1145">
        <f>IF(AND(U1145=1,J1145&gt;0),J1145+ROW()/1000000,0)</f>
        <v/>
      </c>
      <c r="W1145">
        <f>IF(AND(U1145=1,OR(N1145&lt;&gt;0,J1145&lt;&gt;0)),ABS(S1145)+ROW()/1000000,0)</f>
        <v/>
      </c>
      <c r="X1145">
        <f>IF(AND(U1145=1,T1145=1,C1145&lt;&gt;0),ABS(S1145)+ROW()/1000000,0)</f>
        <v/>
      </c>
    </row>
    <row r="1146">
      <c r="A1146" t="n">
        <v>201801</v>
      </c>
      <c r="B1146" t="inlineStr">
        <is>
          <t>01/2018</t>
        </is>
      </c>
      <c r="C1146" t="n">
        <v>55</v>
      </c>
      <c r="D1146" t="inlineStr">
        <is>
          <t>S55</t>
        </is>
      </c>
      <c r="E1146" t="inlineStr">
        <is>
          <t>Nexa Nevada (S55)</t>
        </is>
      </c>
      <c r="F1146" t="inlineStr">
        <is>
          <t>Mỹ</t>
        </is>
      </c>
      <c r="G1146" t="inlineStr">
        <is>
          <t>POS</t>
        </is>
      </c>
      <c r="H1146" s="42" t="n">
        <v>20920.08</v>
      </c>
      <c r="I1146" s="42" t="n">
        <v>90</v>
      </c>
      <c r="J1146" s="42" t="n">
        <v>20830.08</v>
      </c>
      <c r="K1146" s="42" t="n">
        <v>0</v>
      </c>
      <c r="L1146" s="42" t="n">
        <v>8</v>
      </c>
      <c r="M1146" s="42" t="n">
        <v>59</v>
      </c>
      <c r="N1146" s="42" t="n">
        <v>20830.08</v>
      </c>
      <c r="O1146" s="42" t="n">
        <v>20830.08</v>
      </c>
      <c r="P1146" s="42" t="n">
        <v>0</v>
      </c>
      <c r="Q1146" s="42" t="n">
        <v>0</v>
      </c>
      <c r="R1146" s="42" t="n">
        <v>0</v>
      </c>
      <c r="S1146" s="42">
        <f>N1146-(J1146-K1146)</f>
        <v/>
      </c>
      <c r="T1146">
        <f>IF(N1146=0,0,IF(AND(ABS(S1146)&gt;Calc!$B$8,ABS(S1146)/ABS(N1146)&gt;Calc!$B$9),1,0))</f>
        <v/>
      </c>
      <c r="U1146">
        <f>IF(AND(A1146=Calc!$B$3,OR(Calc!$B$6="*",G1146=Calc!$B$6),OR(Calc!$B$7="*",F1146=Calc!$B$7)),1,0)</f>
        <v/>
      </c>
      <c r="V1146">
        <f>IF(AND(U1146=1,J1146&gt;0),J1146+ROW()/1000000,0)</f>
        <v/>
      </c>
      <c r="W1146">
        <f>IF(AND(U1146=1,OR(N1146&lt;&gt;0,J1146&lt;&gt;0)),ABS(S1146)+ROW()/1000000,0)</f>
        <v/>
      </c>
      <c r="X1146">
        <f>IF(AND(U1146=1,T1146=1,C1146&lt;&gt;0),ABS(S1146)+ROW()/1000000,0)</f>
        <v/>
      </c>
    </row>
    <row r="1147">
      <c r="A1147" t="n">
        <v>201801</v>
      </c>
      <c r="B1147" t="inlineStr">
        <is>
          <t>01/2018</t>
        </is>
      </c>
      <c r="C1147" t="n">
        <v>56</v>
      </c>
      <c r="D1147" t="inlineStr">
        <is>
          <t>S56</t>
        </is>
      </c>
      <c r="E1147" t="inlineStr">
        <is>
          <t>Nexa New Hampshire (S56)</t>
        </is>
      </c>
      <c r="F1147" t="inlineStr">
        <is>
          <t>Mỹ</t>
        </is>
      </c>
      <c r="G1147" t="inlineStr">
        <is>
          <t>POS</t>
        </is>
      </c>
      <c r="H1147" s="42" t="n">
        <v>65934.96000000001</v>
      </c>
      <c r="I1147" s="42" t="n">
        <v>170.05</v>
      </c>
      <c r="J1147" s="42" t="n">
        <v>65764.91</v>
      </c>
      <c r="K1147" s="42" t="n">
        <v>95.90000000000001</v>
      </c>
      <c r="L1147" s="42" t="n">
        <v>14</v>
      </c>
      <c r="M1147" s="42" t="n">
        <v>128</v>
      </c>
      <c r="N1147" s="42" t="n">
        <v>65669.00999999999</v>
      </c>
      <c r="O1147" s="42" t="n">
        <v>65764.91</v>
      </c>
      <c r="P1147" s="42" t="n">
        <v>1</v>
      </c>
      <c r="Q1147" s="42" t="n">
        <v>0</v>
      </c>
      <c r="R1147" s="42" t="n">
        <v>0</v>
      </c>
      <c r="S1147" s="42">
        <f>N1147-(J1147-K1147)</f>
        <v/>
      </c>
      <c r="T1147">
        <f>IF(N1147=0,0,IF(AND(ABS(S1147)&gt;Calc!$B$8,ABS(S1147)/ABS(N1147)&gt;Calc!$B$9),1,0))</f>
        <v/>
      </c>
      <c r="U1147">
        <f>IF(AND(A1147=Calc!$B$3,OR(Calc!$B$6="*",G1147=Calc!$B$6),OR(Calc!$B$7="*",F1147=Calc!$B$7)),1,0)</f>
        <v/>
      </c>
      <c r="V1147">
        <f>IF(AND(U1147=1,J1147&gt;0),J1147+ROW()/1000000,0)</f>
        <v/>
      </c>
      <c r="W1147">
        <f>IF(AND(U1147=1,OR(N1147&lt;&gt;0,J1147&lt;&gt;0)),ABS(S1147)+ROW()/1000000,0)</f>
        <v/>
      </c>
      <c r="X1147">
        <f>IF(AND(U1147=1,T1147=1,C1147&lt;&gt;0),ABS(S1147)+ROW()/1000000,0)</f>
        <v/>
      </c>
    </row>
    <row r="1148">
      <c r="A1148" t="n">
        <v>201801</v>
      </c>
      <c r="B1148" t="inlineStr">
        <is>
          <t>01/2018</t>
        </is>
      </c>
      <c r="C1148" t="n">
        <v>57</v>
      </c>
      <c r="D1148" t="inlineStr">
        <is>
          <t>S57</t>
        </is>
      </c>
      <c r="E1148" t="inlineStr">
        <is>
          <t>Nexa New Mexico (S57)</t>
        </is>
      </c>
      <c r="F1148" t="inlineStr">
        <is>
          <t>Mỹ</t>
        </is>
      </c>
      <c r="G1148" t="inlineStr">
        <is>
          <t>POS</t>
        </is>
      </c>
      <c r="H1148" s="42" t="n">
        <v>23671.82</v>
      </c>
      <c r="I1148" s="42" t="n">
        <v>649.11</v>
      </c>
      <c r="J1148" s="42" t="n">
        <v>23022.71</v>
      </c>
      <c r="K1148" s="42" t="n">
        <v>118.1</v>
      </c>
      <c r="L1148" s="42" t="n">
        <v>11</v>
      </c>
      <c r="M1148" s="42" t="n">
        <v>82</v>
      </c>
      <c r="N1148" s="42" t="n">
        <v>22904.61</v>
      </c>
      <c r="O1148" s="42" t="n">
        <v>23022.71</v>
      </c>
      <c r="P1148" s="42" t="n">
        <v>0</v>
      </c>
      <c r="Q1148" s="42" t="n">
        <v>0</v>
      </c>
      <c r="R1148" s="42" t="n">
        <v>1</v>
      </c>
      <c r="S1148" s="42">
        <f>N1148-(J1148-K1148)</f>
        <v/>
      </c>
      <c r="T1148">
        <f>IF(N1148=0,0,IF(AND(ABS(S1148)&gt;Calc!$B$8,ABS(S1148)/ABS(N1148)&gt;Calc!$B$9),1,0))</f>
        <v/>
      </c>
      <c r="U1148">
        <f>IF(AND(A1148=Calc!$B$3,OR(Calc!$B$6="*",G1148=Calc!$B$6),OR(Calc!$B$7="*",F1148=Calc!$B$7)),1,0)</f>
        <v/>
      </c>
      <c r="V1148">
        <f>IF(AND(U1148=1,J1148&gt;0),J1148+ROW()/1000000,0)</f>
        <v/>
      </c>
      <c r="W1148">
        <f>IF(AND(U1148=1,OR(N1148&lt;&gt;0,J1148&lt;&gt;0)),ABS(S1148)+ROW()/1000000,0)</f>
        <v/>
      </c>
      <c r="X1148">
        <f>IF(AND(U1148=1,T1148=1,C1148&lt;&gt;0),ABS(S1148)+ROW()/1000000,0)</f>
        <v/>
      </c>
    </row>
    <row r="1149">
      <c r="A1149" t="n">
        <v>201801</v>
      </c>
      <c r="B1149" t="inlineStr">
        <is>
          <t>01/2018</t>
        </is>
      </c>
      <c r="C1149" t="n">
        <v>59</v>
      </c>
      <c r="D1149" t="inlineStr">
        <is>
          <t>S59</t>
        </is>
      </c>
      <c r="E1149" t="inlineStr">
        <is>
          <t>Nexa Oregon (S59)</t>
        </is>
      </c>
      <c r="F1149" t="inlineStr">
        <is>
          <t>Mỹ</t>
        </is>
      </c>
      <c r="G1149" t="inlineStr">
        <is>
          <t>POS</t>
        </is>
      </c>
      <c r="H1149" s="42" t="n">
        <v>9365.469999999999</v>
      </c>
      <c r="I1149" s="42" t="n">
        <v>320.75</v>
      </c>
      <c r="J1149" s="42" t="n">
        <v>9044.719999999999</v>
      </c>
      <c r="K1149" s="42" t="n">
        <v>0</v>
      </c>
      <c r="L1149" s="42" t="n">
        <v>8</v>
      </c>
      <c r="M1149" s="42" t="n">
        <v>45</v>
      </c>
      <c r="N1149" s="42" t="n">
        <v>9044.719999999999</v>
      </c>
      <c r="O1149" s="42" t="n">
        <v>9044.719999999999</v>
      </c>
      <c r="P1149" s="42" t="n">
        <v>0</v>
      </c>
      <c r="Q1149" s="42" t="n">
        <v>0</v>
      </c>
      <c r="R1149" s="42" t="n">
        <v>0</v>
      </c>
      <c r="S1149" s="42">
        <f>N1149-(J1149-K1149)</f>
        <v/>
      </c>
      <c r="T1149">
        <f>IF(N1149=0,0,IF(AND(ABS(S1149)&gt;Calc!$B$8,ABS(S1149)/ABS(N1149)&gt;Calc!$B$9),1,0))</f>
        <v/>
      </c>
      <c r="U1149">
        <f>IF(AND(A1149=Calc!$B$3,OR(Calc!$B$6="*",G1149=Calc!$B$6),OR(Calc!$B$7="*",F1149=Calc!$B$7)),1,0)</f>
        <v/>
      </c>
      <c r="V1149">
        <f>IF(AND(U1149=1,J1149&gt;0),J1149+ROW()/1000000,0)</f>
        <v/>
      </c>
      <c r="W1149">
        <f>IF(AND(U1149=1,OR(N1149&lt;&gt;0,J1149&lt;&gt;0)),ABS(S1149)+ROW()/1000000,0)</f>
        <v/>
      </c>
      <c r="X1149">
        <f>IF(AND(U1149=1,T1149=1,C1149&lt;&gt;0),ABS(S1149)+ROW()/1000000,0)</f>
        <v/>
      </c>
    </row>
    <row r="1150">
      <c r="A1150" t="n">
        <v>201801</v>
      </c>
      <c r="B1150" t="inlineStr">
        <is>
          <t>01/2018</t>
        </is>
      </c>
      <c r="C1150" t="n">
        <v>61</v>
      </c>
      <c r="D1150" t="inlineStr">
        <is>
          <t>S61</t>
        </is>
      </c>
      <c r="E1150" t="inlineStr">
        <is>
          <t>Nexa South Carolina (S61)</t>
        </is>
      </c>
      <c r="F1150" t="inlineStr">
        <is>
          <t>Mỹ</t>
        </is>
      </c>
      <c r="G1150" t="inlineStr">
        <is>
          <t>POS</t>
        </is>
      </c>
      <c r="H1150" s="42" t="n">
        <v>10012.58</v>
      </c>
      <c r="I1150" s="42" t="n">
        <v>161.23</v>
      </c>
      <c r="J1150" s="42" t="n">
        <v>9851.35</v>
      </c>
      <c r="K1150" s="42" t="n">
        <v>1020.3</v>
      </c>
      <c r="L1150" s="42" t="n">
        <v>5</v>
      </c>
      <c r="M1150" s="42" t="n">
        <v>36</v>
      </c>
      <c r="N1150" s="42" t="n">
        <v>8831.049999999999</v>
      </c>
      <c r="O1150" s="42" t="n">
        <v>9851.35</v>
      </c>
      <c r="P1150" s="42" t="n">
        <v>0</v>
      </c>
      <c r="Q1150" s="42" t="n">
        <v>0</v>
      </c>
      <c r="R1150" s="42" t="n">
        <v>0</v>
      </c>
      <c r="S1150" s="42">
        <f>N1150-(J1150-K1150)</f>
        <v/>
      </c>
      <c r="T1150">
        <f>IF(N1150=0,0,IF(AND(ABS(S1150)&gt;Calc!$B$8,ABS(S1150)/ABS(N1150)&gt;Calc!$B$9),1,0))</f>
        <v/>
      </c>
      <c r="U1150">
        <f>IF(AND(A1150=Calc!$B$3,OR(Calc!$B$6="*",G1150=Calc!$B$6),OR(Calc!$B$7="*",F1150=Calc!$B$7)),1,0)</f>
        <v/>
      </c>
      <c r="V1150">
        <f>IF(AND(U1150=1,J1150&gt;0),J1150+ROW()/1000000,0)</f>
        <v/>
      </c>
      <c r="W1150">
        <f>IF(AND(U1150=1,OR(N1150&lt;&gt;0,J1150&lt;&gt;0)),ABS(S1150)+ROW()/1000000,0)</f>
        <v/>
      </c>
      <c r="X1150">
        <f>IF(AND(U1150=1,T1150=1,C1150&lt;&gt;0),ABS(S1150)+ROW()/1000000,0)</f>
        <v/>
      </c>
    </row>
    <row r="1151">
      <c r="A1151" t="n">
        <v>201801</v>
      </c>
      <c r="B1151" t="inlineStr">
        <is>
          <t>01/2018</t>
        </is>
      </c>
      <c r="C1151" t="n">
        <v>63</v>
      </c>
      <c r="D1151" t="inlineStr">
        <is>
          <t>S63</t>
        </is>
      </c>
      <c r="E1151" t="inlineStr">
        <is>
          <t>Nexa Utah (S63)</t>
        </is>
      </c>
      <c r="F1151" t="inlineStr">
        <is>
          <t>Mỹ</t>
        </is>
      </c>
      <c r="G1151" t="inlineStr">
        <is>
          <t>POS</t>
        </is>
      </c>
      <c r="H1151" s="42" t="n">
        <v>20065.23</v>
      </c>
      <c r="I1151" s="42" t="n">
        <v>440.58</v>
      </c>
      <c r="J1151" s="42" t="n">
        <v>19624.65</v>
      </c>
      <c r="K1151" s="42" t="n">
        <v>467.87</v>
      </c>
      <c r="L1151" s="42" t="n">
        <v>7</v>
      </c>
      <c r="M1151" s="42" t="n">
        <v>58</v>
      </c>
      <c r="N1151" s="42" t="n">
        <v>19156.78</v>
      </c>
      <c r="O1151" s="42" t="n">
        <v>19624.65</v>
      </c>
      <c r="P1151" s="42" t="n">
        <v>0</v>
      </c>
      <c r="Q1151" s="42" t="n">
        <v>0</v>
      </c>
      <c r="R1151" s="42" t="n">
        <v>0</v>
      </c>
      <c r="S1151" s="42">
        <f>N1151-(J1151-K1151)</f>
        <v/>
      </c>
      <c r="T1151">
        <f>IF(N1151=0,0,IF(AND(ABS(S1151)&gt;Calc!$B$8,ABS(S1151)/ABS(N1151)&gt;Calc!$B$9),1,0))</f>
        <v/>
      </c>
      <c r="U1151">
        <f>IF(AND(A1151=Calc!$B$3,OR(Calc!$B$6="*",G1151=Calc!$B$6),OR(Calc!$B$7="*",F1151=Calc!$B$7)),1,0)</f>
        <v/>
      </c>
      <c r="V1151">
        <f>IF(AND(U1151=1,J1151&gt;0),J1151+ROW()/1000000,0)</f>
        <v/>
      </c>
      <c r="W1151">
        <f>IF(AND(U1151=1,OR(N1151&lt;&gt;0,J1151&lt;&gt;0)),ABS(S1151)+ROW()/1000000,0)</f>
        <v/>
      </c>
      <c r="X1151">
        <f>IF(AND(U1151=1,T1151=1,C1151&lt;&gt;0),ABS(S1151)+ROW()/1000000,0)</f>
        <v/>
      </c>
    </row>
    <row r="1152">
      <c r="A1152" t="n">
        <v>201801</v>
      </c>
      <c r="B1152" t="inlineStr">
        <is>
          <t>01/2018</t>
        </is>
      </c>
      <c r="C1152" t="n">
        <v>64</v>
      </c>
      <c r="D1152" t="inlineStr">
        <is>
          <t>S64</t>
        </is>
      </c>
      <c r="E1152" t="inlineStr">
        <is>
          <t>Nexa Washington DC (S64)</t>
        </is>
      </c>
      <c r="F1152" t="inlineStr">
        <is>
          <t>Mỹ</t>
        </is>
      </c>
      <c r="G1152" t="inlineStr">
        <is>
          <t>POS</t>
        </is>
      </c>
      <c r="H1152" s="42" t="n">
        <v>29488.02</v>
      </c>
      <c r="I1152" s="42" t="n">
        <v>1177.31</v>
      </c>
      <c r="J1152" s="42" t="n">
        <v>28310.71</v>
      </c>
      <c r="K1152" s="42" t="n">
        <v>923.48</v>
      </c>
      <c r="L1152" s="42" t="n">
        <v>11</v>
      </c>
      <c r="M1152" s="42" t="n">
        <v>81</v>
      </c>
      <c r="N1152" s="42" t="n">
        <v>27387.23</v>
      </c>
      <c r="O1152" s="42" t="n">
        <v>28310.71</v>
      </c>
      <c r="P1152" s="42" t="n">
        <v>0</v>
      </c>
      <c r="Q1152" s="42" t="n">
        <v>0</v>
      </c>
      <c r="R1152" s="42" t="n">
        <v>0</v>
      </c>
      <c r="S1152" s="42">
        <f>N1152-(J1152-K1152)</f>
        <v/>
      </c>
      <c r="T1152">
        <f>IF(N1152=0,0,IF(AND(ABS(S1152)&gt;Calc!$B$8,ABS(S1152)/ABS(N1152)&gt;Calc!$B$9),1,0))</f>
        <v/>
      </c>
      <c r="U1152">
        <f>IF(AND(A1152=Calc!$B$3,OR(Calc!$B$6="*",G1152=Calc!$B$6),OR(Calc!$B$7="*",F1152=Calc!$B$7)),1,0)</f>
        <v/>
      </c>
      <c r="V1152">
        <f>IF(AND(U1152=1,J1152&gt;0),J1152+ROW()/1000000,0)</f>
        <v/>
      </c>
      <c r="W1152">
        <f>IF(AND(U1152=1,OR(N1152&lt;&gt;0,J1152&lt;&gt;0)),ABS(S1152)+ROW()/1000000,0)</f>
        <v/>
      </c>
      <c r="X1152">
        <f>IF(AND(U1152=1,T1152=1,C1152&lt;&gt;0),ABS(S1152)+ROW()/1000000,0)</f>
        <v/>
      </c>
    </row>
    <row r="1153">
      <c r="A1153" t="n">
        <v>201801</v>
      </c>
      <c r="B1153" t="inlineStr">
        <is>
          <t>01/2018</t>
        </is>
      </c>
      <c r="C1153" t="n">
        <v>65</v>
      </c>
      <c r="D1153" t="inlineStr">
        <is>
          <t>S65</t>
        </is>
      </c>
      <c r="E1153" t="inlineStr">
        <is>
          <t>Nexa West Virginia (S65)</t>
        </is>
      </c>
      <c r="F1153" t="inlineStr">
        <is>
          <t>Mỹ</t>
        </is>
      </c>
      <c r="G1153" t="inlineStr">
        <is>
          <t>POS</t>
        </is>
      </c>
      <c r="H1153" s="42" t="n">
        <v>17449.02</v>
      </c>
      <c r="I1153" s="42" t="n">
        <v>69.06</v>
      </c>
      <c r="J1153" s="42" t="n">
        <v>17379.96</v>
      </c>
      <c r="K1153" s="42" t="n">
        <v>0</v>
      </c>
      <c r="L1153" s="42" t="n">
        <v>10</v>
      </c>
      <c r="M1153" s="42" t="n">
        <v>61</v>
      </c>
      <c r="N1153" s="42" t="n">
        <v>17379.96</v>
      </c>
      <c r="O1153" s="42" t="n">
        <v>17379.96</v>
      </c>
      <c r="P1153" s="42" t="n">
        <v>0</v>
      </c>
      <c r="Q1153" s="42" t="n">
        <v>0</v>
      </c>
      <c r="R1153" s="42" t="n">
        <v>0</v>
      </c>
      <c r="S1153" s="42">
        <f>N1153-(J1153-K1153)</f>
        <v/>
      </c>
      <c r="T1153">
        <f>IF(N1153=0,0,IF(AND(ABS(S1153)&gt;Calc!$B$8,ABS(S1153)/ABS(N1153)&gt;Calc!$B$9),1,0))</f>
        <v/>
      </c>
      <c r="U1153">
        <f>IF(AND(A1153=Calc!$B$3,OR(Calc!$B$6="*",G1153=Calc!$B$6),OR(Calc!$B$7="*",F1153=Calc!$B$7)),1,0)</f>
        <v/>
      </c>
      <c r="V1153">
        <f>IF(AND(U1153=1,J1153&gt;0),J1153+ROW()/1000000,0)</f>
        <v/>
      </c>
      <c r="W1153">
        <f>IF(AND(U1153=1,OR(N1153&lt;&gt;0,J1153&lt;&gt;0)),ABS(S1153)+ROW()/1000000,0)</f>
        <v/>
      </c>
      <c r="X1153">
        <f>IF(AND(U1153=1,T1153=1,C1153&lt;&gt;0),ABS(S1153)+ROW()/1000000,0)</f>
        <v/>
      </c>
    </row>
    <row r="1154">
      <c r="A1154" t="n">
        <v>201801</v>
      </c>
      <c r="B1154" t="inlineStr">
        <is>
          <t>01/2018</t>
        </is>
      </c>
      <c r="C1154" t="n">
        <v>66</v>
      </c>
      <c r="D1154" t="inlineStr">
        <is>
          <t>S66</t>
        </is>
      </c>
      <c r="E1154" t="inlineStr">
        <is>
          <t>Nexa Wyoming (S66)</t>
        </is>
      </c>
      <c r="F1154" t="inlineStr">
        <is>
          <t>Mỹ</t>
        </is>
      </c>
      <c r="G1154" t="inlineStr">
        <is>
          <t>POS</t>
        </is>
      </c>
      <c r="H1154" s="42" t="n">
        <v>21134.39</v>
      </c>
      <c r="I1154" s="42" t="n">
        <v>204.44</v>
      </c>
      <c r="J1154" s="42" t="n">
        <v>20929.95</v>
      </c>
      <c r="K1154" s="42" t="n">
        <v>47.95</v>
      </c>
      <c r="L1154" s="42" t="n">
        <v>11</v>
      </c>
      <c r="M1154" s="42" t="n">
        <v>69</v>
      </c>
      <c r="N1154" s="42" t="n">
        <v>20882</v>
      </c>
      <c r="O1154" s="42" t="n">
        <v>20929.95</v>
      </c>
      <c r="P1154" s="42" t="n">
        <v>0</v>
      </c>
      <c r="Q1154" s="42" t="n">
        <v>0</v>
      </c>
      <c r="R1154" s="42" t="n">
        <v>0</v>
      </c>
      <c r="S1154" s="42">
        <f>N1154-(J1154-K1154)</f>
        <v/>
      </c>
      <c r="T1154">
        <f>IF(N1154=0,0,IF(AND(ABS(S1154)&gt;Calc!$B$8,ABS(S1154)/ABS(N1154)&gt;Calc!$B$9),1,0))</f>
        <v/>
      </c>
      <c r="U1154">
        <f>IF(AND(A1154=Calc!$B$3,OR(Calc!$B$6="*",G1154=Calc!$B$6),OR(Calc!$B$7="*",F1154=Calc!$B$7)),1,0)</f>
        <v/>
      </c>
      <c r="V1154">
        <f>IF(AND(U1154=1,J1154&gt;0),J1154+ROW()/1000000,0)</f>
        <v/>
      </c>
      <c r="W1154">
        <f>IF(AND(U1154=1,OR(N1154&lt;&gt;0,J1154&lt;&gt;0)),ABS(S1154)+ROW()/1000000,0)</f>
        <v/>
      </c>
      <c r="X1154">
        <f>IF(AND(U1154=1,T1154=1,C1154&lt;&gt;0),ABS(S1154)+ROW()/1000000,0)</f>
        <v/>
      </c>
    </row>
    <row r="1155">
      <c r="A1155" t="n">
        <v>201802</v>
      </c>
      <c r="B1155" t="inlineStr">
        <is>
          <t>02/2018</t>
        </is>
      </c>
      <c r="C1155" t="n">
        <v>0</v>
      </c>
      <c r="D1155" t="inlineStr">
        <is>
          <t>ONL</t>
        </is>
      </c>
      <c r="E1155" t="inlineStr">
        <is>
          <t>Nexa Online (website/app)</t>
        </is>
      </c>
      <c r="F1155" t="inlineStr">
        <is>
          <t>Online</t>
        </is>
      </c>
      <c r="G1155" t="inlineStr">
        <is>
          <t>ONLINE</t>
        </is>
      </c>
      <c r="H1155" s="42" t="n">
        <v>260944.5</v>
      </c>
      <c r="I1155" s="42" t="n">
        <v>2163.78</v>
      </c>
      <c r="J1155" s="42" t="n">
        <v>258780.72</v>
      </c>
      <c r="K1155" s="42" t="n">
        <v>716.87</v>
      </c>
      <c r="L1155" s="42" t="n">
        <v>90</v>
      </c>
      <c r="M1155" s="42" t="n">
        <v>754</v>
      </c>
      <c r="N1155" s="42" t="n">
        <v>243238.61</v>
      </c>
      <c r="O1155" s="42" t="n">
        <v>243955.48</v>
      </c>
      <c r="P1155" s="42" t="n">
        <v>4</v>
      </c>
      <c r="Q1155" s="42" t="n">
        <v>0</v>
      </c>
      <c r="R1155" s="42" t="n">
        <v>0</v>
      </c>
      <c r="S1155" s="42">
        <f>N1155-(J1155-K1155)</f>
        <v/>
      </c>
      <c r="T1155">
        <f>IF(N1155=0,0,IF(AND(ABS(S1155)&gt;Calc!$B$8,ABS(S1155)/ABS(N1155)&gt;Calc!$B$9),1,0))</f>
        <v/>
      </c>
      <c r="U1155">
        <f>IF(AND(A1155=Calc!$B$3,OR(Calc!$B$6="*",G1155=Calc!$B$6),OR(Calc!$B$7="*",F1155=Calc!$B$7)),1,0)</f>
        <v/>
      </c>
      <c r="V1155">
        <f>IF(AND(U1155=1,J1155&gt;0),J1155+ROW()/1000000,0)</f>
        <v/>
      </c>
      <c r="W1155">
        <f>IF(AND(U1155=1,OR(N1155&lt;&gt;0,J1155&lt;&gt;0)),ABS(S1155)+ROW()/1000000,0)</f>
        <v/>
      </c>
      <c r="X1155">
        <f>IF(AND(U1155=1,T1155=1,C1155&lt;&gt;0),ABS(S1155)+ROW()/1000000,0)</f>
        <v/>
      </c>
    </row>
    <row r="1156">
      <c r="A1156" t="n">
        <v>201802</v>
      </c>
      <c r="B1156" t="inlineStr">
        <is>
          <t>02/2018</t>
        </is>
      </c>
      <c r="C1156" t="n">
        <v>1</v>
      </c>
      <c r="D1156" t="inlineStr">
        <is>
          <t>S01</t>
        </is>
      </c>
      <c r="E1156" t="inlineStr">
        <is>
          <t>Nexa Australian Capital Territory (S01)</t>
        </is>
      </c>
      <c r="F1156" t="inlineStr">
        <is>
          <t>Úc</t>
        </is>
      </c>
      <c r="G1156" t="inlineStr">
        <is>
          <t>POS</t>
        </is>
      </c>
      <c r="H1156" s="42" t="n">
        <v>762.96</v>
      </c>
      <c r="I1156" s="42" t="n">
        <v>0</v>
      </c>
      <c r="J1156" s="42" t="n">
        <v>762.96</v>
      </c>
      <c r="K1156" s="42" t="n">
        <v>4.98</v>
      </c>
      <c r="L1156" s="42" t="n">
        <v>2</v>
      </c>
      <c r="M1156" s="42" t="n">
        <v>16</v>
      </c>
      <c r="N1156" s="42" t="n">
        <v>757.98</v>
      </c>
      <c r="O1156" s="42" t="n">
        <v>762.96</v>
      </c>
      <c r="P1156" s="42" t="n">
        <v>0</v>
      </c>
      <c r="Q1156" s="42" t="n">
        <v>0</v>
      </c>
      <c r="R1156" s="42" t="n">
        <v>0</v>
      </c>
      <c r="S1156" s="42">
        <f>N1156-(J1156-K1156)</f>
        <v/>
      </c>
      <c r="T1156">
        <f>IF(N1156=0,0,IF(AND(ABS(S1156)&gt;Calc!$B$8,ABS(S1156)/ABS(N1156)&gt;Calc!$B$9),1,0))</f>
        <v/>
      </c>
      <c r="U1156">
        <f>IF(AND(A1156=Calc!$B$3,OR(Calc!$B$6="*",G1156=Calc!$B$6),OR(Calc!$B$7="*",F1156=Calc!$B$7)),1,0)</f>
        <v/>
      </c>
      <c r="V1156">
        <f>IF(AND(U1156=1,J1156&gt;0),J1156+ROW()/1000000,0)</f>
        <v/>
      </c>
      <c r="W1156">
        <f>IF(AND(U1156=1,OR(N1156&lt;&gt;0,J1156&lt;&gt;0)),ABS(S1156)+ROW()/1000000,0)</f>
        <v/>
      </c>
      <c r="X1156">
        <f>IF(AND(U1156=1,T1156=1,C1156&lt;&gt;0),ABS(S1156)+ROW()/1000000,0)</f>
        <v/>
      </c>
    </row>
    <row r="1157">
      <c r="A1157" t="n">
        <v>201802</v>
      </c>
      <c r="B1157" t="inlineStr">
        <is>
          <t>02/2018</t>
        </is>
      </c>
      <c r="C1157" t="n">
        <v>4</v>
      </c>
      <c r="D1157" t="inlineStr">
        <is>
          <t>S04</t>
        </is>
      </c>
      <c r="E1157" t="inlineStr">
        <is>
          <t>Nexa Tasmania (S04)</t>
        </is>
      </c>
      <c r="F1157" t="inlineStr">
        <is>
          <t>Úc</t>
        </is>
      </c>
      <c r="G1157" t="inlineStr">
        <is>
          <t>POS</t>
        </is>
      </c>
      <c r="H1157" s="42" t="n">
        <v>9128.41</v>
      </c>
      <c r="I1157" s="42" t="n">
        <v>0</v>
      </c>
      <c r="J1157" s="42" t="n">
        <v>9128.41</v>
      </c>
      <c r="K1157" s="42" t="n">
        <v>64</v>
      </c>
      <c r="L1157" s="42" t="n">
        <v>3</v>
      </c>
      <c r="M1157" s="42" t="n">
        <v>33</v>
      </c>
      <c r="N1157" s="42" t="n">
        <v>9064.41</v>
      </c>
      <c r="O1157" s="42" t="n">
        <v>9128.41</v>
      </c>
      <c r="P1157" s="42" t="n">
        <v>0</v>
      </c>
      <c r="Q1157" s="42" t="n">
        <v>0</v>
      </c>
      <c r="R1157" s="42" t="n">
        <v>0</v>
      </c>
      <c r="S1157" s="42">
        <f>N1157-(J1157-K1157)</f>
        <v/>
      </c>
      <c r="T1157">
        <f>IF(N1157=0,0,IF(AND(ABS(S1157)&gt;Calc!$B$8,ABS(S1157)/ABS(N1157)&gt;Calc!$B$9),1,0))</f>
        <v/>
      </c>
      <c r="U1157">
        <f>IF(AND(A1157=Calc!$B$3,OR(Calc!$B$6="*",G1157=Calc!$B$6),OR(Calc!$B$7="*",F1157=Calc!$B$7)),1,0)</f>
        <v/>
      </c>
      <c r="V1157">
        <f>IF(AND(U1157=1,J1157&gt;0),J1157+ROW()/1000000,0)</f>
        <v/>
      </c>
      <c r="W1157">
        <f>IF(AND(U1157=1,OR(N1157&lt;&gt;0,J1157&lt;&gt;0)),ABS(S1157)+ROW()/1000000,0)</f>
        <v/>
      </c>
      <c r="X1157">
        <f>IF(AND(U1157=1,T1157=1,C1157&lt;&gt;0),ABS(S1157)+ROW()/1000000,0)</f>
        <v/>
      </c>
    </row>
    <row r="1158">
      <c r="A1158" t="n">
        <v>201802</v>
      </c>
      <c r="B1158" t="inlineStr">
        <is>
          <t>02/2018</t>
        </is>
      </c>
      <c r="C1158" t="n">
        <v>5</v>
      </c>
      <c r="D1158" t="inlineStr">
        <is>
          <t>S05</t>
        </is>
      </c>
      <c r="E1158" t="inlineStr">
        <is>
          <t>Nexa Victoria (S05)</t>
        </is>
      </c>
      <c r="F1158" t="inlineStr">
        <is>
          <t>Úc</t>
        </is>
      </c>
      <c r="G1158" t="inlineStr">
        <is>
          <t>POS</t>
        </is>
      </c>
      <c r="H1158" s="42" t="n">
        <v>25571.77</v>
      </c>
      <c r="I1158" s="42" t="n">
        <v>0</v>
      </c>
      <c r="J1158" s="42" t="n">
        <v>25571.77</v>
      </c>
      <c r="K1158" s="42" t="n">
        <v>0</v>
      </c>
      <c r="L1158" s="42" t="n">
        <v>10</v>
      </c>
      <c r="M1158" s="42" t="n">
        <v>78</v>
      </c>
      <c r="N1158" s="42" t="n">
        <v>25571.77</v>
      </c>
      <c r="O1158" s="42" t="n">
        <v>25571.77</v>
      </c>
      <c r="P1158" s="42" t="n">
        <v>0</v>
      </c>
      <c r="Q1158" s="42" t="n">
        <v>0</v>
      </c>
      <c r="R1158" s="42" t="n">
        <v>0</v>
      </c>
      <c r="S1158" s="42">
        <f>N1158-(J1158-K1158)</f>
        <v/>
      </c>
      <c r="T1158">
        <f>IF(N1158=0,0,IF(AND(ABS(S1158)&gt;Calc!$B$8,ABS(S1158)/ABS(N1158)&gt;Calc!$B$9),1,0))</f>
        <v/>
      </c>
      <c r="U1158">
        <f>IF(AND(A1158=Calc!$B$3,OR(Calc!$B$6="*",G1158=Calc!$B$6),OR(Calc!$B$7="*",F1158=Calc!$B$7)),1,0)</f>
        <v/>
      </c>
      <c r="V1158">
        <f>IF(AND(U1158=1,J1158&gt;0),J1158+ROW()/1000000,0)</f>
        <v/>
      </c>
      <c r="W1158">
        <f>IF(AND(U1158=1,OR(N1158&lt;&gt;0,J1158&lt;&gt;0)),ABS(S1158)+ROW()/1000000,0)</f>
        <v/>
      </c>
      <c r="X1158">
        <f>IF(AND(U1158=1,T1158=1,C1158&lt;&gt;0),ABS(S1158)+ROW()/1000000,0)</f>
        <v/>
      </c>
    </row>
    <row r="1159">
      <c r="A1159" t="n">
        <v>201802</v>
      </c>
      <c r="B1159" t="inlineStr">
        <is>
          <t>02/2018</t>
        </is>
      </c>
      <c r="C1159" t="n">
        <v>6</v>
      </c>
      <c r="D1159" t="inlineStr">
        <is>
          <t>S06</t>
        </is>
      </c>
      <c r="E1159" t="inlineStr">
        <is>
          <t>Nexa Western Australia (S06)</t>
        </is>
      </c>
      <c r="F1159" t="inlineStr">
        <is>
          <t>Úc</t>
        </is>
      </c>
      <c r="G1159" t="inlineStr">
        <is>
          <t>POS</t>
        </is>
      </c>
      <c r="H1159" s="42" t="n">
        <v>12099.2</v>
      </c>
      <c r="I1159" s="42" t="n">
        <v>0</v>
      </c>
      <c r="J1159" s="42" t="n">
        <v>12099.2</v>
      </c>
      <c r="K1159" s="42" t="n">
        <v>0</v>
      </c>
      <c r="L1159" s="42" t="n">
        <v>5</v>
      </c>
      <c r="M1159" s="42" t="n">
        <v>43</v>
      </c>
      <c r="N1159" s="42" t="n">
        <v>12099.2</v>
      </c>
      <c r="O1159" s="42" t="n">
        <v>12099.2</v>
      </c>
      <c r="P1159" s="42" t="n">
        <v>0</v>
      </c>
      <c r="Q1159" s="42" t="n">
        <v>0</v>
      </c>
      <c r="R1159" s="42" t="n">
        <v>0</v>
      </c>
      <c r="S1159" s="42">
        <f>N1159-(J1159-K1159)</f>
        <v/>
      </c>
      <c r="T1159">
        <f>IF(N1159=0,0,IF(AND(ABS(S1159)&gt;Calc!$B$8,ABS(S1159)/ABS(N1159)&gt;Calc!$B$9),1,0))</f>
        <v/>
      </c>
      <c r="U1159">
        <f>IF(AND(A1159=Calc!$B$3,OR(Calc!$B$6="*",G1159=Calc!$B$6),OR(Calc!$B$7="*",F1159=Calc!$B$7)),1,0)</f>
        <v/>
      </c>
      <c r="V1159">
        <f>IF(AND(U1159=1,J1159&gt;0),J1159+ROW()/1000000,0)</f>
        <v/>
      </c>
      <c r="W1159">
        <f>IF(AND(U1159=1,OR(N1159&lt;&gt;0,J1159&lt;&gt;0)),ABS(S1159)+ROW()/1000000,0)</f>
        <v/>
      </c>
      <c r="X1159">
        <f>IF(AND(U1159=1,T1159=1,C1159&lt;&gt;0),ABS(S1159)+ROW()/1000000,0)</f>
        <v/>
      </c>
    </row>
    <row r="1160">
      <c r="A1160" t="n">
        <v>201802</v>
      </c>
      <c r="B1160" t="inlineStr">
        <is>
          <t>02/2018</t>
        </is>
      </c>
      <c r="C1160" t="n">
        <v>8</v>
      </c>
      <c r="D1160" t="inlineStr">
        <is>
          <t>S08</t>
        </is>
      </c>
      <c r="E1160" t="inlineStr">
        <is>
          <t>Nexa Newfoundland and Labrador (S08)</t>
        </is>
      </c>
      <c r="F1160" t="inlineStr">
        <is>
          <t>Canada</t>
        </is>
      </c>
      <c r="G1160" t="inlineStr">
        <is>
          <t>POS</t>
        </is>
      </c>
      <c r="H1160" s="42" t="n">
        <v>18255.31</v>
      </c>
      <c r="I1160" s="42" t="n">
        <v>0</v>
      </c>
      <c r="J1160" s="42" t="n">
        <v>18255.31</v>
      </c>
      <c r="K1160" s="42" t="n">
        <v>0</v>
      </c>
      <c r="L1160" s="42" t="n">
        <v>12</v>
      </c>
      <c r="M1160" s="42" t="n">
        <v>74</v>
      </c>
      <c r="N1160" s="42" t="n">
        <v>18255.31</v>
      </c>
      <c r="O1160" s="42" t="n">
        <v>18255.31</v>
      </c>
      <c r="P1160" s="42" t="n">
        <v>0</v>
      </c>
      <c r="Q1160" s="42" t="n">
        <v>0</v>
      </c>
      <c r="R1160" s="42" t="n">
        <v>0</v>
      </c>
      <c r="S1160" s="42">
        <f>N1160-(J1160-K1160)</f>
        <v/>
      </c>
      <c r="T1160">
        <f>IF(N1160=0,0,IF(AND(ABS(S1160)&gt;Calc!$B$8,ABS(S1160)/ABS(N1160)&gt;Calc!$B$9),1,0))</f>
        <v/>
      </c>
      <c r="U1160">
        <f>IF(AND(A1160=Calc!$B$3,OR(Calc!$B$6="*",G1160=Calc!$B$6),OR(Calc!$B$7="*",F1160=Calc!$B$7)),1,0)</f>
        <v/>
      </c>
      <c r="V1160">
        <f>IF(AND(U1160=1,J1160&gt;0),J1160+ROW()/1000000,0)</f>
        <v/>
      </c>
      <c r="W1160">
        <f>IF(AND(U1160=1,OR(N1160&lt;&gt;0,J1160&lt;&gt;0)),ABS(S1160)+ROW()/1000000,0)</f>
        <v/>
      </c>
      <c r="X1160">
        <f>IF(AND(U1160=1,T1160=1,C1160&lt;&gt;0),ABS(S1160)+ROW()/1000000,0)</f>
        <v/>
      </c>
    </row>
    <row r="1161">
      <c r="A1161" t="n">
        <v>201802</v>
      </c>
      <c r="B1161" t="inlineStr">
        <is>
          <t>02/2018</t>
        </is>
      </c>
      <c r="C1161" t="n">
        <v>9</v>
      </c>
      <c r="D1161" t="inlineStr">
        <is>
          <t>S09</t>
        </is>
      </c>
      <c r="E1161" t="inlineStr">
        <is>
          <t>Nexa Northwest Territories (S09)</t>
        </is>
      </c>
      <c r="F1161" t="inlineStr">
        <is>
          <t>Canada</t>
        </is>
      </c>
      <c r="G1161" t="inlineStr">
        <is>
          <t>POS</t>
        </is>
      </c>
      <c r="H1161" s="42" t="n">
        <v>35795.44</v>
      </c>
      <c r="I1161" s="42" t="n">
        <v>0</v>
      </c>
      <c r="J1161" s="42" t="n">
        <v>35795.44</v>
      </c>
      <c r="K1161" s="42" t="n">
        <v>2167.46</v>
      </c>
      <c r="L1161" s="42" t="n">
        <v>15</v>
      </c>
      <c r="M1161" s="42" t="n">
        <v>137</v>
      </c>
      <c r="N1161" s="42" t="n">
        <v>33627.98</v>
      </c>
      <c r="O1161" s="42" t="n">
        <v>35795.44</v>
      </c>
      <c r="P1161" s="42" t="n">
        <v>0</v>
      </c>
      <c r="Q1161" s="42" t="n">
        <v>0</v>
      </c>
      <c r="R1161" s="42" t="n">
        <v>0</v>
      </c>
      <c r="S1161" s="42">
        <f>N1161-(J1161-K1161)</f>
        <v/>
      </c>
      <c r="T1161">
        <f>IF(N1161=0,0,IF(AND(ABS(S1161)&gt;Calc!$B$8,ABS(S1161)/ABS(N1161)&gt;Calc!$B$9),1,0))</f>
        <v/>
      </c>
      <c r="U1161">
        <f>IF(AND(A1161=Calc!$B$3,OR(Calc!$B$6="*",G1161=Calc!$B$6),OR(Calc!$B$7="*",F1161=Calc!$B$7)),1,0)</f>
        <v/>
      </c>
      <c r="V1161">
        <f>IF(AND(U1161=1,J1161&gt;0),J1161+ROW()/1000000,0)</f>
        <v/>
      </c>
      <c r="W1161">
        <f>IF(AND(U1161=1,OR(N1161&lt;&gt;0,J1161&lt;&gt;0)),ABS(S1161)+ROW()/1000000,0)</f>
        <v/>
      </c>
      <c r="X1161">
        <f>IF(AND(U1161=1,T1161=1,C1161&lt;&gt;0),ABS(S1161)+ROW()/1000000,0)</f>
        <v/>
      </c>
    </row>
    <row r="1162">
      <c r="A1162" t="n">
        <v>201802</v>
      </c>
      <c r="B1162" t="inlineStr">
        <is>
          <t>02/2018</t>
        </is>
      </c>
      <c r="C1162" t="n">
        <v>10</v>
      </c>
      <c r="D1162" t="inlineStr">
        <is>
          <t>S10</t>
        </is>
      </c>
      <c r="E1162" t="inlineStr">
        <is>
          <t>Nexa Nunavut (S10)</t>
        </is>
      </c>
      <c r="F1162" t="inlineStr">
        <is>
          <t>Canada</t>
        </is>
      </c>
      <c r="G1162" t="inlineStr">
        <is>
          <t>POS</t>
        </is>
      </c>
      <c r="H1162" s="42" t="n">
        <v>9615.23</v>
      </c>
      <c r="I1162" s="42" t="n">
        <v>0</v>
      </c>
      <c r="J1162" s="42" t="n">
        <v>9615.23</v>
      </c>
      <c r="K1162" s="42" t="n">
        <v>0</v>
      </c>
      <c r="L1162" s="42" t="n">
        <v>9</v>
      </c>
      <c r="M1162" s="42" t="n">
        <v>44</v>
      </c>
      <c r="N1162" s="42" t="n">
        <v>9615.23</v>
      </c>
      <c r="O1162" s="42" t="n">
        <v>9615.23</v>
      </c>
      <c r="P1162" s="42" t="n">
        <v>0</v>
      </c>
      <c r="Q1162" s="42" t="n">
        <v>0</v>
      </c>
      <c r="R1162" s="42" t="n">
        <v>0</v>
      </c>
      <c r="S1162" s="42">
        <f>N1162-(J1162-K1162)</f>
        <v/>
      </c>
      <c r="T1162">
        <f>IF(N1162=0,0,IF(AND(ABS(S1162)&gt;Calc!$B$8,ABS(S1162)/ABS(N1162)&gt;Calc!$B$9),1,0))</f>
        <v/>
      </c>
      <c r="U1162">
        <f>IF(AND(A1162=Calc!$B$3,OR(Calc!$B$6="*",G1162=Calc!$B$6),OR(Calc!$B$7="*",F1162=Calc!$B$7)),1,0)</f>
        <v/>
      </c>
      <c r="V1162">
        <f>IF(AND(U1162=1,J1162&gt;0),J1162+ROW()/1000000,0)</f>
        <v/>
      </c>
      <c r="W1162">
        <f>IF(AND(U1162=1,OR(N1162&lt;&gt;0,J1162&lt;&gt;0)),ABS(S1162)+ROW()/1000000,0)</f>
        <v/>
      </c>
      <c r="X1162">
        <f>IF(AND(U1162=1,T1162=1,C1162&lt;&gt;0),ABS(S1162)+ROW()/1000000,0)</f>
        <v/>
      </c>
    </row>
    <row r="1163">
      <c r="A1163" t="n">
        <v>201802</v>
      </c>
      <c r="B1163" t="inlineStr">
        <is>
          <t>02/2018</t>
        </is>
      </c>
      <c r="C1163" t="n">
        <v>12</v>
      </c>
      <c r="D1163" t="inlineStr">
        <is>
          <t>S12</t>
        </is>
      </c>
      <c r="E1163" t="inlineStr">
        <is>
          <t>Nexa Basse-Normandie (S12)</t>
        </is>
      </c>
      <c r="F1163" t="inlineStr">
        <is>
          <t>Pháp</t>
        </is>
      </c>
      <c r="G1163" t="inlineStr">
        <is>
          <t>POS</t>
        </is>
      </c>
      <c r="H1163" s="42" t="n">
        <v>7742.59</v>
      </c>
      <c r="I1163" s="42" t="n">
        <v>0</v>
      </c>
      <c r="J1163" s="42" t="n">
        <v>7742.59</v>
      </c>
      <c r="K1163" s="42" t="n">
        <v>0</v>
      </c>
      <c r="L1163" s="42" t="n">
        <v>3</v>
      </c>
      <c r="M1163" s="42" t="n">
        <v>20</v>
      </c>
      <c r="N1163" s="42" t="n">
        <v>7742.59</v>
      </c>
      <c r="O1163" s="42" t="n">
        <v>7742.59</v>
      </c>
      <c r="P1163" s="42" t="n">
        <v>0</v>
      </c>
      <c r="Q1163" s="42" t="n">
        <v>0</v>
      </c>
      <c r="R1163" s="42" t="n">
        <v>0</v>
      </c>
      <c r="S1163" s="42">
        <f>N1163-(J1163-K1163)</f>
        <v/>
      </c>
      <c r="T1163">
        <f>IF(N1163=0,0,IF(AND(ABS(S1163)&gt;Calc!$B$8,ABS(S1163)/ABS(N1163)&gt;Calc!$B$9),1,0))</f>
        <v/>
      </c>
      <c r="U1163">
        <f>IF(AND(A1163=Calc!$B$3,OR(Calc!$B$6="*",G1163=Calc!$B$6),OR(Calc!$B$7="*",F1163=Calc!$B$7)),1,0)</f>
        <v/>
      </c>
      <c r="V1163">
        <f>IF(AND(U1163=1,J1163&gt;0),J1163+ROW()/1000000,0)</f>
        <v/>
      </c>
      <c r="W1163">
        <f>IF(AND(U1163=1,OR(N1163&lt;&gt;0,J1163&lt;&gt;0)),ABS(S1163)+ROW()/1000000,0)</f>
        <v/>
      </c>
      <c r="X1163">
        <f>IF(AND(U1163=1,T1163=1,C1163&lt;&gt;0),ABS(S1163)+ROW()/1000000,0)</f>
        <v/>
      </c>
    </row>
    <row r="1164">
      <c r="A1164" t="n">
        <v>201802</v>
      </c>
      <c r="B1164" t="inlineStr">
        <is>
          <t>02/2018</t>
        </is>
      </c>
      <c r="C1164" t="n">
        <v>14</v>
      </c>
      <c r="D1164" t="inlineStr">
        <is>
          <t>S14</t>
        </is>
      </c>
      <c r="E1164" t="inlineStr">
        <is>
          <t>Nexa Franche-Comté (S14)</t>
        </is>
      </c>
      <c r="F1164" t="inlineStr">
        <is>
          <t>Pháp</t>
        </is>
      </c>
      <c r="G1164" t="inlineStr">
        <is>
          <t>POS</t>
        </is>
      </c>
      <c r="H1164" s="42" t="n">
        <v>1314</v>
      </c>
      <c r="I1164" s="42" t="n">
        <v>0</v>
      </c>
      <c r="J1164" s="42" t="n">
        <v>1314</v>
      </c>
      <c r="K1164" s="42" t="n">
        <v>0</v>
      </c>
      <c r="L1164" s="42" t="n">
        <v>1</v>
      </c>
      <c r="M1164" s="42" t="n">
        <v>8</v>
      </c>
      <c r="N1164" s="42" t="n">
        <v>1314</v>
      </c>
      <c r="O1164" s="42" t="n">
        <v>1314</v>
      </c>
      <c r="P1164" s="42" t="n">
        <v>0</v>
      </c>
      <c r="Q1164" s="42" t="n">
        <v>0</v>
      </c>
      <c r="R1164" s="42" t="n">
        <v>0</v>
      </c>
      <c r="S1164" s="42">
        <f>N1164-(J1164-K1164)</f>
        <v/>
      </c>
      <c r="T1164">
        <f>IF(N1164=0,0,IF(AND(ABS(S1164)&gt;Calc!$B$8,ABS(S1164)/ABS(N1164)&gt;Calc!$B$9),1,0))</f>
        <v/>
      </c>
      <c r="U1164">
        <f>IF(AND(A1164=Calc!$B$3,OR(Calc!$B$6="*",G1164=Calc!$B$6),OR(Calc!$B$7="*",F1164=Calc!$B$7)),1,0)</f>
        <v/>
      </c>
      <c r="V1164">
        <f>IF(AND(U1164=1,J1164&gt;0),J1164+ROW()/1000000,0)</f>
        <v/>
      </c>
      <c r="W1164">
        <f>IF(AND(U1164=1,OR(N1164&lt;&gt;0,J1164&lt;&gt;0)),ABS(S1164)+ROW()/1000000,0)</f>
        <v/>
      </c>
      <c r="X1164">
        <f>IF(AND(U1164=1,T1164=1,C1164&lt;&gt;0),ABS(S1164)+ROW()/1000000,0)</f>
        <v/>
      </c>
    </row>
    <row r="1165">
      <c r="A1165" t="n">
        <v>201802</v>
      </c>
      <c r="B1165" t="inlineStr">
        <is>
          <t>02/2018</t>
        </is>
      </c>
      <c r="C1165" t="n">
        <v>15</v>
      </c>
      <c r="D1165" t="inlineStr">
        <is>
          <t>S15</t>
        </is>
      </c>
      <c r="E1165" t="inlineStr">
        <is>
          <t>Nexa La Réunion (S15)</t>
        </is>
      </c>
      <c r="F1165" t="inlineStr">
        <is>
          <t>Pháp</t>
        </is>
      </c>
      <c r="G1165" t="inlineStr">
        <is>
          <t>POS</t>
        </is>
      </c>
      <c r="H1165" s="42" t="n">
        <v>449.99</v>
      </c>
      <c r="I1165" s="42" t="n">
        <v>0</v>
      </c>
      <c r="J1165" s="42" t="n">
        <v>449.99</v>
      </c>
      <c r="K1165" s="42" t="n">
        <v>0</v>
      </c>
      <c r="L1165" s="42" t="n">
        <v>1</v>
      </c>
      <c r="M1165" s="42" t="n">
        <v>2</v>
      </c>
      <c r="N1165" s="42" t="n">
        <v>449.99</v>
      </c>
      <c r="O1165" s="42" t="n">
        <v>449.99</v>
      </c>
      <c r="P1165" s="42" t="n">
        <v>0</v>
      </c>
      <c r="Q1165" s="42" t="n">
        <v>0</v>
      </c>
      <c r="R1165" s="42" t="n">
        <v>0</v>
      </c>
      <c r="S1165" s="42">
        <f>N1165-(J1165-K1165)</f>
        <v/>
      </c>
      <c r="T1165">
        <f>IF(N1165=0,0,IF(AND(ABS(S1165)&gt;Calc!$B$8,ABS(S1165)/ABS(N1165)&gt;Calc!$B$9),1,0))</f>
        <v/>
      </c>
      <c r="U1165">
        <f>IF(AND(A1165=Calc!$B$3,OR(Calc!$B$6="*",G1165=Calc!$B$6),OR(Calc!$B$7="*",F1165=Calc!$B$7)),1,0)</f>
        <v/>
      </c>
      <c r="V1165">
        <f>IF(AND(U1165=1,J1165&gt;0),J1165+ROW()/1000000,0)</f>
        <v/>
      </c>
      <c r="W1165">
        <f>IF(AND(U1165=1,OR(N1165&lt;&gt;0,J1165&lt;&gt;0)),ABS(S1165)+ROW()/1000000,0)</f>
        <v/>
      </c>
      <c r="X1165">
        <f>IF(AND(U1165=1,T1165=1,C1165&lt;&gt;0),ABS(S1165)+ROW()/1000000,0)</f>
        <v/>
      </c>
    </row>
    <row r="1166">
      <c r="A1166" t="n">
        <v>201802</v>
      </c>
      <c r="B1166" t="inlineStr">
        <is>
          <t>02/2018</t>
        </is>
      </c>
      <c r="C1166" t="n">
        <v>16</v>
      </c>
      <c r="D1166" t="inlineStr">
        <is>
          <t>S16</t>
        </is>
      </c>
      <c r="E1166" t="inlineStr">
        <is>
          <t>Nexa Limousin (S16)</t>
        </is>
      </c>
      <c r="F1166" t="inlineStr">
        <is>
          <t>Pháp</t>
        </is>
      </c>
      <c r="G1166" t="inlineStr">
        <is>
          <t>POS</t>
        </is>
      </c>
      <c r="H1166" s="42" t="n">
        <v>20994.84</v>
      </c>
      <c r="I1166" s="42" t="n">
        <v>0</v>
      </c>
      <c r="J1166" s="42" t="n">
        <v>20994.84</v>
      </c>
      <c r="K1166" s="42" t="n">
        <v>999</v>
      </c>
      <c r="L1166" s="42" t="n">
        <v>2</v>
      </c>
      <c r="M1166" s="42" t="n">
        <v>33</v>
      </c>
      <c r="N1166" s="42" t="n">
        <v>19995.84</v>
      </c>
      <c r="O1166" s="42" t="n">
        <v>20994.84</v>
      </c>
      <c r="P1166" s="42" t="n">
        <v>0</v>
      </c>
      <c r="Q1166" s="42" t="n">
        <v>0</v>
      </c>
      <c r="R1166" s="42" t="n">
        <v>0</v>
      </c>
      <c r="S1166" s="42">
        <f>N1166-(J1166-K1166)</f>
        <v/>
      </c>
      <c r="T1166">
        <f>IF(N1166=0,0,IF(AND(ABS(S1166)&gt;Calc!$B$8,ABS(S1166)/ABS(N1166)&gt;Calc!$B$9),1,0))</f>
        <v/>
      </c>
      <c r="U1166">
        <f>IF(AND(A1166=Calc!$B$3,OR(Calc!$B$6="*",G1166=Calc!$B$6),OR(Calc!$B$7="*",F1166=Calc!$B$7)),1,0)</f>
        <v/>
      </c>
      <c r="V1166">
        <f>IF(AND(U1166=1,J1166&gt;0),J1166+ROW()/1000000,0)</f>
        <v/>
      </c>
      <c r="W1166">
        <f>IF(AND(U1166=1,OR(N1166&lt;&gt;0,J1166&lt;&gt;0)),ABS(S1166)+ROW()/1000000,0)</f>
        <v/>
      </c>
      <c r="X1166">
        <f>IF(AND(U1166=1,T1166=1,C1166&lt;&gt;0),ABS(S1166)+ROW()/1000000,0)</f>
        <v/>
      </c>
    </row>
    <row r="1167">
      <c r="A1167" t="n">
        <v>201802</v>
      </c>
      <c r="B1167" t="inlineStr">
        <is>
          <t>02/2018</t>
        </is>
      </c>
      <c r="C1167" t="n">
        <v>17</v>
      </c>
      <c r="D1167" t="inlineStr">
        <is>
          <t>S17</t>
        </is>
      </c>
      <c r="E1167" t="inlineStr">
        <is>
          <t>Nexa Martinique (S17)</t>
        </is>
      </c>
      <c r="F1167" t="inlineStr">
        <is>
          <t>Pháp</t>
        </is>
      </c>
      <c r="G1167" t="inlineStr">
        <is>
          <t>POS</t>
        </is>
      </c>
      <c r="H1167" s="42" t="n">
        <v>149.99</v>
      </c>
      <c r="I1167" s="42" t="n">
        <v>0</v>
      </c>
      <c r="J1167" s="42" t="n">
        <v>149.99</v>
      </c>
      <c r="K1167" s="42" t="n">
        <v>0</v>
      </c>
      <c r="L1167" s="42" t="n">
        <v>1</v>
      </c>
      <c r="M1167" s="42" t="n">
        <v>1</v>
      </c>
      <c r="N1167" s="42" t="n">
        <v>149.99</v>
      </c>
      <c r="O1167" s="42" t="n">
        <v>149.99</v>
      </c>
      <c r="P1167" s="42" t="n">
        <v>0</v>
      </c>
      <c r="Q1167" s="42" t="n">
        <v>0</v>
      </c>
      <c r="R1167" s="42" t="n">
        <v>0</v>
      </c>
      <c r="S1167" s="42">
        <f>N1167-(J1167-K1167)</f>
        <v/>
      </c>
      <c r="T1167">
        <f>IF(N1167=0,0,IF(AND(ABS(S1167)&gt;Calc!$B$8,ABS(S1167)/ABS(N1167)&gt;Calc!$B$9),1,0))</f>
        <v/>
      </c>
      <c r="U1167">
        <f>IF(AND(A1167=Calc!$B$3,OR(Calc!$B$6="*",G1167=Calc!$B$6),OR(Calc!$B$7="*",F1167=Calc!$B$7)),1,0)</f>
        <v/>
      </c>
      <c r="V1167">
        <f>IF(AND(U1167=1,J1167&gt;0),J1167+ROW()/1000000,0)</f>
        <v/>
      </c>
      <c r="W1167">
        <f>IF(AND(U1167=1,OR(N1167&lt;&gt;0,J1167&lt;&gt;0)),ABS(S1167)+ROW()/1000000,0)</f>
        <v/>
      </c>
      <c r="X1167">
        <f>IF(AND(U1167=1,T1167=1,C1167&lt;&gt;0),ABS(S1167)+ROW()/1000000,0)</f>
        <v/>
      </c>
    </row>
    <row r="1168">
      <c r="A1168" t="n">
        <v>201802</v>
      </c>
      <c r="B1168" t="inlineStr">
        <is>
          <t>02/2018</t>
        </is>
      </c>
      <c r="C1168" t="n">
        <v>18</v>
      </c>
      <c r="D1168" t="inlineStr">
        <is>
          <t>S18</t>
        </is>
      </c>
      <c r="E1168" t="inlineStr">
        <is>
          <t>Nexa Mayotte (S18)</t>
        </is>
      </c>
      <c r="F1168" t="inlineStr">
        <is>
          <t>Pháp</t>
        </is>
      </c>
      <c r="G1168" t="inlineStr">
        <is>
          <t>POS</t>
        </is>
      </c>
      <c r="H1168" s="42" t="n">
        <v>1227.68</v>
      </c>
      <c r="I1168" s="42" t="n">
        <v>0</v>
      </c>
      <c r="J1168" s="42" t="n">
        <v>1227.68</v>
      </c>
      <c r="K1168" s="42" t="n">
        <v>0</v>
      </c>
      <c r="L1168" s="42" t="n">
        <v>2</v>
      </c>
      <c r="M1168" s="42" t="n">
        <v>11</v>
      </c>
      <c r="N1168" s="42" t="n">
        <v>1227.68</v>
      </c>
      <c r="O1168" s="42" t="n">
        <v>1227.68</v>
      </c>
      <c r="P1168" s="42" t="n">
        <v>0</v>
      </c>
      <c r="Q1168" s="42" t="n">
        <v>0</v>
      </c>
      <c r="R1168" s="42" t="n">
        <v>0</v>
      </c>
      <c r="S1168" s="42">
        <f>N1168-(J1168-K1168)</f>
        <v/>
      </c>
      <c r="T1168">
        <f>IF(N1168=0,0,IF(AND(ABS(S1168)&gt;Calc!$B$8,ABS(S1168)/ABS(N1168)&gt;Calc!$B$9),1,0))</f>
        <v/>
      </c>
      <c r="U1168">
        <f>IF(AND(A1168=Calc!$B$3,OR(Calc!$B$6="*",G1168=Calc!$B$6),OR(Calc!$B$7="*",F1168=Calc!$B$7)),1,0)</f>
        <v/>
      </c>
      <c r="V1168">
        <f>IF(AND(U1168=1,J1168&gt;0),J1168+ROW()/1000000,0)</f>
        <v/>
      </c>
      <c r="W1168">
        <f>IF(AND(U1168=1,OR(N1168&lt;&gt;0,J1168&lt;&gt;0)),ABS(S1168)+ROW()/1000000,0)</f>
        <v/>
      </c>
      <c r="X1168">
        <f>IF(AND(U1168=1,T1168=1,C1168&lt;&gt;0),ABS(S1168)+ROW()/1000000,0)</f>
        <v/>
      </c>
    </row>
    <row r="1169">
      <c r="A1169" t="n">
        <v>201802</v>
      </c>
      <c r="B1169" t="inlineStr">
        <is>
          <t>02/2018</t>
        </is>
      </c>
      <c r="C1169" t="n">
        <v>19</v>
      </c>
      <c r="D1169" t="inlineStr">
        <is>
          <t>S19</t>
        </is>
      </c>
      <c r="E1169" t="inlineStr">
        <is>
          <t>Nexa Berlin (S19)</t>
        </is>
      </c>
      <c r="F1169" t="inlineStr">
        <is>
          <t>Đức</t>
        </is>
      </c>
      <c r="G1169" t="inlineStr">
        <is>
          <t>POS</t>
        </is>
      </c>
      <c r="H1169" s="42" t="n">
        <v>33790.08</v>
      </c>
      <c r="I1169" s="42" t="n">
        <v>0</v>
      </c>
      <c r="J1169" s="42" t="n">
        <v>33790.08</v>
      </c>
      <c r="K1169" s="42" t="n">
        <v>0</v>
      </c>
      <c r="L1169" s="42" t="n">
        <v>4</v>
      </c>
      <c r="M1169" s="42" t="n">
        <v>55</v>
      </c>
      <c r="N1169" s="42" t="n">
        <v>33790.08</v>
      </c>
      <c r="O1169" s="42" t="n">
        <v>33790.08</v>
      </c>
      <c r="P1169" s="42" t="n">
        <v>0</v>
      </c>
      <c r="Q1169" s="42" t="n">
        <v>0</v>
      </c>
      <c r="R1169" s="42" t="n">
        <v>0</v>
      </c>
      <c r="S1169" s="42">
        <f>N1169-(J1169-K1169)</f>
        <v/>
      </c>
      <c r="T1169">
        <f>IF(N1169=0,0,IF(AND(ABS(S1169)&gt;Calc!$B$8,ABS(S1169)/ABS(N1169)&gt;Calc!$B$9),1,0))</f>
        <v/>
      </c>
      <c r="U1169">
        <f>IF(AND(A1169=Calc!$B$3,OR(Calc!$B$6="*",G1169=Calc!$B$6),OR(Calc!$B$7="*",F1169=Calc!$B$7)),1,0)</f>
        <v/>
      </c>
      <c r="V1169">
        <f>IF(AND(U1169=1,J1169&gt;0),J1169+ROW()/1000000,0)</f>
        <v/>
      </c>
      <c r="W1169">
        <f>IF(AND(U1169=1,OR(N1169&lt;&gt;0,J1169&lt;&gt;0)),ABS(S1169)+ROW()/1000000,0)</f>
        <v/>
      </c>
      <c r="X1169">
        <f>IF(AND(U1169=1,T1169=1,C1169&lt;&gt;0),ABS(S1169)+ROW()/1000000,0)</f>
        <v/>
      </c>
    </row>
    <row r="1170">
      <c r="A1170" t="n">
        <v>201802</v>
      </c>
      <c r="B1170" t="inlineStr">
        <is>
          <t>02/2018</t>
        </is>
      </c>
      <c r="C1170" t="n">
        <v>20</v>
      </c>
      <c r="D1170" t="inlineStr">
        <is>
          <t>S20</t>
        </is>
      </c>
      <c r="E1170" t="inlineStr">
        <is>
          <t>Nexa Brandenburg (S20)</t>
        </is>
      </c>
      <c r="F1170" t="inlineStr">
        <is>
          <t>Đức</t>
        </is>
      </c>
      <c r="G1170" t="inlineStr">
        <is>
          <t>POS</t>
        </is>
      </c>
      <c r="H1170" s="42" t="n">
        <v>39084.29</v>
      </c>
      <c r="I1170" s="42" t="n">
        <v>0</v>
      </c>
      <c r="J1170" s="42" t="n">
        <v>39084.29</v>
      </c>
      <c r="K1170" s="42" t="n">
        <v>68.67</v>
      </c>
      <c r="L1170" s="42" t="n">
        <v>7</v>
      </c>
      <c r="M1170" s="42" t="n">
        <v>74</v>
      </c>
      <c r="N1170" s="42" t="n">
        <v>39015.62</v>
      </c>
      <c r="O1170" s="42" t="n">
        <v>39084.29</v>
      </c>
      <c r="P1170" s="42" t="n">
        <v>0</v>
      </c>
      <c r="Q1170" s="42" t="n">
        <v>0</v>
      </c>
      <c r="R1170" s="42" t="n">
        <v>0</v>
      </c>
      <c r="S1170" s="42">
        <f>N1170-(J1170-K1170)</f>
        <v/>
      </c>
      <c r="T1170">
        <f>IF(N1170=0,0,IF(AND(ABS(S1170)&gt;Calc!$B$8,ABS(S1170)/ABS(N1170)&gt;Calc!$B$9),1,0))</f>
        <v/>
      </c>
      <c r="U1170">
        <f>IF(AND(A1170=Calc!$B$3,OR(Calc!$B$6="*",G1170=Calc!$B$6),OR(Calc!$B$7="*",F1170=Calc!$B$7)),1,0)</f>
        <v/>
      </c>
      <c r="V1170">
        <f>IF(AND(U1170=1,J1170&gt;0),J1170+ROW()/1000000,0)</f>
        <v/>
      </c>
      <c r="W1170">
        <f>IF(AND(U1170=1,OR(N1170&lt;&gt;0,J1170&lt;&gt;0)),ABS(S1170)+ROW()/1000000,0)</f>
        <v/>
      </c>
      <c r="X1170">
        <f>IF(AND(U1170=1,T1170=1,C1170&lt;&gt;0),ABS(S1170)+ROW()/1000000,0)</f>
        <v/>
      </c>
    </row>
    <row r="1171">
      <c r="A1171" t="n">
        <v>201802</v>
      </c>
      <c r="B1171" t="inlineStr">
        <is>
          <t>02/2018</t>
        </is>
      </c>
      <c r="C1171" t="n">
        <v>22</v>
      </c>
      <c r="D1171" t="inlineStr">
        <is>
          <t>S22</t>
        </is>
      </c>
      <c r="E1171" t="inlineStr">
        <is>
          <t>Nexa Freistaat Thüringen (S22)</t>
        </is>
      </c>
      <c r="F1171" t="inlineStr">
        <is>
          <t>Đức</t>
        </is>
      </c>
      <c r="G1171" t="inlineStr">
        <is>
          <t>POS</t>
        </is>
      </c>
      <c r="H1171" s="42" t="n">
        <v>4703.74</v>
      </c>
      <c r="I1171" s="42" t="n">
        <v>0</v>
      </c>
      <c r="J1171" s="42" t="n">
        <v>4703.74</v>
      </c>
      <c r="K1171" s="42" t="n">
        <v>536</v>
      </c>
      <c r="L1171" s="42" t="n">
        <v>5</v>
      </c>
      <c r="M1171" s="42" t="n">
        <v>30</v>
      </c>
      <c r="N1171" s="42" t="n">
        <v>4167.74</v>
      </c>
      <c r="O1171" s="42" t="n">
        <v>4703.74</v>
      </c>
      <c r="P1171" s="42" t="n">
        <v>1</v>
      </c>
      <c r="Q1171" s="42" t="n">
        <v>0</v>
      </c>
      <c r="R1171" s="42" t="n">
        <v>0</v>
      </c>
      <c r="S1171" s="42">
        <f>N1171-(J1171-K1171)</f>
        <v/>
      </c>
      <c r="T1171">
        <f>IF(N1171=0,0,IF(AND(ABS(S1171)&gt;Calc!$B$8,ABS(S1171)/ABS(N1171)&gt;Calc!$B$9),1,0))</f>
        <v/>
      </c>
      <c r="U1171">
        <f>IF(AND(A1171=Calc!$B$3,OR(Calc!$B$6="*",G1171=Calc!$B$6),OR(Calc!$B$7="*",F1171=Calc!$B$7)),1,0)</f>
        <v/>
      </c>
      <c r="V1171">
        <f>IF(AND(U1171=1,J1171&gt;0),J1171+ROW()/1000000,0)</f>
        <v/>
      </c>
      <c r="W1171">
        <f>IF(AND(U1171=1,OR(N1171&lt;&gt;0,J1171&lt;&gt;0)),ABS(S1171)+ROW()/1000000,0)</f>
        <v/>
      </c>
      <c r="X1171">
        <f>IF(AND(U1171=1,T1171=1,C1171&lt;&gt;0),ABS(S1171)+ROW()/1000000,0)</f>
        <v/>
      </c>
    </row>
    <row r="1172">
      <c r="A1172" t="n">
        <v>201802</v>
      </c>
      <c r="B1172" t="inlineStr">
        <is>
          <t>02/2018</t>
        </is>
      </c>
      <c r="C1172" t="n">
        <v>23</v>
      </c>
      <c r="D1172" t="inlineStr">
        <is>
          <t>S23</t>
        </is>
      </c>
      <c r="E1172" t="inlineStr">
        <is>
          <t>Nexa Hamburg (S23)</t>
        </is>
      </c>
      <c r="F1172" t="inlineStr">
        <is>
          <t>Đức</t>
        </is>
      </c>
      <c r="G1172" t="inlineStr">
        <is>
          <t>POS</t>
        </is>
      </c>
      <c r="H1172" s="42" t="n">
        <v>26293.91</v>
      </c>
      <c r="I1172" s="42" t="n">
        <v>0</v>
      </c>
      <c r="J1172" s="42" t="n">
        <v>26293.91</v>
      </c>
      <c r="K1172" s="42" t="n">
        <v>538</v>
      </c>
      <c r="L1172" s="42" t="n">
        <v>7</v>
      </c>
      <c r="M1172" s="42" t="n">
        <v>58</v>
      </c>
      <c r="N1172" s="42" t="n">
        <v>25755.91</v>
      </c>
      <c r="O1172" s="42" t="n">
        <v>26293.91</v>
      </c>
      <c r="P1172" s="42" t="n">
        <v>0</v>
      </c>
      <c r="Q1172" s="42" t="n">
        <v>0</v>
      </c>
      <c r="R1172" s="42" t="n">
        <v>0</v>
      </c>
      <c r="S1172" s="42">
        <f>N1172-(J1172-K1172)</f>
        <v/>
      </c>
      <c r="T1172">
        <f>IF(N1172=0,0,IF(AND(ABS(S1172)&gt;Calc!$B$8,ABS(S1172)/ABS(N1172)&gt;Calc!$B$9),1,0))</f>
        <v/>
      </c>
      <c r="U1172">
        <f>IF(AND(A1172=Calc!$B$3,OR(Calc!$B$6="*",G1172=Calc!$B$6),OR(Calc!$B$7="*",F1172=Calc!$B$7)),1,0)</f>
        <v/>
      </c>
      <c r="V1172">
        <f>IF(AND(U1172=1,J1172&gt;0),J1172+ROW()/1000000,0)</f>
        <v/>
      </c>
      <c r="W1172">
        <f>IF(AND(U1172=1,OR(N1172&lt;&gt;0,J1172&lt;&gt;0)),ABS(S1172)+ROW()/1000000,0)</f>
        <v/>
      </c>
      <c r="X1172">
        <f>IF(AND(U1172=1,T1172=1,C1172&lt;&gt;0),ABS(S1172)+ROW()/1000000,0)</f>
        <v/>
      </c>
    </row>
    <row r="1173">
      <c r="A1173" t="n">
        <v>201802</v>
      </c>
      <c r="B1173" t="inlineStr">
        <is>
          <t>02/2018</t>
        </is>
      </c>
      <c r="C1173" t="n">
        <v>24</v>
      </c>
      <c r="D1173" t="inlineStr">
        <is>
          <t>S24</t>
        </is>
      </c>
      <c r="E1173" t="inlineStr">
        <is>
          <t>Nexa Hessen (S24)</t>
        </is>
      </c>
      <c r="F1173" t="inlineStr">
        <is>
          <t>Đức</t>
        </is>
      </c>
      <c r="G1173" t="inlineStr">
        <is>
          <t>POS</t>
        </is>
      </c>
      <c r="H1173" s="42" t="n">
        <v>21417.83</v>
      </c>
      <c r="I1173" s="42" t="n">
        <v>0</v>
      </c>
      <c r="J1173" s="42" t="n">
        <v>21417.83</v>
      </c>
      <c r="K1173" s="42" t="n">
        <v>0</v>
      </c>
      <c r="L1173" s="42" t="n">
        <v>12</v>
      </c>
      <c r="M1173" s="42" t="n">
        <v>66</v>
      </c>
      <c r="N1173" s="42" t="n">
        <v>21417.83</v>
      </c>
      <c r="O1173" s="42" t="n">
        <v>21417.83</v>
      </c>
      <c r="P1173" s="42" t="n">
        <v>0</v>
      </c>
      <c r="Q1173" s="42" t="n">
        <v>0</v>
      </c>
      <c r="R1173" s="42" t="n">
        <v>0</v>
      </c>
      <c r="S1173" s="42">
        <f>N1173-(J1173-K1173)</f>
        <v/>
      </c>
      <c r="T1173">
        <f>IF(N1173=0,0,IF(AND(ABS(S1173)&gt;Calc!$B$8,ABS(S1173)/ABS(N1173)&gt;Calc!$B$9),1,0))</f>
        <v/>
      </c>
      <c r="U1173">
        <f>IF(AND(A1173=Calc!$B$3,OR(Calc!$B$6="*",G1173=Calc!$B$6),OR(Calc!$B$7="*",F1173=Calc!$B$7)),1,0)</f>
        <v/>
      </c>
      <c r="V1173">
        <f>IF(AND(U1173=1,J1173&gt;0),J1173+ROW()/1000000,0)</f>
        <v/>
      </c>
      <c r="W1173">
        <f>IF(AND(U1173=1,OR(N1173&lt;&gt;0,J1173&lt;&gt;0)),ABS(S1173)+ROW()/1000000,0)</f>
        <v/>
      </c>
      <c r="X1173">
        <f>IF(AND(U1173=1,T1173=1,C1173&lt;&gt;0),ABS(S1173)+ROW()/1000000,0)</f>
        <v/>
      </c>
    </row>
    <row r="1174">
      <c r="A1174" t="n">
        <v>201802</v>
      </c>
      <c r="B1174" t="inlineStr">
        <is>
          <t>02/2018</t>
        </is>
      </c>
      <c r="C1174" t="n">
        <v>27</v>
      </c>
      <c r="D1174" t="inlineStr">
        <is>
          <t>S27</t>
        </is>
      </c>
      <c r="E1174" t="inlineStr">
        <is>
          <t>Nexa Sachsen-Anhalt (S27)</t>
        </is>
      </c>
      <c r="F1174" t="inlineStr">
        <is>
          <t>Đức</t>
        </is>
      </c>
      <c r="G1174" t="inlineStr">
        <is>
          <t>POS</t>
        </is>
      </c>
      <c r="H1174" s="42" t="n">
        <v>3625.74</v>
      </c>
      <c r="I1174" s="42" t="n">
        <v>0</v>
      </c>
      <c r="J1174" s="42" t="n">
        <v>3625.74</v>
      </c>
      <c r="K1174" s="42" t="n">
        <v>0</v>
      </c>
      <c r="L1174" s="42" t="n">
        <v>4</v>
      </c>
      <c r="M1174" s="42" t="n">
        <v>21</v>
      </c>
      <c r="N1174" s="42" t="n">
        <v>3625.74</v>
      </c>
      <c r="O1174" s="42" t="n">
        <v>3625.74</v>
      </c>
      <c r="P1174" s="42" t="n">
        <v>0</v>
      </c>
      <c r="Q1174" s="42" t="n">
        <v>0</v>
      </c>
      <c r="R1174" s="42" t="n">
        <v>0</v>
      </c>
      <c r="S1174" s="42">
        <f>N1174-(J1174-K1174)</f>
        <v/>
      </c>
      <c r="T1174">
        <f>IF(N1174=0,0,IF(AND(ABS(S1174)&gt;Calc!$B$8,ABS(S1174)/ABS(N1174)&gt;Calc!$B$9),1,0))</f>
        <v/>
      </c>
      <c r="U1174">
        <f>IF(AND(A1174=Calc!$B$3,OR(Calc!$B$6="*",G1174=Calc!$B$6),OR(Calc!$B$7="*",F1174=Calc!$B$7)),1,0)</f>
        <v/>
      </c>
      <c r="V1174">
        <f>IF(AND(U1174=1,J1174&gt;0),J1174+ROW()/1000000,0)</f>
        <v/>
      </c>
      <c r="W1174">
        <f>IF(AND(U1174=1,OR(N1174&lt;&gt;0,J1174&lt;&gt;0)),ABS(S1174)+ROW()/1000000,0)</f>
        <v/>
      </c>
      <c r="X1174">
        <f>IF(AND(U1174=1,T1174=1,C1174&lt;&gt;0),ABS(S1174)+ROW()/1000000,0)</f>
        <v/>
      </c>
    </row>
    <row r="1175">
      <c r="A1175" t="n">
        <v>201802</v>
      </c>
      <c r="B1175" t="inlineStr">
        <is>
          <t>02/2018</t>
        </is>
      </c>
      <c r="C1175" t="n">
        <v>29</v>
      </c>
      <c r="D1175" t="inlineStr">
        <is>
          <t>S29</t>
        </is>
      </c>
      <c r="E1175" t="inlineStr">
        <is>
          <t>Nexa Enna (S29)</t>
        </is>
      </c>
      <c r="F1175" t="inlineStr">
        <is>
          <t>Ý</t>
        </is>
      </c>
      <c r="G1175" t="inlineStr">
        <is>
          <t>POS</t>
        </is>
      </c>
      <c r="H1175" s="42" t="n">
        <v>47820.21</v>
      </c>
      <c r="I1175" s="42" t="n">
        <v>0</v>
      </c>
      <c r="J1175" s="42" t="n">
        <v>47820.21</v>
      </c>
      <c r="K1175" s="42" t="n">
        <v>796</v>
      </c>
      <c r="L1175" s="42" t="n">
        <v>16</v>
      </c>
      <c r="M1175" s="42" t="n">
        <v>121</v>
      </c>
      <c r="N1175" s="42" t="n">
        <v>47024.21</v>
      </c>
      <c r="O1175" s="42" t="n">
        <v>47820.21</v>
      </c>
      <c r="P1175" s="42" t="n">
        <v>0</v>
      </c>
      <c r="Q1175" s="42" t="n">
        <v>0</v>
      </c>
      <c r="R1175" s="42" t="n">
        <v>0</v>
      </c>
      <c r="S1175" s="42">
        <f>N1175-(J1175-K1175)</f>
        <v/>
      </c>
      <c r="T1175">
        <f>IF(N1175=0,0,IF(AND(ABS(S1175)&gt;Calc!$B$8,ABS(S1175)/ABS(N1175)&gt;Calc!$B$9),1,0))</f>
        <v/>
      </c>
      <c r="U1175">
        <f>IF(AND(A1175=Calc!$B$3,OR(Calc!$B$6="*",G1175=Calc!$B$6),OR(Calc!$B$7="*",F1175=Calc!$B$7)),1,0)</f>
        <v/>
      </c>
      <c r="V1175">
        <f>IF(AND(U1175=1,J1175&gt;0),J1175+ROW()/1000000,0)</f>
        <v/>
      </c>
      <c r="W1175">
        <f>IF(AND(U1175=1,OR(N1175&lt;&gt;0,J1175&lt;&gt;0)),ABS(S1175)+ROW()/1000000,0)</f>
        <v/>
      </c>
      <c r="X1175">
        <f>IF(AND(U1175=1,T1175=1,C1175&lt;&gt;0),ABS(S1175)+ROW()/1000000,0)</f>
        <v/>
      </c>
    </row>
    <row r="1176">
      <c r="A1176" t="n">
        <v>201802</v>
      </c>
      <c r="B1176" t="inlineStr">
        <is>
          <t>02/2018</t>
        </is>
      </c>
      <c r="C1176" t="n">
        <v>30</v>
      </c>
      <c r="D1176" t="inlineStr">
        <is>
          <t>S30</t>
        </is>
      </c>
      <c r="E1176" t="inlineStr">
        <is>
          <t>Nexa Pesaro (S30)</t>
        </is>
      </c>
      <c r="F1176" t="inlineStr">
        <is>
          <t>Ý</t>
        </is>
      </c>
      <c r="G1176" t="inlineStr">
        <is>
          <t>POS</t>
        </is>
      </c>
      <c r="H1176" s="42" t="n">
        <v>24822.2</v>
      </c>
      <c r="I1176" s="42" t="n">
        <v>0</v>
      </c>
      <c r="J1176" s="42" t="n">
        <v>24822.2</v>
      </c>
      <c r="K1176" s="42" t="n">
        <v>0</v>
      </c>
      <c r="L1176" s="42" t="n">
        <v>6</v>
      </c>
      <c r="M1176" s="42" t="n">
        <v>75</v>
      </c>
      <c r="N1176" s="42" t="n">
        <v>24822.2</v>
      </c>
      <c r="O1176" s="42" t="n">
        <v>24822.2</v>
      </c>
      <c r="P1176" s="42" t="n">
        <v>0</v>
      </c>
      <c r="Q1176" s="42" t="n">
        <v>0</v>
      </c>
      <c r="R1176" s="42" t="n">
        <v>0</v>
      </c>
      <c r="S1176" s="42">
        <f>N1176-(J1176-K1176)</f>
        <v/>
      </c>
      <c r="T1176">
        <f>IF(N1176=0,0,IF(AND(ABS(S1176)&gt;Calc!$B$8,ABS(S1176)/ABS(N1176)&gt;Calc!$B$9),1,0))</f>
        <v/>
      </c>
      <c r="U1176">
        <f>IF(AND(A1176=Calc!$B$3,OR(Calc!$B$6="*",G1176=Calc!$B$6),OR(Calc!$B$7="*",F1176=Calc!$B$7)),1,0)</f>
        <v/>
      </c>
      <c r="V1176">
        <f>IF(AND(U1176=1,J1176&gt;0),J1176+ROW()/1000000,0)</f>
        <v/>
      </c>
      <c r="W1176">
        <f>IF(AND(U1176=1,OR(N1176&lt;&gt;0,J1176&lt;&gt;0)),ABS(S1176)+ROW()/1000000,0)</f>
        <v/>
      </c>
      <c r="X1176">
        <f>IF(AND(U1176=1,T1176=1,C1176&lt;&gt;0),ABS(S1176)+ROW()/1000000,0)</f>
        <v/>
      </c>
    </row>
    <row r="1177">
      <c r="A1177" t="n">
        <v>201802</v>
      </c>
      <c r="B1177" t="inlineStr">
        <is>
          <t>02/2018</t>
        </is>
      </c>
      <c r="C1177" t="n">
        <v>31</v>
      </c>
      <c r="D1177" t="inlineStr">
        <is>
          <t>S31</t>
        </is>
      </c>
      <c r="E1177" t="inlineStr">
        <is>
          <t>Nexa Drenthe (S31)</t>
        </is>
      </c>
      <c r="F1177" t="inlineStr">
        <is>
          <t>Hà Lan</t>
        </is>
      </c>
      <c r="G1177" t="inlineStr">
        <is>
          <t>POS</t>
        </is>
      </c>
      <c r="H1177" s="42" t="n">
        <v>5872.97</v>
      </c>
      <c r="I1177" s="42" t="n">
        <v>0</v>
      </c>
      <c r="J1177" s="42" t="n">
        <v>5872.97</v>
      </c>
      <c r="K1177" s="42" t="n">
        <v>0</v>
      </c>
      <c r="L1177" s="42" t="n">
        <v>6</v>
      </c>
      <c r="M1177" s="42" t="n">
        <v>37</v>
      </c>
      <c r="N1177" s="42" t="n">
        <v>5872.97</v>
      </c>
      <c r="O1177" s="42" t="n">
        <v>5872.97</v>
      </c>
      <c r="P1177" s="42" t="n">
        <v>0</v>
      </c>
      <c r="Q1177" s="42" t="n">
        <v>0</v>
      </c>
      <c r="R1177" s="42" t="n">
        <v>0</v>
      </c>
      <c r="S1177" s="42">
        <f>N1177-(J1177-K1177)</f>
        <v/>
      </c>
      <c r="T1177">
        <f>IF(N1177=0,0,IF(AND(ABS(S1177)&gt;Calc!$B$8,ABS(S1177)/ABS(N1177)&gt;Calc!$B$9),1,0))</f>
        <v/>
      </c>
      <c r="U1177">
        <f>IF(AND(A1177=Calc!$B$3,OR(Calc!$B$6="*",G1177=Calc!$B$6),OR(Calc!$B$7="*",F1177=Calc!$B$7)),1,0)</f>
        <v/>
      </c>
      <c r="V1177">
        <f>IF(AND(U1177=1,J1177&gt;0),J1177+ROW()/1000000,0)</f>
        <v/>
      </c>
      <c r="W1177">
        <f>IF(AND(U1177=1,OR(N1177&lt;&gt;0,J1177&lt;&gt;0)),ABS(S1177)+ROW()/1000000,0)</f>
        <v/>
      </c>
      <c r="X1177">
        <f>IF(AND(U1177=1,T1177=1,C1177&lt;&gt;0),ABS(S1177)+ROW()/1000000,0)</f>
        <v/>
      </c>
    </row>
    <row r="1178">
      <c r="A1178" t="n">
        <v>201802</v>
      </c>
      <c r="B1178" t="inlineStr">
        <is>
          <t>02/2018</t>
        </is>
      </c>
      <c r="C1178" t="n">
        <v>32</v>
      </c>
      <c r="D1178" t="inlineStr">
        <is>
          <t>S32</t>
        </is>
      </c>
      <c r="E1178" t="inlineStr">
        <is>
          <t>Nexa Flevoland (S32)</t>
        </is>
      </c>
      <c r="F1178" t="inlineStr">
        <is>
          <t>Hà Lan</t>
        </is>
      </c>
      <c r="G1178" t="inlineStr">
        <is>
          <t>POS</t>
        </is>
      </c>
      <c r="H1178" s="42" t="n">
        <v>4493.93</v>
      </c>
      <c r="I1178" s="42" t="n">
        <v>0</v>
      </c>
      <c r="J1178" s="42" t="n">
        <v>4493.93</v>
      </c>
      <c r="K1178" s="42" t="n">
        <v>0</v>
      </c>
      <c r="L1178" s="42" t="n">
        <v>3</v>
      </c>
      <c r="M1178" s="42" t="n">
        <v>20</v>
      </c>
      <c r="N1178" s="42" t="n">
        <v>4493.93</v>
      </c>
      <c r="O1178" s="42" t="n">
        <v>4493.93</v>
      </c>
      <c r="P1178" s="42" t="n">
        <v>0</v>
      </c>
      <c r="Q1178" s="42" t="n">
        <v>0</v>
      </c>
      <c r="R1178" s="42" t="n">
        <v>0</v>
      </c>
      <c r="S1178" s="42">
        <f>N1178-(J1178-K1178)</f>
        <v/>
      </c>
      <c r="T1178">
        <f>IF(N1178=0,0,IF(AND(ABS(S1178)&gt;Calc!$B$8,ABS(S1178)/ABS(N1178)&gt;Calc!$B$9),1,0))</f>
        <v/>
      </c>
      <c r="U1178">
        <f>IF(AND(A1178=Calc!$B$3,OR(Calc!$B$6="*",G1178=Calc!$B$6),OR(Calc!$B$7="*",F1178=Calc!$B$7)),1,0)</f>
        <v/>
      </c>
      <c r="V1178">
        <f>IF(AND(U1178=1,J1178&gt;0),J1178+ROW()/1000000,0)</f>
        <v/>
      </c>
      <c r="W1178">
        <f>IF(AND(U1178=1,OR(N1178&lt;&gt;0,J1178&lt;&gt;0)),ABS(S1178)+ROW()/1000000,0)</f>
        <v/>
      </c>
      <c r="X1178">
        <f>IF(AND(U1178=1,T1178=1,C1178&lt;&gt;0),ABS(S1178)+ROW()/1000000,0)</f>
        <v/>
      </c>
    </row>
    <row r="1179">
      <c r="A1179" t="n">
        <v>201802</v>
      </c>
      <c r="B1179" t="inlineStr">
        <is>
          <t>02/2018</t>
        </is>
      </c>
      <c r="C1179" t="n">
        <v>33</v>
      </c>
      <c r="D1179" t="inlineStr">
        <is>
          <t>S33</t>
        </is>
      </c>
      <c r="E1179" t="inlineStr">
        <is>
          <t>Nexa Friesland (S33)</t>
        </is>
      </c>
      <c r="F1179" t="inlineStr">
        <is>
          <t>Hà Lan</t>
        </is>
      </c>
      <c r="G1179" t="inlineStr">
        <is>
          <t>POS</t>
        </is>
      </c>
      <c r="H1179" s="42" t="n">
        <v>12807.85</v>
      </c>
      <c r="I1179" s="42" t="n">
        <v>0</v>
      </c>
      <c r="J1179" s="42" t="n">
        <v>12807.85</v>
      </c>
      <c r="K1179" s="42" t="n">
        <v>239.98</v>
      </c>
      <c r="L1179" s="42" t="n">
        <v>5</v>
      </c>
      <c r="M1179" s="42" t="n">
        <v>31</v>
      </c>
      <c r="N1179" s="42" t="n">
        <v>12567.87</v>
      </c>
      <c r="O1179" s="42" t="n">
        <v>12807.85</v>
      </c>
      <c r="P1179" s="42" t="n">
        <v>1</v>
      </c>
      <c r="Q1179" s="42" t="n">
        <v>0</v>
      </c>
      <c r="R1179" s="42" t="n">
        <v>0</v>
      </c>
      <c r="S1179" s="42">
        <f>N1179-(J1179-K1179)</f>
        <v/>
      </c>
      <c r="T1179">
        <f>IF(N1179=0,0,IF(AND(ABS(S1179)&gt;Calc!$B$8,ABS(S1179)/ABS(N1179)&gt;Calc!$B$9),1,0))</f>
        <v/>
      </c>
      <c r="U1179">
        <f>IF(AND(A1179=Calc!$B$3,OR(Calc!$B$6="*",G1179=Calc!$B$6),OR(Calc!$B$7="*",F1179=Calc!$B$7)),1,0)</f>
        <v/>
      </c>
      <c r="V1179">
        <f>IF(AND(U1179=1,J1179&gt;0),J1179+ROW()/1000000,0)</f>
        <v/>
      </c>
      <c r="W1179">
        <f>IF(AND(U1179=1,OR(N1179&lt;&gt;0,J1179&lt;&gt;0)),ABS(S1179)+ROW()/1000000,0)</f>
        <v/>
      </c>
      <c r="X1179">
        <f>IF(AND(U1179=1,T1179=1,C1179&lt;&gt;0),ABS(S1179)+ROW()/1000000,0)</f>
        <v/>
      </c>
    </row>
    <row r="1180">
      <c r="A1180" t="n">
        <v>201802</v>
      </c>
      <c r="B1180" t="inlineStr">
        <is>
          <t>02/2018</t>
        </is>
      </c>
      <c r="C1180" t="n">
        <v>34</v>
      </c>
      <c r="D1180" t="inlineStr">
        <is>
          <t>S34</t>
        </is>
      </c>
      <c r="E1180" t="inlineStr">
        <is>
          <t>Nexa Groningen (S34)</t>
        </is>
      </c>
      <c r="F1180" t="inlineStr">
        <is>
          <t>Hà Lan</t>
        </is>
      </c>
      <c r="G1180" t="inlineStr">
        <is>
          <t>POS</t>
        </is>
      </c>
      <c r="H1180" s="42" t="n">
        <v>39719.23</v>
      </c>
      <c r="I1180" s="42" t="n">
        <v>0</v>
      </c>
      <c r="J1180" s="42" t="n">
        <v>39719.23</v>
      </c>
      <c r="K1180" s="42" t="n">
        <v>0</v>
      </c>
      <c r="L1180" s="42" t="n">
        <v>4</v>
      </c>
      <c r="M1180" s="42" t="n">
        <v>35</v>
      </c>
      <c r="N1180" s="42" t="n">
        <v>39719.23</v>
      </c>
      <c r="O1180" s="42" t="n">
        <v>39719.23</v>
      </c>
      <c r="P1180" s="42" t="n">
        <v>0</v>
      </c>
      <c r="Q1180" s="42" t="n">
        <v>0</v>
      </c>
      <c r="R1180" s="42" t="n">
        <v>0</v>
      </c>
      <c r="S1180" s="42">
        <f>N1180-(J1180-K1180)</f>
        <v/>
      </c>
      <c r="T1180">
        <f>IF(N1180=0,0,IF(AND(ABS(S1180)&gt;Calc!$B$8,ABS(S1180)/ABS(N1180)&gt;Calc!$B$9),1,0))</f>
        <v/>
      </c>
      <c r="U1180">
        <f>IF(AND(A1180=Calc!$B$3,OR(Calc!$B$6="*",G1180=Calc!$B$6),OR(Calc!$B$7="*",F1180=Calc!$B$7)),1,0)</f>
        <v/>
      </c>
      <c r="V1180">
        <f>IF(AND(U1180=1,J1180&gt;0),J1180+ROW()/1000000,0)</f>
        <v/>
      </c>
      <c r="W1180">
        <f>IF(AND(U1180=1,OR(N1180&lt;&gt;0,J1180&lt;&gt;0)),ABS(S1180)+ROW()/1000000,0)</f>
        <v/>
      </c>
      <c r="X1180">
        <f>IF(AND(U1180=1,T1180=1,C1180&lt;&gt;0),ABS(S1180)+ROW()/1000000,0)</f>
        <v/>
      </c>
    </row>
    <row r="1181">
      <c r="A1181" t="n">
        <v>201802</v>
      </c>
      <c r="B1181" t="inlineStr">
        <is>
          <t>02/2018</t>
        </is>
      </c>
      <c r="C1181" t="n">
        <v>36</v>
      </c>
      <c r="D1181" t="inlineStr">
        <is>
          <t>S36</t>
        </is>
      </c>
      <c r="E1181" t="inlineStr">
        <is>
          <t>Nexa Armagh (S36)</t>
        </is>
      </c>
      <c r="F1181" t="inlineStr">
        <is>
          <t>Anh</t>
        </is>
      </c>
      <c r="G1181" t="inlineStr">
        <is>
          <t>POS</t>
        </is>
      </c>
      <c r="H1181" s="42" t="n">
        <v>8158.34</v>
      </c>
      <c r="I1181" s="42" t="n">
        <v>0</v>
      </c>
      <c r="J1181" s="42" t="n">
        <v>8158.34</v>
      </c>
      <c r="K1181" s="42" t="n">
        <v>0</v>
      </c>
      <c r="L1181" s="42" t="n">
        <v>5</v>
      </c>
      <c r="M1181" s="42" t="n">
        <v>41</v>
      </c>
      <c r="N1181" s="42" t="n">
        <v>8158.34</v>
      </c>
      <c r="O1181" s="42" t="n">
        <v>8158.34</v>
      </c>
      <c r="P1181" s="42" t="n">
        <v>0</v>
      </c>
      <c r="Q1181" s="42" t="n">
        <v>0</v>
      </c>
      <c r="R1181" s="42" t="n">
        <v>0</v>
      </c>
      <c r="S1181" s="42">
        <f>N1181-(J1181-K1181)</f>
        <v/>
      </c>
      <c r="T1181">
        <f>IF(N1181=0,0,IF(AND(ABS(S1181)&gt;Calc!$B$8,ABS(S1181)/ABS(N1181)&gt;Calc!$B$9),1,0))</f>
        <v/>
      </c>
      <c r="U1181">
        <f>IF(AND(A1181=Calc!$B$3,OR(Calc!$B$6="*",G1181=Calc!$B$6),OR(Calc!$B$7="*",F1181=Calc!$B$7)),1,0)</f>
        <v/>
      </c>
      <c r="V1181">
        <f>IF(AND(U1181=1,J1181&gt;0),J1181+ROW()/1000000,0)</f>
        <v/>
      </c>
      <c r="W1181">
        <f>IF(AND(U1181=1,OR(N1181&lt;&gt;0,J1181&lt;&gt;0)),ABS(S1181)+ROW()/1000000,0)</f>
        <v/>
      </c>
      <c r="X1181">
        <f>IF(AND(U1181=1,T1181=1,C1181&lt;&gt;0),ABS(S1181)+ROW()/1000000,0)</f>
        <v/>
      </c>
    </row>
    <row r="1182">
      <c r="A1182" t="n">
        <v>201802</v>
      </c>
      <c r="B1182" t="inlineStr">
        <is>
          <t>02/2018</t>
        </is>
      </c>
      <c r="C1182" t="n">
        <v>37</v>
      </c>
      <c r="D1182" t="inlineStr">
        <is>
          <t>S37</t>
        </is>
      </c>
      <c r="E1182" t="inlineStr">
        <is>
          <t>Nexa Ayrshire (S37)</t>
        </is>
      </c>
      <c r="F1182" t="inlineStr">
        <is>
          <t>Anh</t>
        </is>
      </c>
      <c r="G1182" t="inlineStr">
        <is>
          <t>POS</t>
        </is>
      </c>
      <c r="H1182" s="42" t="n">
        <v>27416.62</v>
      </c>
      <c r="I1182" s="42" t="n">
        <v>0</v>
      </c>
      <c r="J1182" s="42" t="n">
        <v>27416.62</v>
      </c>
      <c r="K1182" s="42" t="n">
        <v>0</v>
      </c>
      <c r="L1182" s="42" t="n">
        <v>9</v>
      </c>
      <c r="M1182" s="42" t="n">
        <v>77</v>
      </c>
      <c r="N1182" s="42" t="n">
        <v>27416.62</v>
      </c>
      <c r="O1182" s="42" t="n">
        <v>27416.62</v>
      </c>
      <c r="P1182" s="42" t="n">
        <v>1</v>
      </c>
      <c r="Q1182" s="42" t="n">
        <v>0</v>
      </c>
      <c r="R1182" s="42" t="n">
        <v>0</v>
      </c>
      <c r="S1182" s="42">
        <f>N1182-(J1182-K1182)</f>
        <v/>
      </c>
      <c r="T1182">
        <f>IF(N1182=0,0,IF(AND(ABS(S1182)&gt;Calc!$B$8,ABS(S1182)/ABS(N1182)&gt;Calc!$B$9),1,0))</f>
        <v/>
      </c>
      <c r="U1182">
        <f>IF(AND(A1182=Calc!$B$3,OR(Calc!$B$6="*",G1182=Calc!$B$6),OR(Calc!$B$7="*",F1182=Calc!$B$7)),1,0)</f>
        <v/>
      </c>
      <c r="V1182">
        <f>IF(AND(U1182=1,J1182&gt;0),J1182+ROW()/1000000,0)</f>
        <v/>
      </c>
      <c r="W1182">
        <f>IF(AND(U1182=1,OR(N1182&lt;&gt;0,J1182&lt;&gt;0)),ABS(S1182)+ROW()/1000000,0)</f>
        <v/>
      </c>
      <c r="X1182">
        <f>IF(AND(U1182=1,T1182=1,C1182&lt;&gt;0),ABS(S1182)+ROW()/1000000,0)</f>
        <v/>
      </c>
    </row>
    <row r="1183">
      <c r="A1183" t="n">
        <v>201802</v>
      </c>
      <c r="B1183" t="inlineStr">
        <is>
          <t>02/2018</t>
        </is>
      </c>
      <c r="C1183" t="n">
        <v>38</v>
      </c>
      <c r="D1183" t="inlineStr">
        <is>
          <t>S38</t>
        </is>
      </c>
      <c r="E1183" t="inlineStr">
        <is>
          <t>Nexa Belfast (S38)</t>
        </is>
      </c>
      <c r="F1183" t="inlineStr">
        <is>
          <t>Anh</t>
        </is>
      </c>
      <c r="G1183" t="inlineStr">
        <is>
          <t>POS</t>
        </is>
      </c>
      <c r="H1183" s="42" t="n">
        <v>20295.66</v>
      </c>
      <c r="I1183" s="42" t="n">
        <v>0</v>
      </c>
      <c r="J1183" s="42" t="n">
        <v>20295.66</v>
      </c>
      <c r="K1183" s="42" t="n">
        <v>0</v>
      </c>
      <c r="L1183" s="42" t="n">
        <v>6</v>
      </c>
      <c r="M1183" s="42" t="n">
        <v>37</v>
      </c>
      <c r="N1183" s="42" t="n">
        <v>20295.66</v>
      </c>
      <c r="O1183" s="42" t="n">
        <v>20295.66</v>
      </c>
      <c r="P1183" s="42" t="n">
        <v>0</v>
      </c>
      <c r="Q1183" s="42" t="n">
        <v>0</v>
      </c>
      <c r="R1183" s="42" t="n">
        <v>0</v>
      </c>
      <c r="S1183" s="42">
        <f>N1183-(J1183-K1183)</f>
        <v/>
      </c>
      <c r="T1183">
        <f>IF(N1183=0,0,IF(AND(ABS(S1183)&gt;Calc!$B$8,ABS(S1183)/ABS(N1183)&gt;Calc!$B$9),1,0))</f>
        <v/>
      </c>
      <c r="U1183">
        <f>IF(AND(A1183=Calc!$B$3,OR(Calc!$B$6="*",G1183=Calc!$B$6),OR(Calc!$B$7="*",F1183=Calc!$B$7)),1,0)</f>
        <v/>
      </c>
      <c r="V1183">
        <f>IF(AND(U1183=1,J1183&gt;0),J1183+ROW()/1000000,0)</f>
        <v/>
      </c>
      <c r="W1183">
        <f>IF(AND(U1183=1,OR(N1183&lt;&gt;0,J1183&lt;&gt;0)),ABS(S1183)+ROW()/1000000,0)</f>
        <v/>
      </c>
      <c r="X1183">
        <f>IF(AND(U1183=1,T1183=1,C1183&lt;&gt;0),ABS(S1183)+ROW()/1000000,0)</f>
        <v/>
      </c>
    </row>
    <row r="1184">
      <c r="A1184" t="n">
        <v>201802</v>
      </c>
      <c r="B1184" t="inlineStr">
        <is>
          <t>02/2018</t>
        </is>
      </c>
      <c r="C1184" t="n">
        <v>39</v>
      </c>
      <c r="D1184" t="inlineStr">
        <is>
          <t>S39</t>
        </is>
      </c>
      <c r="E1184" t="inlineStr">
        <is>
          <t>Nexa Blaenau Gwent (S39)</t>
        </is>
      </c>
      <c r="F1184" t="inlineStr">
        <is>
          <t>Anh</t>
        </is>
      </c>
      <c r="G1184" t="inlineStr">
        <is>
          <t>POS</t>
        </is>
      </c>
      <c r="H1184" s="42" t="n">
        <v>20626.37</v>
      </c>
      <c r="I1184" s="42" t="n">
        <v>0</v>
      </c>
      <c r="J1184" s="42" t="n">
        <v>20626.37</v>
      </c>
      <c r="K1184" s="42" t="n">
        <v>479.94</v>
      </c>
      <c r="L1184" s="42" t="n">
        <v>7</v>
      </c>
      <c r="M1184" s="42" t="n">
        <v>74</v>
      </c>
      <c r="N1184" s="42" t="n">
        <v>20146.43</v>
      </c>
      <c r="O1184" s="42" t="n">
        <v>20626.37</v>
      </c>
      <c r="P1184" s="42" t="n">
        <v>0</v>
      </c>
      <c r="Q1184" s="42" t="n">
        <v>0</v>
      </c>
      <c r="R1184" s="42" t="n">
        <v>0</v>
      </c>
      <c r="S1184" s="42">
        <f>N1184-(J1184-K1184)</f>
        <v/>
      </c>
      <c r="T1184">
        <f>IF(N1184=0,0,IF(AND(ABS(S1184)&gt;Calc!$B$8,ABS(S1184)/ABS(N1184)&gt;Calc!$B$9),1,0))</f>
        <v/>
      </c>
      <c r="U1184">
        <f>IF(AND(A1184=Calc!$B$3,OR(Calc!$B$6="*",G1184=Calc!$B$6),OR(Calc!$B$7="*",F1184=Calc!$B$7)),1,0)</f>
        <v/>
      </c>
      <c r="V1184">
        <f>IF(AND(U1184=1,J1184&gt;0),J1184+ROW()/1000000,0)</f>
        <v/>
      </c>
      <c r="W1184">
        <f>IF(AND(U1184=1,OR(N1184&lt;&gt;0,J1184&lt;&gt;0)),ABS(S1184)+ROW()/1000000,0)</f>
        <v/>
      </c>
      <c r="X1184">
        <f>IF(AND(U1184=1,T1184=1,C1184&lt;&gt;0),ABS(S1184)+ROW()/1000000,0)</f>
        <v/>
      </c>
    </row>
    <row r="1185">
      <c r="A1185" t="n">
        <v>201802</v>
      </c>
      <c r="B1185" t="inlineStr">
        <is>
          <t>02/2018</t>
        </is>
      </c>
      <c r="C1185" t="n">
        <v>40</v>
      </c>
      <c r="D1185" t="inlineStr">
        <is>
          <t>S40</t>
        </is>
      </c>
      <c r="E1185" t="inlineStr">
        <is>
          <t>Nexa Dungannon and South Tyrone (S40)</t>
        </is>
      </c>
      <c r="F1185" t="inlineStr">
        <is>
          <t>Anh</t>
        </is>
      </c>
      <c r="G1185" t="inlineStr">
        <is>
          <t>POS</t>
        </is>
      </c>
      <c r="H1185" s="42" t="n">
        <v>12436.93</v>
      </c>
      <c r="I1185" s="42" t="n">
        <v>0</v>
      </c>
      <c r="J1185" s="42" t="n">
        <v>12436.93</v>
      </c>
      <c r="K1185" s="42" t="n">
        <v>4964</v>
      </c>
      <c r="L1185" s="42" t="n">
        <v>8</v>
      </c>
      <c r="M1185" s="42" t="n">
        <v>40</v>
      </c>
      <c r="N1185" s="42" t="n">
        <v>7472.93</v>
      </c>
      <c r="O1185" s="42" t="n">
        <v>12436.93</v>
      </c>
      <c r="P1185" s="42" t="n">
        <v>0</v>
      </c>
      <c r="Q1185" s="42" t="n">
        <v>0</v>
      </c>
      <c r="R1185" s="42" t="n">
        <v>0</v>
      </c>
      <c r="S1185" s="42">
        <f>N1185-(J1185-K1185)</f>
        <v/>
      </c>
      <c r="T1185">
        <f>IF(N1185=0,0,IF(AND(ABS(S1185)&gt;Calc!$B$8,ABS(S1185)/ABS(N1185)&gt;Calc!$B$9),1,0))</f>
        <v/>
      </c>
      <c r="U1185">
        <f>IF(AND(A1185=Calc!$B$3,OR(Calc!$B$6="*",G1185=Calc!$B$6),OR(Calc!$B$7="*",F1185=Calc!$B$7)),1,0)</f>
        <v/>
      </c>
      <c r="V1185">
        <f>IF(AND(U1185=1,J1185&gt;0),J1185+ROW()/1000000,0)</f>
        <v/>
      </c>
      <c r="W1185">
        <f>IF(AND(U1185=1,OR(N1185&lt;&gt;0,J1185&lt;&gt;0)),ABS(S1185)+ROW()/1000000,0)</f>
        <v/>
      </c>
      <c r="X1185">
        <f>IF(AND(U1185=1,T1185=1,C1185&lt;&gt;0),ABS(S1185)+ROW()/1000000,0)</f>
        <v/>
      </c>
    </row>
    <row r="1186">
      <c r="A1186" t="n">
        <v>201802</v>
      </c>
      <c r="B1186" t="inlineStr">
        <is>
          <t>02/2018</t>
        </is>
      </c>
      <c r="C1186" t="n">
        <v>41</v>
      </c>
      <c r="D1186" t="inlineStr">
        <is>
          <t>S41</t>
        </is>
      </c>
      <c r="E1186" t="inlineStr">
        <is>
          <t>Nexa Fermanagh (S41)</t>
        </is>
      </c>
      <c r="F1186" t="inlineStr">
        <is>
          <t>Anh</t>
        </is>
      </c>
      <c r="G1186" t="inlineStr">
        <is>
          <t>POS</t>
        </is>
      </c>
      <c r="H1186" s="42" t="n">
        <v>12183.76</v>
      </c>
      <c r="I1186" s="42" t="n">
        <v>0</v>
      </c>
      <c r="J1186" s="42" t="n">
        <v>12183.76</v>
      </c>
      <c r="K1186" s="42" t="n">
        <v>0</v>
      </c>
      <c r="L1186" s="42" t="n">
        <v>11</v>
      </c>
      <c r="M1186" s="42" t="n">
        <v>48</v>
      </c>
      <c r="N1186" s="42" t="n">
        <v>12183.76</v>
      </c>
      <c r="O1186" s="42" t="n">
        <v>12183.76</v>
      </c>
      <c r="P1186" s="42" t="n">
        <v>0</v>
      </c>
      <c r="Q1186" s="42" t="n">
        <v>0</v>
      </c>
      <c r="R1186" s="42" t="n">
        <v>0</v>
      </c>
      <c r="S1186" s="42">
        <f>N1186-(J1186-K1186)</f>
        <v/>
      </c>
      <c r="T1186">
        <f>IF(N1186=0,0,IF(AND(ABS(S1186)&gt;Calc!$B$8,ABS(S1186)/ABS(N1186)&gt;Calc!$B$9),1,0))</f>
        <v/>
      </c>
      <c r="U1186">
        <f>IF(AND(A1186=Calc!$B$3,OR(Calc!$B$6="*",G1186=Calc!$B$6),OR(Calc!$B$7="*",F1186=Calc!$B$7)),1,0)</f>
        <v/>
      </c>
      <c r="V1186">
        <f>IF(AND(U1186=1,J1186&gt;0),J1186+ROW()/1000000,0)</f>
        <v/>
      </c>
      <c r="W1186">
        <f>IF(AND(U1186=1,OR(N1186&lt;&gt;0,J1186&lt;&gt;0)),ABS(S1186)+ROW()/1000000,0)</f>
        <v/>
      </c>
      <c r="X1186">
        <f>IF(AND(U1186=1,T1186=1,C1186&lt;&gt;0),ABS(S1186)+ROW()/1000000,0)</f>
        <v/>
      </c>
    </row>
    <row r="1187">
      <c r="A1187" t="n">
        <v>201802</v>
      </c>
      <c r="B1187" t="inlineStr">
        <is>
          <t>02/2018</t>
        </is>
      </c>
      <c r="C1187" t="n">
        <v>42</v>
      </c>
      <c r="D1187" t="inlineStr">
        <is>
          <t>S42</t>
        </is>
      </c>
      <c r="E1187" t="inlineStr">
        <is>
          <t>Nexa North Down (S42)</t>
        </is>
      </c>
      <c r="F1187" t="inlineStr">
        <is>
          <t>Anh</t>
        </is>
      </c>
      <c r="G1187" t="inlineStr">
        <is>
          <t>POS</t>
        </is>
      </c>
      <c r="H1187" s="42" t="n">
        <v>31201.85</v>
      </c>
      <c r="I1187" s="42" t="n">
        <v>0</v>
      </c>
      <c r="J1187" s="42" t="n">
        <v>31201.85</v>
      </c>
      <c r="K1187" s="42" t="n">
        <v>27.78</v>
      </c>
      <c r="L1187" s="42" t="n">
        <v>14</v>
      </c>
      <c r="M1187" s="42" t="n">
        <v>84</v>
      </c>
      <c r="N1187" s="42" t="n">
        <v>31174.07</v>
      </c>
      <c r="O1187" s="42" t="n">
        <v>31201.85</v>
      </c>
      <c r="P1187" s="42" t="n">
        <v>0</v>
      </c>
      <c r="Q1187" s="42" t="n">
        <v>0</v>
      </c>
      <c r="R1187" s="42" t="n">
        <v>0</v>
      </c>
      <c r="S1187" s="42">
        <f>N1187-(J1187-K1187)</f>
        <v/>
      </c>
      <c r="T1187">
        <f>IF(N1187=0,0,IF(AND(ABS(S1187)&gt;Calc!$B$8,ABS(S1187)/ABS(N1187)&gt;Calc!$B$9),1,0))</f>
        <v/>
      </c>
      <c r="U1187">
        <f>IF(AND(A1187=Calc!$B$3,OR(Calc!$B$6="*",G1187=Calc!$B$6),OR(Calc!$B$7="*",F1187=Calc!$B$7)),1,0)</f>
        <v/>
      </c>
      <c r="V1187">
        <f>IF(AND(U1187=1,J1187&gt;0),J1187+ROW()/1000000,0)</f>
        <v/>
      </c>
      <c r="W1187">
        <f>IF(AND(U1187=1,OR(N1187&lt;&gt;0,J1187&lt;&gt;0)),ABS(S1187)+ROW()/1000000,0)</f>
        <v/>
      </c>
      <c r="X1187">
        <f>IF(AND(U1187=1,T1187=1,C1187&lt;&gt;0),ABS(S1187)+ROW()/1000000,0)</f>
        <v/>
      </c>
    </row>
    <row r="1188">
      <c r="A1188" t="n">
        <v>201802</v>
      </c>
      <c r="B1188" t="inlineStr">
        <is>
          <t>02/2018</t>
        </is>
      </c>
      <c r="C1188" t="n">
        <v>43</v>
      </c>
      <c r="D1188" t="inlineStr">
        <is>
          <t>S43</t>
        </is>
      </c>
      <c r="E1188" t="inlineStr">
        <is>
          <t>Nexa Alaska (S43)</t>
        </is>
      </c>
      <c r="F1188" t="inlineStr">
        <is>
          <t>Mỹ</t>
        </is>
      </c>
      <c r="G1188" t="inlineStr">
        <is>
          <t>POS</t>
        </is>
      </c>
      <c r="H1188" s="42" t="n">
        <v>12901.28</v>
      </c>
      <c r="I1188" s="42" t="n">
        <v>0</v>
      </c>
      <c r="J1188" s="42" t="n">
        <v>12901.28</v>
      </c>
      <c r="K1188" s="42" t="n">
        <v>149.95</v>
      </c>
      <c r="L1188" s="42" t="n">
        <v>7</v>
      </c>
      <c r="M1188" s="42" t="n">
        <v>57</v>
      </c>
      <c r="N1188" s="42" t="n">
        <v>12751.33</v>
      </c>
      <c r="O1188" s="42" t="n">
        <v>12901.28</v>
      </c>
      <c r="P1188" s="42" t="n">
        <v>0</v>
      </c>
      <c r="Q1188" s="42" t="n">
        <v>0</v>
      </c>
      <c r="R1188" s="42" t="n">
        <v>0</v>
      </c>
      <c r="S1188" s="42">
        <f>N1188-(J1188-K1188)</f>
        <v/>
      </c>
      <c r="T1188">
        <f>IF(N1188=0,0,IF(AND(ABS(S1188)&gt;Calc!$B$8,ABS(S1188)/ABS(N1188)&gt;Calc!$B$9),1,0))</f>
        <v/>
      </c>
      <c r="U1188">
        <f>IF(AND(A1188=Calc!$B$3,OR(Calc!$B$6="*",G1188=Calc!$B$6),OR(Calc!$B$7="*",F1188=Calc!$B$7)),1,0)</f>
        <v/>
      </c>
      <c r="V1188">
        <f>IF(AND(U1188=1,J1188&gt;0),J1188+ROW()/1000000,0)</f>
        <v/>
      </c>
      <c r="W1188">
        <f>IF(AND(U1188=1,OR(N1188&lt;&gt;0,J1188&lt;&gt;0)),ABS(S1188)+ROW()/1000000,0)</f>
        <v/>
      </c>
      <c r="X1188">
        <f>IF(AND(U1188=1,T1188=1,C1188&lt;&gt;0),ABS(S1188)+ROW()/1000000,0)</f>
        <v/>
      </c>
    </row>
    <row r="1189">
      <c r="A1189" t="n">
        <v>201802</v>
      </c>
      <c r="B1189" t="inlineStr">
        <is>
          <t>02/2018</t>
        </is>
      </c>
      <c r="C1189" t="n">
        <v>44</v>
      </c>
      <c r="D1189" t="inlineStr">
        <is>
          <t>S44</t>
        </is>
      </c>
      <c r="E1189" t="inlineStr">
        <is>
          <t>Nexa Arkansas (S44)</t>
        </is>
      </c>
      <c r="F1189" t="inlineStr">
        <is>
          <t>Mỹ</t>
        </is>
      </c>
      <c r="G1189" t="inlineStr">
        <is>
          <t>POS</t>
        </is>
      </c>
      <c r="H1189" s="42" t="n">
        <v>8909.34</v>
      </c>
      <c r="I1189" s="42" t="n">
        <v>0</v>
      </c>
      <c r="J1189" s="42" t="n">
        <v>8909.34</v>
      </c>
      <c r="K1189" s="42" t="n">
        <v>159</v>
      </c>
      <c r="L1189" s="42" t="n">
        <v>15</v>
      </c>
      <c r="M1189" s="42" t="n">
        <v>61</v>
      </c>
      <c r="N1189" s="42" t="n">
        <v>8750.34</v>
      </c>
      <c r="O1189" s="42" t="n">
        <v>8909.34</v>
      </c>
      <c r="P1189" s="42" t="n">
        <v>0</v>
      </c>
      <c r="Q1189" s="42" t="n">
        <v>0</v>
      </c>
      <c r="R1189" s="42" t="n">
        <v>0</v>
      </c>
      <c r="S1189" s="42">
        <f>N1189-(J1189-K1189)</f>
        <v/>
      </c>
      <c r="T1189">
        <f>IF(N1189=0,0,IF(AND(ABS(S1189)&gt;Calc!$B$8,ABS(S1189)/ABS(N1189)&gt;Calc!$B$9),1,0))</f>
        <v/>
      </c>
      <c r="U1189">
        <f>IF(AND(A1189=Calc!$B$3,OR(Calc!$B$6="*",G1189=Calc!$B$6),OR(Calc!$B$7="*",F1189=Calc!$B$7)),1,0)</f>
        <v/>
      </c>
      <c r="V1189">
        <f>IF(AND(U1189=1,J1189&gt;0),J1189+ROW()/1000000,0)</f>
        <v/>
      </c>
      <c r="W1189">
        <f>IF(AND(U1189=1,OR(N1189&lt;&gt;0,J1189&lt;&gt;0)),ABS(S1189)+ROW()/1000000,0)</f>
        <v/>
      </c>
      <c r="X1189">
        <f>IF(AND(U1189=1,T1189=1,C1189&lt;&gt;0),ABS(S1189)+ROW()/1000000,0)</f>
        <v/>
      </c>
    </row>
    <row r="1190">
      <c r="A1190" t="n">
        <v>201802</v>
      </c>
      <c r="B1190" t="inlineStr">
        <is>
          <t>02/2018</t>
        </is>
      </c>
      <c r="C1190" t="n">
        <v>45</v>
      </c>
      <c r="D1190" t="inlineStr">
        <is>
          <t>S45</t>
        </is>
      </c>
      <c r="E1190" t="inlineStr">
        <is>
          <t>Nexa Connecticut (S45)</t>
        </is>
      </c>
      <c r="F1190" t="inlineStr">
        <is>
          <t>Mỹ</t>
        </is>
      </c>
      <c r="G1190" t="inlineStr">
        <is>
          <t>POS</t>
        </is>
      </c>
      <c r="H1190" s="42" t="n">
        <v>29098.67</v>
      </c>
      <c r="I1190" s="42" t="n">
        <v>0</v>
      </c>
      <c r="J1190" s="42" t="n">
        <v>29098.67</v>
      </c>
      <c r="K1190" s="42" t="n">
        <v>67.40000000000001</v>
      </c>
      <c r="L1190" s="42" t="n">
        <v>12</v>
      </c>
      <c r="M1190" s="42" t="n">
        <v>98</v>
      </c>
      <c r="N1190" s="42" t="n">
        <v>29031.27</v>
      </c>
      <c r="O1190" s="42" t="n">
        <v>29098.67</v>
      </c>
      <c r="P1190" s="42" t="n">
        <v>1</v>
      </c>
      <c r="Q1190" s="42" t="n">
        <v>0</v>
      </c>
      <c r="R1190" s="42" t="n">
        <v>0</v>
      </c>
      <c r="S1190" s="42">
        <f>N1190-(J1190-K1190)</f>
        <v/>
      </c>
      <c r="T1190">
        <f>IF(N1190=0,0,IF(AND(ABS(S1190)&gt;Calc!$B$8,ABS(S1190)/ABS(N1190)&gt;Calc!$B$9),1,0))</f>
        <v/>
      </c>
      <c r="U1190">
        <f>IF(AND(A1190=Calc!$B$3,OR(Calc!$B$6="*",G1190=Calc!$B$6),OR(Calc!$B$7="*",F1190=Calc!$B$7)),1,0)</f>
        <v/>
      </c>
      <c r="V1190">
        <f>IF(AND(U1190=1,J1190&gt;0),J1190+ROW()/1000000,0)</f>
        <v/>
      </c>
      <c r="W1190">
        <f>IF(AND(U1190=1,OR(N1190&lt;&gt;0,J1190&lt;&gt;0)),ABS(S1190)+ROW()/1000000,0)</f>
        <v/>
      </c>
      <c r="X1190">
        <f>IF(AND(U1190=1,T1190=1,C1190&lt;&gt;0),ABS(S1190)+ROW()/1000000,0)</f>
        <v/>
      </c>
    </row>
    <row r="1191">
      <c r="A1191" t="n">
        <v>201802</v>
      </c>
      <c r="B1191" t="inlineStr">
        <is>
          <t>02/2018</t>
        </is>
      </c>
      <c r="C1191" t="n">
        <v>47</v>
      </c>
      <c r="D1191" t="inlineStr">
        <is>
          <t>S47</t>
        </is>
      </c>
      <c r="E1191" t="inlineStr">
        <is>
          <t>Nexa Hawaii (S47)</t>
        </is>
      </c>
      <c r="F1191" t="inlineStr">
        <is>
          <t>Mỹ</t>
        </is>
      </c>
      <c r="G1191" t="inlineStr">
        <is>
          <t>POS</t>
        </is>
      </c>
      <c r="H1191" s="42" t="n">
        <v>14064.47</v>
      </c>
      <c r="I1191" s="42" t="n">
        <v>0</v>
      </c>
      <c r="J1191" s="42" t="n">
        <v>14064.47</v>
      </c>
      <c r="K1191" s="42" t="n">
        <v>0</v>
      </c>
      <c r="L1191" s="42" t="n">
        <v>6</v>
      </c>
      <c r="M1191" s="42" t="n">
        <v>36</v>
      </c>
      <c r="N1191" s="42" t="n">
        <v>14064.47</v>
      </c>
      <c r="O1191" s="42" t="n">
        <v>14064.47</v>
      </c>
      <c r="P1191" s="42" t="n">
        <v>0</v>
      </c>
      <c r="Q1191" s="42" t="n">
        <v>0</v>
      </c>
      <c r="R1191" s="42" t="n">
        <v>0</v>
      </c>
      <c r="S1191" s="42">
        <f>N1191-(J1191-K1191)</f>
        <v/>
      </c>
      <c r="T1191">
        <f>IF(N1191=0,0,IF(AND(ABS(S1191)&gt;Calc!$B$8,ABS(S1191)/ABS(N1191)&gt;Calc!$B$9),1,0))</f>
        <v/>
      </c>
      <c r="U1191">
        <f>IF(AND(A1191=Calc!$B$3,OR(Calc!$B$6="*",G1191=Calc!$B$6),OR(Calc!$B$7="*",F1191=Calc!$B$7)),1,0)</f>
        <v/>
      </c>
      <c r="V1191">
        <f>IF(AND(U1191=1,J1191&gt;0),J1191+ROW()/1000000,0)</f>
        <v/>
      </c>
      <c r="W1191">
        <f>IF(AND(U1191=1,OR(N1191&lt;&gt;0,J1191&lt;&gt;0)),ABS(S1191)+ROW()/1000000,0)</f>
        <v/>
      </c>
      <c r="X1191">
        <f>IF(AND(U1191=1,T1191=1,C1191&lt;&gt;0),ABS(S1191)+ROW()/1000000,0)</f>
        <v/>
      </c>
    </row>
    <row r="1192">
      <c r="A1192" t="n">
        <v>201802</v>
      </c>
      <c r="B1192" t="inlineStr">
        <is>
          <t>02/2018</t>
        </is>
      </c>
      <c r="C1192" t="n">
        <v>48</v>
      </c>
      <c r="D1192" t="inlineStr">
        <is>
          <t>S48</t>
        </is>
      </c>
      <c r="E1192" t="inlineStr">
        <is>
          <t>Nexa Idaho (S48)</t>
        </is>
      </c>
      <c r="F1192" t="inlineStr">
        <is>
          <t>Mỹ</t>
        </is>
      </c>
      <c r="G1192" t="inlineStr">
        <is>
          <t>POS</t>
        </is>
      </c>
      <c r="H1192" s="42" t="n">
        <v>15991</v>
      </c>
      <c r="I1192" s="42" t="n">
        <v>0</v>
      </c>
      <c r="J1192" s="42" t="n">
        <v>15991</v>
      </c>
      <c r="K1192" s="42" t="n">
        <v>0</v>
      </c>
      <c r="L1192" s="42" t="n">
        <v>7</v>
      </c>
      <c r="M1192" s="42" t="n">
        <v>54</v>
      </c>
      <c r="N1192" s="42" t="n">
        <v>15991</v>
      </c>
      <c r="O1192" s="42" t="n">
        <v>15991</v>
      </c>
      <c r="P1192" s="42" t="n">
        <v>0</v>
      </c>
      <c r="Q1192" s="42" t="n">
        <v>0</v>
      </c>
      <c r="R1192" s="42" t="n">
        <v>0</v>
      </c>
      <c r="S1192" s="42">
        <f>N1192-(J1192-K1192)</f>
        <v/>
      </c>
      <c r="T1192">
        <f>IF(N1192=0,0,IF(AND(ABS(S1192)&gt;Calc!$B$8,ABS(S1192)/ABS(N1192)&gt;Calc!$B$9),1,0))</f>
        <v/>
      </c>
      <c r="U1192">
        <f>IF(AND(A1192=Calc!$B$3,OR(Calc!$B$6="*",G1192=Calc!$B$6),OR(Calc!$B$7="*",F1192=Calc!$B$7)),1,0)</f>
        <v/>
      </c>
      <c r="V1192">
        <f>IF(AND(U1192=1,J1192&gt;0),J1192+ROW()/1000000,0)</f>
        <v/>
      </c>
      <c r="W1192">
        <f>IF(AND(U1192=1,OR(N1192&lt;&gt;0,J1192&lt;&gt;0)),ABS(S1192)+ROW()/1000000,0)</f>
        <v/>
      </c>
      <c r="X1192">
        <f>IF(AND(U1192=1,T1192=1,C1192&lt;&gt;0),ABS(S1192)+ROW()/1000000,0)</f>
        <v/>
      </c>
    </row>
    <row r="1193">
      <c r="A1193" t="n">
        <v>201802</v>
      </c>
      <c r="B1193" t="inlineStr">
        <is>
          <t>02/2018</t>
        </is>
      </c>
      <c r="C1193" t="n">
        <v>50</v>
      </c>
      <c r="D1193" t="inlineStr">
        <is>
          <t>S50</t>
        </is>
      </c>
      <c r="E1193" t="inlineStr">
        <is>
          <t>Nexa Kansas (S50)</t>
        </is>
      </c>
      <c r="F1193" t="inlineStr">
        <is>
          <t>Mỹ</t>
        </is>
      </c>
      <c r="G1193" t="inlineStr">
        <is>
          <t>POS</t>
        </is>
      </c>
      <c r="H1193" s="42" t="n">
        <v>37013.15</v>
      </c>
      <c r="I1193" s="42" t="n">
        <v>0</v>
      </c>
      <c r="J1193" s="42" t="n">
        <v>37013.15</v>
      </c>
      <c r="K1193" s="42" t="n">
        <v>114.45</v>
      </c>
      <c r="L1193" s="42" t="n">
        <v>13</v>
      </c>
      <c r="M1193" s="42" t="n">
        <v>134</v>
      </c>
      <c r="N1193" s="42" t="n">
        <v>36898.7</v>
      </c>
      <c r="O1193" s="42" t="n">
        <v>37013.15</v>
      </c>
      <c r="P1193" s="42" t="n">
        <v>0</v>
      </c>
      <c r="Q1193" s="42" t="n">
        <v>0</v>
      </c>
      <c r="R1193" s="42" t="n">
        <v>0</v>
      </c>
      <c r="S1193" s="42">
        <f>N1193-(J1193-K1193)</f>
        <v/>
      </c>
      <c r="T1193">
        <f>IF(N1193=0,0,IF(AND(ABS(S1193)&gt;Calc!$B$8,ABS(S1193)/ABS(N1193)&gt;Calc!$B$9),1,0))</f>
        <v/>
      </c>
      <c r="U1193">
        <f>IF(AND(A1193=Calc!$B$3,OR(Calc!$B$6="*",G1193=Calc!$B$6),OR(Calc!$B$7="*",F1193=Calc!$B$7)),1,0)</f>
        <v/>
      </c>
      <c r="V1193">
        <f>IF(AND(U1193=1,J1193&gt;0),J1193+ROW()/1000000,0)</f>
        <v/>
      </c>
      <c r="W1193">
        <f>IF(AND(U1193=1,OR(N1193&lt;&gt;0,J1193&lt;&gt;0)),ABS(S1193)+ROW()/1000000,0)</f>
        <v/>
      </c>
      <c r="X1193">
        <f>IF(AND(U1193=1,T1193=1,C1193&lt;&gt;0),ABS(S1193)+ROW()/1000000,0)</f>
        <v/>
      </c>
    </row>
    <row r="1194">
      <c r="A1194" t="n">
        <v>201802</v>
      </c>
      <c r="B1194" t="inlineStr">
        <is>
          <t>02/2018</t>
        </is>
      </c>
      <c r="C1194" t="n">
        <v>51</v>
      </c>
      <c r="D1194" t="inlineStr">
        <is>
          <t>S51</t>
        </is>
      </c>
      <c r="E1194" t="inlineStr">
        <is>
          <t>Nexa Maine (S51)</t>
        </is>
      </c>
      <c r="F1194" t="inlineStr">
        <is>
          <t>Mỹ</t>
        </is>
      </c>
      <c r="G1194" t="inlineStr">
        <is>
          <t>POS</t>
        </is>
      </c>
      <c r="H1194" s="42" t="n">
        <v>25214.85</v>
      </c>
      <c r="I1194" s="42" t="n">
        <v>0</v>
      </c>
      <c r="J1194" s="42" t="n">
        <v>25214.85</v>
      </c>
      <c r="K1194" s="42" t="n">
        <v>0</v>
      </c>
      <c r="L1194" s="42" t="n">
        <v>9</v>
      </c>
      <c r="M1194" s="42" t="n">
        <v>83</v>
      </c>
      <c r="N1194" s="42" t="n">
        <v>25214.85</v>
      </c>
      <c r="O1194" s="42" t="n">
        <v>25214.85</v>
      </c>
      <c r="P1194" s="42" t="n">
        <v>0</v>
      </c>
      <c r="Q1194" s="42" t="n">
        <v>0</v>
      </c>
      <c r="R1194" s="42" t="n">
        <v>0</v>
      </c>
      <c r="S1194" s="42">
        <f>N1194-(J1194-K1194)</f>
        <v/>
      </c>
      <c r="T1194">
        <f>IF(N1194=0,0,IF(AND(ABS(S1194)&gt;Calc!$B$8,ABS(S1194)/ABS(N1194)&gt;Calc!$B$9),1,0))</f>
        <v/>
      </c>
      <c r="U1194">
        <f>IF(AND(A1194=Calc!$B$3,OR(Calc!$B$6="*",G1194=Calc!$B$6),OR(Calc!$B$7="*",F1194=Calc!$B$7)),1,0)</f>
        <v/>
      </c>
      <c r="V1194">
        <f>IF(AND(U1194=1,J1194&gt;0),J1194+ROW()/1000000,0)</f>
        <v/>
      </c>
      <c r="W1194">
        <f>IF(AND(U1194=1,OR(N1194&lt;&gt;0,J1194&lt;&gt;0)),ABS(S1194)+ROW()/1000000,0)</f>
        <v/>
      </c>
      <c r="X1194">
        <f>IF(AND(U1194=1,T1194=1,C1194&lt;&gt;0),ABS(S1194)+ROW()/1000000,0)</f>
        <v/>
      </c>
    </row>
    <row r="1195">
      <c r="A1195" t="n">
        <v>201802</v>
      </c>
      <c r="B1195" t="inlineStr">
        <is>
          <t>02/2018</t>
        </is>
      </c>
      <c r="C1195" t="n">
        <v>53</v>
      </c>
      <c r="D1195" t="inlineStr">
        <is>
          <t>S53</t>
        </is>
      </c>
      <c r="E1195" t="inlineStr">
        <is>
          <t>Nexa Montana (S53)</t>
        </is>
      </c>
      <c r="F1195" t="inlineStr">
        <is>
          <t>Mỹ</t>
        </is>
      </c>
      <c r="G1195" t="inlineStr">
        <is>
          <t>POS</t>
        </is>
      </c>
      <c r="H1195" s="42" t="n">
        <v>24890.49</v>
      </c>
      <c r="I1195" s="42" t="n">
        <v>0</v>
      </c>
      <c r="J1195" s="42" t="n">
        <v>24890.49</v>
      </c>
      <c r="K1195" s="42" t="n">
        <v>288</v>
      </c>
      <c r="L1195" s="42" t="n">
        <v>12</v>
      </c>
      <c r="M1195" s="42" t="n">
        <v>105</v>
      </c>
      <c r="N1195" s="42" t="n">
        <v>24359.29</v>
      </c>
      <c r="O1195" s="42" t="n">
        <v>24890.49</v>
      </c>
      <c r="P1195" s="42" t="n">
        <v>0</v>
      </c>
      <c r="Q1195" s="42" t="n">
        <v>0</v>
      </c>
      <c r="R1195" s="42" t="n">
        <v>0</v>
      </c>
      <c r="S1195" s="42">
        <f>N1195-(J1195-K1195)</f>
        <v/>
      </c>
      <c r="T1195">
        <f>IF(N1195=0,0,IF(AND(ABS(S1195)&gt;Calc!$B$8,ABS(S1195)/ABS(N1195)&gt;Calc!$B$9),1,0))</f>
        <v/>
      </c>
      <c r="U1195">
        <f>IF(AND(A1195=Calc!$B$3,OR(Calc!$B$6="*",G1195=Calc!$B$6),OR(Calc!$B$7="*",F1195=Calc!$B$7)),1,0)</f>
        <v/>
      </c>
      <c r="V1195">
        <f>IF(AND(U1195=1,J1195&gt;0),J1195+ROW()/1000000,0)</f>
        <v/>
      </c>
      <c r="W1195">
        <f>IF(AND(U1195=1,OR(N1195&lt;&gt;0,J1195&lt;&gt;0)),ABS(S1195)+ROW()/1000000,0)</f>
        <v/>
      </c>
      <c r="X1195">
        <f>IF(AND(U1195=1,T1195=1,C1195&lt;&gt;0),ABS(S1195)+ROW()/1000000,0)</f>
        <v/>
      </c>
    </row>
    <row r="1196">
      <c r="A1196" t="n">
        <v>201802</v>
      </c>
      <c r="B1196" t="inlineStr">
        <is>
          <t>02/2018</t>
        </is>
      </c>
      <c r="C1196" t="n">
        <v>54</v>
      </c>
      <c r="D1196" t="inlineStr">
        <is>
          <t>S54</t>
        </is>
      </c>
      <c r="E1196" t="inlineStr">
        <is>
          <t>Nexa Nebraska (S54)</t>
        </is>
      </c>
      <c r="F1196" t="inlineStr">
        <is>
          <t>Mỹ</t>
        </is>
      </c>
      <c r="G1196" t="inlineStr">
        <is>
          <t>POS</t>
        </is>
      </c>
      <c r="H1196" s="42" t="n">
        <v>20833.68</v>
      </c>
      <c r="I1196" s="42" t="n">
        <v>0</v>
      </c>
      <c r="J1196" s="42" t="n">
        <v>20833.68</v>
      </c>
      <c r="K1196" s="42" t="n">
        <v>0</v>
      </c>
      <c r="L1196" s="42" t="n">
        <v>15</v>
      </c>
      <c r="M1196" s="42" t="n">
        <v>95</v>
      </c>
      <c r="N1196" s="42" t="n">
        <v>20833.68</v>
      </c>
      <c r="O1196" s="42" t="n">
        <v>20833.68</v>
      </c>
      <c r="P1196" s="42" t="n">
        <v>0</v>
      </c>
      <c r="Q1196" s="42" t="n">
        <v>0</v>
      </c>
      <c r="R1196" s="42" t="n">
        <v>0</v>
      </c>
      <c r="S1196" s="42">
        <f>N1196-(J1196-K1196)</f>
        <v/>
      </c>
      <c r="T1196">
        <f>IF(N1196=0,0,IF(AND(ABS(S1196)&gt;Calc!$B$8,ABS(S1196)/ABS(N1196)&gt;Calc!$B$9),1,0))</f>
        <v/>
      </c>
      <c r="U1196">
        <f>IF(AND(A1196=Calc!$B$3,OR(Calc!$B$6="*",G1196=Calc!$B$6),OR(Calc!$B$7="*",F1196=Calc!$B$7)),1,0)</f>
        <v/>
      </c>
      <c r="V1196">
        <f>IF(AND(U1196=1,J1196&gt;0),J1196+ROW()/1000000,0)</f>
        <v/>
      </c>
      <c r="W1196">
        <f>IF(AND(U1196=1,OR(N1196&lt;&gt;0,J1196&lt;&gt;0)),ABS(S1196)+ROW()/1000000,0)</f>
        <v/>
      </c>
      <c r="X1196">
        <f>IF(AND(U1196=1,T1196=1,C1196&lt;&gt;0),ABS(S1196)+ROW()/1000000,0)</f>
        <v/>
      </c>
    </row>
    <row r="1197">
      <c r="A1197" t="n">
        <v>201802</v>
      </c>
      <c r="B1197" t="inlineStr">
        <is>
          <t>02/2018</t>
        </is>
      </c>
      <c r="C1197" t="n">
        <v>55</v>
      </c>
      <c r="D1197" t="inlineStr">
        <is>
          <t>S55</t>
        </is>
      </c>
      <c r="E1197" t="inlineStr">
        <is>
          <t>Nexa Nevada (S55)</t>
        </is>
      </c>
      <c r="F1197" t="inlineStr">
        <is>
          <t>Mỹ</t>
        </is>
      </c>
      <c r="G1197" t="inlineStr">
        <is>
          <t>POS</t>
        </is>
      </c>
      <c r="H1197" s="42" t="n">
        <v>11710.66</v>
      </c>
      <c r="I1197" s="42" t="n">
        <v>0</v>
      </c>
      <c r="J1197" s="42" t="n">
        <v>11710.66</v>
      </c>
      <c r="K1197" s="42" t="n">
        <v>0</v>
      </c>
      <c r="L1197" s="42" t="n">
        <v>9</v>
      </c>
      <c r="M1197" s="42" t="n">
        <v>46</v>
      </c>
      <c r="N1197" s="42" t="n">
        <v>11710.66</v>
      </c>
      <c r="O1197" s="42" t="n">
        <v>11710.66</v>
      </c>
      <c r="P1197" s="42" t="n">
        <v>0</v>
      </c>
      <c r="Q1197" s="42" t="n">
        <v>0</v>
      </c>
      <c r="R1197" s="42" t="n">
        <v>0</v>
      </c>
      <c r="S1197" s="42">
        <f>N1197-(J1197-K1197)</f>
        <v/>
      </c>
      <c r="T1197">
        <f>IF(N1197=0,0,IF(AND(ABS(S1197)&gt;Calc!$B$8,ABS(S1197)/ABS(N1197)&gt;Calc!$B$9),1,0))</f>
        <v/>
      </c>
      <c r="U1197">
        <f>IF(AND(A1197=Calc!$B$3,OR(Calc!$B$6="*",G1197=Calc!$B$6),OR(Calc!$B$7="*",F1197=Calc!$B$7)),1,0)</f>
        <v/>
      </c>
      <c r="V1197">
        <f>IF(AND(U1197=1,J1197&gt;0),J1197+ROW()/1000000,0)</f>
        <v/>
      </c>
      <c r="W1197">
        <f>IF(AND(U1197=1,OR(N1197&lt;&gt;0,J1197&lt;&gt;0)),ABS(S1197)+ROW()/1000000,0)</f>
        <v/>
      </c>
      <c r="X1197">
        <f>IF(AND(U1197=1,T1197=1,C1197&lt;&gt;0),ABS(S1197)+ROW()/1000000,0)</f>
        <v/>
      </c>
    </row>
    <row r="1198">
      <c r="A1198" t="n">
        <v>201802</v>
      </c>
      <c r="B1198" t="inlineStr">
        <is>
          <t>02/2018</t>
        </is>
      </c>
      <c r="C1198" t="n">
        <v>56</v>
      </c>
      <c r="D1198" t="inlineStr">
        <is>
          <t>S56</t>
        </is>
      </c>
      <c r="E1198" t="inlineStr">
        <is>
          <t>Nexa New Hampshire (S56)</t>
        </is>
      </c>
      <c r="F1198" t="inlineStr">
        <is>
          <t>Mỹ</t>
        </is>
      </c>
      <c r="G1198" t="inlineStr">
        <is>
          <t>POS</t>
        </is>
      </c>
      <c r="H1198" s="42" t="n">
        <v>55819.82</v>
      </c>
      <c r="I1198" s="42" t="n">
        <v>0</v>
      </c>
      <c r="J1198" s="42" t="n">
        <v>55819.82</v>
      </c>
      <c r="K1198" s="42" t="n">
        <v>0</v>
      </c>
      <c r="L1198" s="42" t="n">
        <v>13</v>
      </c>
      <c r="M1198" s="42" t="n">
        <v>117</v>
      </c>
      <c r="N1198" s="42" t="n">
        <v>55819.82</v>
      </c>
      <c r="O1198" s="42" t="n">
        <v>55819.82</v>
      </c>
      <c r="P1198" s="42" t="n">
        <v>0</v>
      </c>
      <c r="Q1198" s="42" t="n">
        <v>0</v>
      </c>
      <c r="R1198" s="42" t="n">
        <v>0</v>
      </c>
      <c r="S1198" s="42">
        <f>N1198-(J1198-K1198)</f>
        <v/>
      </c>
      <c r="T1198">
        <f>IF(N1198=0,0,IF(AND(ABS(S1198)&gt;Calc!$B$8,ABS(S1198)/ABS(N1198)&gt;Calc!$B$9),1,0))</f>
        <v/>
      </c>
      <c r="U1198">
        <f>IF(AND(A1198=Calc!$B$3,OR(Calc!$B$6="*",G1198=Calc!$B$6),OR(Calc!$B$7="*",F1198=Calc!$B$7)),1,0)</f>
        <v/>
      </c>
      <c r="V1198">
        <f>IF(AND(U1198=1,J1198&gt;0),J1198+ROW()/1000000,0)</f>
        <v/>
      </c>
      <c r="W1198">
        <f>IF(AND(U1198=1,OR(N1198&lt;&gt;0,J1198&lt;&gt;0)),ABS(S1198)+ROW()/1000000,0)</f>
        <v/>
      </c>
      <c r="X1198">
        <f>IF(AND(U1198=1,T1198=1,C1198&lt;&gt;0),ABS(S1198)+ROW()/1000000,0)</f>
        <v/>
      </c>
    </row>
    <row r="1199">
      <c r="A1199" t="n">
        <v>201802</v>
      </c>
      <c r="B1199" t="inlineStr">
        <is>
          <t>02/2018</t>
        </is>
      </c>
      <c r="C1199" t="n">
        <v>57</v>
      </c>
      <c r="D1199" t="inlineStr">
        <is>
          <t>S57</t>
        </is>
      </c>
      <c r="E1199" t="inlineStr">
        <is>
          <t>Nexa New Mexico (S57)</t>
        </is>
      </c>
      <c r="F1199" t="inlineStr">
        <is>
          <t>Mỹ</t>
        </is>
      </c>
      <c r="G1199" t="inlineStr">
        <is>
          <t>POS</t>
        </is>
      </c>
      <c r="H1199" s="42" t="n">
        <v>60248.26</v>
      </c>
      <c r="I1199" s="42" t="n">
        <v>0</v>
      </c>
      <c r="J1199" s="42" t="n">
        <v>60248.26</v>
      </c>
      <c r="K1199" s="42" t="n">
        <v>699</v>
      </c>
      <c r="L1199" s="42" t="n">
        <v>14</v>
      </c>
      <c r="M1199" s="42" t="n">
        <v>146</v>
      </c>
      <c r="N1199" s="42" t="n">
        <v>59549.26</v>
      </c>
      <c r="O1199" s="42" t="n">
        <v>60248.26</v>
      </c>
      <c r="P1199" s="42" t="n">
        <v>0</v>
      </c>
      <c r="Q1199" s="42" t="n">
        <v>0</v>
      </c>
      <c r="R1199" s="42" t="n">
        <v>0</v>
      </c>
      <c r="S1199" s="42">
        <f>N1199-(J1199-K1199)</f>
        <v/>
      </c>
      <c r="T1199">
        <f>IF(N1199=0,0,IF(AND(ABS(S1199)&gt;Calc!$B$8,ABS(S1199)/ABS(N1199)&gt;Calc!$B$9),1,0))</f>
        <v/>
      </c>
      <c r="U1199">
        <f>IF(AND(A1199=Calc!$B$3,OR(Calc!$B$6="*",G1199=Calc!$B$6),OR(Calc!$B$7="*",F1199=Calc!$B$7)),1,0)</f>
        <v/>
      </c>
      <c r="V1199">
        <f>IF(AND(U1199=1,J1199&gt;0),J1199+ROW()/1000000,0)</f>
        <v/>
      </c>
      <c r="W1199">
        <f>IF(AND(U1199=1,OR(N1199&lt;&gt;0,J1199&lt;&gt;0)),ABS(S1199)+ROW()/1000000,0)</f>
        <v/>
      </c>
      <c r="X1199">
        <f>IF(AND(U1199=1,T1199=1,C1199&lt;&gt;0),ABS(S1199)+ROW()/1000000,0)</f>
        <v/>
      </c>
    </row>
    <row r="1200">
      <c r="A1200" t="n">
        <v>201802</v>
      </c>
      <c r="B1200" t="inlineStr">
        <is>
          <t>02/2018</t>
        </is>
      </c>
      <c r="C1200" t="n">
        <v>59</v>
      </c>
      <c r="D1200" t="inlineStr">
        <is>
          <t>S59</t>
        </is>
      </c>
      <c r="E1200" t="inlineStr">
        <is>
          <t>Nexa Oregon (S59)</t>
        </is>
      </c>
      <c r="F1200" t="inlineStr">
        <is>
          <t>Mỹ</t>
        </is>
      </c>
      <c r="G1200" t="inlineStr">
        <is>
          <t>POS</t>
        </is>
      </c>
      <c r="H1200" s="42" t="n">
        <v>48907.04</v>
      </c>
      <c r="I1200" s="42" t="n">
        <v>0</v>
      </c>
      <c r="J1200" s="42" t="n">
        <v>48907.04</v>
      </c>
      <c r="K1200" s="42" t="n">
        <v>0</v>
      </c>
      <c r="L1200" s="42" t="n">
        <v>17</v>
      </c>
      <c r="M1200" s="42" t="n">
        <v>129</v>
      </c>
      <c r="N1200" s="42" t="n">
        <v>48907.04</v>
      </c>
      <c r="O1200" s="42" t="n">
        <v>48907.04</v>
      </c>
      <c r="P1200" s="42" t="n">
        <v>0</v>
      </c>
      <c r="Q1200" s="42" t="n">
        <v>0</v>
      </c>
      <c r="R1200" s="42" t="n">
        <v>0</v>
      </c>
      <c r="S1200" s="42">
        <f>N1200-(J1200-K1200)</f>
        <v/>
      </c>
      <c r="T1200">
        <f>IF(N1200=0,0,IF(AND(ABS(S1200)&gt;Calc!$B$8,ABS(S1200)/ABS(N1200)&gt;Calc!$B$9),1,0))</f>
        <v/>
      </c>
      <c r="U1200">
        <f>IF(AND(A1200=Calc!$B$3,OR(Calc!$B$6="*",G1200=Calc!$B$6),OR(Calc!$B$7="*",F1200=Calc!$B$7)),1,0)</f>
        <v/>
      </c>
      <c r="V1200">
        <f>IF(AND(U1200=1,J1200&gt;0),J1200+ROW()/1000000,0)</f>
        <v/>
      </c>
      <c r="W1200">
        <f>IF(AND(U1200=1,OR(N1200&lt;&gt;0,J1200&lt;&gt;0)),ABS(S1200)+ROW()/1000000,0)</f>
        <v/>
      </c>
      <c r="X1200">
        <f>IF(AND(U1200=1,T1200=1,C1200&lt;&gt;0),ABS(S1200)+ROW()/1000000,0)</f>
        <v/>
      </c>
    </row>
    <row r="1201">
      <c r="A1201" t="n">
        <v>201802</v>
      </c>
      <c r="B1201" t="inlineStr">
        <is>
          <t>02/2018</t>
        </is>
      </c>
      <c r="C1201" t="n">
        <v>61</v>
      </c>
      <c r="D1201" t="inlineStr">
        <is>
          <t>S61</t>
        </is>
      </c>
      <c r="E1201" t="inlineStr">
        <is>
          <t>Nexa South Carolina (S61)</t>
        </is>
      </c>
      <c r="F1201" t="inlineStr">
        <is>
          <t>Mỹ</t>
        </is>
      </c>
      <c r="G1201" t="inlineStr">
        <is>
          <t>POS</t>
        </is>
      </c>
      <c r="H1201" s="42" t="n">
        <v>14982.13</v>
      </c>
      <c r="I1201" s="42" t="n">
        <v>0</v>
      </c>
      <c r="J1201" s="42" t="n">
        <v>14982.13</v>
      </c>
      <c r="K1201" s="42" t="n">
        <v>0</v>
      </c>
      <c r="L1201" s="42" t="n">
        <v>10</v>
      </c>
      <c r="M1201" s="42" t="n">
        <v>67</v>
      </c>
      <c r="N1201" s="42" t="n">
        <v>14982.13</v>
      </c>
      <c r="O1201" s="42" t="n">
        <v>14982.13</v>
      </c>
      <c r="P1201" s="42" t="n">
        <v>0</v>
      </c>
      <c r="Q1201" s="42" t="n">
        <v>0</v>
      </c>
      <c r="R1201" s="42" t="n">
        <v>0</v>
      </c>
      <c r="S1201" s="42">
        <f>N1201-(J1201-K1201)</f>
        <v/>
      </c>
      <c r="T1201">
        <f>IF(N1201=0,0,IF(AND(ABS(S1201)&gt;Calc!$B$8,ABS(S1201)/ABS(N1201)&gt;Calc!$B$9),1,0))</f>
        <v/>
      </c>
      <c r="U1201">
        <f>IF(AND(A1201=Calc!$B$3,OR(Calc!$B$6="*",G1201=Calc!$B$6),OR(Calc!$B$7="*",F1201=Calc!$B$7)),1,0)</f>
        <v/>
      </c>
      <c r="V1201">
        <f>IF(AND(U1201=1,J1201&gt;0),J1201+ROW()/1000000,0)</f>
        <v/>
      </c>
      <c r="W1201">
        <f>IF(AND(U1201=1,OR(N1201&lt;&gt;0,J1201&lt;&gt;0)),ABS(S1201)+ROW()/1000000,0)</f>
        <v/>
      </c>
      <c r="X1201">
        <f>IF(AND(U1201=1,T1201=1,C1201&lt;&gt;0),ABS(S1201)+ROW()/1000000,0)</f>
        <v/>
      </c>
    </row>
    <row r="1202">
      <c r="A1202" t="n">
        <v>201802</v>
      </c>
      <c r="B1202" t="inlineStr">
        <is>
          <t>02/2018</t>
        </is>
      </c>
      <c r="C1202" t="n">
        <v>63</v>
      </c>
      <c r="D1202" t="inlineStr">
        <is>
          <t>S63</t>
        </is>
      </c>
      <c r="E1202" t="inlineStr">
        <is>
          <t>Nexa Utah (S63)</t>
        </is>
      </c>
      <c r="F1202" t="inlineStr">
        <is>
          <t>Mỹ</t>
        </is>
      </c>
      <c r="G1202" t="inlineStr">
        <is>
          <t>POS</t>
        </is>
      </c>
      <c r="H1202" s="42" t="n">
        <v>28695.69</v>
      </c>
      <c r="I1202" s="42" t="n">
        <v>0</v>
      </c>
      <c r="J1202" s="42" t="n">
        <v>28695.69</v>
      </c>
      <c r="K1202" s="42" t="n">
        <v>0</v>
      </c>
      <c r="L1202" s="42" t="n">
        <v>10</v>
      </c>
      <c r="M1202" s="42" t="n">
        <v>62</v>
      </c>
      <c r="N1202" s="42" t="n">
        <v>28695.69</v>
      </c>
      <c r="O1202" s="42" t="n">
        <v>28695.69</v>
      </c>
      <c r="P1202" s="42" t="n">
        <v>0</v>
      </c>
      <c r="Q1202" s="42" t="n">
        <v>0</v>
      </c>
      <c r="R1202" s="42" t="n">
        <v>0</v>
      </c>
      <c r="S1202" s="42">
        <f>N1202-(J1202-K1202)</f>
        <v/>
      </c>
      <c r="T1202">
        <f>IF(N1202=0,0,IF(AND(ABS(S1202)&gt;Calc!$B$8,ABS(S1202)/ABS(N1202)&gt;Calc!$B$9),1,0))</f>
        <v/>
      </c>
      <c r="U1202">
        <f>IF(AND(A1202=Calc!$B$3,OR(Calc!$B$6="*",G1202=Calc!$B$6),OR(Calc!$B$7="*",F1202=Calc!$B$7)),1,0)</f>
        <v/>
      </c>
      <c r="V1202">
        <f>IF(AND(U1202=1,J1202&gt;0),J1202+ROW()/1000000,0)</f>
        <v/>
      </c>
      <c r="W1202">
        <f>IF(AND(U1202=1,OR(N1202&lt;&gt;0,J1202&lt;&gt;0)),ABS(S1202)+ROW()/1000000,0)</f>
        <v/>
      </c>
      <c r="X1202">
        <f>IF(AND(U1202=1,T1202=1,C1202&lt;&gt;0),ABS(S1202)+ROW()/1000000,0)</f>
        <v/>
      </c>
    </row>
    <row r="1203">
      <c r="A1203" t="n">
        <v>201802</v>
      </c>
      <c r="B1203" t="inlineStr">
        <is>
          <t>02/2018</t>
        </is>
      </c>
      <c r="C1203" t="n">
        <v>64</v>
      </c>
      <c r="D1203" t="inlineStr">
        <is>
          <t>S64</t>
        </is>
      </c>
      <c r="E1203" t="inlineStr">
        <is>
          <t>Nexa Washington DC (S64)</t>
        </is>
      </c>
      <c r="F1203" t="inlineStr">
        <is>
          <t>Mỹ</t>
        </is>
      </c>
      <c r="G1203" t="inlineStr">
        <is>
          <t>POS</t>
        </is>
      </c>
      <c r="H1203" s="42" t="n">
        <v>31381.28</v>
      </c>
      <c r="I1203" s="42" t="n">
        <v>0</v>
      </c>
      <c r="J1203" s="42" t="n">
        <v>31381.28</v>
      </c>
      <c r="K1203" s="42" t="n">
        <v>1615.91</v>
      </c>
      <c r="L1203" s="42" t="n">
        <v>12</v>
      </c>
      <c r="M1203" s="42" t="n">
        <v>129</v>
      </c>
      <c r="N1203" s="42" t="n">
        <v>29765.37</v>
      </c>
      <c r="O1203" s="42" t="n">
        <v>31381.28</v>
      </c>
      <c r="P1203" s="42" t="n">
        <v>0</v>
      </c>
      <c r="Q1203" s="42" t="n">
        <v>0</v>
      </c>
      <c r="R1203" s="42" t="n">
        <v>0</v>
      </c>
      <c r="S1203" s="42">
        <f>N1203-(J1203-K1203)</f>
        <v/>
      </c>
      <c r="T1203">
        <f>IF(N1203=0,0,IF(AND(ABS(S1203)&gt;Calc!$B$8,ABS(S1203)/ABS(N1203)&gt;Calc!$B$9),1,0))</f>
        <v/>
      </c>
      <c r="U1203">
        <f>IF(AND(A1203=Calc!$B$3,OR(Calc!$B$6="*",G1203=Calc!$B$6),OR(Calc!$B$7="*",F1203=Calc!$B$7)),1,0)</f>
        <v/>
      </c>
      <c r="V1203">
        <f>IF(AND(U1203=1,J1203&gt;0),J1203+ROW()/1000000,0)</f>
        <v/>
      </c>
      <c r="W1203">
        <f>IF(AND(U1203=1,OR(N1203&lt;&gt;0,J1203&lt;&gt;0)),ABS(S1203)+ROW()/1000000,0)</f>
        <v/>
      </c>
      <c r="X1203">
        <f>IF(AND(U1203=1,T1203=1,C1203&lt;&gt;0),ABS(S1203)+ROW()/1000000,0)</f>
        <v/>
      </c>
    </row>
    <row r="1204">
      <c r="A1204" t="n">
        <v>201802</v>
      </c>
      <c r="B1204" t="inlineStr">
        <is>
          <t>02/2018</t>
        </is>
      </c>
      <c r="C1204" t="n">
        <v>65</v>
      </c>
      <c r="D1204" t="inlineStr">
        <is>
          <t>S65</t>
        </is>
      </c>
      <c r="E1204" t="inlineStr">
        <is>
          <t>Nexa West Virginia (S65)</t>
        </is>
      </c>
      <c r="F1204" t="inlineStr">
        <is>
          <t>Mỹ</t>
        </is>
      </c>
      <c r="G1204" t="inlineStr">
        <is>
          <t>POS</t>
        </is>
      </c>
      <c r="H1204" s="42" t="n">
        <v>26495.6</v>
      </c>
      <c r="I1204" s="42" t="n">
        <v>0</v>
      </c>
      <c r="J1204" s="42" t="n">
        <v>26495.6</v>
      </c>
      <c r="K1204" s="42" t="n">
        <v>0</v>
      </c>
      <c r="L1204" s="42" t="n">
        <v>12</v>
      </c>
      <c r="M1204" s="42" t="n">
        <v>71</v>
      </c>
      <c r="N1204" s="42" t="n">
        <v>26495.6</v>
      </c>
      <c r="O1204" s="42" t="n">
        <v>26495.6</v>
      </c>
      <c r="P1204" s="42" t="n">
        <v>1</v>
      </c>
      <c r="Q1204" s="42" t="n">
        <v>0</v>
      </c>
      <c r="R1204" s="42" t="n">
        <v>0</v>
      </c>
      <c r="S1204" s="42">
        <f>N1204-(J1204-K1204)</f>
        <v/>
      </c>
      <c r="T1204">
        <f>IF(N1204=0,0,IF(AND(ABS(S1204)&gt;Calc!$B$8,ABS(S1204)/ABS(N1204)&gt;Calc!$B$9),1,0))</f>
        <v/>
      </c>
      <c r="U1204">
        <f>IF(AND(A1204=Calc!$B$3,OR(Calc!$B$6="*",G1204=Calc!$B$6),OR(Calc!$B$7="*",F1204=Calc!$B$7)),1,0)</f>
        <v/>
      </c>
      <c r="V1204">
        <f>IF(AND(U1204=1,J1204&gt;0),J1204+ROW()/1000000,0)</f>
        <v/>
      </c>
      <c r="W1204">
        <f>IF(AND(U1204=1,OR(N1204&lt;&gt;0,J1204&lt;&gt;0)),ABS(S1204)+ROW()/1000000,0)</f>
        <v/>
      </c>
      <c r="X1204">
        <f>IF(AND(U1204=1,T1204=1,C1204&lt;&gt;0),ABS(S1204)+ROW()/1000000,0)</f>
        <v/>
      </c>
    </row>
    <row r="1205">
      <c r="A1205" t="n">
        <v>201802</v>
      </c>
      <c r="B1205" t="inlineStr">
        <is>
          <t>02/2018</t>
        </is>
      </c>
      <c r="C1205" t="n">
        <v>66</v>
      </c>
      <c r="D1205" t="inlineStr">
        <is>
          <t>S66</t>
        </is>
      </c>
      <c r="E1205" t="inlineStr">
        <is>
          <t>Nexa Wyoming (S66)</t>
        </is>
      </c>
      <c r="F1205" t="inlineStr">
        <is>
          <t>Mỹ</t>
        </is>
      </c>
      <c r="G1205" t="inlineStr">
        <is>
          <t>POS</t>
        </is>
      </c>
      <c r="H1205" s="42" t="n">
        <v>47381.2</v>
      </c>
      <c r="I1205" s="42" t="n">
        <v>0</v>
      </c>
      <c r="J1205" s="42" t="n">
        <v>47381.2</v>
      </c>
      <c r="K1205" s="42" t="n">
        <v>0</v>
      </c>
      <c r="L1205" s="42" t="n">
        <v>14</v>
      </c>
      <c r="M1205" s="42" t="n">
        <v>169</v>
      </c>
      <c r="N1205" s="42" t="n">
        <v>47381.2</v>
      </c>
      <c r="O1205" s="42" t="n">
        <v>47381.2</v>
      </c>
      <c r="P1205" s="42" t="n">
        <v>2</v>
      </c>
      <c r="Q1205" s="42" t="n">
        <v>0</v>
      </c>
      <c r="R1205" s="42" t="n">
        <v>0</v>
      </c>
      <c r="S1205" s="42">
        <f>N1205-(J1205-K1205)</f>
        <v/>
      </c>
      <c r="T1205">
        <f>IF(N1205=0,0,IF(AND(ABS(S1205)&gt;Calc!$B$8,ABS(S1205)/ABS(N1205)&gt;Calc!$B$9),1,0))</f>
        <v/>
      </c>
      <c r="U1205">
        <f>IF(AND(A1205=Calc!$B$3,OR(Calc!$B$6="*",G1205=Calc!$B$6),OR(Calc!$B$7="*",F1205=Calc!$B$7)),1,0)</f>
        <v/>
      </c>
      <c r="V1205">
        <f>IF(AND(U1205=1,J1205&gt;0),J1205+ROW()/1000000,0)</f>
        <v/>
      </c>
      <c r="W1205">
        <f>IF(AND(U1205=1,OR(N1205&lt;&gt;0,J1205&lt;&gt;0)),ABS(S1205)+ROW()/1000000,0)</f>
        <v/>
      </c>
      <c r="X1205">
        <f>IF(AND(U1205=1,T1205=1,C1205&lt;&gt;0),ABS(S1205)+ROW()/1000000,0)</f>
        <v/>
      </c>
    </row>
    <row r="1206">
      <c r="A1206" t="n">
        <v>201803</v>
      </c>
      <c r="B1206" t="inlineStr">
        <is>
          <t>03/2018</t>
        </is>
      </c>
      <c r="C1206" t="n">
        <v>0</v>
      </c>
      <c r="D1206" t="inlineStr">
        <is>
          <t>ONL</t>
        </is>
      </c>
      <c r="E1206" t="inlineStr">
        <is>
          <t>Nexa Online (website/app)</t>
        </is>
      </c>
      <c r="F1206" t="inlineStr">
        <is>
          <t>Online</t>
        </is>
      </c>
      <c r="G1206" t="inlineStr">
        <is>
          <t>ONLINE</t>
        </is>
      </c>
      <c r="H1206" s="42" t="n">
        <v>90548.28999999999</v>
      </c>
      <c r="I1206" s="42" t="n">
        <v>2402.93</v>
      </c>
      <c r="J1206" s="42" t="n">
        <v>88145.36</v>
      </c>
      <c r="K1206" s="42" t="n">
        <v>3834.77</v>
      </c>
      <c r="L1206" s="42" t="n">
        <v>35</v>
      </c>
      <c r="M1206" s="42" t="n">
        <v>259</v>
      </c>
      <c r="N1206" s="42" t="n">
        <v>101343.1</v>
      </c>
      <c r="O1206" s="42" t="n">
        <v>105177.87</v>
      </c>
      <c r="P1206" s="42" t="n">
        <v>1</v>
      </c>
      <c r="Q1206" s="42" t="n">
        <v>0</v>
      </c>
      <c r="R1206" s="42" t="n">
        <v>0</v>
      </c>
      <c r="S1206" s="42">
        <f>N1206-(J1206-K1206)</f>
        <v/>
      </c>
      <c r="T1206">
        <f>IF(N1206=0,0,IF(AND(ABS(S1206)&gt;Calc!$B$8,ABS(S1206)/ABS(N1206)&gt;Calc!$B$9),1,0))</f>
        <v/>
      </c>
      <c r="U1206">
        <f>IF(AND(A1206=Calc!$B$3,OR(Calc!$B$6="*",G1206=Calc!$B$6),OR(Calc!$B$7="*",F1206=Calc!$B$7)),1,0)</f>
        <v/>
      </c>
      <c r="V1206">
        <f>IF(AND(U1206=1,J1206&gt;0),J1206+ROW()/1000000,0)</f>
        <v/>
      </c>
      <c r="W1206">
        <f>IF(AND(U1206=1,OR(N1206&lt;&gt;0,J1206&lt;&gt;0)),ABS(S1206)+ROW()/1000000,0)</f>
        <v/>
      </c>
      <c r="X1206">
        <f>IF(AND(U1206=1,T1206=1,C1206&lt;&gt;0),ABS(S1206)+ROW()/1000000,0)</f>
        <v/>
      </c>
    </row>
    <row r="1207">
      <c r="A1207" t="n">
        <v>201803</v>
      </c>
      <c r="B1207" t="inlineStr">
        <is>
          <t>03/2018</t>
        </is>
      </c>
      <c r="C1207" t="n">
        <v>4</v>
      </c>
      <c r="D1207" t="inlineStr">
        <is>
          <t>S04</t>
        </is>
      </c>
      <c r="E1207" t="inlineStr">
        <is>
          <t>Nexa Tasmania (S04)</t>
        </is>
      </c>
      <c r="F1207" t="inlineStr">
        <is>
          <t>Úc</t>
        </is>
      </c>
      <c r="G1207" t="inlineStr">
        <is>
          <t>POS</t>
        </is>
      </c>
      <c r="H1207" s="42" t="n">
        <v>866.97</v>
      </c>
      <c r="I1207" s="42" t="n">
        <v>0</v>
      </c>
      <c r="J1207" s="42" t="n">
        <v>866.97</v>
      </c>
      <c r="K1207" s="42" t="n">
        <v>0</v>
      </c>
      <c r="L1207" s="42" t="n">
        <v>1</v>
      </c>
      <c r="M1207" s="42" t="n">
        <v>6</v>
      </c>
      <c r="N1207" s="42" t="n">
        <v>866.97</v>
      </c>
      <c r="O1207" s="42" t="n">
        <v>866.97</v>
      </c>
      <c r="P1207" s="42" t="n">
        <v>0</v>
      </c>
      <c r="Q1207" s="42" t="n">
        <v>0</v>
      </c>
      <c r="R1207" s="42" t="n">
        <v>0</v>
      </c>
      <c r="S1207" s="42">
        <f>N1207-(J1207-K1207)</f>
        <v/>
      </c>
      <c r="T1207">
        <f>IF(N1207=0,0,IF(AND(ABS(S1207)&gt;Calc!$B$8,ABS(S1207)/ABS(N1207)&gt;Calc!$B$9),1,0))</f>
        <v/>
      </c>
      <c r="U1207">
        <f>IF(AND(A1207=Calc!$B$3,OR(Calc!$B$6="*",G1207=Calc!$B$6),OR(Calc!$B$7="*",F1207=Calc!$B$7)),1,0)</f>
        <v/>
      </c>
      <c r="V1207">
        <f>IF(AND(U1207=1,J1207&gt;0),J1207+ROW()/1000000,0)</f>
        <v/>
      </c>
      <c r="W1207">
        <f>IF(AND(U1207=1,OR(N1207&lt;&gt;0,J1207&lt;&gt;0)),ABS(S1207)+ROW()/1000000,0)</f>
        <v/>
      </c>
      <c r="X1207">
        <f>IF(AND(U1207=1,T1207=1,C1207&lt;&gt;0),ABS(S1207)+ROW()/1000000,0)</f>
        <v/>
      </c>
    </row>
    <row r="1208">
      <c r="A1208" t="n">
        <v>201803</v>
      </c>
      <c r="B1208" t="inlineStr">
        <is>
          <t>03/2018</t>
        </is>
      </c>
      <c r="C1208" t="n">
        <v>5</v>
      </c>
      <c r="D1208" t="inlineStr">
        <is>
          <t>S05</t>
        </is>
      </c>
      <c r="E1208" t="inlineStr">
        <is>
          <t>Nexa Victoria (S05)</t>
        </is>
      </c>
      <c r="F1208" t="inlineStr">
        <is>
          <t>Úc</t>
        </is>
      </c>
      <c r="G1208" t="inlineStr">
        <is>
          <t>POS</t>
        </is>
      </c>
      <c r="H1208" s="42" t="n">
        <v>1124.91</v>
      </c>
      <c r="I1208" s="42" t="n">
        <v>0</v>
      </c>
      <c r="J1208" s="42" t="n">
        <v>1124.91</v>
      </c>
      <c r="K1208" s="42" t="n">
        <v>0</v>
      </c>
      <c r="L1208" s="42" t="n">
        <v>1</v>
      </c>
      <c r="M1208" s="42" t="n">
        <v>6</v>
      </c>
      <c r="N1208" s="42" t="n">
        <v>1124.91</v>
      </c>
      <c r="O1208" s="42" t="n">
        <v>1124.91</v>
      </c>
      <c r="P1208" s="42" t="n">
        <v>0</v>
      </c>
      <c r="Q1208" s="42" t="n">
        <v>0</v>
      </c>
      <c r="R1208" s="42" t="n">
        <v>0</v>
      </c>
      <c r="S1208" s="42">
        <f>N1208-(J1208-K1208)</f>
        <v/>
      </c>
      <c r="T1208">
        <f>IF(N1208=0,0,IF(AND(ABS(S1208)&gt;Calc!$B$8,ABS(S1208)/ABS(N1208)&gt;Calc!$B$9),1,0))</f>
        <v/>
      </c>
      <c r="U1208">
        <f>IF(AND(A1208=Calc!$B$3,OR(Calc!$B$6="*",G1208=Calc!$B$6),OR(Calc!$B$7="*",F1208=Calc!$B$7)),1,0)</f>
        <v/>
      </c>
      <c r="V1208">
        <f>IF(AND(U1208=1,J1208&gt;0),J1208+ROW()/1000000,0)</f>
        <v/>
      </c>
      <c r="W1208">
        <f>IF(AND(U1208=1,OR(N1208&lt;&gt;0,J1208&lt;&gt;0)),ABS(S1208)+ROW()/1000000,0)</f>
        <v/>
      </c>
      <c r="X1208">
        <f>IF(AND(U1208=1,T1208=1,C1208&lt;&gt;0),ABS(S1208)+ROW()/1000000,0)</f>
        <v/>
      </c>
    </row>
    <row r="1209">
      <c r="A1209" t="n">
        <v>201803</v>
      </c>
      <c r="B1209" t="inlineStr">
        <is>
          <t>03/2018</t>
        </is>
      </c>
      <c r="C1209" t="n">
        <v>6</v>
      </c>
      <c r="D1209" t="inlineStr">
        <is>
          <t>S06</t>
        </is>
      </c>
      <c r="E1209" t="inlineStr">
        <is>
          <t>Nexa Western Australia (S06)</t>
        </is>
      </c>
      <c r="F1209" t="inlineStr">
        <is>
          <t>Úc</t>
        </is>
      </c>
      <c r="G1209" t="inlineStr">
        <is>
          <t>POS</t>
        </is>
      </c>
      <c r="H1209" s="42" t="n">
        <v>1294.89</v>
      </c>
      <c r="I1209" s="42" t="n">
        <v>0</v>
      </c>
      <c r="J1209" s="42" t="n">
        <v>1294.89</v>
      </c>
      <c r="K1209" s="42" t="n">
        <v>0</v>
      </c>
      <c r="L1209" s="42" t="n">
        <v>1</v>
      </c>
      <c r="M1209" s="42" t="n">
        <v>20</v>
      </c>
      <c r="N1209" s="42" t="n">
        <v>1294.89</v>
      </c>
      <c r="O1209" s="42" t="n">
        <v>1294.89</v>
      </c>
      <c r="P1209" s="42" t="n">
        <v>0</v>
      </c>
      <c r="Q1209" s="42" t="n">
        <v>0</v>
      </c>
      <c r="R1209" s="42" t="n">
        <v>0</v>
      </c>
      <c r="S1209" s="42">
        <f>N1209-(J1209-K1209)</f>
        <v/>
      </c>
      <c r="T1209">
        <f>IF(N1209=0,0,IF(AND(ABS(S1209)&gt;Calc!$B$8,ABS(S1209)/ABS(N1209)&gt;Calc!$B$9),1,0))</f>
        <v/>
      </c>
      <c r="U1209">
        <f>IF(AND(A1209=Calc!$B$3,OR(Calc!$B$6="*",G1209=Calc!$B$6),OR(Calc!$B$7="*",F1209=Calc!$B$7)),1,0)</f>
        <v/>
      </c>
      <c r="V1209">
        <f>IF(AND(U1209=1,J1209&gt;0),J1209+ROW()/1000000,0)</f>
        <v/>
      </c>
      <c r="W1209">
        <f>IF(AND(U1209=1,OR(N1209&lt;&gt;0,J1209&lt;&gt;0)),ABS(S1209)+ROW()/1000000,0)</f>
        <v/>
      </c>
      <c r="X1209">
        <f>IF(AND(U1209=1,T1209=1,C1209&lt;&gt;0),ABS(S1209)+ROW()/1000000,0)</f>
        <v/>
      </c>
    </row>
    <row r="1210">
      <c r="A1210" t="n">
        <v>201803</v>
      </c>
      <c r="B1210" t="inlineStr">
        <is>
          <t>03/2018</t>
        </is>
      </c>
      <c r="C1210" t="n">
        <v>8</v>
      </c>
      <c r="D1210" t="inlineStr">
        <is>
          <t>S08</t>
        </is>
      </c>
      <c r="E1210" t="inlineStr">
        <is>
          <t>Nexa Newfoundland and Labrador (S08)</t>
        </is>
      </c>
      <c r="F1210" t="inlineStr">
        <is>
          <t>Canada</t>
        </is>
      </c>
      <c r="G1210" t="inlineStr">
        <is>
          <t>POS</t>
        </is>
      </c>
      <c r="H1210" s="42" t="n">
        <v>16980.02</v>
      </c>
      <c r="I1210" s="42" t="n">
        <v>0</v>
      </c>
      <c r="J1210" s="42" t="n">
        <v>16980.02</v>
      </c>
      <c r="K1210" s="42" t="n">
        <v>268</v>
      </c>
      <c r="L1210" s="42" t="n">
        <v>9</v>
      </c>
      <c r="M1210" s="42" t="n">
        <v>55</v>
      </c>
      <c r="N1210" s="42" t="n">
        <v>16712.02</v>
      </c>
      <c r="O1210" s="42" t="n">
        <v>16980.02</v>
      </c>
      <c r="P1210" s="42" t="n">
        <v>0</v>
      </c>
      <c r="Q1210" s="42" t="n">
        <v>0</v>
      </c>
      <c r="R1210" s="42" t="n">
        <v>0</v>
      </c>
      <c r="S1210" s="42">
        <f>N1210-(J1210-K1210)</f>
        <v/>
      </c>
      <c r="T1210">
        <f>IF(N1210=0,0,IF(AND(ABS(S1210)&gt;Calc!$B$8,ABS(S1210)/ABS(N1210)&gt;Calc!$B$9),1,0))</f>
        <v/>
      </c>
      <c r="U1210">
        <f>IF(AND(A1210=Calc!$B$3,OR(Calc!$B$6="*",G1210=Calc!$B$6),OR(Calc!$B$7="*",F1210=Calc!$B$7)),1,0)</f>
        <v/>
      </c>
      <c r="V1210">
        <f>IF(AND(U1210=1,J1210&gt;0),J1210+ROW()/1000000,0)</f>
        <v/>
      </c>
      <c r="W1210">
        <f>IF(AND(U1210=1,OR(N1210&lt;&gt;0,J1210&lt;&gt;0)),ABS(S1210)+ROW()/1000000,0)</f>
        <v/>
      </c>
      <c r="X1210">
        <f>IF(AND(U1210=1,T1210=1,C1210&lt;&gt;0),ABS(S1210)+ROW()/1000000,0)</f>
        <v/>
      </c>
    </row>
    <row r="1211">
      <c r="A1211" t="n">
        <v>201803</v>
      </c>
      <c r="B1211" t="inlineStr">
        <is>
          <t>03/2018</t>
        </is>
      </c>
      <c r="C1211" t="n">
        <v>9</v>
      </c>
      <c r="D1211" t="inlineStr">
        <is>
          <t>S09</t>
        </is>
      </c>
      <c r="E1211" t="inlineStr">
        <is>
          <t>Nexa Northwest Territories (S09)</t>
        </is>
      </c>
      <c r="F1211" t="inlineStr">
        <is>
          <t>Canada</t>
        </is>
      </c>
      <c r="G1211" t="inlineStr">
        <is>
          <t>POS</t>
        </is>
      </c>
      <c r="H1211" s="42" t="n">
        <v>22402.66</v>
      </c>
      <c r="I1211" s="42" t="n">
        <v>5.14</v>
      </c>
      <c r="J1211" s="42" t="n">
        <v>22397.52</v>
      </c>
      <c r="K1211" s="42" t="n">
        <v>1335</v>
      </c>
      <c r="L1211" s="42" t="n">
        <v>7</v>
      </c>
      <c r="M1211" s="42" t="n">
        <v>46</v>
      </c>
      <c r="N1211" s="42" t="n">
        <v>21062.52</v>
      </c>
      <c r="O1211" s="42" t="n">
        <v>22397.52</v>
      </c>
      <c r="P1211" s="42" t="n">
        <v>0</v>
      </c>
      <c r="Q1211" s="42" t="n">
        <v>0</v>
      </c>
      <c r="R1211" s="42" t="n">
        <v>0</v>
      </c>
      <c r="S1211" s="42">
        <f>N1211-(J1211-K1211)</f>
        <v/>
      </c>
      <c r="T1211">
        <f>IF(N1211=0,0,IF(AND(ABS(S1211)&gt;Calc!$B$8,ABS(S1211)/ABS(N1211)&gt;Calc!$B$9),1,0))</f>
        <v/>
      </c>
      <c r="U1211">
        <f>IF(AND(A1211=Calc!$B$3,OR(Calc!$B$6="*",G1211=Calc!$B$6),OR(Calc!$B$7="*",F1211=Calc!$B$7)),1,0)</f>
        <v/>
      </c>
      <c r="V1211">
        <f>IF(AND(U1211=1,J1211&gt;0),J1211+ROW()/1000000,0)</f>
        <v/>
      </c>
      <c r="W1211">
        <f>IF(AND(U1211=1,OR(N1211&lt;&gt;0,J1211&lt;&gt;0)),ABS(S1211)+ROW()/1000000,0)</f>
        <v/>
      </c>
      <c r="X1211">
        <f>IF(AND(U1211=1,T1211=1,C1211&lt;&gt;0),ABS(S1211)+ROW()/1000000,0)</f>
        <v/>
      </c>
    </row>
    <row r="1212">
      <c r="A1212" t="n">
        <v>201803</v>
      </c>
      <c r="B1212" t="inlineStr">
        <is>
          <t>03/2018</t>
        </is>
      </c>
      <c r="C1212" t="n">
        <v>10</v>
      </c>
      <c r="D1212" t="inlineStr">
        <is>
          <t>S10</t>
        </is>
      </c>
      <c r="E1212" t="inlineStr">
        <is>
          <t>Nexa Nunavut (S10)</t>
        </is>
      </c>
      <c r="F1212" t="inlineStr">
        <is>
          <t>Canada</t>
        </is>
      </c>
      <c r="G1212" t="inlineStr">
        <is>
          <t>POS</t>
        </is>
      </c>
      <c r="H1212" s="42" t="n">
        <v>8518.23</v>
      </c>
      <c r="I1212" s="42" t="n">
        <v>0</v>
      </c>
      <c r="J1212" s="42" t="n">
        <v>8518.23</v>
      </c>
      <c r="K1212" s="42" t="n">
        <v>199.9</v>
      </c>
      <c r="L1212" s="42" t="n">
        <v>4</v>
      </c>
      <c r="M1212" s="42" t="n">
        <v>42</v>
      </c>
      <c r="N1212" s="42" t="n">
        <v>8318.33</v>
      </c>
      <c r="O1212" s="42" t="n">
        <v>8518.23</v>
      </c>
      <c r="P1212" s="42" t="n">
        <v>0</v>
      </c>
      <c r="Q1212" s="42" t="n">
        <v>0</v>
      </c>
      <c r="R1212" s="42" t="n">
        <v>0</v>
      </c>
      <c r="S1212" s="42">
        <f>N1212-(J1212-K1212)</f>
        <v/>
      </c>
      <c r="T1212">
        <f>IF(N1212=0,0,IF(AND(ABS(S1212)&gt;Calc!$B$8,ABS(S1212)/ABS(N1212)&gt;Calc!$B$9),1,0))</f>
        <v/>
      </c>
      <c r="U1212">
        <f>IF(AND(A1212=Calc!$B$3,OR(Calc!$B$6="*",G1212=Calc!$B$6),OR(Calc!$B$7="*",F1212=Calc!$B$7)),1,0)</f>
        <v/>
      </c>
      <c r="V1212">
        <f>IF(AND(U1212=1,J1212&gt;0),J1212+ROW()/1000000,0)</f>
        <v/>
      </c>
      <c r="W1212">
        <f>IF(AND(U1212=1,OR(N1212&lt;&gt;0,J1212&lt;&gt;0)),ABS(S1212)+ROW()/1000000,0)</f>
        <v/>
      </c>
      <c r="X1212">
        <f>IF(AND(U1212=1,T1212=1,C1212&lt;&gt;0),ABS(S1212)+ROW()/1000000,0)</f>
        <v/>
      </c>
    </row>
    <row r="1213">
      <c r="A1213" t="n">
        <v>201803</v>
      </c>
      <c r="B1213" t="inlineStr">
        <is>
          <t>03/2018</t>
        </is>
      </c>
      <c r="C1213" t="n">
        <v>12</v>
      </c>
      <c r="D1213" t="inlineStr">
        <is>
          <t>S12</t>
        </is>
      </c>
      <c r="E1213" t="inlineStr">
        <is>
          <t>Nexa Basse-Normandie (S12)</t>
        </is>
      </c>
      <c r="F1213" t="inlineStr">
        <is>
          <t>Pháp</t>
        </is>
      </c>
      <c r="G1213" t="inlineStr">
        <is>
          <t>POS</t>
        </is>
      </c>
      <c r="H1213" s="42" t="n">
        <v>0</v>
      </c>
      <c r="I1213" s="42" t="n">
        <v>0</v>
      </c>
      <c r="J1213" s="42" t="n">
        <v>0</v>
      </c>
      <c r="K1213" s="42" t="n">
        <v>4387.5</v>
      </c>
      <c r="L1213" s="42" t="n">
        <v>0</v>
      </c>
      <c r="M1213" s="42" t="n">
        <v>0</v>
      </c>
      <c r="N1213" s="42" t="n">
        <v>-4387.5</v>
      </c>
      <c r="O1213" s="42" t="n">
        <v>0</v>
      </c>
      <c r="P1213" s="42" t="n">
        <v>0</v>
      </c>
      <c r="Q1213" s="42" t="n">
        <v>0</v>
      </c>
      <c r="R1213" s="42" t="n">
        <v>0</v>
      </c>
      <c r="S1213" s="42">
        <f>N1213-(J1213-K1213)</f>
        <v/>
      </c>
      <c r="T1213">
        <f>IF(N1213=0,0,IF(AND(ABS(S1213)&gt;Calc!$B$8,ABS(S1213)/ABS(N1213)&gt;Calc!$B$9),1,0))</f>
        <v/>
      </c>
      <c r="U1213">
        <f>IF(AND(A1213=Calc!$B$3,OR(Calc!$B$6="*",G1213=Calc!$B$6),OR(Calc!$B$7="*",F1213=Calc!$B$7)),1,0)</f>
        <v/>
      </c>
      <c r="V1213">
        <f>IF(AND(U1213=1,J1213&gt;0),J1213+ROW()/1000000,0)</f>
        <v/>
      </c>
      <c r="W1213">
        <f>IF(AND(U1213=1,OR(N1213&lt;&gt;0,J1213&lt;&gt;0)),ABS(S1213)+ROW()/1000000,0)</f>
        <v/>
      </c>
      <c r="X1213">
        <f>IF(AND(U1213=1,T1213=1,C1213&lt;&gt;0),ABS(S1213)+ROW()/1000000,0)</f>
        <v/>
      </c>
    </row>
    <row r="1214">
      <c r="A1214" t="n">
        <v>201803</v>
      </c>
      <c r="B1214" t="inlineStr">
        <is>
          <t>03/2018</t>
        </is>
      </c>
      <c r="C1214" t="n">
        <v>16</v>
      </c>
      <c r="D1214" t="inlineStr">
        <is>
          <t>S16</t>
        </is>
      </c>
      <c r="E1214" t="inlineStr">
        <is>
          <t>Nexa Limousin (S16)</t>
        </is>
      </c>
      <c r="F1214" t="inlineStr">
        <is>
          <t>Pháp</t>
        </is>
      </c>
      <c r="G1214" t="inlineStr">
        <is>
          <t>POS</t>
        </is>
      </c>
      <c r="H1214" s="42" t="n">
        <v>0</v>
      </c>
      <c r="I1214" s="42" t="n">
        <v>0</v>
      </c>
      <c r="J1214" s="42" t="n">
        <v>0</v>
      </c>
      <c r="K1214" s="42" t="n">
        <v>1184</v>
      </c>
      <c r="L1214" s="42" t="n">
        <v>0</v>
      </c>
      <c r="M1214" s="42" t="n">
        <v>0</v>
      </c>
      <c r="N1214" s="42" t="n">
        <v>-1184</v>
      </c>
      <c r="O1214" s="42" t="n">
        <v>0</v>
      </c>
      <c r="P1214" s="42" t="n">
        <v>0</v>
      </c>
      <c r="Q1214" s="42" t="n">
        <v>0</v>
      </c>
      <c r="R1214" s="42" t="n">
        <v>0</v>
      </c>
      <c r="S1214" s="42">
        <f>N1214-(J1214-K1214)</f>
        <v/>
      </c>
      <c r="T1214">
        <f>IF(N1214=0,0,IF(AND(ABS(S1214)&gt;Calc!$B$8,ABS(S1214)/ABS(N1214)&gt;Calc!$B$9),1,0))</f>
        <v/>
      </c>
      <c r="U1214">
        <f>IF(AND(A1214=Calc!$B$3,OR(Calc!$B$6="*",G1214=Calc!$B$6),OR(Calc!$B$7="*",F1214=Calc!$B$7)),1,0)</f>
        <v/>
      </c>
      <c r="V1214">
        <f>IF(AND(U1214=1,J1214&gt;0),J1214+ROW()/1000000,0)</f>
        <v/>
      </c>
      <c r="W1214">
        <f>IF(AND(U1214=1,OR(N1214&lt;&gt;0,J1214&lt;&gt;0)),ABS(S1214)+ROW()/1000000,0)</f>
        <v/>
      </c>
      <c r="X1214">
        <f>IF(AND(U1214=1,T1214=1,C1214&lt;&gt;0),ABS(S1214)+ROW()/1000000,0)</f>
        <v/>
      </c>
    </row>
    <row r="1215">
      <c r="A1215" t="n">
        <v>201803</v>
      </c>
      <c r="B1215" t="inlineStr">
        <is>
          <t>03/2018</t>
        </is>
      </c>
      <c r="C1215" t="n">
        <v>19</v>
      </c>
      <c r="D1215" t="inlineStr">
        <is>
          <t>S19</t>
        </is>
      </c>
      <c r="E1215" t="inlineStr">
        <is>
          <t>Nexa Berlin (S19)</t>
        </is>
      </c>
      <c r="F1215" t="inlineStr">
        <is>
          <t>Đức</t>
        </is>
      </c>
      <c r="G1215" t="inlineStr">
        <is>
          <t>POS</t>
        </is>
      </c>
      <c r="H1215" s="42" t="n">
        <v>4541.79</v>
      </c>
      <c r="I1215" s="42" t="n">
        <v>0</v>
      </c>
      <c r="J1215" s="42" t="n">
        <v>4541.79</v>
      </c>
      <c r="K1215" s="42" t="n">
        <v>5340</v>
      </c>
      <c r="L1215" s="42" t="n">
        <v>3</v>
      </c>
      <c r="M1215" s="42" t="n">
        <v>17</v>
      </c>
      <c r="N1215" s="42" t="n">
        <v>-798.21</v>
      </c>
      <c r="O1215" s="42" t="n">
        <v>4541.79</v>
      </c>
      <c r="P1215" s="42" t="n">
        <v>0</v>
      </c>
      <c r="Q1215" s="42" t="n">
        <v>0</v>
      </c>
      <c r="R1215" s="42" t="n">
        <v>0</v>
      </c>
      <c r="S1215" s="42">
        <f>N1215-(J1215-K1215)</f>
        <v/>
      </c>
      <c r="T1215">
        <f>IF(N1215=0,0,IF(AND(ABS(S1215)&gt;Calc!$B$8,ABS(S1215)/ABS(N1215)&gt;Calc!$B$9),1,0))</f>
        <v/>
      </c>
      <c r="U1215">
        <f>IF(AND(A1215=Calc!$B$3,OR(Calc!$B$6="*",G1215=Calc!$B$6),OR(Calc!$B$7="*",F1215=Calc!$B$7)),1,0)</f>
        <v/>
      </c>
      <c r="V1215">
        <f>IF(AND(U1215=1,J1215&gt;0),J1215+ROW()/1000000,0)</f>
        <v/>
      </c>
      <c r="W1215">
        <f>IF(AND(U1215=1,OR(N1215&lt;&gt;0,J1215&lt;&gt;0)),ABS(S1215)+ROW()/1000000,0)</f>
        <v/>
      </c>
      <c r="X1215">
        <f>IF(AND(U1215=1,T1215=1,C1215&lt;&gt;0),ABS(S1215)+ROW()/1000000,0)</f>
        <v/>
      </c>
    </row>
    <row r="1216">
      <c r="A1216" t="n">
        <v>201803</v>
      </c>
      <c r="B1216" t="inlineStr">
        <is>
          <t>03/2018</t>
        </is>
      </c>
      <c r="C1216" t="n">
        <v>20</v>
      </c>
      <c r="D1216" t="inlineStr">
        <is>
          <t>S20</t>
        </is>
      </c>
      <c r="E1216" t="inlineStr">
        <is>
          <t>Nexa Brandenburg (S20)</t>
        </is>
      </c>
      <c r="F1216" t="inlineStr">
        <is>
          <t>Đức</t>
        </is>
      </c>
      <c r="G1216" t="inlineStr">
        <is>
          <t>POS</t>
        </is>
      </c>
      <c r="H1216" s="42" t="n">
        <v>4159.87</v>
      </c>
      <c r="I1216" s="42" t="n">
        <v>0</v>
      </c>
      <c r="J1216" s="42" t="n">
        <v>4159.87</v>
      </c>
      <c r="K1216" s="42" t="n">
        <v>0</v>
      </c>
      <c r="L1216" s="42" t="n">
        <v>4</v>
      </c>
      <c r="M1216" s="42" t="n">
        <v>23</v>
      </c>
      <c r="N1216" s="42" t="n">
        <v>4159.87</v>
      </c>
      <c r="O1216" s="42" t="n">
        <v>4159.87</v>
      </c>
      <c r="P1216" s="42" t="n">
        <v>0</v>
      </c>
      <c r="Q1216" s="42" t="n">
        <v>0</v>
      </c>
      <c r="R1216" s="42" t="n">
        <v>0</v>
      </c>
      <c r="S1216" s="42">
        <f>N1216-(J1216-K1216)</f>
        <v/>
      </c>
      <c r="T1216">
        <f>IF(N1216=0,0,IF(AND(ABS(S1216)&gt;Calc!$B$8,ABS(S1216)/ABS(N1216)&gt;Calc!$B$9),1,0))</f>
        <v/>
      </c>
      <c r="U1216">
        <f>IF(AND(A1216=Calc!$B$3,OR(Calc!$B$6="*",G1216=Calc!$B$6),OR(Calc!$B$7="*",F1216=Calc!$B$7)),1,0)</f>
        <v/>
      </c>
      <c r="V1216">
        <f>IF(AND(U1216=1,J1216&gt;0),J1216+ROW()/1000000,0)</f>
        <v/>
      </c>
      <c r="W1216">
        <f>IF(AND(U1216=1,OR(N1216&lt;&gt;0,J1216&lt;&gt;0)),ABS(S1216)+ROW()/1000000,0)</f>
        <v/>
      </c>
      <c r="X1216">
        <f>IF(AND(U1216=1,T1216=1,C1216&lt;&gt;0),ABS(S1216)+ROW()/1000000,0)</f>
        <v/>
      </c>
    </row>
    <row r="1217">
      <c r="A1217" t="n">
        <v>201803</v>
      </c>
      <c r="B1217" t="inlineStr">
        <is>
          <t>03/2018</t>
        </is>
      </c>
      <c r="C1217" t="n">
        <v>22</v>
      </c>
      <c r="D1217" t="inlineStr">
        <is>
          <t>S22</t>
        </is>
      </c>
      <c r="E1217" t="inlineStr">
        <is>
          <t>Nexa Freistaat Thüringen (S22)</t>
        </is>
      </c>
      <c r="F1217" t="inlineStr">
        <is>
          <t>Đức</t>
        </is>
      </c>
      <c r="G1217" t="inlineStr">
        <is>
          <t>POS</t>
        </is>
      </c>
      <c r="H1217" s="42" t="n">
        <v>7090.91</v>
      </c>
      <c r="I1217" s="42" t="n">
        <v>0</v>
      </c>
      <c r="J1217" s="42" t="n">
        <v>7090.91</v>
      </c>
      <c r="K1217" s="42" t="n">
        <v>196.5</v>
      </c>
      <c r="L1217" s="42" t="n">
        <v>5</v>
      </c>
      <c r="M1217" s="42" t="n">
        <v>26</v>
      </c>
      <c r="N1217" s="42" t="n">
        <v>6894.41</v>
      </c>
      <c r="O1217" s="42" t="n">
        <v>7090.91</v>
      </c>
      <c r="P1217" s="42" t="n">
        <v>0</v>
      </c>
      <c r="Q1217" s="42" t="n">
        <v>0</v>
      </c>
      <c r="R1217" s="42" t="n">
        <v>0</v>
      </c>
      <c r="S1217" s="42">
        <f>N1217-(J1217-K1217)</f>
        <v/>
      </c>
      <c r="T1217">
        <f>IF(N1217=0,0,IF(AND(ABS(S1217)&gt;Calc!$B$8,ABS(S1217)/ABS(N1217)&gt;Calc!$B$9),1,0))</f>
        <v/>
      </c>
      <c r="U1217">
        <f>IF(AND(A1217=Calc!$B$3,OR(Calc!$B$6="*",G1217=Calc!$B$6),OR(Calc!$B$7="*",F1217=Calc!$B$7)),1,0)</f>
        <v/>
      </c>
      <c r="V1217">
        <f>IF(AND(U1217=1,J1217&gt;0),J1217+ROW()/1000000,0)</f>
        <v/>
      </c>
      <c r="W1217">
        <f>IF(AND(U1217=1,OR(N1217&lt;&gt;0,J1217&lt;&gt;0)),ABS(S1217)+ROW()/1000000,0)</f>
        <v/>
      </c>
      <c r="X1217">
        <f>IF(AND(U1217=1,T1217=1,C1217&lt;&gt;0),ABS(S1217)+ROW()/1000000,0)</f>
        <v/>
      </c>
    </row>
    <row r="1218">
      <c r="A1218" t="n">
        <v>201803</v>
      </c>
      <c r="B1218" t="inlineStr">
        <is>
          <t>03/2018</t>
        </is>
      </c>
      <c r="C1218" t="n">
        <v>23</v>
      </c>
      <c r="D1218" t="inlineStr">
        <is>
          <t>S23</t>
        </is>
      </c>
      <c r="E1218" t="inlineStr">
        <is>
          <t>Nexa Hamburg (S23)</t>
        </is>
      </c>
      <c r="F1218" t="inlineStr">
        <is>
          <t>Đức</t>
        </is>
      </c>
      <c r="G1218" t="inlineStr">
        <is>
          <t>POS</t>
        </is>
      </c>
      <c r="H1218" s="42" t="n">
        <v>2056.9</v>
      </c>
      <c r="I1218" s="42" t="n">
        <v>0</v>
      </c>
      <c r="J1218" s="42" t="n">
        <v>2056.9</v>
      </c>
      <c r="K1218" s="42" t="n">
        <v>0</v>
      </c>
      <c r="L1218" s="42" t="n">
        <v>2</v>
      </c>
      <c r="M1218" s="42" t="n">
        <v>13</v>
      </c>
      <c r="N1218" s="42" t="n">
        <v>2056.9</v>
      </c>
      <c r="O1218" s="42" t="n">
        <v>2056.9</v>
      </c>
      <c r="P1218" s="42" t="n">
        <v>1</v>
      </c>
      <c r="Q1218" s="42" t="n">
        <v>0</v>
      </c>
      <c r="R1218" s="42" t="n">
        <v>0</v>
      </c>
      <c r="S1218" s="42">
        <f>N1218-(J1218-K1218)</f>
        <v/>
      </c>
      <c r="T1218">
        <f>IF(N1218=0,0,IF(AND(ABS(S1218)&gt;Calc!$B$8,ABS(S1218)/ABS(N1218)&gt;Calc!$B$9),1,0))</f>
        <v/>
      </c>
      <c r="U1218">
        <f>IF(AND(A1218=Calc!$B$3,OR(Calc!$B$6="*",G1218=Calc!$B$6),OR(Calc!$B$7="*",F1218=Calc!$B$7)),1,0)</f>
        <v/>
      </c>
      <c r="V1218">
        <f>IF(AND(U1218=1,J1218&gt;0),J1218+ROW()/1000000,0)</f>
        <v/>
      </c>
      <c r="W1218">
        <f>IF(AND(U1218=1,OR(N1218&lt;&gt;0,J1218&lt;&gt;0)),ABS(S1218)+ROW()/1000000,0)</f>
        <v/>
      </c>
      <c r="X1218">
        <f>IF(AND(U1218=1,T1218=1,C1218&lt;&gt;0),ABS(S1218)+ROW()/1000000,0)</f>
        <v/>
      </c>
    </row>
    <row r="1219">
      <c r="A1219" t="n">
        <v>201803</v>
      </c>
      <c r="B1219" t="inlineStr">
        <is>
          <t>03/2018</t>
        </is>
      </c>
      <c r="C1219" t="n">
        <v>24</v>
      </c>
      <c r="D1219" t="inlineStr">
        <is>
          <t>S24</t>
        </is>
      </c>
      <c r="E1219" t="inlineStr">
        <is>
          <t>Nexa Hessen (S24)</t>
        </is>
      </c>
      <c r="F1219" t="inlineStr">
        <is>
          <t>Đức</t>
        </is>
      </c>
      <c r="G1219" t="inlineStr">
        <is>
          <t>POS</t>
        </is>
      </c>
      <c r="H1219" s="42" t="n">
        <v>4905.08</v>
      </c>
      <c r="I1219" s="42" t="n">
        <v>0</v>
      </c>
      <c r="J1219" s="42" t="n">
        <v>4905.08</v>
      </c>
      <c r="K1219" s="42" t="n">
        <v>109.99</v>
      </c>
      <c r="L1219" s="42" t="n">
        <v>2</v>
      </c>
      <c r="M1219" s="42" t="n">
        <v>28</v>
      </c>
      <c r="N1219" s="42" t="n">
        <v>4795.09</v>
      </c>
      <c r="O1219" s="42" t="n">
        <v>4905.08</v>
      </c>
      <c r="P1219" s="42" t="n">
        <v>1</v>
      </c>
      <c r="Q1219" s="42" t="n">
        <v>0</v>
      </c>
      <c r="R1219" s="42" t="n">
        <v>0</v>
      </c>
      <c r="S1219" s="42">
        <f>N1219-(J1219-K1219)</f>
        <v/>
      </c>
      <c r="T1219">
        <f>IF(N1219=0,0,IF(AND(ABS(S1219)&gt;Calc!$B$8,ABS(S1219)/ABS(N1219)&gt;Calc!$B$9),1,0))</f>
        <v/>
      </c>
      <c r="U1219">
        <f>IF(AND(A1219=Calc!$B$3,OR(Calc!$B$6="*",G1219=Calc!$B$6),OR(Calc!$B$7="*",F1219=Calc!$B$7)),1,0)</f>
        <v/>
      </c>
      <c r="V1219">
        <f>IF(AND(U1219=1,J1219&gt;0),J1219+ROW()/1000000,0)</f>
        <v/>
      </c>
      <c r="W1219">
        <f>IF(AND(U1219=1,OR(N1219&lt;&gt;0,J1219&lt;&gt;0)),ABS(S1219)+ROW()/1000000,0)</f>
        <v/>
      </c>
      <c r="X1219">
        <f>IF(AND(U1219=1,T1219=1,C1219&lt;&gt;0),ABS(S1219)+ROW()/1000000,0)</f>
        <v/>
      </c>
    </row>
    <row r="1220">
      <c r="A1220" t="n">
        <v>201803</v>
      </c>
      <c r="B1220" t="inlineStr">
        <is>
          <t>03/2018</t>
        </is>
      </c>
      <c r="C1220" t="n">
        <v>27</v>
      </c>
      <c r="D1220" t="inlineStr">
        <is>
          <t>S27</t>
        </is>
      </c>
      <c r="E1220" t="inlineStr">
        <is>
          <t>Nexa Sachsen-Anhalt (S27)</t>
        </is>
      </c>
      <c r="F1220" t="inlineStr">
        <is>
          <t>Đức</t>
        </is>
      </c>
      <c r="G1220" t="inlineStr">
        <is>
          <t>POS</t>
        </is>
      </c>
      <c r="H1220" s="42" t="n">
        <v>31126.04</v>
      </c>
      <c r="I1220" s="42" t="n">
        <v>117.4</v>
      </c>
      <c r="J1220" s="42" t="n">
        <v>31008.64</v>
      </c>
      <c r="K1220" s="42" t="n">
        <v>99.98999999999999</v>
      </c>
      <c r="L1220" s="42" t="n">
        <v>4</v>
      </c>
      <c r="M1220" s="42" t="n">
        <v>64</v>
      </c>
      <c r="N1220" s="42" t="n">
        <v>30908.65</v>
      </c>
      <c r="O1220" s="42" t="n">
        <v>31008.64</v>
      </c>
      <c r="P1220" s="42" t="n">
        <v>0</v>
      </c>
      <c r="Q1220" s="42" t="n">
        <v>0</v>
      </c>
      <c r="R1220" s="42" t="n">
        <v>0</v>
      </c>
      <c r="S1220" s="42">
        <f>N1220-(J1220-K1220)</f>
        <v/>
      </c>
      <c r="T1220">
        <f>IF(N1220=0,0,IF(AND(ABS(S1220)&gt;Calc!$B$8,ABS(S1220)/ABS(N1220)&gt;Calc!$B$9),1,0))</f>
        <v/>
      </c>
      <c r="U1220">
        <f>IF(AND(A1220=Calc!$B$3,OR(Calc!$B$6="*",G1220=Calc!$B$6),OR(Calc!$B$7="*",F1220=Calc!$B$7)),1,0)</f>
        <v/>
      </c>
      <c r="V1220">
        <f>IF(AND(U1220=1,J1220&gt;0),J1220+ROW()/1000000,0)</f>
        <v/>
      </c>
      <c r="W1220">
        <f>IF(AND(U1220=1,OR(N1220&lt;&gt;0,J1220&lt;&gt;0)),ABS(S1220)+ROW()/1000000,0)</f>
        <v/>
      </c>
      <c r="X1220">
        <f>IF(AND(U1220=1,T1220=1,C1220&lt;&gt;0),ABS(S1220)+ROW()/1000000,0)</f>
        <v/>
      </c>
    </row>
    <row r="1221">
      <c r="A1221" t="n">
        <v>201803</v>
      </c>
      <c r="B1221" t="inlineStr">
        <is>
          <t>03/2018</t>
        </is>
      </c>
      <c r="C1221" t="n">
        <v>29</v>
      </c>
      <c r="D1221" t="inlineStr">
        <is>
          <t>S29</t>
        </is>
      </c>
      <c r="E1221" t="inlineStr">
        <is>
          <t>Nexa Enna (S29)</t>
        </is>
      </c>
      <c r="F1221" t="inlineStr">
        <is>
          <t>Ý</t>
        </is>
      </c>
      <c r="G1221" t="inlineStr">
        <is>
          <t>POS</t>
        </is>
      </c>
      <c r="H1221" s="42" t="n">
        <v>86</v>
      </c>
      <c r="I1221" s="42" t="n">
        <v>0</v>
      </c>
      <c r="J1221" s="42" t="n">
        <v>86</v>
      </c>
      <c r="K1221" s="42" t="n">
        <v>0</v>
      </c>
      <c r="L1221" s="42" t="n">
        <v>1</v>
      </c>
      <c r="M1221" s="42" t="n">
        <v>2</v>
      </c>
      <c r="N1221" s="42" t="n">
        <v>86</v>
      </c>
      <c r="O1221" s="42" t="n">
        <v>86</v>
      </c>
      <c r="P1221" s="42" t="n">
        <v>0</v>
      </c>
      <c r="Q1221" s="42" t="n">
        <v>0</v>
      </c>
      <c r="R1221" s="42" t="n">
        <v>0</v>
      </c>
      <c r="S1221" s="42">
        <f>N1221-(J1221-K1221)</f>
        <v/>
      </c>
      <c r="T1221">
        <f>IF(N1221=0,0,IF(AND(ABS(S1221)&gt;Calc!$B$8,ABS(S1221)/ABS(N1221)&gt;Calc!$B$9),1,0))</f>
        <v/>
      </c>
      <c r="U1221">
        <f>IF(AND(A1221=Calc!$B$3,OR(Calc!$B$6="*",G1221=Calc!$B$6),OR(Calc!$B$7="*",F1221=Calc!$B$7)),1,0)</f>
        <v/>
      </c>
      <c r="V1221">
        <f>IF(AND(U1221=1,J1221&gt;0),J1221+ROW()/1000000,0)</f>
        <v/>
      </c>
      <c r="W1221">
        <f>IF(AND(U1221=1,OR(N1221&lt;&gt;0,J1221&lt;&gt;0)),ABS(S1221)+ROW()/1000000,0)</f>
        <v/>
      </c>
      <c r="X1221">
        <f>IF(AND(U1221=1,T1221=1,C1221&lt;&gt;0),ABS(S1221)+ROW()/1000000,0)</f>
        <v/>
      </c>
    </row>
    <row r="1222">
      <c r="A1222" t="n">
        <v>201803</v>
      </c>
      <c r="B1222" t="inlineStr">
        <is>
          <t>03/2018</t>
        </is>
      </c>
      <c r="C1222" t="n">
        <v>30</v>
      </c>
      <c r="D1222" t="inlineStr">
        <is>
          <t>S30</t>
        </is>
      </c>
      <c r="E1222" t="inlineStr">
        <is>
          <t>Nexa Pesaro (S30)</t>
        </is>
      </c>
      <c r="F1222" t="inlineStr">
        <is>
          <t>Ý</t>
        </is>
      </c>
      <c r="G1222" t="inlineStr">
        <is>
          <t>POS</t>
        </is>
      </c>
      <c r="H1222" s="42" t="n">
        <v>12547.41</v>
      </c>
      <c r="I1222" s="42" t="n">
        <v>63.59</v>
      </c>
      <c r="J1222" s="42" t="n">
        <v>12483.82</v>
      </c>
      <c r="K1222" s="42" t="n">
        <v>6.89</v>
      </c>
      <c r="L1222" s="42" t="n">
        <v>6</v>
      </c>
      <c r="M1222" s="42" t="n">
        <v>50</v>
      </c>
      <c r="N1222" s="42" t="n">
        <v>12476.93</v>
      </c>
      <c r="O1222" s="42" t="n">
        <v>12483.82</v>
      </c>
      <c r="P1222" s="42" t="n">
        <v>0</v>
      </c>
      <c r="Q1222" s="42" t="n">
        <v>0</v>
      </c>
      <c r="R1222" s="42" t="n">
        <v>0</v>
      </c>
      <c r="S1222" s="42">
        <f>N1222-(J1222-K1222)</f>
        <v/>
      </c>
      <c r="T1222">
        <f>IF(N1222=0,0,IF(AND(ABS(S1222)&gt;Calc!$B$8,ABS(S1222)/ABS(N1222)&gt;Calc!$B$9),1,0))</f>
        <v/>
      </c>
      <c r="U1222">
        <f>IF(AND(A1222=Calc!$B$3,OR(Calc!$B$6="*",G1222=Calc!$B$6),OR(Calc!$B$7="*",F1222=Calc!$B$7)),1,0)</f>
        <v/>
      </c>
      <c r="V1222">
        <f>IF(AND(U1222=1,J1222&gt;0),J1222+ROW()/1000000,0)</f>
        <v/>
      </c>
      <c r="W1222">
        <f>IF(AND(U1222=1,OR(N1222&lt;&gt;0,J1222&lt;&gt;0)),ABS(S1222)+ROW()/1000000,0)</f>
        <v/>
      </c>
      <c r="X1222">
        <f>IF(AND(U1222=1,T1222=1,C1222&lt;&gt;0),ABS(S1222)+ROW()/1000000,0)</f>
        <v/>
      </c>
    </row>
    <row r="1223">
      <c r="A1223" t="n">
        <v>201803</v>
      </c>
      <c r="B1223" t="inlineStr">
        <is>
          <t>03/2018</t>
        </is>
      </c>
      <c r="C1223" t="n">
        <v>31</v>
      </c>
      <c r="D1223" t="inlineStr">
        <is>
          <t>S31</t>
        </is>
      </c>
      <c r="E1223" t="inlineStr">
        <is>
          <t>Nexa Drenthe (S31)</t>
        </is>
      </c>
      <c r="F1223" t="inlineStr">
        <is>
          <t>Hà Lan</t>
        </is>
      </c>
      <c r="G1223" t="inlineStr">
        <is>
          <t>POS</t>
        </is>
      </c>
      <c r="H1223" s="42" t="n">
        <v>1142</v>
      </c>
      <c r="I1223" s="42" t="n">
        <v>0</v>
      </c>
      <c r="J1223" s="42" t="n">
        <v>1142</v>
      </c>
      <c r="K1223" s="42" t="n">
        <v>299</v>
      </c>
      <c r="L1223" s="42" t="n">
        <v>1</v>
      </c>
      <c r="M1223" s="42" t="n">
        <v>5</v>
      </c>
      <c r="N1223" s="42" t="n">
        <v>843</v>
      </c>
      <c r="O1223" s="42" t="n">
        <v>1142</v>
      </c>
      <c r="P1223" s="42" t="n">
        <v>0</v>
      </c>
      <c r="Q1223" s="42" t="n">
        <v>0</v>
      </c>
      <c r="R1223" s="42" t="n">
        <v>0</v>
      </c>
      <c r="S1223" s="42">
        <f>N1223-(J1223-K1223)</f>
        <v/>
      </c>
      <c r="T1223">
        <f>IF(N1223=0,0,IF(AND(ABS(S1223)&gt;Calc!$B$8,ABS(S1223)/ABS(N1223)&gt;Calc!$B$9),1,0))</f>
        <v/>
      </c>
      <c r="U1223">
        <f>IF(AND(A1223=Calc!$B$3,OR(Calc!$B$6="*",G1223=Calc!$B$6),OR(Calc!$B$7="*",F1223=Calc!$B$7)),1,0)</f>
        <v/>
      </c>
      <c r="V1223">
        <f>IF(AND(U1223=1,J1223&gt;0),J1223+ROW()/1000000,0)</f>
        <v/>
      </c>
      <c r="W1223">
        <f>IF(AND(U1223=1,OR(N1223&lt;&gt;0,J1223&lt;&gt;0)),ABS(S1223)+ROW()/1000000,0)</f>
        <v/>
      </c>
      <c r="X1223">
        <f>IF(AND(U1223=1,T1223=1,C1223&lt;&gt;0),ABS(S1223)+ROW()/1000000,0)</f>
        <v/>
      </c>
    </row>
    <row r="1224">
      <c r="A1224" t="n">
        <v>201803</v>
      </c>
      <c r="B1224" t="inlineStr">
        <is>
          <t>03/2018</t>
        </is>
      </c>
      <c r="C1224" t="n">
        <v>34</v>
      </c>
      <c r="D1224" t="inlineStr">
        <is>
          <t>S34</t>
        </is>
      </c>
      <c r="E1224" t="inlineStr">
        <is>
          <t>Nexa Groningen (S34)</t>
        </is>
      </c>
      <c r="F1224" t="inlineStr">
        <is>
          <t>Hà Lan</t>
        </is>
      </c>
      <c r="G1224" t="inlineStr">
        <is>
          <t>POS</t>
        </is>
      </c>
      <c r="H1224" s="42" t="n">
        <v>11374.23</v>
      </c>
      <c r="I1224" s="42" t="n">
        <v>0</v>
      </c>
      <c r="J1224" s="42" t="n">
        <v>11374.23</v>
      </c>
      <c r="K1224" s="42" t="n">
        <v>73.39</v>
      </c>
      <c r="L1224" s="42" t="n">
        <v>4</v>
      </c>
      <c r="M1224" s="42" t="n">
        <v>28</v>
      </c>
      <c r="N1224" s="42" t="n">
        <v>11300.84</v>
      </c>
      <c r="O1224" s="42" t="n">
        <v>11374.23</v>
      </c>
      <c r="P1224" s="42" t="n">
        <v>0</v>
      </c>
      <c r="Q1224" s="42" t="n">
        <v>0</v>
      </c>
      <c r="R1224" s="42" t="n">
        <v>0</v>
      </c>
      <c r="S1224" s="42">
        <f>N1224-(J1224-K1224)</f>
        <v/>
      </c>
      <c r="T1224">
        <f>IF(N1224=0,0,IF(AND(ABS(S1224)&gt;Calc!$B$8,ABS(S1224)/ABS(N1224)&gt;Calc!$B$9),1,0))</f>
        <v/>
      </c>
      <c r="U1224">
        <f>IF(AND(A1224=Calc!$B$3,OR(Calc!$B$6="*",G1224=Calc!$B$6),OR(Calc!$B$7="*",F1224=Calc!$B$7)),1,0)</f>
        <v/>
      </c>
      <c r="V1224">
        <f>IF(AND(U1224=1,J1224&gt;0),J1224+ROW()/1000000,0)</f>
        <v/>
      </c>
      <c r="W1224">
        <f>IF(AND(U1224=1,OR(N1224&lt;&gt;0,J1224&lt;&gt;0)),ABS(S1224)+ROW()/1000000,0)</f>
        <v/>
      </c>
      <c r="X1224">
        <f>IF(AND(U1224=1,T1224=1,C1224&lt;&gt;0),ABS(S1224)+ROW()/1000000,0)</f>
        <v/>
      </c>
    </row>
    <row r="1225">
      <c r="A1225" t="n">
        <v>201803</v>
      </c>
      <c r="B1225" t="inlineStr">
        <is>
          <t>03/2018</t>
        </is>
      </c>
      <c r="C1225" t="n">
        <v>36</v>
      </c>
      <c r="D1225" t="inlineStr">
        <is>
          <t>S36</t>
        </is>
      </c>
      <c r="E1225" t="inlineStr">
        <is>
          <t>Nexa Armagh (S36)</t>
        </is>
      </c>
      <c r="F1225" t="inlineStr">
        <is>
          <t>Anh</t>
        </is>
      </c>
      <c r="G1225" t="inlineStr">
        <is>
          <t>POS</t>
        </is>
      </c>
      <c r="H1225" s="42" t="n">
        <v>472.15</v>
      </c>
      <c r="I1225" s="42" t="n">
        <v>0</v>
      </c>
      <c r="J1225" s="42" t="n">
        <v>472.15</v>
      </c>
      <c r="K1225" s="42" t="n">
        <v>0</v>
      </c>
      <c r="L1225" s="42" t="n">
        <v>2</v>
      </c>
      <c r="M1225" s="42" t="n">
        <v>4</v>
      </c>
      <c r="N1225" s="42" t="n">
        <v>472.15</v>
      </c>
      <c r="O1225" s="42" t="n">
        <v>472.15</v>
      </c>
      <c r="P1225" s="42" t="n">
        <v>0</v>
      </c>
      <c r="Q1225" s="42" t="n">
        <v>0</v>
      </c>
      <c r="R1225" s="42" t="n">
        <v>0</v>
      </c>
      <c r="S1225" s="42">
        <f>N1225-(J1225-K1225)</f>
        <v/>
      </c>
      <c r="T1225">
        <f>IF(N1225=0,0,IF(AND(ABS(S1225)&gt;Calc!$B$8,ABS(S1225)/ABS(N1225)&gt;Calc!$B$9),1,0))</f>
        <v/>
      </c>
      <c r="U1225">
        <f>IF(AND(A1225=Calc!$B$3,OR(Calc!$B$6="*",G1225=Calc!$B$6),OR(Calc!$B$7="*",F1225=Calc!$B$7)),1,0)</f>
        <v/>
      </c>
      <c r="V1225">
        <f>IF(AND(U1225=1,J1225&gt;0),J1225+ROW()/1000000,0)</f>
        <v/>
      </c>
      <c r="W1225">
        <f>IF(AND(U1225=1,OR(N1225&lt;&gt;0,J1225&lt;&gt;0)),ABS(S1225)+ROW()/1000000,0)</f>
        <v/>
      </c>
      <c r="X1225">
        <f>IF(AND(U1225=1,T1225=1,C1225&lt;&gt;0),ABS(S1225)+ROW()/1000000,0)</f>
        <v/>
      </c>
    </row>
    <row r="1226">
      <c r="A1226" t="n">
        <v>201803</v>
      </c>
      <c r="B1226" t="inlineStr">
        <is>
          <t>03/2018</t>
        </is>
      </c>
      <c r="C1226" t="n">
        <v>37</v>
      </c>
      <c r="D1226" t="inlineStr">
        <is>
          <t>S37</t>
        </is>
      </c>
      <c r="E1226" t="inlineStr">
        <is>
          <t>Nexa Ayrshire (S37)</t>
        </is>
      </c>
      <c r="F1226" t="inlineStr">
        <is>
          <t>Anh</t>
        </is>
      </c>
      <c r="G1226" t="inlineStr">
        <is>
          <t>POS</t>
        </is>
      </c>
      <c r="H1226" s="42" t="n">
        <v>0</v>
      </c>
      <c r="I1226" s="42" t="n">
        <v>0</v>
      </c>
      <c r="J1226" s="42" t="n">
        <v>0</v>
      </c>
      <c r="K1226" s="42" t="n">
        <v>29.97</v>
      </c>
      <c r="L1226" s="42" t="n">
        <v>0</v>
      </c>
      <c r="M1226" s="42" t="n">
        <v>0</v>
      </c>
      <c r="N1226" s="42" t="n">
        <v>-29.97</v>
      </c>
      <c r="O1226" s="42" t="n">
        <v>0</v>
      </c>
      <c r="P1226" s="42" t="n">
        <v>0</v>
      </c>
      <c r="Q1226" s="42" t="n">
        <v>0</v>
      </c>
      <c r="R1226" s="42" t="n">
        <v>0</v>
      </c>
      <c r="S1226" s="42">
        <f>N1226-(J1226-K1226)</f>
        <v/>
      </c>
      <c r="T1226">
        <f>IF(N1226=0,0,IF(AND(ABS(S1226)&gt;Calc!$B$8,ABS(S1226)/ABS(N1226)&gt;Calc!$B$9),1,0))</f>
        <v/>
      </c>
      <c r="U1226">
        <f>IF(AND(A1226=Calc!$B$3,OR(Calc!$B$6="*",G1226=Calc!$B$6),OR(Calc!$B$7="*",F1226=Calc!$B$7)),1,0)</f>
        <v/>
      </c>
      <c r="V1226">
        <f>IF(AND(U1226=1,J1226&gt;0),J1226+ROW()/1000000,0)</f>
        <v/>
      </c>
      <c r="W1226">
        <f>IF(AND(U1226=1,OR(N1226&lt;&gt;0,J1226&lt;&gt;0)),ABS(S1226)+ROW()/1000000,0)</f>
        <v/>
      </c>
      <c r="X1226">
        <f>IF(AND(U1226=1,T1226=1,C1226&lt;&gt;0),ABS(S1226)+ROW()/1000000,0)</f>
        <v/>
      </c>
    </row>
    <row r="1227">
      <c r="A1227" t="n">
        <v>201803</v>
      </c>
      <c r="B1227" t="inlineStr">
        <is>
          <t>03/2018</t>
        </is>
      </c>
      <c r="C1227" t="n">
        <v>38</v>
      </c>
      <c r="D1227" t="inlineStr">
        <is>
          <t>S38</t>
        </is>
      </c>
      <c r="E1227" t="inlineStr">
        <is>
          <t>Nexa Belfast (S38)</t>
        </is>
      </c>
      <c r="F1227" t="inlineStr">
        <is>
          <t>Anh</t>
        </is>
      </c>
      <c r="G1227" t="inlineStr">
        <is>
          <t>POS</t>
        </is>
      </c>
      <c r="H1227" s="42" t="n">
        <v>3710.4</v>
      </c>
      <c r="I1227" s="42" t="n">
        <v>0</v>
      </c>
      <c r="J1227" s="42" t="n">
        <v>3710.4</v>
      </c>
      <c r="K1227" s="42" t="n">
        <v>2417.4</v>
      </c>
      <c r="L1227" s="42" t="n">
        <v>4</v>
      </c>
      <c r="M1227" s="42" t="n">
        <v>13</v>
      </c>
      <c r="N1227" s="42" t="n">
        <v>1293</v>
      </c>
      <c r="O1227" s="42" t="n">
        <v>3710.4</v>
      </c>
      <c r="P1227" s="42" t="n">
        <v>0</v>
      </c>
      <c r="Q1227" s="42" t="n">
        <v>0</v>
      </c>
      <c r="R1227" s="42" t="n">
        <v>0</v>
      </c>
      <c r="S1227" s="42">
        <f>N1227-(J1227-K1227)</f>
        <v/>
      </c>
      <c r="T1227">
        <f>IF(N1227=0,0,IF(AND(ABS(S1227)&gt;Calc!$B$8,ABS(S1227)/ABS(N1227)&gt;Calc!$B$9),1,0))</f>
        <v/>
      </c>
      <c r="U1227">
        <f>IF(AND(A1227=Calc!$B$3,OR(Calc!$B$6="*",G1227=Calc!$B$6),OR(Calc!$B$7="*",F1227=Calc!$B$7)),1,0)</f>
        <v/>
      </c>
      <c r="V1227">
        <f>IF(AND(U1227=1,J1227&gt;0),J1227+ROW()/1000000,0)</f>
        <v/>
      </c>
      <c r="W1227">
        <f>IF(AND(U1227=1,OR(N1227&lt;&gt;0,J1227&lt;&gt;0)),ABS(S1227)+ROW()/1000000,0)</f>
        <v/>
      </c>
      <c r="X1227">
        <f>IF(AND(U1227=1,T1227=1,C1227&lt;&gt;0),ABS(S1227)+ROW()/1000000,0)</f>
        <v/>
      </c>
    </row>
    <row r="1228">
      <c r="A1228" t="n">
        <v>201803</v>
      </c>
      <c r="B1228" t="inlineStr">
        <is>
          <t>03/2018</t>
        </is>
      </c>
      <c r="C1228" t="n">
        <v>39</v>
      </c>
      <c r="D1228" t="inlineStr">
        <is>
          <t>S39</t>
        </is>
      </c>
      <c r="E1228" t="inlineStr">
        <is>
          <t>Nexa Blaenau Gwent (S39)</t>
        </is>
      </c>
      <c r="F1228" t="inlineStr">
        <is>
          <t>Anh</t>
        </is>
      </c>
      <c r="G1228" t="inlineStr">
        <is>
          <t>POS</t>
        </is>
      </c>
      <c r="H1228" s="42" t="n">
        <v>9734.549999999999</v>
      </c>
      <c r="I1228" s="42" t="n">
        <v>0</v>
      </c>
      <c r="J1228" s="42" t="n">
        <v>9734.549999999999</v>
      </c>
      <c r="K1228" s="42" t="n">
        <v>41.67</v>
      </c>
      <c r="L1228" s="42" t="n">
        <v>7</v>
      </c>
      <c r="M1228" s="42" t="n">
        <v>45</v>
      </c>
      <c r="N1228" s="42" t="n">
        <v>9692.879999999999</v>
      </c>
      <c r="O1228" s="42" t="n">
        <v>9734.549999999999</v>
      </c>
      <c r="P1228" s="42" t="n">
        <v>0</v>
      </c>
      <c r="Q1228" s="42" t="n">
        <v>0</v>
      </c>
      <c r="R1228" s="42" t="n">
        <v>0</v>
      </c>
      <c r="S1228" s="42">
        <f>N1228-(J1228-K1228)</f>
        <v/>
      </c>
      <c r="T1228">
        <f>IF(N1228=0,0,IF(AND(ABS(S1228)&gt;Calc!$B$8,ABS(S1228)/ABS(N1228)&gt;Calc!$B$9),1,0))</f>
        <v/>
      </c>
      <c r="U1228">
        <f>IF(AND(A1228=Calc!$B$3,OR(Calc!$B$6="*",G1228=Calc!$B$6),OR(Calc!$B$7="*",F1228=Calc!$B$7)),1,0)</f>
        <v/>
      </c>
      <c r="V1228">
        <f>IF(AND(U1228=1,J1228&gt;0),J1228+ROW()/1000000,0)</f>
        <v/>
      </c>
      <c r="W1228">
        <f>IF(AND(U1228=1,OR(N1228&lt;&gt;0,J1228&lt;&gt;0)),ABS(S1228)+ROW()/1000000,0)</f>
        <v/>
      </c>
      <c r="X1228">
        <f>IF(AND(U1228=1,T1228=1,C1228&lt;&gt;0),ABS(S1228)+ROW()/1000000,0)</f>
        <v/>
      </c>
    </row>
    <row r="1229">
      <c r="A1229" t="n">
        <v>201803</v>
      </c>
      <c r="B1229" t="inlineStr">
        <is>
          <t>03/2018</t>
        </is>
      </c>
      <c r="C1229" t="n">
        <v>40</v>
      </c>
      <c r="D1229" t="inlineStr">
        <is>
          <t>S40</t>
        </is>
      </c>
      <c r="E1229" t="inlineStr">
        <is>
          <t>Nexa Dungannon and South Tyrone (S40)</t>
        </is>
      </c>
      <c r="F1229" t="inlineStr">
        <is>
          <t>Anh</t>
        </is>
      </c>
      <c r="G1229" t="inlineStr">
        <is>
          <t>POS</t>
        </is>
      </c>
      <c r="H1229" s="42" t="n">
        <v>4281.31</v>
      </c>
      <c r="I1229" s="42" t="n">
        <v>0</v>
      </c>
      <c r="J1229" s="42" t="n">
        <v>4281.31</v>
      </c>
      <c r="K1229" s="42" t="n">
        <v>0</v>
      </c>
      <c r="L1229" s="42" t="n">
        <v>3</v>
      </c>
      <c r="M1229" s="42" t="n">
        <v>15</v>
      </c>
      <c r="N1229" s="42" t="n">
        <v>4281.31</v>
      </c>
      <c r="O1229" s="42" t="n">
        <v>4281.31</v>
      </c>
      <c r="P1229" s="42" t="n">
        <v>0</v>
      </c>
      <c r="Q1229" s="42" t="n">
        <v>0</v>
      </c>
      <c r="R1229" s="42" t="n">
        <v>0</v>
      </c>
      <c r="S1229" s="42">
        <f>N1229-(J1229-K1229)</f>
        <v/>
      </c>
      <c r="T1229">
        <f>IF(N1229=0,0,IF(AND(ABS(S1229)&gt;Calc!$B$8,ABS(S1229)/ABS(N1229)&gt;Calc!$B$9),1,0))</f>
        <v/>
      </c>
      <c r="U1229">
        <f>IF(AND(A1229=Calc!$B$3,OR(Calc!$B$6="*",G1229=Calc!$B$6),OR(Calc!$B$7="*",F1229=Calc!$B$7)),1,0)</f>
        <v/>
      </c>
      <c r="V1229">
        <f>IF(AND(U1229=1,J1229&gt;0),J1229+ROW()/1000000,0)</f>
        <v/>
      </c>
      <c r="W1229">
        <f>IF(AND(U1229=1,OR(N1229&lt;&gt;0,J1229&lt;&gt;0)),ABS(S1229)+ROW()/1000000,0)</f>
        <v/>
      </c>
      <c r="X1229">
        <f>IF(AND(U1229=1,T1229=1,C1229&lt;&gt;0),ABS(S1229)+ROW()/1000000,0)</f>
        <v/>
      </c>
    </row>
    <row r="1230">
      <c r="A1230" t="n">
        <v>201803</v>
      </c>
      <c r="B1230" t="inlineStr">
        <is>
          <t>03/2018</t>
        </is>
      </c>
      <c r="C1230" t="n">
        <v>41</v>
      </c>
      <c r="D1230" t="inlineStr">
        <is>
          <t>S41</t>
        </is>
      </c>
      <c r="E1230" t="inlineStr">
        <is>
          <t>Nexa Fermanagh (S41)</t>
        </is>
      </c>
      <c r="F1230" t="inlineStr">
        <is>
          <t>Anh</t>
        </is>
      </c>
      <c r="G1230" t="inlineStr">
        <is>
          <t>POS</t>
        </is>
      </c>
      <c r="H1230" s="42" t="n">
        <v>3208.2</v>
      </c>
      <c r="I1230" s="42" t="n">
        <v>0</v>
      </c>
      <c r="J1230" s="42" t="n">
        <v>3208.2</v>
      </c>
      <c r="K1230" s="42" t="n">
        <v>0</v>
      </c>
      <c r="L1230" s="42" t="n">
        <v>2</v>
      </c>
      <c r="M1230" s="42" t="n">
        <v>14</v>
      </c>
      <c r="N1230" s="42" t="n">
        <v>3208.2</v>
      </c>
      <c r="O1230" s="42" t="n">
        <v>3208.2</v>
      </c>
      <c r="P1230" s="42" t="n">
        <v>0</v>
      </c>
      <c r="Q1230" s="42" t="n">
        <v>0</v>
      </c>
      <c r="R1230" s="42" t="n">
        <v>0</v>
      </c>
      <c r="S1230" s="42">
        <f>N1230-(J1230-K1230)</f>
        <v/>
      </c>
      <c r="T1230">
        <f>IF(N1230=0,0,IF(AND(ABS(S1230)&gt;Calc!$B$8,ABS(S1230)/ABS(N1230)&gt;Calc!$B$9),1,0))</f>
        <v/>
      </c>
      <c r="U1230">
        <f>IF(AND(A1230=Calc!$B$3,OR(Calc!$B$6="*",G1230=Calc!$B$6),OR(Calc!$B$7="*",F1230=Calc!$B$7)),1,0)</f>
        <v/>
      </c>
      <c r="V1230">
        <f>IF(AND(U1230=1,J1230&gt;0),J1230+ROW()/1000000,0)</f>
        <v/>
      </c>
      <c r="W1230">
        <f>IF(AND(U1230=1,OR(N1230&lt;&gt;0,J1230&lt;&gt;0)),ABS(S1230)+ROW()/1000000,0)</f>
        <v/>
      </c>
      <c r="X1230">
        <f>IF(AND(U1230=1,T1230=1,C1230&lt;&gt;0),ABS(S1230)+ROW()/1000000,0)</f>
        <v/>
      </c>
    </row>
    <row r="1231">
      <c r="A1231" t="n">
        <v>201803</v>
      </c>
      <c r="B1231" t="inlineStr">
        <is>
          <t>03/2018</t>
        </is>
      </c>
      <c r="C1231" t="n">
        <v>42</v>
      </c>
      <c r="D1231" t="inlineStr">
        <is>
          <t>S42</t>
        </is>
      </c>
      <c r="E1231" t="inlineStr">
        <is>
          <t>Nexa North Down (S42)</t>
        </is>
      </c>
      <c r="F1231" t="inlineStr">
        <is>
          <t>Anh</t>
        </is>
      </c>
      <c r="G1231" t="inlineStr">
        <is>
          <t>POS</t>
        </is>
      </c>
      <c r="H1231" s="42" t="n">
        <v>8820.93</v>
      </c>
      <c r="I1231" s="42" t="n">
        <v>0</v>
      </c>
      <c r="J1231" s="42" t="n">
        <v>8820.93</v>
      </c>
      <c r="K1231" s="42" t="n">
        <v>869</v>
      </c>
      <c r="L1231" s="42" t="n">
        <v>5</v>
      </c>
      <c r="M1231" s="42" t="n">
        <v>29</v>
      </c>
      <c r="N1231" s="42" t="n">
        <v>7951.93</v>
      </c>
      <c r="O1231" s="42" t="n">
        <v>8820.93</v>
      </c>
      <c r="P1231" s="42" t="n">
        <v>0</v>
      </c>
      <c r="Q1231" s="42" t="n">
        <v>0</v>
      </c>
      <c r="R1231" s="42" t="n">
        <v>0</v>
      </c>
      <c r="S1231" s="42">
        <f>N1231-(J1231-K1231)</f>
        <v/>
      </c>
      <c r="T1231">
        <f>IF(N1231=0,0,IF(AND(ABS(S1231)&gt;Calc!$B$8,ABS(S1231)/ABS(N1231)&gt;Calc!$B$9),1,0))</f>
        <v/>
      </c>
      <c r="U1231">
        <f>IF(AND(A1231=Calc!$B$3,OR(Calc!$B$6="*",G1231=Calc!$B$6),OR(Calc!$B$7="*",F1231=Calc!$B$7)),1,0)</f>
        <v/>
      </c>
      <c r="V1231">
        <f>IF(AND(U1231=1,J1231&gt;0),J1231+ROW()/1000000,0)</f>
        <v/>
      </c>
      <c r="W1231">
        <f>IF(AND(U1231=1,OR(N1231&lt;&gt;0,J1231&lt;&gt;0)),ABS(S1231)+ROW()/1000000,0)</f>
        <v/>
      </c>
      <c r="X1231">
        <f>IF(AND(U1231=1,T1231=1,C1231&lt;&gt;0),ABS(S1231)+ROW()/1000000,0)</f>
        <v/>
      </c>
    </row>
    <row r="1232">
      <c r="A1232" t="n">
        <v>201803</v>
      </c>
      <c r="B1232" t="inlineStr">
        <is>
          <t>03/2018</t>
        </is>
      </c>
      <c r="C1232" t="n">
        <v>43</v>
      </c>
      <c r="D1232" t="inlineStr">
        <is>
          <t>S43</t>
        </is>
      </c>
      <c r="E1232" t="inlineStr">
        <is>
          <t>Nexa Alaska (S43)</t>
        </is>
      </c>
      <c r="F1232" t="inlineStr">
        <is>
          <t>Mỹ</t>
        </is>
      </c>
      <c r="G1232" t="inlineStr">
        <is>
          <t>POS</t>
        </is>
      </c>
      <c r="H1232" s="42" t="n">
        <v>15265.41</v>
      </c>
      <c r="I1232" s="42" t="n">
        <v>0</v>
      </c>
      <c r="J1232" s="42" t="n">
        <v>15265.41</v>
      </c>
      <c r="K1232" s="42" t="n">
        <v>227.7</v>
      </c>
      <c r="L1232" s="42" t="n">
        <v>5</v>
      </c>
      <c r="M1232" s="42" t="n">
        <v>56</v>
      </c>
      <c r="N1232" s="42" t="n">
        <v>15037.71</v>
      </c>
      <c r="O1232" s="42" t="n">
        <v>15265.41</v>
      </c>
      <c r="P1232" s="42" t="n">
        <v>0</v>
      </c>
      <c r="Q1232" s="42" t="n">
        <v>0</v>
      </c>
      <c r="R1232" s="42" t="n">
        <v>0</v>
      </c>
      <c r="S1232" s="42">
        <f>N1232-(J1232-K1232)</f>
        <v/>
      </c>
      <c r="T1232">
        <f>IF(N1232=0,0,IF(AND(ABS(S1232)&gt;Calc!$B$8,ABS(S1232)/ABS(N1232)&gt;Calc!$B$9),1,0))</f>
        <v/>
      </c>
      <c r="U1232">
        <f>IF(AND(A1232=Calc!$B$3,OR(Calc!$B$6="*",G1232=Calc!$B$6),OR(Calc!$B$7="*",F1232=Calc!$B$7)),1,0)</f>
        <v/>
      </c>
      <c r="V1232">
        <f>IF(AND(U1232=1,J1232&gt;0),J1232+ROW()/1000000,0)</f>
        <v/>
      </c>
      <c r="W1232">
        <f>IF(AND(U1232=1,OR(N1232&lt;&gt;0,J1232&lt;&gt;0)),ABS(S1232)+ROW()/1000000,0)</f>
        <v/>
      </c>
      <c r="X1232">
        <f>IF(AND(U1232=1,T1232=1,C1232&lt;&gt;0),ABS(S1232)+ROW()/1000000,0)</f>
        <v/>
      </c>
    </row>
    <row r="1233">
      <c r="A1233" t="n">
        <v>201803</v>
      </c>
      <c r="B1233" t="inlineStr">
        <is>
          <t>03/2018</t>
        </is>
      </c>
      <c r="C1233" t="n">
        <v>44</v>
      </c>
      <c r="D1233" t="inlineStr">
        <is>
          <t>S44</t>
        </is>
      </c>
      <c r="E1233" t="inlineStr">
        <is>
          <t>Nexa Arkansas (S44)</t>
        </is>
      </c>
      <c r="F1233" t="inlineStr">
        <is>
          <t>Mỹ</t>
        </is>
      </c>
      <c r="G1233" t="inlineStr">
        <is>
          <t>POS</t>
        </is>
      </c>
      <c r="H1233" s="42" t="n">
        <v>1190.46</v>
      </c>
      <c r="I1233" s="42" t="n">
        <v>0</v>
      </c>
      <c r="J1233" s="42" t="n">
        <v>1190.46</v>
      </c>
      <c r="K1233" s="42" t="n">
        <v>184.5</v>
      </c>
      <c r="L1233" s="42" t="n">
        <v>1</v>
      </c>
      <c r="M1233" s="42" t="n">
        <v>8</v>
      </c>
      <c r="N1233" s="42" t="n">
        <v>1005.96</v>
      </c>
      <c r="O1233" s="42" t="n">
        <v>1190.46</v>
      </c>
      <c r="P1233" s="42" t="n">
        <v>0</v>
      </c>
      <c r="Q1233" s="42" t="n">
        <v>0</v>
      </c>
      <c r="R1233" s="42" t="n">
        <v>0</v>
      </c>
      <c r="S1233" s="42">
        <f>N1233-(J1233-K1233)</f>
        <v/>
      </c>
      <c r="T1233">
        <f>IF(N1233=0,0,IF(AND(ABS(S1233)&gt;Calc!$B$8,ABS(S1233)/ABS(N1233)&gt;Calc!$B$9),1,0))</f>
        <v/>
      </c>
      <c r="U1233">
        <f>IF(AND(A1233=Calc!$B$3,OR(Calc!$B$6="*",G1233=Calc!$B$6),OR(Calc!$B$7="*",F1233=Calc!$B$7)),1,0)</f>
        <v/>
      </c>
      <c r="V1233">
        <f>IF(AND(U1233=1,J1233&gt;0),J1233+ROW()/1000000,0)</f>
        <v/>
      </c>
      <c r="W1233">
        <f>IF(AND(U1233=1,OR(N1233&lt;&gt;0,J1233&lt;&gt;0)),ABS(S1233)+ROW()/1000000,0)</f>
        <v/>
      </c>
      <c r="X1233">
        <f>IF(AND(U1233=1,T1233=1,C1233&lt;&gt;0),ABS(S1233)+ROW()/1000000,0)</f>
        <v/>
      </c>
    </row>
    <row r="1234">
      <c r="A1234" t="n">
        <v>201803</v>
      </c>
      <c r="B1234" t="inlineStr">
        <is>
          <t>03/2018</t>
        </is>
      </c>
      <c r="C1234" t="n">
        <v>45</v>
      </c>
      <c r="D1234" t="inlineStr">
        <is>
          <t>S45</t>
        </is>
      </c>
      <c r="E1234" t="inlineStr">
        <is>
          <t>Nexa Connecticut (S45)</t>
        </is>
      </c>
      <c r="F1234" t="inlineStr">
        <is>
          <t>Mỹ</t>
        </is>
      </c>
      <c r="G1234" t="inlineStr">
        <is>
          <t>POS</t>
        </is>
      </c>
      <c r="H1234" s="42" t="n">
        <v>4831.54</v>
      </c>
      <c r="I1234" s="42" t="n">
        <v>0</v>
      </c>
      <c r="J1234" s="42" t="n">
        <v>4831.54</v>
      </c>
      <c r="K1234" s="42" t="n">
        <v>25.69</v>
      </c>
      <c r="L1234" s="42" t="n">
        <v>4</v>
      </c>
      <c r="M1234" s="42" t="n">
        <v>47</v>
      </c>
      <c r="N1234" s="42" t="n">
        <v>4805.85</v>
      </c>
      <c r="O1234" s="42" t="n">
        <v>4831.54</v>
      </c>
      <c r="P1234" s="42" t="n">
        <v>0</v>
      </c>
      <c r="Q1234" s="42" t="n">
        <v>0</v>
      </c>
      <c r="R1234" s="42" t="n">
        <v>0</v>
      </c>
      <c r="S1234" s="42">
        <f>N1234-(J1234-K1234)</f>
        <v/>
      </c>
      <c r="T1234">
        <f>IF(N1234=0,0,IF(AND(ABS(S1234)&gt;Calc!$B$8,ABS(S1234)/ABS(N1234)&gt;Calc!$B$9),1,0))</f>
        <v/>
      </c>
      <c r="U1234">
        <f>IF(AND(A1234=Calc!$B$3,OR(Calc!$B$6="*",G1234=Calc!$B$6),OR(Calc!$B$7="*",F1234=Calc!$B$7)),1,0)</f>
        <v/>
      </c>
      <c r="V1234">
        <f>IF(AND(U1234=1,J1234&gt;0),J1234+ROW()/1000000,0)</f>
        <v/>
      </c>
      <c r="W1234">
        <f>IF(AND(U1234=1,OR(N1234&lt;&gt;0,J1234&lt;&gt;0)),ABS(S1234)+ROW()/1000000,0)</f>
        <v/>
      </c>
      <c r="X1234">
        <f>IF(AND(U1234=1,T1234=1,C1234&lt;&gt;0),ABS(S1234)+ROW()/1000000,0)</f>
        <v/>
      </c>
    </row>
    <row r="1235">
      <c r="A1235" t="n">
        <v>201803</v>
      </c>
      <c r="B1235" t="inlineStr">
        <is>
          <t>03/2018</t>
        </is>
      </c>
      <c r="C1235" t="n">
        <v>47</v>
      </c>
      <c r="D1235" t="inlineStr">
        <is>
          <t>S47</t>
        </is>
      </c>
      <c r="E1235" t="inlineStr">
        <is>
          <t>Nexa Hawaii (S47)</t>
        </is>
      </c>
      <c r="F1235" t="inlineStr">
        <is>
          <t>Mỹ</t>
        </is>
      </c>
      <c r="G1235" t="inlineStr">
        <is>
          <t>POS</t>
        </is>
      </c>
      <c r="H1235" s="42" t="n">
        <v>9764.51</v>
      </c>
      <c r="I1235" s="42" t="n">
        <v>0</v>
      </c>
      <c r="J1235" s="42" t="n">
        <v>9764.51</v>
      </c>
      <c r="K1235" s="42" t="n">
        <v>967.9</v>
      </c>
      <c r="L1235" s="42" t="n">
        <v>7</v>
      </c>
      <c r="M1235" s="42" t="n">
        <v>37</v>
      </c>
      <c r="N1235" s="42" t="n">
        <v>8796.610000000001</v>
      </c>
      <c r="O1235" s="42" t="n">
        <v>9764.51</v>
      </c>
      <c r="P1235" s="42" t="n">
        <v>0</v>
      </c>
      <c r="Q1235" s="42" t="n">
        <v>0</v>
      </c>
      <c r="R1235" s="42" t="n">
        <v>0</v>
      </c>
      <c r="S1235" s="42">
        <f>N1235-(J1235-K1235)</f>
        <v/>
      </c>
      <c r="T1235">
        <f>IF(N1235=0,0,IF(AND(ABS(S1235)&gt;Calc!$B$8,ABS(S1235)/ABS(N1235)&gt;Calc!$B$9),1,0))</f>
        <v/>
      </c>
      <c r="U1235">
        <f>IF(AND(A1235=Calc!$B$3,OR(Calc!$B$6="*",G1235=Calc!$B$6),OR(Calc!$B$7="*",F1235=Calc!$B$7)),1,0)</f>
        <v/>
      </c>
      <c r="V1235">
        <f>IF(AND(U1235=1,J1235&gt;0),J1235+ROW()/1000000,0)</f>
        <v/>
      </c>
      <c r="W1235">
        <f>IF(AND(U1235=1,OR(N1235&lt;&gt;0,J1235&lt;&gt;0)),ABS(S1235)+ROW()/1000000,0)</f>
        <v/>
      </c>
      <c r="X1235">
        <f>IF(AND(U1235=1,T1235=1,C1235&lt;&gt;0),ABS(S1235)+ROW()/1000000,0)</f>
        <v/>
      </c>
    </row>
    <row r="1236">
      <c r="A1236" t="n">
        <v>201803</v>
      </c>
      <c r="B1236" t="inlineStr">
        <is>
          <t>03/2018</t>
        </is>
      </c>
      <c r="C1236" t="n">
        <v>48</v>
      </c>
      <c r="D1236" t="inlineStr">
        <is>
          <t>S48</t>
        </is>
      </c>
      <c r="E1236" t="inlineStr">
        <is>
          <t>Nexa Idaho (S48)</t>
        </is>
      </c>
      <c r="F1236" t="inlineStr">
        <is>
          <t>Mỹ</t>
        </is>
      </c>
      <c r="G1236" t="inlineStr">
        <is>
          <t>POS</t>
        </is>
      </c>
      <c r="H1236" s="42" t="n">
        <v>20015.88</v>
      </c>
      <c r="I1236" s="42" t="n">
        <v>148.01</v>
      </c>
      <c r="J1236" s="42" t="n">
        <v>19867.87</v>
      </c>
      <c r="K1236" s="42" t="n">
        <v>3031.24</v>
      </c>
      <c r="L1236" s="42" t="n">
        <v>6</v>
      </c>
      <c r="M1236" s="42" t="n">
        <v>48</v>
      </c>
      <c r="N1236" s="42" t="n">
        <v>16836.63</v>
      </c>
      <c r="O1236" s="42" t="n">
        <v>19867.87</v>
      </c>
      <c r="P1236" s="42" t="n">
        <v>0</v>
      </c>
      <c r="Q1236" s="42" t="n">
        <v>0</v>
      </c>
      <c r="R1236" s="42" t="n">
        <v>0</v>
      </c>
      <c r="S1236" s="42">
        <f>N1236-(J1236-K1236)</f>
        <v/>
      </c>
      <c r="T1236">
        <f>IF(N1236=0,0,IF(AND(ABS(S1236)&gt;Calc!$B$8,ABS(S1236)/ABS(N1236)&gt;Calc!$B$9),1,0))</f>
        <v/>
      </c>
      <c r="U1236">
        <f>IF(AND(A1236=Calc!$B$3,OR(Calc!$B$6="*",G1236=Calc!$B$6),OR(Calc!$B$7="*",F1236=Calc!$B$7)),1,0)</f>
        <v/>
      </c>
      <c r="V1236">
        <f>IF(AND(U1236=1,J1236&gt;0),J1236+ROW()/1000000,0)</f>
        <v/>
      </c>
      <c r="W1236">
        <f>IF(AND(U1236=1,OR(N1236&lt;&gt;0,J1236&lt;&gt;0)),ABS(S1236)+ROW()/1000000,0)</f>
        <v/>
      </c>
      <c r="X1236">
        <f>IF(AND(U1236=1,T1236=1,C1236&lt;&gt;0),ABS(S1236)+ROW()/1000000,0)</f>
        <v/>
      </c>
    </row>
    <row r="1237">
      <c r="A1237" t="n">
        <v>201803</v>
      </c>
      <c r="B1237" t="inlineStr">
        <is>
          <t>03/2018</t>
        </is>
      </c>
      <c r="C1237" t="n">
        <v>50</v>
      </c>
      <c r="D1237" t="inlineStr">
        <is>
          <t>S50</t>
        </is>
      </c>
      <c r="E1237" t="inlineStr">
        <is>
          <t>Nexa Kansas (S50)</t>
        </is>
      </c>
      <c r="F1237" t="inlineStr">
        <is>
          <t>Mỹ</t>
        </is>
      </c>
      <c r="G1237" t="inlineStr">
        <is>
          <t>POS</t>
        </is>
      </c>
      <c r="H1237" s="42" t="n">
        <v>18380.77</v>
      </c>
      <c r="I1237" s="42" t="n">
        <v>0</v>
      </c>
      <c r="J1237" s="42" t="n">
        <v>18380.77</v>
      </c>
      <c r="K1237" s="42" t="n">
        <v>816</v>
      </c>
      <c r="L1237" s="42" t="n">
        <v>3</v>
      </c>
      <c r="M1237" s="42" t="n">
        <v>23</v>
      </c>
      <c r="N1237" s="42" t="n">
        <v>17564.77</v>
      </c>
      <c r="O1237" s="42" t="n">
        <v>18380.77</v>
      </c>
      <c r="P1237" s="42" t="n">
        <v>0</v>
      </c>
      <c r="Q1237" s="42" t="n">
        <v>0</v>
      </c>
      <c r="R1237" s="42" t="n">
        <v>0</v>
      </c>
      <c r="S1237" s="42">
        <f>N1237-(J1237-K1237)</f>
        <v/>
      </c>
      <c r="T1237">
        <f>IF(N1237=0,0,IF(AND(ABS(S1237)&gt;Calc!$B$8,ABS(S1237)/ABS(N1237)&gt;Calc!$B$9),1,0))</f>
        <v/>
      </c>
      <c r="U1237">
        <f>IF(AND(A1237=Calc!$B$3,OR(Calc!$B$6="*",G1237=Calc!$B$6),OR(Calc!$B$7="*",F1237=Calc!$B$7)),1,0)</f>
        <v/>
      </c>
      <c r="V1237">
        <f>IF(AND(U1237=1,J1237&gt;0),J1237+ROW()/1000000,0)</f>
        <v/>
      </c>
      <c r="W1237">
        <f>IF(AND(U1237=1,OR(N1237&lt;&gt;0,J1237&lt;&gt;0)),ABS(S1237)+ROW()/1000000,0)</f>
        <v/>
      </c>
      <c r="X1237">
        <f>IF(AND(U1237=1,T1237=1,C1237&lt;&gt;0),ABS(S1237)+ROW()/1000000,0)</f>
        <v/>
      </c>
    </row>
    <row r="1238">
      <c r="A1238" t="n">
        <v>201803</v>
      </c>
      <c r="B1238" t="inlineStr">
        <is>
          <t>03/2018</t>
        </is>
      </c>
      <c r="C1238" t="n">
        <v>51</v>
      </c>
      <c r="D1238" t="inlineStr">
        <is>
          <t>S51</t>
        </is>
      </c>
      <c r="E1238" t="inlineStr">
        <is>
          <t>Nexa Maine (S51)</t>
        </is>
      </c>
      <c r="F1238" t="inlineStr">
        <is>
          <t>Mỹ</t>
        </is>
      </c>
      <c r="G1238" t="inlineStr">
        <is>
          <t>POS</t>
        </is>
      </c>
      <c r="H1238" s="42" t="n">
        <v>12757.24</v>
      </c>
      <c r="I1238" s="42" t="n">
        <v>322.02</v>
      </c>
      <c r="J1238" s="42" t="n">
        <v>12435.22</v>
      </c>
      <c r="K1238" s="42" t="n">
        <v>178</v>
      </c>
      <c r="L1238" s="42" t="n">
        <v>7</v>
      </c>
      <c r="M1238" s="42" t="n">
        <v>43</v>
      </c>
      <c r="N1238" s="42" t="n">
        <v>12257.22</v>
      </c>
      <c r="O1238" s="42" t="n">
        <v>12435.22</v>
      </c>
      <c r="P1238" s="42" t="n">
        <v>0</v>
      </c>
      <c r="Q1238" s="42" t="n">
        <v>0</v>
      </c>
      <c r="R1238" s="42" t="n">
        <v>0</v>
      </c>
      <c r="S1238" s="42">
        <f>N1238-(J1238-K1238)</f>
        <v/>
      </c>
      <c r="T1238">
        <f>IF(N1238=0,0,IF(AND(ABS(S1238)&gt;Calc!$B$8,ABS(S1238)/ABS(N1238)&gt;Calc!$B$9),1,0))</f>
        <v/>
      </c>
      <c r="U1238">
        <f>IF(AND(A1238=Calc!$B$3,OR(Calc!$B$6="*",G1238=Calc!$B$6),OR(Calc!$B$7="*",F1238=Calc!$B$7)),1,0)</f>
        <v/>
      </c>
      <c r="V1238">
        <f>IF(AND(U1238=1,J1238&gt;0),J1238+ROW()/1000000,0)</f>
        <v/>
      </c>
      <c r="W1238">
        <f>IF(AND(U1238=1,OR(N1238&lt;&gt;0,J1238&lt;&gt;0)),ABS(S1238)+ROW()/1000000,0)</f>
        <v/>
      </c>
      <c r="X1238">
        <f>IF(AND(U1238=1,T1238=1,C1238&lt;&gt;0),ABS(S1238)+ROW()/1000000,0)</f>
        <v/>
      </c>
    </row>
    <row r="1239">
      <c r="A1239" t="n">
        <v>201803</v>
      </c>
      <c r="B1239" t="inlineStr">
        <is>
          <t>03/2018</t>
        </is>
      </c>
      <c r="C1239" t="n">
        <v>53</v>
      </c>
      <c r="D1239" t="inlineStr">
        <is>
          <t>S53</t>
        </is>
      </c>
      <c r="E1239" t="inlineStr">
        <is>
          <t>Nexa Montana (S53)</t>
        </is>
      </c>
      <c r="F1239" t="inlineStr">
        <is>
          <t>Mỹ</t>
        </is>
      </c>
      <c r="G1239" t="inlineStr">
        <is>
          <t>POS</t>
        </is>
      </c>
      <c r="H1239" s="42" t="n">
        <v>8713.74</v>
      </c>
      <c r="I1239" s="42" t="n">
        <v>265.2</v>
      </c>
      <c r="J1239" s="42" t="n">
        <v>8448.540000000001</v>
      </c>
      <c r="K1239" s="42" t="n">
        <v>0</v>
      </c>
      <c r="L1239" s="42" t="n">
        <v>4</v>
      </c>
      <c r="M1239" s="42" t="n">
        <v>24</v>
      </c>
      <c r="N1239" s="42" t="n">
        <v>8448.540000000001</v>
      </c>
      <c r="O1239" s="42" t="n">
        <v>8448.540000000001</v>
      </c>
      <c r="P1239" s="42" t="n">
        <v>0</v>
      </c>
      <c r="Q1239" s="42" t="n">
        <v>0</v>
      </c>
      <c r="R1239" s="42" t="n">
        <v>0</v>
      </c>
      <c r="S1239" s="42">
        <f>N1239-(J1239-K1239)</f>
        <v/>
      </c>
      <c r="T1239">
        <f>IF(N1239=0,0,IF(AND(ABS(S1239)&gt;Calc!$B$8,ABS(S1239)/ABS(N1239)&gt;Calc!$B$9),1,0))</f>
        <v/>
      </c>
      <c r="U1239">
        <f>IF(AND(A1239=Calc!$B$3,OR(Calc!$B$6="*",G1239=Calc!$B$6),OR(Calc!$B$7="*",F1239=Calc!$B$7)),1,0)</f>
        <v/>
      </c>
      <c r="V1239">
        <f>IF(AND(U1239=1,J1239&gt;0),J1239+ROW()/1000000,0)</f>
        <v/>
      </c>
      <c r="W1239">
        <f>IF(AND(U1239=1,OR(N1239&lt;&gt;0,J1239&lt;&gt;0)),ABS(S1239)+ROW()/1000000,0)</f>
        <v/>
      </c>
      <c r="X1239">
        <f>IF(AND(U1239=1,T1239=1,C1239&lt;&gt;0),ABS(S1239)+ROW()/1000000,0)</f>
        <v/>
      </c>
    </row>
    <row r="1240">
      <c r="A1240" t="n">
        <v>201803</v>
      </c>
      <c r="B1240" t="inlineStr">
        <is>
          <t>03/2018</t>
        </is>
      </c>
      <c r="C1240" t="n">
        <v>54</v>
      </c>
      <c r="D1240" t="inlineStr">
        <is>
          <t>S54</t>
        </is>
      </c>
      <c r="E1240" t="inlineStr">
        <is>
          <t>Nexa Nebraska (S54)</t>
        </is>
      </c>
      <c r="F1240" t="inlineStr">
        <is>
          <t>Mỹ</t>
        </is>
      </c>
      <c r="G1240" t="inlineStr">
        <is>
          <t>POS</t>
        </is>
      </c>
      <c r="H1240" s="42" t="n">
        <v>2080.61</v>
      </c>
      <c r="I1240" s="42" t="n">
        <v>0</v>
      </c>
      <c r="J1240" s="42" t="n">
        <v>2080.61</v>
      </c>
      <c r="K1240" s="42" t="n">
        <v>797.98</v>
      </c>
      <c r="L1240" s="42" t="n">
        <v>1</v>
      </c>
      <c r="M1240" s="42" t="n">
        <v>12</v>
      </c>
      <c r="N1240" s="42" t="n">
        <v>1282.63</v>
      </c>
      <c r="O1240" s="42" t="n">
        <v>2080.61</v>
      </c>
      <c r="P1240" s="42" t="n">
        <v>0</v>
      </c>
      <c r="Q1240" s="42" t="n">
        <v>0</v>
      </c>
      <c r="R1240" s="42" t="n">
        <v>0</v>
      </c>
      <c r="S1240" s="42">
        <f>N1240-(J1240-K1240)</f>
        <v/>
      </c>
      <c r="T1240">
        <f>IF(N1240=0,0,IF(AND(ABS(S1240)&gt;Calc!$B$8,ABS(S1240)/ABS(N1240)&gt;Calc!$B$9),1,0))</f>
        <v/>
      </c>
      <c r="U1240">
        <f>IF(AND(A1240=Calc!$B$3,OR(Calc!$B$6="*",G1240=Calc!$B$6),OR(Calc!$B$7="*",F1240=Calc!$B$7)),1,0)</f>
        <v/>
      </c>
      <c r="V1240">
        <f>IF(AND(U1240=1,J1240&gt;0),J1240+ROW()/1000000,0)</f>
        <v/>
      </c>
      <c r="W1240">
        <f>IF(AND(U1240=1,OR(N1240&lt;&gt;0,J1240&lt;&gt;0)),ABS(S1240)+ROW()/1000000,0)</f>
        <v/>
      </c>
      <c r="X1240">
        <f>IF(AND(U1240=1,T1240=1,C1240&lt;&gt;0),ABS(S1240)+ROW()/1000000,0)</f>
        <v/>
      </c>
    </row>
    <row r="1241">
      <c r="A1241" t="n">
        <v>201803</v>
      </c>
      <c r="B1241" t="inlineStr">
        <is>
          <t>03/2018</t>
        </is>
      </c>
      <c r="C1241" t="n">
        <v>55</v>
      </c>
      <c r="D1241" t="inlineStr">
        <is>
          <t>S55</t>
        </is>
      </c>
      <c r="E1241" t="inlineStr">
        <is>
          <t>Nexa Nevada (S55)</t>
        </is>
      </c>
      <c r="F1241" t="inlineStr">
        <is>
          <t>Mỹ</t>
        </is>
      </c>
      <c r="G1241" t="inlineStr">
        <is>
          <t>POS</t>
        </is>
      </c>
      <c r="H1241" s="42" t="n">
        <v>20658.37</v>
      </c>
      <c r="I1241" s="42" t="n">
        <v>44.7</v>
      </c>
      <c r="J1241" s="42" t="n">
        <v>20613.67</v>
      </c>
      <c r="K1241" s="42" t="n">
        <v>0</v>
      </c>
      <c r="L1241" s="42" t="n">
        <v>6</v>
      </c>
      <c r="M1241" s="42" t="n">
        <v>47</v>
      </c>
      <c r="N1241" s="42" t="n">
        <v>20613.67</v>
      </c>
      <c r="O1241" s="42" t="n">
        <v>20613.67</v>
      </c>
      <c r="P1241" s="42" t="n">
        <v>0</v>
      </c>
      <c r="Q1241" s="42" t="n">
        <v>0</v>
      </c>
      <c r="R1241" s="42" t="n">
        <v>0</v>
      </c>
      <c r="S1241" s="42">
        <f>N1241-(J1241-K1241)</f>
        <v/>
      </c>
      <c r="T1241">
        <f>IF(N1241=0,0,IF(AND(ABS(S1241)&gt;Calc!$B$8,ABS(S1241)/ABS(N1241)&gt;Calc!$B$9),1,0))</f>
        <v/>
      </c>
      <c r="U1241">
        <f>IF(AND(A1241=Calc!$B$3,OR(Calc!$B$6="*",G1241=Calc!$B$6),OR(Calc!$B$7="*",F1241=Calc!$B$7)),1,0)</f>
        <v/>
      </c>
      <c r="V1241">
        <f>IF(AND(U1241=1,J1241&gt;0),J1241+ROW()/1000000,0)</f>
        <v/>
      </c>
      <c r="W1241">
        <f>IF(AND(U1241=1,OR(N1241&lt;&gt;0,J1241&lt;&gt;0)),ABS(S1241)+ROW()/1000000,0)</f>
        <v/>
      </c>
      <c r="X1241">
        <f>IF(AND(U1241=1,T1241=1,C1241&lt;&gt;0),ABS(S1241)+ROW()/1000000,0)</f>
        <v/>
      </c>
    </row>
    <row r="1242">
      <c r="A1242" t="n">
        <v>201803</v>
      </c>
      <c r="B1242" t="inlineStr">
        <is>
          <t>03/2018</t>
        </is>
      </c>
      <c r="C1242" t="n">
        <v>56</v>
      </c>
      <c r="D1242" t="inlineStr">
        <is>
          <t>S56</t>
        </is>
      </c>
      <c r="E1242" t="inlineStr">
        <is>
          <t>Nexa New Hampshire (S56)</t>
        </is>
      </c>
      <c r="F1242" t="inlineStr">
        <is>
          <t>Mỹ</t>
        </is>
      </c>
      <c r="G1242" t="inlineStr">
        <is>
          <t>POS</t>
        </is>
      </c>
      <c r="H1242" s="42" t="n">
        <v>9407.790000000001</v>
      </c>
      <c r="I1242" s="42" t="n">
        <v>0</v>
      </c>
      <c r="J1242" s="42" t="n">
        <v>9407.790000000001</v>
      </c>
      <c r="K1242" s="42" t="n">
        <v>2856.99</v>
      </c>
      <c r="L1242" s="42" t="n">
        <v>4</v>
      </c>
      <c r="M1242" s="42" t="n">
        <v>27</v>
      </c>
      <c r="N1242" s="42" t="n">
        <v>6550.8</v>
      </c>
      <c r="O1242" s="42" t="n">
        <v>9407.790000000001</v>
      </c>
      <c r="P1242" s="42" t="n">
        <v>0</v>
      </c>
      <c r="Q1242" s="42" t="n">
        <v>0</v>
      </c>
      <c r="R1242" s="42" t="n">
        <v>0</v>
      </c>
      <c r="S1242" s="42">
        <f>N1242-(J1242-K1242)</f>
        <v/>
      </c>
      <c r="T1242">
        <f>IF(N1242=0,0,IF(AND(ABS(S1242)&gt;Calc!$B$8,ABS(S1242)/ABS(N1242)&gt;Calc!$B$9),1,0))</f>
        <v/>
      </c>
      <c r="U1242">
        <f>IF(AND(A1242=Calc!$B$3,OR(Calc!$B$6="*",G1242=Calc!$B$6),OR(Calc!$B$7="*",F1242=Calc!$B$7)),1,0)</f>
        <v/>
      </c>
      <c r="V1242">
        <f>IF(AND(U1242=1,J1242&gt;0),J1242+ROW()/1000000,0)</f>
        <v/>
      </c>
      <c r="W1242">
        <f>IF(AND(U1242=1,OR(N1242&lt;&gt;0,J1242&lt;&gt;0)),ABS(S1242)+ROW()/1000000,0)</f>
        <v/>
      </c>
      <c r="X1242">
        <f>IF(AND(U1242=1,T1242=1,C1242&lt;&gt;0),ABS(S1242)+ROW()/1000000,0)</f>
        <v/>
      </c>
    </row>
    <row r="1243">
      <c r="A1243" t="n">
        <v>201803</v>
      </c>
      <c r="B1243" t="inlineStr">
        <is>
          <t>03/2018</t>
        </is>
      </c>
      <c r="C1243" t="n">
        <v>57</v>
      </c>
      <c r="D1243" t="inlineStr">
        <is>
          <t>S57</t>
        </is>
      </c>
      <c r="E1243" t="inlineStr">
        <is>
          <t>Nexa New Mexico (S57)</t>
        </is>
      </c>
      <c r="F1243" t="inlineStr">
        <is>
          <t>Mỹ</t>
        </is>
      </c>
      <c r="G1243" t="inlineStr">
        <is>
          <t>POS</t>
        </is>
      </c>
      <c r="H1243" s="42" t="n">
        <v>1833.21</v>
      </c>
      <c r="I1243" s="42" t="n">
        <v>0</v>
      </c>
      <c r="J1243" s="42" t="n">
        <v>1833.21</v>
      </c>
      <c r="K1243" s="42" t="n">
        <v>791</v>
      </c>
      <c r="L1243" s="42" t="n">
        <v>3</v>
      </c>
      <c r="M1243" s="42" t="n">
        <v>29</v>
      </c>
      <c r="N1243" s="42" t="n">
        <v>1042.21</v>
      </c>
      <c r="O1243" s="42" t="n">
        <v>1833.21</v>
      </c>
      <c r="P1243" s="42" t="n">
        <v>0</v>
      </c>
      <c r="Q1243" s="42" t="n">
        <v>0</v>
      </c>
      <c r="R1243" s="42" t="n">
        <v>0</v>
      </c>
      <c r="S1243" s="42">
        <f>N1243-(J1243-K1243)</f>
        <v/>
      </c>
      <c r="T1243">
        <f>IF(N1243=0,0,IF(AND(ABS(S1243)&gt;Calc!$B$8,ABS(S1243)/ABS(N1243)&gt;Calc!$B$9),1,0))</f>
        <v/>
      </c>
      <c r="U1243">
        <f>IF(AND(A1243=Calc!$B$3,OR(Calc!$B$6="*",G1243=Calc!$B$6),OR(Calc!$B$7="*",F1243=Calc!$B$7)),1,0)</f>
        <v/>
      </c>
      <c r="V1243">
        <f>IF(AND(U1243=1,J1243&gt;0),J1243+ROW()/1000000,0)</f>
        <v/>
      </c>
      <c r="W1243">
        <f>IF(AND(U1243=1,OR(N1243&lt;&gt;0,J1243&lt;&gt;0)),ABS(S1243)+ROW()/1000000,0)</f>
        <v/>
      </c>
      <c r="X1243">
        <f>IF(AND(U1243=1,T1243=1,C1243&lt;&gt;0),ABS(S1243)+ROW()/1000000,0)</f>
        <v/>
      </c>
    </row>
    <row r="1244">
      <c r="A1244" t="n">
        <v>201803</v>
      </c>
      <c r="B1244" t="inlineStr">
        <is>
          <t>03/2018</t>
        </is>
      </c>
      <c r="C1244" t="n">
        <v>59</v>
      </c>
      <c r="D1244" t="inlineStr">
        <is>
          <t>S59</t>
        </is>
      </c>
      <c r="E1244" t="inlineStr">
        <is>
          <t>Nexa Oregon (S59)</t>
        </is>
      </c>
      <c r="F1244" t="inlineStr">
        <is>
          <t>Mỹ</t>
        </is>
      </c>
      <c r="G1244" t="inlineStr">
        <is>
          <t>POS</t>
        </is>
      </c>
      <c r="H1244" s="42" t="n">
        <v>8162.61</v>
      </c>
      <c r="I1244" s="42" t="n">
        <v>0</v>
      </c>
      <c r="J1244" s="42" t="n">
        <v>8162.61</v>
      </c>
      <c r="K1244" s="42" t="n">
        <v>459.99</v>
      </c>
      <c r="L1244" s="42" t="n">
        <v>4</v>
      </c>
      <c r="M1244" s="42" t="n">
        <v>20</v>
      </c>
      <c r="N1244" s="42" t="n">
        <v>7702.62</v>
      </c>
      <c r="O1244" s="42" t="n">
        <v>8162.61</v>
      </c>
      <c r="P1244" s="42" t="n">
        <v>0</v>
      </c>
      <c r="Q1244" s="42" t="n">
        <v>0</v>
      </c>
      <c r="R1244" s="42" t="n">
        <v>0</v>
      </c>
      <c r="S1244" s="42">
        <f>N1244-(J1244-K1244)</f>
        <v/>
      </c>
      <c r="T1244">
        <f>IF(N1244=0,0,IF(AND(ABS(S1244)&gt;Calc!$B$8,ABS(S1244)/ABS(N1244)&gt;Calc!$B$9),1,0))</f>
        <v/>
      </c>
      <c r="U1244">
        <f>IF(AND(A1244=Calc!$B$3,OR(Calc!$B$6="*",G1244=Calc!$B$6),OR(Calc!$B$7="*",F1244=Calc!$B$7)),1,0)</f>
        <v/>
      </c>
      <c r="V1244">
        <f>IF(AND(U1244=1,J1244&gt;0),J1244+ROW()/1000000,0)</f>
        <v/>
      </c>
      <c r="W1244">
        <f>IF(AND(U1244=1,OR(N1244&lt;&gt;0,J1244&lt;&gt;0)),ABS(S1244)+ROW()/1000000,0)</f>
        <v/>
      </c>
      <c r="X1244">
        <f>IF(AND(U1244=1,T1244=1,C1244&lt;&gt;0),ABS(S1244)+ROW()/1000000,0)</f>
        <v/>
      </c>
    </row>
    <row r="1245">
      <c r="A1245" t="n">
        <v>201803</v>
      </c>
      <c r="B1245" t="inlineStr">
        <is>
          <t>03/2018</t>
        </is>
      </c>
      <c r="C1245" t="n">
        <v>61</v>
      </c>
      <c r="D1245" t="inlineStr">
        <is>
          <t>S61</t>
        </is>
      </c>
      <c r="E1245" t="inlineStr">
        <is>
          <t>Nexa South Carolina (S61)</t>
        </is>
      </c>
      <c r="F1245" t="inlineStr">
        <is>
          <t>Mỹ</t>
        </is>
      </c>
      <c r="G1245" t="inlineStr">
        <is>
          <t>POS</t>
        </is>
      </c>
      <c r="H1245" s="42" t="n">
        <v>7240.32</v>
      </c>
      <c r="I1245" s="42" t="n">
        <v>0</v>
      </c>
      <c r="J1245" s="42" t="n">
        <v>7240.32</v>
      </c>
      <c r="K1245" s="42" t="n">
        <v>1108.97</v>
      </c>
      <c r="L1245" s="42" t="n">
        <v>4</v>
      </c>
      <c r="M1245" s="42" t="n">
        <v>23</v>
      </c>
      <c r="N1245" s="42" t="n">
        <v>6131.35</v>
      </c>
      <c r="O1245" s="42" t="n">
        <v>7240.32</v>
      </c>
      <c r="P1245" s="42" t="n">
        <v>0</v>
      </c>
      <c r="Q1245" s="42" t="n">
        <v>0</v>
      </c>
      <c r="R1245" s="42" t="n">
        <v>0</v>
      </c>
      <c r="S1245" s="42">
        <f>N1245-(J1245-K1245)</f>
        <v/>
      </c>
      <c r="T1245">
        <f>IF(N1245=0,0,IF(AND(ABS(S1245)&gt;Calc!$B$8,ABS(S1245)/ABS(N1245)&gt;Calc!$B$9),1,0))</f>
        <v/>
      </c>
      <c r="U1245">
        <f>IF(AND(A1245=Calc!$B$3,OR(Calc!$B$6="*",G1245=Calc!$B$6),OR(Calc!$B$7="*",F1245=Calc!$B$7)),1,0)</f>
        <v/>
      </c>
      <c r="V1245">
        <f>IF(AND(U1245=1,J1245&gt;0),J1245+ROW()/1000000,0)</f>
        <v/>
      </c>
      <c r="W1245">
        <f>IF(AND(U1245=1,OR(N1245&lt;&gt;0,J1245&lt;&gt;0)),ABS(S1245)+ROW()/1000000,0)</f>
        <v/>
      </c>
      <c r="X1245">
        <f>IF(AND(U1245=1,T1245=1,C1245&lt;&gt;0),ABS(S1245)+ROW()/1000000,0)</f>
        <v/>
      </c>
    </row>
    <row r="1246">
      <c r="A1246" t="n">
        <v>201803</v>
      </c>
      <c r="B1246" t="inlineStr">
        <is>
          <t>03/2018</t>
        </is>
      </c>
      <c r="C1246" t="n">
        <v>63</v>
      </c>
      <c r="D1246" t="inlineStr">
        <is>
          <t>S63</t>
        </is>
      </c>
      <c r="E1246" t="inlineStr">
        <is>
          <t>Nexa Utah (S63)</t>
        </is>
      </c>
      <c r="F1246" t="inlineStr">
        <is>
          <t>Mỹ</t>
        </is>
      </c>
      <c r="G1246" t="inlineStr">
        <is>
          <t>POS</t>
        </is>
      </c>
      <c r="H1246" s="42" t="n">
        <v>17277.55</v>
      </c>
      <c r="I1246" s="42" t="n">
        <v>0</v>
      </c>
      <c r="J1246" s="42" t="n">
        <v>17277.55</v>
      </c>
      <c r="K1246" s="42" t="n">
        <v>0</v>
      </c>
      <c r="L1246" s="42" t="n">
        <v>7</v>
      </c>
      <c r="M1246" s="42" t="n">
        <v>48</v>
      </c>
      <c r="N1246" s="42" t="n">
        <v>17277.55</v>
      </c>
      <c r="O1246" s="42" t="n">
        <v>17277.55</v>
      </c>
      <c r="P1246" s="42" t="n">
        <v>0</v>
      </c>
      <c r="Q1246" s="42" t="n">
        <v>0</v>
      </c>
      <c r="R1246" s="42" t="n">
        <v>0</v>
      </c>
      <c r="S1246" s="42">
        <f>N1246-(J1246-K1246)</f>
        <v/>
      </c>
      <c r="T1246">
        <f>IF(N1246=0,0,IF(AND(ABS(S1246)&gt;Calc!$B$8,ABS(S1246)/ABS(N1246)&gt;Calc!$B$9),1,0))</f>
        <v/>
      </c>
      <c r="U1246">
        <f>IF(AND(A1246=Calc!$B$3,OR(Calc!$B$6="*",G1246=Calc!$B$6),OR(Calc!$B$7="*",F1246=Calc!$B$7)),1,0)</f>
        <v/>
      </c>
      <c r="V1246">
        <f>IF(AND(U1246=1,J1246&gt;0),J1246+ROW()/1000000,0)</f>
        <v/>
      </c>
      <c r="W1246">
        <f>IF(AND(U1246=1,OR(N1246&lt;&gt;0,J1246&lt;&gt;0)),ABS(S1246)+ROW()/1000000,0)</f>
        <v/>
      </c>
      <c r="X1246">
        <f>IF(AND(U1246=1,T1246=1,C1246&lt;&gt;0),ABS(S1246)+ROW()/1000000,0)</f>
        <v/>
      </c>
    </row>
    <row r="1247">
      <c r="A1247" t="n">
        <v>201803</v>
      </c>
      <c r="B1247" t="inlineStr">
        <is>
          <t>03/2018</t>
        </is>
      </c>
      <c r="C1247" t="n">
        <v>64</v>
      </c>
      <c r="D1247" t="inlineStr">
        <is>
          <t>S64</t>
        </is>
      </c>
      <c r="E1247" t="inlineStr">
        <is>
          <t>Nexa Washington DC (S64)</t>
        </is>
      </c>
      <c r="F1247" t="inlineStr">
        <is>
          <t>Mỹ</t>
        </is>
      </c>
      <c r="G1247" t="inlineStr">
        <is>
          <t>POS</t>
        </is>
      </c>
      <c r="H1247" s="42" t="n">
        <v>426.93</v>
      </c>
      <c r="I1247" s="42" t="n">
        <v>0</v>
      </c>
      <c r="J1247" s="42" t="n">
        <v>426.93</v>
      </c>
      <c r="K1247" s="42" t="n">
        <v>0</v>
      </c>
      <c r="L1247" s="42" t="n">
        <v>1</v>
      </c>
      <c r="M1247" s="42" t="n">
        <v>7</v>
      </c>
      <c r="N1247" s="42" t="n">
        <v>426.93</v>
      </c>
      <c r="O1247" s="42" t="n">
        <v>426.93</v>
      </c>
      <c r="P1247" s="42" t="n">
        <v>1</v>
      </c>
      <c r="Q1247" s="42" t="n">
        <v>0</v>
      </c>
      <c r="R1247" s="42" t="n">
        <v>0</v>
      </c>
      <c r="S1247" s="42">
        <f>N1247-(J1247-K1247)</f>
        <v/>
      </c>
      <c r="T1247">
        <f>IF(N1247=0,0,IF(AND(ABS(S1247)&gt;Calc!$B$8,ABS(S1247)/ABS(N1247)&gt;Calc!$B$9),1,0))</f>
        <v/>
      </c>
      <c r="U1247">
        <f>IF(AND(A1247=Calc!$B$3,OR(Calc!$B$6="*",G1247=Calc!$B$6),OR(Calc!$B$7="*",F1247=Calc!$B$7)),1,0)</f>
        <v/>
      </c>
      <c r="V1247">
        <f>IF(AND(U1247=1,J1247&gt;0),J1247+ROW()/1000000,0)</f>
        <v/>
      </c>
      <c r="W1247">
        <f>IF(AND(U1247=1,OR(N1247&lt;&gt;0,J1247&lt;&gt;0)),ABS(S1247)+ROW()/1000000,0)</f>
        <v/>
      </c>
      <c r="X1247">
        <f>IF(AND(U1247=1,T1247=1,C1247&lt;&gt;0),ABS(S1247)+ROW()/1000000,0)</f>
        <v/>
      </c>
    </row>
    <row r="1248">
      <c r="A1248" t="n">
        <v>201803</v>
      </c>
      <c r="B1248" t="inlineStr">
        <is>
          <t>03/2018</t>
        </is>
      </c>
      <c r="C1248" t="n">
        <v>65</v>
      </c>
      <c r="D1248" t="inlineStr">
        <is>
          <t>S65</t>
        </is>
      </c>
      <c r="E1248" t="inlineStr">
        <is>
          <t>Nexa West Virginia (S65)</t>
        </is>
      </c>
      <c r="F1248" t="inlineStr">
        <is>
          <t>Mỹ</t>
        </is>
      </c>
      <c r="G1248" t="inlineStr">
        <is>
          <t>POS</t>
        </is>
      </c>
      <c r="H1248" s="42" t="n">
        <v>10103.32</v>
      </c>
      <c r="I1248" s="42" t="n">
        <v>65.64</v>
      </c>
      <c r="J1248" s="42" t="n">
        <v>10037.68</v>
      </c>
      <c r="K1248" s="42" t="n">
        <v>0</v>
      </c>
      <c r="L1248" s="42" t="n">
        <v>3</v>
      </c>
      <c r="M1248" s="42" t="n">
        <v>49</v>
      </c>
      <c r="N1248" s="42" t="n">
        <v>10037.68</v>
      </c>
      <c r="O1248" s="42" t="n">
        <v>10037.68</v>
      </c>
      <c r="P1248" s="42" t="n">
        <v>0</v>
      </c>
      <c r="Q1248" s="42" t="n">
        <v>0</v>
      </c>
      <c r="R1248" s="42" t="n">
        <v>0</v>
      </c>
      <c r="S1248" s="42">
        <f>N1248-(J1248-K1248)</f>
        <v/>
      </c>
      <c r="T1248">
        <f>IF(N1248=0,0,IF(AND(ABS(S1248)&gt;Calc!$B$8,ABS(S1248)/ABS(N1248)&gt;Calc!$B$9),1,0))</f>
        <v/>
      </c>
      <c r="U1248">
        <f>IF(AND(A1248=Calc!$B$3,OR(Calc!$B$6="*",G1248=Calc!$B$6),OR(Calc!$B$7="*",F1248=Calc!$B$7)),1,0)</f>
        <v/>
      </c>
      <c r="V1248">
        <f>IF(AND(U1248=1,J1248&gt;0),J1248+ROW()/1000000,0)</f>
        <v/>
      </c>
      <c r="W1248">
        <f>IF(AND(U1248=1,OR(N1248&lt;&gt;0,J1248&lt;&gt;0)),ABS(S1248)+ROW()/1000000,0)</f>
        <v/>
      </c>
      <c r="X1248">
        <f>IF(AND(U1248=1,T1248=1,C1248&lt;&gt;0),ABS(S1248)+ROW()/1000000,0)</f>
        <v/>
      </c>
    </row>
    <row r="1249">
      <c r="A1249" t="n">
        <v>201803</v>
      </c>
      <c r="B1249" t="inlineStr">
        <is>
          <t>03/2018</t>
        </is>
      </c>
      <c r="C1249" t="n">
        <v>66</v>
      </c>
      <c r="D1249" t="inlineStr">
        <is>
          <t>S66</t>
        </is>
      </c>
      <c r="E1249" t="inlineStr">
        <is>
          <t>Nexa Wyoming (S66)</t>
        </is>
      </c>
      <c r="F1249" t="inlineStr">
        <is>
          <t>Mỹ</t>
        </is>
      </c>
      <c r="G1249" t="inlineStr">
        <is>
          <t>POS</t>
        </is>
      </c>
      <c r="H1249" s="42" t="n">
        <v>7236.42</v>
      </c>
      <c r="I1249" s="42" t="n">
        <v>0</v>
      </c>
      <c r="J1249" s="42" t="n">
        <v>7236.42</v>
      </c>
      <c r="K1249" s="42" t="n">
        <v>0</v>
      </c>
      <c r="L1249" s="42" t="n">
        <v>6</v>
      </c>
      <c r="M1249" s="42" t="n">
        <v>55</v>
      </c>
      <c r="N1249" s="42" t="n">
        <v>7236.42</v>
      </c>
      <c r="O1249" s="42" t="n">
        <v>7236.42</v>
      </c>
      <c r="P1249" s="42" t="n">
        <v>0</v>
      </c>
      <c r="Q1249" s="42" t="n">
        <v>0</v>
      </c>
      <c r="R1249" s="42" t="n">
        <v>0</v>
      </c>
      <c r="S1249" s="42">
        <f>N1249-(J1249-K1249)</f>
        <v/>
      </c>
      <c r="T1249">
        <f>IF(N1249=0,0,IF(AND(ABS(S1249)&gt;Calc!$B$8,ABS(S1249)/ABS(N1249)&gt;Calc!$B$9),1,0))</f>
        <v/>
      </c>
      <c r="U1249">
        <f>IF(AND(A1249=Calc!$B$3,OR(Calc!$B$6="*",G1249=Calc!$B$6),OR(Calc!$B$7="*",F1249=Calc!$B$7)),1,0)</f>
        <v/>
      </c>
      <c r="V1249">
        <f>IF(AND(U1249=1,J1249&gt;0),J1249+ROW()/1000000,0)</f>
        <v/>
      </c>
      <c r="W1249">
        <f>IF(AND(U1249=1,OR(N1249&lt;&gt;0,J1249&lt;&gt;0)),ABS(S1249)+ROW()/1000000,0)</f>
        <v/>
      </c>
      <c r="X1249">
        <f>IF(AND(U1249=1,T1249=1,C1249&lt;&gt;0),ABS(S1249)+ROW()/1000000,0)</f>
        <v/>
      </c>
    </row>
    <row r="1250">
      <c r="A1250" t="n">
        <v>201804</v>
      </c>
      <c r="B1250" t="inlineStr">
        <is>
          <t>04/2018</t>
        </is>
      </c>
      <c r="C1250" t="n">
        <v>0</v>
      </c>
      <c r="D1250" t="inlineStr">
        <is>
          <t>ONL</t>
        </is>
      </c>
      <c r="E1250" t="inlineStr">
        <is>
          <t>Nexa Online (website/app)</t>
        </is>
      </c>
      <c r="F1250" t="inlineStr">
        <is>
          <t>Online</t>
        </is>
      </c>
      <c r="G1250" t="inlineStr">
        <is>
          <t>ONLINE</t>
        </is>
      </c>
      <c r="H1250" s="42" t="n">
        <v>8853.620000000001</v>
      </c>
      <c r="I1250" s="42" t="n">
        <v>15.61</v>
      </c>
      <c r="J1250" s="42" t="n">
        <v>8838.01</v>
      </c>
      <c r="K1250" s="42" t="n">
        <v>679.91</v>
      </c>
      <c r="L1250" s="42" t="n">
        <v>10</v>
      </c>
      <c r="M1250" s="42" t="n">
        <v>43</v>
      </c>
      <c r="N1250" s="42" t="n">
        <v>-558.26</v>
      </c>
      <c r="O1250" s="42" t="n">
        <v>121.65</v>
      </c>
      <c r="P1250" s="42" t="n">
        <v>0</v>
      </c>
      <c r="Q1250" s="42" t="n">
        <v>0</v>
      </c>
      <c r="R1250" s="42" t="n">
        <v>0</v>
      </c>
      <c r="S1250" s="42">
        <f>N1250-(J1250-K1250)</f>
        <v/>
      </c>
      <c r="T1250">
        <f>IF(N1250=0,0,IF(AND(ABS(S1250)&gt;Calc!$B$8,ABS(S1250)/ABS(N1250)&gt;Calc!$B$9),1,0))</f>
        <v/>
      </c>
      <c r="U1250">
        <f>IF(AND(A1250=Calc!$B$3,OR(Calc!$B$6="*",G1250=Calc!$B$6),OR(Calc!$B$7="*",F1250=Calc!$B$7)),1,0)</f>
        <v/>
      </c>
      <c r="V1250">
        <f>IF(AND(U1250=1,J1250&gt;0),J1250+ROW()/1000000,0)</f>
        <v/>
      </c>
      <c r="W1250">
        <f>IF(AND(U1250=1,OR(N1250&lt;&gt;0,J1250&lt;&gt;0)),ABS(S1250)+ROW()/1000000,0)</f>
        <v/>
      </c>
      <c r="X1250">
        <f>IF(AND(U1250=1,T1250=1,C1250&lt;&gt;0),ABS(S1250)+ROW()/1000000,0)</f>
        <v/>
      </c>
    </row>
    <row r="1251">
      <c r="A1251" t="n">
        <v>201804</v>
      </c>
      <c r="B1251" t="inlineStr">
        <is>
          <t>04/2018</t>
        </is>
      </c>
      <c r="C1251" t="n">
        <v>5</v>
      </c>
      <c r="D1251" t="inlineStr">
        <is>
          <t>S05</t>
        </is>
      </c>
      <c r="E1251" t="inlineStr">
        <is>
          <t>Nexa Victoria (S05)</t>
        </is>
      </c>
      <c r="F1251" t="inlineStr">
        <is>
          <t>Úc</t>
        </is>
      </c>
      <c r="G1251" t="inlineStr">
        <is>
          <t>POS</t>
        </is>
      </c>
      <c r="H1251" s="42" t="n">
        <v>2838.96</v>
      </c>
      <c r="I1251" s="42" t="n">
        <v>0</v>
      </c>
      <c r="J1251" s="42" t="n">
        <v>2838.96</v>
      </c>
      <c r="K1251" s="42" t="n">
        <v>0</v>
      </c>
      <c r="L1251" s="42" t="n">
        <v>1</v>
      </c>
      <c r="M1251" s="42" t="n">
        <v>8</v>
      </c>
      <c r="N1251" s="42" t="n">
        <v>2838.96</v>
      </c>
      <c r="O1251" s="42" t="n">
        <v>2838.96</v>
      </c>
      <c r="P1251" s="42" t="n">
        <v>0</v>
      </c>
      <c r="Q1251" s="42" t="n">
        <v>0</v>
      </c>
      <c r="R1251" s="42" t="n">
        <v>0</v>
      </c>
      <c r="S1251" s="42">
        <f>N1251-(J1251-K1251)</f>
        <v/>
      </c>
      <c r="T1251">
        <f>IF(N1251=0,0,IF(AND(ABS(S1251)&gt;Calc!$B$8,ABS(S1251)/ABS(N1251)&gt;Calc!$B$9),1,0))</f>
        <v/>
      </c>
      <c r="U1251">
        <f>IF(AND(A1251=Calc!$B$3,OR(Calc!$B$6="*",G1251=Calc!$B$6),OR(Calc!$B$7="*",F1251=Calc!$B$7)),1,0)</f>
        <v/>
      </c>
      <c r="V1251">
        <f>IF(AND(U1251=1,J1251&gt;0),J1251+ROW()/1000000,0)</f>
        <v/>
      </c>
      <c r="W1251">
        <f>IF(AND(U1251=1,OR(N1251&lt;&gt;0,J1251&lt;&gt;0)),ABS(S1251)+ROW()/1000000,0)</f>
        <v/>
      </c>
      <c r="X1251">
        <f>IF(AND(U1251=1,T1251=1,C1251&lt;&gt;0),ABS(S1251)+ROW()/1000000,0)</f>
        <v/>
      </c>
    </row>
    <row r="1252">
      <c r="A1252" t="n">
        <v>201804</v>
      </c>
      <c r="B1252" t="inlineStr">
        <is>
          <t>04/2018</t>
        </is>
      </c>
      <c r="C1252" t="n">
        <v>8</v>
      </c>
      <c r="D1252" t="inlineStr">
        <is>
          <t>S08</t>
        </is>
      </c>
      <c r="E1252" t="inlineStr">
        <is>
          <t>Nexa Newfoundland and Labrador (S08)</t>
        </is>
      </c>
      <c r="F1252" t="inlineStr">
        <is>
          <t>Canada</t>
        </is>
      </c>
      <c r="G1252" t="inlineStr">
        <is>
          <t>POS</t>
        </is>
      </c>
      <c r="H1252" s="42" t="n">
        <v>2082.82</v>
      </c>
      <c r="I1252" s="42" t="n">
        <v>0</v>
      </c>
      <c r="J1252" s="42" t="n">
        <v>2082.82</v>
      </c>
      <c r="K1252" s="42" t="n">
        <v>255</v>
      </c>
      <c r="L1252" s="42" t="n">
        <v>3</v>
      </c>
      <c r="M1252" s="42" t="n">
        <v>18</v>
      </c>
      <c r="N1252" s="42" t="n">
        <v>1827.82</v>
      </c>
      <c r="O1252" s="42" t="n">
        <v>2082.82</v>
      </c>
      <c r="P1252" s="42" t="n">
        <v>0</v>
      </c>
      <c r="Q1252" s="42" t="n">
        <v>0</v>
      </c>
      <c r="R1252" s="42" t="n">
        <v>0</v>
      </c>
      <c r="S1252" s="42">
        <f>N1252-(J1252-K1252)</f>
        <v/>
      </c>
      <c r="T1252">
        <f>IF(N1252=0,0,IF(AND(ABS(S1252)&gt;Calc!$B$8,ABS(S1252)/ABS(N1252)&gt;Calc!$B$9),1,0))</f>
        <v/>
      </c>
      <c r="U1252">
        <f>IF(AND(A1252=Calc!$B$3,OR(Calc!$B$6="*",G1252=Calc!$B$6),OR(Calc!$B$7="*",F1252=Calc!$B$7)),1,0)</f>
        <v/>
      </c>
      <c r="V1252">
        <f>IF(AND(U1252=1,J1252&gt;0),J1252+ROW()/1000000,0)</f>
        <v/>
      </c>
      <c r="W1252">
        <f>IF(AND(U1252=1,OR(N1252&lt;&gt;0,J1252&lt;&gt;0)),ABS(S1252)+ROW()/1000000,0)</f>
        <v/>
      </c>
      <c r="X1252">
        <f>IF(AND(U1252=1,T1252=1,C1252&lt;&gt;0),ABS(S1252)+ROW()/1000000,0)</f>
        <v/>
      </c>
    </row>
    <row r="1253">
      <c r="A1253" t="n">
        <v>201804</v>
      </c>
      <c r="B1253" t="inlineStr">
        <is>
          <t>04/2018</t>
        </is>
      </c>
      <c r="C1253" t="n">
        <v>10</v>
      </c>
      <c r="D1253" t="inlineStr">
        <is>
          <t>S10</t>
        </is>
      </c>
      <c r="E1253" t="inlineStr">
        <is>
          <t>Nexa Nunavut (S10)</t>
        </is>
      </c>
      <c r="F1253" t="inlineStr">
        <is>
          <t>Canada</t>
        </is>
      </c>
      <c r="G1253" t="inlineStr">
        <is>
          <t>POS</t>
        </is>
      </c>
      <c r="H1253" s="42" t="n">
        <v>1997.82</v>
      </c>
      <c r="I1253" s="42" t="n">
        <v>0</v>
      </c>
      <c r="J1253" s="42" t="n">
        <v>1997.82</v>
      </c>
      <c r="K1253" s="42" t="n">
        <v>0</v>
      </c>
      <c r="L1253" s="42" t="n">
        <v>1</v>
      </c>
      <c r="M1253" s="42" t="n">
        <v>3</v>
      </c>
      <c r="N1253" s="42" t="n">
        <v>1997.82</v>
      </c>
      <c r="O1253" s="42" t="n">
        <v>1997.82</v>
      </c>
      <c r="P1253" s="42" t="n">
        <v>0</v>
      </c>
      <c r="Q1253" s="42" t="n">
        <v>0</v>
      </c>
      <c r="R1253" s="42" t="n">
        <v>0</v>
      </c>
      <c r="S1253" s="42">
        <f>N1253-(J1253-K1253)</f>
        <v/>
      </c>
      <c r="T1253">
        <f>IF(N1253=0,0,IF(AND(ABS(S1253)&gt;Calc!$B$8,ABS(S1253)/ABS(N1253)&gt;Calc!$B$9),1,0))</f>
        <v/>
      </c>
      <c r="U1253">
        <f>IF(AND(A1253=Calc!$B$3,OR(Calc!$B$6="*",G1253=Calc!$B$6),OR(Calc!$B$7="*",F1253=Calc!$B$7)),1,0)</f>
        <v/>
      </c>
      <c r="V1253">
        <f>IF(AND(U1253=1,J1253&gt;0),J1253+ROW()/1000000,0)</f>
        <v/>
      </c>
      <c r="W1253">
        <f>IF(AND(U1253=1,OR(N1253&lt;&gt;0,J1253&lt;&gt;0)),ABS(S1253)+ROW()/1000000,0)</f>
        <v/>
      </c>
      <c r="X1253">
        <f>IF(AND(U1253=1,T1253=1,C1253&lt;&gt;0),ABS(S1253)+ROW()/1000000,0)</f>
        <v/>
      </c>
    </row>
    <row r="1254">
      <c r="A1254" t="n">
        <v>201804</v>
      </c>
      <c r="B1254" t="inlineStr">
        <is>
          <t>04/2018</t>
        </is>
      </c>
      <c r="C1254" t="n">
        <v>15</v>
      </c>
      <c r="D1254" t="inlineStr">
        <is>
          <t>S15</t>
        </is>
      </c>
      <c r="E1254" t="inlineStr">
        <is>
          <t>Nexa La Réunion (S15)</t>
        </is>
      </c>
      <c r="F1254" t="inlineStr">
        <is>
          <t>Pháp</t>
        </is>
      </c>
      <c r="G1254" t="inlineStr">
        <is>
          <t>POS</t>
        </is>
      </c>
      <c r="H1254" s="42" t="n">
        <v>497.95</v>
      </c>
      <c r="I1254" s="42" t="n">
        <v>0</v>
      </c>
      <c r="J1254" s="42" t="n">
        <v>497.95</v>
      </c>
      <c r="K1254" s="42" t="n">
        <v>0</v>
      </c>
      <c r="L1254" s="42" t="n">
        <v>1</v>
      </c>
      <c r="M1254" s="42" t="n">
        <v>5</v>
      </c>
      <c r="N1254" s="42" t="n">
        <v>497.95</v>
      </c>
      <c r="O1254" s="42" t="n">
        <v>497.95</v>
      </c>
      <c r="P1254" s="42" t="n">
        <v>0</v>
      </c>
      <c r="Q1254" s="42" t="n">
        <v>0</v>
      </c>
      <c r="R1254" s="42" t="n">
        <v>0</v>
      </c>
      <c r="S1254" s="42">
        <f>N1254-(J1254-K1254)</f>
        <v/>
      </c>
      <c r="T1254">
        <f>IF(N1254=0,0,IF(AND(ABS(S1254)&gt;Calc!$B$8,ABS(S1254)/ABS(N1254)&gt;Calc!$B$9),1,0))</f>
        <v/>
      </c>
      <c r="U1254">
        <f>IF(AND(A1254=Calc!$B$3,OR(Calc!$B$6="*",G1254=Calc!$B$6),OR(Calc!$B$7="*",F1254=Calc!$B$7)),1,0)</f>
        <v/>
      </c>
      <c r="V1254">
        <f>IF(AND(U1254=1,J1254&gt;0),J1254+ROW()/1000000,0)</f>
        <v/>
      </c>
      <c r="W1254">
        <f>IF(AND(U1254=1,OR(N1254&lt;&gt;0,J1254&lt;&gt;0)),ABS(S1254)+ROW()/1000000,0)</f>
        <v/>
      </c>
      <c r="X1254">
        <f>IF(AND(U1254=1,T1254=1,C1254&lt;&gt;0),ABS(S1254)+ROW()/1000000,0)</f>
        <v/>
      </c>
    </row>
    <row r="1255">
      <c r="A1255" t="n">
        <v>201804</v>
      </c>
      <c r="B1255" t="inlineStr">
        <is>
          <t>04/2018</t>
        </is>
      </c>
      <c r="C1255" t="n">
        <v>17</v>
      </c>
      <c r="D1255" t="inlineStr">
        <is>
          <t>S17</t>
        </is>
      </c>
      <c r="E1255" t="inlineStr">
        <is>
          <t>Nexa Martinique (S17)</t>
        </is>
      </c>
      <c r="F1255" t="inlineStr">
        <is>
          <t>Pháp</t>
        </is>
      </c>
      <c r="G1255" t="inlineStr">
        <is>
          <t>POS</t>
        </is>
      </c>
      <c r="H1255" s="42" t="n">
        <v>8250</v>
      </c>
      <c r="I1255" s="42" t="n">
        <v>0</v>
      </c>
      <c r="J1255" s="42" t="n">
        <v>8250</v>
      </c>
      <c r="K1255" s="42" t="n">
        <v>0</v>
      </c>
      <c r="L1255" s="42" t="n">
        <v>1</v>
      </c>
      <c r="M1255" s="42" t="n">
        <v>5</v>
      </c>
      <c r="N1255" s="42" t="n">
        <v>8250</v>
      </c>
      <c r="O1255" s="42" t="n">
        <v>8250</v>
      </c>
      <c r="P1255" s="42" t="n">
        <v>0</v>
      </c>
      <c r="Q1255" s="42" t="n">
        <v>0</v>
      </c>
      <c r="R1255" s="42" t="n">
        <v>0</v>
      </c>
      <c r="S1255" s="42">
        <f>N1255-(J1255-K1255)</f>
        <v/>
      </c>
      <c r="T1255">
        <f>IF(N1255=0,0,IF(AND(ABS(S1255)&gt;Calc!$B$8,ABS(S1255)/ABS(N1255)&gt;Calc!$B$9),1,0))</f>
        <v/>
      </c>
      <c r="U1255">
        <f>IF(AND(A1255=Calc!$B$3,OR(Calc!$B$6="*",G1255=Calc!$B$6),OR(Calc!$B$7="*",F1255=Calc!$B$7)),1,0)</f>
        <v/>
      </c>
      <c r="V1255">
        <f>IF(AND(U1255=1,J1255&gt;0),J1255+ROW()/1000000,0)</f>
        <v/>
      </c>
      <c r="W1255">
        <f>IF(AND(U1255=1,OR(N1255&lt;&gt;0,J1255&lt;&gt;0)),ABS(S1255)+ROW()/1000000,0)</f>
        <v/>
      </c>
      <c r="X1255">
        <f>IF(AND(U1255=1,T1255=1,C1255&lt;&gt;0),ABS(S1255)+ROW()/1000000,0)</f>
        <v/>
      </c>
    </row>
    <row r="1256">
      <c r="A1256" t="n">
        <v>201804</v>
      </c>
      <c r="B1256" t="inlineStr">
        <is>
          <t>04/2018</t>
        </is>
      </c>
      <c r="C1256" t="n">
        <v>23</v>
      </c>
      <c r="D1256" t="inlineStr">
        <is>
          <t>S23</t>
        </is>
      </c>
      <c r="E1256" t="inlineStr">
        <is>
          <t>Nexa Hamburg (S23)</t>
        </is>
      </c>
      <c r="F1256" t="inlineStr">
        <is>
          <t>Đức</t>
        </is>
      </c>
      <c r="G1256" t="inlineStr">
        <is>
          <t>POS</t>
        </is>
      </c>
      <c r="H1256" s="42" t="n">
        <v>394.96</v>
      </c>
      <c r="I1256" s="42" t="n">
        <v>0</v>
      </c>
      <c r="J1256" s="42" t="n">
        <v>394.96</v>
      </c>
      <c r="K1256" s="42" t="n">
        <v>0</v>
      </c>
      <c r="L1256" s="42" t="n">
        <v>1</v>
      </c>
      <c r="M1256" s="42" t="n">
        <v>4</v>
      </c>
      <c r="N1256" s="42" t="n">
        <v>394.96</v>
      </c>
      <c r="O1256" s="42" t="n">
        <v>394.96</v>
      </c>
      <c r="P1256" s="42" t="n">
        <v>0</v>
      </c>
      <c r="Q1256" s="42" t="n">
        <v>0</v>
      </c>
      <c r="R1256" s="42" t="n">
        <v>0</v>
      </c>
      <c r="S1256" s="42">
        <f>N1256-(J1256-K1256)</f>
        <v/>
      </c>
      <c r="T1256">
        <f>IF(N1256=0,0,IF(AND(ABS(S1256)&gt;Calc!$B$8,ABS(S1256)/ABS(N1256)&gt;Calc!$B$9),1,0))</f>
        <v/>
      </c>
      <c r="U1256">
        <f>IF(AND(A1256=Calc!$B$3,OR(Calc!$B$6="*",G1256=Calc!$B$6),OR(Calc!$B$7="*",F1256=Calc!$B$7)),1,0)</f>
        <v/>
      </c>
      <c r="V1256">
        <f>IF(AND(U1256=1,J1256&gt;0),J1256+ROW()/1000000,0)</f>
        <v/>
      </c>
      <c r="W1256">
        <f>IF(AND(U1256=1,OR(N1256&lt;&gt;0,J1256&lt;&gt;0)),ABS(S1256)+ROW()/1000000,0)</f>
        <v/>
      </c>
      <c r="X1256">
        <f>IF(AND(U1256=1,T1256=1,C1256&lt;&gt;0),ABS(S1256)+ROW()/1000000,0)</f>
        <v/>
      </c>
    </row>
    <row r="1257">
      <c r="A1257" t="n">
        <v>201804</v>
      </c>
      <c r="B1257" t="inlineStr">
        <is>
          <t>04/2018</t>
        </is>
      </c>
      <c r="C1257" t="n">
        <v>27</v>
      </c>
      <c r="D1257" t="inlineStr">
        <is>
          <t>S27</t>
        </is>
      </c>
      <c r="E1257" t="inlineStr">
        <is>
          <t>Nexa Sachsen-Anhalt (S27)</t>
        </is>
      </c>
      <c r="F1257" t="inlineStr">
        <is>
          <t>Đức</t>
        </is>
      </c>
      <c r="G1257" t="inlineStr">
        <is>
          <t>POS</t>
        </is>
      </c>
      <c r="H1257" s="42" t="n">
        <v>617.48</v>
      </c>
      <c r="I1257" s="42" t="n">
        <v>0</v>
      </c>
      <c r="J1257" s="42" t="n">
        <v>617.48</v>
      </c>
      <c r="K1257" s="42" t="n">
        <v>0</v>
      </c>
      <c r="L1257" s="42" t="n">
        <v>1</v>
      </c>
      <c r="M1257" s="42" t="n">
        <v>3</v>
      </c>
      <c r="N1257" s="42" t="n">
        <v>617.48</v>
      </c>
      <c r="O1257" s="42" t="n">
        <v>617.48</v>
      </c>
      <c r="P1257" s="42" t="n">
        <v>0</v>
      </c>
      <c r="Q1257" s="42" t="n">
        <v>0</v>
      </c>
      <c r="R1257" s="42" t="n">
        <v>0</v>
      </c>
      <c r="S1257" s="42">
        <f>N1257-(J1257-K1257)</f>
        <v/>
      </c>
      <c r="T1257">
        <f>IF(N1257=0,0,IF(AND(ABS(S1257)&gt;Calc!$B$8,ABS(S1257)/ABS(N1257)&gt;Calc!$B$9),1,0))</f>
        <v/>
      </c>
      <c r="U1257">
        <f>IF(AND(A1257=Calc!$B$3,OR(Calc!$B$6="*",G1257=Calc!$B$6),OR(Calc!$B$7="*",F1257=Calc!$B$7)),1,0)</f>
        <v/>
      </c>
      <c r="V1257">
        <f>IF(AND(U1257=1,J1257&gt;0),J1257+ROW()/1000000,0)</f>
        <v/>
      </c>
      <c r="W1257">
        <f>IF(AND(U1257=1,OR(N1257&lt;&gt;0,J1257&lt;&gt;0)),ABS(S1257)+ROW()/1000000,0)</f>
        <v/>
      </c>
      <c r="X1257">
        <f>IF(AND(U1257=1,T1257=1,C1257&lt;&gt;0),ABS(S1257)+ROW()/1000000,0)</f>
        <v/>
      </c>
    </row>
    <row r="1258">
      <c r="A1258" t="n">
        <v>201804</v>
      </c>
      <c r="B1258" t="inlineStr">
        <is>
          <t>04/2018</t>
        </is>
      </c>
      <c r="C1258" t="n">
        <v>29</v>
      </c>
      <c r="D1258" t="inlineStr">
        <is>
          <t>S29</t>
        </is>
      </c>
      <c r="E1258" t="inlineStr">
        <is>
          <t>Nexa Enna (S29)</t>
        </is>
      </c>
      <c r="F1258" t="inlineStr">
        <is>
          <t>Ý</t>
        </is>
      </c>
      <c r="G1258" t="inlineStr">
        <is>
          <t>POS</t>
        </is>
      </c>
      <c r="H1258" s="42" t="n">
        <v>5013.75</v>
      </c>
      <c r="I1258" s="42" t="n">
        <v>0</v>
      </c>
      <c r="J1258" s="42" t="n">
        <v>5013.75</v>
      </c>
      <c r="K1258" s="42" t="n">
        <v>0</v>
      </c>
      <c r="L1258" s="42" t="n">
        <v>2</v>
      </c>
      <c r="M1258" s="42" t="n">
        <v>24</v>
      </c>
      <c r="N1258" s="42" t="n">
        <v>5013.75</v>
      </c>
      <c r="O1258" s="42" t="n">
        <v>5013.75</v>
      </c>
      <c r="P1258" s="42" t="n">
        <v>0</v>
      </c>
      <c r="Q1258" s="42" t="n">
        <v>0</v>
      </c>
      <c r="R1258" s="42" t="n">
        <v>0</v>
      </c>
      <c r="S1258" s="42">
        <f>N1258-(J1258-K1258)</f>
        <v/>
      </c>
      <c r="T1258">
        <f>IF(N1258=0,0,IF(AND(ABS(S1258)&gt;Calc!$B$8,ABS(S1258)/ABS(N1258)&gt;Calc!$B$9),1,0))</f>
        <v/>
      </c>
      <c r="U1258">
        <f>IF(AND(A1258=Calc!$B$3,OR(Calc!$B$6="*",G1258=Calc!$B$6),OR(Calc!$B$7="*",F1258=Calc!$B$7)),1,0)</f>
        <v/>
      </c>
      <c r="V1258">
        <f>IF(AND(U1258=1,J1258&gt;0),J1258+ROW()/1000000,0)</f>
        <v/>
      </c>
      <c r="W1258">
        <f>IF(AND(U1258=1,OR(N1258&lt;&gt;0,J1258&lt;&gt;0)),ABS(S1258)+ROW()/1000000,0)</f>
        <v/>
      </c>
      <c r="X1258">
        <f>IF(AND(U1258=1,T1258=1,C1258&lt;&gt;0),ABS(S1258)+ROW()/1000000,0)</f>
        <v/>
      </c>
    </row>
    <row r="1259">
      <c r="A1259" t="n">
        <v>201804</v>
      </c>
      <c r="B1259" t="inlineStr">
        <is>
          <t>04/2018</t>
        </is>
      </c>
      <c r="C1259" t="n">
        <v>30</v>
      </c>
      <c r="D1259" t="inlineStr">
        <is>
          <t>S30</t>
        </is>
      </c>
      <c r="E1259" t="inlineStr">
        <is>
          <t>Nexa Pesaro (S30)</t>
        </is>
      </c>
      <c r="F1259" t="inlineStr">
        <is>
          <t>Ý</t>
        </is>
      </c>
      <c r="G1259" t="inlineStr">
        <is>
          <t>POS</t>
        </is>
      </c>
      <c r="H1259" s="42" t="n">
        <v>2491.15</v>
      </c>
      <c r="I1259" s="42" t="n">
        <v>0</v>
      </c>
      <c r="J1259" s="42" t="n">
        <v>2491.15</v>
      </c>
      <c r="K1259" s="42" t="n">
        <v>0</v>
      </c>
      <c r="L1259" s="42" t="n">
        <v>2</v>
      </c>
      <c r="M1259" s="42" t="n">
        <v>16</v>
      </c>
      <c r="N1259" s="42" t="n">
        <v>2491.15</v>
      </c>
      <c r="O1259" s="42" t="n">
        <v>2491.15</v>
      </c>
      <c r="P1259" s="42" t="n">
        <v>0</v>
      </c>
      <c r="Q1259" s="42" t="n">
        <v>0</v>
      </c>
      <c r="R1259" s="42" t="n">
        <v>0</v>
      </c>
      <c r="S1259" s="42">
        <f>N1259-(J1259-K1259)</f>
        <v/>
      </c>
      <c r="T1259">
        <f>IF(N1259=0,0,IF(AND(ABS(S1259)&gt;Calc!$B$8,ABS(S1259)/ABS(N1259)&gt;Calc!$B$9),1,0))</f>
        <v/>
      </c>
      <c r="U1259">
        <f>IF(AND(A1259=Calc!$B$3,OR(Calc!$B$6="*",G1259=Calc!$B$6),OR(Calc!$B$7="*",F1259=Calc!$B$7)),1,0)</f>
        <v/>
      </c>
      <c r="V1259">
        <f>IF(AND(U1259=1,J1259&gt;0),J1259+ROW()/1000000,0)</f>
        <v/>
      </c>
      <c r="W1259">
        <f>IF(AND(U1259=1,OR(N1259&lt;&gt;0,J1259&lt;&gt;0)),ABS(S1259)+ROW()/1000000,0)</f>
        <v/>
      </c>
      <c r="X1259">
        <f>IF(AND(U1259=1,T1259=1,C1259&lt;&gt;0),ABS(S1259)+ROW()/1000000,0)</f>
        <v/>
      </c>
    </row>
    <row r="1260">
      <c r="A1260" t="n">
        <v>201804</v>
      </c>
      <c r="B1260" t="inlineStr">
        <is>
          <t>04/2018</t>
        </is>
      </c>
      <c r="C1260" t="n">
        <v>36</v>
      </c>
      <c r="D1260" t="inlineStr">
        <is>
          <t>S36</t>
        </is>
      </c>
      <c r="E1260" t="inlineStr">
        <is>
          <t>Nexa Armagh (S36)</t>
        </is>
      </c>
      <c r="F1260" t="inlineStr">
        <is>
          <t>Anh</t>
        </is>
      </c>
      <c r="G1260" t="inlineStr">
        <is>
          <t>POS</t>
        </is>
      </c>
      <c r="H1260" s="42" t="n">
        <v>2632.65</v>
      </c>
      <c r="I1260" s="42" t="n">
        <v>0</v>
      </c>
      <c r="J1260" s="42" t="n">
        <v>2632.65</v>
      </c>
      <c r="K1260" s="42" t="n">
        <v>0</v>
      </c>
      <c r="L1260" s="42" t="n">
        <v>1</v>
      </c>
      <c r="M1260" s="42" t="n">
        <v>9</v>
      </c>
      <c r="N1260" s="42" t="n">
        <v>2632.65</v>
      </c>
      <c r="O1260" s="42" t="n">
        <v>2632.65</v>
      </c>
      <c r="P1260" s="42" t="n">
        <v>0</v>
      </c>
      <c r="Q1260" s="42" t="n">
        <v>0</v>
      </c>
      <c r="R1260" s="42" t="n">
        <v>0</v>
      </c>
      <c r="S1260" s="42">
        <f>N1260-(J1260-K1260)</f>
        <v/>
      </c>
      <c r="T1260">
        <f>IF(N1260=0,0,IF(AND(ABS(S1260)&gt;Calc!$B$8,ABS(S1260)/ABS(N1260)&gt;Calc!$B$9),1,0))</f>
        <v/>
      </c>
      <c r="U1260">
        <f>IF(AND(A1260=Calc!$B$3,OR(Calc!$B$6="*",G1260=Calc!$B$6),OR(Calc!$B$7="*",F1260=Calc!$B$7)),1,0)</f>
        <v/>
      </c>
      <c r="V1260">
        <f>IF(AND(U1260=1,J1260&gt;0),J1260+ROW()/1000000,0)</f>
        <v/>
      </c>
      <c r="W1260">
        <f>IF(AND(U1260=1,OR(N1260&lt;&gt;0,J1260&lt;&gt;0)),ABS(S1260)+ROW()/1000000,0)</f>
        <v/>
      </c>
      <c r="X1260">
        <f>IF(AND(U1260=1,T1260=1,C1260&lt;&gt;0),ABS(S1260)+ROW()/1000000,0)</f>
        <v/>
      </c>
    </row>
    <row r="1261">
      <c r="A1261" t="n">
        <v>201804</v>
      </c>
      <c r="B1261" t="inlineStr">
        <is>
          <t>04/2018</t>
        </is>
      </c>
      <c r="C1261" t="n">
        <v>39</v>
      </c>
      <c r="D1261" t="inlineStr">
        <is>
          <t>S39</t>
        </is>
      </c>
      <c r="E1261" t="inlineStr">
        <is>
          <t>Nexa Blaenau Gwent (S39)</t>
        </is>
      </c>
      <c r="F1261" t="inlineStr">
        <is>
          <t>Anh</t>
        </is>
      </c>
      <c r="G1261" t="inlineStr">
        <is>
          <t>POS</t>
        </is>
      </c>
      <c r="H1261" s="42" t="n">
        <v>4150</v>
      </c>
      <c r="I1261" s="42" t="n">
        <v>0</v>
      </c>
      <c r="J1261" s="42" t="n">
        <v>4150</v>
      </c>
      <c r="K1261" s="42" t="n">
        <v>0</v>
      </c>
      <c r="L1261" s="42" t="n">
        <v>1</v>
      </c>
      <c r="M1261" s="42" t="n">
        <v>8</v>
      </c>
      <c r="N1261" s="42" t="n">
        <v>4150</v>
      </c>
      <c r="O1261" s="42" t="n">
        <v>4150</v>
      </c>
      <c r="P1261" s="42" t="n">
        <v>0</v>
      </c>
      <c r="Q1261" s="42" t="n">
        <v>0</v>
      </c>
      <c r="R1261" s="42" t="n">
        <v>0</v>
      </c>
      <c r="S1261" s="42">
        <f>N1261-(J1261-K1261)</f>
        <v/>
      </c>
      <c r="T1261">
        <f>IF(N1261=0,0,IF(AND(ABS(S1261)&gt;Calc!$B$8,ABS(S1261)/ABS(N1261)&gt;Calc!$B$9),1,0))</f>
        <v/>
      </c>
      <c r="U1261">
        <f>IF(AND(A1261=Calc!$B$3,OR(Calc!$B$6="*",G1261=Calc!$B$6),OR(Calc!$B$7="*",F1261=Calc!$B$7)),1,0)</f>
        <v/>
      </c>
      <c r="V1261">
        <f>IF(AND(U1261=1,J1261&gt;0),J1261+ROW()/1000000,0)</f>
        <v/>
      </c>
      <c r="W1261">
        <f>IF(AND(U1261=1,OR(N1261&lt;&gt;0,J1261&lt;&gt;0)),ABS(S1261)+ROW()/1000000,0)</f>
        <v/>
      </c>
      <c r="X1261">
        <f>IF(AND(U1261=1,T1261=1,C1261&lt;&gt;0),ABS(S1261)+ROW()/1000000,0)</f>
        <v/>
      </c>
    </row>
    <row r="1262">
      <c r="A1262" t="n">
        <v>201804</v>
      </c>
      <c r="B1262" t="inlineStr">
        <is>
          <t>04/2018</t>
        </is>
      </c>
      <c r="C1262" t="n">
        <v>40</v>
      </c>
      <c r="D1262" t="inlineStr">
        <is>
          <t>S40</t>
        </is>
      </c>
      <c r="E1262" t="inlineStr">
        <is>
          <t>Nexa Dungannon and South Tyrone (S40)</t>
        </is>
      </c>
      <c r="F1262" t="inlineStr">
        <is>
          <t>Anh</t>
        </is>
      </c>
      <c r="G1262" t="inlineStr">
        <is>
          <t>POS</t>
        </is>
      </c>
      <c r="H1262" s="42" t="n">
        <v>2673.92</v>
      </c>
      <c r="I1262" s="42" t="n">
        <v>0</v>
      </c>
      <c r="J1262" s="42" t="n">
        <v>2673.92</v>
      </c>
      <c r="K1262" s="42" t="n">
        <v>0</v>
      </c>
      <c r="L1262" s="42" t="n">
        <v>2</v>
      </c>
      <c r="M1262" s="42" t="n">
        <v>11</v>
      </c>
      <c r="N1262" s="42" t="n">
        <v>2673.92</v>
      </c>
      <c r="O1262" s="42" t="n">
        <v>2673.92</v>
      </c>
      <c r="P1262" s="42" t="n">
        <v>0</v>
      </c>
      <c r="Q1262" s="42" t="n">
        <v>0</v>
      </c>
      <c r="R1262" s="42" t="n">
        <v>0</v>
      </c>
      <c r="S1262" s="42">
        <f>N1262-(J1262-K1262)</f>
        <v/>
      </c>
      <c r="T1262">
        <f>IF(N1262=0,0,IF(AND(ABS(S1262)&gt;Calc!$B$8,ABS(S1262)/ABS(N1262)&gt;Calc!$B$9),1,0))</f>
        <v/>
      </c>
      <c r="U1262">
        <f>IF(AND(A1262=Calc!$B$3,OR(Calc!$B$6="*",G1262=Calc!$B$6),OR(Calc!$B$7="*",F1262=Calc!$B$7)),1,0)</f>
        <v/>
      </c>
      <c r="V1262">
        <f>IF(AND(U1262=1,J1262&gt;0),J1262+ROW()/1000000,0)</f>
        <v/>
      </c>
      <c r="W1262">
        <f>IF(AND(U1262=1,OR(N1262&lt;&gt;0,J1262&lt;&gt;0)),ABS(S1262)+ROW()/1000000,0)</f>
        <v/>
      </c>
      <c r="X1262">
        <f>IF(AND(U1262=1,T1262=1,C1262&lt;&gt;0),ABS(S1262)+ROW()/1000000,0)</f>
        <v/>
      </c>
    </row>
    <row r="1263">
      <c r="A1263" t="n">
        <v>201804</v>
      </c>
      <c r="B1263" t="inlineStr">
        <is>
          <t>04/2018</t>
        </is>
      </c>
      <c r="C1263" t="n">
        <v>41</v>
      </c>
      <c r="D1263" t="inlineStr">
        <is>
          <t>S41</t>
        </is>
      </c>
      <c r="E1263" t="inlineStr">
        <is>
          <t>Nexa Fermanagh (S41)</t>
        </is>
      </c>
      <c r="F1263" t="inlineStr">
        <is>
          <t>Anh</t>
        </is>
      </c>
      <c r="G1263" t="inlineStr">
        <is>
          <t>POS</t>
        </is>
      </c>
      <c r="H1263" s="42" t="n">
        <v>289.99</v>
      </c>
      <c r="I1263" s="42" t="n">
        <v>0</v>
      </c>
      <c r="J1263" s="42" t="n">
        <v>289.99</v>
      </c>
      <c r="K1263" s="42" t="n">
        <v>0</v>
      </c>
      <c r="L1263" s="42" t="n">
        <v>1</v>
      </c>
      <c r="M1263" s="42" t="n">
        <v>1</v>
      </c>
      <c r="N1263" s="42" t="n">
        <v>289.99</v>
      </c>
      <c r="O1263" s="42" t="n">
        <v>289.99</v>
      </c>
      <c r="P1263" s="42" t="n">
        <v>0</v>
      </c>
      <c r="Q1263" s="42" t="n">
        <v>0</v>
      </c>
      <c r="R1263" s="42" t="n">
        <v>0</v>
      </c>
      <c r="S1263" s="42">
        <f>N1263-(J1263-K1263)</f>
        <v/>
      </c>
      <c r="T1263">
        <f>IF(N1263=0,0,IF(AND(ABS(S1263)&gt;Calc!$B$8,ABS(S1263)/ABS(N1263)&gt;Calc!$B$9),1,0))</f>
        <v/>
      </c>
      <c r="U1263">
        <f>IF(AND(A1263=Calc!$B$3,OR(Calc!$B$6="*",G1263=Calc!$B$6),OR(Calc!$B$7="*",F1263=Calc!$B$7)),1,0)</f>
        <v/>
      </c>
      <c r="V1263">
        <f>IF(AND(U1263=1,J1263&gt;0),J1263+ROW()/1000000,0)</f>
        <v/>
      </c>
      <c r="W1263">
        <f>IF(AND(U1263=1,OR(N1263&lt;&gt;0,J1263&lt;&gt;0)),ABS(S1263)+ROW()/1000000,0)</f>
        <v/>
      </c>
      <c r="X1263">
        <f>IF(AND(U1263=1,T1263=1,C1263&lt;&gt;0),ABS(S1263)+ROW()/1000000,0)</f>
        <v/>
      </c>
    </row>
    <row r="1264">
      <c r="A1264" t="n">
        <v>201804</v>
      </c>
      <c r="B1264" t="inlineStr">
        <is>
          <t>04/2018</t>
        </is>
      </c>
      <c r="C1264" t="n">
        <v>44</v>
      </c>
      <c r="D1264" t="inlineStr">
        <is>
          <t>S44</t>
        </is>
      </c>
      <c r="E1264" t="inlineStr">
        <is>
          <t>Nexa Arkansas (S44)</t>
        </is>
      </c>
      <c r="F1264" t="inlineStr">
        <is>
          <t>Mỹ</t>
        </is>
      </c>
      <c r="G1264" t="inlineStr">
        <is>
          <t>POS</t>
        </is>
      </c>
      <c r="H1264" s="42" t="n">
        <v>5107.95</v>
      </c>
      <c r="I1264" s="42" t="n">
        <v>0</v>
      </c>
      <c r="J1264" s="42" t="n">
        <v>5107.95</v>
      </c>
      <c r="K1264" s="42" t="n">
        <v>0</v>
      </c>
      <c r="L1264" s="42" t="n">
        <v>3</v>
      </c>
      <c r="M1264" s="42" t="n">
        <v>19</v>
      </c>
      <c r="N1264" s="42" t="n">
        <v>5107.95</v>
      </c>
      <c r="O1264" s="42" t="n">
        <v>5107.95</v>
      </c>
      <c r="P1264" s="42" t="n">
        <v>0</v>
      </c>
      <c r="Q1264" s="42" t="n">
        <v>0</v>
      </c>
      <c r="R1264" s="42" t="n">
        <v>0</v>
      </c>
      <c r="S1264" s="42">
        <f>N1264-(J1264-K1264)</f>
        <v/>
      </c>
      <c r="T1264">
        <f>IF(N1264=0,0,IF(AND(ABS(S1264)&gt;Calc!$B$8,ABS(S1264)/ABS(N1264)&gt;Calc!$B$9),1,0))</f>
        <v/>
      </c>
      <c r="U1264">
        <f>IF(AND(A1264=Calc!$B$3,OR(Calc!$B$6="*",G1264=Calc!$B$6),OR(Calc!$B$7="*",F1264=Calc!$B$7)),1,0)</f>
        <v/>
      </c>
      <c r="V1264">
        <f>IF(AND(U1264=1,J1264&gt;0),J1264+ROW()/1000000,0)</f>
        <v/>
      </c>
      <c r="W1264">
        <f>IF(AND(U1264=1,OR(N1264&lt;&gt;0,J1264&lt;&gt;0)),ABS(S1264)+ROW()/1000000,0)</f>
        <v/>
      </c>
      <c r="X1264">
        <f>IF(AND(U1264=1,T1264=1,C1264&lt;&gt;0),ABS(S1264)+ROW()/1000000,0)</f>
        <v/>
      </c>
    </row>
    <row r="1265">
      <c r="A1265" t="n">
        <v>201804</v>
      </c>
      <c r="B1265" t="inlineStr">
        <is>
          <t>04/2018</t>
        </is>
      </c>
      <c r="C1265" t="n">
        <v>47</v>
      </c>
      <c r="D1265" t="inlineStr">
        <is>
          <t>S47</t>
        </is>
      </c>
      <c r="E1265" t="inlineStr">
        <is>
          <t>Nexa Hawaii (S47)</t>
        </is>
      </c>
      <c r="F1265" t="inlineStr">
        <is>
          <t>Mỹ</t>
        </is>
      </c>
      <c r="G1265" t="inlineStr">
        <is>
          <t>POS</t>
        </is>
      </c>
      <c r="H1265" s="42" t="n">
        <v>1837</v>
      </c>
      <c r="I1265" s="42" t="n">
        <v>0</v>
      </c>
      <c r="J1265" s="42" t="n">
        <v>1837</v>
      </c>
      <c r="K1265" s="42" t="n">
        <v>0</v>
      </c>
      <c r="L1265" s="42" t="n">
        <v>1</v>
      </c>
      <c r="M1265" s="42" t="n">
        <v>3</v>
      </c>
      <c r="N1265" s="42" t="n">
        <v>1837</v>
      </c>
      <c r="O1265" s="42" t="n">
        <v>1837</v>
      </c>
      <c r="P1265" s="42" t="n">
        <v>0</v>
      </c>
      <c r="Q1265" s="42" t="n">
        <v>0</v>
      </c>
      <c r="R1265" s="42" t="n">
        <v>0</v>
      </c>
      <c r="S1265" s="42">
        <f>N1265-(J1265-K1265)</f>
        <v/>
      </c>
      <c r="T1265">
        <f>IF(N1265=0,0,IF(AND(ABS(S1265)&gt;Calc!$B$8,ABS(S1265)/ABS(N1265)&gt;Calc!$B$9),1,0))</f>
        <v/>
      </c>
      <c r="U1265">
        <f>IF(AND(A1265=Calc!$B$3,OR(Calc!$B$6="*",G1265=Calc!$B$6),OR(Calc!$B$7="*",F1265=Calc!$B$7)),1,0)</f>
        <v/>
      </c>
      <c r="V1265">
        <f>IF(AND(U1265=1,J1265&gt;0),J1265+ROW()/1000000,0)</f>
        <v/>
      </c>
      <c r="W1265">
        <f>IF(AND(U1265=1,OR(N1265&lt;&gt;0,J1265&lt;&gt;0)),ABS(S1265)+ROW()/1000000,0)</f>
        <v/>
      </c>
      <c r="X1265">
        <f>IF(AND(U1265=1,T1265=1,C1265&lt;&gt;0),ABS(S1265)+ROW()/1000000,0)</f>
        <v/>
      </c>
    </row>
    <row r="1266">
      <c r="A1266" t="n">
        <v>201804</v>
      </c>
      <c r="B1266" t="inlineStr">
        <is>
          <t>04/2018</t>
        </is>
      </c>
      <c r="C1266" t="n">
        <v>48</v>
      </c>
      <c r="D1266" t="inlineStr">
        <is>
          <t>S48</t>
        </is>
      </c>
      <c r="E1266" t="inlineStr">
        <is>
          <t>Nexa Idaho (S48)</t>
        </is>
      </c>
      <c r="F1266" t="inlineStr">
        <is>
          <t>Mỹ</t>
        </is>
      </c>
      <c r="G1266" t="inlineStr">
        <is>
          <t>POS</t>
        </is>
      </c>
      <c r="H1266" s="42" t="n">
        <v>0</v>
      </c>
      <c r="I1266" s="42" t="n">
        <v>0</v>
      </c>
      <c r="J1266" s="42" t="n">
        <v>0</v>
      </c>
      <c r="K1266" s="42" t="n">
        <v>50.64</v>
      </c>
      <c r="L1266" s="42" t="n">
        <v>0</v>
      </c>
      <c r="M1266" s="42" t="n">
        <v>0</v>
      </c>
      <c r="N1266" s="42" t="n">
        <v>-50.64</v>
      </c>
      <c r="O1266" s="42" t="n">
        <v>0</v>
      </c>
      <c r="P1266" s="42" t="n">
        <v>0</v>
      </c>
      <c r="Q1266" s="42" t="n">
        <v>0</v>
      </c>
      <c r="R1266" s="42" t="n">
        <v>0</v>
      </c>
      <c r="S1266" s="42">
        <f>N1266-(J1266-K1266)</f>
        <v/>
      </c>
      <c r="T1266">
        <f>IF(N1266=0,0,IF(AND(ABS(S1266)&gt;Calc!$B$8,ABS(S1266)/ABS(N1266)&gt;Calc!$B$9),1,0))</f>
        <v/>
      </c>
      <c r="U1266">
        <f>IF(AND(A1266=Calc!$B$3,OR(Calc!$B$6="*",G1266=Calc!$B$6),OR(Calc!$B$7="*",F1266=Calc!$B$7)),1,0)</f>
        <v/>
      </c>
      <c r="V1266">
        <f>IF(AND(U1266=1,J1266&gt;0),J1266+ROW()/1000000,0)</f>
        <v/>
      </c>
      <c r="W1266">
        <f>IF(AND(U1266=1,OR(N1266&lt;&gt;0,J1266&lt;&gt;0)),ABS(S1266)+ROW()/1000000,0)</f>
        <v/>
      </c>
      <c r="X1266">
        <f>IF(AND(U1266=1,T1266=1,C1266&lt;&gt;0),ABS(S1266)+ROW()/1000000,0)</f>
        <v/>
      </c>
    </row>
    <row r="1267">
      <c r="A1267" t="n">
        <v>201804</v>
      </c>
      <c r="B1267" t="inlineStr">
        <is>
          <t>04/2018</t>
        </is>
      </c>
      <c r="C1267" t="n">
        <v>50</v>
      </c>
      <c r="D1267" t="inlineStr">
        <is>
          <t>S50</t>
        </is>
      </c>
      <c r="E1267" t="inlineStr">
        <is>
          <t>Nexa Kansas (S50)</t>
        </is>
      </c>
      <c r="F1267" t="inlineStr">
        <is>
          <t>Mỹ</t>
        </is>
      </c>
      <c r="G1267" t="inlineStr">
        <is>
          <t>POS</t>
        </is>
      </c>
      <c r="H1267" s="42" t="n">
        <v>32.99</v>
      </c>
      <c r="I1267" s="42" t="n">
        <v>0</v>
      </c>
      <c r="J1267" s="42" t="n">
        <v>32.99</v>
      </c>
      <c r="K1267" s="42" t="n">
        <v>0</v>
      </c>
      <c r="L1267" s="42" t="n">
        <v>1</v>
      </c>
      <c r="M1267" s="42" t="n">
        <v>1</v>
      </c>
      <c r="N1267" s="42" t="n">
        <v>32.99</v>
      </c>
      <c r="O1267" s="42" t="n">
        <v>32.99</v>
      </c>
      <c r="P1267" s="42" t="n">
        <v>0</v>
      </c>
      <c r="Q1267" s="42" t="n">
        <v>0</v>
      </c>
      <c r="R1267" s="42" t="n">
        <v>0</v>
      </c>
      <c r="S1267" s="42">
        <f>N1267-(J1267-K1267)</f>
        <v/>
      </c>
      <c r="T1267">
        <f>IF(N1267=0,0,IF(AND(ABS(S1267)&gt;Calc!$B$8,ABS(S1267)/ABS(N1267)&gt;Calc!$B$9),1,0))</f>
        <v/>
      </c>
      <c r="U1267">
        <f>IF(AND(A1267=Calc!$B$3,OR(Calc!$B$6="*",G1267=Calc!$B$6),OR(Calc!$B$7="*",F1267=Calc!$B$7)),1,0)</f>
        <v/>
      </c>
      <c r="V1267">
        <f>IF(AND(U1267=1,J1267&gt;0),J1267+ROW()/1000000,0)</f>
        <v/>
      </c>
      <c r="W1267">
        <f>IF(AND(U1267=1,OR(N1267&lt;&gt;0,J1267&lt;&gt;0)),ABS(S1267)+ROW()/1000000,0)</f>
        <v/>
      </c>
      <c r="X1267">
        <f>IF(AND(U1267=1,T1267=1,C1267&lt;&gt;0),ABS(S1267)+ROW()/1000000,0)</f>
        <v/>
      </c>
    </row>
    <row r="1268">
      <c r="A1268" t="n">
        <v>201804</v>
      </c>
      <c r="B1268" t="inlineStr">
        <is>
          <t>04/2018</t>
        </is>
      </c>
      <c r="C1268" t="n">
        <v>51</v>
      </c>
      <c r="D1268" t="inlineStr">
        <is>
          <t>S51</t>
        </is>
      </c>
      <c r="E1268" t="inlineStr">
        <is>
          <t>Nexa Maine (S51)</t>
        </is>
      </c>
      <c r="F1268" t="inlineStr">
        <is>
          <t>Mỹ</t>
        </is>
      </c>
      <c r="G1268" t="inlineStr">
        <is>
          <t>POS</t>
        </is>
      </c>
      <c r="H1268" s="42" t="n">
        <v>3527.58</v>
      </c>
      <c r="I1268" s="42" t="n">
        <v>0</v>
      </c>
      <c r="J1268" s="42" t="n">
        <v>3527.58</v>
      </c>
      <c r="K1268" s="42" t="n">
        <v>0</v>
      </c>
      <c r="L1268" s="42" t="n">
        <v>2</v>
      </c>
      <c r="M1268" s="42" t="n">
        <v>15</v>
      </c>
      <c r="N1268" s="42" t="n">
        <v>3527.58</v>
      </c>
      <c r="O1268" s="42" t="n">
        <v>3527.58</v>
      </c>
      <c r="P1268" s="42" t="n">
        <v>0</v>
      </c>
      <c r="Q1268" s="42" t="n">
        <v>0</v>
      </c>
      <c r="R1268" s="42" t="n">
        <v>0</v>
      </c>
      <c r="S1268" s="42">
        <f>N1268-(J1268-K1268)</f>
        <v/>
      </c>
      <c r="T1268">
        <f>IF(N1268=0,0,IF(AND(ABS(S1268)&gt;Calc!$B$8,ABS(S1268)/ABS(N1268)&gt;Calc!$B$9),1,0))</f>
        <v/>
      </c>
      <c r="U1268">
        <f>IF(AND(A1268=Calc!$B$3,OR(Calc!$B$6="*",G1268=Calc!$B$6),OR(Calc!$B$7="*",F1268=Calc!$B$7)),1,0)</f>
        <v/>
      </c>
      <c r="V1268">
        <f>IF(AND(U1268=1,J1268&gt;0),J1268+ROW()/1000000,0)</f>
        <v/>
      </c>
      <c r="W1268">
        <f>IF(AND(U1268=1,OR(N1268&lt;&gt;0,J1268&lt;&gt;0)),ABS(S1268)+ROW()/1000000,0)</f>
        <v/>
      </c>
      <c r="X1268">
        <f>IF(AND(U1268=1,T1268=1,C1268&lt;&gt;0),ABS(S1268)+ROW()/1000000,0)</f>
        <v/>
      </c>
    </row>
    <row r="1269">
      <c r="A1269" t="n">
        <v>201804</v>
      </c>
      <c r="B1269" t="inlineStr">
        <is>
          <t>04/2018</t>
        </is>
      </c>
      <c r="C1269" t="n">
        <v>53</v>
      </c>
      <c r="D1269" t="inlineStr">
        <is>
          <t>S53</t>
        </is>
      </c>
      <c r="E1269" t="inlineStr">
        <is>
          <t>Nexa Montana (S53)</t>
        </is>
      </c>
      <c r="F1269" t="inlineStr">
        <is>
          <t>Mỹ</t>
        </is>
      </c>
      <c r="G1269" t="inlineStr">
        <is>
          <t>POS</t>
        </is>
      </c>
      <c r="H1269" s="42" t="n">
        <v>10101.73</v>
      </c>
      <c r="I1269" s="42" t="n">
        <v>0</v>
      </c>
      <c r="J1269" s="42" t="n">
        <v>10101.73</v>
      </c>
      <c r="K1269" s="42" t="n">
        <v>0</v>
      </c>
      <c r="L1269" s="42" t="n">
        <v>3</v>
      </c>
      <c r="M1269" s="42" t="n">
        <v>29</v>
      </c>
      <c r="N1269" s="42" t="n">
        <v>10101.73</v>
      </c>
      <c r="O1269" s="42" t="n">
        <v>10101.73</v>
      </c>
      <c r="P1269" s="42" t="n">
        <v>0</v>
      </c>
      <c r="Q1269" s="42" t="n">
        <v>0</v>
      </c>
      <c r="R1269" s="42" t="n">
        <v>0</v>
      </c>
      <c r="S1269" s="42">
        <f>N1269-(J1269-K1269)</f>
        <v/>
      </c>
      <c r="T1269">
        <f>IF(N1269=0,0,IF(AND(ABS(S1269)&gt;Calc!$B$8,ABS(S1269)/ABS(N1269)&gt;Calc!$B$9),1,0))</f>
        <v/>
      </c>
      <c r="U1269">
        <f>IF(AND(A1269=Calc!$B$3,OR(Calc!$B$6="*",G1269=Calc!$B$6),OR(Calc!$B$7="*",F1269=Calc!$B$7)),1,0)</f>
        <v/>
      </c>
      <c r="V1269">
        <f>IF(AND(U1269=1,J1269&gt;0),J1269+ROW()/1000000,0)</f>
        <v/>
      </c>
      <c r="W1269">
        <f>IF(AND(U1269=1,OR(N1269&lt;&gt;0,J1269&lt;&gt;0)),ABS(S1269)+ROW()/1000000,0)</f>
        <v/>
      </c>
      <c r="X1269">
        <f>IF(AND(U1269=1,T1269=1,C1269&lt;&gt;0),ABS(S1269)+ROW()/1000000,0)</f>
        <v/>
      </c>
    </row>
    <row r="1270">
      <c r="A1270" t="n">
        <v>201804</v>
      </c>
      <c r="B1270" t="inlineStr">
        <is>
          <t>04/2018</t>
        </is>
      </c>
      <c r="C1270" t="n">
        <v>54</v>
      </c>
      <c r="D1270" t="inlineStr">
        <is>
          <t>S54</t>
        </is>
      </c>
      <c r="E1270" t="inlineStr">
        <is>
          <t>Nexa Nebraska (S54)</t>
        </is>
      </c>
      <c r="F1270" t="inlineStr">
        <is>
          <t>Mỹ</t>
        </is>
      </c>
      <c r="G1270" t="inlineStr">
        <is>
          <t>POS</t>
        </is>
      </c>
      <c r="H1270" s="42" t="n">
        <v>4124.71</v>
      </c>
      <c r="I1270" s="42" t="n">
        <v>0</v>
      </c>
      <c r="J1270" s="42" t="n">
        <v>4124.71</v>
      </c>
      <c r="K1270" s="42" t="n">
        <v>0</v>
      </c>
      <c r="L1270" s="42" t="n">
        <v>2</v>
      </c>
      <c r="M1270" s="42" t="n">
        <v>17</v>
      </c>
      <c r="N1270" s="42" t="n">
        <v>4124.71</v>
      </c>
      <c r="O1270" s="42" t="n">
        <v>4124.71</v>
      </c>
      <c r="P1270" s="42" t="n">
        <v>0</v>
      </c>
      <c r="Q1270" s="42" t="n">
        <v>0</v>
      </c>
      <c r="R1270" s="42" t="n">
        <v>0</v>
      </c>
      <c r="S1270" s="42">
        <f>N1270-(J1270-K1270)</f>
        <v/>
      </c>
      <c r="T1270">
        <f>IF(N1270=0,0,IF(AND(ABS(S1270)&gt;Calc!$B$8,ABS(S1270)/ABS(N1270)&gt;Calc!$B$9),1,0))</f>
        <v/>
      </c>
      <c r="U1270">
        <f>IF(AND(A1270=Calc!$B$3,OR(Calc!$B$6="*",G1270=Calc!$B$6),OR(Calc!$B$7="*",F1270=Calc!$B$7)),1,0)</f>
        <v/>
      </c>
      <c r="V1270">
        <f>IF(AND(U1270=1,J1270&gt;0),J1270+ROW()/1000000,0)</f>
        <v/>
      </c>
      <c r="W1270">
        <f>IF(AND(U1270=1,OR(N1270&lt;&gt;0,J1270&lt;&gt;0)),ABS(S1270)+ROW()/1000000,0)</f>
        <v/>
      </c>
      <c r="X1270">
        <f>IF(AND(U1270=1,T1270=1,C1270&lt;&gt;0),ABS(S1270)+ROW()/1000000,0)</f>
        <v/>
      </c>
    </row>
    <row r="1271">
      <c r="A1271" t="n">
        <v>201804</v>
      </c>
      <c r="B1271" t="inlineStr">
        <is>
          <t>04/2018</t>
        </is>
      </c>
      <c r="C1271" t="n">
        <v>55</v>
      </c>
      <c r="D1271" t="inlineStr">
        <is>
          <t>S55</t>
        </is>
      </c>
      <c r="E1271" t="inlineStr">
        <is>
          <t>Nexa Nevada (S55)</t>
        </is>
      </c>
      <c r="F1271" t="inlineStr">
        <is>
          <t>Mỹ</t>
        </is>
      </c>
      <c r="G1271" t="inlineStr">
        <is>
          <t>POS</t>
        </is>
      </c>
      <c r="H1271" s="42" t="n">
        <v>173.64</v>
      </c>
      <c r="I1271" s="42" t="n">
        <v>0</v>
      </c>
      <c r="J1271" s="42" t="n">
        <v>173.64</v>
      </c>
      <c r="K1271" s="42" t="n">
        <v>0</v>
      </c>
      <c r="L1271" s="42" t="n">
        <v>1</v>
      </c>
      <c r="M1271" s="42" t="n">
        <v>3</v>
      </c>
      <c r="N1271" s="42" t="n">
        <v>173.64</v>
      </c>
      <c r="O1271" s="42" t="n">
        <v>173.64</v>
      </c>
      <c r="P1271" s="42" t="n">
        <v>0</v>
      </c>
      <c r="Q1271" s="42" t="n">
        <v>0</v>
      </c>
      <c r="R1271" s="42" t="n">
        <v>0</v>
      </c>
      <c r="S1271" s="42">
        <f>N1271-(J1271-K1271)</f>
        <v/>
      </c>
      <c r="T1271">
        <f>IF(N1271=0,0,IF(AND(ABS(S1271)&gt;Calc!$B$8,ABS(S1271)/ABS(N1271)&gt;Calc!$B$9),1,0))</f>
        <v/>
      </c>
      <c r="U1271">
        <f>IF(AND(A1271=Calc!$B$3,OR(Calc!$B$6="*",G1271=Calc!$B$6),OR(Calc!$B$7="*",F1271=Calc!$B$7)),1,0)</f>
        <v/>
      </c>
      <c r="V1271">
        <f>IF(AND(U1271=1,J1271&gt;0),J1271+ROW()/1000000,0)</f>
        <v/>
      </c>
      <c r="W1271">
        <f>IF(AND(U1271=1,OR(N1271&lt;&gt;0,J1271&lt;&gt;0)),ABS(S1271)+ROW()/1000000,0)</f>
        <v/>
      </c>
      <c r="X1271">
        <f>IF(AND(U1271=1,T1271=1,C1271&lt;&gt;0),ABS(S1271)+ROW()/1000000,0)</f>
        <v/>
      </c>
    </row>
    <row r="1272">
      <c r="A1272" t="n">
        <v>201804</v>
      </c>
      <c r="B1272" t="inlineStr">
        <is>
          <t>04/2018</t>
        </is>
      </c>
      <c r="C1272" t="n">
        <v>64</v>
      </c>
      <c r="D1272" t="inlineStr">
        <is>
          <t>S64</t>
        </is>
      </c>
      <c r="E1272" t="inlineStr">
        <is>
          <t>Nexa Washington DC (S64)</t>
        </is>
      </c>
      <c r="F1272" t="inlineStr">
        <is>
          <t>Mỹ</t>
        </is>
      </c>
      <c r="G1272" t="inlineStr">
        <is>
          <t>POS</t>
        </is>
      </c>
      <c r="H1272" s="42" t="n">
        <v>2826.92</v>
      </c>
      <c r="I1272" s="42" t="n">
        <v>0</v>
      </c>
      <c r="J1272" s="42" t="n">
        <v>2826.92</v>
      </c>
      <c r="K1272" s="42" t="n">
        <v>0</v>
      </c>
      <c r="L1272" s="42" t="n">
        <v>1</v>
      </c>
      <c r="M1272" s="42" t="n">
        <v>12</v>
      </c>
      <c r="N1272" s="42" t="n">
        <v>2826.92</v>
      </c>
      <c r="O1272" s="42" t="n">
        <v>2826.92</v>
      </c>
      <c r="P1272" s="42" t="n">
        <v>0</v>
      </c>
      <c r="Q1272" s="42" t="n">
        <v>0</v>
      </c>
      <c r="R1272" s="42" t="n">
        <v>0</v>
      </c>
      <c r="S1272" s="42">
        <f>N1272-(J1272-K1272)</f>
        <v/>
      </c>
      <c r="T1272">
        <f>IF(N1272=0,0,IF(AND(ABS(S1272)&gt;Calc!$B$8,ABS(S1272)/ABS(N1272)&gt;Calc!$B$9),1,0))</f>
        <v/>
      </c>
      <c r="U1272">
        <f>IF(AND(A1272=Calc!$B$3,OR(Calc!$B$6="*",G1272=Calc!$B$6),OR(Calc!$B$7="*",F1272=Calc!$B$7)),1,0)</f>
        <v/>
      </c>
      <c r="V1272">
        <f>IF(AND(U1272=1,J1272&gt;0),J1272+ROW()/1000000,0)</f>
        <v/>
      </c>
      <c r="W1272">
        <f>IF(AND(U1272=1,OR(N1272&lt;&gt;0,J1272&lt;&gt;0)),ABS(S1272)+ROW()/1000000,0)</f>
        <v/>
      </c>
      <c r="X1272">
        <f>IF(AND(U1272=1,T1272=1,C1272&lt;&gt;0),ABS(S1272)+ROW()/1000000,0)</f>
        <v/>
      </c>
    </row>
    <row r="1273">
      <c r="A1273" t="n">
        <v>201804</v>
      </c>
      <c r="B1273" t="inlineStr">
        <is>
          <t>04/2018</t>
        </is>
      </c>
      <c r="C1273" t="n">
        <v>66</v>
      </c>
      <c r="D1273" t="inlineStr">
        <is>
          <t>S66</t>
        </is>
      </c>
      <c r="E1273" t="inlineStr">
        <is>
          <t>Nexa Wyoming (S66)</t>
        </is>
      </c>
      <c r="F1273" t="inlineStr">
        <is>
          <t>Mỹ</t>
        </is>
      </c>
      <c r="G1273" t="inlineStr">
        <is>
          <t>POS</t>
        </is>
      </c>
      <c r="H1273" s="42" t="n">
        <v>109.95</v>
      </c>
      <c r="I1273" s="42" t="n">
        <v>0</v>
      </c>
      <c r="J1273" s="42" t="n">
        <v>109.95</v>
      </c>
      <c r="K1273" s="42" t="n">
        <v>135.92</v>
      </c>
      <c r="L1273" s="42" t="n">
        <v>1</v>
      </c>
      <c r="M1273" s="42" t="n">
        <v>1</v>
      </c>
      <c r="N1273" s="42" t="n">
        <v>-25.97</v>
      </c>
      <c r="O1273" s="42" t="n">
        <v>109.95</v>
      </c>
      <c r="P1273" s="42" t="n">
        <v>0</v>
      </c>
      <c r="Q1273" s="42" t="n">
        <v>0</v>
      </c>
      <c r="R1273" s="42" t="n">
        <v>0</v>
      </c>
      <c r="S1273" s="42">
        <f>N1273-(J1273-K1273)</f>
        <v/>
      </c>
      <c r="T1273">
        <f>IF(N1273=0,0,IF(AND(ABS(S1273)&gt;Calc!$B$8,ABS(S1273)/ABS(N1273)&gt;Calc!$B$9),1,0))</f>
        <v/>
      </c>
      <c r="U1273">
        <f>IF(AND(A1273=Calc!$B$3,OR(Calc!$B$6="*",G1273=Calc!$B$6),OR(Calc!$B$7="*",F1273=Calc!$B$7)),1,0)</f>
        <v/>
      </c>
      <c r="V1273">
        <f>IF(AND(U1273=1,J1273&gt;0),J1273+ROW()/1000000,0)</f>
        <v/>
      </c>
      <c r="W1273">
        <f>IF(AND(U1273=1,OR(N1273&lt;&gt;0,J1273&lt;&gt;0)),ABS(S1273)+ROW()/1000000,0)</f>
        <v/>
      </c>
      <c r="X1273">
        <f>IF(AND(U1273=1,T1273=1,C1273&lt;&gt;0),ABS(S1273)+ROW()/1000000,0)</f>
        <v/>
      </c>
    </row>
    <row r="1274">
      <c r="A1274" t="n">
        <v>201805</v>
      </c>
      <c r="B1274" t="inlineStr">
        <is>
          <t>05/2018</t>
        </is>
      </c>
      <c r="C1274" t="n">
        <v>0</v>
      </c>
      <c r="D1274" t="inlineStr">
        <is>
          <t>ONL</t>
        </is>
      </c>
      <c r="E1274" t="inlineStr">
        <is>
          <t>Nexa Online (website/app)</t>
        </is>
      </c>
      <c r="F1274" t="inlineStr">
        <is>
          <t>Online</t>
        </is>
      </c>
      <c r="G1274" t="inlineStr">
        <is>
          <t>ONLINE</t>
        </is>
      </c>
      <c r="H1274" s="42" t="n">
        <v>175304.86</v>
      </c>
      <c r="I1274" s="42" t="n">
        <v>4085.53</v>
      </c>
      <c r="J1274" s="42" t="n">
        <v>171219.33</v>
      </c>
      <c r="K1274" s="42" t="n">
        <v>894.09</v>
      </c>
      <c r="L1274" s="42" t="n">
        <v>86</v>
      </c>
      <c r="M1274" s="42" t="n">
        <v>582</v>
      </c>
      <c r="N1274" s="42" t="n">
        <v>152834.63</v>
      </c>
      <c r="O1274" s="42" t="n">
        <v>153728.72</v>
      </c>
      <c r="P1274" s="42" t="n">
        <v>5</v>
      </c>
      <c r="Q1274" s="42" t="n">
        <v>0</v>
      </c>
      <c r="R1274" s="42" t="n">
        <v>0</v>
      </c>
      <c r="S1274" s="42">
        <f>N1274-(J1274-K1274)</f>
        <v/>
      </c>
      <c r="T1274">
        <f>IF(N1274=0,0,IF(AND(ABS(S1274)&gt;Calc!$B$8,ABS(S1274)/ABS(N1274)&gt;Calc!$B$9),1,0))</f>
        <v/>
      </c>
      <c r="U1274">
        <f>IF(AND(A1274=Calc!$B$3,OR(Calc!$B$6="*",G1274=Calc!$B$6),OR(Calc!$B$7="*",F1274=Calc!$B$7)),1,0)</f>
        <v/>
      </c>
      <c r="V1274">
        <f>IF(AND(U1274=1,J1274&gt;0),J1274+ROW()/1000000,0)</f>
        <v/>
      </c>
      <c r="W1274">
        <f>IF(AND(U1274=1,OR(N1274&lt;&gt;0,J1274&lt;&gt;0)),ABS(S1274)+ROW()/1000000,0)</f>
        <v/>
      </c>
      <c r="X1274">
        <f>IF(AND(U1274=1,T1274=1,C1274&lt;&gt;0),ABS(S1274)+ROW()/1000000,0)</f>
        <v/>
      </c>
    </row>
    <row r="1275">
      <c r="A1275" t="n">
        <v>201805</v>
      </c>
      <c r="B1275" t="inlineStr">
        <is>
          <t>05/2018</t>
        </is>
      </c>
      <c r="C1275" t="n">
        <v>1</v>
      </c>
      <c r="D1275" t="inlineStr">
        <is>
          <t>S01</t>
        </is>
      </c>
      <c r="E1275" t="inlineStr">
        <is>
          <t>Nexa Australian Capital Territory (S01)</t>
        </is>
      </c>
      <c r="F1275" t="inlineStr">
        <is>
          <t>Úc</t>
        </is>
      </c>
      <c r="G1275" t="inlineStr">
        <is>
          <t>POS</t>
        </is>
      </c>
      <c r="H1275" s="42" t="n">
        <v>494.95</v>
      </c>
      <c r="I1275" s="42" t="n">
        <v>0</v>
      </c>
      <c r="J1275" s="42" t="n">
        <v>494.95</v>
      </c>
      <c r="K1275" s="42" t="n">
        <v>0</v>
      </c>
      <c r="L1275" s="42" t="n">
        <v>1</v>
      </c>
      <c r="M1275" s="42" t="n">
        <v>8</v>
      </c>
      <c r="N1275" s="42" t="n">
        <v>494.95</v>
      </c>
      <c r="O1275" s="42" t="n">
        <v>494.95</v>
      </c>
      <c r="P1275" s="42" t="n">
        <v>0</v>
      </c>
      <c r="Q1275" s="42" t="n">
        <v>0</v>
      </c>
      <c r="R1275" s="42" t="n">
        <v>0</v>
      </c>
      <c r="S1275" s="42">
        <f>N1275-(J1275-K1275)</f>
        <v/>
      </c>
      <c r="T1275">
        <f>IF(N1275=0,0,IF(AND(ABS(S1275)&gt;Calc!$B$8,ABS(S1275)/ABS(N1275)&gt;Calc!$B$9),1,0))</f>
        <v/>
      </c>
      <c r="U1275">
        <f>IF(AND(A1275=Calc!$B$3,OR(Calc!$B$6="*",G1275=Calc!$B$6),OR(Calc!$B$7="*",F1275=Calc!$B$7)),1,0)</f>
        <v/>
      </c>
      <c r="V1275">
        <f>IF(AND(U1275=1,J1275&gt;0),J1275+ROW()/1000000,0)</f>
        <v/>
      </c>
      <c r="W1275">
        <f>IF(AND(U1275=1,OR(N1275&lt;&gt;0,J1275&lt;&gt;0)),ABS(S1275)+ROW()/1000000,0)</f>
        <v/>
      </c>
      <c r="X1275">
        <f>IF(AND(U1275=1,T1275=1,C1275&lt;&gt;0),ABS(S1275)+ROW()/1000000,0)</f>
        <v/>
      </c>
    </row>
    <row r="1276">
      <c r="A1276" t="n">
        <v>201805</v>
      </c>
      <c r="B1276" t="inlineStr">
        <is>
          <t>05/2018</t>
        </is>
      </c>
      <c r="C1276" t="n">
        <v>4</v>
      </c>
      <c r="D1276" t="inlineStr">
        <is>
          <t>S04</t>
        </is>
      </c>
      <c r="E1276" t="inlineStr">
        <is>
          <t>Nexa Tasmania (S04)</t>
        </is>
      </c>
      <c r="F1276" t="inlineStr">
        <is>
          <t>Úc</t>
        </is>
      </c>
      <c r="G1276" t="inlineStr">
        <is>
          <t>POS</t>
        </is>
      </c>
      <c r="H1276" s="42" t="n">
        <v>24665.21</v>
      </c>
      <c r="I1276" s="42" t="n">
        <v>0</v>
      </c>
      <c r="J1276" s="42" t="n">
        <v>24665.21</v>
      </c>
      <c r="K1276" s="42" t="n">
        <v>0</v>
      </c>
      <c r="L1276" s="42" t="n">
        <v>7</v>
      </c>
      <c r="M1276" s="42" t="n">
        <v>80</v>
      </c>
      <c r="N1276" s="42" t="n">
        <v>24665.21</v>
      </c>
      <c r="O1276" s="42" t="n">
        <v>24665.21</v>
      </c>
      <c r="P1276" s="42" t="n">
        <v>0</v>
      </c>
      <c r="Q1276" s="42" t="n">
        <v>0</v>
      </c>
      <c r="R1276" s="42" t="n">
        <v>0</v>
      </c>
      <c r="S1276" s="42">
        <f>N1276-(J1276-K1276)</f>
        <v/>
      </c>
      <c r="T1276">
        <f>IF(N1276=0,0,IF(AND(ABS(S1276)&gt;Calc!$B$8,ABS(S1276)/ABS(N1276)&gt;Calc!$B$9),1,0))</f>
        <v/>
      </c>
      <c r="U1276">
        <f>IF(AND(A1276=Calc!$B$3,OR(Calc!$B$6="*",G1276=Calc!$B$6),OR(Calc!$B$7="*",F1276=Calc!$B$7)),1,0)</f>
        <v/>
      </c>
      <c r="V1276">
        <f>IF(AND(U1276=1,J1276&gt;0),J1276+ROW()/1000000,0)</f>
        <v/>
      </c>
      <c r="W1276">
        <f>IF(AND(U1276=1,OR(N1276&lt;&gt;0,J1276&lt;&gt;0)),ABS(S1276)+ROW()/1000000,0)</f>
        <v/>
      </c>
      <c r="X1276">
        <f>IF(AND(U1276=1,T1276=1,C1276&lt;&gt;0),ABS(S1276)+ROW()/1000000,0)</f>
        <v/>
      </c>
    </row>
    <row r="1277">
      <c r="A1277" t="n">
        <v>201805</v>
      </c>
      <c r="B1277" t="inlineStr">
        <is>
          <t>05/2018</t>
        </is>
      </c>
      <c r="C1277" t="n">
        <v>5</v>
      </c>
      <c r="D1277" t="inlineStr">
        <is>
          <t>S05</t>
        </is>
      </c>
      <c r="E1277" t="inlineStr">
        <is>
          <t>Nexa Victoria (S05)</t>
        </is>
      </c>
      <c r="F1277" t="inlineStr">
        <is>
          <t>Úc</t>
        </is>
      </c>
      <c r="G1277" t="inlineStr">
        <is>
          <t>POS</t>
        </is>
      </c>
      <c r="H1277" s="42" t="n">
        <v>20016.22</v>
      </c>
      <c r="I1277" s="42" t="n">
        <v>0</v>
      </c>
      <c r="J1277" s="42" t="n">
        <v>20016.22</v>
      </c>
      <c r="K1277" s="42" t="n">
        <v>289.99</v>
      </c>
      <c r="L1277" s="42" t="n">
        <v>9</v>
      </c>
      <c r="M1277" s="42" t="n">
        <v>81</v>
      </c>
      <c r="N1277" s="42" t="n">
        <v>19726.23</v>
      </c>
      <c r="O1277" s="42" t="n">
        <v>20016.22</v>
      </c>
      <c r="P1277" s="42" t="n">
        <v>0</v>
      </c>
      <c r="Q1277" s="42" t="n">
        <v>0</v>
      </c>
      <c r="R1277" s="42" t="n">
        <v>0</v>
      </c>
      <c r="S1277" s="42">
        <f>N1277-(J1277-K1277)</f>
        <v/>
      </c>
      <c r="T1277">
        <f>IF(N1277=0,0,IF(AND(ABS(S1277)&gt;Calc!$B$8,ABS(S1277)/ABS(N1277)&gt;Calc!$B$9),1,0))</f>
        <v/>
      </c>
      <c r="U1277">
        <f>IF(AND(A1277=Calc!$B$3,OR(Calc!$B$6="*",G1277=Calc!$B$6),OR(Calc!$B$7="*",F1277=Calc!$B$7)),1,0)</f>
        <v/>
      </c>
      <c r="V1277">
        <f>IF(AND(U1277=1,J1277&gt;0),J1277+ROW()/1000000,0)</f>
        <v/>
      </c>
      <c r="W1277">
        <f>IF(AND(U1277=1,OR(N1277&lt;&gt;0,J1277&lt;&gt;0)),ABS(S1277)+ROW()/1000000,0)</f>
        <v/>
      </c>
      <c r="X1277">
        <f>IF(AND(U1277=1,T1277=1,C1277&lt;&gt;0),ABS(S1277)+ROW()/1000000,0)</f>
        <v/>
      </c>
    </row>
    <row r="1278">
      <c r="A1278" t="n">
        <v>201805</v>
      </c>
      <c r="B1278" t="inlineStr">
        <is>
          <t>05/2018</t>
        </is>
      </c>
      <c r="C1278" t="n">
        <v>6</v>
      </c>
      <c r="D1278" t="inlineStr">
        <is>
          <t>S06</t>
        </is>
      </c>
      <c r="E1278" t="inlineStr">
        <is>
          <t>Nexa Western Australia (S06)</t>
        </is>
      </c>
      <c r="F1278" t="inlineStr">
        <is>
          <t>Úc</t>
        </is>
      </c>
      <c r="G1278" t="inlineStr">
        <is>
          <t>POS</t>
        </is>
      </c>
      <c r="H1278" s="42" t="n">
        <v>12199.55</v>
      </c>
      <c r="I1278" s="42" t="n">
        <v>0</v>
      </c>
      <c r="J1278" s="42" t="n">
        <v>12199.55</v>
      </c>
      <c r="K1278" s="42" t="n">
        <v>0</v>
      </c>
      <c r="L1278" s="42" t="n">
        <v>6</v>
      </c>
      <c r="M1278" s="42" t="n">
        <v>25</v>
      </c>
      <c r="N1278" s="42" t="n">
        <v>12199.55</v>
      </c>
      <c r="O1278" s="42" t="n">
        <v>12199.55</v>
      </c>
      <c r="P1278" s="42" t="n">
        <v>0</v>
      </c>
      <c r="Q1278" s="42" t="n">
        <v>0</v>
      </c>
      <c r="R1278" s="42" t="n">
        <v>0</v>
      </c>
      <c r="S1278" s="42">
        <f>N1278-(J1278-K1278)</f>
        <v/>
      </c>
      <c r="T1278">
        <f>IF(N1278=0,0,IF(AND(ABS(S1278)&gt;Calc!$B$8,ABS(S1278)/ABS(N1278)&gt;Calc!$B$9),1,0))</f>
        <v/>
      </c>
      <c r="U1278">
        <f>IF(AND(A1278=Calc!$B$3,OR(Calc!$B$6="*",G1278=Calc!$B$6),OR(Calc!$B$7="*",F1278=Calc!$B$7)),1,0)</f>
        <v/>
      </c>
      <c r="V1278">
        <f>IF(AND(U1278=1,J1278&gt;0),J1278+ROW()/1000000,0)</f>
        <v/>
      </c>
      <c r="W1278">
        <f>IF(AND(U1278=1,OR(N1278&lt;&gt;0,J1278&lt;&gt;0)),ABS(S1278)+ROW()/1000000,0)</f>
        <v/>
      </c>
      <c r="X1278">
        <f>IF(AND(U1278=1,T1278=1,C1278&lt;&gt;0),ABS(S1278)+ROW()/1000000,0)</f>
        <v/>
      </c>
    </row>
    <row r="1279">
      <c r="A1279" t="n">
        <v>201805</v>
      </c>
      <c r="B1279" t="inlineStr">
        <is>
          <t>05/2018</t>
        </is>
      </c>
      <c r="C1279" t="n">
        <v>8</v>
      </c>
      <c r="D1279" t="inlineStr">
        <is>
          <t>S08</t>
        </is>
      </c>
      <c r="E1279" t="inlineStr">
        <is>
          <t>Nexa Newfoundland and Labrador (S08)</t>
        </is>
      </c>
      <c r="F1279" t="inlineStr">
        <is>
          <t>Canada</t>
        </is>
      </c>
      <c r="G1279" t="inlineStr">
        <is>
          <t>POS</t>
        </is>
      </c>
      <c r="H1279" s="42" t="n">
        <v>29377.08</v>
      </c>
      <c r="I1279" s="42" t="n">
        <v>0</v>
      </c>
      <c r="J1279" s="42" t="n">
        <v>29377.08</v>
      </c>
      <c r="K1279" s="42" t="n">
        <v>0</v>
      </c>
      <c r="L1279" s="42" t="n">
        <v>14</v>
      </c>
      <c r="M1279" s="42" t="n">
        <v>93</v>
      </c>
      <c r="N1279" s="42" t="n">
        <v>29377.08</v>
      </c>
      <c r="O1279" s="42" t="n">
        <v>29377.08</v>
      </c>
      <c r="P1279" s="42" t="n">
        <v>0</v>
      </c>
      <c r="Q1279" s="42" t="n">
        <v>0</v>
      </c>
      <c r="R1279" s="42" t="n">
        <v>0</v>
      </c>
      <c r="S1279" s="42">
        <f>N1279-(J1279-K1279)</f>
        <v/>
      </c>
      <c r="T1279">
        <f>IF(N1279=0,0,IF(AND(ABS(S1279)&gt;Calc!$B$8,ABS(S1279)/ABS(N1279)&gt;Calc!$B$9),1,0))</f>
        <v/>
      </c>
      <c r="U1279">
        <f>IF(AND(A1279=Calc!$B$3,OR(Calc!$B$6="*",G1279=Calc!$B$6),OR(Calc!$B$7="*",F1279=Calc!$B$7)),1,0)</f>
        <v/>
      </c>
      <c r="V1279">
        <f>IF(AND(U1279=1,J1279&gt;0),J1279+ROW()/1000000,0)</f>
        <v/>
      </c>
      <c r="W1279">
        <f>IF(AND(U1279=1,OR(N1279&lt;&gt;0,J1279&lt;&gt;0)),ABS(S1279)+ROW()/1000000,0)</f>
        <v/>
      </c>
      <c r="X1279">
        <f>IF(AND(U1279=1,T1279=1,C1279&lt;&gt;0),ABS(S1279)+ROW()/1000000,0)</f>
        <v/>
      </c>
    </row>
    <row r="1280">
      <c r="A1280" t="n">
        <v>201805</v>
      </c>
      <c r="B1280" t="inlineStr">
        <is>
          <t>05/2018</t>
        </is>
      </c>
      <c r="C1280" t="n">
        <v>9</v>
      </c>
      <c r="D1280" t="inlineStr">
        <is>
          <t>S09</t>
        </is>
      </c>
      <c r="E1280" t="inlineStr">
        <is>
          <t>Nexa Northwest Territories (S09)</t>
        </is>
      </c>
      <c r="F1280" t="inlineStr">
        <is>
          <t>Canada</t>
        </is>
      </c>
      <c r="G1280" t="inlineStr">
        <is>
          <t>POS</t>
        </is>
      </c>
      <c r="H1280" s="42" t="n">
        <v>21443.7</v>
      </c>
      <c r="I1280" s="42" t="n">
        <v>0</v>
      </c>
      <c r="J1280" s="42" t="n">
        <v>21443.7</v>
      </c>
      <c r="K1280" s="42" t="n">
        <v>0</v>
      </c>
      <c r="L1280" s="42" t="n">
        <v>13</v>
      </c>
      <c r="M1280" s="42" t="n">
        <v>83</v>
      </c>
      <c r="N1280" s="42" t="n">
        <v>21443.7</v>
      </c>
      <c r="O1280" s="42" t="n">
        <v>21443.7</v>
      </c>
      <c r="P1280" s="42" t="n">
        <v>1</v>
      </c>
      <c r="Q1280" s="42" t="n">
        <v>0</v>
      </c>
      <c r="R1280" s="42" t="n">
        <v>0</v>
      </c>
      <c r="S1280" s="42">
        <f>N1280-(J1280-K1280)</f>
        <v/>
      </c>
      <c r="T1280">
        <f>IF(N1280=0,0,IF(AND(ABS(S1280)&gt;Calc!$B$8,ABS(S1280)/ABS(N1280)&gt;Calc!$B$9),1,0))</f>
        <v/>
      </c>
      <c r="U1280">
        <f>IF(AND(A1280=Calc!$B$3,OR(Calc!$B$6="*",G1280=Calc!$B$6),OR(Calc!$B$7="*",F1280=Calc!$B$7)),1,0)</f>
        <v/>
      </c>
      <c r="V1280">
        <f>IF(AND(U1280=1,J1280&gt;0),J1280+ROW()/1000000,0)</f>
        <v/>
      </c>
      <c r="W1280">
        <f>IF(AND(U1280=1,OR(N1280&lt;&gt;0,J1280&lt;&gt;0)),ABS(S1280)+ROW()/1000000,0)</f>
        <v/>
      </c>
      <c r="X1280">
        <f>IF(AND(U1280=1,T1280=1,C1280&lt;&gt;0),ABS(S1280)+ROW()/1000000,0)</f>
        <v/>
      </c>
    </row>
    <row r="1281">
      <c r="A1281" t="n">
        <v>201805</v>
      </c>
      <c r="B1281" t="inlineStr">
        <is>
          <t>05/2018</t>
        </is>
      </c>
      <c r="C1281" t="n">
        <v>10</v>
      </c>
      <c r="D1281" t="inlineStr">
        <is>
          <t>S10</t>
        </is>
      </c>
      <c r="E1281" t="inlineStr">
        <is>
          <t>Nexa Nunavut (S10)</t>
        </is>
      </c>
      <c r="F1281" t="inlineStr">
        <is>
          <t>Canada</t>
        </is>
      </c>
      <c r="G1281" t="inlineStr">
        <is>
          <t>POS</t>
        </is>
      </c>
      <c r="H1281" s="42" t="n">
        <v>34382.52</v>
      </c>
      <c r="I1281" s="42" t="n">
        <v>0</v>
      </c>
      <c r="J1281" s="42" t="n">
        <v>34382.52</v>
      </c>
      <c r="K1281" s="42" t="n">
        <v>0</v>
      </c>
      <c r="L1281" s="42" t="n">
        <v>10</v>
      </c>
      <c r="M1281" s="42" t="n">
        <v>79</v>
      </c>
      <c r="N1281" s="42" t="n">
        <v>34382.52</v>
      </c>
      <c r="O1281" s="42" t="n">
        <v>34382.52</v>
      </c>
      <c r="P1281" s="42" t="n">
        <v>0</v>
      </c>
      <c r="Q1281" s="42" t="n">
        <v>0</v>
      </c>
      <c r="R1281" s="42" t="n">
        <v>0</v>
      </c>
      <c r="S1281" s="42">
        <f>N1281-(J1281-K1281)</f>
        <v/>
      </c>
      <c r="T1281">
        <f>IF(N1281=0,0,IF(AND(ABS(S1281)&gt;Calc!$B$8,ABS(S1281)/ABS(N1281)&gt;Calc!$B$9),1,0))</f>
        <v/>
      </c>
      <c r="U1281">
        <f>IF(AND(A1281=Calc!$B$3,OR(Calc!$B$6="*",G1281=Calc!$B$6),OR(Calc!$B$7="*",F1281=Calc!$B$7)),1,0)</f>
        <v/>
      </c>
      <c r="V1281">
        <f>IF(AND(U1281=1,J1281&gt;0),J1281+ROW()/1000000,0)</f>
        <v/>
      </c>
      <c r="W1281">
        <f>IF(AND(U1281=1,OR(N1281&lt;&gt;0,J1281&lt;&gt;0)),ABS(S1281)+ROW()/1000000,0)</f>
        <v/>
      </c>
      <c r="X1281">
        <f>IF(AND(U1281=1,T1281=1,C1281&lt;&gt;0),ABS(S1281)+ROW()/1000000,0)</f>
        <v/>
      </c>
    </row>
    <row r="1282">
      <c r="A1282" t="n">
        <v>201805</v>
      </c>
      <c r="B1282" t="inlineStr">
        <is>
          <t>05/2018</t>
        </is>
      </c>
      <c r="C1282" t="n">
        <v>12</v>
      </c>
      <c r="D1282" t="inlineStr">
        <is>
          <t>S12</t>
        </is>
      </c>
      <c r="E1282" t="inlineStr">
        <is>
          <t>Nexa Basse-Normandie (S12)</t>
        </is>
      </c>
      <c r="F1282" t="inlineStr">
        <is>
          <t>Pháp</t>
        </is>
      </c>
      <c r="G1282" t="inlineStr">
        <is>
          <t>POS</t>
        </is>
      </c>
      <c r="H1282" s="42" t="n">
        <v>4536.79</v>
      </c>
      <c r="I1282" s="42" t="n">
        <v>0</v>
      </c>
      <c r="J1282" s="42" t="n">
        <v>4536.79</v>
      </c>
      <c r="K1282" s="42" t="n">
        <v>0</v>
      </c>
      <c r="L1282" s="42" t="n">
        <v>1</v>
      </c>
      <c r="M1282" s="42" t="n">
        <v>17</v>
      </c>
      <c r="N1282" s="42" t="n">
        <v>4536.79</v>
      </c>
      <c r="O1282" s="42" t="n">
        <v>4536.79</v>
      </c>
      <c r="P1282" s="42" t="n">
        <v>0</v>
      </c>
      <c r="Q1282" s="42" t="n">
        <v>0</v>
      </c>
      <c r="R1282" s="42" t="n">
        <v>0</v>
      </c>
      <c r="S1282" s="42">
        <f>N1282-(J1282-K1282)</f>
        <v/>
      </c>
      <c r="T1282">
        <f>IF(N1282=0,0,IF(AND(ABS(S1282)&gt;Calc!$B$8,ABS(S1282)/ABS(N1282)&gt;Calc!$B$9),1,0))</f>
        <v/>
      </c>
      <c r="U1282">
        <f>IF(AND(A1282=Calc!$B$3,OR(Calc!$B$6="*",G1282=Calc!$B$6),OR(Calc!$B$7="*",F1282=Calc!$B$7)),1,0)</f>
        <v/>
      </c>
      <c r="V1282">
        <f>IF(AND(U1282=1,J1282&gt;0),J1282+ROW()/1000000,0)</f>
        <v/>
      </c>
      <c r="W1282">
        <f>IF(AND(U1282=1,OR(N1282&lt;&gt;0,J1282&lt;&gt;0)),ABS(S1282)+ROW()/1000000,0)</f>
        <v/>
      </c>
      <c r="X1282">
        <f>IF(AND(U1282=1,T1282=1,C1282&lt;&gt;0),ABS(S1282)+ROW()/1000000,0)</f>
        <v/>
      </c>
    </row>
    <row r="1283">
      <c r="A1283" t="n">
        <v>201805</v>
      </c>
      <c r="B1283" t="inlineStr">
        <is>
          <t>05/2018</t>
        </is>
      </c>
      <c r="C1283" t="n">
        <v>14</v>
      </c>
      <c r="D1283" t="inlineStr">
        <is>
          <t>S14</t>
        </is>
      </c>
      <c r="E1283" t="inlineStr">
        <is>
          <t>Nexa Franche-Comté (S14)</t>
        </is>
      </c>
      <c r="F1283" t="inlineStr">
        <is>
          <t>Pháp</t>
        </is>
      </c>
      <c r="G1283" t="inlineStr">
        <is>
          <t>POS</t>
        </is>
      </c>
      <c r="H1283" s="42" t="n">
        <v>2555.67</v>
      </c>
      <c r="I1283" s="42" t="n">
        <v>0</v>
      </c>
      <c r="J1283" s="42" t="n">
        <v>2555.67</v>
      </c>
      <c r="K1283" s="42" t="n">
        <v>0</v>
      </c>
      <c r="L1283" s="42" t="n">
        <v>4</v>
      </c>
      <c r="M1283" s="42" t="n">
        <v>21</v>
      </c>
      <c r="N1283" s="42" t="n">
        <v>2555.67</v>
      </c>
      <c r="O1283" s="42" t="n">
        <v>2555.67</v>
      </c>
      <c r="P1283" s="42" t="n">
        <v>0</v>
      </c>
      <c r="Q1283" s="42" t="n">
        <v>0</v>
      </c>
      <c r="R1283" s="42" t="n">
        <v>0</v>
      </c>
      <c r="S1283" s="42">
        <f>N1283-(J1283-K1283)</f>
        <v/>
      </c>
      <c r="T1283">
        <f>IF(N1283=0,0,IF(AND(ABS(S1283)&gt;Calc!$B$8,ABS(S1283)/ABS(N1283)&gt;Calc!$B$9),1,0))</f>
        <v/>
      </c>
      <c r="U1283">
        <f>IF(AND(A1283=Calc!$B$3,OR(Calc!$B$6="*",G1283=Calc!$B$6),OR(Calc!$B$7="*",F1283=Calc!$B$7)),1,0)</f>
        <v/>
      </c>
      <c r="V1283">
        <f>IF(AND(U1283=1,J1283&gt;0),J1283+ROW()/1000000,0)</f>
        <v/>
      </c>
      <c r="W1283">
        <f>IF(AND(U1283=1,OR(N1283&lt;&gt;0,J1283&lt;&gt;0)),ABS(S1283)+ROW()/1000000,0)</f>
        <v/>
      </c>
      <c r="X1283">
        <f>IF(AND(U1283=1,T1283=1,C1283&lt;&gt;0),ABS(S1283)+ROW()/1000000,0)</f>
        <v/>
      </c>
    </row>
    <row r="1284">
      <c r="A1284" t="n">
        <v>201805</v>
      </c>
      <c r="B1284" t="inlineStr">
        <is>
          <t>05/2018</t>
        </is>
      </c>
      <c r="C1284" t="n">
        <v>15</v>
      </c>
      <c r="D1284" t="inlineStr">
        <is>
          <t>S15</t>
        </is>
      </c>
      <c r="E1284" t="inlineStr">
        <is>
          <t>Nexa La Réunion (S15)</t>
        </is>
      </c>
      <c r="F1284" t="inlineStr">
        <is>
          <t>Pháp</t>
        </is>
      </c>
      <c r="G1284" t="inlineStr">
        <is>
          <t>POS</t>
        </is>
      </c>
      <c r="H1284" s="42" t="n">
        <v>1199</v>
      </c>
      <c r="I1284" s="42" t="n">
        <v>0</v>
      </c>
      <c r="J1284" s="42" t="n">
        <v>1199</v>
      </c>
      <c r="K1284" s="42" t="n">
        <v>0</v>
      </c>
      <c r="L1284" s="42" t="n">
        <v>1</v>
      </c>
      <c r="M1284" s="42" t="n">
        <v>1</v>
      </c>
      <c r="N1284" s="42" t="n">
        <v>1199</v>
      </c>
      <c r="O1284" s="42" t="n">
        <v>1199</v>
      </c>
      <c r="P1284" s="42" t="n">
        <v>0</v>
      </c>
      <c r="Q1284" s="42" t="n">
        <v>0</v>
      </c>
      <c r="R1284" s="42" t="n">
        <v>0</v>
      </c>
      <c r="S1284" s="42">
        <f>N1284-(J1284-K1284)</f>
        <v/>
      </c>
      <c r="T1284">
        <f>IF(N1284=0,0,IF(AND(ABS(S1284)&gt;Calc!$B$8,ABS(S1284)/ABS(N1284)&gt;Calc!$B$9),1,0))</f>
        <v/>
      </c>
      <c r="U1284">
        <f>IF(AND(A1284=Calc!$B$3,OR(Calc!$B$6="*",G1284=Calc!$B$6),OR(Calc!$B$7="*",F1284=Calc!$B$7)),1,0)</f>
        <v/>
      </c>
      <c r="V1284">
        <f>IF(AND(U1284=1,J1284&gt;0),J1284+ROW()/1000000,0)</f>
        <v/>
      </c>
      <c r="W1284">
        <f>IF(AND(U1284=1,OR(N1284&lt;&gt;0,J1284&lt;&gt;0)),ABS(S1284)+ROW()/1000000,0)</f>
        <v/>
      </c>
      <c r="X1284">
        <f>IF(AND(U1284=1,T1284=1,C1284&lt;&gt;0),ABS(S1284)+ROW()/1000000,0)</f>
        <v/>
      </c>
    </row>
    <row r="1285">
      <c r="A1285" t="n">
        <v>201805</v>
      </c>
      <c r="B1285" t="inlineStr">
        <is>
          <t>05/2018</t>
        </is>
      </c>
      <c r="C1285" t="n">
        <v>16</v>
      </c>
      <c r="D1285" t="inlineStr">
        <is>
          <t>S16</t>
        </is>
      </c>
      <c r="E1285" t="inlineStr">
        <is>
          <t>Nexa Limousin (S16)</t>
        </is>
      </c>
      <c r="F1285" t="inlineStr">
        <is>
          <t>Pháp</t>
        </is>
      </c>
      <c r="G1285" t="inlineStr">
        <is>
          <t>POS</t>
        </is>
      </c>
      <c r="H1285" s="42" t="n">
        <v>2648.99</v>
      </c>
      <c r="I1285" s="42" t="n">
        <v>0</v>
      </c>
      <c r="J1285" s="42" t="n">
        <v>2648.99</v>
      </c>
      <c r="K1285" s="42" t="n">
        <v>0</v>
      </c>
      <c r="L1285" s="42" t="n">
        <v>2</v>
      </c>
      <c r="M1285" s="42" t="n">
        <v>13</v>
      </c>
      <c r="N1285" s="42" t="n">
        <v>2648.99</v>
      </c>
      <c r="O1285" s="42" t="n">
        <v>2648.99</v>
      </c>
      <c r="P1285" s="42" t="n">
        <v>0</v>
      </c>
      <c r="Q1285" s="42" t="n">
        <v>0</v>
      </c>
      <c r="R1285" s="42" t="n">
        <v>0</v>
      </c>
      <c r="S1285" s="42">
        <f>N1285-(J1285-K1285)</f>
        <v/>
      </c>
      <c r="T1285">
        <f>IF(N1285=0,0,IF(AND(ABS(S1285)&gt;Calc!$B$8,ABS(S1285)/ABS(N1285)&gt;Calc!$B$9),1,0))</f>
        <v/>
      </c>
      <c r="U1285">
        <f>IF(AND(A1285=Calc!$B$3,OR(Calc!$B$6="*",G1285=Calc!$B$6),OR(Calc!$B$7="*",F1285=Calc!$B$7)),1,0)</f>
        <v/>
      </c>
      <c r="V1285">
        <f>IF(AND(U1285=1,J1285&gt;0),J1285+ROW()/1000000,0)</f>
        <v/>
      </c>
      <c r="W1285">
        <f>IF(AND(U1285=1,OR(N1285&lt;&gt;0,J1285&lt;&gt;0)),ABS(S1285)+ROW()/1000000,0)</f>
        <v/>
      </c>
      <c r="X1285">
        <f>IF(AND(U1285=1,T1285=1,C1285&lt;&gt;0),ABS(S1285)+ROW()/1000000,0)</f>
        <v/>
      </c>
    </row>
    <row r="1286">
      <c r="A1286" t="n">
        <v>201805</v>
      </c>
      <c r="B1286" t="inlineStr">
        <is>
          <t>05/2018</t>
        </is>
      </c>
      <c r="C1286" t="n">
        <v>17</v>
      </c>
      <c r="D1286" t="inlineStr">
        <is>
          <t>S17</t>
        </is>
      </c>
      <c r="E1286" t="inlineStr">
        <is>
          <t>Nexa Martinique (S17)</t>
        </is>
      </c>
      <c r="F1286" t="inlineStr">
        <is>
          <t>Pháp</t>
        </is>
      </c>
      <c r="G1286" t="inlineStr">
        <is>
          <t>POS</t>
        </is>
      </c>
      <c r="H1286" s="42" t="n">
        <v>2238.65</v>
      </c>
      <c r="I1286" s="42" t="n">
        <v>0</v>
      </c>
      <c r="J1286" s="42" t="n">
        <v>2238.65</v>
      </c>
      <c r="K1286" s="42" t="n">
        <v>0</v>
      </c>
      <c r="L1286" s="42" t="n">
        <v>1</v>
      </c>
      <c r="M1286" s="42" t="n">
        <v>8</v>
      </c>
      <c r="N1286" s="42" t="n">
        <v>2238.65</v>
      </c>
      <c r="O1286" s="42" t="n">
        <v>2238.65</v>
      </c>
      <c r="P1286" s="42" t="n">
        <v>0</v>
      </c>
      <c r="Q1286" s="42" t="n">
        <v>0</v>
      </c>
      <c r="R1286" s="42" t="n">
        <v>0</v>
      </c>
      <c r="S1286" s="42">
        <f>N1286-(J1286-K1286)</f>
        <v/>
      </c>
      <c r="T1286">
        <f>IF(N1286=0,0,IF(AND(ABS(S1286)&gt;Calc!$B$8,ABS(S1286)/ABS(N1286)&gt;Calc!$B$9),1,0))</f>
        <v/>
      </c>
      <c r="U1286">
        <f>IF(AND(A1286=Calc!$B$3,OR(Calc!$B$6="*",G1286=Calc!$B$6),OR(Calc!$B$7="*",F1286=Calc!$B$7)),1,0)</f>
        <v/>
      </c>
      <c r="V1286">
        <f>IF(AND(U1286=1,J1286&gt;0),J1286+ROW()/1000000,0)</f>
        <v/>
      </c>
      <c r="W1286">
        <f>IF(AND(U1286=1,OR(N1286&lt;&gt;0,J1286&lt;&gt;0)),ABS(S1286)+ROW()/1000000,0)</f>
        <v/>
      </c>
      <c r="X1286">
        <f>IF(AND(U1286=1,T1286=1,C1286&lt;&gt;0),ABS(S1286)+ROW()/1000000,0)</f>
        <v/>
      </c>
    </row>
    <row r="1287">
      <c r="A1287" t="n">
        <v>201805</v>
      </c>
      <c r="B1287" t="inlineStr">
        <is>
          <t>05/2018</t>
        </is>
      </c>
      <c r="C1287" t="n">
        <v>19</v>
      </c>
      <c r="D1287" t="inlineStr">
        <is>
          <t>S19</t>
        </is>
      </c>
      <c r="E1287" t="inlineStr">
        <is>
          <t>Nexa Berlin (S19)</t>
        </is>
      </c>
      <c r="F1287" t="inlineStr">
        <is>
          <t>Đức</t>
        </is>
      </c>
      <c r="G1287" t="inlineStr">
        <is>
          <t>POS</t>
        </is>
      </c>
      <c r="H1287" s="42" t="n">
        <v>6577.79</v>
      </c>
      <c r="I1287" s="42" t="n">
        <v>0</v>
      </c>
      <c r="J1287" s="42" t="n">
        <v>6577.79</v>
      </c>
      <c r="K1287" s="42" t="n">
        <v>0</v>
      </c>
      <c r="L1287" s="42" t="n">
        <v>6</v>
      </c>
      <c r="M1287" s="42" t="n">
        <v>32</v>
      </c>
      <c r="N1287" s="42" t="n">
        <v>6577.79</v>
      </c>
      <c r="O1287" s="42" t="n">
        <v>6577.79</v>
      </c>
      <c r="P1287" s="42" t="n">
        <v>0</v>
      </c>
      <c r="Q1287" s="42" t="n">
        <v>0</v>
      </c>
      <c r="R1287" s="42" t="n">
        <v>0</v>
      </c>
      <c r="S1287" s="42">
        <f>N1287-(J1287-K1287)</f>
        <v/>
      </c>
      <c r="T1287">
        <f>IF(N1287=0,0,IF(AND(ABS(S1287)&gt;Calc!$B$8,ABS(S1287)/ABS(N1287)&gt;Calc!$B$9),1,0))</f>
        <v/>
      </c>
      <c r="U1287">
        <f>IF(AND(A1287=Calc!$B$3,OR(Calc!$B$6="*",G1287=Calc!$B$6),OR(Calc!$B$7="*",F1287=Calc!$B$7)),1,0)</f>
        <v/>
      </c>
      <c r="V1287">
        <f>IF(AND(U1287=1,J1287&gt;0),J1287+ROW()/1000000,0)</f>
        <v/>
      </c>
      <c r="W1287">
        <f>IF(AND(U1287=1,OR(N1287&lt;&gt;0,J1287&lt;&gt;0)),ABS(S1287)+ROW()/1000000,0)</f>
        <v/>
      </c>
      <c r="X1287">
        <f>IF(AND(U1287=1,T1287=1,C1287&lt;&gt;0),ABS(S1287)+ROW()/1000000,0)</f>
        <v/>
      </c>
    </row>
    <row r="1288">
      <c r="A1288" t="n">
        <v>201805</v>
      </c>
      <c r="B1288" t="inlineStr">
        <is>
          <t>05/2018</t>
        </is>
      </c>
      <c r="C1288" t="n">
        <v>20</v>
      </c>
      <c r="D1288" t="inlineStr">
        <is>
          <t>S20</t>
        </is>
      </c>
      <c r="E1288" t="inlineStr">
        <is>
          <t>Nexa Brandenburg (S20)</t>
        </is>
      </c>
      <c r="F1288" t="inlineStr">
        <is>
          <t>Đức</t>
        </is>
      </c>
      <c r="G1288" t="inlineStr">
        <is>
          <t>POS</t>
        </is>
      </c>
      <c r="H1288" s="42" t="n">
        <v>18270.76</v>
      </c>
      <c r="I1288" s="42" t="n">
        <v>0</v>
      </c>
      <c r="J1288" s="42" t="n">
        <v>18270.76</v>
      </c>
      <c r="K1288" s="42" t="n">
        <v>1030.99</v>
      </c>
      <c r="L1288" s="42" t="n">
        <v>9</v>
      </c>
      <c r="M1288" s="42" t="n">
        <v>91</v>
      </c>
      <c r="N1288" s="42" t="n">
        <v>17239.77</v>
      </c>
      <c r="O1288" s="42" t="n">
        <v>18270.76</v>
      </c>
      <c r="P1288" s="42" t="n">
        <v>0</v>
      </c>
      <c r="Q1288" s="42" t="n">
        <v>0</v>
      </c>
      <c r="R1288" s="42" t="n">
        <v>0</v>
      </c>
      <c r="S1288" s="42">
        <f>N1288-(J1288-K1288)</f>
        <v/>
      </c>
      <c r="T1288">
        <f>IF(N1288=0,0,IF(AND(ABS(S1288)&gt;Calc!$B$8,ABS(S1288)/ABS(N1288)&gt;Calc!$B$9),1,0))</f>
        <v/>
      </c>
      <c r="U1288">
        <f>IF(AND(A1288=Calc!$B$3,OR(Calc!$B$6="*",G1288=Calc!$B$6),OR(Calc!$B$7="*",F1288=Calc!$B$7)),1,0)</f>
        <v/>
      </c>
      <c r="V1288">
        <f>IF(AND(U1288=1,J1288&gt;0),J1288+ROW()/1000000,0)</f>
        <v/>
      </c>
      <c r="W1288">
        <f>IF(AND(U1288=1,OR(N1288&lt;&gt;0,J1288&lt;&gt;0)),ABS(S1288)+ROW()/1000000,0)</f>
        <v/>
      </c>
      <c r="X1288">
        <f>IF(AND(U1288=1,T1288=1,C1288&lt;&gt;0),ABS(S1288)+ROW()/1000000,0)</f>
        <v/>
      </c>
    </row>
    <row r="1289">
      <c r="A1289" t="n">
        <v>201805</v>
      </c>
      <c r="B1289" t="inlineStr">
        <is>
          <t>05/2018</t>
        </is>
      </c>
      <c r="C1289" t="n">
        <v>22</v>
      </c>
      <c r="D1289" t="inlineStr">
        <is>
          <t>S22</t>
        </is>
      </c>
      <c r="E1289" t="inlineStr">
        <is>
          <t>Nexa Freistaat Thüringen (S22)</t>
        </is>
      </c>
      <c r="F1289" t="inlineStr">
        <is>
          <t>Đức</t>
        </is>
      </c>
      <c r="G1289" t="inlineStr">
        <is>
          <t>POS</t>
        </is>
      </c>
      <c r="H1289" s="42" t="n">
        <v>20666.5</v>
      </c>
      <c r="I1289" s="42" t="n">
        <v>0</v>
      </c>
      <c r="J1289" s="42" t="n">
        <v>20666.5</v>
      </c>
      <c r="K1289" s="42" t="n">
        <v>56</v>
      </c>
      <c r="L1289" s="42" t="n">
        <v>6</v>
      </c>
      <c r="M1289" s="42" t="n">
        <v>50</v>
      </c>
      <c r="N1289" s="42" t="n">
        <v>20610.5</v>
      </c>
      <c r="O1289" s="42" t="n">
        <v>20666.5</v>
      </c>
      <c r="P1289" s="42" t="n">
        <v>0</v>
      </c>
      <c r="Q1289" s="42" t="n">
        <v>0</v>
      </c>
      <c r="R1289" s="42" t="n">
        <v>0</v>
      </c>
      <c r="S1289" s="42">
        <f>N1289-(J1289-K1289)</f>
        <v/>
      </c>
      <c r="T1289">
        <f>IF(N1289=0,0,IF(AND(ABS(S1289)&gt;Calc!$B$8,ABS(S1289)/ABS(N1289)&gt;Calc!$B$9),1,0))</f>
        <v/>
      </c>
      <c r="U1289">
        <f>IF(AND(A1289=Calc!$B$3,OR(Calc!$B$6="*",G1289=Calc!$B$6),OR(Calc!$B$7="*",F1289=Calc!$B$7)),1,0)</f>
        <v/>
      </c>
      <c r="V1289">
        <f>IF(AND(U1289=1,J1289&gt;0),J1289+ROW()/1000000,0)</f>
        <v/>
      </c>
      <c r="W1289">
        <f>IF(AND(U1289=1,OR(N1289&lt;&gt;0,J1289&lt;&gt;0)),ABS(S1289)+ROW()/1000000,0)</f>
        <v/>
      </c>
      <c r="X1289">
        <f>IF(AND(U1289=1,T1289=1,C1289&lt;&gt;0),ABS(S1289)+ROW()/1000000,0)</f>
        <v/>
      </c>
    </row>
    <row r="1290">
      <c r="A1290" t="n">
        <v>201805</v>
      </c>
      <c r="B1290" t="inlineStr">
        <is>
          <t>05/2018</t>
        </is>
      </c>
      <c r="C1290" t="n">
        <v>23</v>
      </c>
      <c r="D1290" t="inlineStr">
        <is>
          <t>S23</t>
        </is>
      </c>
      <c r="E1290" t="inlineStr">
        <is>
          <t>Nexa Hamburg (S23)</t>
        </is>
      </c>
      <c r="F1290" t="inlineStr">
        <is>
          <t>Đức</t>
        </is>
      </c>
      <c r="G1290" t="inlineStr">
        <is>
          <t>POS</t>
        </is>
      </c>
      <c r="H1290" s="42" t="n">
        <v>22556.9</v>
      </c>
      <c r="I1290" s="42" t="n">
        <v>0</v>
      </c>
      <c r="J1290" s="42" t="n">
        <v>22556.9</v>
      </c>
      <c r="K1290" s="42" t="n">
        <v>94.98999999999999</v>
      </c>
      <c r="L1290" s="42" t="n">
        <v>12</v>
      </c>
      <c r="M1290" s="42" t="n">
        <v>90</v>
      </c>
      <c r="N1290" s="42" t="n">
        <v>22461.91</v>
      </c>
      <c r="O1290" s="42" t="n">
        <v>22556.9</v>
      </c>
      <c r="P1290" s="42" t="n">
        <v>0</v>
      </c>
      <c r="Q1290" s="42" t="n">
        <v>0</v>
      </c>
      <c r="R1290" s="42" t="n">
        <v>0</v>
      </c>
      <c r="S1290" s="42">
        <f>N1290-(J1290-K1290)</f>
        <v/>
      </c>
      <c r="T1290">
        <f>IF(N1290=0,0,IF(AND(ABS(S1290)&gt;Calc!$B$8,ABS(S1290)/ABS(N1290)&gt;Calc!$B$9),1,0))</f>
        <v/>
      </c>
      <c r="U1290">
        <f>IF(AND(A1290=Calc!$B$3,OR(Calc!$B$6="*",G1290=Calc!$B$6),OR(Calc!$B$7="*",F1290=Calc!$B$7)),1,0)</f>
        <v/>
      </c>
      <c r="V1290">
        <f>IF(AND(U1290=1,J1290&gt;0),J1290+ROW()/1000000,0)</f>
        <v/>
      </c>
      <c r="W1290">
        <f>IF(AND(U1290=1,OR(N1290&lt;&gt;0,J1290&lt;&gt;0)),ABS(S1290)+ROW()/1000000,0)</f>
        <v/>
      </c>
      <c r="X1290">
        <f>IF(AND(U1290=1,T1290=1,C1290&lt;&gt;0),ABS(S1290)+ROW()/1000000,0)</f>
        <v/>
      </c>
    </row>
    <row r="1291">
      <c r="A1291" t="n">
        <v>201805</v>
      </c>
      <c r="B1291" t="inlineStr">
        <is>
          <t>05/2018</t>
        </is>
      </c>
      <c r="C1291" t="n">
        <v>24</v>
      </c>
      <c r="D1291" t="inlineStr">
        <is>
          <t>S24</t>
        </is>
      </c>
      <c r="E1291" t="inlineStr">
        <is>
          <t>Nexa Hessen (S24)</t>
        </is>
      </c>
      <c r="F1291" t="inlineStr">
        <is>
          <t>Đức</t>
        </is>
      </c>
      <c r="G1291" t="inlineStr">
        <is>
          <t>POS</t>
        </is>
      </c>
      <c r="H1291" s="42" t="n">
        <v>9315.200000000001</v>
      </c>
      <c r="I1291" s="42" t="n">
        <v>0</v>
      </c>
      <c r="J1291" s="42" t="n">
        <v>9315.200000000001</v>
      </c>
      <c r="K1291" s="42" t="n">
        <v>0</v>
      </c>
      <c r="L1291" s="42" t="n">
        <v>7</v>
      </c>
      <c r="M1291" s="42" t="n">
        <v>45</v>
      </c>
      <c r="N1291" s="42" t="n">
        <v>9315.200000000001</v>
      </c>
      <c r="O1291" s="42" t="n">
        <v>9315.200000000001</v>
      </c>
      <c r="P1291" s="42" t="n">
        <v>0</v>
      </c>
      <c r="Q1291" s="42" t="n">
        <v>0</v>
      </c>
      <c r="R1291" s="42" t="n">
        <v>0</v>
      </c>
      <c r="S1291" s="42">
        <f>N1291-(J1291-K1291)</f>
        <v/>
      </c>
      <c r="T1291">
        <f>IF(N1291=0,0,IF(AND(ABS(S1291)&gt;Calc!$B$8,ABS(S1291)/ABS(N1291)&gt;Calc!$B$9),1,0))</f>
        <v/>
      </c>
      <c r="U1291">
        <f>IF(AND(A1291=Calc!$B$3,OR(Calc!$B$6="*",G1291=Calc!$B$6),OR(Calc!$B$7="*",F1291=Calc!$B$7)),1,0)</f>
        <v/>
      </c>
      <c r="V1291">
        <f>IF(AND(U1291=1,J1291&gt;0),J1291+ROW()/1000000,0)</f>
        <v/>
      </c>
      <c r="W1291">
        <f>IF(AND(U1291=1,OR(N1291&lt;&gt;0,J1291&lt;&gt;0)),ABS(S1291)+ROW()/1000000,0)</f>
        <v/>
      </c>
      <c r="X1291">
        <f>IF(AND(U1291=1,T1291=1,C1291&lt;&gt;0),ABS(S1291)+ROW()/1000000,0)</f>
        <v/>
      </c>
    </row>
    <row r="1292">
      <c r="A1292" t="n">
        <v>201805</v>
      </c>
      <c r="B1292" t="inlineStr">
        <is>
          <t>05/2018</t>
        </is>
      </c>
      <c r="C1292" t="n">
        <v>27</v>
      </c>
      <c r="D1292" t="inlineStr">
        <is>
          <t>S27</t>
        </is>
      </c>
      <c r="E1292" t="inlineStr">
        <is>
          <t>Nexa Sachsen-Anhalt (S27)</t>
        </is>
      </c>
      <c r="F1292" t="inlineStr">
        <is>
          <t>Đức</t>
        </is>
      </c>
      <c r="G1292" t="inlineStr">
        <is>
          <t>POS</t>
        </is>
      </c>
      <c r="H1292" s="42" t="n">
        <v>8808.67</v>
      </c>
      <c r="I1292" s="42" t="n">
        <v>0</v>
      </c>
      <c r="J1292" s="42" t="n">
        <v>8808.67</v>
      </c>
      <c r="K1292" s="42" t="n">
        <v>0</v>
      </c>
      <c r="L1292" s="42" t="n">
        <v>2</v>
      </c>
      <c r="M1292" s="42" t="n">
        <v>50</v>
      </c>
      <c r="N1292" s="42" t="n">
        <v>8808.67</v>
      </c>
      <c r="O1292" s="42" t="n">
        <v>8808.67</v>
      </c>
      <c r="P1292" s="42" t="n">
        <v>0</v>
      </c>
      <c r="Q1292" s="42" t="n">
        <v>0</v>
      </c>
      <c r="R1292" s="42" t="n">
        <v>0</v>
      </c>
      <c r="S1292" s="42">
        <f>N1292-(J1292-K1292)</f>
        <v/>
      </c>
      <c r="T1292">
        <f>IF(N1292=0,0,IF(AND(ABS(S1292)&gt;Calc!$B$8,ABS(S1292)/ABS(N1292)&gt;Calc!$B$9),1,0))</f>
        <v/>
      </c>
      <c r="U1292">
        <f>IF(AND(A1292=Calc!$B$3,OR(Calc!$B$6="*",G1292=Calc!$B$6),OR(Calc!$B$7="*",F1292=Calc!$B$7)),1,0)</f>
        <v/>
      </c>
      <c r="V1292">
        <f>IF(AND(U1292=1,J1292&gt;0),J1292+ROW()/1000000,0)</f>
        <v/>
      </c>
      <c r="W1292">
        <f>IF(AND(U1292=1,OR(N1292&lt;&gt;0,J1292&lt;&gt;0)),ABS(S1292)+ROW()/1000000,0)</f>
        <v/>
      </c>
      <c r="X1292">
        <f>IF(AND(U1292=1,T1292=1,C1292&lt;&gt;0),ABS(S1292)+ROW()/1000000,0)</f>
        <v/>
      </c>
    </row>
    <row r="1293">
      <c r="A1293" t="n">
        <v>201805</v>
      </c>
      <c r="B1293" t="inlineStr">
        <is>
          <t>05/2018</t>
        </is>
      </c>
      <c r="C1293" t="n">
        <v>29</v>
      </c>
      <c r="D1293" t="inlineStr">
        <is>
          <t>S29</t>
        </is>
      </c>
      <c r="E1293" t="inlineStr">
        <is>
          <t>Nexa Enna (S29)</t>
        </is>
      </c>
      <c r="F1293" t="inlineStr">
        <is>
          <t>Ý</t>
        </is>
      </c>
      <c r="G1293" t="inlineStr">
        <is>
          <t>POS</t>
        </is>
      </c>
      <c r="H1293" s="42" t="n">
        <v>17198.47</v>
      </c>
      <c r="I1293" s="42" t="n">
        <v>0</v>
      </c>
      <c r="J1293" s="42" t="n">
        <v>17198.47</v>
      </c>
      <c r="K1293" s="42" t="n">
        <v>601</v>
      </c>
      <c r="L1293" s="42" t="n">
        <v>8</v>
      </c>
      <c r="M1293" s="42" t="n">
        <v>81</v>
      </c>
      <c r="N1293" s="42" t="n">
        <v>16597.47</v>
      </c>
      <c r="O1293" s="42" t="n">
        <v>17198.47</v>
      </c>
      <c r="P1293" s="42" t="n">
        <v>1</v>
      </c>
      <c r="Q1293" s="42" t="n">
        <v>0</v>
      </c>
      <c r="R1293" s="42" t="n">
        <v>0</v>
      </c>
      <c r="S1293" s="42">
        <f>N1293-(J1293-K1293)</f>
        <v/>
      </c>
      <c r="T1293">
        <f>IF(N1293=0,0,IF(AND(ABS(S1293)&gt;Calc!$B$8,ABS(S1293)/ABS(N1293)&gt;Calc!$B$9),1,0))</f>
        <v/>
      </c>
      <c r="U1293">
        <f>IF(AND(A1293=Calc!$B$3,OR(Calc!$B$6="*",G1293=Calc!$B$6),OR(Calc!$B$7="*",F1293=Calc!$B$7)),1,0)</f>
        <v/>
      </c>
      <c r="V1293">
        <f>IF(AND(U1293=1,J1293&gt;0),J1293+ROW()/1000000,0)</f>
        <v/>
      </c>
      <c r="W1293">
        <f>IF(AND(U1293=1,OR(N1293&lt;&gt;0,J1293&lt;&gt;0)),ABS(S1293)+ROW()/1000000,0)</f>
        <v/>
      </c>
      <c r="X1293">
        <f>IF(AND(U1293=1,T1293=1,C1293&lt;&gt;0),ABS(S1293)+ROW()/1000000,0)</f>
        <v/>
      </c>
    </row>
    <row r="1294">
      <c r="A1294" t="n">
        <v>201805</v>
      </c>
      <c r="B1294" t="inlineStr">
        <is>
          <t>05/2018</t>
        </is>
      </c>
      <c r="C1294" t="n">
        <v>30</v>
      </c>
      <c r="D1294" t="inlineStr">
        <is>
          <t>S30</t>
        </is>
      </c>
      <c r="E1294" t="inlineStr">
        <is>
          <t>Nexa Pesaro (S30)</t>
        </is>
      </c>
      <c r="F1294" t="inlineStr">
        <is>
          <t>Ý</t>
        </is>
      </c>
      <c r="G1294" t="inlineStr">
        <is>
          <t>POS</t>
        </is>
      </c>
      <c r="H1294" s="42" t="n">
        <v>17823.19</v>
      </c>
      <c r="I1294" s="42" t="n">
        <v>0</v>
      </c>
      <c r="J1294" s="42" t="n">
        <v>17823.19</v>
      </c>
      <c r="K1294" s="42" t="n">
        <v>0</v>
      </c>
      <c r="L1294" s="42" t="n">
        <v>12</v>
      </c>
      <c r="M1294" s="42" t="n">
        <v>69</v>
      </c>
      <c r="N1294" s="42" t="n">
        <v>17823.19</v>
      </c>
      <c r="O1294" s="42" t="n">
        <v>17823.19</v>
      </c>
      <c r="P1294" s="42" t="n">
        <v>0</v>
      </c>
      <c r="Q1294" s="42" t="n">
        <v>0</v>
      </c>
      <c r="R1294" s="42" t="n">
        <v>0</v>
      </c>
      <c r="S1294" s="42">
        <f>N1294-(J1294-K1294)</f>
        <v/>
      </c>
      <c r="T1294">
        <f>IF(N1294=0,0,IF(AND(ABS(S1294)&gt;Calc!$B$8,ABS(S1294)/ABS(N1294)&gt;Calc!$B$9),1,0))</f>
        <v/>
      </c>
      <c r="U1294">
        <f>IF(AND(A1294=Calc!$B$3,OR(Calc!$B$6="*",G1294=Calc!$B$6),OR(Calc!$B$7="*",F1294=Calc!$B$7)),1,0)</f>
        <v/>
      </c>
      <c r="V1294">
        <f>IF(AND(U1294=1,J1294&gt;0),J1294+ROW()/1000000,0)</f>
        <v/>
      </c>
      <c r="W1294">
        <f>IF(AND(U1294=1,OR(N1294&lt;&gt;0,J1294&lt;&gt;0)),ABS(S1294)+ROW()/1000000,0)</f>
        <v/>
      </c>
      <c r="X1294">
        <f>IF(AND(U1294=1,T1294=1,C1294&lt;&gt;0),ABS(S1294)+ROW()/1000000,0)</f>
        <v/>
      </c>
    </row>
    <row r="1295">
      <c r="A1295" t="n">
        <v>201805</v>
      </c>
      <c r="B1295" t="inlineStr">
        <is>
          <t>05/2018</t>
        </is>
      </c>
      <c r="C1295" t="n">
        <v>32</v>
      </c>
      <c r="D1295" t="inlineStr">
        <is>
          <t>S32</t>
        </is>
      </c>
      <c r="E1295" t="inlineStr">
        <is>
          <t>Nexa Flevoland (S32)</t>
        </is>
      </c>
      <c r="F1295" t="inlineStr">
        <is>
          <t>Hà Lan</t>
        </is>
      </c>
      <c r="G1295" t="inlineStr">
        <is>
          <t>POS</t>
        </is>
      </c>
      <c r="H1295" s="42" t="n">
        <v>11039.01</v>
      </c>
      <c r="I1295" s="42" t="n">
        <v>0</v>
      </c>
      <c r="J1295" s="42" t="n">
        <v>11039.01</v>
      </c>
      <c r="K1295" s="42" t="n">
        <v>0</v>
      </c>
      <c r="L1295" s="42" t="n">
        <v>4</v>
      </c>
      <c r="M1295" s="42" t="n">
        <v>41</v>
      </c>
      <c r="N1295" s="42" t="n">
        <v>11039.01</v>
      </c>
      <c r="O1295" s="42" t="n">
        <v>11039.01</v>
      </c>
      <c r="P1295" s="42" t="n">
        <v>0</v>
      </c>
      <c r="Q1295" s="42" t="n">
        <v>0</v>
      </c>
      <c r="R1295" s="42" t="n">
        <v>0</v>
      </c>
      <c r="S1295" s="42">
        <f>N1295-(J1295-K1295)</f>
        <v/>
      </c>
      <c r="T1295">
        <f>IF(N1295=0,0,IF(AND(ABS(S1295)&gt;Calc!$B$8,ABS(S1295)/ABS(N1295)&gt;Calc!$B$9),1,0))</f>
        <v/>
      </c>
      <c r="U1295">
        <f>IF(AND(A1295=Calc!$B$3,OR(Calc!$B$6="*",G1295=Calc!$B$6),OR(Calc!$B$7="*",F1295=Calc!$B$7)),1,0)</f>
        <v/>
      </c>
      <c r="V1295">
        <f>IF(AND(U1295=1,J1295&gt;0),J1295+ROW()/1000000,0)</f>
        <v/>
      </c>
      <c r="W1295">
        <f>IF(AND(U1295=1,OR(N1295&lt;&gt;0,J1295&lt;&gt;0)),ABS(S1295)+ROW()/1000000,0)</f>
        <v/>
      </c>
      <c r="X1295">
        <f>IF(AND(U1295=1,T1295=1,C1295&lt;&gt;0),ABS(S1295)+ROW()/1000000,0)</f>
        <v/>
      </c>
    </row>
    <row r="1296">
      <c r="A1296" t="n">
        <v>201805</v>
      </c>
      <c r="B1296" t="inlineStr">
        <is>
          <t>05/2018</t>
        </is>
      </c>
      <c r="C1296" t="n">
        <v>33</v>
      </c>
      <c r="D1296" t="inlineStr">
        <is>
          <t>S33</t>
        </is>
      </c>
      <c r="E1296" t="inlineStr">
        <is>
          <t>Nexa Friesland (S33)</t>
        </is>
      </c>
      <c r="F1296" t="inlineStr">
        <is>
          <t>Hà Lan</t>
        </is>
      </c>
      <c r="G1296" t="inlineStr">
        <is>
          <t>POS</t>
        </is>
      </c>
      <c r="H1296" s="42" t="n">
        <v>809.99</v>
      </c>
      <c r="I1296" s="42" t="n">
        <v>0</v>
      </c>
      <c r="J1296" s="42" t="n">
        <v>809.99</v>
      </c>
      <c r="K1296" s="42" t="n">
        <v>0</v>
      </c>
      <c r="L1296" s="42" t="n">
        <v>2</v>
      </c>
      <c r="M1296" s="42" t="n">
        <v>6</v>
      </c>
      <c r="N1296" s="42" t="n">
        <v>809.99</v>
      </c>
      <c r="O1296" s="42" t="n">
        <v>809.99</v>
      </c>
      <c r="P1296" s="42" t="n">
        <v>0</v>
      </c>
      <c r="Q1296" s="42" t="n">
        <v>0</v>
      </c>
      <c r="R1296" s="42" t="n">
        <v>0</v>
      </c>
      <c r="S1296" s="42">
        <f>N1296-(J1296-K1296)</f>
        <v/>
      </c>
      <c r="T1296">
        <f>IF(N1296=0,0,IF(AND(ABS(S1296)&gt;Calc!$B$8,ABS(S1296)/ABS(N1296)&gt;Calc!$B$9),1,0))</f>
        <v/>
      </c>
      <c r="U1296">
        <f>IF(AND(A1296=Calc!$B$3,OR(Calc!$B$6="*",G1296=Calc!$B$6),OR(Calc!$B$7="*",F1296=Calc!$B$7)),1,0)</f>
        <v/>
      </c>
      <c r="V1296">
        <f>IF(AND(U1296=1,J1296&gt;0),J1296+ROW()/1000000,0)</f>
        <v/>
      </c>
      <c r="W1296">
        <f>IF(AND(U1296=1,OR(N1296&lt;&gt;0,J1296&lt;&gt;0)),ABS(S1296)+ROW()/1000000,0)</f>
        <v/>
      </c>
      <c r="X1296">
        <f>IF(AND(U1296=1,T1296=1,C1296&lt;&gt;0),ABS(S1296)+ROW()/1000000,0)</f>
        <v/>
      </c>
    </row>
    <row r="1297">
      <c r="A1297" t="n">
        <v>201805</v>
      </c>
      <c r="B1297" t="inlineStr">
        <is>
          <t>05/2018</t>
        </is>
      </c>
      <c r="C1297" t="n">
        <v>34</v>
      </c>
      <c r="D1297" t="inlineStr">
        <is>
          <t>S34</t>
        </is>
      </c>
      <c r="E1297" t="inlineStr">
        <is>
          <t>Nexa Groningen (S34)</t>
        </is>
      </c>
      <c r="F1297" t="inlineStr">
        <is>
          <t>Hà Lan</t>
        </is>
      </c>
      <c r="G1297" t="inlineStr">
        <is>
          <t>POS</t>
        </is>
      </c>
      <c r="H1297" s="42" t="n">
        <v>4181.82</v>
      </c>
      <c r="I1297" s="42" t="n">
        <v>0</v>
      </c>
      <c r="J1297" s="42" t="n">
        <v>4181.82</v>
      </c>
      <c r="K1297" s="42" t="n">
        <v>57.88</v>
      </c>
      <c r="L1297" s="42" t="n">
        <v>3</v>
      </c>
      <c r="M1297" s="42" t="n">
        <v>15</v>
      </c>
      <c r="N1297" s="42" t="n">
        <v>4123.94</v>
      </c>
      <c r="O1297" s="42" t="n">
        <v>4181.82</v>
      </c>
      <c r="P1297" s="42" t="n">
        <v>0</v>
      </c>
      <c r="Q1297" s="42" t="n">
        <v>0</v>
      </c>
      <c r="R1297" s="42" t="n">
        <v>0</v>
      </c>
      <c r="S1297" s="42">
        <f>N1297-(J1297-K1297)</f>
        <v/>
      </c>
      <c r="T1297">
        <f>IF(N1297=0,0,IF(AND(ABS(S1297)&gt;Calc!$B$8,ABS(S1297)/ABS(N1297)&gt;Calc!$B$9),1,0))</f>
        <v/>
      </c>
      <c r="U1297">
        <f>IF(AND(A1297=Calc!$B$3,OR(Calc!$B$6="*",G1297=Calc!$B$6),OR(Calc!$B$7="*",F1297=Calc!$B$7)),1,0)</f>
        <v/>
      </c>
      <c r="V1297">
        <f>IF(AND(U1297=1,J1297&gt;0),J1297+ROW()/1000000,0)</f>
        <v/>
      </c>
      <c r="W1297">
        <f>IF(AND(U1297=1,OR(N1297&lt;&gt;0,J1297&lt;&gt;0)),ABS(S1297)+ROW()/1000000,0)</f>
        <v/>
      </c>
      <c r="X1297">
        <f>IF(AND(U1297=1,T1297=1,C1297&lt;&gt;0),ABS(S1297)+ROW()/1000000,0)</f>
        <v/>
      </c>
    </row>
    <row r="1298">
      <c r="A1298" t="n">
        <v>201805</v>
      </c>
      <c r="B1298" t="inlineStr">
        <is>
          <t>05/2018</t>
        </is>
      </c>
      <c r="C1298" t="n">
        <v>36</v>
      </c>
      <c r="D1298" t="inlineStr">
        <is>
          <t>S36</t>
        </is>
      </c>
      <c r="E1298" t="inlineStr">
        <is>
          <t>Nexa Armagh (S36)</t>
        </is>
      </c>
      <c r="F1298" t="inlineStr">
        <is>
          <t>Anh</t>
        </is>
      </c>
      <c r="G1298" t="inlineStr">
        <is>
          <t>POS</t>
        </is>
      </c>
      <c r="H1298" s="42" t="n">
        <v>21290.08</v>
      </c>
      <c r="I1298" s="42" t="n">
        <v>0</v>
      </c>
      <c r="J1298" s="42" t="n">
        <v>21290.08</v>
      </c>
      <c r="K1298" s="42" t="n">
        <v>0</v>
      </c>
      <c r="L1298" s="42" t="n">
        <v>8</v>
      </c>
      <c r="M1298" s="42" t="n">
        <v>59</v>
      </c>
      <c r="N1298" s="42" t="n">
        <v>21290.08</v>
      </c>
      <c r="O1298" s="42" t="n">
        <v>21290.08</v>
      </c>
      <c r="P1298" s="42" t="n">
        <v>1</v>
      </c>
      <c r="Q1298" s="42" t="n">
        <v>0</v>
      </c>
      <c r="R1298" s="42" t="n">
        <v>0</v>
      </c>
      <c r="S1298" s="42">
        <f>N1298-(J1298-K1298)</f>
        <v/>
      </c>
      <c r="T1298">
        <f>IF(N1298=0,0,IF(AND(ABS(S1298)&gt;Calc!$B$8,ABS(S1298)/ABS(N1298)&gt;Calc!$B$9),1,0))</f>
        <v/>
      </c>
      <c r="U1298">
        <f>IF(AND(A1298=Calc!$B$3,OR(Calc!$B$6="*",G1298=Calc!$B$6),OR(Calc!$B$7="*",F1298=Calc!$B$7)),1,0)</f>
        <v/>
      </c>
      <c r="V1298">
        <f>IF(AND(U1298=1,J1298&gt;0),J1298+ROW()/1000000,0)</f>
        <v/>
      </c>
      <c r="W1298">
        <f>IF(AND(U1298=1,OR(N1298&lt;&gt;0,J1298&lt;&gt;0)),ABS(S1298)+ROW()/1000000,0)</f>
        <v/>
      </c>
      <c r="X1298">
        <f>IF(AND(U1298=1,T1298=1,C1298&lt;&gt;0),ABS(S1298)+ROW()/1000000,0)</f>
        <v/>
      </c>
    </row>
    <row r="1299">
      <c r="A1299" t="n">
        <v>201805</v>
      </c>
      <c r="B1299" t="inlineStr">
        <is>
          <t>05/2018</t>
        </is>
      </c>
      <c r="C1299" t="n">
        <v>37</v>
      </c>
      <c r="D1299" t="inlineStr">
        <is>
          <t>S37</t>
        </is>
      </c>
      <c r="E1299" t="inlineStr">
        <is>
          <t>Nexa Ayrshire (S37)</t>
        </is>
      </c>
      <c r="F1299" t="inlineStr">
        <is>
          <t>Anh</t>
        </is>
      </c>
      <c r="G1299" t="inlineStr">
        <is>
          <t>POS</t>
        </is>
      </c>
      <c r="H1299" s="42" t="n">
        <v>2724.67</v>
      </c>
      <c r="I1299" s="42" t="n">
        <v>0</v>
      </c>
      <c r="J1299" s="42" t="n">
        <v>2724.67</v>
      </c>
      <c r="K1299" s="42" t="n">
        <v>0</v>
      </c>
      <c r="L1299" s="42" t="n">
        <v>4</v>
      </c>
      <c r="M1299" s="42" t="n">
        <v>21</v>
      </c>
      <c r="N1299" s="42" t="n">
        <v>2724.67</v>
      </c>
      <c r="O1299" s="42" t="n">
        <v>2724.67</v>
      </c>
      <c r="P1299" s="42" t="n">
        <v>0</v>
      </c>
      <c r="Q1299" s="42" t="n">
        <v>0</v>
      </c>
      <c r="R1299" s="42" t="n">
        <v>0</v>
      </c>
      <c r="S1299" s="42">
        <f>N1299-(J1299-K1299)</f>
        <v/>
      </c>
      <c r="T1299">
        <f>IF(N1299=0,0,IF(AND(ABS(S1299)&gt;Calc!$B$8,ABS(S1299)/ABS(N1299)&gt;Calc!$B$9),1,0))</f>
        <v/>
      </c>
      <c r="U1299">
        <f>IF(AND(A1299=Calc!$B$3,OR(Calc!$B$6="*",G1299=Calc!$B$6),OR(Calc!$B$7="*",F1299=Calc!$B$7)),1,0)</f>
        <v/>
      </c>
      <c r="V1299">
        <f>IF(AND(U1299=1,J1299&gt;0),J1299+ROW()/1000000,0)</f>
        <v/>
      </c>
      <c r="W1299">
        <f>IF(AND(U1299=1,OR(N1299&lt;&gt;0,J1299&lt;&gt;0)),ABS(S1299)+ROW()/1000000,0)</f>
        <v/>
      </c>
      <c r="X1299">
        <f>IF(AND(U1299=1,T1299=1,C1299&lt;&gt;0),ABS(S1299)+ROW()/1000000,0)</f>
        <v/>
      </c>
    </row>
    <row r="1300">
      <c r="A1300" t="n">
        <v>201805</v>
      </c>
      <c r="B1300" t="inlineStr">
        <is>
          <t>05/2018</t>
        </is>
      </c>
      <c r="C1300" t="n">
        <v>38</v>
      </c>
      <c r="D1300" t="inlineStr">
        <is>
          <t>S38</t>
        </is>
      </c>
      <c r="E1300" t="inlineStr">
        <is>
          <t>Nexa Belfast (S38)</t>
        </is>
      </c>
      <c r="F1300" t="inlineStr">
        <is>
          <t>Anh</t>
        </is>
      </c>
      <c r="G1300" t="inlineStr">
        <is>
          <t>POS</t>
        </is>
      </c>
      <c r="H1300" s="42" t="n">
        <v>13254.66</v>
      </c>
      <c r="I1300" s="42" t="n">
        <v>0</v>
      </c>
      <c r="J1300" s="42" t="n">
        <v>13254.66</v>
      </c>
      <c r="K1300" s="42" t="n">
        <v>2632.5</v>
      </c>
      <c r="L1300" s="42" t="n">
        <v>5</v>
      </c>
      <c r="M1300" s="42" t="n">
        <v>63</v>
      </c>
      <c r="N1300" s="42" t="n">
        <v>10622.16</v>
      </c>
      <c r="O1300" s="42" t="n">
        <v>13254.66</v>
      </c>
      <c r="P1300" s="42" t="n">
        <v>0</v>
      </c>
      <c r="Q1300" s="42" t="n">
        <v>0</v>
      </c>
      <c r="R1300" s="42" t="n">
        <v>0</v>
      </c>
      <c r="S1300" s="42">
        <f>N1300-(J1300-K1300)</f>
        <v/>
      </c>
      <c r="T1300">
        <f>IF(N1300=0,0,IF(AND(ABS(S1300)&gt;Calc!$B$8,ABS(S1300)/ABS(N1300)&gt;Calc!$B$9),1,0))</f>
        <v/>
      </c>
      <c r="U1300">
        <f>IF(AND(A1300=Calc!$B$3,OR(Calc!$B$6="*",G1300=Calc!$B$6),OR(Calc!$B$7="*",F1300=Calc!$B$7)),1,0)</f>
        <v/>
      </c>
      <c r="V1300">
        <f>IF(AND(U1300=1,J1300&gt;0),J1300+ROW()/1000000,0)</f>
        <v/>
      </c>
      <c r="W1300">
        <f>IF(AND(U1300=1,OR(N1300&lt;&gt;0,J1300&lt;&gt;0)),ABS(S1300)+ROW()/1000000,0)</f>
        <v/>
      </c>
      <c r="X1300">
        <f>IF(AND(U1300=1,T1300=1,C1300&lt;&gt;0),ABS(S1300)+ROW()/1000000,0)</f>
        <v/>
      </c>
    </row>
    <row r="1301">
      <c r="A1301" t="n">
        <v>201805</v>
      </c>
      <c r="B1301" t="inlineStr">
        <is>
          <t>05/2018</t>
        </is>
      </c>
      <c r="C1301" t="n">
        <v>39</v>
      </c>
      <c r="D1301" t="inlineStr">
        <is>
          <t>S39</t>
        </is>
      </c>
      <c r="E1301" t="inlineStr">
        <is>
          <t>Nexa Blaenau Gwent (S39)</t>
        </is>
      </c>
      <c r="F1301" t="inlineStr">
        <is>
          <t>Anh</t>
        </is>
      </c>
      <c r="G1301" t="inlineStr">
        <is>
          <t>POS</t>
        </is>
      </c>
      <c r="H1301" s="42" t="n">
        <v>11662.48</v>
      </c>
      <c r="I1301" s="42" t="n">
        <v>0</v>
      </c>
      <c r="J1301" s="42" t="n">
        <v>11662.48</v>
      </c>
      <c r="K1301" s="42" t="n">
        <v>2397.6</v>
      </c>
      <c r="L1301" s="42" t="n">
        <v>8</v>
      </c>
      <c r="M1301" s="42" t="n">
        <v>58</v>
      </c>
      <c r="N1301" s="42" t="n">
        <v>9264.879999999999</v>
      </c>
      <c r="O1301" s="42" t="n">
        <v>11662.48</v>
      </c>
      <c r="P1301" s="42" t="n">
        <v>0</v>
      </c>
      <c r="Q1301" s="42" t="n">
        <v>0</v>
      </c>
      <c r="R1301" s="42" t="n">
        <v>0</v>
      </c>
      <c r="S1301" s="42">
        <f>N1301-(J1301-K1301)</f>
        <v/>
      </c>
      <c r="T1301">
        <f>IF(N1301=0,0,IF(AND(ABS(S1301)&gt;Calc!$B$8,ABS(S1301)/ABS(N1301)&gt;Calc!$B$9),1,0))</f>
        <v/>
      </c>
      <c r="U1301">
        <f>IF(AND(A1301=Calc!$B$3,OR(Calc!$B$6="*",G1301=Calc!$B$6),OR(Calc!$B$7="*",F1301=Calc!$B$7)),1,0)</f>
        <v/>
      </c>
      <c r="V1301">
        <f>IF(AND(U1301=1,J1301&gt;0),J1301+ROW()/1000000,0)</f>
        <v/>
      </c>
      <c r="W1301">
        <f>IF(AND(U1301=1,OR(N1301&lt;&gt;0,J1301&lt;&gt;0)),ABS(S1301)+ROW()/1000000,0)</f>
        <v/>
      </c>
      <c r="X1301">
        <f>IF(AND(U1301=1,T1301=1,C1301&lt;&gt;0),ABS(S1301)+ROW()/1000000,0)</f>
        <v/>
      </c>
    </row>
    <row r="1302">
      <c r="A1302" t="n">
        <v>201805</v>
      </c>
      <c r="B1302" t="inlineStr">
        <is>
          <t>05/2018</t>
        </is>
      </c>
      <c r="C1302" t="n">
        <v>40</v>
      </c>
      <c r="D1302" t="inlineStr">
        <is>
          <t>S40</t>
        </is>
      </c>
      <c r="E1302" t="inlineStr">
        <is>
          <t>Nexa Dungannon and South Tyrone (S40)</t>
        </is>
      </c>
      <c r="F1302" t="inlineStr">
        <is>
          <t>Anh</t>
        </is>
      </c>
      <c r="G1302" t="inlineStr">
        <is>
          <t>POS</t>
        </is>
      </c>
      <c r="H1302" s="42" t="n">
        <v>23434.21</v>
      </c>
      <c r="I1302" s="42" t="n">
        <v>0</v>
      </c>
      <c r="J1302" s="42" t="n">
        <v>23434.21</v>
      </c>
      <c r="K1302" s="42" t="n">
        <v>1109.95</v>
      </c>
      <c r="L1302" s="42" t="n">
        <v>10</v>
      </c>
      <c r="M1302" s="42" t="n">
        <v>110</v>
      </c>
      <c r="N1302" s="42" t="n">
        <v>22324.26</v>
      </c>
      <c r="O1302" s="42" t="n">
        <v>23434.21</v>
      </c>
      <c r="P1302" s="42" t="n">
        <v>0</v>
      </c>
      <c r="Q1302" s="42" t="n">
        <v>0</v>
      </c>
      <c r="R1302" s="42" t="n">
        <v>0</v>
      </c>
      <c r="S1302" s="42">
        <f>N1302-(J1302-K1302)</f>
        <v/>
      </c>
      <c r="T1302">
        <f>IF(N1302=0,0,IF(AND(ABS(S1302)&gt;Calc!$B$8,ABS(S1302)/ABS(N1302)&gt;Calc!$B$9),1,0))</f>
        <v/>
      </c>
      <c r="U1302">
        <f>IF(AND(A1302=Calc!$B$3,OR(Calc!$B$6="*",G1302=Calc!$B$6),OR(Calc!$B$7="*",F1302=Calc!$B$7)),1,0)</f>
        <v/>
      </c>
      <c r="V1302">
        <f>IF(AND(U1302=1,J1302&gt;0),J1302+ROW()/1000000,0)</f>
        <v/>
      </c>
      <c r="W1302">
        <f>IF(AND(U1302=1,OR(N1302&lt;&gt;0,J1302&lt;&gt;0)),ABS(S1302)+ROW()/1000000,0)</f>
        <v/>
      </c>
      <c r="X1302">
        <f>IF(AND(U1302=1,T1302=1,C1302&lt;&gt;0),ABS(S1302)+ROW()/1000000,0)</f>
        <v/>
      </c>
    </row>
    <row r="1303">
      <c r="A1303" t="n">
        <v>201805</v>
      </c>
      <c r="B1303" t="inlineStr">
        <is>
          <t>05/2018</t>
        </is>
      </c>
      <c r="C1303" t="n">
        <v>41</v>
      </c>
      <c r="D1303" t="inlineStr">
        <is>
          <t>S41</t>
        </is>
      </c>
      <c r="E1303" t="inlineStr">
        <is>
          <t>Nexa Fermanagh (S41)</t>
        </is>
      </c>
      <c r="F1303" t="inlineStr">
        <is>
          <t>Anh</t>
        </is>
      </c>
      <c r="G1303" t="inlineStr">
        <is>
          <t>POS</t>
        </is>
      </c>
      <c r="H1303" s="42" t="n">
        <v>7567.83</v>
      </c>
      <c r="I1303" s="42" t="n">
        <v>0</v>
      </c>
      <c r="J1303" s="42" t="n">
        <v>7567.83</v>
      </c>
      <c r="K1303" s="42" t="n">
        <v>0</v>
      </c>
      <c r="L1303" s="42" t="n">
        <v>8</v>
      </c>
      <c r="M1303" s="42" t="n">
        <v>63</v>
      </c>
      <c r="N1303" s="42" t="n">
        <v>7567.83</v>
      </c>
      <c r="O1303" s="42" t="n">
        <v>7567.83</v>
      </c>
      <c r="P1303" s="42" t="n">
        <v>0</v>
      </c>
      <c r="Q1303" s="42" t="n">
        <v>0</v>
      </c>
      <c r="R1303" s="42" t="n">
        <v>0</v>
      </c>
      <c r="S1303" s="42">
        <f>N1303-(J1303-K1303)</f>
        <v/>
      </c>
      <c r="T1303">
        <f>IF(N1303=0,0,IF(AND(ABS(S1303)&gt;Calc!$B$8,ABS(S1303)/ABS(N1303)&gt;Calc!$B$9),1,0))</f>
        <v/>
      </c>
      <c r="U1303">
        <f>IF(AND(A1303=Calc!$B$3,OR(Calc!$B$6="*",G1303=Calc!$B$6),OR(Calc!$B$7="*",F1303=Calc!$B$7)),1,0)</f>
        <v/>
      </c>
      <c r="V1303">
        <f>IF(AND(U1303=1,J1303&gt;0),J1303+ROW()/1000000,0)</f>
        <v/>
      </c>
      <c r="W1303">
        <f>IF(AND(U1303=1,OR(N1303&lt;&gt;0,J1303&lt;&gt;0)),ABS(S1303)+ROW()/1000000,0)</f>
        <v/>
      </c>
      <c r="X1303">
        <f>IF(AND(U1303=1,T1303=1,C1303&lt;&gt;0),ABS(S1303)+ROW()/1000000,0)</f>
        <v/>
      </c>
    </row>
    <row r="1304">
      <c r="A1304" t="n">
        <v>201805</v>
      </c>
      <c r="B1304" t="inlineStr">
        <is>
          <t>05/2018</t>
        </is>
      </c>
      <c r="C1304" t="n">
        <v>42</v>
      </c>
      <c r="D1304" t="inlineStr">
        <is>
          <t>S42</t>
        </is>
      </c>
      <c r="E1304" t="inlineStr">
        <is>
          <t>Nexa North Down (S42)</t>
        </is>
      </c>
      <c r="F1304" t="inlineStr">
        <is>
          <t>Anh</t>
        </is>
      </c>
      <c r="G1304" t="inlineStr">
        <is>
          <t>POS</t>
        </is>
      </c>
      <c r="H1304" s="42" t="n">
        <v>15108.63</v>
      </c>
      <c r="I1304" s="42" t="n">
        <v>0</v>
      </c>
      <c r="J1304" s="42" t="n">
        <v>15108.63</v>
      </c>
      <c r="K1304" s="42" t="n">
        <v>269</v>
      </c>
      <c r="L1304" s="42" t="n">
        <v>7</v>
      </c>
      <c r="M1304" s="42" t="n">
        <v>53</v>
      </c>
      <c r="N1304" s="42" t="n">
        <v>14839.63</v>
      </c>
      <c r="O1304" s="42" t="n">
        <v>15108.63</v>
      </c>
      <c r="P1304" s="42" t="n">
        <v>0</v>
      </c>
      <c r="Q1304" s="42" t="n">
        <v>0</v>
      </c>
      <c r="R1304" s="42" t="n">
        <v>0</v>
      </c>
      <c r="S1304" s="42">
        <f>N1304-(J1304-K1304)</f>
        <v/>
      </c>
      <c r="T1304">
        <f>IF(N1304=0,0,IF(AND(ABS(S1304)&gt;Calc!$B$8,ABS(S1304)/ABS(N1304)&gt;Calc!$B$9),1,0))</f>
        <v/>
      </c>
      <c r="U1304">
        <f>IF(AND(A1304=Calc!$B$3,OR(Calc!$B$6="*",G1304=Calc!$B$6),OR(Calc!$B$7="*",F1304=Calc!$B$7)),1,0)</f>
        <v/>
      </c>
      <c r="V1304">
        <f>IF(AND(U1304=1,J1304&gt;0),J1304+ROW()/1000000,0)</f>
        <v/>
      </c>
      <c r="W1304">
        <f>IF(AND(U1304=1,OR(N1304&lt;&gt;0,J1304&lt;&gt;0)),ABS(S1304)+ROW()/1000000,0)</f>
        <v/>
      </c>
      <c r="X1304">
        <f>IF(AND(U1304=1,T1304=1,C1304&lt;&gt;0),ABS(S1304)+ROW()/1000000,0)</f>
        <v/>
      </c>
    </row>
    <row r="1305">
      <c r="A1305" t="n">
        <v>201805</v>
      </c>
      <c r="B1305" t="inlineStr">
        <is>
          <t>05/2018</t>
        </is>
      </c>
      <c r="C1305" t="n">
        <v>43</v>
      </c>
      <c r="D1305" t="inlineStr">
        <is>
          <t>S43</t>
        </is>
      </c>
      <c r="E1305" t="inlineStr">
        <is>
          <t>Nexa Alaska (S43)</t>
        </is>
      </c>
      <c r="F1305" t="inlineStr">
        <is>
          <t>Mỹ</t>
        </is>
      </c>
      <c r="G1305" t="inlineStr">
        <is>
          <t>POS</t>
        </is>
      </c>
      <c r="H1305" s="42" t="n">
        <v>3373.99</v>
      </c>
      <c r="I1305" s="42" t="n">
        <v>0</v>
      </c>
      <c r="J1305" s="42" t="n">
        <v>3373.99</v>
      </c>
      <c r="K1305" s="42" t="n">
        <v>0</v>
      </c>
      <c r="L1305" s="42" t="n">
        <v>3</v>
      </c>
      <c r="M1305" s="42" t="n">
        <v>17</v>
      </c>
      <c r="N1305" s="42" t="n">
        <v>3373.99</v>
      </c>
      <c r="O1305" s="42" t="n">
        <v>3373.99</v>
      </c>
      <c r="P1305" s="42" t="n">
        <v>0</v>
      </c>
      <c r="Q1305" s="42" t="n">
        <v>0</v>
      </c>
      <c r="R1305" s="42" t="n">
        <v>0</v>
      </c>
      <c r="S1305" s="42">
        <f>N1305-(J1305-K1305)</f>
        <v/>
      </c>
      <c r="T1305">
        <f>IF(N1305=0,0,IF(AND(ABS(S1305)&gt;Calc!$B$8,ABS(S1305)/ABS(N1305)&gt;Calc!$B$9),1,0))</f>
        <v/>
      </c>
      <c r="U1305">
        <f>IF(AND(A1305=Calc!$B$3,OR(Calc!$B$6="*",G1305=Calc!$B$6),OR(Calc!$B$7="*",F1305=Calc!$B$7)),1,0)</f>
        <v/>
      </c>
      <c r="V1305">
        <f>IF(AND(U1305=1,J1305&gt;0),J1305+ROW()/1000000,0)</f>
        <v/>
      </c>
      <c r="W1305">
        <f>IF(AND(U1305=1,OR(N1305&lt;&gt;0,J1305&lt;&gt;0)),ABS(S1305)+ROW()/1000000,0)</f>
        <v/>
      </c>
      <c r="X1305">
        <f>IF(AND(U1305=1,T1305=1,C1305&lt;&gt;0),ABS(S1305)+ROW()/1000000,0)</f>
        <v/>
      </c>
    </row>
    <row r="1306">
      <c r="A1306" t="n">
        <v>201805</v>
      </c>
      <c r="B1306" t="inlineStr">
        <is>
          <t>05/2018</t>
        </is>
      </c>
      <c r="C1306" t="n">
        <v>44</v>
      </c>
      <c r="D1306" t="inlineStr">
        <is>
          <t>S44</t>
        </is>
      </c>
      <c r="E1306" t="inlineStr">
        <is>
          <t>Nexa Arkansas (S44)</t>
        </is>
      </c>
      <c r="F1306" t="inlineStr">
        <is>
          <t>Mỹ</t>
        </is>
      </c>
      <c r="G1306" t="inlineStr">
        <is>
          <t>POS</t>
        </is>
      </c>
      <c r="H1306" s="42" t="n">
        <v>25938.29</v>
      </c>
      <c r="I1306" s="42" t="n">
        <v>0</v>
      </c>
      <c r="J1306" s="42" t="n">
        <v>25938.29</v>
      </c>
      <c r="K1306" s="42" t="n">
        <v>156</v>
      </c>
      <c r="L1306" s="42" t="n">
        <v>13</v>
      </c>
      <c r="M1306" s="42" t="n">
        <v>109</v>
      </c>
      <c r="N1306" s="42" t="n">
        <v>25782.29</v>
      </c>
      <c r="O1306" s="42" t="n">
        <v>25938.29</v>
      </c>
      <c r="P1306" s="42" t="n">
        <v>1</v>
      </c>
      <c r="Q1306" s="42" t="n">
        <v>0</v>
      </c>
      <c r="R1306" s="42" t="n">
        <v>0</v>
      </c>
      <c r="S1306" s="42">
        <f>N1306-(J1306-K1306)</f>
        <v/>
      </c>
      <c r="T1306">
        <f>IF(N1306=0,0,IF(AND(ABS(S1306)&gt;Calc!$B$8,ABS(S1306)/ABS(N1306)&gt;Calc!$B$9),1,0))</f>
        <v/>
      </c>
      <c r="U1306">
        <f>IF(AND(A1306=Calc!$B$3,OR(Calc!$B$6="*",G1306=Calc!$B$6),OR(Calc!$B$7="*",F1306=Calc!$B$7)),1,0)</f>
        <v/>
      </c>
      <c r="V1306">
        <f>IF(AND(U1306=1,J1306&gt;0),J1306+ROW()/1000000,0)</f>
        <v/>
      </c>
      <c r="W1306">
        <f>IF(AND(U1306=1,OR(N1306&lt;&gt;0,J1306&lt;&gt;0)),ABS(S1306)+ROW()/1000000,0)</f>
        <v/>
      </c>
      <c r="X1306">
        <f>IF(AND(U1306=1,T1306=1,C1306&lt;&gt;0),ABS(S1306)+ROW()/1000000,0)</f>
        <v/>
      </c>
    </row>
    <row r="1307">
      <c r="A1307" t="n">
        <v>201805</v>
      </c>
      <c r="B1307" t="inlineStr">
        <is>
          <t>05/2018</t>
        </is>
      </c>
      <c r="C1307" t="n">
        <v>45</v>
      </c>
      <c r="D1307" t="inlineStr">
        <is>
          <t>S45</t>
        </is>
      </c>
      <c r="E1307" t="inlineStr">
        <is>
          <t>Nexa Connecticut (S45)</t>
        </is>
      </c>
      <c r="F1307" t="inlineStr">
        <is>
          <t>Mỹ</t>
        </is>
      </c>
      <c r="G1307" t="inlineStr">
        <is>
          <t>POS</t>
        </is>
      </c>
      <c r="H1307" s="42" t="n">
        <v>32030.41</v>
      </c>
      <c r="I1307" s="42" t="n">
        <v>0</v>
      </c>
      <c r="J1307" s="42" t="n">
        <v>32030.41</v>
      </c>
      <c r="K1307" s="42" t="n">
        <v>2665.95</v>
      </c>
      <c r="L1307" s="42" t="n">
        <v>11</v>
      </c>
      <c r="M1307" s="42" t="n">
        <v>113</v>
      </c>
      <c r="N1307" s="42" t="n">
        <v>29364.46</v>
      </c>
      <c r="O1307" s="42" t="n">
        <v>32030.41</v>
      </c>
      <c r="P1307" s="42" t="n">
        <v>0</v>
      </c>
      <c r="Q1307" s="42" t="n">
        <v>0</v>
      </c>
      <c r="R1307" s="42" t="n">
        <v>0</v>
      </c>
      <c r="S1307" s="42">
        <f>N1307-(J1307-K1307)</f>
        <v/>
      </c>
      <c r="T1307">
        <f>IF(N1307=0,0,IF(AND(ABS(S1307)&gt;Calc!$B$8,ABS(S1307)/ABS(N1307)&gt;Calc!$B$9),1,0))</f>
        <v/>
      </c>
      <c r="U1307">
        <f>IF(AND(A1307=Calc!$B$3,OR(Calc!$B$6="*",G1307=Calc!$B$6),OR(Calc!$B$7="*",F1307=Calc!$B$7)),1,0)</f>
        <v/>
      </c>
      <c r="V1307">
        <f>IF(AND(U1307=1,J1307&gt;0),J1307+ROW()/1000000,0)</f>
        <v/>
      </c>
      <c r="W1307">
        <f>IF(AND(U1307=1,OR(N1307&lt;&gt;0,J1307&lt;&gt;0)),ABS(S1307)+ROW()/1000000,0)</f>
        <v/>
      </c>
      <c r="X1307">
        <f>IF(AND(U1307=1,T1307=1,C1307&lt;&gt;0),ABS(S1307)+ROW()/1000000,0)</f>
        <v/>
      </c>
    </row>
    <row r="1308">
      <c r="A1308" t="n">
        <v>201805</v>
      </c>
      <c r="B1308" t="inlineStr">
        <is>
          <t>05/2018</t>
        </is>
      </c>
      <c r="C1308" t="n">
        <v>47</v>
      </c>
      <c r="D1308" t="inlineStr">
        <is>
          <t>S47</t>
        </is>
      </c>
      <c r="E1308" t="inlineStr">
        <is>
          <t>Nexa Hawaii (S47)</t>
        </is>
      </c>
      <c r="F1308" t="inlineStr">
        <is>
          <t>Mỹ</t>
        </is>
      </c>
      <c r="G1308" t="inlineStr">
        <is>
          <t>POS</t>
        </is>
      </c>
      <c r="H1308" s="42" t="n">
        <v>42629.61</v>
      </c>
      <c r="I1308" s="42" t="n">
        <v>0</v>
      </c>
      <c r="J1308" s="42" t="n">
        <v>42629.61</v>
      </c>
      <c r="K1308" s="42" t="n">
        <v>592</v>
      </c>
      <c r="L1308" s="42" t="n">
        <v>15</v>
      </c>
      <c r="M1308" s="42" t="n">
        <v>167</v>
      </c>
      <c r="N1308" s="42" t="n">
        <v>42629.61</v>
      </c>
      <c r="O1308" s="42" t="n">
        <v>42629.61</v>
      </c>
      <c r="P1308" s="42" t="n">
        <v>0</v>
      </c>
      <c r="Q1308" s="42" t="n">
        <v>0</v>
      </c>
      <c r="R1308" s="42" t="n">
        <v>0</v>
      </c>
      <c r="S1308" s="42">
        <f>N1308-(J1308-K1308)</f>
        <v/>
      </c>
      <c r="T1308">
        <f>IF(N1308=0,0,IF(AND(ABS(S1308)&gt;Calc!$B$8,ABS(S1308)/ABS(N1308)&gt;Calc!$B$9),1,0))</f>
        <v/>
      </c>
      <c r="U1308">
        <f>IF(AND(A1308=Calc!$B$3,OR(Calc!$B$6="*",G1308=Calc!$B$6),OR(Calc!$B$7="*",F1308=Calc!$B$7)),1,0)</f>
        <v/>
      </c>
      <c r="V1308">
        <f>IF(AND(U1308=1,J1308&gt;0),J1308+ROW()/1000000,0)</f>
        <v/>
      </c>
      <c r="W1308">
        <f>IF(AND(U1308=1,OR(N1308&lt;&gt;0,J1308&lt;&gt;0)),ABS(S1308)+ROW()/1000000,0)</f>
        <v/>
      </c>
      <c r="X1308">
        <f>IF(AND(U1308=1,T1308=1,C1308&lt;&gt;0),ABS(S1308)+ROW()/1000000,0)</f>
        <v/>
      </c>
    </row>
    <row r="1309">
      <c r="A1309" t="n">
        <v>201805</v>
      </c>
      <c r="B1309" t="inlineStr">
        <is>
          <t>05/2018</t>
        </is>
      </c>
      <c r="C1309" t="n">
        <v>48</v>
      </c>
      <c r="D1309" t="inlineStr">
        <is>
          <t>S48</t>
        </is>
      </c>
      <c r="E1309" t="inlineStr">
        <is>
          <t>Nexa Idaho (S48)</t>
        </is>
      </c>
      <c r="F1309" t="inlineStr">
        <is>
          <t>Mỹ</t>
        </is>
      </c>
      <c r="G1309" t="inlineStr">
        <is>
          <t>POS</t>
        </is>
      </c>
      <c r="H1309" s="42" t="n">
        <v>34771.17</v>
      </c>
      <c r="I1309" s="42" t="n">
        <v>0</v>
      </c>
      <c r="J1309" s="42" t="n">
        <v>34771.17</v>
      </c>
      <c r="K1309" s="42" t="n">
        <v>0</v>
      </c>
      <c r="L1309" s="42" t="n">
        <v>9</v>
      </c>
      <c r="M1309" s="42" t="n">
        <v>86</v>
      </c>
      <c r="N1309" s="42" t="n">
        <v>34771.17</v>
      </c>
      <c r="O1309" s="42" t="n">
        <v>34771.17</v>
      </c>
      <c r="P1309" s="42" t="n">
        <v>0</v>
      </c>
      <c r="Q1309" s="42" t="n">
        <v>0</v>
      </c>
      <c r="R1309" s="42" t="n">
        <v>0</v>
      </c>
      <c r="S1309" s="42">
        <f>N1309-(J1309-K1309)</f>
        <v/>
      </c>
      <c r="T1309">
        <f>IF(N1309=0,0,IF(AND(ABS(S1309)&gt;Calc!$B$8,ABS(S1309)/ABS(N1309)&gt;Calc!$B$9),1,0))</f>
        <v/>
      </c>
      <c r="U1309">
        <f>IF(AND(A1309=Calc!$B$3,OR(Calc!$B$6="*",G1309=Calc!$B$6),OR(Calc!$B$7="*",F1309=Calc!$B$7)),1,0)</f>
        <v/>
      </c>
      <c r="V1309">
        <f>IF(AND(U1309=1,J1309&gt;0),J1309+ROW()/1000000,0)</f>
        <v/>
      </c>
      <c r="W1309">
        <f>IF(AND(U1309=1,OR(N1309&lt;&gt;0,J1309&lt;&gt;0)),ABS(S1309)+ROW()/1000000,0)</f>
        <v/>
      </c>
      <c r="X1309">
        <f>IF(AND(U1309=1,T1309=1,C1309&lt;&gt;0),ABS(S1309)+ROW()/1000000,0)</f>
        <v/>
      </c>
    </row>
    <row r="1310">
      <c r="A1310" t="n">
        <v>201805</v>
      </c>
      <c r="B1310" t="inlineStr">
        <is>
          <t>05/2018</t>
        </is>
      </c>
      <c r="C1310" t="n">
        <v>50</v>
      </c>
      <c r="D1310" t="inlineStr">
        <is>
          <t>S50</t>
        </is>
      </c>
      <c r="E1310" t="inlineStr">
        <is>
          <t>Nexa Kansas (S50)</t>
        </is>
      </c>
      <c r="F1310" t="inlineStr">
        <is>
          <t>Mỹ</t>
        </is>
      </c>
      <c r="G1310" t="inlineStr">
        <is>
          <t>POS</t>
        </is>
      </c>
      <c r="H1310" s="42" t="n">
        <v>52063.13</v>
      </c>
      <c r="I1310" s="42" t="n">
        <v>0</v>
      </c>
      <c r="J1310" s="42" t="n">
        <v>52063.13</v>
      </c>
      <c r="K1310" s="42" t="n">
        <v>45.78</v>
      </c>
      <c r="L1310" s="42" t="n">
        <v>11</v>
      </c>
      <c r="M1310" s="42" t="n">
        <v>139</v>
      </c>
      <c r="N1310" s="42" t="n">
        <v>52017.35</v>
      </c>
      <c r="O1310" s="42" t="n">
        <v>52063.13</v>
      </c>
      <c r="P1310" s="42" t="n">
        <v>1</v>
      </c>
      <c r="Q1310" s="42" t="n">
        <v>0</v>
      </c>
      <c r="R1310" s="42" t="n">
        <v>0</v>
      </c>
      <c r="S1310" s="42">
        <f>N1310-(J1310-K1310)</f>
        <v/>
      </c>
      <c r="T1310">
        <f>IF(N1310=0,0,IF(AND(ABS(S1310)&gt;Calc!$B$8,ABS(S1310)/ABS(N1310)&gt;Calc!$B$9),1,0))</f>
        <v/>
      </c>
      <c r="U1310">
        <f>IF(AND(A1310=Calc!$B$3,OR(Calc!$B$6="*",G1310=Calc!$B$6),OR(Calc!$B$7="*",F1310=Calc!$B$7)),1,0)</f>
        <v/>
      </c>
      <c r="V1310">
        <f>IF(AND(U1310=1,J1310&gt;0),J1310+ROW()/1000000,0)</f>
        <v/>
      </c>
      <c r="W1310">
        <f>IF(AND(U1310=1,OR(N1310&lt;&gt;0,J1310&lt;&gt;0)),ABS(S1310)+ROW()/1000000,0)</f>
        <v/>
      </c>
      <c r="X1310">
        <f>IF(AND(U1310=1,T1310=1,C1310&lt;&gt;0),ABS(S1310)+ROW()/1000000,0)</f>
        <v/>
      </c>
    </row>
    <row r="1311">
      <c r="A1311" t="n">
        <v>201805</v>
      </c>
      <c r="B1311" t="inlineStr">
        <is>
          <t>05/2018</t>
        </is>
      </c>
      <c r="C1311" t="n">
        <v>51</v>
      </c>
      <c r="D1311" t="inlineStr">
        <is>
          <t>S51</t>
        </is>
      </c>
      <c r="E1311" t="inlineStr">
        <is>
          <t>Nexa Maine (S51)</t>
        </is>
      </c>
      <c r="F1311" t="inlineStr">
        <is>
          <t>Mỹ</t>
        </is>
      </c>
      <c r="G1311" t="inlineStr">
        <is>
          <t>POS</t>
        </is>
      </c>
      <c r="H1311" s="42" t="n">
        <v>3842.79</v>
      </c>
      <c r="I1311" s="42" t="n">
        <v>0</v>
      </c>
      <c r="J1311" s="42" t="n">
        <v>3842.79</v>
      </c>
      <c r="K1311" s="42" t="n">
        <v>919</v>
      </c>
      <c r="L1311" s="42" t="n">
        <v>3</v>
      </c>
      <c r="M1311" s="42" t="n">
        <v>8</v>
      </c>
      <c r="N1311" s="42" t="n">
        <v>2923.79</v>
      </c>
      <c r="O1311" s="42" t="n">
        <v>3842.79</v>
      </c>
      <c r="P1311" s="42" t="n">
        <v>0</v>
      </c>
      <c r="Q1311" s="42" t="n">
        <v>0</v>
      </c>
      <c r="R1311" s="42" t="n">
        <v>0</v>
      </c>
      <c r="S1311" s="42">
        <f>N1311-(J1311-K1311)</f>
        <v/>
      </c>
      <c r="T1311">
        <f>IF(N1311=0,0,IF(AND(ABS(S1311)&gt;Calc!$B$8,ABS(S1311)/ABS(N1311)&gt;Calc!$B$9),1,0))</f>
        <v/>
      </c>
      <c r="U1311">
        <f>IF(AND(A1311=Calc!$B$3,OR(Calc!$B$6="*",G1311=Calc!$B$6),OR(Calc!$B$7="*",F1311=Calc!$B$7)),1,0)</f>
        <v/>
      </c>
      <c r="V1311">
        <f>IF(AND(U1311=1,J1311&gt;0),J1311+ROW()/1000000,0)</f>
        <v/>
      </c>
      <c r="W1311">
        <f>IF(AND(U1311=1,OR(N1311&lt;&gt;0,J1311&lt;&gt;0)),ABS(S1311)+ROW()/1000000,0)</f>
        <v/>
      </c>
      <c r="X1311">
        <f>IF(AND(U1311=1,T1311=1,C1311&lt;&gt;0),ABS(S1311)+ROW()/1000000,0)</f>
        <v/>
      </c>
    </row>
    <row r="1312">
      <c r="A1312" t="n">
        <v>201805</v>
      </c>
      <c r="B1312" t="inlineStr">
        <is>
          <t>05/2018</t>
        </is>
      </c>
      <c r="C1312" t="n">
        <v>53</v>
      </c>
      <c r="D1312" t="inlineStr">
        <is>
          <t>S53</t>
        </is>
      </c>
      <c r="E1312" t="inlineStr">
        <is>
          <t>Nexa Montana (S53)</t>
        </is>
      </c>
      <c r="F1312" t="inlineStr">
        <is>
          <t>Mỹ</t>
        </is>
      </c>
      <c r="G1312" t="inlineStr">
        <is>
          <t>POS</t>
        </is>
      </c>
      <c r="H1312" s="42" t="n">
        <v>31190.13</v>
      </c>
      <c r="I1312" s="42" t="n">
        <v>0</v>
      </c>
      <c r="J1312" s="42" t="n">
        <v>31190.13</v>
      </c>
      <c r="K1312" s="42" t="n">
        <v>0</v>
      </c>
      <c r="L1312" s="42" t="n">
        <v>12</v>
      </c>
      <c r="M1312" s="42" t="n">
        <v>78</v>
      </c>
      <c r="N1312" s="42" t="n">
        <v>31190.13</v>
      </c>
      <c r="O1312" s="42" t="n">
        <v>31190.13</v>
      </c>
      <c r="P1312" s="42" t="n">
        <v>0</v>
      </c>
      <c r="Q1312" s="42" t="n">
        <v>0</v>
      </c>
      <c r="R1312" s="42" t="n">
        <v>0</v>
      </c>
      <c r="S1312" s="42">
        <f>N1312-(J1312-K1312)</f>
        <v/>
      </c>
      <c r="T1312">
        <f>IF(N1312=0,0,IF(AND(ABS(S1312)&gt;Calc!$B$8,ABS(S1312)/ABS(N1312)&gt;Calc!$B$9),1,0))</f>
        <v/>
      </c>
      <c r="U1312">
        <f>IF(AND(A1312=Calc!$B$3,OR(Calc!$B$6="*",G1312=Calc!$B$6),OR(Calc!$B$7="*",F1312=Calc!$B$7)),1,0)</f>
        <v/>
      </c>
      <c r="V1312">
        <f>IF(AND(U1312=1,J1312&gt;0),J1312+ROW()/1000000,0)</f>
        <v/>
      </c>
      <c r="W1312">
        <f>IF(AND(U1312=1,OR(N1312&lt;&gt;0,J1312&lt;&gt;0)),ABS(S1312)+ROW()/1000000,0)</f>
        <v/>
      </c>
      <c r="X1312">
        <f>IF(AND(U1312=1,T1312=1,C1312&lt;&gt;0),ABS(S1312)+ROW()/1000000,0)</f>
        <v/>
      </c>
    </row>
    <row r="1313">
      <c r="A1313" t="n">
        <v>201805</v>
      </c>
      <c r="B1313" t="inlineStr">
        <is>
          <t>05/2018</t>
        </is>
      </c>
      <c r="C1313" t="n">
        <v>54</v>
      </c>
      <c r="D1313" t="inlineStr">
        <is>
          <t>S54</t>
        </is>
      </c>
      <c r="E1313" t="inlineStr">
        <is>
          <t>Nexa Nebraska (S54)</t>
        </is>
      </c>
      <c r="F1313" t="inlineStr">
        <is>
          <t>Mỹ</t>
        </is>
      </c>
      <c r="G1313" t="inlineStr">
        <is>
          <t>POS</t>
        </is>
      </c>
      <c r="H1313" s="42" t="n">
        <v>25789.92</v>
      </c>
      <c r="I1313" s="42" t="n">
        <v>0</v>
      </c>
      <c r="J1313" s="42" t="n">
        <v>25789.92</v>
      </c>
      <c r="K1313" s="42" t="n">
        <v>181</v>
      </c>
      <c r="L1313" s="42" t="n">
        <v>9</v>
      </c>
      <c r="M1313" s="42" t="n">
        <v>71</v>
      </c>
      <c r="N1313" s="42" t="n">
        <v>25608.92</v>
      </c>
      <c r="O1313" s="42" t="n">
        <v>25789.92</v>
      </c>
      <c r="P1313" s="42" t="n">
        <v>2</v>
      </c>
      <c r="Q1313" s="42" t="n">
        <v>0</v>
      </c>
      <c r="R1313" s="42" t="n">
        <v>0</v>
      </c>
      <c r="S1313" s="42">
        <f>N1313-(J1313-K1313)</f>
        <v/>
      </c>
      <c r="T1313">
        <f>IF(N1313=0,0,IF(AND(ABS(S1313)&gt;Calc!$B$8,ABS(S1313)/ABS(N1313)&gt;Calc!$B$9),1,0))</f>
        <v/>
      </c>
      <c r="U1313">
        <f>IF(AND(A1313=Calc!$B$3,OR(Calc!$B$6="*",G1313=Calc!$B$6),OR(Calc!$B$7="*",F1313=Calc!$B$7)),1,0)</f>
        <v/>
      </c>
      <c r="V1313">
        <f>IF(AND(U1313=1,J1313&gt;0),J1313+ROW()/1000000,0)</f>
        <v/>
      </c>
      <c r="W1313">
        <f>IF(AND(U1313=1,OR(N1313&lt;&gt;0,J1313&lt;&gt;0)),ABS(S1313)+ROW()/1000000,0)</f>
        <v/>
      </c>
      <c r="X1313">
        <f>IF(AND(U1313=1,T1313=1,C1313&lt;&gt;0),ABS(S1313)+ROW()/1000000,0)</f>
        <v/>
      </c>
    </row>
    <row r="1314">
      <c r="A1314" t="n">
        <v>201805</v>
      </c>
      <c r="B1314" t="inlineStr">
        <is>
          <t>05/2018</t>
        </is>
      </c>
      <c r="C1314" t="n">
        <v>55</v>
      </c>
      <c r="D1314" t="inlineStr">
        <is>
          <t>S55</t>
        </is>
      </c>
      <c r="E1314" t="inlineStr">
        <is>
          <t>Nexa Nevada (S55)</t>
        </is>
      </c>
      <c r="F1314" t="inlineStr">
        <is>
          <t>Mỹ</t>
        </is>
      </c>
      <c r="G1314" t="inlineStr">
        <is>
          <t>POS</t>
        </is>
      </c>
      <c r="H1314" s="42" t="n">
        <v>9899.299999999999</v>
      </c>
      <c r="I1314" s="42" t="n">
        <v>0</v>
      </c>
      <c r="J1314" s="42" t="n">
        <v>9899.299999999999</v>
      </c>
      <c r="K1314" s="42" t="n">
        <v>0</v>
      </c>
      <c r="L1314" s="42" t="n">
        <v>4</v>
      </c>
      <c r="M1314" s="42" t="n">
        <v>49</v>
      </c>
      <c r="N1314" s="42" t="n">
        <v>9899.299999999999</v>
      </c>
      <c r="O1314" s="42" t="n">
        <v>9899.299999999999</v>
      </c>
      <c r="P1314" s="42" t="n">
        <v>0</v>
      </c>
      <c r="Q1314" s="42" t="n">
        <v>0</v>
      </c>
      <c r="R1314" s="42" t="n">
        <v>0</v>
      </c>
      <c r="S1314" s="42">
        <f>N1314-(J1314-K1314)</f>
        <v/>
      </c>
      <c r="T1314">
        <f>IF(N1314=0,0,IF(AND(ABS(S1314)&gt;Calc!$B$8,ABS(S1314)/ABS(N1314)&gt;Calc!$B$9),1,0))</f>
        <v/>
      </c>
      <c r="U1314">
        <f>IF(AND(A1314=Calc!$B$3,OR(Calc!$B$6="*",G1314=Calc!$B$6),OR(Calc!$B$7="*",F1314=Calc!$B$7)),1,0)</f>
        <v/>
      </c>
      <c r="V1314">
        <f>IF(AND(U1314=1,J1314&gt;0),J1314+ROW()/1000000,0)</f>
        <v/>
      </c>
      <c r="W1314">
        <f>IF(AND(U1314=1,OR(N1314&lt;&gt;0,J1314&lt;&gt;0)),ABS(S1314)+ROW()/1000000,0)</f>
        <v/>
      </c>
      <c r="X1314">
        <f>IF(AND(U1314=1,T1314=1,C1314&lt;&gt;0),ABS(S1314)+ROW()/1000000,0)</f>
        <v/>
      </c>
    </row>
    <row r="1315">
      <c r="A1315" t="n">
        <v>201805</v>
      </c>
      <c r="B1315" t="inlineStr">
        <is>
          <t>05/2018</t>
        </is>
      </c>
      <c r="C1315" t="n">
        <v>56</v>
      </c>
      <c r="D1315" t="inlineStr">
        <is>
          <t>S56</t>
        </is>
      </c>
      <c r="E1315" t="inlineStr">
        <is>
          <t>Nexa New Hampshire (S56)</t>
        </is>
      </c>
      <c r="F1315" t="inlineStr">
        <is>
          <t>Mỹ</t>
        </is>
      </c>
      <c r="G1315" t="inlineStr">
        <is>
          <t>POS</t>
        </is>
      </c>
      <c r="H1315" s="42" t="n">
        <v>18003.84</v>
      </c>
      <c r="I1315" s="42" t="n">
        <v>0</v>
      </c>
      <c r="J1315" s="42" t="n">
        <v>18003.84</v>
      </c>
      <c r="K1315" s="42" t="n">
        <v>0</v>
      </c>
      <c r="L1315" s="42" t="n">
        <v>8</v>
      </c>
      <c r="M1315" s="42" t="n">
        <v>71</v>
      </c>
      <c r="N1315" s="42" t="n">
        <v>18003.84</v>
      </c>
      <c r="O1315" s="42" t="n">
        <v>18003.84</v>
      </c>
      <c r="P1315" s="42" t="n">
        <v>0</v>
      </c>
      <c r="Q1315" s="42" t="n">
        <v>0</v>
      </c>
      <c r="R1315" s="42" t="n">
        <v>0</v>
      </c>
      <c r="S1315" s="42">
        <f>N1315-(J1315-K1315)</f>
        <v/>
      </c>
      <c r="T1315">
        <f>IF(N1315=0,0,IF(AND(ABS(S1315)&gt;Calc!$B$8,ABS(S1315)/ABS(N1315)&gt;Calc!$B$9),1,0))</f>
        <v/>
      </c>
      <c r="U1315">
        <f>IF(AND(A1315=Calc!$B$3,OR(Calc!$B$6="*",G1315=Calc!$B$6),OR(Calc!$B$7="*",F1315=Calc!$B$7)),1,0)</f>
        <v/>
      </c>
      <c r="V1315">
        <f>IF(AND(U1315=1,J1315&gt;0),J1315+ROW()/1000000,0)</f>
        <v/>
      </c>
      <c r="W1315">
        <f>IF(AND(U1315=1,OR(N1315&lt;&gt;0,J1315&lt;&gt;0)),ABS(S1315)+ROW()/1000000,0)</f>
        <v/>
      </c>
      <c r="X1315">
        <f>IF(AND(U1315=1,T1315=1,C1315&lt;&gt;0),ABS(S1315)+ROW()/1000000,0)</f>
        <v/>
      </c>
    </row>
    <row r="1316">
      <c r="A1316" t="n">
        <v>201805</v>
      </c>
      <c r="B1316" t="inlineStr">
        <is>
          <t>05/2018</t>
        </is>
      </c>
      <c r="C1316" t="n">
        <v>57</v>
      </c>
      <c r="D1316" t="inlineStr">
        <is>
          <t>S57</t>
        </is>
      </c>
      <c r="E1316" t="inlineStr">
        <is>
          <t>Nexa New Mexico (S57)</t>
        </is>
      </c>
      <c r="F1316" t="inlineStr">
        <is>
          <t>Mỹ</t>
        </is>
      </c>
      <c r="G1316" t="inlineStr">
        <is>
          <t>POS</t>
        </is>
      </c>
      <c r="H1316" s="42" t="n">
        <v>54658.04</v>
      </c>
      <c r="I1316" s="42" t="n">
        <v>0</v>
      </c>
      <c r="J1316" s="42" t="n">
        <v>54658.04</v>
      </c>
      <c r="K1316" s="42" t="n">
        <v>0</v>
      </c>
      <c r="L1316" s="42" t="n">
        <v>15</v>
      </c>
      <c r="M1316" s="42" t="n">
        <v>132</v>
      </c>
      <c r="N1316" s="42" t="n">
        <v>54658.04</v>
      </c>
      <c r="O1316" s="42" t="n">
        <v>54658.04</v>
      </c>
      <c r="P1316" s="42" t="n">
        <v>0</v>
      </c>
      <c r="Q1316" s="42" t="n">
        <v>0</v>
      </c>
      <c r="R1316" s="42" t="n">
        <v>1</v>
      </c>
      <c r="S1316" s="42">
        <f>N1316-(J1316-K1316)</f>
        <v/>
      </c>
      <c r="T1316">
        <f>IF(N1316=0,0,IF(AND(ABS(S1316)&gt;Calc!$B$8,ABS(S1316)/ABS(N1316)&gt;Calc!$B$9),1,0))</f>
        <v/>
      </c>
      <c r="U1316">
        <f>IF(AND(A1316=Calc!$B$3,OR(Calc!$B$6="*",G1316=Calc!$B$6),OR(Calc!$B$7="*",F1316=Calc!$B$7)),1,0)</f>
        <v/>
      </c>
      <c r="V1316">
        <f>IF(AND(U1316=1,J1316&gt;0),J1316+ROW()/1000000,0)</f>
        <v/>
      </c>
      <c r="W1316">
        <f>IF(AND(U1316=1,OR(N1316&lt;&gt;0,J1316&lt;&gt;0)),ABS(S1316)+ROW()/1000000,0)</f>
        <v/>
      </c>
      <c r="X1316">
        <f>IF(AND(U1316=1,T1316=1,C1316&lt;&gt;0),ABS(S1316)+ROW()/1000000,0)</f>
        <v/>
      </c>
    </row>
    <row r="1317">
      <c r="A1317" t="n">
        <v>201805</v>
      </c>
      <c r="B1317" t="inlineStr">
        <is>
          <t>05/2018</t>
        </is>
      </c>
      <c r="C1317" t="n">
        <v>59</v>
      </c>
      <c r="D1317" t="inlineStr">
        <is>
          <t>S59</t>
        </is>
      </c>
      <c r="E1317" t="inlineStr">
        <is>
          <t>Nexa Oregon (S59)</t>
        </is>
      </c>
      <c r="F1317" t="inlineStr">
        <is>
          <t>Mỹ</t>
        </is>
      </c>
      <c r="G1317" t="inlineStr">
        <is>
          <t>POS</t>
        </is>
      </c>
      <c r="H1317" s="42" t="n">
        <v>8090.41</v>
      </c>
      <c r="I1317" s="42" t="n">
        <v>0</v>
      </c>
      <c r="J1317" s="42" t="n">
        <v>8090.41</v>
      </c>
      <c r="K1317" s="42" t="n">
        <v>0</v>
      </c>
      <c r="L1317" s="42" t="n">
        <v>6</v>
      </c>
      <c r="M1317" s="42" t="n">
        <v>41</v>
      </c>
      <c r="N1317" s="42" t="n">
        <v>8090.41</v>
      </c>
      <c r="O1317" s="42" t="n">
        <v>8090.41</v>
      </c>
      <c r="P1317" s="42" t="n">
        <v>0</v>
      </c>
      <c r="Q1317" s="42" t="n">
        <v>0</v>
      </c>
      <c r="R1317" s="42" t="n">
        <v>0</v>
      </c>
      <c r="S1317" s="42">
        <f>N1317-(J1317-K1317)</f>
        <v/>
      </c>
      <c r="T1317">
        <f>IF(N1317=0,0,IF(AND(ABS(S1317)&gt;Calc!$B$8,ABS(S1317)/ABS(N1317)&gt;Calc!$B$9),1,0))</f>
        <v/>
      </c>
      <c r="U1317">
        <f>IF(AND(A1317=Calc!$B$3,OR(Calc!$B$6="*",G1317=Calc!$B$6),OR(Calc!$B$7="*",F1317=Calc!$B$7)),1,0)</f>
        <v/>
      </c>
      <c r="V1317">
        <f>IF(AND(U1317=1,J1317&gt;0),J1317+ROW()/1000000,0)</f>
        <v/>
      </c>
      <c r="W1317">
        <f>IF(AND(U1317=1,OR(N1317&lt;&gt;0,J1317&lt;&gt;0)),ABS(S1317)+ROW()/1000000,0)</f>
        <v/>
      </c>
      <c r="X1317">
        <f>IF(AND(U1317=1,T1317=1,C1317&lt;&gt;0),ABS(S1317)+ROW()/1000000,0)</f>
        <v/>
      </c>
    </row>
    <row r="1318">
      <c r="A1318" t="n">
        <v>201805</v>
      </c>
      <c r="B1318" t="inlineStr">
        <is>
          <t>05/2018</t>
        </is>
      </c>
      <c r="C1318" t="n">
        <v>61</v>
      </c>
      <c r="D1318" t="inlineStr">
        <is>
          <t>S61</t>
        </is>
      </c>
      <c r="E1318" t="inlineStr">
        <is>
          <t>Nexa South Carolina (S61)</t>
        </is>
      </c>
      <c r="F1318" t="inlineStr">
        <is>
          <t>Mỹ</t>
        </is>
      </c>
      <c r="G1318" t="inlineStr">
        <is>
          <t>POS</t>
        </is>
      </c>
      <c r="H1318" s="42" t="n">
        <v>44267.56</v>
      </c>
      <c r="I1318" s="42" t="n">
        <v>0</v>
      </c>
      <c r="J1318" s="42" t="n">
        <v>44267.56</v>
      </c>
      <c r="K1318" s="42" t="n">
        <v>1434.95</v>
      </c>
      <c r="L1318" s="42" t="n">
        <v>15</v>
      </c>
      <c r="M1318" s="42" t="n">
        <v>160</v>
      </c>
      <c r="N1318" s="42" t="n">
        <v>42832.61</v>
      </c>
      <c r="O1318" s="42" t="n">
        <v>44267.56</v>
      </c>
      <c r="P1318" s="42" t="n">
        <v>0</v>
      </c>
      <c r="Q1318" s="42" t="n">
        <v>0</v>
      </c>
      <c r="R1318" s="42" t="n">
        <v>0</v>
      </c>
      <c r="S1318" s="42">
        <f>N1318-(J1318-K1318)</f>
        <v/>
      </c>
      <c r="T1318">
        <f>IF(N1318=0,0,IF(AND(ABS(S1318)&gt;Calc!$B$8,ABS(S1318)/ABS(N1318)&gt;Calc!$B$9),1,0))</f>
        <v/>
      </c>
      <c r="U1318">
        <f>IF(AND(A1318=Calc!$B$3,OR(Calc!$B$6="*",G1318=Calc!$B$6),OR(Calc!$B$7="*",F1318=Calc!$B$7)),1,0)</f>
        <v/>
      </c>
      <c r="V1318">
        <f>IF(AND(U1318=1,J1318&gt;0),J1318+ROW()/1000000,0)</f>
        <v/>
      </c>
      <c r="W1318">
        <f>IF(AND(U1318=1,OR(N1318&lt;&gt;0,J1318&lt;&gt;0)),ABS(S1318)+ROW()/1000000,0)</f>
        <v/>
      </c>
      <c r="X1318">
        <f>IF(AND(U1318=1,T1318=1,C1318&lt;&gt;0),ABS(S1318)+ROW()/1000000,0)</f>
        <v/>
      </c>
    </row>
    <row r="1319">
      <c r="A1319" t="n">
        <v>201805</v>
      </c>
      <c r="B1319" t="inlineStr">
        <is>
          <t>05/2018</t>
        </is>
      </c>
      <c r="C1319" t="n">
        <v>63</v>
      </c>
      <c r="D1319" t="inlineStr">
        <is>
          <t>S63</t>
        </is>
      </c>
      <c r="E1319" t="inlineStr">
        <is>
          <t>Nexa Utah (S63)</t>
        </is>
      </c>
      <c r="F1319" t="inlineStr">
        <is>
          <t>Mỹ</t>
        </is>
      </c>
      <c r="G1319" t="inlineStr">
        <is>
          <t>POS</t>
        </is>
      </c>
      <c r="H1319" s="42" t="n">
        <v>31351.67</v>
      </c>
      <c r="I1319" s="42" t="n">
        <v>0</v>
      </c>
      <c r="J1319" s="42" t="n">
        <v>31351.67</v>
      </c>
      <c r="K1319" s="42" t="n">
        <v>0</v>
      </c>
      <c r="L1319" s="42" t="n">
        <v>11</v>
      </c>
      <c r="M1319" s="42" t="n">
        <v>75</v>
      </c>
      <c r="N1319" s="42" t="n">
        <v>31351.67</v>
      </c>
      <c r="O1319" s="42" t="n">
        <v>31351.67</v>
      </c>
      <c r="P1319" s="42" t="n">
        <v>0</v>
      </c>
      <c r="Q1319" s="42" t="n">
        <v>0</v>
      </c>
      <c r="R1319" s="42" t="n">
        <v>0</v>
      </c>
      <c r="S1319" s="42">
        <f>N1319-(J1319-K1319)</f>
        <v/>
      </c>
      <c r="T1319">
        <f>IF(N1319=0,0,IF(AND(ABS(S1319)&gt;Calc!$B$8,ABS(S1319)/ABS(N1319)&gt;Calc!$B$9),1,0))</f>
        <v/>
      </c>
      <c r="U1319">
        <f>IF(AND(A1319=Calc!$B$3,OR(Calc!$B$6="*",G1319=Calc!$B$6),OR(Calc!$B$7="*",F1319=Calc!$B$7)),1,0)</f>
        <v/>
      </c>
      <c r="V1319">
        <f>IF(AND(U1319=1,J1319&gt;0),J1319+ROW()/1000000,0)</f>
        <v/>
      </c>
      <c r="W1319">
        <f>IF(AND(U1319=1,OR(N1319&lt;&gt;0,J1319&lt;&gt;0)),ABS(S1319)+ROW()/1000000,0)</f>
        <v/>
      </c>
      <c r="X1319">
        <f>IF(AND(U1319=1,T1319=1,C1319&lt;&gt;0),ABS(S1319)+ROW()/1000000,0)</f>
        <v/>
      </c>
    </row>
    <row r="1320">
      <c r="A1320" t="n">
        <v>201805</v>
      </c>
      <c r="B1320" t="inlineStr">
        <is>
          <t>05/2018</t>
        </is>
      </c>
      <c r="C1320" t="n">
        <v>64</v>
      </c>
      <c r="D1320" t="inlineStr">
        <is>
          <t>S64</t>
        </is>
      </c>
      <c r="E1320" t="inlineStr">
        <is>
          <t>Nexa Washington DC (S64)</t>
        </is>
      </c>
      <c r="F1320" t="inlineStr">
        <is>
          <t>Mỹ</t>
        </is>
      </c>
      <c r="G1320" t="inlineStr">
        <is>
          <t>POS</t>
        </is>
      </c>
      <c r="H1320" s="42" t="n">
        <v>38271.17</v>
      </c>
      <c r="I1320" s="42" t="n">
        <v>0</v>
      </c>
      <c r="J1320" s="42" t="n">
        <v>38271.17</v>
      </c>
      <c r="K1320" s="42" t="n">
        <v>1867.88</v>
      </c>
      <c r="L1320" s="42" t="n">
        <v>11</v>
      </c>
      <c r="M1320" s="42" t="n">
        <v>95</v>
      </c>
      <c r="N1320" s="42" t="n">
        <v>36403.29</v>
      </c>
      <c r="O1320" s="42" t="n">
        <v>38271.17</v>
      </c>
      <c r="P1320" s="42" t="n">
        <v>0</v>
      </c>
      <c r="Q1320" s="42" t="n">
        <v>0</v>
      </c>
      <c r="R1320" s="42" t="n">
        <v>0</v>
      </c>
      <c r="S1320" s="42">
        <f>N1320-(J1320-K1320)</f>
        <v/>
      </c>
      <c r="T1320">
        <f>IF(N1320=0,0,IF(AND(ABS(S1320)&gt;Calc!$B$8,ABS(S1320)/ABS(N1320)&gt;Calc!$B$9),1,0))</f>
        <v/>
      </c>
      <c r="U1320">
        <f>IF(AND(A1320=Calc!$B$3,OR(Calc!$B$6="*",G1320=Calc!$B$6),OR(Calc!$B$7="*",F1320=Calc!$B$7)),1,0)</f>
        <v/>
      </c>
      <c r="V1320">
        <f>IF(AND(U1320=1,J1320&gt;0),J1320+ROW()/1000000,0)</f>
        <v/>
      </c>
      <c r="W1320">
        <f>IF(AND(U1320=1,OR(N1320&lt;&gt;0,J1320&lt;&gt;0)),ABS(S1320)+ROW()/1000000,0)</f>
        <v/>
      </c>
      <c r="X1320">
        <f>IF(AND(U1320=1,T1320=1,C1320&lt;&gt;0),ABS(S1320)+ROW()/1000000,0)</f>
        <v/>
      </c>
    </row>
    <row r="1321">
      <c r="A1321" t="n">
        <v>201805</v>
      </c>
      <c r="B1321" t="inlineStr">
        <is>
          <t>05/2018</t>
        </is>
      </c>
      <c r="C1321" t="n">
        <v>65</v>
      </c>
      <c r="D1321" t="inlineStr">
        <is>
          <t>S65</t>
        </is>
      </c>
      <c r="E1321" t="inlineStr">
        <is>
          <t>Nexa West Virginia (S65)</t>
        </is>
      </c>
      <c r="F1321" t="inlineStr">
        <is>
          <t>Mỹ</t>
        </is>
      </c>
      <c r="G1321" t="inlineStr">
        <is>
          <t>POS</t>
        </is>
      </c>
      <c r="H1321" s="42" t="n">
        <v>19314.88</v>
      </c>
      <c r="I1321" s="42" t="n">
        <v>0</v>
      </c>
      <c r="J1321" s="42" t="n">
        <v>19314.88</v>
      </c>
      <c r="K1321" s="42" t="n">
        <v>39.96</v>
      </c>
      <c r="L1321" s="42" t="n">
        <v>12</v>
      </c>
      <c r="M1321" s="42" t="n">
        <v>71</v>
      </c>
      <c r="N1321" s="42" t="n">
        <v>19274.92</v>
      </c>
      <c r="O1321" s="42" t="n">
        <v>19314.88</v>
      </c>
      <c r="P1321" s="42" t="n">
        <v>0</v>
      </c>
      <c r="Q1321" s="42" t="n">
        <v>0</v>
      </c>
      <c r="R1321" s="42" t="n">
        <v>0</v>
      </c>
      <c r="S1321" s="42">
        <f>N1321-(J1321-K1321)</f>
        <v/>
      </c>
      <c r="T1321">
        <f>IF(N1321=0,0,IF(AND(ABS(S1321)&gt;Calc!$B$8,ABS(S1321)/ABS(N1321)&gt;Calc!$B$9),1,0))</f>
        <v/>
      </c>
      <c r="U1321">
        <f>IF(AND(A1321=Calc!$B$3,OR(Calc!$B$6="*",G1321=Calc!$B$6),OR(Calc!$B$7="*",F1321=Calc!$B$7)),1,0)</f>
        <v/>
      </c>
      <c r="V1321">
        <f>IF(AND(U1321=1,J1321&gt;0),J1321+ROW()/1000000,0)</f>
        <v/>
      </c>
      <c r="W1321">
        <f>IF(AND(U1321=1,OR(N1321&lt;&gt;0,J1321&lt;&gt;0)),ABS(S1321)+ROW()/1000000,0)</f>
        <v/>
      </c>
      <c r="X1321">
        <f>IF(AND(U1321=1,T1321=1,C1321&lt;&gt;0),ABS(S1321)+ROW()/1000000,0)</f>
        <v/>
      </c>
    </row>
    <row r="1322">
      <c r="A1322" t="n">
        <v>201805</v>
      </c>
      <c r="B1322" t="inlineStr">
        <is>
          <t>05/2018</t>
        </is>
      </c>
      <c r="C1322" t="n">
        <v>66</v>
      </c>
      <c r="D1322" t="inlineStr">
        <is>
          <t>S66</t>
        </is>
      </c>
      <c r="E1322" t="inlineStr">
        <is>
          <t>Nexa Wyoming (S66)</t>
        </is>
      </c>
      <c r="F1322" t="inlineStr">
        <is>
          <t>Mỹ</t>
        </is>
      </c>
      <c r="G1322" t="inlineStr">
        <is>
          <t>POS</t>
        </is>
      </c>
      <c r="H1322" s="42" t="n">
        <v>15189.9</v>
      </c>
      <c r="I1322" s="42" t="n">
        <v>0</v>
      </c>
      <c r="J1322" s="42" t="n">
        <v>15189.9</v>
      </c>
      <c r="K1322" s="42" t="n">
        <v>25.69</v>
      </c>
      <c r="L1322" s="42" t="n">
        <v>8</v>
      </c>
      <c r="M1322" s="42" t="n">
        <v>48</v>
      </c>
      <c r="N1322" s="42" t="n">
        <v>15164.21</v>
      </c>
      <c r="O1322" s="42" t="n">
        <v>15189.9</v>
      </c>
      <c r="P1322" s="42" t="n">
        <v>0</v>
      </c>
      <c r="Q1322" s="42" t="n">
        <v>0</v>
      </c>
      <c r="R1322" s="42" t="n">
        <v>0</v>
      </c>
      <c r="S1322" s="42">
        <f>N1322-(J1322-K1322)</f>
        <v/>
      </c>
      <c r="T1322">
        <f>IF(N1322=0,0,IF(AND(ABS(S1322)&gt;Calc!$B$8,ABS(S1322)/ABS(N1322)&gt;Calc!$B$9),1,0))</f>
        <v/>
      </c>
      <c r="U1322">
        <f>IF(AND(A1322=Calc!$B$3,OR(Calc!$B$6="*",G1322=Calc!$B$6),OR(Calc!$B$7="*",F1322=Calc!$B$7)),1,0)</f>
        <v/>
      </c>
      <c r="V1322">
        <f>IF(AND(U1322=1,J1322&gt;0),J1322+ROW()/1000000,0)</f>
        <v/>
      </c>
      <c r="W1322">
        <f>IF(AND(U1322=1,OR(N1322&lt;&gt;0,J1322&lt;&gt;0)),ABS(S1322)+ROW()/1000000,0)</f>
        <v/>
      </c>
      <c r="X1322">
        <f>IF(AND(U1322=1,T1322=1,C1322&lt;&gt;0),ABS(S1322)+ROW()/1000000,0)</f>
        <v/>
      </c>
    </row>
    <row r="1323">
      <c r="A1323" t="n">
        <v>201806</v>
      </c>
      <c r="B1323" t="inlineStr">
        <is>
          <t>06/2018</t>
        </is>
      </c>
      <c r="C1323" t="n">
        <v>0</v>
      </c>
      <c r="D1323" t="inlineStr">
        <is>
          <t>ONL</t>
        </is>
      </c>
      <c r="E1323" t="inlineStr">
        <is>
          <t>Nexa Online (website/app)</t>
        </is>
      </c>
      <c r="F1323" t="inlineStr">
        <is>
          <t>Online</t>
        </is>
      </c>
      <c r="G1323" t="inlineStr">
        <is>
          <t>ONLINE</t>
        </is>
      </c>
      <c r="H1323" s="42" t="n">
        <v>185295.66</v>
      </c>
      <c r="I1323" s="42" t="n">
        <v>3409.26</v>
      </c>
      <c r="J1323" s="42" t="n">
        <v>181886.4</v>
      </c>
      <c r="K1323" s="42" t="n">
        <v>429.84</v>
      </c>
      <c r="L1323" s="42" t="n">
        <v>94</v>
      </c>
      <c r="M1323" s="42" t="n">
        <v>766</v>
      </c>
      <c r="N1323" s="42" t="n">
        <v>177038.03</v>
      </c>
      <c r="O1323" s="42" t="n">
        <v>177467.87</v>
      </c>
      <c r="P1323" s="42" t="n">
        <v>1</v>
      </c>
      <c r="Q1323" s="42" t="n">
        <v>0</v>
      </c>
      <c r="R1323" s="42" t="n">
        <v>0</v>
      </c>
      <c r="S1323" s="42">
        <f>N1323-(J1323-K1323)</f>
        <v/>
      </c>
      <c r="T1323">
        <f>IF(N1323=0,0,IF(AND(ABS(S1323)&gt;Calc!$B$8,ABS(S1323)/ABS(N1323)&gt;Calc!$B$9),1,0))</f>
        <v/>
      </c>
      <c r="U1323">
        <f>IF(AND(A1323=Calc!$B$3,OR(Calc!$B$6="*",G1323=Calc!$B$6),OR(Calc!$B$7="*",F1323=Calc!$B$7)),1,0)</f>
        <v/>
      </c>
      <c r="V1323">
        <f>IF(AND(U1323=1,J1323&gt;0),J1323+ROW()/1000000,0)</f>
        <v/>
      </c>
      <c r="W1323">
        <f>IF(AND(U1323=1,OR(N1323&lt;&gt;0,J1323&lt;&gt;0)),ABS(S1323)+ROW()/1000000,0)</f>
        <v/>
      </c>
      <c r="X1323">
        <f>IF(AND(U1323=1,T1323=1,C1323&lt;&gt;0),ABS(S1323)+ROW()/1000000,0)</f>
        <v/>
      </c>
    </row>
    <row r="1324">
      <c r="A1324" t="n">
        <v>201806</v>
      </c>
      <c r="B1324" t="inlineStr">
        <is>
          <t>06/2018</t>
        </is>
      </c>
      <c r="C1324" t="n">
        <v>1</v>
      </c>
      <c r="D1324" t="inlineStr">
        <is>
          <t>S01</t>
        </is>
      </c>
      <c r="E1324" t="inlineStr">
        <is>
          <t>Nexa Australian Capital Territory (S01)</t>
        </is>
      </c>
      <c r="F1324" t="inlineStr">
        <is>
          <t>Úc</t>
        </is>
      </c>
      <c r="G1324" t="inlineStr">
        <is>
          <t>POS</t>
        </is>
      </c>
      <c r="H1324" s="42" t="n">
        <v>1400.29</v>
      </c>
      <c r="I1324" s="42" t="n">
        <v>0</v>
      </c>
      <c r="J1324" s="42" t="n">
        <v>1400.29</v>
      </c>
      <c r="K1324" s="42" t="n">
        <v>0</v>
      </c>
      <c r="L1324" s="42" t="n">
        <v>3</v>
      </c>
      <c r="M1324" s="42" t="n">
        <v>13</v>
      </c>
      <c r="N1324" s="42" t="n">
        <v>1400.29</v>
      </c>
      <c r="O1324" s="42" t="n">
        <v>1400.29</v>
      </c>
      <c r="P1324" s="42" t="n">
        <v>0</v>
      </c>
      <c r="Q1324" s="42" t="n">
        <v>0</v>
      </c>
      <c r="R1324" s="42" t="n">
        <v>0</v>
      </c>
      <c r="S1324" s="42">
        <f>N1324-(J1324-K1324)</f>
        <v/>
      </c>
      <c r="T1324">
        <f>IF(N1324=0,0,IF(AND(ABS(S1324)&gt;Calc!$B$8,ABS(S1324)/ABS(N1324)&gt;Calc!$B$9),1,0))</f>
        <v/>
      </c>
      <c r="U1324">
        <f>IF(AND(A1324=Calc!$B$3,OR(Calc!$B$6="*",G1324=Calc!$B$6),OR(Calc!$B$7="*",F1324=Calc!$B$7)),1,0)</f>
        <v/>
      </c>
      <c r="V1324">
        <f>IF(AND(U1324=1,J1324&gt;0),J1324+ROW()/1000000,0)</f>
        <v/>
      </c>
      <c r="W1324">
        <f>IF(AND(U1324=1,OR(N1324&lt;&gt;0,J1324&lt;&gt;0)),ABS(S1324)+ROW()/1000000,0)</f>
        <v/>
      </c>
      <c r="X1324">
        <f>IF(AND(U1324=1,T1324=1,C1324&lt;&gt;0),ABS(S1324)+ROW()/1000000,0)</f>
        <v/>
      </c>
    </row>
    <row r="1325">
      <c r="A1325" t="n">
        <v>201806</v>
      </c>
      <c r="B1325" t="inlineStr">
        <is>
          <t>06/2018</t>
        </is>
      </c>
      <c r="C1325" t="n">
        <v>4</v>
      </c>
      <c r="D1325" t="inlineStr">
        <is>
          <t>S04</t>
        </is>
      </c>
      <c r="E1325" t="inlineStr">
        <is>
          <t>Nexa Tasmania (S04)</t>
        </is>
      </c>
      <c r="F1325" t="inlineStr">
        <is>
          <t>Úc</t>
        </is>
      </c>
      <c r="G1325" t="inlineStr">
        <is>
          <t>POS</t>
        </is>
      </c>
      <c r="H1325" s="42" t="n">
        <v>3800.79</v>
      </c>
      <c r="I1325" s="42" t="n">
        <v>0</v>
      </c>
      <c r="J1325" s="42" t="n">
        <v>3800.79</v>
      </c>
      <c r="K1325" s="42" t="n">
        <v>906.76</v>
      </c>
      <c r="L1325" s="42" t="n">
        <v>5</v>
      </c>
      <c r="M1325" s="42" t="n">
        <v>24</v>
      </c>
      <c r="N1325" s="42" t="n">
        <v>2894.03</v>
      </c>
      <c r="O1325" s="42" t="n">
        <v>3800.79</v>
      </c>
      <c r="P1325" s="42" t="n">
        <v>1</v>
      </c>
      <c r="Q1325" s="42" t="n">
        <v>0</v>
      </c>
      <c r="R1325" s="42" t="n">
        <v>0</v>
      </c>
      <c r="S1325" s="42">
        <f>N1325-(J1325-K1325)</f>
        <v/>
      </c>
      <c r="T1325">
        <f>IF(N1325=0,0,IF(AND(ABS(S1325)&gt;Calc!$B$8,ABS(S1325)/ABS(N1325)&gt;Calc!$B$9),1,0))</f>
        <v/>
      </c>
      <c r="U1325">
        <f>IF(AND(A1325=Calc!$B$3,OR(Calc!$B$6="*",G1325=Calc!$B$6),OR(Calc!$B$7="*",F1325=Calc!$B$7)),1,0)</f>
        <v/>
      </c>
      <c r="V1325">
        <f>IF(AND(U1325=1,J1325&gt;0),J1325+ROW()/1000000,0)</f>
        <v/>
      </c>
      <c r="W1325">
        <f>IF(AND(U1325=1,OR(N1325&lt;&gt;0,J1325&lt;&gt;0)),ABS(S1325)+ROW()/1000000,0)</f>
        <v/>
      </c>
      <c r="X1325">
        <f>IF(AND(U1325=1,T1325=1,C1325&lt;&gt;0),ABS(S1325)+ROW()/1000000,0)</f>
        <v/>
      </c>
    </row>
    <row r="1326">
      <c r="A1326" t="n">
        <v>201806</v>
      </c>
      <c r="B1326" t="inlineStr">
        <is>
          <t>06/2018</t>
        </is>
      </c>
      <c r="C1326" t="n">
        <v>5</v>
      </c>
      <c r="D1326" t="inlineStr">
        <is>
          <t>S05</t>
        </is>
      </c>
      <c r="E1326" t="inlineStr">
        <is>
          <t>Nexa Victoria (S05)</t>
        </is>
      </c>
      <c r="F1326" t="inlineStr">
        <is>
          <t>Úc</t>
        </is>
      </c>
      <c r="G1326" t="inlineStr">
        <is>
          <t>POS</t>
        </is>
      </c>
      <c r="H1326" s="42" t="n">
        <v>11434.18</v>
      </c>
      <c r="I1326" s="42" t="n">
        <v>0</v>
      </c>
      <c r="J1326" s="42" t="n">
        <v>11434.18</v>
      </c>
      <c r="K1326" s="42" t="n">
        <v>995</v>
      </c>
      <c r="L1326" s="42" t="n">
        <v>7</v>
      </c>
      <c r="M1326" s="42" t="n">
        <v>53</v>
      </c>
      <c r="N1326" s="42" t="n">
        <v>10439.18</v>
      </c>
      <c r="O1326" s="42" t="n">
        <v>11434.18</v>
      </c>
      <c r="P1326" s="42" t="n">
        <v>0</v>
      </c>
      <c r="Q1326" s="42" t="n">
        <v>0</v>
      </c>
      <c r="R1326" s="42" t="n">
        <v>1</v>
      </c>
      <c r="S1326" s="42">
        <f>N1326-(J1326-K1326)</f>
        <v/>
      </c>
      <c r="T1326">
        <f>IF(N1326=0,0,IF(AND(ABS(S1326)&gt;Calc!$B$8,ABS(S1326)/ABS(N1326)&gt;Calc!$B$9),1,0))</f>
        <v/>
      </c>
      <c r="U1326">
        <f>IF(AND(A1326=Calc!$B$3,OR(Calc!$B$6="*",G1326=Calc!$B$6),OR(Calc!$B$7="*",F1326=Calc!$B$7)),1,0)</f>
        <v/>
      </c>
      <c r="V1326">
        <f>IF(AND(U1326=1,J1326&gt;0),J1326+ROW()/1000000,0)</f>
        <v/>
      </c>
      <c r="W1326">
        <f>IF(AND(U1326=1,OR(N1326&lt;&gt;0,J1326&lt;&gt;0)),ABS(S1326)+ROW()/1000000,0)</f>
        <v/>
      </c>
      <c r="X1326">
        <f>IF(AND(U1326=1,T1326=1,C1326&lt;&gt;0),ABS(S1326)+ROW()/1000000,0)</f>
        <v/>
      </c>
    </row>
    <row r="1327">
      <c r="A1327" t="n">
        <v>201806</v>
      </c>
      <c r="B1327" t="inlineStr">
        <is>
          <t>06/2018</t>
        </is>
      </c>
      <c r="C1327" t="n">
        <v>6</v>
      </c>
      <c r="D1327" t="inlineStr">
        <is>
          <t>S06</t>
        </is>
      </c>
      <c r="E1327" t="inlineStr">
        <is>
          <t>Nexa Western Australia (S06)</t>
        </is>
      </c>
      <c r="F1327" t="inlineStr">
        <is>
          <t>Úc</t>
        </is>
      </c>
      <c r="G1327" t="inlineStr">
        <is>
          <t>POS</t>
        </is>
      </c>
      <c r="H1327" s="42" t="n">
        <v>3268.95</v>
      </c>
      <c r="I1327" s="42" t="n">
        <v>0</v>
      </c>
      <c r="J1327" s="42" t="n">
        <v>3268.95</v>
      </c>
      <c r="K1327" s="42" t="n">
        <v>0</v>
      </c>
      <c r="L1327" s="42" t="n">
        <v>3</v>
      </c>
      <c r="M1327" s="42" t="n">
        <v>12</v>
      </c>
      <c r="N1327" s="42" t="n">
        <v>3268.95</v>
      </c>
      <c r="O1327" s="42" t="n">
        <v>3268.95</v>
      </c>
      <c r="P1327" s="42" t="n">
        <v>0</v>
      </c>
      <c r="Q1327" s="42" t="n">
        <v>0</v>
      </c>
      <c r="R1327" s="42" t="n">
        <v>0</v>
      </c>
      <c r="S1327" s="42">
        <f>N1327-(J1327-K1327)</f>
        <v/>
      </c>
      <c r="T1327">
        <f>IF(N1327=0,0,IF(AND(ABS(S1327)&gt;Calc!$B$8,ABS(S1327)/ABS(N1327)&gt;Calc!$B$9),1,0))</f>
        <v/>
      </c>
      <c r="U1327">
        <f>IF(AND(A1327=Calc!$B$3,OR(Calc!$B$6="*",G1327=Calc!$B$6),OR(Calc!$B$7="*",F1327=Calc!$B$7)),1,0)</f>
        <v/>
      </c>
      <c r="V1327">
        <f>IF(AND(U1327=1,J1327&gt;0),J1327+ROW()/1000000,0)</f>
        <v/>
      </c>
      <c r="W1327">
        <f>IF(AND(U1327=1,OR(N1327&lt;&gt;0,J1327&lt;&gt;0)),ABS(S1327)+ROW()/1000000,0)</f>
        <v/>
      </c>
      <c r="X1327">
        <f>IF(AND(U1327=1,T1327=1,C1327&lt;&gt;0),ABS(S1327)+ROW()/1000000,0)</f>
        <v/>
      </c>
    </row>
    <row r="1328">
      <c r="A1328" t="n">
        <v>201806</v>
      </c>
      <c r="B1328" t="inlineStr">
        <is>
          <t>06/2018</t>
        </is>
      </c>
      <c r="C1328" t="n">
        <v>8</v>
      </c>
      <c r="D1328" t="inlineStr">
        <is>
          <t>S08</t>
        </is>
      </c>
      <c r="E1328" t="inlineStr">
        <is>
          <t>Nexa Newfoundland and Labrador (S08)</t>
        </is>
      </c>
      <c r="F1328" t="inlineStr">
        <is>
          <t>Canada</t>
        </is>
      </c>
      <c r="G1328" t="inlineStr">
        <is>
          <t>POS</t>
        </is>
      </c>
      <c r="H1328" s="42" t="n">
        <v>13300.45</v>
      </c>
      <c r="I1328" s="42" t="n">
        <v>0</v>
      </c>
      <c r="J1328" s="42" t="n">
        <v>13300.45</v>
      </c>
      <c r="K1328" s="42" t="n">
        <v>0</v>
      </c>
      <c r="L1328" s="42" t="n">
        <v>13</v>
      </c>
      <c r="M1328" s="42" t="n">
        <v>84</v>
      </c>
      <c r="N1328" s="42" t="n">
        <v>13300.45</v>
      </c>
      <c r="O1328" s="42" t="n">
        <v>13300.45</v>
      </c>
      <c r="P1328" s="42" t="n">
        <v>0</v>
      </c>
      <c r="Q1328" s="42" t="n">
        <v>0</v>
      </c>
      <c r="R1328" s="42" t="n">
        <v>0</v>
      </c>
      <c r="S1328" s="42">
        <f>N1328-(J1328-K1328)</f>
        <v/>
      </c>
      <c r="T1328">
        <f>IF(N1328=0,0,IF(AND(ABS(S1328)&gt;Calc!$B$8,ABS(S1328)/ABS(N1328)&gt;Calc!$B$9),1,0))</f>
        <v/>
      </c>
      <c r="U1328">
        <f>IF(AND(A1328=Calc!$B$3,OR(Calc!$B$6="*",G1328=Calc!$B$6),OR(Calc!$B$7="*",F1328=Calc!$B$7)),1,0)</f>
        <v/>
      </c>
      <c r="V1328">
        <f>IF(AND(U1328=1,J1328&gt;0),J1328+ROW()/1000000,0)</f>
        <v/>
      </c>
      <c r="W1328">
        <f>IF(AND(U1328=1,OR(N1328&lt;&gt;0,J1328&lt;&gt;0)),ABS(S1328)+ROW()/1000000,0)</f>
        <v/>
      </c>
      <c r="X1328">
        <f>IF(AND(U1328=1,T1328=1,C1328&lt;&gt;0),ABS(S1328)+ROW()/1000000,0)</f>
        <v/>
      </c>
    </row>
    <row r="1329">
      <c r="A1329" t="n">
        <v>201806</v>
      </c>
      <c r="B1329" t="inlineStr">
        <is>
          <t>06/2018</t>
        </is>
      </c>
      <c r="C1329" t="n">
        <v>9</v>
      </c>
      <c r="D1329" t="inlineStr">
        <is>
          <t>S09</t>
        </is>
      </c>
      <c r="E1329" t="inlineStr">
        <is>
          <t>Nexa Northwest Territories (S09)</t>
        </is>
      </c>
      <c r="F1329" t="inlineStr">
        <is>
          <t>Canada</t>
        </is>
      </c>
      <c r="G1329" t="inlineStr">
        <is>
          <t>POS</t>
        </is>
      </c>
      <c r="H1329" s="42" t="n">
        <v>12275.3</v>
      </c>
      <c r="I1329" s="42" t="n">
        <v>0</v>
      </c>
      <c r="J1329" s="42" t="n">
        <v>12275.3</v>
      </c>
      <c r="K1329" s="42" t="n">
        <v>0</v>
      </c>
      <c r="L1329" s="42" t="n">
        <v>8</v>
      </c>
      <c r="M1329" s="42" t="n">
        <v>48</v>
      </c>
      <c r="N1329" s="42" t="n">
        <v>12275.3</v>
      </c>
      <c r="O1329" s="42" t="n">
        <v>12275.3</v>
      </c>
      <c r="P1329" s="42" t="n">
        <v>0</v>
      </c>
      <c r="Q1329" s="42" t="n">
        <v>0</v>
      </c>
      <c r="R1329" s="42" t="n">
        <v>0</v>
      </c>
      <c r="S1329" s="42">
        <f>N1329-(J1329-K1329)</f>
        <v/>
      </c>
      <c r="T1329">
        <f>IF(N1329=0,0,IF(AND(ABS(S1329)&gt;Calc!$B$8,ABS(S1329)/ABS(N1329)&gt;Calc!$B$9),1,0))</f>
        <v/>
      </c>
      <c r="U1329">
        <f>IF(AND(A1329=Calc!$B$3,OR(Calc!$B$6="*",G1329=Calc!$B$6),OR(Calc!$B$7="*",F1329=Calc!$B$7)),1,0)</f>
        <v/>
      </c>
      <c r="V1329">
        <f>IF(AND(U1329=1,J1329&gt;0),J1329+ROW()/1000000,0)</f>
        <v/>
      </c>
      <c r="W1329">
        <f>IF(AND(U1329=1,OR(N1329&lt;&gt;0,J1329&lt;&gt;0)),ABS(S1329)+ROW()/1000000,0)</f>
        <v/>
      </c>
      <c r="X1329">
        <f>IF(AND(U1329=1,T1329=1,C1329&lt;&gt;0),ABS(S1329)+ROW()/1000000,0)</f>
        <v/>
      </c>
    </row>
    <row r="1330">
      <c r="A1330" t="n">
        <v>201806</v>
      </c>
      <c r="B1330" t="inlineStr">
        <is>
          <t>06/2018</t>
        </is>
      </c>
      <c r="C1330" t="n">
        <v>10</v>
      </c>
      <c r="D1330" t="inlineStr">
        <is>
          <t>S10</t>
        </is>
      </c>
      <c r="E1330" t="inlineStr">
        <is>
          <t>Nexa Nunavut (S10)</t>
        </is>
      </c>
      <c r="F1330" t="inlineStr">
        <is>
          <t>Canada</t>
        </is>
      </c>
      <c r="G1330" t="inlineStr">
        <is>
          <t>POS</t>
        </is>
      </c>
      <c r="H1330" s="42" t="n">
        <v>27739.77</v>
      </c>
      <c r="I1330" s="42" t="n">
        <v>0</v>
      </c>
      <c r="J1330" s="42" t="n">
        <v>27739.77</v>
      </c>
      <c r="K1330" s="42" t="n">
        <v>479.5</v>
      </c>
      <c r="L1330" s="42" t="n">
        <v>10</v>
      </c>
      <c r="M1330" s="42" t="n">
        <v>76</v>
      </c>
      <c r="N1330" s="42" t="n">
        <v>27260.27</v>
      </c>
      <c r="O1330" s="42" t="n">
        <v>27739.77</v>
      </c>
      <c r="P1330" s="42" t="n">
        <v>0</v>
      </c>
      <c r="Q1330" s="42" t="n">
        <v>0</v>
      </c>
      <c r="R1330" s="42" t="n">
        <v>0</v>
      </c>
      <c r="S1330" s="42">
        <f>N1330-(J1330-K1330)</f>
        <v/>
      </c>
      <c r="T1330">
        <f>IF(N1330=0,0,IF(AND(ABS(S1330)&gt;Calc!$B$8,ABS(S1330)/ABS(N1330)&gt;Calc!$B$9),1,0))</f>
        <v/>
      </c>
      <c r="U1330">
        <f>IF(AND(A1330=Calc!$B$3,OR(Calc!$B$6="*",G1330=Calc!$B$6),OR(Calc!$B$7="*",F1330=Calc!$B$7)),1,0)</f>
        <v/>
      </c>
      <c r="V1330">
        <f>IF(AND(U1330=1,J1330&gt;0),J1330+ROW()/1000000,0)</f>
        <v/>
      </c>
      <c r="W1330">
        <f>IF(AND(U1330=1,OR(N1330&lt;&gt;0,J1330&lt;&gt;0)),ABS(S1330)+ROW()/1000000,0)</f>
        <v/>
      </c>
      <c r="X1330">
        <f>IF(AND(U1330=1,T1330=1,C1330&lt;&gt;0),ABS(S1330)+ROW()/1000000,0)</f>
        <v/>
      </c>
    </row>
    <row r="1331">
      <c r="A1331" t="n">
        <v>201806</v>
      </c>
      <c r="B1331" t="inlineStr">
        <is>
          <t>06/2018</t>
        </is>
      </c>
      <c r="C1331" t="n">
        <v>12</v>
      </c>
      <c r="D1331" t="inlineStr">
        <is>
          <t>S12</t>
        </is>
      </c>
      <c r="E1331" t="inlineStr">
        <is>
          <t>Nexa Basse-Normandie (S12)</t>
        </is>
      </c>
      <c r="F1331" t="inlineStr">
        <is>
          <t>Pháp</t>
        </is>
      </c>
      <c r="G1331" t="inlineStr">
        <is>
          <t>POS</t>
        </is>
      </c>
      <c r="H1331" s="42" t="n">
        <v>9774.67</v>
      </c>
      <c r="I1331" s="42" t="n">
        <v>0</v>
      </c>
      <c r="J1331" s="42" t="n">
        <v>9774.67</v>
      </c>
      <c r="K1331" s="42" t="n">
        <v>0</v>
      </c>
      <c r="L1331" s="42" t="n">
        <v>3</v>
      </c>
      <c r="M1331" s="42" t="n">
        <v>24</v>
      </c>
      <c r="N1331" s="42" t="n">
        <v>9774.67</v>
      </c>
      <c r="O1331" s="42" t="n">
        <v>9774.67</v>
      </c>
      <c r="P1331" s="42" t="n">
        <v>0</v>
      </c>
      <c r="Q1331" s="42" t="n">
        <v>0</v>
      </c>
      <c r="R1331" s="42" t="n">
        <v>0</v>
      </c>
      <c r="S1331" s="42">
        <f>N1331-(J1331-K1331)</f>
        <v/>
      </c>
      <c r="T1331">
        <f>IF(N1331=0,0,IF(AND(ABS(S1331)&gt;Calc!$B$8,ABS(S1331)/ABS(N1331)&gt;Calc!$B$9),1,0))</f>
        <v/>
      </c>
      <c r="U1331">
        <f>IF(AND(A1331=Calc!$B$3,OR(Calc!$B$6="*",G1331=Calc!$B$6),OR(Calc!$B$7="*",F1331=Calc!$B$7)),1,0)</f>
        <v/>
      </c>
      <c r="V1331">
        <f>IF(AND(U1331=1,J1331&gt;0),J1331+ROW()/1000000,0)</f>
        <v/>
      </c>
      <c r="W1331">
        <f>IF(AND(U1331=1,OR(N1331&lt;&gt;0,J1331&lt;&gt;0)),ABS(S1331)+ROW()/1000000,0)</f>
        <v/>
      </c>
      <c r="X1331">
        <f>IF(AND(U1331=1,T1331=1,C1331&lt;&gt;0),ABS(S1331)+ROW()/1000000,0)</f>
        <v/>
      </c>
    </row>
    <row r="1332">
      <c r="A1332" t="n">
        <v>201806</v>
      </c>
      <c r="B1332" t="inlineStr">
        <is>
          <t>06/2018</t>
        </is>
      </c>
      <c r="C1332" t="n">
        <v>13</v>
      </c>
      <c r="D1332" t="inlineStr">
        <is>
          <t>S13</t>
        </is>
      </c>
      <c r="E1332" t="inlineStr">
        <is>
          <t>Nexa Corse (S13)</t>
        </is>
      </c>
      <c r="F1332" t="inlineStr">
        <is>
          <t>Pháp</t>
        </is>
      </c>
      <c r="G1332" t="inlineStr">
        <is>
          <t>POS</t>
        </is>
      </c>
      <c r="H1332" s="42" t="n">
        <v>1523.99</v>
      </c>
      <c r="I1332" s="42" t="n">
        <v>0</v>
      </c>
      <c r="J1332" s="42" t="n">
        <v>1523.99</v>
      </c>
      <c r="K1332" s="42" t="n">
        <v>0</v>
      </c>
      <c r="L1332" s="42" t="n">
        <v>1</v>
      </c>
      <c r="M1332" s="42" t="n">
        <v>9</v>
      </c>
      <c r="N1332" s="42" t="n">
        <v>1523.99</v>
      </c>
      <c r="O1332" s="42" t="n">
        <v>1523.99</v>
      </c>
      <c r="P1332" s="42" t="n">
        <v>0</v>
      </c>
      <c r="Q1332" s="42" t="n">
        <v>0</v>
      </c>
      <c r="R1332" s="42" t="n">
        <v>0</v>
      </c>
      <c r="S1332" s="42">
        <f>N1332-(J1332-K1332)</f>
        <v/>
      </c>
      <c r="T1332">
        <f>IF(N1332=0,0,IF(AND(ABS(S1332)&gt;Calc!$B$8,ABS(S1332)/ABS(N1332)&gt;Calc!$B$9),1,0))</f>
        <v/>
      </c>
      <c r="U1332">
        <f>IF(AND(A1332=Calc!$B$3,OR(Calc!$B$6="*",G1332=Calc!$B$6),OR(Calc!$B$7="*",F1332=Calc!$B$7)),1,0)</f>
        <v/>
      </c>
      <c r="V1332">
        <f>IF(AND(U1332=1,J1332&gt;0),J1332+ROW()/1000000,0)</f>
        <v/>
      </c>
      <c r="W1332">
        <f>IF(AND(U1332=1,OR(N1332&lt;&gt;0,J1332&lt;&gt;0)),ABS(S1332)+ROW()/1000000,0)</f>
        <v/>
      </c>
      <c r="X1332">
        <f>IF(AND(U1332=1,T1332=1,C1332&lt;&gt;0),ABS(S1332)+ROW()/1000000,0)</f>
        <v/>
      </c>
    </row>
    <row r="1333">
      <c r="A1333" t="n">
        <v>201806</v>
      </c>
      <c r="B1333" t="inlineStr">
        <is>
          <t>06/2018</t>
        </is>
      </c>
      <c r="C1333" t="n">
        <v>14</v>
      </c>
      <c r="D1333" t="inlineStr">
        <is>
          <t>S14</t>
        </is>
      </c>
      <c r="E1333" t="inlineStr">
        <is>
          <t>Nexa Franche-Comté (S14)</t>
        </is>
      </c>
      <c r="F1333" t="inlineStr">
        <is>
          <t>Pháp</t>
        </is>
      </c>
      <c r="G1333" t="inlineStr">
        <is>
          <t>POS</t>
        </is>
      </c>
      <c r="H1333" s="42" t="n">
        <v>0</v>
      </c>
      <c r="I1333" s="42" t="n">
        <v>0</v>
      </c>
      <c r="J1333" s="42" t="n">
        <v>0</v>
      </c>
      <c r="K1333" s="42" t="n">
        <v>876</v>
      </c>
      <c r="L1333" s="42" t="n">
        <v>0</v>
      </c>
      <c r="M1333" s="42" t="n">
        <v>0</v>
      </c>
      <c r="N1333" s="42" t="n">
        <v>-876</v>
      </c>
      <c r="O1333" s="42" t="n">
        <v>0</v>
      </c>
      <c r="P1333" s="42" t="n">
        <v>0</v>
      </c>
      <c r="Q1333" s="42" t="n">
        <v>0</v>
      </c>
      <c r="R1333" s="42" t="n">
        <v>0</v>
      </c>
      <c r="S1333" s="42">
        <f>N1333-(J1333-K1333)</f>
        <v/>
      </c>
      <c r="T1333">
        <f>IF(N1333=0,0,IF(AND(ABS(S1333)&gt;Calc!$B$8,ABS(S1333)/ABS(N1333)&gt;Calc!$B$9),1,0))</f>
        <v/>
      </c>
      <c r="U1333">
        <f>IF(AND(A1333=Calc!$B$3,OR(Calc!$B$6="*",G1333=Calc!$B$6),OR(Calc!$B$7="*",F1333=Calc!$B$7)),1,0)</f>
        <v/>
      </c>
      <c r="V1333">
        <f>IF(AND(U1333=1,J1333&gt;0),J1333+ROW()/1000000,0)</f>
        <v/>
      </c>
      <c r="W1333">
        <f>IF(AND(U1333=1,OR(N1333&lt;&gt;0,J1333&lt;&gt;0)),ABS(S1333)+ROW()/1000000,0)</f>
        <v/>
      </c>
      <c r="X1333">
        <f>IF(AND(U1333=1,T1333=1,C1333&lt;&gt;0),ABS(S1333)+ROW()/1000000,0)</f>
        <v/>
      </c>
    </row>
    <row r="1334">
      <c r="A1334" t="n">
        <v>201806</v>
      </c>
      <c r="B1334" t="inlineStr">
        <is>
          <t>06/2018</t>
        </is>
      </c>
      <c r="C1334" t="n">
        <v>15</v>
      </c>
      <c r="D1334" t="inlineStr">
        <is>
          <t>S15</t>
        </is>
      </c>
      <c r="E1334" t="inlineStr">
        <is>
          <t>Nexa La Réunion (S15)</t>
        </is>
      </c>
      <c r="F1334" t="inlineStr">
        <is>
          <t>Pháp</t>
        </is>
      </c>
      <c r="G1334" t="inlineStr">
        <is>
          <t>POS</t>
        </is>
      </c>
      <c r="H1334" s="42" t="n">
        <v>1849.91</v>
      </c>
      <c r="I1334" s="42" t="n">
        <v>0</v>
      </c>
      <c r="J1334" s="42" t="n">
        <v>1849.91</v>
      </c>
      <c r="K1334" s="42" t="n">
        <v>0</v>
      </c>
      <c r="L1334" s="42" t="n">
        <v>2</v>
      </c>
      <c r="M1334" s="42" t="n">
        <v>10</v>
      </c>
      <c r="N1334" s="42" t="n">
        <v>1849.91</v>
      </c>
      <c r="O1334" s="42" t="n">
        <v>1849.91</v>
      </c>
      <c r="P1334" s="42" t="n">
        <v>0</v>
      </c>
      <c r="Q1334" s="42" t="n">
        <v>0</v>
      </c>
      <c r="R1334" s="42" t="n">
        <v>1</v>
      </c>
      <c r="S1334" s="42">
        <f>N1334-(J1334-K1334)</f>
        <v/>
      </c>
      <c r="T1334">
        <f>IF(N1334=0,0,IF(AND(ABS(S1334)&gt;Calc!$B$8,ABS(S1334)/ABS(N1334)&gt;Calc!$B$9),1,0))</f>
        <v/>
      </c>
      <c r="U1334">
        <f>IF(AND(A1334=Calc!$B$3,OR(Calc!$B$6="*",G1334=Calc!$B$6),OR(Calc!$B$7="*",F1334=Calc!$B$7)),1,0)</f>
        <v/>
      </c>
      <c r="V1334">
        <f>IF(AND(U1334=1,J1334&gt;0),J1334+ROW()/1000000,0)</f>
        <v/>
      </c>
      <c r="W1334">
        <f>IF(AND(U1334=1,OR(N1334&lt;&gt;0,J1334&lt;&gt;0)),ABS(S1334)+ROW()/1000000,0)</f>
        <v/>
      </c>
      <c r="X1334">
        <f>IF(AND(U1334=1,T1334=1,C1334&lt;&gt;0),ABS(S1334)+ROW()/1000000,0)</f>
        <v/>
      </c>
    </row>
    <row r="1335">
      <c r="A1335" t="n">
        <v>201806</v>
      </c>
      <c r="B1335" t="inlineStr">
        <is>
          <t>06/2018</t>
        </is>
      </c>
      <c r="C1335" t="n">
        <v>16</v>
      </c>
      <c r="D1335" t="inlineStr">
        <is>
          <t>S16</t>
        </is>
      </c>
      <c r="E1335" t="inlineStr">
        <is>
          <t>Nexa Limousin (S16)</t>
        </is>
      </c>
      <c r="F1335" t="inlineStr">
        <is>
          <t>Pháp</t>
        </is>
      </c>
      <c r="G1335" t="inlineStr">
        <is>
          <t>POS</t>
        </is>
      </c>
      <c r="H1335" s="42" t="n">
        <v>1609.3</v>
      </c>
      <c r="I1335" s="42" t="n">
        <v>0</v>
      </c>
      <c r="J1335" s="42" t="n">
        <v>1609.3</v>
      </c>
      <c r="K1335" s="42" t="n">
        <v>0</v>
      </c>
      <c r="L1335" s="42" t="n">
        <v>1</v>
      </c>
      <c r="M1335" s="42" t="n">
        <v>7</v>
      </c>
      <c r="N1335" s="42" t="n">
        <v>1609.3</v>
      </c>
      <c r="O1335" s="42" t="n">
        <v>1609.3</v>
      </c>
      <c r="P1335" s="42" t="n">
        <v>0</v>
      </c>
      <c r="Q1335" s="42" t="n">
        <v>0</v>
      </c>
      <c r="R1335" s="42" t="n">
        <v>0</v>
      </c>
      <c r="S1335" s="42">
        <f>N1335-(J1335-K1335)</f>
        <v/>
      </c>
      <c r="T1335">
        <f>IF(N1335=0,0,IF(AND(ABS(S1335)&gt;Calc!$B$8,ABS(S1335)/ABS(N1335)&gt;Calc!$B$9),1,0))</f>
        <v/>
      </c>
      <c r="U1335">
        <f>IF(AND(A1335=Calc!$B$3,OR(Calc!$B$6="*",G1335=Calc!$B$6),OR(Calc!$B$7="*",F1335=Calc!$B$7)),1,0)</f>
        <v/>
      </c>
      <c r="V1335">
        <f>IF(AND(U1335=1,J1335&gt;0),J1335+ROW()/1000000,0)</f>
        <v/>
      </c>
      <c r="W1335">
        <f>IF(AND(U1335=1,OR(N1335&lt;&gt;0,J1335&lt;&gt;0)),ABS(S1335)+ROW()/1000000,0)</f>
        <v/>
      </c>
      <c r="X1335">
        <f>IF(AND(U1335=1,T1335=1,C1335&lt;&gt;0),ABS(S1335)+ROW()/1000000,0)</f>
        <v/>
      </c>
    </row>
    <row r="1336">
      <c r="A1336" t="n">
        <v>201806</v>
      </c>
      <c r="B1336" t="inlineStr">
        <is>
          <t>06/2018</t>
        </is>
      </c>
      <c r="C1336" t="n">
        <v>17</v>
      </c>
      <c r="D1336" t="inlineStr">
        <is>
          <t>S17</t>
        </is>
      </c>
      <c r="E1336" t="inlineStr">
        <is>
          <t>Nexa Martinique (S17)</t>
        </is>
      </c>
      <c r="F1336" t="inlineStr">
        <is>
          <t>Pháp</t>
        </is>
      </c>
      <c r="G1336" t="inlineStr">
        <is>
          <t>POS</t>
        </is>
      </c>
      <c r="H1336" s="42" t="n">
        <v>4543.18</v>
      </c>
      <c r="I1336" s="42" t="n">
        <v>0</v>
      </c>
      <c r="J1336" s="42" t="n">
        <v>4543.18</v>
      </c>
      <c r="K1336" s="42" t="n">
        <v>0</v>
      </c>
      <c r="L1336" s="42" t="n">
        <v>2</v>
      </c>
      <c r="M1336" s="42" t="n">
        <v>23</v>
      </c>
      <c r="N1336" s="42" t="n">
        <v>4543.18</v>
      </c>
      <c r="O1336" s="42" t="n">
        <v>4543.18</v>
      </c>
      <c r="P1336" s="42" t="n">
        <v>0</v>
      </c>
      <c r="Q1336" s="42" t="n">
        <v>0</v>
      </c>
      <c r="R1336" s="42" t="n">
        <v>0</v>
      </c>
      <c r="S1336" s="42">
        <f>N1336-(J1336-K1336)</f>
        <v/>
      </c>
      <c r="T1336">
        <f>IF(N1336=0,0,IF(AND(ABS(S1336)&gt;Calc!$B$8,ABS(S1336)/ABS(N1336)&gt;Calc!$B$9),1,0))</f>
        <v/>
      </c>
      <c r="U1336">
        <f>IF(AND(A1336=Calc!$B$3,OR(Calc!$B$6="*",G1336=Calc!$B$6),OR(Calc!$B$7="*",F1336=Calc!$B$7)),1,0)</f>
        <v/>
      </c>
      <c r="V1336">
        <f>IF(AND(U1336=1,J1336&gt;0),J1336+ROW()/1000000,0)</f>
        <v/>
      </c>
      <c r="W1336">
        <f>IF(AND(U1336=1,OR(N1336&lt;&gt;0,J1336&lt;&gt;0)),ABS(S1336)+ROW()/1000000,0)</f>
        <v/>
      </c>
      <c r="X1336">
        <f>IF(AND(U1336=1,T1336=1,C1336&lt;&gt;0),ABS(S1336)+ROW()/1000000,0)</f>
        <v/>
      </c>
    </row>
    <row r="1337">
      <c r="A1337" t="n">
        <v>201806</v>
      </c>
      <c r="B1337" t="inlineStr">
        <is>
          <t>06/2018</t>
        </is>
      </c>
      <c r="C1337" t="n">
        <v>19</v>
      </c>
      <c r="D1337" t="inlineStr">
        <is>
          <t>S19</t>
        </is>
      </c>
      <c r="E1337" t="inlineStr">
        <is>
          <t>Nexa Berlin (S19)</t>
        </is>
      </c>
      <c r="F1337" t="inlineStr">
        <is>
          <t>Đức</t>
        </is>
      </c>
      <c r="G1337" t="inlineStr">
        <is>
          <t>POS</t>
        </is>
      </c>
      <c r="H1337" s="42" t="n">
        <v>10933.9</v>
      </c>
      <c r="I1337" s="42" t="n">
        <v>0</v>
      </c>
      <c r="J1337" s="42" t="n">
        <v>10933.9</v>
      </c>
      <c r="K1337" s="42" t="n">
        <v>269.9</v>
      </c>
      <c r="L1337" s="42" t="n">
        <v>8</v>
      </c>
      <c r="M1337" s="42" t="n">
        <v>48</v>
      </c>
      <c r="N1337" s="42" t="n">
        <v>10664</v>
      </c>
      <c r="O1337" s="42" t="n">
        <v>10933.9</v>
      </c>
      <c r="P1337" s="42" t="n">
        <v>0</v>
      </c>
      <c r="Q1337" s="42" t="n">
        <v>0</v>
      </c>
      <c r="R1337" s="42" t="n">
        <v>1</v>
      </c>
      <c r="S1337" s="42">
        <f>N1337-(J1337-K1337)</f>
        <v/>
      </c>
      <c r="T1337">
        <f>IF(N1337=0,0,IF(AND(ABS(S1337)&gt;Calc!$B$8,ABS(S1337)/ABS(N1337)&gt;Calc!$B$9),1,0))</f>
        <v/>
      </c>
      <c r="U1337">
        <f>IF(AND(A1337=Calc!$B$3,OR(Calc!$B$6="*",G1337=Calc!$B$6),OR(Calc!$B$7="*",F1337=Calc!$B$7)),1,0)</f>
        <v/>
      </c>
      <c r="V1337">
        <f>IF(AND(U1337=1,J1337&gt;0),J1337+ROW()/1000000,0)</f>
        <v/>
      </c>
      <c r="W1337">
        <f>IF(AND(U1337=1,OR(N1337&lt;&gt;0,J1337&lt;&gt;0)),ABS(S1337)+ROW()/1000000,0)</f>
        <v/>
      </c>
      <c r="X1337">
        <f>IF(AND(U1337=1,T1337=1,C1337&lt;&gt;0),ABS(S1337)+ROW()/1000000,0)</f>
        <v/>
      </c>
    </row>
    <row r="1338">
      <c r="A1338" t="n">
        <v>201806</v>
      </c>
      <c r="B1338" t="inlineStr">
        <is>
          <t>06/2018</t>
        </is>
      </c>
      <c r="C1338" t="n">
        <v>20</v>
      </c>
      <c r="D1338" t="inlineStr">
        <is>
          <t>S20</t>
        </is>
      </c>
      <c r="E1338" t="inlineStr">
        <is>
          <t>Nexa Brandenburg (S20)</t>
        </is>
      </c>
      <c r="F1338" t="inlineStr">
        <is>
          <t>Đức</t>
        </is>
      </c>
      <c r="G1338" t="inlineStr">
        <is>
          <t>POS</t>
        </is>
      </c>
      <c r="H1338" s="42" t="n">
        <v>9914.389999999999</v>
      </c>
      <c r="I1338" s="42" t="n">
        <v>0</v>
      </c>
      <c r="J1338" s="42" t="n">
        <v>9914.389999999999</v>
      </c>
      <c r="K1338" s="42" t="n">
        <v>459</v>
      </c>
      <c r="L1338" s="42" t="n">
        <v>7</v>
      </c>
      <c r="M1338" s="42" t="n">
        <v>60</v>
      </c>
      <c r="N1338" s="42" t="n">
        <v>9455.389999999999</v>
      </c>
      <c r="O1338" s="42" t="n">
        <v>9914.389999999999</v>
      </c>
      <c r="P1338" s="42" t="n">
        <v>0</v>
      </c>
      <c r="Q1338" s="42" t="n">
        <v>0</v>
      </c>
      <c r="R1338" s="42" t="n">
        <v>0</v>
      </c>
      <c r="S1338" s="42">
        <f>N1338-(J1338-K1338)</f>
        <v/>
      </c>
      <c r="T1338">
        <f>IF(N1338=0,0,IF(AND(ABS(S1338)&gt;Calc!$B$8,ABS(S1338)/ABS(N1338)&gt;Calc!$B$9),1,0))</f>
        <v/>
      </c>
      <c r="U1338">
        <f>IF(AND(A1338=Calc!$B$3,OR(Calc!$B$6="*",G1338=Calc!$B$6),OR(Calc!$B$7="*",F1338=Calc!$B$7)),1,0)</f>
        <v/>
      </c>
      <c r="V1338">
        <f>IF(AND(U1338=1,J1338&gt;0),J1338+ROW()/1000000,0)</f>
        <v/>
      </c>
      <c r="W1338">
        <f>IF(AND(U1338=1,OR(N1338&lt;&gt;0,J1338&lt;&gt;0)),ABS(S1338)+ROW()/1000000,0)</f>
        <v/>
      </c>
      <c r="X1338">
        <f>IF(AND(U1338=1,T1338=1,C1338&lt;&gt;0),ABS(S1338)+ROW()/1000000,0)</f>
        <v/>
      </c>
    </row>
    <row r="1339">
      <c r="A1339" t="n">
        <v>201806</v>
      </c>
      <c r="B1339" t="inlineStr">
        <is>
          <t>06/2018</t>
        </is>
      </c>
      <c r="C1339" t="n">
        <v>21</v>
      </c>
      <c r="D1339" t="inlineStr">
        <is>
          <t>S21</t>
        </is>
      </c>
      <c r="E1339" t="inlineStr">
        <is>
          <t>Nexa Freie Hansestadt Bremen (S21)</t>
        </is>
      </c>
      <c r="F1339" t="inlineStr">
        <is>
          <t>Đức</t>
        </is>
      </c>
      <c r="G1339" t="inlineStr">
        <is>
          <t>POS</t>
        </is>
      </c>
      <c r="H1339" s="42" t="n">
        <v>8337.5</v>
      </c>
      <c r="I1339" s="42" t="n">
        <v>0</v>
      </c>
      <c r="J1339" s="42" t="n">
        <v>8337.5</v>
      </c>
      <c r="K1339" s="42" t="n">
        <v>2634</v>
      </c>
      <c r="L1339" s="42" t="n">
        <v>4</v>
      </c>
      <c r="M1339" s="42" t="n">
        <v>24</v>
      </c>
      <c r="N1339" s="42" t="n">
        <v>5703.5</v>
      </c>
      <c r="O1339" s="42" t="n">
        <v>8337.5</v>
      </c>
      <c r="P1339" s="42" t="n">
        <v>0</v>
      </c>
      <c r="Q1339" s="42" t="n">
        <v>0</v>
      </c>
      <c r="R1339" s="42" t="n">
        <v>0</v>
      </c>
      <c r="S1339" s="42">
        <f>N1339-(J1339-K1339)</f>
        <v/>
      </c>
      <c r="T1339">
        <f>IF(N1339=0,0,IF(AND(ABS(S1339)&gt;Calc!$B$8,ABS(S1339)/ABS(N1339)&gt;Calc!$B$9),1,0))</f>
        <v/>
      </c>
      <c r="U1339">
        <f>IF(AND(A1339=Calc!$B$3,OR(Calc!$B$6="*",G1339=Calc!$B$6),OR(Calc!$B$7="*",F1339=Calc!$B$7)),1,0)</f>
        <v/>
      </c>
      <c r="V1339">
        <f>IF(AND(U1339=1,J1339&gt;0),J1339+ROW()/1000000,0)</f>
        <v/>
      </c>
      <c r="W1339">
        <f>IF(AND(U1339=1,OR(N1339&lt;&gt;0,J1339&lt;&gt;0)),ABS(S1339)+ROW()/1000000,0)</f>
        <v/>
      </c>
      <c r="X1339">
        <f>IF(AND(U1339=1,T1339=1,C1339&lt;&gt;0),ABS(S1339)+ROW()/1000000,0)</f>
        <v/>
      </c>
    </row>
    <row r="1340">
      <c r="A1340" t="n">
        <v>201806</v>
      </c>
      <c r="B1340" t="inlineStr">
        <is>
          <t>06/2018</t>
        </is>
      </c>
      <c r="C1340" t="n">
        <v>22</v>
      </c>
      <c r="D1340" t="inlineStr">
        <is>
          <t>S22</t>
        </is>
      </c>
      <c r="E1340" t="inlineStr">
        <is>
          <t>Nexa Freistaat Thüringen (S22)</t>
        </is>
      </c>
      <c r="F1340" t="inlineStr">
        <is>
          <t>Đức</t>
        </is>
      </c>
      <c r="G1340" t="inlineStr">
        <is>
          <t>POS</t>
        </is>
      </c>
      <c r="H1340" s="42" t="n">
        <v>15219.57</v>
      </c>
      <c r="I1340" s="42" t="n">
        <v>0</v>
      </c>
      <c r="J1340" s="42" t="n">
        <v>15219.57</v>
      </c>
      <c r="K1340" s="42" t="n">
        <v>0</v>
      </c>
      <c r="L1340" s="42" t="n">
        <v>5</v>
      </c>
      <c r="M1340" s="42" t="n">
        <v>55</v>
      </c>
      <c r="N1340" s="42" t="n">
        <v>15219.57</v>
      </c>
      <c r="O1340" s="42" t="n">
        <v>15219.57</v>
      </c>
      <c r="P1340" s="42" t="n">
        <v>0</v>
      </c>
      <c r="Q1340" s="42" t="n">
        <v>0</v>
      </c>
      <c r="R1340" s="42" t="n">
        <v>0</v>
      </c>
      <c r="S1340" s="42">
        <f>N1340-(J1340-K1340)</f>
        <v/>
      </c>
      <c r="T1340">
        <f>IF(N1340=0,0,IF(AND(ABS(S1340)&gt;Calc!$B$8,ABS(S1340)/ABS(N1340)&gt;Calc!$B$9),1,0))</f>
        <v/>
      </c>
      <c r="U1340">
        <f>IF(AND(A1340=Calc!$B$3,OR(Calc!$B$6="*",G1340=Calc!$B$6),OR(Calc!$B$7="*",F1340=Calc!$B$7)),1,0)</f>
        <v/>
      </c>
      <c r="V1340">
        <f>IF(AND(U1340=1,J1340&gt;0),J1340+ROW()/1000000,0)</f>
        <v/>
      </c>
      <c r="W1340">
        <f>IF(AND(U1340=1,OR(N1340&lt;&gt;0,J1340&lt;&gt;0)),ABS(S1340)+ROW()/1000000,0)</f>
        <v/>
      </c>
      <c r="X1340">
        <f>IF(AND(U1340=1,T1340=1,C1340&lt;&gt;0),ABS(S1340)+ROW()/1000000,0)</f>
        <v/>
      </c>
    </row>
    <row r="1341">
      <c r="A1341" t="n">
        <v>201806</v>
      </c>
      <c r="B1341" t="inlineStr">
        <is>
          <t>06/2018</t>
        </is>
      </c>
      <c r="C1341" t="n">
        <v>23</v>
      </c>
      <c r="D1341" t="inlineStr">
        <is>
          <t>S23</t>
        </is>
      </c>
      <c r="E1341" t="inlineStr">
        <is>
          <t>Nexa Hamburg (S23)</t>
        </is>
      </c>
      <c r="F1341" t="inlineStr">
        <is>
          <t>Đức</t>
        </is>
      </c>
      <c r="G1341" t="inlineStr">
        <is>
          <t>POS</t>
        </is>
      </c>
      <c r="H1341" s="42" t="n">
        <v>5077.96</v>
      </c>
      <c r="I1341" s="42" t="n">
        <v>0</v>
      </c>
      <c r="J1341" s="42" t="n">
        <v>5077.96</v>
      </c>
      <c r="K1341" s="42" t="n">
        <v>35.98</v>
      </c>
      <c r="L1341" s="42" t="n">
        <v>1</v>
      </c>
      <c r="M1341" s="42" t="n">
        <v>10</v>
      </c>
      <c r="N1341" s="42" t="n">
        <v>5041.98</v>
      </c>
      <c r="O1341" s="42" t="n">
        <v>5077.96</v>
      </c>
      <c r="P1341" s="42" t="n">
        <v>0</v>
      </c>
      <c r="Q1341" s="42" t="n">
        <v>0</v>
      </c>
      <c r="R1341" s="42" t="n">
        <v>0</v>
      </c>
      <c r="S1341" s="42">
        <f>N1341-(J1341-K1341)</f>
        <v/>
      </c>
      <c r="T1341">
        <f>IF(N1341=0,0,IF(AND(ABS(S1341)&gt;Calc!$B$8,ABS(S1341)/ABS(N1341)&gt;Calc!$B$9),1,0))</f>
        <v/>
      </c>
      <c r="U1341">
        <f>IF(AND(A1341=Calc!$B$3,OR(Calc!$B$6="*",G1341=Calc!$B$6),OR(Calc!$B$7="*",F1341=Calc!$B$7)),1,0)</f>
        <v/>
      </c>
      <c r="V1341">
        <f>IF(AND(U1341=1,J1341&gt;0),J1341+ROW()/1000000,0)</f>
        <v/>
      </c>
      <c r="W1341">
        <f>IF(AND(U1341=1,OR(N1341&lt;&gt;0,J1341&lt;&gt;0)),ABS(S1341)+ROW()/1000000,0)</f>
        <v/>
      </c>
      <c r="X1341">
        <f>IF(AND(U1341=1,T1341=1,C1341&lt;&gt;0),ABS(S1341)+ROW()/1000000,0)</f>
        <v/>
      </c>
    </row>
    <row r="1342">
      <c r="A1342" t="n">
        <v>201806</v>
      </c>
      <c r="B1342" t="inlineStr">
        <is>
          <t>06/2018</t>
        </is>
      </c>
      <c r="C1342" t="n">
        <v>24</v>
      </c>
      <c r="D1342" t="inlineStr">
        <is>
          <t>S24</t>
        </is>
      </c>
      <c r="E1342" t="inlineStr">
        <is>
          <t>Nexa Hessen (S24)</t>
        </is>
      </c>
      <c r="F1342" t="inlineStr">
        <is>
          <t>Đức</t>
        </is>
      </c>
      <c r="G1342" t="inlineStr">
        <is>
          <t>POS</t>
        </is>
      </c>
      <c r="H1342" s="42" t="n">
        <v>1691.85</v>
      </c>
      <c r="I1342" s="42" t="n">
        <v>0</v>
      </c>
      <c r="J1342" s="42" t="n">
        <v>1691.85</v>
      </c>
      <c r="K1342" s="42" t="n">
        <v>363.98</v>
      </c>
      <c r="L1342" s="42" t="n">
        <v>3</v>
      </c>
      <c r="M1342" s="42" t="n">
        <v>11</v>
      </c>
      <c r="N1342" s="42" t="n">
        <v>1327.87</v>
      </c>
      <c r="O1342" s="42" t="n">
        <v>1691.85</v>
      </c>
      <c r="P1342" s="42" t="n">
        <v>1</v>
      </c>
      <c r="Q1342" s="42" t="n">
        <v>0</v>
      </c>
      <c r="R1342" s="42" t="n">
        <v>0</v>
      </c>
      <c r="S1342" s="42">
        <f>N1342-(J1342-K1342)</f>
        <v/>
      </c>
      <c r="T1342">
        <f>IF(N1342=0,0,IF(AND(ABS(S1342)&gt;Calc!$B$8,ABS(S1342)/ABS(N1342)&gt;Calc!$B$9),1,0))</f>
        <v/>
      </c>
      <c r="U1342">
        <f>IF(AND(A1342=Calc!$B$3,OR(Calc!$B$6="*",G1342=Calc!$B$6),OR(Calc!$B$7="*",F1342=Calc!$B$7)),1,0)</f>
        <v/>
      </c>
      <c r="V1342">
        <f>IF(AND(U1342=1,J1342&gt;0),J1342+ROW()/1000000,0)</f>
        <v/>
      </c>
      <c r="W1342">
        <f>IF(AND(U1342=1,OR(N1342&lt;&gt;0,J1342&lt;&gt;0)),ABS(S1342)+ROW()/1000000,0)</f>
        <v/>
      </c>
      <c r="X1342">
        <f>IF(AND(U1342=1,T1342=1,C1342&lt;&gt;0),ABS(S1342)+ROW()/1000000,0)</f>
        <v/>
      </c>
    </row>
    <row r="1343">
      <c r="A1343" t="n">
        <v>201806</v>
      </c>
      <c r="B1343" t="inlineStr">
        <is>
          <t>06/2018</t>
        </is>
      </c>
      <c r="C1343" t="n">
        <v>27</v>
      </c>
      <c r="D1343" t="inlineStr">
        <is>
          <t>S27</t>
        </is>
      </c>
      <c r="E1343" t="inlineStr">
        <is>
          <t>Nexa Sachsen-Anhalt (S27)</t>
        </is>
      </c>
      <c r="F1343" t="inlineStr">
        <is>
          <t>Đức</t>
        </is>
      </c>
      <c r="G1343" t="inlineStr">
        <is>
          <t>POS</t>
        </is>
      </c>
      <c r="H1343" s="42" t="n">
        <v>10137.65</v>
      </c>
      <c r="I1343" s="42" t="n">
        <v>0</v>
      </c>
      <c r="J1343" s="42" t="n">
        <v>10137.65</v>
      </c>
      <c r="K1343" s="42" t="n">
        <v>0</v>
      </c>
      <c r="L1343" s="42" t="n">
        <v>4</v>
      </c>
      <c r="M1343" s="42" t="n">
        <v>26</v>
      </c>
      <c r="N1343" s="42" t="n">
        <v>10137.65</v>
      </c>
      <c r="O1343" s="42" t="n">
        <v>10137.65</v>
      </c>
      <c r="P1343" s="42" t="n">
        <v>0</v>
      </c>
      <c r="Q1343" s="42" t="n">
        <v>0</v>
      </c>
      <c r="R1343" s="42" t="n">
        <v>0</v>
      </c>
      <c r="S1343" s="42">
        <f>N1343-(J1343-K1343)</f>
        <v/>
      </c>
      <c r="T1343">
        <f>IF(N1343=0,0,IF(AND(ABS(S1343)&gt;Calc!$B$8,ABS(S1343)/ABS(N1343)&gt;Calc!$B$9),1,0))</f>
        <v/>
      </c>
      <c r="U1343">
        <f>IF(AND(A1343=Calc!$B$3,OR(Calc!$B$6="*",G1343=Calc!$B$6),OR(Calc!$B$7="*",F1343=Calc!$B$7)),1,0)</f>
        <v/>
      </c>
      <c r="V1343">
        <f>IF(AND(U1343=1,J1343&gt;0),J1343+ROW()/1000000,0)</f>
        <v/>
      </c>
      <c r="W1343">
        <f>IF(AND(U1343=1,OR(N1343&lt;&gt;0,J1343&lt;&gt;0)),ABS(S1343)+ROW()/1000000,0)</f>
        <v/>
      </c>
      <c r="X1343">
        <f>IF(AND(U1343=1,T1343=1,C1343&lt;&gt;0),ABS(S1343)+ROW()/1000000,0)</f>
        <v/>
      </c>
    </row>
    <row r="1344">
      <c r="A1344" t="n">
        <v>201806</v>
      </c>
      <c r="B1344" t="inlineStr">
        <is>
          <t>06/2018</t>
        </is>
      </c>
      <c r="C1344" t="n">
        <v>29</v>
      </c>
      <c r="D1344" t="inlineStr">
        <is>
          <t>S29</t>
        </is>
      </c>
      <c r="E1344" t="inlineStr">
        <is>
          <t>Nexa Enna (S29)</t>
        </is>
      </c>
      <c r="F1344" t="inlineStr">
        <is>
          <t>Ý</t>
        </is>
      </c>
      <c r="G1344" t="inlineStr">
        <is>
          <t>POS</t>
        </is>
      </c>
      <c r="H1344" s="42" t="n">
        <v>37053.72</v>
      </c>
      <c r="I1344" s="42" t="n">
        <v>0</v>
      </c>
      <c r="J1344" s="42" t="n">
        <v>37053.72</v>
      </c>
      <c r="K1344" s="42" t="n">
        <v>0</v>
      </c>
      <c r="L1344" s="42" t="n">
        <v>10</v>
      </c>
      <c r="M1344" s="42" t="n">
        <v>87</v>
      </c>
      <c r="N1344" s="42" t="n">
        <v>37053.72</v>
      </c>
      <c r="O1344" s="42" t="n">
        <v>37053.72</v>
      </c>
      <c r="P1344" s="42" t="n">
        <v>0</v>
      </c>
      <c r="Q1344" s="42" t="n">
        <v>0</v>
      </c>
      <c r="R1344" s="42" t="n">
        <v>0</v>
      </c>
      <c r="S1344" s="42">
        <f>N1344-(J1344-K1344)</f>
        <v/>
      </c>
      <c r="T1344">
        <f>IF(N1344=0,0,IF(AND(ABS(S1344)&gt;Calc!$B$8,ABS(S1344)/ABS(N1344)&gt;Calc!$B$9),1,0))</f>
        <v/>
      </c>
      <c r="U1344">
        <f>IF(AND(A1344=Calc!$B$3,OR(Calc!$B$6="*",G1344=Calc!$B$6),OR(Calc!$B$7="*",F1344=Calc!$B$7)),1,0)</f>
        <v/>
      </c>
      <c r="V1344">
        <f>IF(AND(U1344=1,J1344&gt;0),J1344+ROW()/1000000,0)</f>
        <v/>
      </c>
      <c r="W1344">
        <f>IF(AND(U1344=1,OR(N1344&lt;&gt;0,J1344&lt;&gt;0)),ABS(S1344)+ROW()/1000000,0)</f>
        <v/>
      </c>
      <c r="X1344">
        <f>IF(AND(U1344=1,T1344=1,C1344&lt;&gt;0),ABS(S1344)+ROW()/1000000,0)</f>
        <v/>
      </c>
    </row>
    <row r="1345">
      <c r="A1345" t="n">
        <v>201806</v>
      </c>
      <c r="B1345" t="inlineStr">
        <is>
          <t>06/2018</t>
        </is>
      </c>
      <c r="C1345" t="n">
        <v>30</v>
      </c>
      <c r="D1345" t="inlineStr">
        <is>
          <t>S30</t>
        </is>
      </c>
      <c r="E1345" t="inlineStr">
        <is>
          <t>Nexa Pesaro (S30)</t>
        </is>
      </c>
      <c r="F1345" t="inlineStr">
        <is>
          <t>Ý</t>
        </is>
      </c>
      <c r="G1345" t="inlineStr">
        <is>
          <t>POS</t>
        </is>
      </c>
      <c r="H1345" s="42" t="n">
        <v>72316.03</v>
      </c>
      <c r="I1345" s="42" t="n">
        <v>0</v>
      </c>
      <c r="J1345" s="42" t="n">
        <v>72316.03</v>
      </c>
      <c r="K1345" s="42" t="n">
        <v>199.95</v>
      </c>
      <c r="L1345" s="42" t="n">
        <v>14</v>
      </c>
      <c r="M1345" s="42" t="n">
        <v>107</v>
      </c>
      <c r="N1345" s="42" t="n">
        <v>72116.08</v>
      </c>
      <c r="O1345" s="42" t="n">
        <v>72316.03</v>
      </c>
      <c r="P1345" s="42" t="n">
        <v>0</v>
      </c>
      <c r="Q1345" s="42" t="n">
        <v>0</v>
      </c>
      <c r="R1345" s="42" t="n">
        <v>0</v>
      </c>
      <c r="S1345" s="42">
        <f>N1345-(J1345-K1345)</f>
        <v/>
      </c>
      <c r="T1345">
        <f>IF(N1345=0,0,IF(AND(ABS(S1345)&gt;Calc!$B$8,ABS(S1345)/ABS(N1345)&gt;Calc!$B$9),1,0))</f>
        <v/>
      </c>
      <c r="U1345">
        <f>IF(AND(A1345=Calc!$B$3,OR(Calc!$B$6="*",G1345=Calc!$B$6),OR(Calc!$B$7="*",F1345=Calc!$B$7)),1,0)</f>
        <v/>
      </c>
      <c r="V1345">
        <f>IF(AND(U1345=1,J1345&gt;0),J1345+ROW()/1000000,0)</f>
        <v/>
      </c>
      <c r="W1345">
        <f>IF(AND(U1345=1,OR(N1345&lt;&gt;0,J1345&lt;&gt;0)),ABS(S1345)+ROW()/1000000,0)</f>
        <v/>
      </c>
      <c r="X1345">
        <f>IF(AND(U1345=1,T1345=1,C1345&lt;&gt;0),ABS(S1345)+ROW()/1000000,0)</f>
        <v/>
      </c>
    </row>
    <row r="1346">
      <c r="A1346" t="n">
        <v>201806</v>
      </c>
      <c r="B1346" t="inlineStr">
        <is>
          <t>06/2018</t>
        </is>
      </c>
      <c r="C1346" t="n">
        <v>31</v>
      </c>
      <c r="D1346" t="inlineStr">
        <is>
          <t>S31</t>
        </is>
      </c>
      <c r="E1346" t="inlineStr">
        <is>
          <t>Nexa Drenthe (S31)</t>
        </is>
      </c>
      <c r="F1346" t="inlineStr">
        <is>
          <t>Hà Lan</t>
        </is>
      </c>
      <c r="G1346" t="inlineStr">
        <is>
          <t>POS</t>
        </is>
      </c>
      <c r="H1346" s="42" t="n">
        <v>6765.54</v>
      </c>
      <c r="I1346" s="42" t="n">
        <v>0</v>
      </c>
      <c r="J1346" s="42" t="n">
        <v>6765.54</v>
      </c>
      <c r="K1346" s="42" t="n">
        <v>0</v>
      </c>
      <c r="L1346" s="42" t="n">
        <v>3</v>
      </c>
      <c r="M1346" s="42" t="n">
        <v>29</v>
      </c>
      <c r="N1346" s="42" t="n">
        <v>6765.54</v>
      </c>
      <c r="O1346" s="42" t="n">
        <v>6765.54</v>
      </c>
      <c r="P1346" s="42" t="n">
        <v>0</v>
      </c>
      <c r="Q1346" s="42" t="n">
        <v>0</v>
      </c>
      <c r="R1346" s="42" t="n">
        <v>0</v>
      </c>
      <c r="S1346" s="42">
        <f>N1346-(J1346-K1346)</f>
        <v/>
      </c>
      <c r="T1346">
        <f>IF(N1346=0,0,IF(AND(ABS(S1346)&gt;Calc!$B$8,ABS(S1346)/ABS(N1346)&gt;Calc!$B$9),1,0))</f>
        <v/>
      </c>
      <c r="U1346">
        <f>IF(AND(A1346=Calc!$B$3,OR(Calc!$B$6="*",G1346=Calc!$B$6),OR(Calc!$B$7="*",F1346=Calc!$B$7)),1,0)</f>
        <v/>
      </c>
      <c r="V1346">
        <f>IF(AND(U1346=1,J1346&gt;0),J1346+ROW()/1000000,0)</f>
        <v/>
      </c>
      <c r="W1346">
        <f>IF(AND(U1346=1,OR(N1346&lt;&gt;0,J1346&lt;&gt;0)),ABS(S1346)+ROW()/1000000,0)</f>
        <v/>
      </c>
      <c r="X1346">
        <f>IF(AND(U1346=1,T1346=1,C1346&lt;&gt;0),ABS(S1346)+ROW()/1000000,0)</f>
        <v/>
      </c>
    </row>
    <row r="1347">
      <c r="A1347" t="n">
        <v>201806</v>
      </c>
      <c r="B1347" t="inlineStr">
        <is>
          <t>06/2018</t>
        </is>
      </c>
      <c r="C1347" t="n">
        <v>32</v>
      </c>
      <c r="D1347" t="inlineStr">
        <is>
          <t>S32</t>
        </is>
      </c>
      <c r="E1347" t="inlineStr">
        <is>
          <t>Nexa Flevoland (S32)</t>
        </is>
      </c>
      <c r="F1347" t="inlineStr">
        <is>
          <t>Hà Lan</t>
        </is>
      </c>
      <c r="G1347" t="inlineStr">
        <is>
          <t>POS</t>
        </is>
      </c>
      <c r="H1347" s="42" t="n">
        <v>1975.97</v>
      </c>
      <c r="I1347" s="42" t="n">
        <v>0</v>
      </c>
      <c r="J1347" s="42" t="n">
        <v>1975.97</v>
      </c>
      <c r="K1347" s="42" t="n">
        <v>0</v>
      </c>
      <c r="L1347" s="42" t="n">
        <v>2</v>
      </c>
      <c r="M1347" s="42" t="n">
        <v>14</v>
      </c>
      <c r="N1347" s="42" t="n">
        <v>1975.97</v>
      </c>
      <c r="O1347" s="42" t="n">
        <v>1975.97</v>
      </c>
      <c r="P1347" s="42" t="n">
        <v>0</v>
      </c>
      <c r="Q1347" s="42" t="n">
        <v>0</v>
      </c>
      <c r="R1347" s="42" t="n">
        <v>0</v>
      </c>
      <c r="S1347" s="42">
        <f>N1347-(J1347-K1347)</f>
        <v/>
      </c>
      <c r="T1347">
        <f>IF(N1347=0,0,IF(AND(ABS(S1347)&gt;Calc!$B$8,ABS(S1347)/ABS(N1347)&gt;Calc!$B$9),1,0))</f>
        <v/>
      </c>
      <c r="U1347">
        <f>IF(AND(A1347=Calc!$B$3,OR(Calc!$B$6="*",G1347=Calc!$B$6),OR(Calc!$B$7="*",F1347=Calc!$B$7)),1,0)</f>
        <v/>
      </c>
      <c r="V1347">
        <f>IF(AND(U1347=1,J1347&gt;0),J1347+ROW()/1000000,0)</f>
        <v/>
      </c>
      <c r="W1347">
        <f>IF(AND(U1347=1,OR(N1347&lt;&gt;0,J1347&lt;&gt;0)),ABS(S1347)+ROW()/1000000,0)</f>
        <v/>
      </c>
      <c r="X1347">
        <f>IF(AND(U1347=1,T1347=1,C1347&lt;&gt;0),ABS(S1347)+ROW()/1000000,0)</f>
        <v/>
      </c>
    </row>
    <row r="1348">
      <c r="A1348" t="n">
        <v>201806</v>
      </c>
      <c r="B1348" t="inlineStr">
        <is>
          <t>06/2018</t>
        </is>
      </c>
      <c r="C1348" t="n">
        <v>33</v>
      </c>
      <c r="D1348" t="inlineStr">
        <is>
          <t>S33</t>
        </is>
      </c>
      <c r="E1348" t="inlineStr">
        <is>
          <t>Nexa Friesland (S33)</t>
        </is>
      </c>
      <c r="F1348" t="inlineStr">
        <is>
          <t>Hà Lan</t>
        </is>
      </c>
      <c r="G1348" t="inlineStr">
        <is>
          <t>POS</t>
        </is>
      </c>
      <c r="H1348" s="42" t="n">
        <v>1197.07</v>
      </c>
      <c r="I1348" s="42" t="n">
        <v>0</v>
      </c>
      <c r="J1348" s="42" t="n">
        <v>1197.07</v>
      </c>
      <c r="K1348" s="42" t="n">
        <v>94.98999999999999</v>
      </c>
      <c r="L1348" s="42" t="n">
        <v>3</v>
      </c>
      <c r="M1348" s="42" t="n">
        <v>20</v>
      </c>
      <c r="N1348" s="42" t="n">
        <v>1102.08</v>
      </c>
      <c r="O1348" s="42" t="n">
        <v>1197.07</v>
      </c>
      <c r="P1348" s="42" t="n">
        <v>0</v>
      </c>
      <c r="Q1348" s="42" t="n">
        <v>0</v>
      </c>
      <c r="R1348" s="42" t="n">
        <v>0</v>
      </c>
      <c r="S1348" s="42">
        <f>N1348-(J1348-K1348)</f>
        <v/>
      </c>
      <c r="T1348">
        <f>IF(N1348=0,0,IF(AND(ABS(S1348)&gt;Calc!$B$8,ABS(S1348)/ABS(N1348)&gt;Calc!$B$9),1,0))</f>
        <v/>
      </c>
      <c r="U1348">
        <f>IF(AND(A1348=Calc!$B$3,OR(Calc!$B$6="*",G1348=Calc!$B$6),OR(Calc!$B$7="*",F1348=Calc!$B$7)),1,0)</f>
        <v/>
      </c>
      <c r="V1348">
        <f>IF(AND(U1348=1,J1348&gt;0),J1348+ROW()/1000000,0)</f>
        <v/>
      </c>
      <c r="W1348">
        <f>IF(AND(U1348=1,OR(N1348&lt;&gt;0,J1348&lt;&gt;0)),ABS(S1348)+ROW()/1000000,0)</f>
        <v/>
      </c>
      <c r="X1348">
        <f>IF(AND(U1348=1,T1348=1,C1348&lt;&gt;0),ABS(S1348)+ROW()/1000000,0)</f>
        <v/>
      </c>
    </row>
    <row r="1349">
      <c r="A1349" t="n">
        <v>201806</v>
      </c>
      <c r="B1349" t="inlineStr">
        <is>
          <t>06/2018</t>
        </is>
      </c>
      <c r="C1349" t="n">
        <v>34</v>
      </c>
      <c r="D1349" t="inlineStr">
        <is>
          <t>S34</t>
        </is>
      </c>
      <c r="E1349" t="inlineStr">
        <is>
          <t>Nexa Groningen (S34)</t>
        </is>
      </c>
      <c r="F1349" t="inlineStr">
        <is>
          <t>Hà Lan</t>
        </is>
      </c>
      <c r="G1349" t="inlineStr">
        <is>
          <t>POS</t>
        </is>
      </c>
      <c r="H1349" s="42" t="n">
        <v>5295.98</v>
      </c>
      <c r="I1349" s="42" t="n">
        <v>0</v>
      </c>
      <c r="J1349" s="42" t="n">
        <v>5295.98</v>
      </c>
      <c r="K1349" s="42" t="n">
        <v>0</v>
      </c>
      <c r="L1349" s="42" t="n">
        <v>3</v>
      </c>
      <c r="M1349" s="42" t="n">
        <v>13</v>
      </c>
      <c r="N1349" s="42" t="n">
        <v>5295.98</v>
      </c>
      <c r="O1349" s="42" t="n">
        <v>5295.98</v>
      </c>
      <c r="P1349" s="42" t="n">
        <v>1</v>
      </c>
      <c r="Q1349" s="42" t="n">
        <v>0</v>
      </c>
      <c r="R1349" s="42" t="n">
        <v>0</v>
      </c>
      <c r="S1349" s="42">
        <f>N1349-(J1349-K1349)</f>
        <v/>
      </c>
      <c r="T1349">
        <f>IF(N1349=0,0,IF(AND(ABS(S1349)&gt;Calc!$B$8,ABS(S1349)/ABS(N1349)&gt;Calc!$B$9),1,0))</f>
        <v/>
      </c>
      <c r="U1349">
        <f>IF(AND(A1349=Calc!$B$3,OR(Calc!$B$6="*",G1349=Calc!$B$6),OR(Calc!$B$7="*",F1349=Calc!$B$7)),1,0)</f>
        <v/>
      </c>
      <c r="V1349">
        <f>IF(AND(U1349=1,J1349&gt;0),J1349+ROW()/1000000,0)</f>
        <v/>
      </c>
      <c r="W1349">
        <f>IF(AND(U1349=1,OR(N1349&lt;&gt;0,J1349&lt;&gt;0)),ABS(S1349)+ROW()/1000000,0)</f>
        <v/>
      </c>
      <c r="X1349">
        <f>IF(AND(U1349=1,T1349=1,C1349&lt;&gt;0),ABS(S1349)+ROW()/1000000,0)</f>
        <v/>
      </c>
    </row>
    <row r="1350">
      <c r="A1350" t="n">
        <v>201806</v>
      </c>
      <c r="B1350" t="inlineStr">
        <is>
          <t>06/2018</t>
        </is>
      </c>
      <c r="C1350" t="n">
        <v>36</v>
      </c>
      <c r="D1350" t="inlineStr">
        <is>
          <t>S36</t>
        </is>
      </c>
      <c r="E1350" t="inlineStr">
        <is>
          <t>Nexa Armagh (S36)</t>
        </is>
      </c>
      <c r="F1350" t="inlineStr">
        <is>
          <t>Anh</t>
        </is>
      </c>
      <c r="G1350" t="inlineStr">
        <is>
          <t>POS</t>
        </is>
      </c>
      <c r="H1350" s="42" t="n">
        <v>9654.719999999999</v>
      </c>
      <c r="I1350" s="42" t="n">
        <v>0</v>
      </c>
      <c r="J1350" s="42" t="n">
        <v>9654.719999999999</v>
      </c>
      <c r="K1350" s="42" t="n">
        <v>6.88</v>
      </c>
      <c r="L1350" s="42" t="n">
        <v>6</v>
      </c>
      <c r="M1350" s="42" t="n">
        <v>29</v>
      </c>
      <c r="N1350" s="42" t="n">
        <v>9647.84</v>
      </c>
      <c r="O1350" s="42" t="n">
        <v>9654.719999999999</v>
      </c>
      <c r="P1350" s="42" t="n">
        <v>0</v>
      </c>
      <c r="Q1350" s="42" t="n">
        <v>0</v>
      </c>
      <c r="R1350" s="42" t="n">
        <v>0</v>
      </c>
      <c r="S1350" s="42">
        <f>N1350-(J1350-K1350)</f>
        <v/>
      </c>
      <c r="T1350">
        <f>IF(N1350=0,0,IF(AND(ABS(S1350)&gt;Calc!$B$8,ABS(S1350)/ABS(N1350)&gt;Calc!$B$9),1,0))</f>
        <v/>
      </c>
      <c r="U1350">
        <f>IF(AND(A1350=Calc!$B$3,OR(Calc!$B$6="*",G1350=Calc!$B$6),OR(Calc!$B$7="*",F1350=Calc!$B$7)),1,0)</f>
        <v/>
      </c>
      <c r="V1350">
        <f>IF(AND(U1350=1,J1350&gt;0),J1350+ROW()/1000000,0)</f>
        <v/>
      </c>
      <c r="W1350">
        <f>IF(AND(U1350=1,OR(N1350&lt;&gt;0,J1350&lt;&gt;0)),ABS(S1350)+ROW()/1000000,0)</f>
        <v/>
      </c>
      <c r="X1350">
        <f>IF(AND(U1350=1,T1350=1,C1350&lt;&gt;0),ABS(S1350)+ROW()/1000000,0)</f>
        <v/>
      </c>
    </row>
    <row r="1351">
      <c r="A1351" t="n">
        <v>201806</v>
      </c>
      <c r="B1351" t="inlineStr">
        <is>
          <t>06/2018</t>
        </is>
      </c>
      <c r="C1351" t="n">
        <v>37</v>
      </c>
      <c r="D1351" t="inlineStr">
        <is>
          <t>S37</t>
        </is>
      </c>
      <c r="E1351" t="inlineStr">
        <is>
          <t>Nexa Ayrshire (S37)</t>
        </is>
      </c>
      <c r="F1351" t="inlineStr">
        <is>
          <t>Anh</t>
        </is>
      </c>
      <c r="G1351" t="inlineStr">
        <is>
          <t>POS</t>
        </is>
      </c>
      <c r="H1351" s="42" t="n">
        <v>20057.68</v>
      </c>
      <c r="I1351" s="42" t="n">
        <v>0</v>
      </c>
      <c r="J1351" s="42" t="n">
        <v>20057.68</v>
      </c>
      <c r="K1351" s="42" t="n">
        <v>369</v>
      </c>
      <c r="L1351" s="42" t="n">
        <v>6</v>
      </c>
      <c r="M1351" s="42" t="n">
        <v>38</v>
      </c>
      <c r="N1351" s="42" t="n">
        <v>19688.68</v>
      </c>
      <c r="O1351" s="42" t="n">
        <v>20057.68</v>
      </c>
      <c r="P1351" s="42" t="n">
        <v>0</v>
      </c>
      <c r="Q1351" s="42" t="n">
        <v>0</v>
      </c>
      <c r="R1351" s="42" t="n">
        <v>0</v>
      </c>
      <c r="S1351" s="42">
        <f>N1351-(J1351-K1351)</f>
        <v/>
      </c>
      <c r="T1351">
        <f>IF(N1351=0,0,IF(AND(ABS(S1351)&gt;Calc!$B$8,ABS(S1351)/ABS(N1351)&gt;Calc!$B$9),1,0))</f>
        <v/>
      </c>
      <c r="U1351">
        <f>IF(AND(A1351=Calc!$B$3,OR(Calc!$B$6="*",G1351=Calc!$B$6),OR(Calc!$B$7="*",F1351=Calc!$B$7)),1,0)</f>
        <v/>
      </c>
      <c r="V1351">
        <f>IF(AND(U1351=1,J1351&gt;0),J1351+ROW()/1000000,0)</f>
        <v/>
      </c>
      <c r="W1351">
        <f>IF(AND(U1351=1,OR(N1351&lt;&gt;0,J1351&lt;&gt;0)),ABS(S1351)+ROW()/1000000,0)</f>
        <v/>
      </c>
      <c r="X1351">
        <f>IF(AND(U1351=1,T1351=1,C1351&lt;&gt;0),ABS(S1351)+ROW()/1000000,0)</f>
        <v/>
      </c>
    </row>
    <row r="1352">
      <c r="A1352" t="n">
        <v>201806</v>
      </c>
      <c r="B1352" t="inlineStr">
        <is>
          <t>06/2018</t>
        </is>
      </c>
      <c r="C1352" t="n">
        <v>38</v>
      </c>
      <c r="D1352" t="inlineStr">
        <is>
          <t>S38</t>
        </is>
      </c>
      <c r="E1352" t="inlineStr">
        <is>
          <t>Nexa Belfast (S38)</t>
        </is>
      </c>
      <c r="F1352" t="inlineStr">
        <is>
          <t>Anh</t>
        </is>
      </c>
      <c r="G1352" t="inlineStr">
        <is>
          <t>POS</t>
        </is>
      </c>
      <c r="H1352" s="42" t="n">
        <v>38906.66</v>
      </c>
      <c r="I1352" s="42" t="n">
        <v>0</v>
      </c>
      <c r="J1352" s="42" t="n">
        <v>38906.66</v>
      </c>
      <c r="K1352" s="42" t="n">
        <v>1999.8</v>
      </c>
      <c r="L1352" s="42" t="n">
        <v>14</v>
      </c>
      <c r="M1352" s="42" t="n">
        <v>109</v>
      </c>
      <c r="N1352" s="42" t="n">
        <v>36906.86</v>
      </c>
      <c r="O1352" s="42" t="n">
        <v>38906.66</v>
      </c>
      <c r="P1352" s="42" t="n">
        <v>0</v>
      </c>
      <c r="Q1352" s="42" t="n">
        <v>0</v>
      </c>
      <c r="R1352" s="42" t="n">
        <v>0</v>
      </c>
      <c r="S1352" s="42">
        <f>N1352-(J1352-K1352)</f>
        <v/>
      </c>
      <c r="T1352">
        <f>IF(N1352=0,0,IF(AND(ABS(S1352)&gt;Calc!$B$8,ABS(S1352)/ABS(N1352)&gt;Calc!$B$9),1,0))</f>
        <v/>
      </c>
      <c r="U1352">
        <f>IF(AND(A1352=Calc!$B$3,OR(Calc!$B$6="*",G1352=Calc!$B$6),OR(Calc!$B$7="*",F1352=Calc!$B$7)),1,0)</f>
        <v/>
      </c>
      <c r="V1352">
        <f>IF(AND(U1352=1,J1352&gt;0),J1352+ROW()/1000000,0)</f>
        <v/>
      </c>
      <c r="W1352">
        <f>IF(AND(U1352=1,OR(N1352&lt;&gt;0,J1352&lt;&gt;0)),ABS(S1352)+ROW()/1000000,0)</f>
        <v/>
      </c>
      <c r="X1352">
        <f>IF(AND(U1352=1,T1352=1,C1352&lt;&gt;0),ABS(S1352)+ROW()/1000000,0)</f>
        <v/>
      </c>
    </row>
    <row r="1353">
      <c r="A1353" t="n">
        <v>201806</v>
      </c>
      <c r="B1353" t="inlineStr">
        <is>
          <t>06/2018</t>
        </is>
      </c>
      <c r="C1353" t="n">
        <v>39</v>
      </c>
      <c r="D1353" t="inlineStr">
        <is>
          <t>S39</t>
        </is>
      </c>
      <c r="E1353" t="inlineStr">
        <is>
          <t>Nexa Blaenau Gwent (S39)</t>
        </is>
      </c>
      <c r="F1353" t="inlineStr">
        <is>
          <t>Anh</t>
        </is>
      </c>
      <c r="G1353" t="inlineStr">
        <is>
          <t>POS</t>
        </is>
      </c>
      <c r="H1353" s="42" t="n">
        <v>14565.21</v>
      </c>
      <c r="I1353" s="42" t="n">
        <v>0</v>
      </c>
      <c r="J1353" s="42" t="n">
        <v>14565.21</v>
      </c>
      <c r="K1353" s="42" t="n">
        <v>17.99</v>
      </c>
      <c r="L1353" s="42" t="n">
        <v>11</v>
      </c>
      <c r="M1353" s="42" t="n">
        <v>91</v>
      </c>
      <c r="N1353" s="42" t="n">
        <v>14547.22</v>
      </c>
      <c r="O1353" s="42" t="n">
        <v>14565.21</v>
      </c>
      <c r="P1353" s="42" t="n">
        <v>0</v>
      </c>
      <c r="Q1353" s="42" t="n">
        <v>0</v>
      </c>
      <c r="R1353" s="42" t="n">
        <v>0</v>
      </c>
      <c r="S1353" s="42">
        <f>N1353-(J1353-K1353)</f>
        <v/>
      </c>
      <c r="T1353">
        <f>IF(N1353=0,0,IF(AND(ABS(S1353)&gt;Calc!$B$8,ABS(S1353)/ABS(N1353)&gt;Calc!$B$9),1,0))</f>
        <v/>
      </c>
      <c r="U1353">
        <f>IF(AND(A1353=Calc!$B$3,OR(Calc!$B$6="*",G1353=Calc!$B$6),OR(Calc!$B$7="*",F1353=Calc!$B$7)),1,0)</f>
        <v/>
      </c>
      <c r="V1353">
        <f>IF(AND(U1353=1,J1353&gt;0),J1353+ROW()/1000000,0)</f>
        <v/>
      </c>
      <c r="W1353">
        <f>IF(AND(U1353=1,OR(N1353&lt;&gt;0,J1353&lt;&gt;0)),ABS(S1353)+ROW()/1000000,0)</f>
        <v/>
      </c>
      <c r="X1353">
        <f>IF(AND(U1353=1,T1353=1,C1353&lt;&gt;0),ABS(S1353)+ROW()/1000000,0)</f>
        <v/>
      </c>
    </row>
    <row r="1354">
      <c r="A1354" t="n">
        <v>201806</v>
      </c>
      <c r="B1354" t="inlineStr">
        <is>
          <t>06/2018</t>
        </is>
      </c>
      <c r="C1354" t="n">
        <v>40</v>
      </c>
      <c r="D1354" t="inlineStr">
        <is>
          <t>S40</t>
        </is>
      </c>
      <c r="E1354" t="inlineStr">
        <is>
          <t>Nexa Dungannon and South Tyrone (S40)</t>
        </is>
      </c>
      <c r="F1354" t="inlineStr">
        <is>
          <t>Anh</t>
        </is>
      </c>
      <c r="G1354" t="inlineStr">
        <is>
          <t>POS</t>
        </is>
      </c>
      <c r="H1354" s="42" t="n">
        <v>12265.8</v>
      </c>
      <c r="I1354" s="42" t="n">
        <v>0</v>
      </c>
      <c r="J1354" s="42" t="n">
        <v>12265.8</v>
      </c>
      <c r="K1354" s="42" t="n">
        <v>219</v>
      </c>
      <c r="L1354" s="42" t="n">
        <v>6</v>
      </c>
      <c r="M1354" s="42" t="n">
        <v>28</v>
      </c>
      <c r="N1354" s="42" t="n">
        <v>12046.8</v>
      </c>
      <c r="O1354" s="42" t="n">
        <v>12265.8</v>
      </c>
      <c r="P1354" s="42" t="n">
        <v>0</v>
      </c>
      <c r="Q1354" s="42" t="n">
        <v>0</v>
      </c>
      <c r="R1354" s="42" t="n">
        <v>0</v>
      </c>
      <c r="S1354" s="42">
        <f>N1354-(J1354-K1354)</f>
        <v/>
      </c>
      <c r="T1354">
        <f>IF(N1354=0,0,IF(AND(ABS(S1354)&gt;Calc!$B$8,ABS(S1354)/ABS(N1354)&gt;Calc!$B$9),1,0))</f>
        <v/>
      </c>
      <c r="U1354">
        <f>IF(AND(A1354=Calc!$B$3,OR(Calc!$B$6="*",G1354=Calc!$B$6),OR(Calc!$B$7="*",F1354=Calc!$B$7)),1,0)</f>
        <v/>
      </c>
      <c r="V1354">
        <f>IF(AND(U1354=1,J1354&gt;0),J1354+ROW()/1000000,0)</f>
        <v/>
      </c>
      <c r="W1354">
        <f>IF(AND(U1354=1,OR(N1354&lt;&gt;0,J1354&lt;&gt;0)),ABS(S1354)+ROW()/1000000,0)</f>
        <v/>
      </c>
      <c r="X1354">
        <f>IF(AND(U1354=1,T1354=1,C1354&lt;&gt;0),ABS(S1354)+ROW()/1000000,0)</f>
        <v/>
      </c>
    </row>
    <row r="1355">
      <c r="A1355" t="n">
        <v>201806</v>
      </c>
      <c r="B1355" t="inlineStr">
        <is>
          <t>06/2018</t>
        </is>
      </c>
      <c r="C1355" t="n">
        <v>41</v>
      </c>
      <c r="D1355" t="inlineStr">
        <is>
          <t>S41</t>
        </is>
      </c>
      <c r="E1355" t="inlineStr">
        <is>
          <t>Nexa Fermanagh (S41)</t>
        </is>
      </c>
      <c r="F1355" t="inlineStr">
        <is>
          <t>Anh</t>
        </is>
      </c>
      <c r="G1355" t="inlineStr">
        <is>
          <t>POS</t>
        </is>
      </c>
      <c r="H1355" s="42" t="n">
        <v>29600.41</v>
      </c>
      <c r="I1355" s="42" t="n">
        <v>0</v>
      </c>
      <c r="J1355" s="42" t="n">
        <v>29600.41</v>
      </c>
      <c r="K1355" s="42" t="n">
        <v>1080</v>
      </c>
      <c r="L1355" s="42" t="n">
        <v>11</v>
      </c>
      <c r="M1355" s="42" t="n">
        <v>113</v>
      </c>
      <c r="N1355" s="42" t="n">
        <v>28520.41</v>
      </c>
      <c r="O1355" s="42" t="n">
        <v>29600.41</v>
      </c>
      <c r="P1355" s="42" t="n">
        <v>0</v>
      </c>
      <c r="Q1355" s="42" t="n">
        <v>0</v>
      </c>
      <c r="R1355" s="42" t="n">
        <v>1</v>
      </c>
      <c r="S1355" s="42">
        <f>N1355-(J1355-K1355)</f>
        <v/>
      </c>
      <c r="T1355">
        <f>IF(N1355=0,0,IF(AND(ABS(S1355)&gt;Calc!$B$8,ABS(S1355)/ABS(N1355)&gt;Calc!$B$9),1,0))</f>
        <v/>
      </c>
      <c r="U1355">
        <f>IF(AND(A1355=Calc!$B$3,OR(Calc!$B$6="*",G1355=Calc!$B$6),OR(Calc!$B$7="*",F1355=Calc!$B$7)),1,0)</f>
        <v/>
      </c>
      <c r="V1355">
        <f>IF(AND(U1355=1,J1355&gt;0),J1355+ROW()/1000000,0)</f>
        <v/>
      </c>
      <c r="W1355">
        <f>IF(AND(U1355=1,OR(N1355&lt;&gt;0,J1355&lt;&gt;0)),ABS(S1355)+ROW()/1000000,0)</f>
        <v/>
      </c>
      <c r="X1355">
        <f>IF(AND(U1355=1,T1355=1,C1355&lt;&gt;0),ABS(S1355)+ROW()/1000000,0)</f>
        <v/>
      </c>
    </row>
    <row r="1356">
      <c r="A1356" t="n">
        <v>201806</v>
      </c>
      <c r="B1356" t="inlineStr">
        <is>
          <t>06/2018</t>
        </is>
      </c>
      <c r="C1356" t="n">
        <v>42</v>
      </c>
      <c r="D1356" t="inlineStr">
        <is>
          <t>S42</t>
        </is>
      </c>
      <c r="E1356" t="inlineStr">
        <is>
          <t>Nexa North Down (S42)</t>
        </is>
      </c>
      <c r="F1356" t="inlineStr">
        <is>
          <t>Anh</t>
        </is>
      </c>
      <c r="G1356" t="inlineStr">
        <is>
          <t>POS</t>
        </is>
      </c>
      <c r="H1356" s="42" t="n">
        <v>9814.32</v>
      </c>
      <c r="I1356" s="42" t="n">
        <v>0</v>
      </c>
      <c r="J1356" s="42" t="n">
        <v>9814.32</v>
      </c>
      <c r="K1356" s="42" t="n">
        <v>0</v>
      </c>
      <c r="L1356" s="42" t="n">
        <v>8</v>
      </c>
      <c r="M1356" s="42" t="n">
        <v>37</v>
      </c>
      <c r="N1356" s="42" t="n">
        <v>9814.32</v>
      </c>
      <c r="O1356" s="42" t="n">
        <v>9814.32</v>
      </c>
      <c r="P1356" s="42" t="n">
        <v>0</v>
      </c>
      <c r="Q1356" s="42" t="n">
        <v>0</v>
      </c>
      <c r="R1356" s="42" t="n">
        <v>0</v>
      </c>
      <c r="S1356" s="42">
        <f>N1356-(J1356-K1356)</f>
        <v/>
      </c>
      <c r="T1356">
        <f>IF(N1356=0,0,IF(AND(ABS(S1356)&gt;Calc!$B$8,ABS(S1356)/ABS(N1356)&gt;Calc!$B$9),1,0))</f>
        <v/>
      </c>
      <c r="U1356">
        <f>IF(AND(A1356=Calc!$B$3,OR(Calc!$B$6="*",G1356=Calc!$B$6),OR(Calc!$B$7="*",F1356=Calc!$B$7)),1,0)</f>
        <v/>
      </c>
      <c r="V1356">
        <f>IF(AND(U1356=1,J1356&gt;0),J1356+ROW()/1000000,0)</f>
        <v/>
      </c>
      <c r="W1356">
        <f>IF(AND(U1356=1,OR(N1356&lt;&gt;0,J1356&lt;&gt;0)),ABS(S1356)+ROW()/1000000,0)</f>
        <v/>
      </c>
      <c r="X1356">
        <f>IF(AND(U1356=1,T1356=1,C1356&lt;&gt;0),ABS(S1356)+ROW()/1000000,0)</f>
        <v/>
      </c>
    </row>
    <row r="1357">
      <c r="A1357" t="n">
        <v>201806</v>
      </c>
      <c r="B1357" t="inlineStr">
        <is>
          <t>06/2018</t>
        </is>
      </c>
      <c r="C1357" t="n">
        <v>43</v>
      </c>
      <c r="D1357" t="inlineStr">
        <is>
          <t>S43</t>
        </is>
      </c>
      <c r="E1357" t="inlineStr">
        <is>
          <t>Nexa Alaska (S43)</t>
        </is>
      </c>
      <c r="F1357" t="inlineStr">
        <is>
          <t>Mỹ</t>
        </is>
      </c>
      <c r="G1357" t="inlineStr">
        <is>
          <t>POS</t>
        </is>
      </c>
      <c r="H1357" s="42" t="n">
        <v>27285.15</v>
      </c>
      <c r="I1357" s="42" t="n">
        <v>0</v>
      </c>
      <c r="J1357" s="42" t="n">
        <v>27285.15</v>
      </c>
      <c r="K1357" s="42" t="n">
        <v>84</v>
      </c>
      <c r="L1357" s="42" t="n">
        <v>11</v>
      </c>
      <c r="M1357" s="42" t="n">
        <v>83</v>
      </c>
      <c r="N1357" s="42" t="n">
        <v>27201.15</v>
      </c>
      <c r="O1357" s="42" t="n">
        <v>27285.15</v>
      </c>
      <c r="P1357" s="42" t="n">
        <v>0</v>
      </c>
      <c r="Q1357" s="42" t="n">
        <v>0</v>
      </c>
      <c r="R1357" s="42" t="n">
        <v>0</v>
      </c>
      <c r="S1357" s="42">
        <f>N1357-(J1357-K1357)</f>
        <v/>
      </c>
      <c r="T1357">
        <f>IF(N1357=0,0,IF(AND(ABS(S1357)&gt;Calc!$B$8,ABS(S1357)/ABS(N1357)&gt;Calc!$B$9),1,0))</f>
        <v/>
      </c>
      <c r="U1357">
        <f>IF(AND(A1357=Calc!$B$3,OR(Calc!$B$6="*",G1357=Calc!$B$6),OR(Calc!$B$7="*",F1357=Calc!$B$7)),1,0)</f>
        <v/>
      </c>
      <c r="V1357">
        <f>IF(AND(U1357=1,J1357&gt;0),J1357+ROW()/1000000,0)</f>
        <v/>
      </c>
      <c r="W1357">
        <f>IF(AND(U1357=1,OR(N1357&lt;&gt;0,J1357&lt;&gt;0)),ABS(S1357)+ROW()/1000000,0)</f>
        <v/>
      </c>
      <c r="X1357">
        <f>IF(AND(U1357=1,T1357=1,C1357&lt;&gt;0),ABS(S1357)+ROW()/1000000,0)</f>
        <v/>
      </c>
    </row>
    <row r="1358">
      <c r="A1358" t="n">
        <v>201806</v>
      </c>
      <c r="B1358" t="inlineStr">
        <is>
          <t>06/2018</t>
        </is>
      </c>
      <c r="C1358" t="n">
        <v>44</v>
      </c>
      <c r="D1358" t="inlineStr">
        <is>
          <t>S44</t>
        </is>
      </c>
      <c r="E1358" t="inlineStr">
        <is>
          <t>Nexa Arkansas (S44)</t>
        </is>
      </c>
      <c r="F1358" t="inlineStr">
        <is>
          <t>Mỹ</t>
        </is>
      </c>
      <c r="G1358" t="inlineStr">
        <is>
          <t>POS</t>
        </is>
      </c>
      <c r="H1358" s="42" t="n">
        <v>17119.98</v>
      </c>
      <c r="I1358" s="42" t="n">
        <v>0</v>
      </c>
      <c r="J1358" s="42" t="n">
        <v>17119.98</v>
      </c>
      <c r="K1358" s="42" t="n">
        <v>37.95</v>
      </c>
      <c r="L1358" s="42" t="n">
        <v>10</v>
      </c>
      <c r="M1358" s="42" t="n">
        <v>73</v>
      </c>
      <c r="N1358" s="42" t="n">
        <v>17082.03</v>
      </c>
      <c r="O1358" s="42" t="n">
        <v>17119.98</v>
      </c>
      <c r="P1358" s="42" t="n">
        <v>1</v>
      </c>
      <c r="Q1358" s="42" t="n">
        <v>0</v>
      </c>
      <c r="R1358" s="42" t="n">
        <v>0</v>
      </c>
      <c r="S1358" s="42">
        <f>N1358-(J1358-K1358)</f>
        <v/>
      </c>
      <c r="T1358">
        <f>IF(N1358=0,0,IF(AND(ABS(S1358)&gt;Calc!$B$8,ABS(S1358)/ABS(N1358)&gt;Calc!$B$9),1,0))</f>
        <v/>
      </c>
      <c r="U1358">
        <f>IF(AND(A1358=Calc!$B$3,OR(Calc!$B$6="*",G1358=Calc!$B$6),OR(Calc!$B$7="*",F1358=Calc!$B$7)),1,0)</f>
        <v/>
      </c>
      <c r="V1358">
        <f>IF(AND(U1358=1,J1358&gt;0),J1358+ROW()/1000000,0)</f>
        <v/>
      </c>
      <c r="W1358">
        <f>IF(AND(U1358=1,OR(N1358&lt;&gt;0,J1358&lt;&gt;0)),ABS(S1358)+ROW()/1000000,0)</f>
        <v/>
      </c>
      <c r="X1358">
        <f>IF(AND(U1358=1,T1358=1,C1358&lt;&gt;0),ABS(S1358)+ROW()/1000000,0)</f>
        <v/>
      </c>
    </row>
    <row r="1359">
      <c r="A1359" t="n">
        <v>201806</v>
      </c>
      <c r="B1359" t="inlineStr">
        <is>
          <t>06/2018</t>
        </is>
      </c>
      <c r="C1359" t="n">
        <v>45</v>
      </c>
      <c r="D1359" t="inlineStr">
        <is>
          <t>S45</t>
        </is>
      </c>
      <c r="E1359" t="inlineStr">
        <is>
          <t>Nexa Connecticut (S45)</t>
        </is>
      </c>
      <c r="F1359" t="inlineStr">
        <is>
          <t>Mỹ</t>
        </is>
      </c>
      <c r="G1359" t="inlineStr">
        <is>
          <t>POS</t>
        </is>
      </c>
      <c r="H1359" s="42" t="n">
        <v>33566.79</v>
      </c>
      <c r="I1359" s="42" t="n">
        <v>0</v>
      </c>
      <c r="J1359" s="42" t="n">
        <v>33566.79</v>
      </c>
      <c r="K1359" s="42" t="n">
        <v>1516</v>
      </c>
      <c r="L1359" s="42" t="n">
        <v>8</v>
      </c>
      <c r="M1359" s="42" t="n">
        <v>72</v>
      </c>
      <c r="N1359" s="42" t="n">
        <v>32050.79</v>
      </c>
      <c r="O1359" s="42" t="n">
        <v>33566.79</v>
      </c>
      <c r="P1359" s="42" t="n">
        <v>0</v>
      </c>
      <c r="Q1359" s="42" t="n">
        <v>0</v>
      </c>
      <c r="R1359" s="42" t="n">
        <v>0</v>
      </c>
      <c r="S1359" s="42">
        <f>N1359-(J1359-K1359)</f>
        <v/>
      </c>
      <c r="T1359">
        <f>IF(N1359=0,0,IF(AND(ABS(S1359)&gt;Calc!$B$8,ABS(S1359)/ABS(N1359)&gt;Calc!$B$9),1,0))</f>
        <v/>
      </c>
      <c r="U1359">
        <f>IF(AND(A1359=Calc!$B$3,OR(Calc!$B$6="*",G1359=Calc!$B$6),OR(Calc!$B$7="*",F1359=Calc!$B$7)),1,0)</f>
        <v/>
      </c>
      <c r="V1359">
        <f>IF(AND(U1359=1,J1359&gt;0),J1359+ROW()/1000000,0)</f>
        <v/>
      </c>
      <c r="W1359">
        <f>IF(AND(U1359=1,OR(N1359&lt;&gt;0,J1359&lt;&gt;0)),ABS(S1359)+ROW()/1000000,0)</f>
        <v/>
      </c>
      <c r="X1359">
        <f>IF(AND(U1359=1,T1359=1,C1359&lt;&gt;0),ABS(S1359)+ROW()/1000000,0)</f>
        <v/>
      </c>
    </row>
    <row r="1360">
      <c r="A1360" t="n">
        <v>201806</v>
      </c>
      <c r="B1360" t="inlineStr">
        <is>
          <t>06/2018</t>
        </is>
      </c>
      <c r="C1360" t="n">
        <v>47</v>
      </c>
      <c r="D1360" t="inlineStr">
        <is>
          <t>S47</t>
        </is>
      </c>
      <c r="E1360" t="inlineStr">
        <is>
          <t>Nexa Hawaii (S47)</t>
        </is>
      </c>
      <c r="F1360" t="inlineStr">
        <is>
          <t>Mỹ</t>
        </is>
      </c>
      <c r="G1360" t="inlineStr">
        <is>
          <t>POS</t>
        </is>
      </c>
      <c r="H1360" s="42" t="n">
        <v>6236.71</v>
      </c>
      <c r="I1360" s="42" t="n">
        <v>0</v>
      </c>
      <c r="J1360" s="42" t="n">
        <v>6236.71</v>
      </c>
      <c r="K1360" s="42" t="n">
        <v>0</v>
      </c>
      <c r="L1360" s="42" t="n">
        <v>9</v>
      </c>
      <c r="M1360" s="42" t="n">
        <v>46</v>
      </c>
      <c r="N1360" s="42" t="n">
        <v>5644.71</v>
      </c>
      <c r="O1360" s="42" t="n">
        <v>6236.71</v>
      </c>
      <c r="P1360" s="42" t="n">
        <v>0</v>
      </c>
      <c r="Q1360" s="42" t="n">
        <v>0</v>
      </c>
      <c r="R1360" s="42" t="n">
        <v>0</v>
      </c>
      <c r="S1360" s="42">
        <f>N1360-(J1360-K1360)</f>
        <v/>
      </c>
      <c r="T1360">
        <f>IF(N1360=0,0,IF(AND(ABS(S1360)&gt;Calc!$B$8,ABS(S1360)/ABS(N1360)&gt;Calc!$B$9),1,0))</f>
        <v/>
      </c>
      <c r="U1360">
        <f>IF(AND(A1360=Calc!$B$3,OR(Calc!$B$6="*",G1360=Calc!$B$6),OR(Calc!$B$7="*",F1360=Calc!$B$7)),1,0)</f>
        <v/>
      </c>
      <c r="V1360">
        <f>IF(AND(U1360=1,J1360&gt;0),J1360+ROW()/1000000,0)</f>
        <v/>
      </c>
      <c r="W1360">
        <f>IF(AND(U1360=1,OR(N1360&lt;&gt;0,J1360&lt;&gt;0)),ABS(S1360)+ROW()/1000000,0)</f>
        <v/>
      </c>
      <c r="X1360">
        <f>IF(AND(U1360=1,T1360=1,C1360&lt;&gt;0),ABS(S1360)+ROW()/1000000,0)</f>
        <v/>
      </c>
    </row>
    <row r="1361">
      <c r="A1361" t="n">
        <v>201806</v>
      </c>
      <c r="B1361" t="inlineStr">
        <is>
          <t>06/2018</t>
        </is>
      </c>
      <c r="C1361" t="n">
        <v>48</v>
      </c>
      <c r="D1361" t="inlineStr">
        <is>
          <t>S48</t>
        </is>
      </c>
      <c r="E1361" t="inlineStr">
        <is>
          <t>Nexa Idaho (S48)</t>
        </is>
      </c>
      <c r="F1361" t="inlineStr">
        <is>
          <t>Mỹ</t>
        </is>
      </c>
      <c r="G1361" t="inlineStr">
        <is>
          <t>POS</t>
        </is>
      </c>
      <c r="H1361" s="42" t="n">
        <v>10457.72</v>
      </c>
      <c r="I1361" s="42" t="n">
        <v>0</v>
      </c>
      <c r="J1361" s="42" t="n">
        <v>10457.72</v>
      </c>
      <c r="K1361" s="42" t="n">
        <v>0</v>
      </c>
      <c r="L1361" s="42" t="n">
        <v>9</v>
      </c>
      <c r="M1361" s="42" t="n">
        <v>81</v>
      </c>
      <c r="N1361" s="42" t="n">
        <v>10457.72</v>
      </c>
      <c r="O1361" s="42" t="n">
        <v>10457.72</v>
      </c>
      <c r="P1361" s="42" t="n">
        <v>0</v>
      </c>
      <c r="Q1361" s="42" t="n">
        <v>0</v>
      </c>
      <c r="R1361" s="42" t="n">
        <v>0</v>
      </c>
      <c r="S1361" s="42">
        <f>N1361-(J1361-K1361)</f>
        <v/>
      </c>
      <c r="T1361">
        <f>IF(N1361=0,0,IF(AND(ABS(S1361)&gt;Calc!$B$8,ABS(S1361)/ABS(N1361)&gt;Calc!$B$9),1,0))</f>
        <v/>
      </c>
      <c r="U1361">
        <f>IF(AND(A1361=Calc!$B$3,OR(Calc!$B$6="*",G1361=Calc!$B$6),OR(Calc!$B$7="*",F1361=Calc!$B$7)),1,0)</f>
        <v/>
      </c>
      <c r="V1361">
        <f>IF(AND(U1361=1,J1361&gt;0),J1361+ROW()/1000000,0)</f>
        <v/>
      </c>
      <c r="W1361">
        <f>IF(AND(U1361=1,OR(N1361&lt;&gt;0,J1361&lt;&gt;0)),ABS(S1361)+ROW()/1000000,0)</f>
        <v/>
      </c>
      <c r="X1361">
        <f>IF(AND(U1361=1,T1361=1,C1361&lt;&gt;0),ABS(S1361)+ROW()/1000000,0)</f>
        <v/>
      </c>
    </row>
    <row r="1362">
      <c r="A1362" t="n">
        <v>201806</v>
      </c>
      <c r="B1362" t="inlineStr">
        <is>
          <t>06/2018</t>
        </is>
      </c>
      <c r="C1362" t="n">
        <v>49</v>
      </c>
      <c r="D1362" t="inlineStr">
        <is>
          <t>S49</t>
        </is>
      </c>
      <c r="E1362" t="inlineStr">
        <is>
          <t>Nexa Iowa (S49)</t>
        </is>
      </c>
      <c r="F1362" t="inlineStr">
        <is>
          <t>Mỹ</t>
        </is>
      </c>
      <c r="G1362" t="inlineStr">
        <is>
          <t>POS</t>
        </is>
      </c>
      <c r="H1362" s="42" t="n">
        <v>20448.24</v>
      </c>
      <c r="I1362" s="42" t="n">
        <v>0</v>
      </c>
      <c r="J1362" s="42" t="n">
        <v>20448.24</v>
      </c>
      <c r="K1362" s="42" t="n">
        <v>0</v>
      </c>
      <c r="L1362" s="42" t="n">
        <v>10</v>
      </c>
      <c r="M1362" s="42" t="n">
        <v>83</v>
      </c>
      <c r="N1362" s="42" t="n">
        <v>20448.24</v>
      </c>
      <c r="O1362" s="42" t="n">
        <v>20448.24</v>
      </c>
      <c r="P1362" s="42" t="n">
        <v>0</v>
      </c>
      <c r="Q1362" s="42" t="n">
        <v>0</v>
      </c>
      <c r="R1362" s="42" t="n">
        <v>1</v>
      </c>
      <c r="S1362" s="42">
        <f>N1362-(J1362-K1362)</f>
        <v/>
      </c>
      <c r="T1362">
        <f>IF(N1362=0,0,IF(AND(ABS(S1362)&gt;Calc!$B$8,ABS(S1362)/ABS(N1362)&gt;Calc!$B$9),1,0))</f>
        <v/>
      </c>
      <c r="U1362">
        <f>IF(AND(A1362=Calc!$B$3,OR(Calc!$B$6="*",G1362=Calc!$B$6),OR(Calc!$B$7="*",F1362=Calc!$B$7)),1,0)</f>
        <v/>
      </c>
      <c r="V1362">
        <f>IF(AND(U1362=1,J1362&gt;0),J1362+ROW()/1000000,0)</f>
        <v/>
      </c>
      <c r="W1362">
        <f>IF(AND(U1362=1,OR(N1362&lt;&gt;0,J1362&lt;&gt;0)),ABS(S1362)+ROW()/1000000,0)</f>
        <v/>
      </c>
      <c r="X1362">
        <f>IF(AND(U1362=1,T1362=1,C1362&lt;&gt;0),ABS(S1362)+ROW()/1000000,0)</f>
        <v/>
      </c>
    </row>
    <row r="1363">
      <c r="A1363" t="n">
        <v>201806</v>
      </c>
      <c r="B1363" t="inlineStr">
        <is>
          <t>06/2018</t>
        </is>
      </c>
      <c r="C1363" t="n">
        <v>50</v>
      </c>
      <c r="D1363" t="inlineStr">
        <is>
          <t>S50</t>
        </is>
      </c>
      <c r="E1363" t="inlineStr">
        <is>
          <t>Nexa Kansas (S50)</t>
        </is>
      </c>
      <c r="F1363" t="inlineStr">
        <is>
          <t>Mỹ</t>
        </is>
      </c>
      <c r="G1363" t="inlineStr">
        <is>
          <t>POS</t>
        </is>
      </c>
      <c r="H1363" s="42" t="n">
        <v>23931.62</v>
      </c>
      <c r="I1363" s="42" t="n">
        <v>0</v>
      </c>
      <c r="J1363" s="42" t="n">
        <v>23931.62</v>
      </c>
      <c r="K1363" s="42" t="n">
        <v>0</v>
      </c>
      <c r="L1363" s="42" t="n">
        <v>11</v>
      </c>
      <c r="M1363" s="42" t="n">
        <v>90</v>
      </c>
      <c r="N1363" s="42" t="n">
        <v>23931.62</v>
      </c>
      <c r="O1363" s="42" t="n">
        <v>23931.62</v>
      </c>
      <c r="P1363" s="42" t="n">
        <v>0</v>
      </c>
      <c r="Q1363" s="42" t="n">
        <v>0</v>
      </c>
      <c r="R1363" s="42" t="n">
        <v>0</v>
      </c>
      <c r="S1363" s="42">
        <f>N1363-(J1363-K1363)</f>
        <v/>
      </c>
      <c r="T1363">
        <f>IF(N1363=0,0,IF(AND(ABS(S1363)&gt;Calc!$B$8,ABS(S1363)/ABS(N1363)&gt;Calc!$B$9),1,0))</f>
        <v/>
      </c>
      <c r="U1363">
        <f>IF(AND(A1363=Calc!$B$3,OR(Calc!$B$6="*",G1363=Calc!$B$6),OR(Calc!$B$7="*",F1363=Calc!$B$7)),1,0)</f>
        <v/>
      </c>
      <c r="V1363">
        <f>IF(AND(U1363=1,J1363&gt;0),J1363+ROW()/1000000,0)</f>
        <v/>
      </c>
      <c r="W1363">
        <f>IF(AND(U1363=1,OR(N1363&lt;&gt;0,J1363&lt;&gt;0)),ABS(S1363)+ROW()/1000000,0)</f>
        <v/>
      </c>
      <c r="X1363">
        <f>IF(AND(U1363=1,T1363=1,C1363&lt;&gt;0),ABS(S1363)+ROW()/1000000,0)</f>
        <v/>
      </c>
    </row>
    <row r="1364">
      <c r="A1364" t="n">
        <v>201806</v>
      </c>
      <c r="B1364" t="inlineStr">
        <is>
          <t>06/2018</t>
        </is>
      </c>
      <c r="C1364" t="n">
        <v>51</v>
      </c>
      <c r="D1364" t="inlineStr">
        <is>
          <t>S51</t>
        </is>
      </c>
      <c r="E1364" t="inlineStr">
        <is>
          <t>Nexa Maine (S51)</t>
        </is>
      </c>
      <c r="F1364" t="inlineStr">
        <is>
          <t>Mỹ</t>
        </is>
      </c>
      <c r="G1364" t="inlineStr">
        <is>
          <t>POS</t>
        </is>
      </c>
      <c r="H1364" s="42" t="n">
        <v>12925.63</v>
      </c>
      <c r="I1364" s="42" t="n">
        <v>0</v>
      </c>
      <c r="J1364" s="42" t="n">
        <v>12925.63</v>
      </c>
      <c r="K1364" s="42" t="n">
        <v>0</v>
      </c>
      <c r="L1364" s="42" t="n">
        <v>9</v>
      </c>
      <c r="M1364" s="42" t="n">
        <v>56</v>
      </c>
      <c r="N1364" s="42" t="n">
        <v>12925.63</v>
      </c>
      <c r="O1364" s="42" t="n">
        <v>12925.63</v>
      </c>
      <c r="P1364" s="42" t="n">
        <v>0</v>
      </c>
      <c r="Q1364" s="42" t="n">
        <v>0</v>
      </c>
      <c r="R1364" s="42" t="n">
        <v>0</v>
      </c>
      <c r="S1364" s="42">
        <f>N1364-(J1364-K1364)</f>
        <v/>
      </c>
      <c r="T1364">
        <f>IF(N1364=0,0,IF(AND(ABS(S1364)&gt;Calc!$B$8,ABS(S1364)/ABS(N1364)&gt;Calc!$B$9),1,0))</f>
        <v/>
      </c>
      <c r="U1364">
        <f>IF(AND(A1364=Calc!$B$3,OR(Calc!$B$6="*",G1364=Calc!$B$6),OR(Calc!$B$7="*",F1364=Calc!$B$7)),1,0)</f>
        <v/>
      </c>
      <c r="V1364">
        <f>IF(AND(U1364=1,J1364&gt;0),J1364+ROW()/1000000,0)</f>
        <v/>
      </c>
      <c r="W1364">
        <f>IF(AND(U1364=1,OR(N1364&lt;&gt;0,J1364&lt;&gt;0)),ABS(S1364)+ROW()/1000000,0)</f>
        <v/>
      </c>
      <c r="X1364">
        <f>IF(AND(U1364=1,T1364=1,C1364&lt;&gt;0),ABS(S1364)+ROW()/1000000,0)</f>
        <v/>
      </c>
    </row>
    <row r="1365">
      <c r="A1365" t="n">
        <v>201806</v>
      </c>
      <c r="B1365" t="inlineStr">
        <is>
          <t>06/2018</t>
        </is>
      </c>
      <c r="C1365" t="n">
        <v>53</v>
      </c>
      <c r="D1365" t="inlineStr">
        <is>
          <t>S53</t>
        </is>
      </c>
      <c r="E1365" t="inlineStr">
        <is>
          <t>Nexa Montana (S53)</t>
        </is>
      </c>
      <c r="F1365" t="inlineStr">
        <is>
          <t>Mỹ</t>
        </is>
      </c>
      <c r="G1365" t="inlineStr">
        <is>
          <t>POS</t>
        </is>
      </c>
      <c r="H1365" s="42" t="n">
        <v>17657.72</v>
      </c>
      <c r="I1365" s="42" t="n">
        <v>0</v>
      </c>
      <c r="J1365" s="42" t="n">
        <v>17657.72</v>
      </c>
      <c r="K1365" s="42" t="n">
        <v>366.78</v>
      </c>
      <c r="L1365" s="42" t="n">
        <v>10</v>
      </c>
      <c r="M1365" s="42" t="n">
        <v>76</v>
      </c>
      <c r="N1365" s="42" t="n">
        <v>17290.94</v>
      </c>
      <c r="O1365" s="42" t="n">
        <v>17657.72</v>
      </c>
      <c r="P1365" s="42" t="n">
        <v>0</v>
      </c>
      <c r="Q1365" s="42" t="n">
        <v>0</v>
      </c>
      <c r="R1365" s="42" t="n">
        <v>0</v>
      </c>
      <c r="S1365" s="42">
        <f>N1365-(J1365-K1365)</f>
        <v/>
      </c>
      <c r="T1365">
        <f>IF(N1365=0,0,IF(AND(ABS(S1365)&gt;Calc!$B$8,ABS(S1365)/ABS(N1365)&gt;Calc!$B$9),1,0))</f>
        <v/>
      </c>
      <c r="U1365">
        <f>IF(AND(A1365=Calc!$B$3,OR(Calc!$B$6="*",G1365=Calc!$B$6),OR(Calc!$B$7="*",F1365=Calc!$B$7)),1,0)</f>
        <v/>
      </c>
      <c r="V1365">
        <f>IF(AND(U1365=1,J1365&gt;0),J1365+ROW()/1000000,0)</f>
        <v/>
      </c>
      <c r="W1365">
        <f>IF(AND(U1365=1,OR(N1365&lt;&gt;0,J1365&lt;&gt;0)),ABS(S1365)+ROW()/1000000,0)</f>
        <v/>
      </c>
      <c r="X1365">
        <f>IF(AND(U1365=1,T1365=1,C1365&lt;&gt;0),ABS(S1365)+ROW()/1000000,0)</f>
        <v/>
      </c>
    </row>
    <row r="1366">
      <c r="A1366" t="n">
        <v>201806</v>
      </c>
      <c r="B1366" t="inlineStr">
        <is>
          <t>06/2018</t>
        </is>
      </c>
      <c r="C1366" t="n">
        <v>54</v>
      </c>
      <c r="D1366" t="inlineStr">
        <is>
          <t>S54</t>
        </is>
      </c>
      <c r="E1366" t="inlineStr">
        <is>
          <t>Nexa Nebraska (S54)</t>
        </is>
      </c>
      <c r="F1366" t="inlineStr">
        <is>
          <t>Mỹ</t>
        </is>
      </c>
      <c r="G1366" t="inlineStr">
        <is>
          <t>POS</t>
        </is>
      </c>
      <c r="H1366" s="42" t="n">
        <v>30011.75</v>
      </c>
      <c r="I1366" s="42" t="n">
        <v>0</v>
      </c>
      <c r="J1366" s="42" t="n">
        <v>30011.75</v>
      </c>
      <c r="K1366" s="42" t="n">
        <v>1518</v>
      </c>
      <c r="L1366" s="42" t="n">
        <v>12</v>
      </c>
      <c r="M1366" s="42" t="n">
        <v>81</v>
      </c>
      <c r="N1366" s="42" t="n">
        <v>28493.75</v>
      </c>
      <c r="O1366" s="42" t="n">
        <v>30011.75</v>
      </c>
      <c r="P1366" s="42" t="n">
        <v>0</v>
      </c>
      <c r="Q1366" s="42" t="n">
        <v>0</v>
      </c>
      <c r="R1366" s="42" t="n">
        <v>0</v>
      </c>
      <c r="S1366" s="42">
        <f>N1366-(J1366-K1366)</f>
        <v/>
      </c>
      <c r="T1366">
        <f>IF(N1366=0,0,IF(AND(ABS(S1366)&gt;Calc!$B$8,ABS(S1366)/ABS(N1366)&gt;Calc!$B$9),1,0))</f>
        <v/>
      </c>
      <c r="U1366">
        <f>IF(AND(A1366=Calc!$B$3,OR(Calc!$B$6="*",G1366=Calc!$B$6),OR(Calc!$B$7="*",F1366=Calc!$B$7)),1,0)</f>
        <v/>
      </c>
      <c r="V1366">
        <f>IF(AND(U1366=1,J1366&gt;0),J1366+ROW()/1000000,0)</f>
        <v/>
      </c>
      <c r="W1366">
        <f>IF(AND(U1366=1,OR(N1366&lt;&gt;0,J1366&lt;&gt;0)),ABS(S1366)+ROW()/1000000,0)</f>
        <v/>
      </c>
      <c r="X1366">
        <f>IF(AND(U1366=1,T1366=1,C1366&lt;&gt;0),ABS(S1366)+ROW()/1000000,0)</f>
        <v/>
      </c>
    </row>
    <row r="1367">
      <c r="A1367" t="n">
        <v>201806</v>
      </c>
      <c r="B1367" t="inlineStr">
        <is>
          <t>06/2018</t>
        </is>
      </c>
      <c r="C1367" t="n">
        <v>55</v>
      </c>
      <c r="D1367" t="inlineStr">
        <is>
          <t>S55</t>
        </is>
      </c>
      <c r="E1367" t="inlineStr">
        <is>
          <t>Nexa Nevada (S55)</t>
        </is>
      </c>
      <c r="F1367" t="inlineStr">
        <is>
          <t>Mỹ</t>
        </is>
      </c>
      <c r="G1367" t="inlineStr">
        <is>
          <t>POS</t>
        </is>
      </c>
      <c r="H1367" s="42" t="n">
        <v>35211.74</v>
      </c>
      <c r="I1367" s="42" t="n">
        <v>0</v>
      </c>
      <c r="J1367" s="42" t="n">
        <v>35211.74</v>
      </c>
      <c r="K1367" s="42" t="n">
        <v>0</v>
      </c>
      <c r="L1367" s="42" t="n">
        <v>9</v>
      </c>
      <c r="M1367" s="42" t="n">
        <v>80</v>
      </c>
      <c r="N1367" s="42" t="n">
        <v>35211.74</v>
      </c>
      <c r="O1367" s="42" t="n">
        <v>35211.74</v>
      </c>
      <c r="P1367" s="42" t="n">
        <v>0</v>
      </c>
      <c r="Q1367" s="42" t="n">
        <v>0</v>
      </c>
      <c r="R1367" s="42" t="n">
        <v>0</v>
      </c>
      <c r="S1367" s="42">
        <f>N1367-(J1367-K1367)</f>
        <v/>
      </c>
      <c r="T1367">
        <f>IF(N1367=0,0,IF(AND(ABS(S1367)&gt;Calc!$B$8,ABS(S1367)/ABS(N1367)&gt;Calc!$B$9),1,0))</f>
        <v/>
      </c>
      <c r="U1367">
        <f>IF(AND(A1367=Calc!$B$3,OR(Calc!$B$6="*",G1367=Calc!$B$6),OR(Calc!$B$7="*",F1367=Calc!$B$7)),1,0)</f>
        <v/>
      </c>
      <c r="V1367">
        <f>IF(AND(U1367=1,J1367&gt;0),J1367+ROW()/1000000,0)</f>
        <v/>
      </c>
      <c r="W1367">
        <f>IF(AND(U1367=1,OR(N1367&lt;&gt;0,J1367&lt;&gt;0)),ABS(S1367)+ROW()/1000000,0)</f>
        <v/>
      </c>
      <c r="X1367">
        <f>IF(AND(U1367=1,T1367=1,C1367&lt;&gt;0),ABS(S1367)+ROW()/1000000,0)</f>
        <v/>
      </c>
    </row>
    <row r="1368">
      <c r="A1368" t="n">
        <v>201806</v>
      </c>
      <c r="B1368" t="inlineStr">
        <is>
          <t>06/2018</t>
        </is>
      </c>
      <c r="C1368" t="n">
        <v>56</v>
      </c>
      <c r="D1368" t="inlineStr">
        <is>
          <t>S56</t>
        </is>
      </c>
      <c r="E1368" t="inlineStr">
        <is>
          <t>Nexa New Hampshire (S56)</t>
        </is>
      </c>
      <c r="F1368" t="inlineStr">
        <is>
          <t>Mỹ</t>
        </is>
      </c>
      <c r="G1368" t="inlineStr">
        <is>
          <t>POS</t>
        </is>
      </c>
      <c r="H1368" s="42" t="n">
        <v>9682.799999999999</v>
      </c>
      <c r="I1368" s="42" t="n">
        <v>0</v>
      </c>
      <c r="J1368" s="42" t="n">
        <v>9682.799999999999</v>
      </c>
      <c r="K1368" s="42" t="n">
        <v>0</v>
      </c>
      <c r="L1368" s="42" t="n">
        <v>6</v>
      </c>
      <c r="M1368" s="42" t="n">
        <v>33</v>
      </c>
      <c r="N1368" s="42" t="n">
        <v>9682.799999999999</v>
      </c>
      <c r="O1368" s="42" t="n">
        <v>9682.799999999999</v>
      </c>
      <c r="P1368" s="42" t="n">
        <v>0</v>
      </c>
      <c r="Q1368" s="42" t="n">
        <v>0</v>
      </c>
      <c r="R1368" s="42" t="n">
        <v>0</v>
      </c>
      <c r="S1368" s="42">
        <f>N1368-(J1368-K1368)</f>
        <v/>
      </c>
      <c r="T1368">
        <f>IF(N1368=0,0,IF(AND(ABS(S1368)&gt;Calc!$B$8,ABS(S1368)/ABS(N1368)&gt;Calc!$B$9),1,0))</f>
        <v/>
      </c>
      <c r="U1368">
        <f>IF(AND(A1368=Calc!$B$3,OR(Calc!$B$6="*",G1368=Calc!$B$6),OR(Calc!$B$7="*",F1368=Calc!$B$7)),1,0)</f>
        <v/>
      </c>
      <c r="V1368">
        <f>IF(AND(U1368=1,J1368&gt;0),J1368+ROW()/1000000,0)</f>
        <v/>
      </c>
      <c r="W1368">
        <f>IF(AND(U1368=1,OR(N1368&lt;&gt;0,J1368&lt;&gt;0)),ABS(S1368)+ROW()/1000000,0)</f>
        <v/>
      </c>
      <c r="X1368">
        <f>IF(AND(U1368=1,T1368=1,C1368&lt;&gt;0),ABS(S1368)+ROW()/1000000,0)</f>
        <v/>
      </c>
    </row>
    <row r="1369">
      <c r="A1369" t="n">
        <v>201806</v>
      </c>
      <c r="B1369" t="inlineStr">
        <is>
          <t>06/2018</t>
        </is>
      </c>
      <c r="C1369" t="n">
        <v>57</v>
      </c>
      <c r="D1369" t="inlineStr">
        <is>
          <t>S57</t>
        </is>
      </c>
      <c r="E1369" t="inlineStr">
        <is>
          <t>Nexa New Mexico (S57)</t>
        </is>
      </c>
      <c r="F1369" t="inlineStr">
        <is>
          <t>Mỹ</t>
        </is>
      </c>
      <c r="G1369" t="inlineStr">
        <is>
          <t>POS</t>
        </is>
      </c>
      <c r="H1369" s="42" t="n">
        <v>6436.98</v>
      </c>
      <c r="I1369" s="42" t="n">
        <v>0</v>
      </c>
      <c r="J1369" s="42" t="n">
        <v>6436.98</v>
      </c>
      <c r="K1369" s="42" t="n">
        <v>0</v>
      </c>
      <c r="L1369" s="42" t="n">
        <v>8</v>
      </c>
      <c r="M1369" s="42" t="n">
        <v>38</v>
      </c>
      <c r="N1369" s="42" t="n">
        <v>6436.98</v>
      </c>
      <c r="O1369" s="42" t="n">
        <v>6436.98</v>
      </c>
      <c r="P1369" s="42" t="n">
        <v>0</v>
      </c>
      <c r="Q1369" s="42" t="n">
        <v>0</v>
      </c>
      <c r="R1369" s="42" t="n">
        <v>0</v>
      </c>
      <c r="S1369" s="42">
        <f>N1369-(J1369-K1369)</f>
        <v/>
      </c>
      <c r="T1369">
        <f>IF(N1369=0,0,IF(AND(ABS(S1369)&gt;Calc!$B$8,ABS(S1369)/ABS(N1369)&gt;Calc!$B$9),1,0))</f>
        <v/>
      </c>
      <c r="U1369">
        <f>IF(AND(A1369=Calc!$B$3,OR(Calc!$B$6="*",G1369=Calc!$B$6),OR(Calc!$B$7="*",F1369=Calc!$B$7)),1,0)</f>
        <v/>
      </c>
      <c r="V1369">
        <f>IF(AND(U1369=1,J1369&gt;0),J1369+ROW()/1000000,0)</f>
        <v/>
      </c>
      <c r="W1369">
        <f>IF(AND(U1369=1,OR(N1369&lt;&gt;0,J1369&lt;&gt;0)),ABS(S1369)+ROW()/1000000,0)</f>
        <v/>
      </c>
      <c r="X1369">
        <f>IF(AND(U1369=1,T1369=1,C1369&lt;&gt;0),ABS(S1369)+ROW()/1000000,0)</f>
        <v/>
      </c>
    </row>
    <row r="1370">
      <c r="A1370" t="n">
        <v>201806</v>
      </c>
      <c r="B1370" t="inlineStr">
        <is>
          <t>06/2018</t>
        </is>
      </c>
      <c r="C1370" t="n">
        <v>59</v>
      </c>
      <c r="D1370" t="inlineStr">
        <is>
          <t>S59</t>
        </is>
      </c>
      <c r="E1370" t="inlineStr">
        <is>
          <t>Nexa Oregon (S59)</t>
        </is>
      </c>
      <c r="F1370" t="inlineStr">
        <is>
          <t>Mỹ</t>
        </is>
      </c>
      <c r="G1370" t="inlineStr">
        <is>
          <t>POS</t>
        </is>
      </c>
      <c r="H1370" s="42" t="n">
        <v>23086.29</v>
      </c>
      <c r="I1370" s="42" t="n">
        <v>0</v>
      </c>
      <c r="J1370" s="42" t="n">
        <v>23086.29</v>
      </c>
      <c r="K1370" s="42" t="n">
        <v>94.98999999999999</v>
      </c>
      <c r="L1370" s="42" t="n">
        <v>12</v>
      </c>
      <c r="M1370" s="42" t="n">
        <v>123</v>
      </c>
      <c r="N1370" s="42" t="n">
        <v>22991.3</v>
      </c>
      <c r="O1370" s="42" t="n">
        <v>23086.29</v>
      </c>
      <c r="P1370" s="42" t="n">
        <v>0</v>
      </c>
      <c r="Q1370" s="42" t="n">
        <v>0</v>
      </c>
      <c r="R1370" s="42" t="n">
        <v>0</v>
      </c>
      <c r="S1370" s="42">
        <f>N1370-(J1370-K1370)</f>
        <v/>
      </c>
      <c r="T1370">
        <f>IF(N1370=0,0,IF(AND(ABS(S1370)&gt;Calc!$B$8,ABS(S1370)/ABS(N1370)&gt;Calc!$B$9),1,0))</f>
        <v/>
      </c>
      <c r="U1370">
        <f>IF(AND(A1370=Calc!$B$3,OR(Calc!$B$6="*",G1370=Calc!$B$6),OR(Calc!$B$7="*",F1370=Calc!$B$7)),1,0)</f>
        <v/>
      </c>
      <c r="V1370">
        <f>IF(AND(U1370=1,J1370&gt;0),J1370+ROW()/1000000,0)</f>
        <v/>
      </c>
      <c r="W1370">
        <f>IF(AND(U1370=1,OR(N1370&lt;&gt;0,J1370&lt;&gt;0)),ABS(S1370)+ROW()/1000000,0)</f>
        <v/>
      </c>
      <c r="X1370">
        <f>IF(AND(U1370=1,T1370=1,C1370&lt;&gt;0),ABS(S1370)+ROW()/1000000,0)</f>
        <v/>
      </c>
    </row>
    <row r="1371">
      <c r="A1371" t="n">
        <v>201806</v>
      </c>
      <c r="B1371" t="inlineStr">
        <is>
          <t>06/2018</t>
        </is>
      </c>
      <c r="C1371" t="n">
        <v>61</v>
      </c>
      <c r="D1371" t="inlineStr">
        <is>
          <t>S61</t>
        </is>
      </c>
      <c r="E1371" t="inlineStr">
        <is>
          <t>Nexa South Carolina (S61)</t>
        </is>
      </c>
      <c r="F1371" t="inlineStr">
        <is>
          <t>Mỹ</t>
        </is>
      </c>
      <c r="G1371" t="inlineStr">
        <is>
          <t>POS</t>
        </is>
      </c>
      <c r="H1371" s="42" t="n">
        <v>11011.35</v>
      </c>
      <c r="I1371" s="42" t="n">
        <v>0</v>
      </c>
      <c r="J1371" s="42" t="n">
        <v>11011.35</v>
      </c>
      <c r="K1371" s="42" t="n">
        <v>29.94</v>
      </c>
      <c r="L1371" s="42" t="n">
        <v>8</v>
      </c>
      <c r="M1371" s="42" t="n">
        <v>54</v>
      </c>
      <c r="N1371" s="42" t="n">
        <v>10981.41</v>
      </c>
      <c r="O1371" s="42" t="n">
        <v>11011.35</v>
      </c>
      <c r="P1371" s="42" t="n">
        <v>0</v>
      </c>
      <c r="Q1371" s="42" t="n">
        <v>0</v>
      </c>
      <c r="R1371" s="42" t="n">
        <v>0</v>
      </c>
      <c r="S1371" s="42">
        <f>N1371-(J1371-K1371)</f>
        <v/>
      </c>
      <c r="T1371">
        <f>IF(N1371=0,0,IF(AND(ABS(S1371)&gt;Calc!$B$8,ABS(S1371)/ABS(N1371)&gt;Calc!$B$9),1,0))</f>
        <v/>
      </c>
      <c r="U1371">
        <f>IF(AND(A1371=Calc!$B$3,OR(Calc!$B$6="*",G1371=Calc!$B$6),OR(Calc!$B$7="*",F1371=Calc!$B$7)),1,0)</f>
        <v/>
      </c>
      <c r="V1371">
        <f>IF(AND(U1371=1,J1371&gt;0),J1371+ROW()/1000000,0)</f>
        <v/>
      </c>
      <c r="W1371">
        <f>IF(AND(U1371=1,OR(N1371&lt;&gt;0,J1371&lt;&gt;0)),ABS(S1371)+ROW()/1000000,0)</f>
        <v/>
      </c>
      <c r="X1371">
        <f>IF(AND(U1371=1,T1371=1,C1371&lt;&gt;0),ABS(S1371)+ROW()/1000000,0)</f>
        <v/>
      </c>
    </row>
    <row r="1372">
      <c r="A1372" t="n">
        <v>201806</v>
      </c>
      <c r="B1372" t="inlineStr">
        <is>
          <t>06/2018</t>
        </is>
      </c>
      <c r="C1372" t="n">
        <v>62</v>
      </c>
      <c r="D1372" t="inlineStr">
        <is>
          <t>S62</t>
        </is>
      </c>
      <c r="E1372" t="inlineStr">
        <is>
          <t>Nexa South Dakota (S62)</t>
        </is>
      </c>
      <c r="F1372" t="inlineStr">
        <is>
          <t>Mỹ</t>
        </is>
      </c>
      <c r="G1372" t="inlineStr">
        <is>
          <t>POS</t>
        </is>
      </c>
      <c r="H1372" s="42" t="n">
        <v>20486.93</v>
      </c>
      <c r="I1372" s="42" t="n">
        <v>0</v>
      </c>
      <c r="J1372" s="42" t="n">
        <v>20486.93</v>
      </c>
      <c r="K1372" s="42" t="n">
        <v>560.7</v>
      </c>
      <c r="L1372" s="42" t="n">
        <v>6</v>
      </c>
      <c r="M1372" s="42" t="n">
        <v>60</v>
      </c>
      <c r="N1372" s="42" t="n">
        <v>19926.23</v>
      </c>
      <c r="O1372" s="42" t="n">
        <v>20486.93</v>
      </c>
      <c r="P1372" s="42" t="n">
        <v>0</v>
      </c>
      <c r="Q1372" s="42" t="n">
        <v>0</v>
      </c>
      <c r="R1372" s="42" t="n">
        <v>0</v>
      </c>
      <c r="S1372" s="42">
        <f>N1372-(J1372-K1372)</f>
        <v/>
      </c>
      <c r="T1372">
        <f>IF(N1372=0,0,IF(AND(ABS(S1372)&gt;Calc!$B$8,ABS(S1372)/ABS(N1372)&gt;Calc!$B$9),1,0))</f>
        <v/>
      </c>
      <c r="U1372">
        <f>IF(AND(A1372=Calc!$B$3,OR(Calc!$B$6="*",G1372=Calc!$B$6),OR(Calc!$B$7="*",F1372=Calc!$B$7)),1,0)</f>
        <v/>
      </c>
      <c r="V1372">
        <f>IF(AND(U1372=1,J1372&gt;0),J1372+ROW()/1000000,0)</f>
        <v/>
      </c>
      <c r="W1372">
        <f>IF(AND(U1372=1,OR(N1372&lt;&gt;0,J1372&lt;&gt;0)),ABS(S1372)+ROW()/1000000,0)</f>
        <v/>
      </c>
      <c r="X1372">
        <f>IF(AND(U1372=1,T1372=1,C1372&lt;&gt;0),ABS(S1372)+ROW()/1000000,0)</f>
        <v/>
      </c>
    </row>
    <row r="1373">
      <c r="A1373" t="n">
        <v>201806</v>
      </c>
      <c r="B1373" t="inlineStr">
        <is>
          <t>06/2018</t>
        </is>
      </c>
      <c r="C1373" t="n">
        <v>63</v>
      </c>
      <c r="D1373" t="inlineStr">
        <is>
          <t>S63</t>
        </is>
      </c>
      <c r="E1373" t="inlineStr">
        <is>
          <t>Nexa Utah (S63)</t>
        </is>
      </c>
      <c r="F1373" t="inlineStr">
        <is>
          <t>Mỹ</t>
        </is>
      </c>
      <c r="G1373" t="inlineStr">
        <is>
          <t>POS</t>
        </is>
      </c>
      <c r="H1373" s="42" t="n">
        <v>8783.639999999999</v>
      </c>
      <c r="I1373" s="42" t="n">
        <v>0</v>
      </c>
      <c r="J1373" s="42" t="n">
        <v>8783.639999999999</v>
      </c>
      <c r="K1373" s="42" t="n">
        <v>0</v>
      </c>
      <c r="L1373" s="42" t="n">
        <v>7</v>
      </c>
      <c r="M1373" s="42" t="n">
        <v>37</v>
      </c>
      <c r="N1373" s="42" t="n">
        <v>8783.639999999999</v>
      </c>
      <c r="O1373" s="42" t="n">
        <v>8783.639999999999</v>
      </c>
      <c r="P1373" s="42" t="n">
        <v>1</v>
      </c>
      <c r="Q1373" s="42" t="n">
        <v>0</v>
      </c>
      <c r="R1373" s="42" t="n">
        <v>0</v>
      </c>
      <c r="S1373" s="42">
        <f>N1373-(J1373-K1373)</f>
        <v/>
      </c>
      <c r="T1373">
        <f>IF(N1373=0,0,IF(AND(ABS(S1373)&gt;Calc!$B$8,ABS(S1373)/ABS(N1373)&gt;Calc!$B$9),1,0))</f>
        <v/>
      </c>
      <c r="U1373">
        <f>IF(AND(A1373=Calc!$B$3,OR(Calc!$B$6="*",G1373=Calc!$B$6),OR(Calc!$B$7="*",F1373=Calc!$B$7)),1,0)</f>
        <v/>
      </c>
      <c r="V1373">
        <f>IF(AND(U1373=1,J1373&gt;0),J1373+ROW()/1000000,0)</f>
        <v/>
      </c>
      <c r="W1373">
        <f>IF(AND(U1373=1,OR(N1373&lt;&gt;0,J1373&lt;&gt;0)),ABS(S1373)+ROW()/1000000,0)</f>
        <v/>
      </c>
      <c r="X1373">
        <f>IF(AND(U1373=1,T1373=1,C1373&lt;&gt;0),ABS(S1373)+ROW()/1000000,0)</f>
        <v/>
      </c>
    </row>
    <row r="1374">
      <c r="A1374" t="n">
        <v>201806</v>
      </c>
      <c r="B1374" t="inlineStr">
        <is>
          <t>06/2018</t>
        </is>
      </c>
      <c r="C1374" t="n">
        <v>64</v>
      </c>
      <c r="D1374" t="inlineStr">
        <is>
          <t>S64</t>
        </is>
      </c>
      <c r="E1374" t="inlineStr">
        <is>
          <t>Nexa Washington DC (S64)</t>
        </is>
      </c>
      <c r="F1374" t="inlineStr">
        <is>
          <t>Mỹ</t>
        </is>
      </c>
      <c r="G1374" t="inlineStr">
        <is>
          <t>POS</t>
        </is>
      </c>
      <c r="H1374" s="42" t="n">
        <v>13214.84</v>
      </c>
      <c r="I1374" s="42" t="n">
        <v>0</v>
      </c>
      <c r="J1374" s="42" t="n">
        <v>13214.84</v>
      </c>
      <c r="K1374" s="42" t="n">
        <v>0</v>
      </c>
      <c r="L1374" s="42" t="n">
        <v>8</v>
      </c>
      <c r="M1374" s="42" t="n">
        <v>68</v>
      </c>
      <c r="N1374" s="42" t="n">
        <v>13214.84</v>
      </c>
      <c r="O1374" s="42" t="n">
        <v>13214.84</v>
      </c>
      <c r="P1374" s="42" t="n">
        <v>1</v>
      </c>
      <c r="Q1374" s="42" t="n">
        <v>0</v>
      </c>
      <c r="R1374" s="42" t="n">
        <v>0</v>
      </c>
      <c r="S1374" s="42">
        <f>N1374-(J1374-K1374)</f>
        <v/>
      </c>
      <c r="T1374">
        <f>IF(N1374=0,0,IF(AND(ABS(S1374)&gt;Calc!$B$8,ABS(S1374)/ABS(N1374)&gt;Calc!$B$9),1,0))</f>
        <v/>
      </c>
      <c r="U1374">
        <f>IF(AND(A1374=Calc!$B$3,OR(Calc!$B$6="*",G1374=Calc!$B$6),OR(Calc!$B$7="*",F1374=Calc!$B$7)),1,0)</f>
        <v/>
      </c>
      <c r="V1374">
        <f>IF(AND(U1374=1,J1374&gt;0),J1374+ROW()/1000000,0)</f>
        <v/>
      </c>
      <c r="W1374">
        <f>IF(AND(U1374=1,OR(N1374&lt;&gt;0,J1374&lt;&gt;0)),ABS(S1374)+ROW()/1000000,0)</f>
        <v/>
      </c>
      <c r="X1374">
        <f>IF(AND(U1374=1,T1374=1,C1374&lt;&gt;0),ABS(S1374)+ROW()/1000000,0)</f>
        <v/>
      </c>
    </row>
    <row r="1375">
      <c r="A1375" t="n">
        <v>201806</v>
      </c>
      <c r="B1375" t="inlineStr">
        <is>
          <t>06/2018</t>
        </is>
      </c>
      <c r="C1375" t="n">
        <v>65</v>
      </c>
      <c r="D1375" t="inlineStr">
        <is>
          <t>S65</t>
        </is>
      </c>
      <c r="E1375" t="inlineStr">
        <is>
          <t>Nexa West Virginia (S65)</t>
        </is>
      </c>
      <c r="F1375" t="inlineStr">
        <is>
          <t>Mỹ</t>
        </is>
      </c>
      <c r="G1375" t="inlineStr">
        <is>
          <t>POS</t>
        </is>
      </c>
      <c r="H1375" s="42" t="n">
        <v>18733.45</v>
      </c>
      <c r="I1375" s="42" t="n">
        <v>0</v>
      </c>
      <c r="J1375" s="42" t="n">
        <v>18733.45</v>
      </c>
      <c r="K1375" s="42" t="n">
        <v>2907</v>
      </c>
      <c r="L1375" s="42" t="n">
        <v>13</v>
      </c>
      <c r="M1375" s="42" t="n">
        <v>74</v>
      </c>
      <c r="N1375" s="42" t="n">
        <v>15826.45</v>
      </c>
      <c r="O1375" s="42" t="n">
        <v>18733.45</v>
      </c>
      <c r="P1375" s="42" t="n">
        <v>0</v>
      </c>
      <c r="Q1375" s="42" t="n">
        <v>0</v>
      </c>
      <c r="R1375" s="42" t="n">
        <v>0</v>
      </c>
      <c r="S1375" s="42">
        <f>N1375-(J1375-K1375)</f>
        <v/>
      </c>
      <c r="T1375">
        <f>IF(N1375=0,0,IF(AND(ABS(S1375)&gt;Calc!$B$8,ABS(S1375)/ABS(N1375)&gt;Calc!$B$9),1,0))</f>
        <v/>
      </c>
      <c r="U1375">
        <f>IF(AND(A1375=Calc!$B$3,OR(Calc!$B$6="*",G1375=Calc!$B$6),OR(Calc!$B$7="*",F1375=Calc!$B$7)),1,0)</f>
        <v/>
      </c>
      <c r="V1375">
        <f>IF(AND(U1375=1,J1375&gt;0),J1375+ROW()/1000000,0)</f>
        <v/>
      </c>
      <c r="W1375">
        <f>IF(AND(U1375=1,OR(N1375&lt;&gt;0,J1375&lt;&gt;0)),ABS(S1375)+ROW()/1000000,0)</f>
        <v/>
      </c>
      <c r="X1375">
        <f>IF(AND(U1375=1,T1375=1,C1375&lt;&gt;0),ABS(S1375)+ROW()/1000000,0)</f>
        <v/>
      </c>
    </row>
    <row r="1376">
      <c r="A1376" t="n">
        <v>201806</v>
      </c>
      <c r="B1376" t="inlineStr">
        <is>
          <t>06/2018</t>
        </is>
      </c>
      <c r="C1376" t="n">
        <v>66</v>
      </c>
      <c r="D1376" t="inlineStr">
        <is>
          <t>S66</t>
        </is>
      </c>
      <c r="E1376" t="inlineStr">
        <is>
          <t>Nexa Wyoming (S66)</t>
        </is>
      </c>
      <c r="F1376" t="inlineStr">
        <is>
          <t>Mỹ</t>
        </is>
      </c>
      <c r="G1376" t="inlineStr">
        <is>
          <t>POS</t>
        </is>
      </c>
      <c r="H1376" s="42" t="n">
        <v>11934.89</v>
      </c>
      <c r="I1376" s="42" t="n">
        <v>0</v>
      </c>
      <c r="J1376" s="42" t="n">
        <v>11934.89</v>
      </c>
      <c r="K1376" s="42" t="n">
        <v>0</v>
      </c>
      <c r="L1376" s="42" t="n">
        <v>9</v>
      </c>
      <c r="M1376" s="42" t="n">
        <v>36</v>
      </c>
      <c r="N1376" s="42" t="n">
        <v>11934.89</v>
      </c>
      <c r="O1376" s="42" t="n">
        <v>11934.89</v>
      </c>
      <c r="P1376" s="42" t="n">
        <v>1</v>
      </c>
      <c r="Q1376" s="42" t="n">
        <v>0</v>
      </c>
      <c r="R1376" s="42" t="n">
        <v>0</v>
      </c>
      <c r="S1376" s="42">
        <f>N1376-(J1376-K1376)</f>
        <v/>
      </c>
      <c r="T1376">
        <f>IF(N1376=0,0,IF(AND(ABS(S1376)&gt;Calc!$B$8,ABS(S1376)/ABS(N1376)&gt;Calc!$B$9),1,0))</f>
        <v/>
      </c>
      <c r="U1376">
        <f>IF(AND(A1376=Calc!$B$3,OR(Calc!$B$6="*",G1376=Calc!$B$6),OR(Calc!$B$7="*",F1376=Calc!$B$7)),1,0)</f>
        <v/>
      </c>
      <c r="V1376">
        <f>IF(AND(U1376=1,J1376&gt;0),J1376+ROW()/1000000,0)</f>
        <v/>
      </c>
      <c r="W1376">
        <f>IF(AND(U1376=1,OR(N1376&lt;&gt;0,J1376&lt;&gt;0)),ABS(S1376)+ROW()/1000000,0)</f>
        <v/>
      </c>
      <c r="X1376">
        <f>IF(AND(U1376=1,T1376=1,C1376&lt;&gt;0),ABS(S1376)+ROW()/1000000,0)</f>
        <v/>
      </c>
    </row>
    <row r="1377">
      <c r="A1377" t="n">
        <v>201807</v>
      </c>
      <c r="B1377" t="inlineStr">
        <is>
          <t>07/2018</t>
        </is>
      </c>
      <c r="C1377" t="n">
        <v>0</v>
      </c>
      <c r="D1377" t="inlineStr">
        <is>
          <t>ONL</t>
        </is>
      </c>
      <c r="E1377" t="inlineStr">
        <is>
          <t>Nexa Online (website/app)</t>
        </is>
      </c>
      <c r="F1377" t="inlineStr">
        <is>
          <t>Online</t>
        </is>
      </c>
      <c r="G1377" t="inlineStr">
        <is>
          <t>ONLINE</t>
        </is>
      </c>
      <c r="H1377" s="42" t="n">
        <v>161446.72</v>
      </c>
      <c r="I1377" s="42" t="n">
        <v>2918.29</v>
      </c>
      <c r="J1377" s="42" t="n">
        <v>158528.43</v>
      </c>
      <c r="K1377" s="42" t="n">
        <v>10105.77</v>
      </c>
      <c r="L1377" s="42" t="n">
        <v>92</v>
      </c>
      <c r="M1377" s="42" t="n">
        <v>713</v>
      </c>
      <c r="N1377" s="42" t="n">
        <v>163086.12</v>
      </c>
      <c r="O1377" s="42" t="n">
        <v>173191.89</v>
      </c>
      <c r="P1377" s="42" t="n">
        <v>2</v>
      </c>
      <c r="Q1377" s="42" t="n">
        <v>0</v>
      </c>
      <c r="R1377" s="42" t="n">
        <v>0</v>
      </c>
      <c r="S1377" s="42">
        <f>N1377-(J1377-K1377)</f>
        <v/>
      </c>
      <c r="T1377">
        <f>IF(N1377=0,0,IF(AND(ABS(S1377)&gt;Calc!$B$8,ABS(S1377)/ABS(N1377)&gt;Calc!$B$9),1,0))</f>
        <v/>
      </c>
      <c r="U1377">
        <f>IF(AND(A1377=Calc!$B$3,OR(Calc!$B$6="*",G1377=Calc!$B$6),OR(Calc!$B$7="*",F1377=Calc!$B$7)),1,0)</f>
        <v/>
      </c>
      <c r="V1377">
        <f>IF(AND(U1377=1,J1377&gt;0),J1377+ROW()/1000000,0)</f>
        <v/>
      </c>
      <c r="W1377">
        <f>IF(AND(U1377=1,OR(N1377&lt;&gt;0,J1377&lt;&gt;0)),ABS(S1377)+ROW()/1000000,0)</f>
        <v/>
      </c>
      <c r="X1377">
        <f>IF(AND(U1377=1,T1377=1,C1377&lt;&gt;0),ABS(S1377)+ROW()/1000000,0)</f>
        <v/>
      </c>
    </row>
    <row r="1378">
      <c r="A1378" t="n">
        <v>201807</v>
      </c>
      <c r="B1378" t="inlineStr">
        <is>
          <t>07/2018</t>
        </is>
      </c>
      <c r="C1378" t="n">
        <v>4</v>
      </c>
      <c r="D1378" t="inlineStr">
        <is>
          <t>S04</t>
        </is>
      </c>
      <c r="E1378" t="inlineStr">
        <is>
          <t>Nexa Tasmania (S04)</t>
        </is>
      </c>
      <c r="F1378" t="inlineStr">
        <is>
          <t>Úc</t>
        </is>
      </c>
      <c r="G1378" t="inlineStr">
        <is>
          <t>POS</t>
        </is>
      </c>
      <c r="H1378" s="42" t="n">
        <v>9187.459999999999</v>
      </c>
      <c r="I1378" s="42" t="n">
        <v>0</v>
      </c>
      <c r="J1378" s="42" t="n">
        <v>9187.459999999999</v>
      </c>
      <c r="K1378" s="42" t="n">
        <v>0</v>
      </c>
      <c r="L1378" s="42" t="n">
        <v>4</v>
      </c>
      <c r="M1378" s="42" t="n">
        <v>40</v>
      </c>
      <c r="N1378" s="42" t="n">
        <v>9187.459999999999</v>
      </c>
      <c r="O1378" s="42" t="n">
        <v>9187.459999999999</v>
      </c>
      <c r="P1378" s="42" t="n">
        <v>0</v>
      </c>
      <c r="Q1378" s="42" t="n">
        <v>0</v>
      </c>
      <c r="R1378" s="42" t="n">
        <v>0</v>
      </c>
      <c r="S1378" s="42">
        <f>N1378-(J1378-K1378)</f>
        <v/>
      </c>
      <c r="T1378">
        <f>IF(N1378=0,0,IF(AND(ABS(S1378)&gt;Calc!$B$8,ABS(S1378)/ABS(N1378)&gt;Calc!$B$9),1,0))</f>
        <v/>
      </c>
      <c r="U1378">
        <f>IF(AND(A1378=Calc!$B$3,OR(Calc!$B$6="*",G1378=Calc!$B$6),OR(Calc!$B$7="*",F1378=Calc!$B$7)),1,0)</f>
        <v/>
      </c>
      <c r="V1378">
        <f>IF(AND(U1378=1,J1378&gt;0),J1378+ROW()/1000000,0)</f>
        <v/>
      </c>
      <c r="W1378">
        <f>IF(AND(U1378=1,OR(N1378&lt;&gt;0,J1378&lt;&gt;0)),ABS(S1378)+ROW()/1000000,0)</f>
        <v/>
      </c>
      <c r="X1378">
        <f>IF(AND(U1378=1,T1378=1,C1378&lt;&gt;0),ABS(S1378)+ROW()/1000000,0)</f>
        <v/>
      </c>
    </row>
    <row r="1379">
      <c r="A1379" t="n">
        <v>201807</v>
      </c>
      <c r="B1379" t="inlineStr">
        <is>
          <t>07/2018</t>
        </is>
      </c>
      <c r="C1379" t="n">
        <v>5</v>
      </c>
      <c r="D1379" t="inlineStr">
        <is>
          <t>S05</t>
        </is>
      </c>
      <c r="E1379" t="inlineStr">
        <is>
          <t>Nexa Victoria (S05)</t>
        </is>
      </c>
      <c r="F1379" t="inlineStr">
        <is>
          <t>Úc</t>
        </is>
      </c>
      <c r="G1379" t="inlineStr">
        <is>
          <t>POS</t>
        </is>
      </c>
      <c r="H1379" s="42" t="n">
        <v>34215.42</v>
      </c>
      <c r="I1379" s="42" t="n">
        <v>0</v>
      </c>
      <c r="J1379" s="42" t="n">
        <v>34215.42</v>
      </c>
      <c r="K1379" s="42" t="n">
        <v>0</v>
      </c>
      <c r="L1379" s="42" t="n">
        <v>6</v>
      </c>
      <c r="M1379" s="42" t="n">
        <v>51</v>
      </c>
      <c r="N1379" s="42" t="n">
        <v>34215.42</v>
      </c>
      <c r="O1379" s="42" t="n">
        <v>34215.42</v>
      </c>
      <c r="P1379" s="42" t="n">
        <v>0</v>
      </c>
      <c r="Q1379" s="42" t="n">
        <v>0</v>
      </c>
      <c r="R1379" s="42" t="n">
        <v>1</v>
      </c>
      <c r="S1379" s="42">
        <f>N1379-(J1379-K1379)</f>
        <v/>
      </c>
      <c r="T1379">
        <f>IF(N1379=0,0,IF(AND(ABS(S1379)&gt;Calc!$B$8,ABS(S1379)/ABS(N1379)&gt;Calc!$B$9),1,0))</f>
        <v/>
      </c>
      <c r="U1379">
        <f>IF(AND(A1379=Calc!$B$3,OR(Calc!$B$6="*",G1379=Calc!$B$6),OR(Calc!$B$7="*",F1379=Calc!$B$7)),1,0)</f>
        <v/>
      </c>
      <c r="V1379">
        <f>IF(AND(U1379=1,J1379&gt;0),J1379+ROW()/1000000,0)</f>
        <v/>
      </c>
      <c r="W1379">
        <f>IF(AND(U1379=1,OR(N1379&lt;&gt;0,J1379&lt;&gt;0)),ABS(S1379)+ROW()/1000000,0)</f>
        <v/>
      </c>
      <c r="X1379">
        <f>IF(AND(U1379=1,T1379=1,C1379&lt;&gt;0),ABS(S1379)+ROW()/1000000,0)</f>
        <v/>
      </c>
    </row>
    <row r="1380">
      <c r="A1380" t="n">
        <v>201807</v>
      </c>
      <c r="B1380" t="inlineStr">
        <is>
          <t>07/2018</t>
        </is>
      </c>
      <c r="C1380" t="n">
        <v>6</v>
      </c>
      <c r="D1380" t="inlineStr">
        <is>
          <t>S06</t>
        </is>
      </c>
      <c r="E1380" t="inlineStr">
        <is>
          <t>Nexa Western Australia (S06)</t>
        </is>
      </c>
      <c r="F1380" t="inlineStr">
        <is>
          <t>Úc</t>
        </is>
      </c>
      <c r="G1380" t="inlineStr">
        <is>
          <t>POS</t>
        </is>
      </c>
      <c r="H1380" s="42" t="n">
        <v>759</v>
      </c>
      <c r="I1380" s="42" t="n">
        <v>0</v>
      </c>
      <c r="J1380" s="42" t="n">
        <v>759</v>
      </c>
      <c r="K1380" s="42" t="n">
        <v>200</v>
      </c>
      <c r="L1380" s="42" t="n">
        <v>1</v>
      </c>
      <c r="M1380" s="42" t="n">
        <v>2</v>
      </c>
      <c r="N1380" s="42" t="n">
        <v>559</v>
      </c>
      <c r="O1380" s="42" t="n">
        <v>759</v>
      </c>
      <c r="P1380" s="42" t="n">
        <v>0</v>
      </c>
      <c r="Q1380" s="42" t="n">
        <v>0</v>
      </c>
      <c r="R1380" s="42" t="n">
        <v>0</v>
      </c>
      <c r="S1380" s="42">
        <f>N1380-(J1380-K1380)</f>
        <v/>
      </c>
      <c r="T1380">
        <f>IF(N1380=0,0,IF(AND(ABS(S1380)&gt;Calc!$B$8,ABS(S1380)/ABS(N1380)&gt;Calc!$B$9),1,0))</f>
        <v/>
      </c>
      <c r="U1380">
        <f>IF(AND(A1380=Calc!$B$3,OR(Calc!$B$6="*",G1380=Calc!$B$6),OR(Calc!$B$7="*",F1380=Calc!$B$7)),1,0)</f>
        <v/>
      </c>
      <c r="V1380">
        <f>IF(AND(U1380=1,J1380&gt;0),J1380+ROW()/1000000,0)</f>
        <v/>
      </c>
      <c r="W1380">
        <f>IF(AND(U1380=1,OR(N1380&lt;&gt;0,J1380&lt;&gt;0)),ABS(S1380)+ROW()/1000000,0)</f>
        <v/>
      </c>
      <c r="X1380">
        <f>IF(AND(U1380=1,T1380=1,C1380&lt;&gt;0),ABS(S1380)+ROW()/1000000,0)</f>
        <v/>
      </c>
    </row>
    <row r="1381">
      <c r="A1381" t="n">
        <v>201807</v>
      </c>
      <c r="B1381" t="inlineStr">
        <is>
          <t>07/2018</t>
        </is>
      </c>
      <c r="C1381" t="n">
        <v>8</v>
      </c>
      <c r="D1381" t="inlineStr">
        <is>
          <t>S08</t>
        </is>
      </c>
      <c r="E1381" t="inlineStr">
        <is>
          <t>Nexa Newfoundland and Labrador (S08)</t>
        </is>
      </c>
      <c r="F1381" t="inlineStr">
        <is>
          <t>Canada</t>
        </is>
      </c>
      <c r="G1381" t="inlineStr">
        <is>
          <t>POS</t>
        </is>
      </c>
      <c r="H1381" s="42" t="n">
        <v>18568.66</v>
      </c>
      <c r="I1381" s="42" t="n">
        <v>0</v>
      </c>
      <c r="J1381" s="42" t="n">
        <v>18568.66</v>
      </c>
      <c r="K1381" s="42" t="n">
        <v>232</v>
      </c>
      <c r="L1381" s="42" t="n">
        <v>14</v>
      </c>
      <c r="M1381" s="42" t="n">
        <v>80</v>
      </c>
      <c r="N1381" s="42" t="n">
        <v>18336.66</v>
      </c>
      <c r="O1381" s="42" t="n">
        <v>18568.66</v>
      </c>
      <c r="P1381" s="42" t="n">
        <v>0</v>
      </c>
      <c r="Q1381" s="42" t="n">
        <v>0</v>
      </c>
      <c r="R1381" s="42" t="n">
        <v>0</v>
      </c>
      <c r="S1381" s="42">
        <f>N1381-(J1381-K1381)</f>
        <v/>
      </c>
      <c r="T1381">
        <f>IF(N1381=0,0,IF(AND(ABS(S1381)&gt;Calc!$B$8,ABS(S1381)/ABS(N1381)&gt;Calc!$B$9),1,0))</f>
        <v/>
      </c>
      <c r="U1381">
        <f>IF(AND(A1381=Calc!$B$3,OR(Calc!$B$6="*",G1381=Calc!$B$6),OR(Calc!$B$7="*",F1381=Calc!$B$7)),1,0)</f>
        <v/>
      </c>
      <c r="V1381">
        <f>IF(AND(U1381=1,J1381&gt;0),J1381+ROW()/1000000,0)</f>
        <v/>
      </c>
      <c r="W1381">
        <f>IF(AND(U1381=1,OR(N1381&lt;&gt;0,J1381&lt;&gt;0)),ABS(S1381)+ROW()/1000000,0)</f>
        <v/>
      </c>
      <c r="X1381">
        <f>IF(AND(U1381=1,T1381=1,C1381&lt;&gt;0),ABS(S1381)+ROW()/1000000,0)</f>
        <v/>
      </c>
    </row>
    <row r="1382">
      <c r="A1382" t="n">
        <v>201807</v>
      </c>
      <c r="B1382" t="inlineStr">
        <is>
          <t>07/2018</t>
        </is>
      </c>
      <c r="C1382" t="n">
        <v>9</v>
      </c>
      <c r="D1382" t="inlineStr">
        <is>
          <t>S09</t>
        </is>
      </c>
      <c r="E1382" t="inlineStr">
        <is>
          <t>Nexa Northwest Territories (S09)</t>
        </is>
      </c>
      <c r="F1382" t="inlineStr">
        <is>
          <t>Canada</t>
        </is>
      </c>
      <c r="G1382" t="inlineStr">
        <is>
          <t>POS</t>
        </is>
      </c>
      <c r="H1382" s="42" t="n">
        <v>17149.7</v>
      </c>
      <c r="I1382" s="42" t="n">
        <v>0</v>
      </c>
      <c r="J1382" s="42" t="n">
        <v>17149.7</v>
      </c>
      <c r="K1382" s="42" t="n">
        <v>92.88</v>
      </c>
      <c r="L1382" s="42" t="n">
        <v>12</v>
      </c>
      <c r="M1382" s="42" t="n">
        <v>72</v>
      </c>
      <c r="N1382" s="42" t="n">
        <v>17056.82</v>
      </c>
      <c r="O1382" s="42" t="n">
        <v>17149.7</v>
      </c>
      <c r="P1382" s="42" t="n">
        <v>0</v>
      </c>
      <c r="Q1382" s="42" t="n">
        <v>0</v>
      </c>
      <c r="R1382" s="42" t="n">
        <v>0</v>
      </c>
      <c r="S1382" s="42">
        <f>N1382-(J1382-K1382)</f>
        <v/>
      </c>
      <c r="T1382">
        <f>IF(N1382=0,0,IF(AND(ABS(S1382)&gt;Calc!$B$8,ABS(S1382)/ABS(N1382)&gt;Calc!$B$9),1,0))</f>
        <v/>
      </c>
      <c r="U1382">
        <f>IF(AND(A1382=Calc!$B$3,OR(Calc!$B$6="*",G1382=Calc!$B$6),OR(Calc!$B$7="*",F1382=Calc!$B$7)),1,0)</f>
        <v/>
      </c>
      <c r="V1382">
        <f>IF(AND(U1382=1,J1382&gt;0),J1382+ROW()/1000000,0)</f>
        <v/>
      </c>
      <c r="W1382">
        <f>IF(AND(U1382=1,OR(N1382&lt;&gt;0,J1382&lt;&gt;0)),ABS(S1382)+ROW()/1000000,0)</f>
        <v/>
      </c>
      <c r="X1382">
        <f>IF(AND(U1382=1,T1382=1,C1382&lt;&gt;0),ABS(S1382)+ROW()/1000000,0)</f>
        <v/>
      </c>
    </row>
    <row r="1383">
      <c r="A1383" t="n">
        <v>201807</v>
      </c>
      <c r="B1383" t="inlineStr">
        <is>
          <t>07/2018</t>
        </is>
      </c>
      <c r="C1383" t="n">
        <v>10</v>
      </c>
      <c r="D1383" t="inlineStr">
        <is>
          <t>S10</t>
        </is>
      </c>
      <c r="E1383" t="inlineStr">
        <is>
          <t>Nexa Nunavut (S10)</t>
        </is>
      </c>
      <c r="F1383" t="inlineStr">
        <is>
          <t>Canada</t>
        </is>
      </c>
      <c r="G1383" t="inlineStr">
        <is>
          <t>POS</t>
        </is>
      </c>
      <c r="H1383" s="42" t="n">
        <v>15514.47</v>
      </c>
      <c r="I1383" s="42" t="n">
        <v>0</v>
      </c>
      <c r="J1383" s="42" t="n">
        <v>15514.47</v>
      </c>
      <c r="K1383" s="42" t="n">
        <v>7961</v>
      </c>
      <c r="L1383" s="42" t="n">
        <v>6</v>
      </c>
      <c r="M1383" s="42" t="n">
        <v>36</v>
      </c>
      <c r="N1383" s="42" t="n">
        <v>7553.47</v>
      </c>
      <c r="O1383" s="42" t="n">
        <v>15514.47</v>
      </c>
      <c r="P1383" s="42" t="n">
        <v>0</v>
      </c>
      <c r="Q1383" s="42" t="n">
        <v>0</v>
      </c>
      <c r="R1383" s="42" t="n">
        <v>0</v>
      </c>
      <c r="S1383" s="42">
        <f>N1383-(J1383-K1383)</f>
        <v/>
      </c>
      <c r="T1383">
        <f>IF(N1383=0,0,IF(AND(ABS(S1383)&gt;Calc!$B$8,ABS(S1383)/ABS(N1383)&gt;Calc!$B$9),1,0))</f>
        <v/>
      </c>
      <c r="U1383">
        <f>IF(AND(A1383=Calc!$B$3,OR(Calc!$B$6="*",G1383=Calc!$B$6),OR(Calc!$B$7="*",F1383=Calc!$B$7)),1,0)</f>
        <v/>
      </c>
      <c r="V1383">
        <f>IF(AND(U1383=1,J1383&gt;0),J1383+ROW()/1000000,0)</f>
        <v/>
      </c>
      <c r="W1383">
        <f>IF(AND(U1383=1,OR(N1383&lt;&gt;0,J1383&lt;&gt;0)),ABS(S1383)+ROW()/1000000,0)</f>
        <v/>
      </c>
      <c r="X1383">
        <f>IF(AND(U1383=1,T1383=1,C1383&lt;&gt;0),ABS(S1383)+ROW()/1000000,0)</f>
        <v/>
      </c>
    </row>
    <row r="1384">
      <c r="A1384" t="n">
        <v>201807</v>
      </c>
      <c r="B1384" t="inlineStr">
        <is>
          <t>07/2018</t>
        </is>
      </c>
      <c r="C1384" t="n">
        <v>13</v>
      </c>
      <c r="D1384" t="inlineStr">
        <is>
          <t>S13</t>
        </is>
      </c>
      <c r="E1384" t="inlineStr">
        <is>
          <t>Nexa Corse (S13)</t>
        </is>
      </c>
      <c r="F1384" t="inlineStr">
        <is>
          <t>Pháp</t>
        </is>
      </c>
      <c r="G1384" t="inlineStr">
        <is>
          <t>POS</t>
        </is>
      </c>
      <c r="H1384" s="42" t="n">
        <v>865.98</v>
      </c>
      <c r="I1384" s="42" t="n">
        <v>0</v>
      </c>
      <c r="J1384" s="42" t="n">
        <v>865.98</v>
      </c>
      <c r="K1384" s="42" t="n">
        <v>0</v>
      </c>
      <c r="L1384" s="42" t="n">
        <v>1</v>
      </c>
      <c r="M1384" s="42" t="n">
        <v>6</v>
      </c>
      <c r="N1384" s="42" t="n">
        <v>865.98</v>
      </c>
      <c r="O1384" s="42" t="n">
        <v>865.98</v>
      </c>
      <c r="P1384" s="42" t="n">
        <v>0</v>
      </c>
      <c r="Q1384" s="42" t="n">
        <v>0</v>
      </c>
      <c r="R1384" s="42" t="n">
        <v>0</v>
      </c>
      <c r="S1384" s="42">
        <f>N1384-(J1384-K1384)</f>
        <v/>
      </c>
      <c r="T1384">
        <f>IF(N1384=0,0,IF(AND(ABS(S1384)&gt;Calc!$B$8,ABS(S1384)/ABS(N1384)&gt;Calc!$B$9),1,0))</f>
        <v/>
      </c>
      <c r="U1384">
        <f>IF(AND(A1384=Calc!$B$3,OR(Calc!$B$6="*",G1384=Calc!$B$6),OR(Calc!$B$7="*",F1384=Calc!$B$7)),1,0)</f>
        <v/>
      </c>
      <c r="V1384">
        <f>IF(AND(U1384=1,J1384&gt;0),J1384+ROW()/1000000,0)</f>
        <v/>
      </c>
      <c r="W1384">
        <f>IF(AND(U1384=1,OR(N1384&lt;&gt;0,J1384&lt;&gt;0)),ABS(S1384)+ROW()/1000000,0)</f>
        <v/>
      </c>
      <c r="X1384">
        <f>IF(AND(U1384=1,T1384=1,C1384&lt;&gt;0),ABS(S1384)+ROW()/1000000,0)</f>
        <v/>
      </c>
    </row>
    <row r="1385">
      <c r="A1385" t="n">
        <v>201807</v>
      </c>
      <c r="B1385" t="inlineStr">
        <is>
          <t>07/2018</t>
        </is>
      </c>
      <c r="C1385" t="n">
        <v>15</v>
      </c>
      <c r="D1385" t="inlineStr">
        <is>
          <t>S15</t>
        </is>
      </c>
      <c r="E1385" t="inlineStr">
        <is>
          <t>Nexa La Réunion (S15)</t>
        </is>
      </c>
      <c r="F1385" t="inlineStr">
        <is>
          <t>Pháp</t>
        </is>
      </c>
      <c r="G1385" t="inlineStr">
        <is>
          <t>POS</t>
        </is>
      </c>
      <c r="H1385" s="42" t="n">
        <v>4875.94</v>
      </c>
      <c r="I1385" s="42" t="n">
        <v>0</v>
      </c>
      <c r="J1385" s="42" t="n">
        <v>4875.94</v>
      </c>
      <c r="K1385" s="42" t="n">
        <v>0</v>
      </c>
      <c r="L1385" s="42" t="n">
        <v>1</v>
      </c>
      <c r="M1385" s="42" t="n">
        <v>15</v>
      </c>
      <c r="N1385" s="42" t="n">
        <v>4875.94</v>
      </c>
      <c r="O1385" s="42" t="n">
        <v>4875.94</v>
      </c>
      <c r="P1385" s="42" t="n">
        <v>0</v>
      </c>
      <c r="Q1385" s="42" t="n">
        <v>0</v>
      </c>
      <c r="R1385" s="42" t="n">
        <v>0</v>
      </c>
      <c r="S1385" s="42">
        <f>N1385-(J1385-K1385)</f>
        <v/>
      </c>
      <c r="T1385">
        <f>IF(N1385=0,0,IF(AND(ABS(S1385)&gt;Calc!$B$8,ABS(S1385)/ABS(N1385)&gt;Calc!$B$9),1,0))</f>
        <v/>
      </c>
      <c r="U1385">
        <f>IF(AND(A1385=Calc!$B$3,OR(Calc!$B$6="*",G1385=Calc!$B$6),OR(Calc!$B$7="*",F1385=Calc!$B$7)),1,0)</f>
        <v/>
      </c>
      <c r="V1385">
        <f>IF(AND(U1385=1,J1385&gt;0),J1385+ROW()/1000000,0)</f>
        <v/>
      </c>
      <c r="W1385">
        <f>IF(AND(U1385=1,OR(N1385&lt;&gt;0,J1385&lt;&gt;0)),ABS(S1385)+ROW()/1000000,0)</f>
        <v/>
      </c>
      <c r="X1385">
        <f>IF(AND(U1385=1,T1385=1,C1385&lt;&gt;0),ABS(S1385)+ROW()/1000000,0)</f>
        <v/>
      </c>
    </row>
    <row r="1386">
      <c r="A1386" t="n">
        <v>201807</v>
      </c>
      <c r="B1386" t="inlineStr">
        <is>
          <t>07/2018</t>
        </is>
      </c>
      <c r="C1386" t="n">
        <v>16</v>
      </c>
      <c r="D1386" t="inlineStr">
        <is>
          <t>S16</t>
        </is>
      </c>
      <c r="E1386" t="inlineStr">
        <is>
          <t>Nexa Limousin (S16)</t>
        </is>
      </c>
      <c r="F1386" t="inlineStr">
        <is>
          <t>Pháp</t>
        </is>
      </c>
      <c r="G1386" t="inlineStr">
        <is>
          <t>POS</t>
        </is>
      </c>
      <c r="H1386" s="42" t="n">
        <v>1356.82</v>
      </c>
      <c r="I1386" s="42" t="n">
        <v>0</v>
      </c>
      <c r="J1386" s="42" t="n">
        <v>1356.82</v>
      </c>
      <c r="K1386" s="42" t="n">
        <v>0</v>
      </c>
      <c r="L1386" s="42" t="n">
        <v>1</v>
      </c>
      <c r="M1386" s="42" t="n">
        <v>23</v>
      </c>
      <c r="N1386" s="42" t="n">
        <v>1356.82</v>
      </c>
      <c r="O1386" s="42" t="n">
        <v>1356.82</v>
      </c>
      <c r="P1386" s="42" t="n">
        <v>0</v>
      </c>
      <c r="Q1386" s="42" t="n">
        <v>0</v>
      </c>
      <c r="R1386" s="42" t="n">
        <v>0</v>
      </c>
      <c r="S1386" s="42">
        <f>N1386-(J1386-K1386)</f>
        <v/>
      </c>
      <c r="T1386">
        <f>IF(N1386=0,0,IF(AND(ABS(S1386)&gt;Calc!$B$8,ABS(S1386)/ABS(N1386)&gt;Calc!$B$9),1,0))</f>
        <v/>
      </c>
      <c r="U1386">
        <f>IF(AND(A1386=Calc!$B$3,OR(Calc!$B$6="*",G1386=Calc!$B$6),OR(Calc!$B$7="*",F1386=Calc!$B$7)),1,0)</f>
        <v/>
      </c>
      <c r="V1386">
        <f>IF(AND(U1386=1,J1386&gt;0),J1386+ROW()/1000000,0)</f>
        <v/>
      </c>
      <c r="W1386">
        <f>IF(AND(U1386=1,OR(N1386&lt;&gt;0,J1386&lt;&gt;0)),ABS(S1386)+ROW()/1000000,0)</f>
        <v/>
      </c>
      <c r="X1386">
        <f>IF(AND(U1386=1,T1386=1,C1386&lt;&gt;0),ABS(S1386)+ROW()/1000000,0)</f>
        <v/>
      </c>
    </row>
    <row r="1387">
      <c r="A1387" t="n">
        <v>201807</v>
      </c>
      <c r="B1387" t="inlineStr">
        <is>
          <t>07/2018</t>
        </is>
      </c>
      <c r="C1387" t="n">
        <v>18</v>
      </c>
      <c r="D1387" t="inlineStr">
        <is>
          <t>S18</t>
        </is>
      </c>
      <c r="E1387" t="inlineStr">
        <is>
          <t>Nexa Mayotte (S18)</t>
        </is>
      </c>
      <c r="F1387" t="inlineStr">
        <is>
          <t>Pháp</t>
        </is>
      </c>
      <c r="G1387" t="inlineStr">
        <is>
          <t>POS</t>
        </is>
      </c>
      <c r="H1387" s="42" t="n">
        <v>10963.32</v>
      </c>
      <c r="I1387" s="42" t="n">
        <v>0</v>
      </c>
      <c r="J1387" s="42" t="n">
        <v>10963.32</v>
      </c>
      <c r="K1387" s="42" t="n">
        <v>0</v>
      </c>
      <c r="L1387" s="42" t="n">
        <v>3</v>
      </c>
      <c r="M1387" s="42" t="n">
        <v>31</v>
      </c>
      <c r="N1387" s="42" t="n">
        <v>10963.32</v>
      </c>
      <c r="O1387" s="42" t="n">
        <v>10963.32</v>
      </c>
      <c r="P1387" s="42" t="n">
        <v>0</v>
      </c>
      <c r="Q1387" s="42" t="n">
        <v>0</v>
      </c>
      <c r="R1387" s="42" t="n">
        <v>0</v>
      </c>
      <c r="S1387" s="42">
        <f>N1387-(J1387-K1387)</f>
        <v/>
      </c>
      <c r="T1387">
        <f>IF(N1387=0,0,IF(AND(ABS(S1387)&gt;Calc!$B$8,ABS(S1387)/ABS(N1387)&gt;Calc!$B$9),1,0))</f>
        <v/>
      </c>
      <c r="U1387">
        <f>IF(AND(A1387=Calc!$B$3,OR(Calc!$B$6="*",G1387=Calc!$B$6),OR(Calc!$B$7="*",F1387=Calc!$B$7)),1,0)</f>
        <v/>
      </c>
      <c r="V1387">
        <f>IF(AND(U1387=1,J1387&gt;0),J1387+ROW()/1000000,0)</f>
        <v/>
      </c>
      <c r="W1387">
        <f>IF(AND(U1387=1,OR(N1387&lt;&gt;0,J1387&lt;&gt;0)),ABS(S1387)+ROW()/1000000,0)</f>
        <v/>
      </c>
      <c r="X1387">
        <f>IF(AND(U1387=1,T1387=1,C1387&lt;&gt;0),ABS(S1387)+ROW()/1000000,0)</f>
        <v/>
      </c>
    </row>
    <row r="1388">
      <c r="A1388" t="n">
        <v>201807</v>
      </c>
      <c r="B1388" t="inlineStr">
        <is>
          <t>07/2018</t>
        </is>
      </c>
      <c r="C1388" t="n">
        <v>19</v>
      </c>
      <c r="D1388" t="inlineStr">
        <is>
          <t>S19</t>
        </is>
      </c>
      <c r="E1388" t="inlineStr">
        <is>
          <t>Nexa Berlin (S19)</t>
        </is>
      </c>
      <c r="F1388" t="inlineStr">
        <is>
          <t>Đức</t>
        </is>
      </c>
      <c r="G1388" t="inlineStr">
        <is>
          <t>POS</t>
        </is>
      </c>
      <c r="H1388" s="42" t="n">
        <v>18308.98</v>
      </c>
      <c r="I1388" s="42" t="n">
        <v>0</v>
      </c>
      <c r="J1388" s="42" t="n">
        <v>18308.98</v>
      </c>
      <c r="K1388" s="42" t="n">
        <v>0</v>
      </c>
      <c r="L1388" s="42" t="n">
        <v>6</v>
      </c>
      <c r="M1388" s="42" t="n">
        <v>52</v>
      </c>
      <c r="N1388" s="42" t="n">
        <v>18308.98</v>
      </c>
      <c r="O1388" s="42" t="n">
        <v>18308.98</v>
      </c>
      <c r="P1388" s="42" t="n">
        <v>0</v>
      </c>
      <c r="Q1388" s="42" t="n">
        <v>0</v>
      </c>
      <c r="R1388" s="42" t="n">
        <v>0</v>
      </c>
      <c r="S1388" s="42">
        <f>N1388-(J1388-K1388)</f>
        <v/>
      </c>
      <c r="T1388">
        <f>IF(N1388=0,0,IF(AND(ABS(S1388)&gt;Calc!$B$8,ABS(S1388)/ABS(N1388)&gt;Calc!$B$9),1,0))</f>
        <v/>
      </c>
      <c r="U1388">
        <f>IF(AND(A1388=Calc!$B$3,OR(Calc!$B$6="*",G1388=Calc!$B$6),OR(Calc!$B$7="*",F1388=Calc!$B$7)),1,0)</f>
        <v/>
      </c>
      <c r="V1388">
        <f>IF(AND(U1388=1,J1388&gt;0),J1388+ROW()/1000000,0)</f>
        <v/>
      </c>
      <c r="W1388">
        <f>IF(AND(U1388=1,OR(N1388&lt;&gt;0,J1388&lt;&gt;0)),ABS(S1388)+ROW()/1000000,0)</f>
        <v/>
      </c>
      <c r="X1388">
        <f>IF(AND(U1388=1,T1388=1,C1388&lt;&gt;0),ABS(S1388)+ROW()/1000000,0)</f>
        <v/>
      </c>
    </row>
    <row r="1389">
      <c r="A1389" t="n">
        <v>201807</v>
      </c>
      <c r="B1389" t="inlineStr">
        <is>
          <t>07/2018</t>
        </is>
      </c>
      <c r="C1389" t="n">
        <v>20</v>
      </c>
      <c r="D1389" t="inlineStr">
        <is>
          <t>S20</t>
        </is>
      </c>
      <c r="E1389" t="inlineStr">
        <is>
          <t>Nexa Brandenburg (S20)</t>
        </is>
      </c>
      <c r="F1389" t="inlineStr">
        <is>
          <t>Đức</t>
        </is>
      </c>
      <c r="G1389" t="inlineStr">
        <is>
          <t>POS</t>
        </is>
      </c>
      <c r="H1389" s="42" t="n">
        <v>816.36</v>
      </c>
      <c r="I1389" s="42" t="n">
        <v>0</v>
      </c>
      <c r="J1389" s="42" t="n">
        <v>816.36</v>
      </c>
      <c r="K1389" s="42" t="n">
        <v>804</v>
      </c>
      <c r="L1389" s="42" t="n">
        <v>3</v>
      </c>
      <c r="M1389" s="42" t="n">
        <v>12</v>
      </c>
      <c r="N1389" s="42" t="n">
        <v>12.36</v>
      </c>
      <c r="O1389" s="42" t="n">
        <v>816.36</v>
      </c>
      <c r="P1389" s="42" t="n">
        <v>0</v>
      </c>
      <c r="Q1389" s="42" t="n">
        <v>0</v>
      </c>
      <c r="R1389" s="42" t="n">
        <v>0</v>
      </c>
      <c r="S1389" s="42">
        <f>N1389-(J1389-K1389)</f>
        <v/>
      </c>
      <c r="T1389">
        <f>IF(N1389=0,0,IF(AND(ABS(S1389)&gt;Calc!$B$8,ABS(S1389)/ABS(N1389)&gt;Calc!$B$9),1,0))</f>
        <v/>
      </c>
      <c r="U1389">
        <f>IF(AND(A1389=Calc!$B$3,OR(Calc!$B$6="*",G1389=Calc!$B$6),OR(Calc!$B$7="*",F1389=Calc!$B$7)),1,0)</f>
        <v/>
      </c>
      <c r="V1389">
        <f>IF(AND(U1389=1,J1389&gt;0),J1389+ROW()/1000000,0)</f>
        <v/>
      </c>
      <c r="W1389">
        <f>IF(AND(U1389=1,OR(N1389&lt;&gt;0,J1389&lt;&gt;0)),ABS(S1389)+ROW()/1000000,0)</f>
        <v/>
      </c>
      <c r="X1389">
        <f>IF(AND(U1389=1,T1389=1,C1389&lt;&gt;0),ABS(S1389)+ROW()/1000000,0)</f>
        <v/>
      </c>
    </row>
    <row r="1390">
      <c r="A1390" t="n">
        <v>201807</v>
      </c>
      <c r="B1390" t="inlineStr">
        <is>
          <t>07/2018</t>
        </is>
      </c>
      <c r="C1390" t="n">
        <v>21</v>
      </c>
      <c r="D1390" t="inlineStr">
        <is>
          <t>S21</t>
        </is>
      </c>
      <c r="E1390" t="inlineStr">
        <is>
          <t>Nexa Freie Hansestadt Bremen (S21)</t>
        </is>
      </c>
      <c r="F1390" t="inlineStr">
        <is>
          <t>Đức</t>
        </is>
      </c>
      <c r="G1390" t="inlineStr">
        <is>
          <t>POS</t>
        </is>
      </c>
      <c r="H1390" s="42" t="n">
        <v>2592.21</v>
      </c>
      <c r="I1390" s="42" t="n">
        <v>0</v>
      </c>
      <c r="J1390" s="42" t="n">
        <v>2592.21</v>
      </c>
      <c r="K1390" s="42" t="n">
        <v>0</v>
      </c>
      <c r="L1390" s="42" t="n">
        <v>2</v>
      </c>
      <c r="M1390" s="42" t="n">
        <v>23</v>
      </c>
      <c r="N1390" s="42" t="n">
        <v>2592.21</v>
      </c>
      <c r="O1390" s="42" t="n">
        <v>2592.21</v>
      </c>
      <c r="P1390" s="42" t="n">
        <v>0</v>
      </c>
      <c r="Q1390" s="42" t="n">
        <v>0</v>
      </c>
      <c r="R1390" s="42" t="n">
        <v>0</v>
      </c>
      <c r="S1390" s="42">
        <f>N1390-(J1390-K1390)</f>
        <v/>
      </c>
      <c r="T1390">
        <f>IF(N1390=0,0,IF(AND(ABS(S1390)&gt;Calc!$B$8,ABS(S1390)/ABS(N1390)&gt;Calc!$B$9),1,0))</f>
        <v/>
      </c>
      <c r="U1390">
        <f>IF(AND(A1390=Calc!$B$3,OR(Calc!$B$6="*",G1390=Calc!$B$6),OR(Calc!$B$7="*",F1390=Calc!$B$7)),1,0)</f>
        <v/>
      </c>
      <c r="V1390">
        <f>IF(AND(U1390=1,J1390&gt;0),J1390+ROW()/1000000,0)</f>
        <v/>
      </c>
      <c r="W1390">
        <f>IF(AND(U1390=1,OR(N1390&lt;&gt;0,J1390&lt;&gt;0)),ABS(S1390)+ROW()/1000000,0)</f>
        <v/>
      </c>
      <c r="X1390">
        <f>IF(AND(U1390=1,T1390=1,C1390&lt;&gt;0),ABS(S1390)+ROW()/1000000,0)</f>
        <v/>
      </c>
    </row>
    <row r="1391">
      <c r="A1391" t="n">
        <v>201807</v>
      </c>
      <c r="B1391" t="inlineStr">
        <is>
          <t>07/2018</t>
        </is>
      </c>
      <c r="C1391" t="n">
        <v>22</v>
      </c>
      <c r="D1391" t="inlineStr">
        <is>
          <t>S22</t>
        </is>
      </c>
      <c r="E1391" t="inlineStr">
        <is>
          <t>Nexa Freistaat Thüringen (S22)</t>
        </is>
      </c>
      <c r="F1391" t="inlineStr">
        <is>
          <t>Đức</t>
        </is>
      </c>
      <c r="G1391" t="inlineStr">
        <is>
          <t>POS</t>
        </is>
      </c>
      <c r="H1391" s="42" t="n">
        <v>12797.63</v>
      </c>
      <c r="I1391" s="42" t="n">
        <v>0</v>
      </c>
      <c r="J1391" s="42" t="n">
        <v>12797.63</v>
      </c>
      <c r="K1391" s="42" t="n">
        <v>0</v>
      </c>
      <c r="L1391" s="42" t="n">
        <v>6</v>
      </c>
      <c r="M1391" s="42" t="n">
        <v>36</v>
      </c>
      <c r="N1391" s="42" t="n">
        <v>12797.63</v>
      </c>
      <c r="O1391" s="42" t="n">
        <v>12797.63</v>
      </c>
      <c r="P1391" s="42" t="n">
        <v>0</v>
      </c>
      <c r="Q1391" s="42" t="n">
        <v>0</v>
      </c>
      <c r="R1391" s="42" t="n">
        <v>0</v>
      </c>
      <c r="S1391" s="42">
        <f>N1391-(J1391-K1391)</f>
        <v/>
      </c>
      <c r="T1391">
        <f>IF(N1391=0,0,IF(AND(ABS(S1391)&gt;Calc!$B$8,ABS(S1391)/ABS(N1391)&gt;Calc!$B$9),1,0))</f>
        <v/>
      </c>
      <c r="U1391">
        <f>IF(AND(A1391=Calc!$B$3,OR(Calc!$B$6="*",G1391=Calc!$B$6),OR(Calc!$B$7="*",F1391=Calc!$B$7)),1,0)</f>
        <v/>
      </c>
      <c r="V1391">
        <f>IF(AND(U1391=1,J1391&gt;0),J1391+ROW()/1000000,0)</f>
        <v/>
      </c>
      <c r="W1391">
        <f>IF(AND(U1391=1,OR(N1391&lt;&gt;0,J1391&lt;&gt;0)),ABS(S1391)+ROW()/1000000,0)</f>
        <v/>
      </c>
      <c r="X1391">
        <f>IF(AND(U1391=1,T1391=1,C1391&lt;&gt;0),ABS(S1391)+ROW()/1000000,0)</f>
        <v/>
      </c>
    </row>
    <row r="1392">
      <c r="A1392" t="n">
        <v>201807</v>
      </c>
      <c r="B1392" t="inlineStr">
        <is>
          <t>07/2018</t>
        </is>
      </c>
      <c r="C1392" t="n">
        <v>23</v>
      </c>
      <c r="D1392" t="inlineStr">
        <is>
          <t>S23</t>
        </is>
      </c>
      <c r="E1392" t="inlineStr">
        <is>
          <t>Nexa Hamburg (S23)</t>
        </is>
      </c>
      <c r="F1392" t="inlineStr">
        <is>
          <t>Đức</t>
        </is>
      </c>
      <c r="G1392" t="inlineStr">
        <is>
          <t>POS</t>
        </is>
      </c>
      <c r="H1392" s="42" t="n">
        <v>4894.94</v>
      </c>
      <c r="I1392" s="42" t="n">
        <v>0</v>
      </c>
      <c r="J1392" s="42" t="n">
        <v>4894.94</v>
      </c>
      <c r="K1392" s="42" t="n">
        <v>0</v>
      </c>
      <c r="L1392" s="42" t="n">
        <v>2</v>
      </c>
      <c r="M1392" s="42" t="n">
        <v>27</v>
      </c>
      <c r="N1392" s="42" t="n">
        <v>4894.94</v>
      </c>
      <c r="O1392" s="42" t="n">
        <v>4894.94</v>
      </c>
      <c r="P1392" s="42" t="n">
        <v>0</v>
      </c>
      <c r="Q1392" s="42" t="n">
        <v>0</v>
      </c>
      <c r="R1392" s="42" t="n">
        <v>0</v>
      </c>
      <c r="S1392" s="42">
        <f>N1392-(J1392-K1392)</f>
        <v/>
      </c>
      <c r="T1392">
        <f>IF(N1392=0,0,IF(AND(ABS(S1392)&gt;Calc!$B$8,ABS(S1392)/ABS(N1392)&gt;Calc!$B$9),1,0))</f>
        <v/>
      </c>
      <c r="U1392">
        <f>IF(AND(A1392=Calc!$B$3,OR(Calc!$B$6="*",G1392=Calc!$B$6),OR(Calc!$B$7="*",F1392=Calc!$B$7)),1,0)</f>
        <v/>
      </c>
      <c r="V1392">
        <f>IF(AND(U1392=1,J1392&gt;0),J1392+ROW()/1000000,0)</f>
        <v/>
      </c>
      <c r="W1392">
        <f>IF(AND(U1392=1,OR(N1392&lt;&gt;0,J1392&lt;&gt;0)),ABS(S1392)+ROW()/1000000,0)</f>
        <v/>
      </c>
      <c r="X1392">
        <f>IF(AND(U1392=1,T1392=1,C1392&lt;&gt;0),ABS(S1392)+ROW()/1000000,0)</f>
        <v/>
      </c>
    </row>
    <row r="1393">
      <c r="A1393" t="n">
        <v>201807</v>
      </c>
      <c r="B1393" t="inlineStr">
        <is>
          <t>07/2018</t>
        </is>
      </c>
      <c r="C1393" t="n">
        <v>24</v>
      </c>
      <c r="D1393" t="inlineStr">
        <is>
          <t>S24</t>
        </is>
      </c>
      <c r="E1393" t="inlineStr">
        <is>
          <t>Nexa Hessen (S24)</t>
        </is>
      </c>
      <c r="F1393" t="inlineStr">
        <is>
          <t>Đức</t>
        </is>
      </c>
      <c r="G1393" t="inlineStr">
        <is>
          <t>POS</t>
        </is>
      </c>
      <c r="H1393" s="42" t="n">
        <v>4644.35</v>
      </c>
      <c r="I1393" s="42" t="n">
        <v>0</v>
      </c>
      <c r="J1393" s="42" t="n">
        <v>4644.35</v>
      </c>
      <c r="K1393" s="42" t="n">
        <v>0</v>
      </c>
      <c r="L1393" s="42" t="n">
        <v>7</v>
      </c>
      <c r="M1393" s="42" t="n">
        <v>38</v>
      </c>
      <c r="N1393" s="42" t="n">
        <v>4644.35</v>
      </c>
      <c r="O1393" s="42" t="n">
        <v>4644.35</v>
      </c>
      <c r="P1393" s="42" t="n">
        <v>0</v>
      </c>
      <c r="Q1393" s="42" t="n">
        <v>0</v>
      </c>
      <c r="R1393" s="42" t="n">
        <v>0</v>
      </c>
      <c r="S1393" s="42">
        <f>N1393-(J1393-K1393)</f>
        <v/>
      </c>
      <c r="T1393">
        <f>IF(N1393=0,0,IF(AND(ABS(S1393)&gt;Calc!$B$8,ABS(S1393)/ABS(N1393)&gt;Calc!$B$9),1,0))</f>
        <v/>
      </c>
      <c r="U1393">
        <f>IF(AND(A1393=Calc!$B$3,OR(Calc!$B$6="*",G1393=Calc!$B$6),OR(Calc!$B$7="*",F1393=Calc!$B$7)),1,0)</f>
        <v/>
      </c>
      <c r="V1393">
        <f>IF(AND(U1393=1,J1393&gt;0),J1393+ROW()/1000000,0)</f>
        <v/>
      </c>
      <c r="W1393">
        <f>IF(AND(U1393=1,OR(N1393&lt;&gt;0,J1393&lt;&gt;0)),ABS(S1393)+ROW()/1000000,0)</f>
        <v/>
      </c>
      <c r="X1393">
        <f>IF(AND(U1393=1,T1393=1,C1393&lt;&gt;0),ABS(S1393)+ROW()/1000000,0)</f>
        <v/>
      </c>
    </row>
    <row r="1394">
      <c r="A1394" t="n">
        <v>201807</v>
      </c>
      <c r="B1394" t="inlineStr">
        <is>
          <t>07/2018</t>
        </is>
      </c>
      <c r="C1394" t="n">
        <v>27</v>
      </c>
      <c r="D1394" t="inlineStr">
        <is>
          <t>S27</t>
        </is>
      </c>
      <c r="E1394" t="inlineStr">
        <is>
          <t>Nexa Sachsen-Anhalt (S27)</t>
        </is>
      </c>
      <c r="F1394" t="inlineStr">
        <is>
          <t>Đức</t>
        </is>
      </c>
      <c r="G1394" t="inlineStr">
        <is>
          <t>POS</t>
        </is>
      </c>
      <c r="H1394" s="42" t="n">
        <v>947.9299999999999</v>
      </c>
      <c r="I1394" s="42" t="n">
        <v>0</v>
      </c>
      <c r="J1394" s="42" t="n">
        <v>947.9299999999999</v>
      </c>
      <c r="K1394" s="42" t="n">
        <v>0</v>
      </c>
      <c r="L1394" s="42" t="n">
        <v>3</v>
      </c>
      <c r="M1394" s="42" t="n">
        <v>18</v>
      </c>
      <c r="N1394" s="42" t="n">
        <v>947.9299999999999</v>
      </c>
      <c r="O1394" s="42" t="n">
        <v>947.9299999999999</v>
      </c>
      <c r="P1394" s="42" t="n">
        <v>0</v>
      </c>
      <c r="Q1394" s="42" t="n">
        <v>0</v>
      </c>
      <c r="R1394" s="42" t="n">
        <v>0</v>
      </c>
      <c r="S1394" s="42">
        <f>N1394-(J1394-K1394)</f>
        <v/>
      </c>
      <c r="T1394">
        <f>IF(N1394=0,0,IF(AND(ABS(S1394)&gt;Calc!$B$8,ABS(S1394)/ABS(N1394)&gt;Calc!$B$9),1,0))</f>
        <v/>
      </c>
      <c r="U1394">
        <f>IF(AND(A1394=Calc!$B$3,OR(Calc!$B$6="*",G1394=Calc!$B$6),OR(Calc!$B$7="*",F1394=Calc!$B$7)),1,0)</f>
        <v/>
      </c>
      <c r="V1394">
        <f>IF(AND(U1394=1,J1394&gt;0),J1394+ROW()/1000000,0)</f>
        <v/>
      </c>
      <c r="W1394">
        <f>IF(AND(U1394=1,OR(N1394&lt;&gt;0,J1394&lt;&gt;0)),ABS(S1394)+ROW()/1000000,0)</f>
        <v/>
      </c>
      <c r="X1394">
        <f>IF(AND(U1394=1,T1394=1,C1394&lt;&gt;0),ABS(S1394)+ROW()/1000000,0)</f>
        <v/>
      </c>
    </row>
    <row r="1395">
      <c r="A1395" t="n">
        <v>201807</v>
      </c>
      <c r="B1395" t="inlineStr">
        <is>
          <t>07/2018</t>
        </is>
      </c>
      <c r="C1395" t="n">
        <v>29</v>
      </c>
      <c r="D1395" t="inlineStr">
        <is>
          <t>S29</t>
        </is>
      </c>
      <c r="E1395" t="inlineStr">
        <is>
          <t>Nexa Enna (S29)</t>
        </is>
      </c>
      <c r="F1395" t="inlineStr">
        <is>
          <t>Ý</t>
        </is>
      </c>
      <c r="G1395" t="inlineStr">
        <is>
          <t>POS</t>
        </is>
      </c>
      <c r="H1395" s="42" t="n">
        <v>4724.45</v>
      </c>
      <c r="I1395" s="42" t="n">
        <v>0</v>
      </c>
      <c r="J1395" s="42" t="n">
        <v>4724.45</v>
      </c>
      <c r="K1395" s="42" t="n">
        <v>10255.99</v>
      </c>
      <c r="L1395" s="42" t="n">
        <v>6</v>
      </c>
      <c r="M1395" s="42" t="n">
        <v>28</v>
      </c>
      <c r="N1395" s="42" t="n">
        <v>-5531.54</v>
      </c>
      <c r="O1395" s="42" t="n">
        <v>4724.45</v>
      </c>
      <c r="P1395" s="42" t="n">
        <v>0</v>
      </c>
      <c r="Q1395" s="42" t="n">
        <v>0</v>
      </c>
      <c r="R1395" s="42" t="n">
        <v>0</v>
      </c>
      <c r="S1395" s="42">
        <f>N1395-(J1395-K1395)</f>
        <v/>
      </c>
      <c r="T1395">
        <f>IF(N1395=0,0,IF(AND(ABS(S1395)&gt;Calc!$B$8,ABS(S1395)/ABS(N1395)&gt;Calc!$B$9),1,0))</f>
        <v/>
      </c>
      <c r="U1395">
        <f>IF(AND(A1395=Calc!$B$3,OR(Calc!$B$6="*",G1395=Calc!$B$6),OR(Calc!$B$7="*",F1395=Calc!$B$7)),1,0)</f>
        <v/>
      </c>
      <c r="V1395">
        <f>IF(AND(U1395=1,J1395&gt;0),J1395+ROW()/1000000,0)</f>
        <v/>
      </c>
      <c r="W1395">
        <f>IF(AND(U1395=1,OR(N1395&lt;&gt;0,J1395&lt;&gt;0)),ABS(S1395)+ROW()/1000000,0)</f>
        <v/>
      </c>
      <c r="X1395">
        <f>IF(AND(U1395=1,T1395=1,C1395&lt;&gt;0),ABS(S1395)+ROW()/1000000,0)</f>
        <v/>
      </c>
    </row>
    <row r="1396">
      <c r="A1396" t="n">
        <v>201807</v>
      </c>
      <c r="B1396" t="inlineStr">
        <is>
          <t>07/2018</t>
        </is>
      </c>
      <c r="C1396" t="n">
        <v>30</v>
      </c>
      <c r="D1396" t="inlineStr">
        <is>
          <t>S30</t>
        </is>
      </c>
      <c r="E1396" t="inlineStr">
        <is>
          <t>Nexa Pesaro (S30)</t>
        </is>
      </c>
      <c r="F1396" t="inlineStr">
        <is>
          <t>Ý</t>
        </is>
      </c>
      <c r="G1396" t="inlineStr">
        <is>
          <t>POS</t>
        </is>
      </c>
      <c r="H1396" s="42" t="n">
        <v>3041.98</v>
      </c>
      <c r="I1396" s="42" t="n">
        <v>0</v>
      </c>
      <c r="J1396" s="42" t="n">
        <v>3041.98</v>
      </c>
      <c r="K1396" s="42" t="n">
        <v>0</v>
      </c>
      <c r="L1396" s="42" t="n">
        <v>2</v>
      </c>
      <c r="M1396" s="42" t="n">
        <v>13</v>
      </c>
      <c r="N1396" s="42" t="n">
        <v>3041.98</v>
      </c>
      <c r="O1396" s="42" t="n">
        <v>3041.98</v>
      </c>
      <c r="P1396" s="42" t="n">
        <v>0</v>
      </c>
      <c r="Q1396" s="42" t="n">
        <v>0</v>
      </c>
      <c r="R1396" s="42" t="n">
        <v>0</v>
      </c>
      <c r="S1396" s="42">
        <f>N1396-(J1396-K1396)</f>
        <v/>
      </c>
      <c r="T1396">
        <f>IF(N1396=0,0,IF(AND(ABS(S1396)&gt;Calc!$B$8,ABS(S1396)/ABS(N1396)&gt;Calc!$B$9),1,0))</f>
        <v/>
      </c>
      <c r="U1396">
        <f>IF(AND(A1396=Calc!$B$3,OR(Calc!$B$6="*",G1396=Calc!$B$6),OR(Calc!$B$7="*",F1396=Calc!$B$7)),1,0)</f>
        <v/>
      </c>
      <c r="V1396">
        <f>IF(AND(U1396=1,J1396&gt;0),J1396+ROW()/1000000,0)</f>
        <v/>
      </c>
      <c r="W1396">
        <f>IF(AND(U1396=1,OR(N1396&lt;&gt;0,J1396&lt;&gt;0)),ABS(S1396)+ROW()/1000000,0)</f>
        <v/>
      </c>
      <c r="X1396">
        <f>IF(AND(U1396=1,T1396=1,C1396&lt;&gt;0),ABS(S1396)+ROW()/1000000,0)</f>
        <v/>
      </c>
    </row>
    <row r="1397">
      <c r="A1397" t="n">
        <v>201807</v>
      </c>
      <c r="B1397" t="inlineStr">
        <is>
          <t>07/2018</t>
        </is>
      </c>
      <c r="C1397" t="n">
        <v>31</v>
      </c>
      <c r="D1397" t="inlineStr">
        <is>
          <t>S31</t>
        </is>
      </c>
      <c r="E1397" t="inlineStr">
        <is>
          <t>Nexa Drenthe (S31)</t>
        </is>
      </c>
      <c r="F1397" t="inlineStr">
        <is>
          <t>Hà Lan</t>
        </is>
      </c>
      <c r="G1397" t="inlineStr">
        <is>
          <t>POS</t>
        </is>
      </c>
      <c r="H1397" s="42" t="n">
        <v>79</v>
      </c>
      <c r="I1397" s="42" t="n">
        <v>0</v>
      </c>
      <c r="J1397" s="42" t="n">
        <v>79</v>
      </c>
      <c r="K1397" s="42" t="n">
        <v>0</v>
      </c>
      <c r="L1397" s="42" t="n">
        <v>1</v>
      </c>
      <c r="M1397" s="42" t="n">
        <v>1</v>
      </c>
      <c r="N1397" s="42" t="n">
        <v>79</v>
      </c>
      <c r="O1397" s="42" t="n">
        <v>79</v>
      </c>
      <c r="P1397" s="42" t="n">
        <v>0</v>
      </c>
      <c r="Q1397" s="42" t="n">
        <v>0</v>
      </c>
      <c r="R1397" s="42" t="n">
        <v>0</v>
      </c>
      <c r="S1397" s="42">
        <f>N1397-(J1397-K1397)</f>
        <v/>
      </c>
      <c r="T1397">
        <f>IF(N1397=0,0,IF(AND(ABS(S1397)&gt;Calc!$B$8,ABS(S1397)/ABS(N1397)&gt;Calc!$B$9),1,0))</f>
        <v/>
      </c>
      <c r="U1397">
        <f>IF(AND(A1397=Calc!$B$3,OR(Calc!$B$6="*",G1397=Calc!$B$6),OR(Calc!$B$7="*",F1397=Calc!$B$7)),1,0)</f>
        <v/>
      </c>
      <c r="V1397">
        <f>IF(AND(U1397=1,J1397&gt;0),J1397+ROW()/1000000,0)</f>
        <v/>
      </c>
      <c r="W1397">
        <f>IF(AND(U1397=1,OR(N1397&lt;&gt;0,J1397&lt;&gt;0)),ABS(S1397)+ROW()/1000000,0)</f>
        <v/>
      </c>
      <c r="X1397">
        <f>IF(AND(U1397=1,T1397=1,C1397&lt;&gt;0),ABS(S1397)+ROW()/1000000,0)</f>
        <v/>
      </c>
    </row>
    <row r="1398">
      <c r="A1398" t="n">
        <v>201807</v>
      </c>
      <c r="B1398" t="inlineStr">
        <is>
          <t>07/2018</t>
        </is>
      </c>
      <c r="C1398" t="n">
        <v>32</v>
      </c>
      <c r="D1398" t="inlineStr">
        <is>
          <t>S32</t>
        </is>
      </c>
      <c r="E1398" t="inlineStr">
        <is>
          <t>Nexa Flevoland (S32)</t>
        </is>
      </c>
      <c r="F1398" t="inlineStr">
        <is>
          <t>Hà Lan</t>
        </is>
      </c>
      <c r="G1398" t="inlineStr">
        <is>
          <t>POS</t>
        </is>
      </c>
      <c r="H1398" s="42" t="n">
        <v>5788.48</v>
      </c>
      <c r="I1398" s="42" t="n">
        <v>0</v>
      </c>
      <c r="J1398" s="42" t="n">
        <v>5788.48</v>
      </c>
      <c r="K1398" s="42" t="n">
        <v>0</v>
      </c>
      <c r="L1398" s="42" t="n">
        <v>3</v>
      </c>
      <c r="M1398" s="42" t="n">
        <v>18</v>
      </c>
      <c r="N1398" s="42" t="n">
        <v>5788.48</v>
      </c>
      <c r="O1398" s="42" t="n">
        <v>5788.48</v>
      </c>
      <c r="P1398" s="42" t="n">
        <v>0</v>
      </c>
      <c r="Q1398" s="42" t="n">
        <v>0</v>
      </c>
      <c r="R1398" s="42" t="n">
        <v>0</v>
      </c>
      <c r="S1398" s="42">
        <f>N1398-(J1398-K1398)</f>
        <v/>
      </c>
      <c r="T1398">
        <f>IF(N1398=0,0,IF(AND(ABS(S1398)&gt;Calc!$B$8,ABS(S1398)/ABS(N1398)&gt;Calc!$B$9),1,0))</f>
        <v/>
      </c>
      <c r="U1398">
        <f>IF(AND(A1398=Calc!$B$3,OR(Calc!$B$6="*",G1398=Calc!$B$6),OR(Calc!$B$7="*",F1398=Calc!$B$7)),1,0)</f>
        <v/>
      </c>
      <c r="V1398">
        <f>IF(AND(U1398=1,J1398&gt;0),J1398+ROW()/1000000,0)</f>
        <v/>
      </c>
      <c r="W1398">
        <f>IF(AND(U1398=1,OR(N1398&lt;&gt;0,J1398&lt;&gt;0)),ABS(S1398)+ROW()/1000000,0)</f>
        <v/>
      </c>
      <c r="X1398">
        <f>IF(AND(U1398=1,T1398=1,C1398&lt;&gt;0),ABS(S1398)+ROW()/1000000,0)</f>
        <v/>
      </c>
    </row>
    <row r="1399">
      <c r="A1399" t="n">
        <v>201807</v>
      </c>
      <c r="B1399" t="inlineStr">
        <is>
          <t>07/2018</t>
        </is>
      </c>
      <c r="C1399" t="n">
        <v>33</v>
      </c>
      <c r="D1399" t="inlineStr">
        <is>
          <t>S33</t>
        </is>
      </c>
      <c r="E1399" t="inlineStr">
        <is>
          <t>Nexa Friesland (S33)</t>
        </is>
      </c>
      <c r="F1399" t="inlineStr">
        <is>
          <t>Hà Lan</t>
        </is>
      </c>
      <c r="G1399" t="inlineStr">
        <is>
          <t>POS</t>
        </is>
      </c>
      <c r="H1399" s="42" t="n">
        <v>913.29</v>
      </c>
      <c r="I1399" s="42" t="n">
        <v>0</v>
      </c>
      <c r="J1399" s="42" t="n">
        <v>913.29</v>
      </c>
      <c r="K1399" s="42" t="n">
        <v>0</v>
      </c>
      <c r="L1399" s="42" t="n">
        <v>3</v>
      </c>
      <c r="M1399" s="42" t="n">
        <v>12</v>
      </c>
      <c r="N1399" s="42" t="n">
        <v>913.29</v>
      </c>
      <c r="O1399" s="42" t="n">
        <v>913.29</v>
      </c>
      <c r="P1399" s="42" t="n">
        <v>0</v>
      </c>
      <c r="Q1399" s="42" t="n">
        <v>0</v>
      </c>
      <c r="R1399" s="42" t="n">
        <v>0</v>
      </c>
      <c r="S1399" s="42">
        <f>N1399-(J1399-K1399)</f>
        <v/>
      </c>
      <c r="T1399">
        <f>IF(N1399=0,0,IF(AND(ABS(S1399)&gt;Calc!$B$8,ABS(S1399)/ABS(N1399)&gt;Calc!$B$9),1,0))</f>
        <v/>
      </c>
      <c r="U1399">
        <f>IF(AND(A1399=Calc!$B$3,OR(Calc!$B$6="*",G1399=Calc!$B$6),OR(Calc!$B$7="*",F1399=Calc!$B$7)),1,0)</f>
        <v/>
      </c>
      <c r="V1399">
        <f>IF(AND(U1399=1,J1399&gt;0),J1399+ROW()/1000000,0)</f>
        <v/>
      </c>
      <c r="W1399">
        <f>IF(AND(U1399=1,OR(N1399&lt;&gt;0,J1399&lt;&gt;0)),ABS(S1399)+ROW()/1000000,0)</f>
        <v/>
      </c>
      <c r="X1399">
        <f>IF(AND(U1399=1,T1399=1,C1399&lt;&gt;0),ABS(S1399)+ROW()/1000000,0)</f>
        <v/>
      </c>
    </row>
    <row r="1400">
      <c r="A1400" t="n">
        <v>201807</v>
      </c>
      <c r="B1400" t="inlineStr">
        <is>
          <t>07/2018</t>
        </is>
      </c>
      <c r="C1400" t="n">
        <v>34</v>
      </c>
      <c r="D1400" t="inlineStr">
        <is>
          <t>S34</t>
        </is>
      </c>
      <c r="E1400" t="inlineStr">
        <is>
          <t>Nexa Groningen (S34)</t>
        </is>
      </c>
      <c r="F1400" t="inlineStr">
        <is>
          <t>Hà Lan</t>
        </is>
      </c>
      <c r="G1400" t="inlineStr">
        <is>
          <t>POS</t>
        </is>
      </c>
      <c r="H1400" s="42" t="n">
        <v>758</v>
      </c>
      <c r="I1400" s="42" t="n">
        <v>0</v>
      </c>
      <c r="J1400" s="42" t="n">
        <v>758</v>
      </c>
      <c r="K1400" s="42" t="n">
        <v>0</v>
      </c>
      <c r="L1400" s="42" t="n">
        <v>1</v>
      </c>
      <c r="M1400" s="42" t="n">
        <v>1</v>
      </c>
      <c r="N1400" s="42" t="n">
        <v>758</v>
      </c>
      <c r="O1400" s="42" t="n">
        <v>758</v>
      </c>
      <c r="P1400" s="42" t="n">
        <v>0</v>
      </c>
      <c r="Q1400" s="42" t="n">
        <v>0</v>
      </c>
      <c r="R1400" s="42" t="n">
        <v>0</v>
      </c>
      <c r="S1400" s="42">
        <f>N1400-(J1400-K1400)</f>
        <v/>
      </c>
      <c r="T1400">
        <f>IF(N1400=0,0,IF(AND(ABS(S1400)&gt;Calc!$B$8,ABS(S1400)/ABS(N1400)&gt;Calc!$B$9),1,0))</f>
        <v/>
      </c>
      <c r="U1400">
        <f>IF(AND(A1400=Calc!$B$3,OR(Calc!$B$6="*",G1400=Calc!$B$6),OR(Calc!$B$7="*",F1400=Calc!$B$7)),1,0)</f>
        <v/>
      </c>
      <c r="V1400">
        <f>IF(AND(U1400=1,J1400&gt;0),J1400+ROW()/1000000,0)</f>
        <v/>
      </c>
      <c r="W1400">
        <f>IF(AND(U1400=1,OR(N1400&lt;&gt;0,J1400&lt;&gt;0)),ABS(S1400)+ROW()/1000000,0)</f>
        <v/>
      </c>
      <c r="X1400">
        <f>IF(AND(U1400=1,T1400=1,C1400&lt;&gt;0),ABS(S1400)+ROW()/1000000,0)</f>
        <v/>
      </c>
    </row>
    <row r="1401">
      <c r="A1401" t="n">
        <v>201807</v>
      </c>
      <c r="B1401" t="inlineStr">
        <is>
          <t>07/2018</t>
        </is>
      </c>
      <c r="C1401" t="n">
        <v>36</v>
      </c>
      <c r="D1401" t="inlineStr">
        <is>
          <t>S36</t>
        </is>
      </c>
      <c r="E1401" t="inlineStr">
        <is>
          <t>Nexa Armagh (S36)</t>
        </is>
      </c>
      <c r="F1401" t="inlineStr">
        <is>
          <t>Anh</t>
        </is>
      </c>
      <c r="G1401" t="inlineStr">
        <is>
          <t>POS</t>
        </is>
      </c>
      <c r="H1401" s="42" t="n">
        <v>10814.94</v>
      </c>
      <c r="I1401" s="42" t="n">
        <v>0</v>
      </c>
      <c r="J1401" s="42" t="n">
        <v>10814.94</v>
      </c>
      <c r="K1401" s="42" t="n">
        <v>0</v>
      </c>
      <c r="L1401" s="42" t="n">
        <v>9</v>
      </c>
      <c r="M1401" s="42" t="n">
        <v>70</v>
      </c>
      <c r="N1401" s="42" t="n">
        <v>10814.94</v>
      </c>
      <c r="O1401" s="42" t="n">
        <v>10814.94</v>
      </c>
      <c r="P1401" s="42" t="n">
        <v>0</v>
      </c>
      <c r="Q1401" s="42" t="n">
        <v>0</v>
      </c>
      <c r="R1401" s="42" t="n">
        <v>0</v>
      </c>
      <c r="S1401" s="42">
        <f>N1401-(J1401-K1401)</f>
        <v/>
      </c>
      <c r="T1401">
        <f>IF(N1401=0,0,IF(AND(ABS(S1401)&gt;Calc!$B$8,ABS(S1401)/ABS(N1401)&gt;Calc!$B$9),1,0))</f>
        <v/>
      </c>
      <c r="U1401">
        <f>IF(AND(A1401=Calc!$B$3,OR(Calc!$B$6="*",G1401=Calc!$B$6),OR(Calc!$B$7="*",F1401=Calc!$B$7)),1,0)</f>
        <v/>
      </c>
      <c r="V1401">
        <f>IF(AND(U1401=1,J1401&gt;0),J1401+ROW()/1000000,0)</f>
        <v/>
      </c>
      <c r="W1401">
        <f>IF(AND(U1401=1,OR(N1401&lt;&gt;0,J1401&lt;&gt;0)),ABS(S1401)+ROW()/1000000,0)</f>
        <v/>
      </c>
      <c r="X1401">
        <f>IF(AND(U1401=1,T1401=1,C1401&lt;&gt;0),ABS(S1401)+ROW()/1000000,0)</f>
        <v/>
      </c>
    </row>
    <row r="1402">
      <c r="A1402" t="n">
        <v>201807</v>
      </c>
      <c r="B1402" t="inlineStr">
        <is>
          <t>07/2018</t>
        </is>
      </c>
      <c r="C1402" t="n">
        <v>37</v>
      </c>
      <c r="D1402" t="inlineStr">
        <is>
          <t>S37</t>
        </is>
      </c>
      <c r="E1402" t="inlineStr">
        <is>
          <t>Nexa Ayrshire (S37)</t>
        </is>
      </c>
      <c r="F1402" t="inlineStr">
        <is>
          <t>Anh</t>
        </is>
      </c>
      <c r="G1402" t="inlineStr">
        <is>
          <t>POS</t>
        </is>
      </c>
      <c r="H1402" s="42" t="n">
        <v>16220.04</v>
      </c>
      <c r="I1402" s="42" t="n">
        <v>0</v>
      </c>
      <c r="J1402" s="42" t="n">
        <v>16220.04</v>
      </c>
      <c r="K1402" s="42" t="n">
        <v>663</v>
      </c>
      <c r="L1402" s="42" t="n">
        <v>6</v>
      </c>
      <c r="M1402" s="42" t="n">
        <v>57</v>
      </c>
      <c r="N1402" s="42" t="n">
        <v>15557.04</v>
      </c>
      <c r="O1402" s="42" t="n">
        <v>16220.04</v>
      </c>
      <c r="P1402" s="42" t="n">
        <v>0</v>
      </c>
      <c r="Q1402" s="42" t="n">
        <v>0</v>
      </c>
      <c r="R1402" s="42" t="n">
        <v>0</v>
      </c>
      <c r="S1402" s="42">
        <f>N1402-(J1402-K1402)</f>
        <v/>
      </c>
      <c r="T1402">
        <f>IF(N1402=0,0,IF(AND(ABS(S1402)&gt;Calc!$B$8,ABS(S1402)/ABS(N1402)&gt;Calc!$B$9),1,0))</f>
        <v/>
      </c>
      <c r="U1402">
        <f>IF(AND(A1402=Calc!$B$3,OR(Calc!$B$6="*",G1402=Calc!$B$6),OR(Calc!$B$7="*",F1402=Calc!$B$7)),1,0)</f>
        <v/>
      </c>
      <c r="V1402">
        <f>IF(AND(U1402=1,J1402&gt;0),J1402+ROW()/1000000,0)</f>
        <v/>
      </c>
      <c r="W1402">
        <f>IF(AND(U1402=1,OR(N1402&lt;&gt;0,J1402&lt;&gt;0)),ABS(S1402)+ROW()/1000000,0)</f>
        <v/>
      </c>
      <c r="X1402">
        <f>IF(AND(U1402=1,T1402=1,C1402&lt;&gt;0),ABS(S1402)+ROW()/1000000,0)</f>
        <v/>
      </c>
    </row>
    <row r="1403">
      <c r="A1403" t="n">
        <v>201807</v>
      </c>
      <c r="B1403" t="inlineStr">
        <is>
          <t>07/2018</t>
        </is>
      </c>
      <c r="C1403" t="n">
        <v>38</v>
      </c>
      <c r="D1403" t="inlineStr">
        <is>
          <t>S38</t>
        </is>
      </c>
      <c r="E1403" t="inlineStr">
        <is>
          <t>Nexa Belfast (S38)</t>
        </is>
      </c>
      <c r="F1403" t="inlineStr">
        <is>
          <t>Anh</t>
        </is>
      </c>
      <c r="G1403" t="inlineStr">
        <is>
          <t>POS</t>
        </is>
      </c>
      <c r="H1403" s="42" t="n">
        <v>19556.51</v>
      </c>
      <c r="I1403" s="42" t="n">
        <v>0</v>
      </c>
      <c r="J1403" s="42" t="n">
        <v>19556.51</v>
      </c>
      <c r="K1403" s="42" t="n">
        <v>1687.97</v>
      </c>
      <c r="L1403" s="42" t="n">
        <v>8</v>
      </c>
      <c r="M1403" s="42" t="n">
        <v>61</v>
      </c>
      <c r="N1403" s="42" t="n">
        <v>17868.54</v>
      </c>
      <c r="O1403" s="42" t="n">
        <v>19556.51</v>
      </c>
      <c r="P1403" s="42" t="n">
        <v>0</v>
      </c>
      <c r="Q1403" s="42" t="n">
        <v>0</v>
      </c>
      <c r="R1403" s="42" t="n">
        <v>0</v>
      </c>
      <c r="S1403" s="42">
        <f>N1403-(J1403-K1403)</f>
        <v/>
      </c>
      <c r="T1403">
        <f>IF(N1403=0,0,IF(AND(ABS(S1403)&gt;Calc!$B$8,ABS(S1403)/ABS(N1403)&gt;Calc!$B$9),1,0))</f>
        <v/>
      </c>
      <c r="U1403">
        <f>IF(AND(A1403=Calc!$B$3,OR(Calc!$B$6="*",G1403=Calc!$B$6),OR(Calc!$B$7="*",F1403=Calc!$B$7)),1,0)</f>
        <v/>
      </c>
      <c r="V1403">
        <f>IF(AND(U1403=1,J1403&gt;0),J1403+ROW()/1000000,0)</f>
        <v/>
      </c>
      <c r="W1403">
        <f>IF(AND(U1403=1,OR(N1403&lt;&gt;0,J1403&lt;&gt;0)),ABS(S1403)+ROW()/1000000,0)</f>
        <v/>
      </c>
      <c r="X1403">
        <f>IF(AND(U1403=1,T1403=1,C1403&lt;&gt;0),ABS(S1403)+ROW()/1000000,0)</f>
        <v/>
      </c>
    </row>
    <row r="1404">
      <c r="A1404" t="n">
        <v>201807</v>
      </c>
      <c r="B1404" t="inlineStr">
        <is>
          <t>07/2018</t>
        </is>
      </c>
      <c r="C1404" t="n">
        <v>39</v>
      </c>
      <c r="D1404" t="inlineStr">
        <is>
          <t>S39</t>
        </is>
      </c>
      <c r="E1404" t="inlineStr">
        <is>
          <t>Nexa Blaenau Gwent (S39)</t>
        </is>
      </c>
      <c r="F1404" t="inlineStr">
        <is>
          <t>Anh</t>
        </is>
      </c>
      <c r="G1404" t="inlineStr">
        <is>
          <t>POS</t>
        </is>
      </c>
      <c r="H1404" s="42" t="n">
        <v>13425.96</v>
      </c>
      <c r="I1404" s="42" t="n">
        <v>0</v>
      </c>
      <c r="J1404" s="42" t="n">
        <v>13425.96</v>
      </c>
      <c r="K1404" s="42" t="n">
        <v>0</v>
      </c>
      <c r="L1404" s="42" t="n">
        <v>5</v>
      </c>
      <c r="M1404" s="42" t="n">
        <v>61</v>
      </c>
      <c r="N1404" s="42" t="n">
        <v>13425.96</v>
      </c>
      <c r="O1404" s="42" t="n">
        <v>13425.96</v>
      </c>
      <c r="P1404" s="42" t="n">
        <v>0</v>
      </c>
      <c r="Q1404" s="42" t="n">
        <v>0</v>
      </c>
      <c r="R1404" s="42" t="n">
        <v>0</v>
      </c>
      <c r="S1404" s="42">
        <f>N1404-(J1404-K1404)</f>
        <v/>
      </c>
      <c r="T1404">
        <f>IF(N1404=0,0,IF(AND(ABS(S1404)&gt;Calc!$B$8,ABS(S1404)/ABS(N1404)&gt;Calc!$B$9),1,0))</f>
        <v/>
      </c>
      <c r="U1404">
        <f>IF(AND(A1404=Calc!$B$3,OR(Calc!$B$6="*",G1404=Calc!$B$6),OR(Calc!$B$7="*",F1404=Calc!$B$7)),1,0)</f>
        <v/>
      </c>
      <c r="V1404">
        <f>IF(AND(U1404=1,J1404&gt;0),J1404+ROW()/1000000,0)</f>
        <v/>
      </c>
      <c r="W1404">
        <f>IF(AND(U1404=1,OR(N1404&lt;&gt;0,J1404&lt;&gt;0)),ABS(S1404)+ROW()/1000000,0)</f>
        <v/>
      </c>
      <c r="X1404">
        <f>IF(AND(U1404=1,T1404=1,C1404&lt;&gt;0),ABS(S1404)+ROW()/1000000,0)</f>
        <v/>
      </c>
    </row>
    <row r="1405">
      <c r="A1405" t="n">
        <v>201807</v>
      </c>
      <c r="B1405" t="inlineStr">
        <is>
          <t>07/2018</t>
        </is>
      </c>
      <c r="C1405" t="n">
        <v>40</v>
      </c>
      <c r="D1405" t="inlineStr">
        <is>
          <t>S40</t>
        </is>
      </c>
      <c r="E1405" t="inlineStr">
        <is>
          <t>Nexa Dungannon and South Tyrone (S40)</t>
        </is>
      </c>
      <c r="F1405" t="inlineStr">
        <is>
          <t>Anh</t>
        </is>
      </c>
      <c r="G1405" t="inlineStr">
        <is>
          <t>POS</t>
        </is>
      </c>
      <c r="H1405" s="42" t="n">
        <v>13686.78</v>
      </c>
      <c r="I1405" s="42" t="n">
        <v>0</v>
      </c>
      <c r="J1405" s="42" t="n">
        <v>13686.78</v>
      </c>
      <c r="K1405" s="42" t="n">
        <v>0</v>
      </c>
      <c r="L1405" s="42" t="n">
        <v>6</v>
      </c>
      <c r="M1405" s="42" t="n">
        <v>43</v>
      </c>
      <c r="N1405" s="42" t="n">
        <v>13686.78</v>
      </c>
      <c r="O1405" s="42" t="n">
        <v>13686.78</v>
      </c>
      <c r="P1405" s="42" t="n">
        <v>1</v>
      </c>
      <c r="Q1405" s="42" t="n">
        <v>0</v>
      </c>
      <c r="R1405" s="42" t="n">
        <v>0</v>
      </c>
      <c r="S1405" s="42">
        <f>N1405-(J1405-K1405)</f>
        <v/>
      </c>
      <c r="T1405">
        <f>IF(N1405=0,0,IF(AND(ABS(S1405)&gt;Calc!$B$8,ABS(S1405)/ABS(N1405)&gt;Calc!$B$9),1,0))</f>
        <v/>
      </c>
      <c r="U1405">
        <f>IF(AND(A1405=Calc!$B$3,OR(Calc!$B$6="*",G1405=Calc!$B$6),OR(Calc!$B$7="*",F1405=Calc!$B$7)),1,0)</f>
        <v/>
      </c>
      <c r="V1405">
        <f>IF(AND(U1405=1,J1405&gt;0),J1405+ROW()/1000000,0)</f>
        <v/>
      </c>
      <c r="W1405">
        <f>IF(AND(U1405=1,OR(N1405&lt;&gt;0,J1405&lt;&gt;0)),ABS(S1405)+ROW()/1000000,0)</f>
        <v/>
      </c>
      <c r="X1405">
        <f>IF(AND(U1405=1,T1405=1,C1405&lt;&gt;0),ABS(S1405)+ROW()/1000000,0)</f>
        <v/>
      </c>
    </row>
    <row r="1406">
      <c r="A1406" t="n">
        <v>201807</v>
      </c>
      <c r="B1406" t="inlineStr">
        <is>
          <t>07/2018</t>
        </is>
      </c>
      <c r="C1406" t="n">
        <v>41</v>
      </c>
      <c r="D1406" t="inlineStr">
        <is>
          <t>S41</t>
        </is>
      </c>
      <c r="E1406" t="inlineStr">
        <is>
          <t>Nexa Fermanagh (S41)</t>
        </is>
      </c>
      <c r="F1406" t="inlineStr">
        <is>
          <t>Anh</t>
        </is>
      </c>
      <c r="G1406" t="inlineStr">
        <is>
          <t>POS</t>
        </is>
      </c>
      <c r="H1406" s="42" t="n">
        <v>20276.91</v>
      </c>
      <c r="I1406" s="42" t="n">
        <v>0</v>
      </c>
      <c r="J1406" s="42" t="n">
        <v>20276.91</v>
      </c>
      <c r="K1406" s="42" t="n">
        <v>348.94</v>
      </c>
      <c r="L1406" s="42" t="n">
        <v>5</v>
      </c>
      <c r="M1406" s="42" t="n">
        <v>53</v>
      </c>
      <c r="N1406" s="42" t="n">
        <v>19927.97</v>
      </c>
      <c r="O1406" s="42" t="n">
        <v>20276.91</v>
      </c>
      <c r="P1406" s="42" t="n">
        <v>1</v>
      </c>
      <c r="Q1406" s="42" t="n">
        <v>0</v>
      </c>
      <c r="R1406" s="42" t="n">
        <v>0</v>
      </c>
      <c r="S1406" s="42">
        <f>N1406-(J1406-K1406)</f>
        <v/>
      </c>
      <c r="T1406">
        <f>IF(N1406=0,0,IF(AND(ABS(S1406)&gt;Calc!$B$8,ABS(S1406)/ABS(N1406)&gt;Calc!$B$9),1,0))</f>
        <v/>
      </c>
      <c r="U1406">
        <f>IF(AND(A1406=Calc!$B$3,OR(Calc!$B$6="*",G1406=Calc!$B$6),OR(Calc!$B$7="*",F1406=Calc!$B$7)),1,0)</f>
        <v/>
      </c>
      <c r="V1406">
        <f>IF(AND(U1406=1,J1406&gt;0),J1406+ROW()/1000000,0)</f>
        <v/>
      </c>
      <c r="W1406">
        <f>IF(AND(U1406=1,OR(N1406&lt;&gt;0,J1406&lt;&gt;0)),ABS(S1406)+ROW()/1000000,0)</f>
        <v/>
      </c>
      <c r="X1406">
        <f>IF(AND(U1406=1,T1406=1,C1406&lt;&gt;0),ABS(S1406)+ROW()/1000000,0)</f>
        <v/>
      </c>
    </row>
    <row r="1407">
      <c r="A1407" t="n">
        <v>201807</v>
      </c>
      <c r="B1407" t="inlineStr">
        <is>
          <t>07/2018</t>
        </is>
      </c>
      <c r="C1407" t="n">
        <v>42</v>
      </c>
      <c r="D1407" t="inlineStr">
        <is>
          <t>S42</t>
        </is>
      </c>
      <c r="E1407" t="inlineStr">
        <is>
          <t>Nexa North Down (S42)</t>
        </is>
      </c>
      <c r="F1407" t="inlineStr">
        <is>
          <t>Anh</t>
        </is>
      </c>
      <c r="G1407" t="inlineStr">
        <is>
          <t>POS</t>
        </is>
      </c>
      <c r="H1407" s="42" t="n">
        <v>18986.73</v>
      </c>
      <c r="I1407" s="42" t="n">
        <v>0</v>
      </c>
      <c r="J1407" s="42" t="n">
        <v>18986.73</v>
      </c>
      <c r="K1407" s="42" t="n">
        <v>0</v>
      </c>
      <c r="L1407" s="42" t="n">
        <v>9</v>
      </c>
      <c r="M1407" s="42" t="n">
        <v>70</v>
      </c>
      <c r="N1407" s="42" t="n">
        <v>18986.73</v>
      </c>
      <c r="O1407" s="42" t="n">
        <v>18986.73</v>
      </c>
      <c r="P1407" s="42" t="n">
        <v>0</v>
      </c>
      <c r="Q1407" s="42" t="n">
        <v>0</v>
      </c>
      <c r="R1407" s="42" t="n">
        <v>0</v>
      </c>
      <c r="S1407" s="42">
        <f>N1407-(J1407-K1407)</f>
        <v/>
      </c>
      <c r="T1407">
        <f>IF(N1407=0,0,IF(AND(ABS(S1407)&gt;Calc!$B$8,ABS(S1407)/ABS(N1407)&gt;Calc!$B$9),1,0))</f>
        <v/>
      </c>
      <c r="U1407">
        <f>IF(AND(A1407=Calc!$B$3,OR(Calc!$B$6="*",G1407=Calc!$B$6),OR(Calc!$B$7="*",F1407=Calc!$B$7)),1,0)</f>
        <v/>
      </c>
      <c r="V1407">
        <f>IF(AND(U1407=1,J1407&gt;0),J1407+ROW()/1000000,0)</f>
        <v/>
      </c>
      <c r="W1407">
        <f>IF(AND(U1407=1,OR(N1407&lt;&gt;0,J1407&lt;&gt;0)),ABS(S1407)+ROW()/1000000,0)</f>
        <v/>
      </c>
      <c r="X1407">
        <f>IF(AND(U1407=1,T1407=1,C1407&lt;&gt;0),ABS(S1407)+ROW()/1000000,0)</f>
        <v/>
      </c>
    </row>
    <row r="1408">
      <c r="A1408" t="n">
        <v>201807</v>
      </c>
      <c r="B1408" t="inlineStr">
        <is>
          <t>07/2018</t>
        </is>
      </c>
      <c r="C1408" t="n">
        <v>43</v>
      </c>
      <c r="D1408" t="inlineStr">
        <is>
          <t>S43</t>
        </is>
      </c>
      <c r="E1408" t="inlineStr">
        <is>
          <t>Nexa Alaska (S43)</t>
        </is>
      </c>
      <c r="F1408" t="inlineStr">
        <is>
          <t>Mỹ</t>
        </is>
      </c>
      <c r="G1408" t="inlineStr">
        <is>
          <t>POS</t>
        </is>
      </c>
      <c r="H1408" s="42" t="n">
        <v>14288.55</v>
      </c>
      <c r="I1408" s="42" t="n">
        <v>0</v>
      </c>
      <c r="J1408" s="42" t="n">
        <v>14288.55</v>
      </c>
      <c r="K1408" s="42" t="n">
        <v>108</v>
      </c>
      <c r="L1408" s="42" t="n">
        <v>6</v>
      </c>
      <c r="M1408" s="42" t="n">
        <v>54</v>
      </c>
      <c r="N1408" s="42" t="n">
        <v>14180.55</v>
      </c>
      <c r="O1408" s="42" t="n">
        <v>14288.55</v>
      </c>
      <c r="P1408" s="42" t="n">
        <v>0</v>
      </c>
      <c r="Q1408" s="42" t="n">
        <v>0</v>
      </c>
      <c r="R1408" s="42" t="n">
        <v>0</v>
      </c>
      <c r="S1408" s="42">
        <f>N1408-(J1408-K1408)</f>
        <v/>
      </c>
      <c r="T1408">
        <f>IF(N1408=0,0,IF(AND(ABS(S1408)&gt;Calc!$B$8,ABS(S1408)/ABS(N1408)&gt;Calc!$B$9),1,0))</f>
        <v/>
      </c>
      <c r="U1408">
        <f>IF(AND(A1408=Calc!$B$3,OR(Calc!$B$6="*",G1408=Calc!$B$6),OR(Calc!$B$7="*",F1408=Calc!$B$7)),1,0)</f>
        <v/>
      </c>
      <c r="V1408">
        <f>IF(AND(U1408=1,J1408&gt;0),J1408+ROW()/1000000,0)</f>
        <v/>
      </c>
      <c r="W1408">
        <f>IF(AND(U1408=1,OR(N1408&lt;&gt;0,J1408&lt;&gt;0)),ABS(S1408)+ROW()/1000000,0)</f>
        <v/>
      </c>
      <c r="X1408">
        <f>IF(AND(U1408=1,T1408=1,C1408&lt;&gt;0),ABS(S1408)+ROW()/1000000,0)</f>
        <v/>
      </c>
    </row>
    <row r="1409">
      <c r="A1409" t="n">
        <v>201807</v>
      </c>
      <c r="B1409" t="inlineStr">
        <is>
          <t>07/2018</t>
        </is>
      </c>
      <c r="C1409" t="n">
        <v>44</v>
      </c>
      <c r="D1409" t="inlineStr">
        <is>
          <t>S44</t>
        </is>
      </c>
      <c r="E1409" t="inlineStr">
        <is>
          <t>Nexa Arkansas (S44)</t>
        </is>
      </c>
      <c r="F1409" t="inlineStr">
        <is>
          <t>Mỹ</t>
        </is>
      </c>
      <c r="G1409" t="inlineStr">
        <is>
          <t>POS</t>
        </is>
      </c>
      <c r="H1409" s="42" t="n">
        <v>19552.62</v>
      </c>
      <c r="I1409" s="42" t="n">
        <v>0</v>
      </c>
      <c r="J1409" s="42" t="n">
        <v>19552.62</v>
      </c>
      <c r="K1409" s="42" t="n">
        <v>1098.99</v>
      </c>
      <c r="L1409" s="42" t="n">
        <v>10</v>
      </c>
      <c r="M1409" s="42" t="n">
        <v>88</v>
      </c>
      <c r="N1409" s="42" t="n">
        <v>18453.63</v>
      </c>
      <c r="O1409" s="42" t="n">
        <v>19552.62</v>
      </c>
      <c r="P1409" s="42" t="n">
        <v>0</v>
      </c>
      <c r="Q1409" s="42" t="n">
        <v>0</v>
      </c>
      <c r="R1409" s="42" t="n">
        <v>0</v>
      </c>
      <c r="S1409" s="42">
        <f>N1409-(J1409-K1409)</f>
        <v/>
      </c>
      <c r="T1409">
        <f>IF(N1409=0,0,IF(AND(ABS(S1409)&gt;Calc!$B$8,ABS(S1409)/ABS(N1409)&gt;Calc!$B$9),1,0))</f>
        <v/>
      </c>
      <c r="U1409">
        <f>IF(AND(A1409=Calc!$B$3,OR(Calc!$B$6="*",G1409=Calc!$B$6),OR(Calc!$B$7="*",F1409=Calc!$B$7)),1,0)</f>
        <v/>
      </c>
      <c r="V1409">
        <f>IF(AND(U1409=1,J1409&gt;0),J1409+ROW()/1000000,0)</f>
        <v/>
      </c>
      <c r="W1409">
        <f>IF(AND(U1409=1,OR(N1409&lt;&gt;0,J1409&lt;&gt;0)),ABS(S1409)+ROW()/1000000,0)</f>
        <v/>
      </c>
      <c r="X1409">
        <f>IF(AND(U1409=1,T1409=1,C1409&lt;&gt;0),ABS(S1409)+ROW()/1000000,0)</f>
        <v/>
      </c>
    </row>
    <row r="1410">
      <c r="A1410" t="n">
        <v>201807</v>
      </c>
      <c r="B1410" t="inlineStr">
        <is>
          <t>07/2018</t>
        </is>
      </c>
      <c r="C1410" t="n">
        <v>45</v>
      </c>
      <c r="D1410" t="inlineStr">
        <is>
          <t>S45</t>
        </is>
      </c>
      <c r="E1410" t="inlineStr">
        <is>
          <t>Nexa Connecticut (S45)</t>
        </is>
      </c>
      <c r="F1410" t="inlineStr">
        <is>
          <t>Mỹ</t>
        </is>
      </c>
      <c r="G1410" t="inlineStr">
        <is>
          <t>POS</t>
        </is>
      </c>
      <c r="H1410" s="42" t="n">
        <v>28149.15</v>
      </c>
      <c r="I1410" s="42" t="n">
        <v>0</v>
      </c>
      <c r="J1410" s="42" t="n">
        <v>28149.15</v>
      </c>
      <c r="K1410" s="42" t="n">
        <v>1803.5</v>
      </c>
      <c r="L1410" s="42" t="n">
        <v>12</v>
      </c>
      <c r="M1410" s="42" t="n">
        <v>68</v>
      </c>
      <c r="N1410" s="42" t="n">
        <v>26345.65</v>
      </c>
      <c r="O1410" s="42" t="n">
        <v>28149.15</v>
      </c>
      <c r="P1410" s="42" t="n">
        <v>0</v>
      </c>
      <c r="Q1410" s="42" t="n">
        <v>0</v>
      </c>
      <c r="R1410" s="42" t="n">
        <v>0</v>
      </c>
      <c r="S1410" s="42">
        <f>N1410-(J1410-K1410)</f>
        <v/>
      </c>
      <c r="T1410">
        <f>IF(N1410=0,0,IF(AND(ABS(S1410)&gt;Calc!$B$8,ABS(S1410)/ABS(N1410)&gt;Calc!$B$9),1,0))</f>
        <v/>
      </c>
      <c r="U1410">
        <f>IF(AND(A1410=Calc!$B$3,OR(Calc!$B$6="*",G1410=Calc!$B$6),OR(Calc!$B$7="*",F1410=Calc!$B$7)),1,0)</f>
        <v/>
      </c>
      <c r="V1410">
        <f>IF(AND(U1410=1,J1410&gt;0),J1410+ROW()/1000000,0)</f>
        <v/>
      </c>
      <c r="W1410">
        <f>IF(AND(U1410=1,OR(N1410&lt;&gt;0,J1410&lt;&gt;0)),ABS(S1410)+ROW()/1000000,0)</f>
        <v/>
      </c>
      <c r="X1410">
        <f>IF(AND(U1410=1,T1410=1,C1410&lt;&gt;0),ABS(S1410)+ROW()/1000000,0)</f>
        <v/>
      </c>
    </row>
    <row r="1411">
      <c r="A1411" t="n">
        <v>201807</v>
      </c>
      <c r="B1411" t="inlineStr">
        <is>
          <t>07/2018</t>
        </is>
      </c>
      <c r="C1411" t="n">
        <v>47</v>
      </c>
      <c r="D1411" t="inlineStr">
        <is>
          <t>S47</t>
        </is>
      </c>
      <c r="E1411" t="inlineStr">
        <is>
          <t>Nexa Hawaii (S47)</t>
        </is>
      </c>
      <c r="F1411" t="inlineStr">
        <is>
          <t>Mỹ</t>
        </is>
      </c>
      <c r="G1411" t="inlineStr">
        <is>
          <t>POS</t>
        </is>
      </c>
      <c r="H1411" s="42" t="n">
        <v>25146.96</v>
      </c>
      <c r="I1411" s="42" t="n">
        <v>0</v>
      </c>
      <c r="J1411" s="42" t="n">
        <v>25146.96</v>
      </c>
      <c r="K1411" s="42" t="n">
        <v>0</v>
      </c>
      <c r="L1411" s="42" t="n">
        <v>13</v>
      </c>
      <c r="M1411" s="42" t="n">
        <v>86</v>
      </c>
      <c r="N1411" s="42" t="n">
        <v>25146.96</v>
      </c>
      <c r="O1411" s="42" t="n">
        <v>25146.96</v>
      </c>
      <c r="P1411" s="42" t="n">
        <v>0</v>
      </c>
      <c r="Q1411" s="42" t="n">
        <v>0</v>
      </c>
      <c r="R1411" s="42" t="n">
        <v>0</v>
      </c>
      <c r="S1411" s="42">
        <f>N1411-(J1411-K1411)</f>
        <v/>
      </c>
      <c r="T1411">
        <f>IF(N1411=0,0,IF(AND(ABS(S1411)&gt;Calc!$B$8,ABS(S1411)/ABS(N1411)&gt;Calc!$B$9),1,0))</f>
        <v/>
      </c>
      <c r="U1411">
        <f>IF(AND(A1411=Calc!$B$3,OR(Calc!$B$6="*",G1411=Calc!$B$6),OR(Calc!$B$7="*",F1411=Calc!$B$7)),1,0)</f>
        <v/>
      </c>
      <c r="V1411">
        <f>IF(AND(U1411=1,J1411&gt;0),J1411+ROW()/1000000,0)</f>
        <v/>
      </c>
      <c r="W1411">
        <f>IF(AND(U1411=1,OR(N1411&lt;&gt;0,J1411&lt;&gt;0)),ABS(S1411)+ROW()/1000000,0)</f>
        <v/>
      </c>
      <c r="X1411">
        <f>IF(AND(U1411=1,T1411=1,C1411&lt;&gt;0),ABS(S1411)+ROW()/1000000,0)</f>
        <v/>
      </c>
    </row>
    <row r="1412">
      <c r="A1412" t="n">
        <v>201807</v>
      </c>
      <c r="B1412" t="inlineStr">
        <is>
          <t>07/2018</t>
        </is>
      </c>
      <c r="C1412" t="n">
        <v>48</v>
      </c>
      <c r="D1412" t="inlineStr">
        <is>
          <t>S48</t>
        </is>
      </c>
      <c r="E1412" t="inlineStr">
        <is>
          <t>Nexa Idaho (S48)</t>
        </is>
      </c>
      <c r="F1412" t="inlineStr">
        <is>
          <t>Mỹ</t>
        </is>
      </c>
      <c r="G1412" t="inlineStr">
        <is>
          <t>POS</t>
        </is>
      </c>
      <c r="H1412" s="42" t="n">
        <v>23138.79</v>
      </c>
      <c r="I1412" s="42" t="n">
        <v>0</v>
      </c>
      <c r="J1412" s="42" t="n">
        <v>23138.79</v>
      </c>
      <c r="K1412" s="42" t="n">
        <v>1804</v>
      </c>
      <c r="L1412" s="42" t="n">
        <v>16</v>
      </c>
      <c r="M1412" s="42" t="n">
        <v>118</v>
      </c>
      <c r="N1412" s="42" t="n">
        <v>21334.79</v>
      </c>
      <c r="O1412" s="42" t="n">
        <v>23138.79</v>
      </c>
      <c r="P1412" s="42" t="n">
        <v>0</v>
      </c>
      <c r="Q1412" s="42" t="n">
        <v>0</v>
      </c>
      <c r="R1412" s="42" t="n">
        <v>0</v>
      </c>
      <c r="S1412" s="42">
        <f>N1412-(J1412-K1412)</f>
        <v/>
      </c>
      <c r="T1412">
        <f>IF(N1412=0,0,IF(AND(ABS(S1412)&gt;Calc!$B$8,ABS(S1412)/ABS(N1412)&gt;Calc!$B$9),1,0))</f>
        <v/>
      </c>
      <c r="U1412">
        <f>IF(AND(A1412=Calc!$B$3,OR(Calc!$B$6="*",G1412=Calc!$B$6),OR(Calc!$B$7="*",F1412=Calc!$B$7)),1,0)</f>
        <v/>
      </c>
      <c r="V1412">
        <f>IF(AND(U1412=1,J1412&gt;0),J1412+ROW()/1000000,0)</f>
        <v/>
      </c>
      <c r="W1412">
        <f>IF(AND(U1412=1,OR(N1412&lt;&gt;0,J1412&lt;&gt;0)),ABS(S1412)+ROW()/1000000,0)</f>
        <v/>
      </c>
      <c r="X1412">
        <f>IF(AND(U1412=1,T1412=1,C1412&lt;&gt;0),ABS(S1412)+ROW()/1000000,0)</f>
        <v/>
      </c>
    </row>
    <row r="1413">
      <c r="A1413" t="n">
        <v>201807</v>
      </c>
      <c r="B1413" t="inlineStr">
        <is>
          <t>07/2018</t>
        </is>
      </c>
      <c r="C1413" t="n">
        <v>49</v>
      </c>
      <c r="D1413" t="inlineStr">
        <is>
          <t>S49</t>
        </is>
      </c>
      <c r="E1413" t="inlineStr">
        <is>
          <t>Nexa Iowa (S49)</t>
        </is>
      </c>
      <c r="F1413" t="inlineStr">
        <is>
          <t>Mỹ</t>
        </is>
      </c>
      <c r="G1413" t="inlineStr">
        <is>
          <t>POS</t>
        </is>
      </c>
      <c r="H1413" s="42" t="n">
        <v>48842.37</v>
      </c>
      <c r="I1413" s="42" t="n">
        <v>0</v>
      </c>
      <c r="J1413" s="42" t="n">
        <v>48842.37</v>
      </c>
      <c r="K1413" s="42" t="n">
        <v>497.88</v>
      </c>
      <c r="L1413" s="42" t="n">
        <v>15</v>
      </c>
      <c r="M1413" s="42" t="n">
        <v>134</v>
      </c>
      <c r="N1413" s="42" t="n">
        <v>48344.49</v>
      </c>
      <c r="O1413" s="42" t="n">
        <v>48842.37</v>
      </c>
      <c r="P1413" s="42" t="n">
        <v>0</v>
      </c>
      <c r="Q1413" s="42" t="n">
        <v>0</v>
      </c>
      <c r="R1413" s="42" t="n">
        <v>0</v>
      </c>
      <c r="S1413" s="42">
        <f>N1413-(J1413-K1413)</f>
        <v/>
      </c>
      <c r="T1413">
        <f>IF(N1413=0,0,IF(AND(ABS(S1413)&gt;Calc!$B$8,ABS(S1413)/ABS(N1413)&gt;Calc!$B$9),1,0))</f>
        <v/>
      </c>
      <c r="U1413">
        <f>IF(AND(A1413=Calc!$B$3,OR(Calc!$B$6="*",G1413=Calc!$B$6),OR(Calc!$B$7="*",F1413=Calc!$B$7)),1,0)</f>
        <v/>
      </c>
      <c r="V1413">
        <f>IF(AND(U1413=1,J1413&gt;0),J1413+ROW()/1000000,0)</f>
        <v/>
      </c>
      <c r="W1413">
        <f>IF(AND(U1413=1,OR(N1413&lt;&gt;0,J1413&lt;&gt;0)),ABS(S1413)+ROW()/1000000,0)</f>
        <v/>
      </c>
      <c r="X1413">
        <f>IF(AND(U1413=1,T1413=1,C1413&lt;&gt;0),ABS(S1413)+ROW()/1000000,0)</f>
        <v/>
      </c>
    </row>
    <row r="1414">
      <c r="A1414" t="n">
        <v>201807</v>
      </c>
      <c r="B1414" t="inlineStr">
        <is>
          <t>07/2018</t>
        </is>
      </c>
      <c r="C1414" t="n">
        <v>50</v>
      </c>
      <c r="D1414" t="inlineStr">
        <is>
          <t>S50</t>
        </is>
      </c>
      <c r="E1414" t="inlineStr">
        <is>
          <t>Nexa Kansas (S50)</t>
        </is>
      </c>
      <c r="F1414" t="inlineStr">
        <is>
          <t>Mỹ</t>
        </is>
      </c>
      <c r="G1414" t="inlineStr">
        <is>
          <t>POS</t>
        </is>
      </c>
      <c r="H1414" s="42" t="n">
        <v>26595.53</v>
      </c>
      <c r="I1414" s="42" t="n">
        <v>0</v>
      </c>
      <c r="J1414" s="42" t="n">
        <v>26595.53</v>
      </c>
      <c r="K1414" s="42" t="n">
        <v>3495</v>
      </c>
      <c r="L1414" s="42" t="n">
        <v>10</v>
      </c>
      <c r="M1414" s="42" t="n">
        <v>68</v>
      </c>
      <c r="N1414" s="42" t="n">
        <v>23100.53</v>
      </c>
      <c r="O1414" s="42" t="n">
        <v>26595.53</v>
      </c>
      <c r="P1414" s="42" t="n">
        <v>1</v>
      </c>
      <c r="Q1414" s="42" t="n">
        <v>0</v>
      </c>
      <c r="R1414" s="42" t="n">
        <v>0</v>
      </c>
      <c r="S1414" s="42">
        <f>N1414-(J1414-K1414)</f>
        <v/>
      </c>
      <c r="T1414">
        <f>IF(N1414=0,0,IF(AND(ABS(S1414)&gt;Calc!$B$8,ABS(S1414)/ABS(N1414)&gt;Calc!$B$9),1,0))</f>
        <v/>
      </c>
      <c r="U1414">
        <f>IF(AND(A1414=Calc!$B$3,OR(Calc!$B$6="*",G1414=Calc!$B$6),OR(Calc!$B$7="*",F1414=Calc!$B$7)),1,0)</f>
        <v/>
      </c>
      <c r="V1414">
        <f>IF(AND(U1414=1,J1414&gt;0),J1414+ROW()/1000000,0)</f>
        <v/>
      </c>
      <c r="W1414">
        <f>IF(AND(U1414=1,OR(N1414&lt;&gt;0,J1414&lt;&gt;0)),ABS(S1414)+ROW()/1000000,0)</f>
        <v/>
      </c>
      <c r="X1414">
        <f>IF(AND(U1414=1,T1414=1,C1414&lt;&gt;0),ABS(S1414)+ROW()/1000000,0)</f>
        <v/>
      </c>
    </row>
    <row r="1415">
      <c r="A1415" t="n">
        <v>201807</v>
      </c>
      <c r="B1415" t="inlineStr">
        <is>
          <t>07/2018</t>
        </is>
      </c>
      <c r="C1415" t="n">
        <v>51</v>
      </c>
      <c r="D1415" t="inlineStr">
        <is>
          <t>S51</t>
        </is>
      </c>
      <c r="E1415" t="inlineStr">
        <is>
          <t>Nexa Maine (S51)</t>
        </is>
      </c>
      <c r="F1415" t="inlineStr">
        <is>
          <t>Mỹ</t>
        </is>
      </c>
      <c r="G1415" t="inlineStr">
        <is>
          <t>POS</t>
        </is>
      </c>
      <c r="H1415" s="42" t="n">
        <v>25771.85</v>
      </c>
      <c r="I1415" s="42" t="n">
        <v>0</v>
      </c>
      <c r="J1415" s="42" t="n">
        <v>25771.85</v>
      </c>
      <c r="K1415" s="42" t="n">
        <v>282.06</v>
      </c>
      <c r="L1415" s="42" t="n">
        <v>12</v>
      </c>
      <c r="M1415" s="42" t="n">
        <v>92</v>
      </c>
      <c r="N1415" s="42" t="n">
        <v>25489.79</v>
      </c>
      <c r="O1415" s="42" t="n">
        <v>25771.85</v>
      </c>
      <c r="P1415" s="42" t="n">
        <v>1</v>
      </c>
      <c r="Q1415" s="42" t="n">
        <v>0</v>
      </c>
      <c r="R1415" s="42" t="n">
        <v>0</v>
      </c>
      <c r="S1415" s="42">
        <f>N1415-(J1415-K1415)</f>
        <v/>
      </c>
      <c r="T1415">
        <f>IF(N1415=0,0,IF(AND(ABS(S1415)&gt;Calc!$B$8,ABS(S1415)/ABS(N1415)&gt;Calc!$B$9),1,0))</f>
        <v/>
      </c>
      <c r="U1415">
        <f>IF(AND(A1415=Calc!$B$3,OR(Calc!$B$6="*",G1415=Calc!$B$6),OR(Calc!$B$7="*",F1415=Calc!$B$7)),1,0)</f>
        <v/>
      </c>
      <c r="V1415">
        <f>IF(AND(U1415=1,J1415&gt;0),J1415+ROW()/1000000,0)</f>
        <v/>
      </c>
      <c r="W1415">
        <f>IF(AND(U1415=1,OR(N1415&lt;&gt;0,J1415&lt;&gt;0)),ABS(S1415)+ROW()/1000000,0)</f>
        <v/>
      </c>
      <c r="X1415">
        <f>IF(AND(U1415=1,T1415=1,C1415&lt;&gt;0),ABS(S1415)+ROW()/1000000,0)</f>
        <v/>
      </c>
    </row>
    <row r="1416">
      <c r="A1416" t="n">
        <v>201807</v>
      </c>
      <c r="B1416" t="inlineStr">
        <is>
          <t>07/2018</t>
        </is>
      </c>
      <c r="C1416" t="n">
        <v>53</v>
      </c>
      <c r="D1416" t="inlineStr">
        <is>
          <t>S53</t>
        </is>
      </c>
      <c r="E1416" t="inlineStr">
        <is>
          <t>Nexa Montana (S53)</t>
        </is>
      </c>
      <c r="F1416" t="inlineStr">
        <is>
          <t>Mỹ</t>
        </is>
      </c>
      <c r="G1416" t="inlineStr">
        <is>
          <t>POS</t>
        </is>
      </c>
      <c r="H1416" s="42" t="n">
        <v>13493.55</v>
      </c>
      <c r="I1416" s="42" t="n">
        <v>0</v>
      </c>
      <c r="J1416" s="42" t="n">
        <v>13493.55</v>
      </c>
      <c r="K1416" s="42" t="n">
        <v>2999.5</v>
      </c>
      <c r="L1416" s="42" t="n">
        <v>6</v>
      </c>
      <c r="M1416" s="42" t="n">
        <v>34</v>
      </c>
      <c r="N1416" s="42" t="n">
        <v>10494.05</v>
      </c>
      <c r="O1416" s="42" t="n">
        <v>13493.55</v>
      </c>
      <c r="P1416" s="42" t="n">
        <v>0</v>
      </c>
      <c r="Q1416" s="42" t="n">
        <v>0</v>
      </c>
      <c r="R1416" s="42" t="n">
        <v>0</v>
      </c>
      <c r="S1416" s="42">
        <f>N1416-(J1416-K1416)</f>
        <v/>
      </c>
      <c r="T1416">
        <f>IF(N1416=0,0,IF(AND(ABS(S1416)&gt;Calc!$B$8,ABS(S1416)/ABS(N1416)&gt;Calc!$B$9),1,0))</f>
        <v/>
      </c>
      <c r="U1416">
        <f>IF(AND(A1416=Calc!$B$3,OR(Calc!$B$6="*",G1416=Calc!$B$6),OR(Calc!$B$7="*",F1416=Calc!$B$7)),1,0)</f>
        <v/>
      </c>
      <c r="V1416">
        <f>IF(AND(U1416=1,J1416&gt;0),J1416+ROW()/1000000,0)</f>
        <v/>
      </c>
      <c r="W1416">
        <f>IF(AND(U1416=1,OR(N1416&lt;&gt;0,J1416&lt;&gt;0)),ABS(S1416)+ROW()/1000000,0)</f>
        <v/>
      </c>
      <c r="X1416">
        <f>IF(AND(U1416=1,T1416=1,C1416&lt;&gt;0),ABS(S1416)+ROW()/1000000,0)</f>
        <v/>
      </c>
    </row>
    <row r="1417">
      <c r="A1417" t="n">
        <v>201807</v>
      </c>
      <c r="B1417" t="inlineStr">
        <is>
          <t>07/2018</t>
        </is>
      </c>
      <c r="C1417" t="n">
        <v>54</v>
      </c>
      <c r="D1417" t="inlineStr">
        <is>
          <t>S54</t>
        </is>
      </c>
      <c r="E1417" t="inlineStr">
        <is>
          <t>Nexa Nebraska (S54)</t>
        </is>
      </c>
      <c r="F1417" t="inlineStr">
        <is>
          <t>Mỹ</t>
        </is>
      </c>
      <c r="G1417" t="inlineStr">
        <is>
          <t>POS</t>
        </is>
      </c>
      <c r="H1417" s="42" t="n">
        <v>19081.6</v>
      </c>
      <c r="I1417" s="42" t="n">
        <v>0</v>
      </c>
      <c r="J1417" s="42" t="n">
        <v>19081.6</v>
      </c>
      <c r="K1417" s="42" t="n">
        <v>3359.79</v>
      </c>
      <c r="L1417" s="42" t="n">
        <v>10</v>
      </c>
      <c r="M1417" s="42" t="n">
        <v>62</v>
      </c>
      <c r="N1417" s="42" t="n">
        <v>15721.81</v>
      </c>
      <c r="O1417" s="42" t="n">
        <v>19081.6</v>
      </c>
      <c r="P1417" s="42" t="n">
        <v>1</v>
      </c>
      <c r="Q1417" s="42" t="n">
        <v>0</v>
      </c>
      <c r="R1417" s="42" t="n">
        <v>0</v>
      </c>
      <c r="S1417" s="42">
        <f>N1417-(J1417-K1417)</f>
        <v/>
      </c>
      <c r="T1417">
        <f>IF(N1417=0,0,IF(AND(ABS(S1417)&gt;Calc!$B$8,ABS(S1417)/ABS(N1417)&gt;Calc!$B$9),1,0))</f>
        <v/>
      </c>
      <c r="U1417">
        <f>IF(AND(A1417=Calc!$B$3,OR(Calc!$B$6="*",G1417=Calc!$B$6),OR(Calc!$B$7="*",F1417=Calc!$B$7)),1,0)</f>
        <v/>
      </c>
      <c r="V1417">
        <f>IF(AND(U1417=1,J1417&gt;0),J1417+ROW()/1000000,0)</f>
        <v/>
      </c>
      <c r="W1417">
        <f>IF(AND(U1417=1,OR(N1417&lt;&gt;0,J1417&lt;&gt;0)),ABS(S1417)+ROW()/1000000,0)</f>
        <v/>
      </c>
      <c r="X1417">
        <f>IF(AND(U1417=1,T1417=1,C1417&lt;&gt;0),ABS(S1417)+ROW()/1000000,0)</f>
        <v/>
      </c>
    </row>
    <row r="1418">
      <c r="A1418" t="n">
        <v>201807</v>
      </c>
      <c r="B1418" t="inlineStr">
        <is>
          <t>07/2018</t>
        </is>
      </c>
      <c r="C1418" t="n">
        <v>55</v>
      </c>
      <c r="D1418" t="inlineStr">
        <is>
          <t>S55</t>
        </is>
      </c>
      <c r="E1418" t="inlineStr">
        <is>
          <t>Nexa Nevada (S55)</t>
        </is>
      </c>
      <c r="F1418" t="inlineStr">
        <is>
          <t>Mỹ</t>
        </is>
      </c>
      <c r="G1418" t="inlineStr">
        <is>
          <t>POS</t>
        </is>
      </c>
      <c r="H1418" s="42" t="n">
        <v>18573.05</v>
      </c>
      <c r="I1418" s="42" t="n">
        <v>0</v>
      </c>
      <c r="J1418" s="42" t="n">
        <v>18573.05</v>
      </c>
      <c r="K1418" s="42" t="n">
        <v>129.99</v>
      </c>
      <c r="L1418" s="42" t="n">
        <v>5</v>
      </c>
      <c r="M1418" s="42" t="n">
        <v>48</v>
      </c>
      <c r="N1418" s="42" t="n">
        <v>18443.06</v>
      </c>
      <c r="O1418" s="42" t="n">
        <v>18573.05</v>
      </c>
      <c r="P1418" s="42" t="n">
        <v>0</v>
      </c>
      <c r="Q1418" s="42" t="n">
        <v>0</v>
      </c>
      <c r="R1418" s="42" t="n">
        <v>0</v>
      </c>
      <c r="S1418" s="42">
        <f>N1418-(J1418-K1418)</f>
        <v/>
      </c>
      <c r="T1418">
        <f>IF(N1418=0,0,IF(AND(ABS(S1418)&gt;Calc!$B$8,ABS(S1418)/ABS(N1418)&gt;Calc!$B$9),1,0))</f>
        <v/>
      </c>
      <c r="U1418">
        <f>IF(AND(A1418=Calc!$B$3,OR(Calc!$B$6="*",G1418=Calc!$B$6),OR(Calc!$B$7="*",F1418=Calc!$B$7)),1,0)</f>
        <v/>
      </c>
      <c r="V1418">
        <f>IF(AND(U1418=1,J1418&gt;0),J1418+ROW()/1000000,0)</f>
        <v/>
      </c>
      <c r="W1418">
        <f>IF(AND(U1418=1,OR(N1418&lt;&gt;0,J1418&lt;&gt;0)),ABS(S1418)+ROW()/1000000,0)</f>
        <v/>
      </c>
      <c r="X1418">
        <f>IF(AND(U1418=1,T1418=1,C1418&lt;&gt;0),ABS(S1418)+ROW()/1000000,0)</f>
        <v/>
      </c>
    </row>
    <row r="1419">
      <c r="A1419" t="n">
        <v>201807</v>
      </c>
      <c r="B1419" t="inlineStr">
        <is>
          <t>07/2018</t>
        </is>
      </c>
      <c r="C1419" t="n">
        <v>56</v>
      </c>
      <c r="D1419" t="inlineStr">
        <is>
          <t>S56</t>
        </is>
      </c>
      <c r="E1419" t="inlineStr">
        <is>
          <t>Nexa New Hampshire (S56)</t>
        </is>
      </c>
      <c r="F1419" t="inlineStr">
        <is>
          <t>Mỹ</t>
        </is>
      </c>
      <c r="G1419" t="inlineStr">
        <is>
          <t>POS</t>
        </is>
      </c>
      <c r="H1419" s="42" t="n">
        <v>20595.56</v>
      </c>
      <c r="I1419" s="42" t="n">
        <v>0</v>
      </c>
      <c r="J1419" s="42" t="n">
        <v>20595.56</v>
      </c>
      <c r="K1419" s="42" t="n">
        <v>798</v>
      </c>
      <c r="L1419" s="42" t="n">
        <v>10</v>
      </c>
      <c r="M1419" s="42" t="n">
        <v>61</v>
      </c>
      <c r="N1419" s="42" t="n">
        <v>19797.56</v>
      </c>
      <c r="O1419" s="42" t="n">
        <v>20595.56</v>
      </c>
      <c r="P1419" s="42" t="n">
        <v>0</v>
      </c>
      <c r="Q1419" s="42" t="n">
        <v>0</v>
      </c>
      <c r="R1419" s="42" t="n">
        <v>0</v>
      </c>
      <c r="S1419" s="42">
        <f>N1419-(J1419-K1419)</f>
        <v/>
      </c>
      <c r="T1419">
        <f>IF(N1419=0,0,IF(AND(ABS(S1419)&gt;Calc!$B$8,ABS(S1419)/ABS(N1419)&gt;Calc!$B$9),1,0))</f>
        <v/>
      </c>
      <c r="U1419">
        <f>IF(AND(A1419=Calc!$B$3,OR(Calc!$B$6="*",G1419=Calc!$B$6),OR(Calc!$B$7="*",F1419=Calc!$B$7)),1,0)</f>
        <v/>
      </c>
      <c r="V1419">
        <f>IF(AND(U1419=1,J1419&gt;0),J1419+ROW()/1000000,0)</f>
        <v/>
      </c>
      <c r="W1419">
        <f>IF(AND(U1419=1,OR(N1419&lt;&gt;0,J1419&lt;&gt;0)),ABS(S1419)+ROW()/1000000,0)</f>
        <v/>
      </c>
      <c r="X1419">
        <f>IF(AND(U1419=1,T1419=1,C1419&lt;&gt;0),ABS(S1419)+ROW()/1000000,0)</f>
        <v/>
      </c>
    </row>
    <row r="1420">
      <c r="A1420" t="n">
        <v>201807</v>
      </c>
      <c r="B1420" t="inlineStr">
        <is>
          <t>07/2018</t>
        </is>
      </c>
      <c r="C1420" t="n">
        <v>57</v>
      </c>
      <c r="D1420" t="inlineStr">
        <is>
          <t>S57</t>
        </is>
      </c>
      <c r="E1420" t="inlineStr">
        <is>
          <t>Nexa New Mexico (S57)</t>
        </is>
      </c>
      <c r="F1420" t="inlineStr">
        <is>
          <t>Mỹ</t>
        </is>
      </c>
      <c r="G1420" t="inlineStr">
        <is>
          <t>POS</t>
        </is>
      </c>
      <c r="H1420" s="42" t="n">
        <v>17187.47</v>
      </c>
      <c r="I1420" s="42" t="n">
        <v>0</v>
      </c>
      <c r="J1420" s="42" t="n">
        <v>17187.47</v>
      </c>
      <c r="K1420" s="42" t="n">
        <v>0</v>
      </c>
      <c r="L1420" s="42" t="n">
        <v>5</v>
      </c>
      <c r="M1420" s="42" t="n">
        <v>46</v>
      </c>
      <c r="N1420" s="42" t="n">
        <v>17187.47</v>
      </c>
      <c r="O1420" s="42" t="n">
        <v>17187.47</v>
      </c>
      <c r="P1420" s="42" t="n">
        <v>0</v>
      </c>
      <c r="Q1420" s="42" t="n">
        <v>0</v>
      </c>
      <c r="R1420" s="42" t="n">
        <v>0</v>
      </c>
      <c r="S1420" s="42">
        <f>N1420-(J1420-K1420)</f>
        <v/>
      </c>
      <c r="T1420">
        <f>IF(N1420=0,0,IF(AND(ABS(S1420)&gt;Calc!$B$8,ABS(S1420)/ABS(N1420)&gt;Calc!$B$9),1,0))</f>
        <v/>
      </c>
      <c r="U1420">
        <f>IF(AND(A1420=Calc!$B$3,OR(Calc!$B$6="*",G1420=Calc!$B$6),OR(Calc!$B$7="*",F1420=Calc!$B$7)),1,0)</f>
        <v/>
      </c>
      <c r="V1420">
        <f>IF(AND(U1420=1,J1420&gt;0),J1420+ROW()/1000000,0)</f>
        <v/>
      </c>
      <c r="W1420">
        <f>IF(AND(U1420=1,OR(N1420&lt;&gt;0,J1420&lt;&gt;0)),ABS(S1420)+ROW()/1000000,0)</f>
        <v/>
      </c>
      <c r="X1420">
        <f>IF(AND(U1420=1,T1420=1,C1420&lt;&gt;0),ABS(S1420)+ROW()/1000000,0)</f>
        <v/>
      </c>
    </row>
    <row r="1421">
      <c r="A1421" t="n">
        <v>201807</v>
      </c>
      <c r="B1421" t="inlineStr">
        <is>
          <t>07/2018</t>
        </is>
      </c>
      <c r="C1421" t="n">
        <v>59</v>
      </c>
      <c r="D1421" t="inlineStr">
        <is>
          <t>S59</t>
        </is>
      </c>
      <c r="E1421" t="inlineStr">
        <is>
          <t>Nexa Oregon (S59)</t>
        </is>
      </c>
      <c r="F1421" t="inlineStr">
        <is>
          <t>Mỹ</t>
        </is>
      </c>
      <c r="G1421" t="inlineStr">
        <is>
          <t>POS</t>
        </is>
      </c>
      <c r="H1421" s="42" t="n">
        <v>19969.95</v>
      </c>
      <c r="I1421" s="42" t="n">
        <v>0</v>
      </c>
      <c r="J1421" s="42" t="n">
        <v>19969.95</v>
      </c>
      <c r="K1421" s="42" t="n">
        <v>0</v>
      </c>
      <c r="L1421" s="42" t="n">
        <v>6</v>
      </c>
      <c r="M1421" s="42" t="n">
        <v>62</v>
      </c>
      <c r="N1421" s="42" t="n">
        <v>19969.95</v>
      </c>
      <c r="O1421" s="42" t="n">
        <v>19969.95</v>
      </c>
      <c r="P1421" s="42" t="n">
        <v>1</v>
      </c>
      <c r="Q1421" s="42" t="n">
        <v>0</v>
      </c>
      <c r="R1421" s="42" t="n">
        <v>0</v>
      </c>
      <c r="S1421" s="42">
        <f>N1421-(J1421-K1421)</f>
        <v/>
      </c>
      <c r="T1421">
        <f>IF(N1421=0,0,IF(AND(ABS(S1421)&gt;Calc!$B$8,ABS(S1421)/ABS(N1421)&gt;Calc!$B$9),1,0))</f>
        <v/>
      </c>
      <c r="U1421">
        <f>IF(AND(A1421=Calc!$B$3,OR(Calc!$B$6="*",G1421=Calc!$B$6),OR(Calc!$B$7="*",F1421=Calc!$B$7)),1,0)</f>
        <v/>
      </c>
      <c r="V1421">
        <f>IF(AND(U1421=1,J1421&gt;0),J1421+ROW()/1000000,0)</f>
        <v/>
      </c>
      <c r="W1421">
        <f>IF(AND(U1421=1,OR(N1421&lt;&gt;0,J1421&lt;&gt;0)),ABS(S1421)+ROW()/1000000,0)</f>
        <v/>
      </c>
      <c r="X1421">
        <f>IF(AND(U1421=1,T1421=1,C1421&lt;&gt;0),ABS(S1421)+ROW()/1000000,0)</f>
        <v/>
      </c>
    </row>
    <row r="1422">
      <c r="A1422" t="n">
        <v>201807</v>
      </c>
      <c r="B1422" t="inlineStr">
        <is>
          <t>07/2018</t>
        </is>
      </c>
      <c r="C1422" t="n">
        <v>61</v>
      </c>
      <c r="D1422" t="inlineStr">
        <is>
          <t>S61</t>
        </is>
      </c>
      <c r="E1422" t="inlineStr">
        <is>
          <t>Nexa South Carolina (S61)</t>
        </is>
      </c>
      <c r="F1422" t="inlineStr">
        <is>
          <t>Mỹ</t>
        </is>
      </c>
      <c r="G1422" t="inlineStr">
        <is>
          <t>POS</t>
        </is>
      </c>
      <c r="H1422" s="42" t="n">
        <v>45578.94</v>
      </c>
      <c r="I1422" s="42" t="n">
        <v>0</v>
      </c>
      <c r="J1422" s="42" t="n">
        <v>45578.94</v>
      </c>
      <c r="K1422" s="42" t="n">
        <v>2972</v>
      </c>
      <c r="L1422" s="42" t="n">
        <v>13</v>
      </c>
      <c r="M1422" s="42" t="n">
        <v>139</v>
      </c>
      <c r="N1422" s="42" t="n">
        <v>42606.94</v>
      </c>
      <c r="O1422" s="42" t="n">
        <v>45578.94</v>
      </c>
      <c r="P1422" s="42" t="n">
        <v>0</v>
      </c>
      <c r="Q1422" s="42" t="n">
        <v>0</v>
      </c>
      <c r="R1422" s="42" t="n">
        <v>0</v>
      </c>
      <c r="S1422" s="42">
        <f>N1422-(J1422-K1422)</f>
        <v/>
      </c>
      <c r="T1422">
        <f>IF(N1422=0,0,IF(AND(ABS(S1422)&gt;Calc!$B$8,ABS(S1422)/ABS(N1422)&gt;Calc!$B$9),1,0))</f>
        <v/>
      </c>
      <c r="U1422">
        <f>IF(AND(A1422=Calc!$B$3,OR(Calc!$B$6="*",G1422=Calc!$B$6),OR(Calc!$B$7="*",F1422=Calc!$B$7)),1,0)</f>
        <v/>
      </c>
      <c r="V1422">
        <f>IF(AND(U1422=1,J1422&gt;0),J1422+ROW()/1000000,0)</f>
        <v/>
      </c>
      <c r="W1422">
        <f>IF(AND(U1422=1,OR(N1422&lt;&gt;0,J1422&lt;&gt;0)),ABS(S1422)+ROW()/1000000,0)</f>
        <v/>
      </c>
      <c r="X1422">
        <f>IF(AND(U1422=1,T1422=1,C1422&lt;&gt;0),ABS(S1422)+ROW()/1000000,0)</f>
        <v/>
      </c>
    </row>
    <row r="1423">
      <c r="A1423" t="n">
        <v>201807</v>
      </c>
      <c r="B1423" t="inlineStr">
        <is>
          <t>07/2018</t>
        </is>
      </c>
      <c r="C1423" t="n">
        <v>62</v>
      </c>
      <c r="D1423" t="inlineStr">
        <is>
          <t>S62</t>
        </is>
      </c>
      <c r="E1423" t="inlineStr">
        <is>
          <t>Nexa South Dakota (S62)</t>
        </is>
      </c>
      <c r="F1423" t="inlineStr">
        <is>
          <t>Mỹ</t>
        </is>
      </c>
      <c r="G1423" t="inlineStr">
        <is>
          <t>POS</t>
        </is>
      </c>
      <c r="H1423" s="42" t="n">
        <v>42377.39</v>
      </c>
      <c r="I1423" s="42" t="n">
        <v>0</v>
      </c>
      <c r="J1423" s="42" t="n">
        <v>42377.39</v>
      </c>
      <c r="K1423" s="42" t="n">
        <v>599</v>
      </c>
      <c r="L1423" s="42" t="n">
        <v>12</v>
      </c>
      <c r="M1423" s="42" t="n">
        <v>92</v>
      </c>
      <c r="N1423" s="42" t="n">
        <v>41778.39</v>
      </c>
      <c r="O1423" s="42" t="n">
        <v>42377.39</v>
      </c>
      <c r="P1423" s="42" t="n">
        <v>0</v>
      </c>
      <c r="Q1423" s="42" t="n">
        <v>0</v>
      </c>
      <c r="R1423" s="42" t="n">
        <v>0</v>
      </c>
      <c r="S1423" s="42">
        <f>N1423-(J1423-K1423)</f>
        <v/>
      </c>
      <c r="T1423">
        <f>IF(N1423=0,0,IF(AND(ABS(S1423)&gt;Calc!$B$8,ABS(S1423)/ABS(N1423)&gt;Calc!$B$9),1,0))</f>
        <v/>
      </c>
      <c r="U1423">
        <f>IF(AND(A1423=Calc!$B$3,OR(Calc!$B$6="*",G1423=Calc!$B$6),OR(Calc!$B$7="*",F1423=Calc!$B$7)),1,0)</f>
        <v/>
      </c>
      <c r="V1423">
        <f>IF(AND(U1423=1,J1423&gt;0),J1423+ROW()/1000000,0)</f>
        <v/>
      </c>
      <c r="W1423">
        <f>IF(AND(U1423=1,OR(N1423&lt;&gt;0,J1423&lt;&gt;0)),ABS(S1423)+ROW()/1000000,0)</f>
        <v/>
      </c>
      <c r="X1423">
        <f>IF(AND(U1423=1,T1423=1,C1423&lt;&gt;0),ABS(S1423)+ROW()/1000000,0)</f>
        <v/>
      </c>
    </row>
    <row r="1424">
      <c r="A1424" t="n">
        <v>201807</v>
      </c>
      <c r="B1424" t="inlineStr">
        <is>
          <t>07/2018</t>
        </is>
      </c>
      <c r="C1424" t="n">
        <v>63</v>
      </c>
      <c r="D1424" t="inlineStr">
        <is>
          <t>S63</t>
        </is>
      </c>
      <c r="E1424" t="inlineStr">
        <is>
          <t>Nexa Utah (S63)</t>
        </is>
      </c>
      <c r="F1424" t="inlineStr">
        <is>
          <t>Mỹ</t>
        </is>
      </c>
      <c r="G1424" t="inlineStr">
        <is>
          <t>POS</t>
        </is>
      </c>
      <c r="H1424" s="42" t="n">
        <v>19872.62</v>
      </c>
      <c r="I1424" s="42" t="n">
        <v>0</v>
      </c>
      <c r="J1424" s="42" t="n">
        <v>19872.62</v>
      </c>
      <c r="K1424" s="42" t="n">
        <v>57.88</v>
      </c>
      <c r="L1424" s="42" t="n">
        <v>10</v>
      </c>
      <c r="M1424" s="42" t="n">
        <v>74</v>
      </c>
      <c r="N1424" s="42" t="n">
        <v>19814.74</v>
      </c>
      <c r="O1424" s="42" t="n">
        <v>19872.62</v>
      </c>
      <c r="P1424" s="42" t="n">
        <v>1</v>
      </c>
      <c r="Q1424" s="42" t="n">
        <v>0</v>
      </c>
      <c r="R1424" s="42" t="n">
        <v>0</v>
      </c>
      <c r="S1424" s="42">
        <f>N1424-(J1424-K1424)</f>
        <v/>
      </c>
      <c r="T1424">
        <f>IF(N1424=0,0,IF(AND(ABS(S1424)&gt;Calc!$B$8,ABS(S1424)/ABS(N1424)&gt;Calc!$B$9),1,0))</f>
        <v/>
      </c>
      <c r="U1424">
        <f>IF(AND(A1424=Calc!$B$3,OR(Calc!$B$6="*",G1424=Calc!$B$6),OR(Calc!$B$7="*",F1424=Calc!$B$7)),1,0)</f>
        <v/>
      </c>
      <c r="V1424">
        <f>IF(AND(U1424=1,J1424&gt;0),J1424+ROW()/1000000,0)</f>
        <v/>
      </c>
      <c r="W1424">
        <f>IF(AND(U1424=1,OR(N1424&lt;&gt;0,J1424&lt;&gt;0)),ABS(S1424)+ROW()/1000000,0)</f>
        <v/>
      </c>
      <c r="X1424">
        <f>IF(AND(U1424=1,T1424=1,C1424&lt;&gt;0),ABS(S1424)+ROW()/1000000,0)</f>
        <v/>
      </c>
    </row>
    <row r="1425">
      <c r="A1425" t="n">
        <v>201807</v>
      </c>
      <c r="B1425" t="inlineStr">
        <is>
          <t>07/2018</t>
        </is>
      </c>
      <c r="C1425" t="n">
        <v>64</v>
      </c>
      <c r="D1425" t="inlineStr">
        <is>
          <t>S64</t>
        </is>
      </c>
      <c r="E1425" t="inlineStr">
        <is>
          <t>Nexa Washington DC (S64)</t>
        </is>
      </c>
      <c r="F1425" t="inlineStr">
        <is>
          <t>Mỹ</t>
        </is>
      </c>
      <c r="G1425" t="inlineStr">
        <is>
          <t>POS</t>
        </is>
      </c>
      <c r="H1425" s="42" t="n">
        <v>17008.79</v>
      </c>
      <c r="I1425" s="42" t="n">
        <v>0</v>
      </c>
      <c r="J1425" s="42" t="n">
        <v>17008.79</v>
      </c>
      <c r="K1425" s="42" t="n">
        <v>1529.89</v>
      </c>
      <c r="L1425" s="42" t="n">
        <v>9</v>
      </c>
      <c r="M1425" s="42" t="n">
        <v>65</v>
      </c>
      <c r="N1425" s="42" t="n">
        <v>15478.9</v>
      </c>
      <c r="O1425" s="42" t="n">
        <v>17008.79</v>
      </c>
      <c r="P1425" s="42" t="n">
        <v>1</v>
      </c>
      <c r="Q1425" s="42" t="n">
        <v>0</v>
      </c>
      <c r="R1425" s="42" t="n">
        <v>0</v>
      </c>
      <c r="S1425" s="42">
        <f>N1425-(J1425-K1425)</f>
        <v/>
      </c>
      <c r="T1425">
        <f>IF(N1425=0,0,IF(AND(ABS(S1425)&gt;Calc!$B$8,ABS(S1425)/ABS(N1425)&gt;Calc!$B$9),1,0))</f>
        <v/>
      </c>
      <c r="U1425">
        <f>IF(AND(A1425=Calc!$B$3,OR(Calc!$B$6="*",G1425=Calc!$B$6),OR(Calc!$B$7="*",F1425=Calc!$B$7)),1,0)</f>
        <v/>
      </c>
      <c r="V1425">
        <f>IF(AND(U1425=1,J1425&gt;0),J1425+ROW()/1000000,0)</f>
        <v/>
      </c>
      <c r="W1425">
        <f>IF(AND(U1425=1,OR(N1425&lt;&gt;0,J1425&lt;&gt;0)),ABS(S1425)+ROW()/1000000,0)</f>
        <v/>
      </c>
      <c r="X1425">
        <f>IF(AND(U1425=1,T1425=1,C1425&lt;&gt;0),ABS(S1425)+ROW()/1000000,0)</f>
        <v/>
      </c>
    </row>
    <row r="1426">
      <c r="A1426" t="n">
        <v>201807</v>
      </c>
      <c r="B1426" t="inlineStr">
        <is>
          <t>07/2018</t>
        </is>
      </c>
      <c r="C1426" t="n">
        <v>65</v>
      </c>
      <c r="D1426" t="inlineStr">
        <is>
          <t>S65</t>
        </is>
      </c>
      <c r="E1426" t="inlineStr">
        <is>
          <t>Nexa West Virginia (S65)</t>
        </is>
      </c>
      <c r="F1426" t="inlineStr">
        <is>
          <t>Mỹ</t>
        </is>
      </c>
      <c r="G1426" t="inlineStr">
        <is>
          <t>POS</t>
        </is>
      </c>
      <c r="H1426" s="42" t="n">
        <v>30847.42</v>
      </c>
      <c r="I1426" s="42" t="n">
        <v>0</v>
      </c>
      <c r="J1426" s="42" t="n">
        <v>30847.42</v>
      </c>
      <c r="K1426" s="42" t="n">
        <v>0</v>
      </c>
      <c r="L1426" s="42" t="n">
        <v>12</v>
      </c>
      <c r="M1426" s="42" t="n">
        <v>89</v>
      </c>
      <c r="N1426" s="42" t="n">
        <v>30847.42</v>
      </c>
      <c r="O1426" s="42" t="n">
        <v>30847.42</v>
      </c>
      <c r="P1426" s="42" t="n">
        <v>1</v>
      </c>
      <c r="Q1426" s="42" t="n">
        <v>0</v>
      </c>
      <c r="R1426" s="42" t="n">
        <v>0</v>
      </c>
      <c r="S1426" s="42">
        <f>N1426-(J1426-K1426)</f>
        <v/>
      </c>
      <c r="T1426">
        <f>IF(N1426=0,0,IF(AND(ABS(S1426)&gt;Calc!$B$8,ABS(S1426)/ABS(N1426)&gt;Calc!$B$9),1,0))</f>
        <v/>
      </c>
      <c r="U1426">
        <f>IF(AND(A1426=Calc!$B$3,OR(Calc!$B$6="*",G1426=Calc!$B$6),OR(Calc!$B$7="*",F1426=Calc!$B$7)),1,0)</f>
        <v/>
      </c>
      <c r="V1426">
        <f>IF(AND(U1426=1,J1426&gt;0),J1426+ROW()/1000000,0)</f>
        <v/>
      </c>
      <c r="W1426">
        <f>IF(AND(U1426=1,OR(N1426&lt;&gt;0,J1426&lt;&gt;0)),ABS(S1426)+ROW()/1000000,0)</f>
        <v/>
      </c>
      <c r="X1426">
        <f>IF(AND(U1426=1,T1426=1,C1426&lt;&gt;0),ABS(S1426)+ROW()/1000000,0)</f>
        <v/>
      </c>
    </row>
    <row r="1427">
      <c r="A1427" t="n">
        <v>201807</v>
      </c>
      <c r="B1427" t="inlineStr">
        <is>
          <t>07/2018</t>
        </is>
      </c>
      <c r="C1427" t="n">
        <v>66</v>
      </c>
      <c r="D1427" t="inlineStr">
        <is>
          <t>S66</t>
        </is>
      </c>
      <c r="E1427" t="inlineStr">
        <is>
          <t>Nexa Wyoming (S66)</t>
        </is>
      </c>
      <c r="F1427" t="inlineStr">
        <is>
          <t>Mỹ</t>
        </is>
      </c>
      <c r="G1427" t="inlineStr">
        <is>
          <t>POS</t>
        </is>
      </c>
      <c r="H1427" s="42" t="n">
        <v>20253.34</v>
      </c>
      <c r="I1427" s="42" t="n">
        <v>0</v>
      </c>
      <c r="J1427" s="42" t="n">
        <v>20253.34</v>
      </c>
      <c r="K1427" s="42" t="n">
        <v>0</v>
      </c>
      <c r="L1427" s="42" t="n">
        <v>9</v>
      </c>
      <c r="M1427" s="42" t="n">
        <v>61</v>
      </c>
      <c r="N1427" s="42" t="n">
        <v>20253.34</v>
      </c>
      <c r="O1427" s="42" t="n">
        <v>20253.34</v>
      </c>
      <c r="P1427" s="42" t="n">
        <v>0</v>
      </c>
      <c r="Q1427" s="42" t="n">
        <v>0</v>
      </c>
      <c r="R1427" s="42" t="n">
        <v>0</v>
      </c>
      <c r="S1427" s="42">
        <f>N1427-(J1427-K1427)</f>
        <v/>
      </c>
      <c r="T1427">
        <f>IF(N1427=0,0,IF(AND(ABS(S1427)&gt;Calc!$B$8,ABS(S1427)/ABS(N1427)&gt;Calc!$B$9),1,0))</f>
        <v/>
      </c>
      <c r="U1427">
        <f>IF(AND(A1427=Calc!$B$3,OR(Calc!$B$6="*",G1427=Calc!$B$6),OR(Calc!$B$7="*",F1427=Calc!$B$7)),1,0)</f>
        <v/>
      </c>
      <c r="V1427">
        <f>IF(AND(U1427=1,J1427&gt;0),J1427+ROW()/1000000,0)</f>
        <v/>
      </c>
      <c r="W1427">
        <f>IF(AND(U1427=1,OR(N1427&lt;&gt;0,J1427&lt;&gt;0)),ABS(S1427)+ROW()/1000000,0)</f>
        <v/>
      </c>
      <c r="X1427">
        <f>IF(AND(U1427=1,T1427=1,C1427&lt;&gt;0),ABS(S1427)+ROW()/1000000,0)</f>
        <v/>
      </c>
    </row>
    <row r="1428">
      <c r="A1428" t="n">
        <v>201808</v>
      </c>
      <c r="B1428" t="inlineStr">
        <is>
          <t>08/2018</t>
        </is>
      </c>
      <c r="C1428" t="n">
        <v>0</v>
      </c>
      <c r="D1428" t="inlineStr">
        <is>
          <t>ONL</t>
        </is>
      </c>
      <c r="E1428" t="inlineStr">
        <is>
          <t>Nexa Online (website/app)</t>
        </is>
      </c>
      <c r="F1428" t="inlineStr">
        <is>
          <t>Online</t>
        </is>
      </c>
      <c r="G1428" t="inlineStr">
        <is>
          <t>ONLINE</t>
        </is>
      </c>
      <c r="H1428" s="42" t="n">
        <v>196549.82</v>
      </c>
      <c r="I1428" s="42" t="n">
        <v>12799.26</v>
      </c>
      <c r="J1428" s="42" t="n">
        <v>183750.56</v>
      </c>
      <c r="K1428" s="42" t="n">
        <v>1823.12</v>
      </c>
      <c r="L1428" s="42" t="n">
        <v>107</v>
      </c>
      <c r="M1428" s="42" t="n">
        <v>691</v>
      </c>
      <c r="N1428" s="42" t="n">
        <v>156976.62</v>
      </c>
      <c r="O1428" s="42" t="n">
        <v>158799.74</v>
      </c>
      <c r="P1428" s="42" t="n">
        <v>3</v>
      </c>
      <c r="Q1428" s="42" t="n">
        <v>0</v>
      </c>
      <c r="R1428" s="42" t="n">
        <v>2</v>
      </c>
      <c r="S1428" s="42">
        <f>N1428-(J1428-K1428)</f>
        <v/>
      </c>
      <c r="T1428">
        <f>IF(N1428=0,0,IF(AND(ABS(S1428)&gt;Calc!$B$8,ABS(S1428)/ABS(N1428)&gt;Calc!$B$9),1,0))</f>
        <v/>
      </c>
      <c r="U1428">
        <f>IF(AND(A1428=Calc!$B$3,OR(Calc!$B$6="*",G1428=Calc!$B$6),OR(Calc!$B$7="*",F1428=Calc!$B$7)),1,0)</f>
        <v/>
      </c>
      <c r="V1428">
        <f>IF(AND(U1428=1,J1428&gt;0),J1428+ROW()/1000000,0)</f>
        <v/>
      </c>
      <c r="W1428">
        <f>IF(AND(U1428=1,OR(N1428&lt;&gt;0,J1428&lt;&gt;0)),ABS(S1428)+ROW()/1000000,0)</f>
        <v/>
      </c>
      <c r="X1428">
        <f>IF(AND(U1428=1,T1428=1,C1428&lt;&gt;0),ABS(S1428)+ROW()/1000000,0)</f>
        <v/>
      </c>
    </row>
    <row r="1429">
      <c r="A1429" t="n">
        <v>201808</v>
      </c>
      <c r="B1429" t="inlineStr">
        <is>
          <t>08/2018</t>
        </is>
      </c>
      <c r="C1429" t="n">
        <v>1</v>
      </c>
      <c r="D1429" t="inlineStr">
        <is>
          <t>S01</t>
        </is>
      </c>
      <c r="E1429" t="inlineStr">
        <is>
          <t>Nexa Australian Capital Territory (S01)</t>
        </is>
      </c>
      <c r="F1429" t="inlineStr">
        <is>
          <t>Úc</t>
        </is>
      </c>
      <c r="G1429" t="inlineStr">
        <is>
          <t>POS</t>
        </is>
      </c>
      <c r="H1429" s="42" t="n">
        <v>676.9</v>
      </c>
      <c r="I1429" s="42" t="n">
        <v>17.7</v>
      </c>
      <c r="J1429" s="42" t="n">
        <v>659.2</v>
      </c>
      <c r="K1429" s="42" t="n">
        <v>0</v>
      </c>
      <c r="L1429" s="42" t="n">
        <v>2</v>
      </c>
      <c r="M1429" s="42" t="n">
        <v>3</v>
      </c>
      <c r="N1429" s="42" t="n">
        <v>659.2</v>
      </c>
      <c r="O1429" s="42" t="n">
        <v>659.2</v>
      </c>
      <c r="P1429" s="42" t="n">
        <v>0</v>
      </c>
      <c r="Q1429" s="42" t="n">
        <v>0</v>
      </c>
      <c r="R1429" s="42" t="n">
        <v>0</v>
      </c>
      <c r="S1429" s="42">
        <f>N1429-(J1429-K1429)</f>
        <v/>
      </c>
      <c r="T1429">
        <f>IF(N1429=0,0,IF(AND(ABS(S1429)&gt;Calc!$B$8,ABS(S1429)/ABS(N1429)&gt;Calc!$B$9),1,0))</f>
        <v/>
      </c>
      <c r="U1429">
        <f>IF(AND(A1429=Calc!$B$3,OR(Calc!$B$6="*",G1429=Calc!$B$6),OR(Calc!$B$7="*",F1429=Calc!$B$7)),1,0)</f>
        <v/>
      </c>
      <c r="V1429">
        <f>IF(AND(U1429=1,J1429&gt;0),J1429+ROW()/1000000,0)</f>
        <v/>
      </c>
      <c r="W1429">
        <f>IF(AND(U1429=1,OR(N1429&lt;&gt;0,J1429&lt;&gt;0)),ABS(S1429)+ROW()/1000000,0)</f>
        <v/>
      </c>
      <c r="X1429">
        <f>IF(AND(U1429=1,T1429=1,C1429&lt;&gt;0),ABS(S1429)+ROW()/1000000,0)</f>
        <v/>
      </c>
    </row>
    <row r="1430">
      <c r="A1430" t="n">
        <v>201808</v>
      </c>
      <c r="B1430" t="inlineStr">
        <is>
          <t>08/2018</t>
        </is>
      </c>
      <c r="C1430" t="n">
        <v>4</v>
      </c>
      <c r="D1430" t="inlineStr">
        <is>
          <t>S04</t>
        </is>
      </c>
      <c r="E1430" t="inlineStr">
        <is>
          <t>Nexa Tasmania (S04)</t>
        </is>
      </c>
      <c r="F1430" t="inlineStr">
        <is>
          <t>Úc</t>
        </is>
      </c>
      <c r="G1430" t="inlineStr">
        <is>
          <t>POS</t>
        </is>
      </c>
      <c r="H1430" s="42" t="n">
        <v>11056.11</v>
      </c>
      <c r="I1430" s="42" t="n">
        <v>476.16</v>
      </c>
      <c r="J1430" s="42" t="n">
        <v>10579.95</v>
      </c>
      <c r="K1430" s="42" t="n">
        <v>359.98</v>
      </c>
      <c r="L1430" s="42" t="n">
        <v>3</v>
      </c>
      <c r="M1430" s="42" t="n">
        <v>27</v>
      </c>
      <c r="N1430" s="42" t="n">
        <v>10219.97</v>
      </c>
      <c r="O1430" s="42" t="n">
        <v>10579.95</v>
      </c>
      <c r="P1430" s="42" t="n">
        <v>0</v>
      </c>
      <c r="Q1430" s="42" t="n">
        <v>0</v>
      </c>
      <c r="R1430" s="42" t="n">
        <v>0</v>
      </c>
      <c r="S1430" s="42">
        <f>N1430-(J1430-K1430)</f>
        <v/>
      </c>
      <c r="T1430">
        <f>IF(N1430=0,0,IF(AND(ABS(S1430)&gt;Calc!$B$8,ABS(S1430)/ABS(N1430)&gt;Calc!$B$9),1,0))</f>
        <v/>
      </c>
      <c r="U1430">
        <f>IF(AND(A1430=Calc!$B$3,OR(Calc!$B$6="*",G1430=Calc!$B$6),OR(Calc!$B$7="*",F1430=Calc!$B$7)),1,0)</f>
        <v/>
      </c>
      <c r="V1430">
        <f>IF(AND(U1430=1,J1430&gt;0),J1430+ROW()/1000000,0)</f>
        <v/>
      </c>
      <c r="W1430">
        <f>IF(AND(U1430=1,OR(N1430&lt;&gt;0,J1430&lt;&gt;0)),ABS(S1430)+ROW()/1000000,0)</f>
        <v/>
      </c>
      <c r="X1430">
        <f>IF(AND(U1430=1,T1430=1,C1430&lt;&gt;0),ABS(S1430)+ROW()/1000000,0)</f>
        <v/>
      </c>
    </row>
    <row r="1431">
      <c r="A1431" t="n">
        <v>201808</v>
      </c>
      <c r="B1431" t="inlineStr">
        <is>
          <t>08/2018</t>
        </is>
      </c>
      <c r="C1431" t="n">
        <v>5</v>
      </c>
      <c r="D1431" t="inlineStr">
        <is>
          <t>S05</t>
        </is>
      </c>
      <c r="E1431" t="inlineStr">
        <is>
          <t>Nexa Victoria (S05)</t>
        </is>
      </c>
      <c r="F1431" t="inlineStr">
        <is>
          <t>Úc</t>
        </is>
      </c>
      <c r="G1431" t="inlineStr">
        <is>
          <t>POS</t>
        </is>
      </c>
      <c r="H1431" s="42" t="n">
        <v>13895.97</v>
      </c>
      <c r="I1431" s="42" t="n">
        <v>420.52</v>
      </c>
      <c r="J1431" s="42" t="n">
        <v>13475.45</v>
      </c>
      <c r="K1431" s="42" t="n">
        <v>0</v>
      </c>
      <c r="L1431" s="42" t="n">
        <v>7</v>
      </c>
      <c r="M1431" s="42" t="n">
        <v>47</v>
      </c>
      <c r="N1431" s="42" t="n">
        <v>13475.45</v>
      </c>
      <c r="O1431" s="42" t="n">
        <v>13475.45</v>
      </c>
      <c r="P1431" s="42" t="n">
        <v>0</v>
      </c>
      <c r="Q1431" s="42" t="n">
        <v>0</v>
      </c>
      <c r="R1431" s="42" t="n">
        <v>0</v>
      </c>
      <c r="S1431" s="42">
        <f>N1431-(J1431-K1431)</f>
        <v/>
      </c>
      <c r="T1431">
        <f>IF(N1431=0,0,IF(AND(ABS(S1431)&gt;Calc!$B$8,ABS(S1431)/ABS(N1431)&gt;Calc!$B$9),1,0))</f>
        <v/>
      </c>
      <c r="U1431">
        <f>IF(AND(A1431=Calc!$B$3,OR(Calc!$B$6="*",G1431=Calc!$B$6),OR(Calc!$B$7="*",F1431=Calc!$B$7)),1,0)</f>
        <v/>
      </c>
      <c r="V1431">
        <f>IF(AND(U1431=1,J1431&gt;0),J1431+ROW()/1000000,0)</f>
        <v/>
      </c>
      <c r="W1431">
        <f>IF(AND(U1431=1,OR(N1431&lt;&gt;0,J1431&lt;&gt;0)),ABS(S1431)+ROW()/1000000,0)</f>
        <v/>
      </c>
      <c r="X1431">
        <f>IF(AND(U1431=1,T1431=1,C1431&lt;&gt;0),ABS(S1431)+ROW()/1000000,0)</f>
        <v/>
      </c>
    </row>
    <row r="1432">
      <c r="A1432" t="n">
        <v>201808</v>
      </c>
      <c r="B1432" t="inlineStr">
        <is>
          <t>08/2018</t>
        </is>
      </c>
      <c r="C1432" t="n">
        <v>6</v>
      </c>
      <c r="D1432" t="inlineStr">
        <is>
          <t>S06</t>
        </is>
      </c>
      <c r="E1432" t="inlineStr">
        <is>
          <t>Nexa Western Australia (S06)</t>
        </is>
      </c>
      <c r="F1432" t="inlineStr">
        <is>
          <t>Úc</t>
        </is>
      </c>
      <c r="G1432" t="inlineStr">
        <is>
          <t>POS</t>
        </is>
      </c>
      <c r="H1432" s="42" t="n">
        <v>13717.4</v>
      </c>
      <c r="I1432" s="42" t="n">
        <v>1118.86</v>
      </c>
      <c r="J1432" s="42" t="n">
        <v>12598.54</v>
      </c>
      <c r="K1432" s="42" t="n">
        <v>559</v>
      </c>
      <c r="L1432" s="42" t="n">
        <v>5</v>
      </c>
      <c r="M1432" s="42" t="n">
        <v>54</v>
      </c>
      <c r="N1432" s="42" t="n">
        <v>12039.54</v>
      </c>
      <c r="O1432" s="42" t="n">
        <v>12598.54</v>
      </c>
      <c r="P1432" s="42" t="n">
        <v>0</v>
      </c>
      <c r="Q1432" s="42" t="n">
        <v>0</v>
      </c>
      <c r="R1432" s="42" t="n">
        <v>0</v>
      </c>
      <c r="S1432" s="42">
        <f>N1432-(J1432-K1432)</f>
        <v/>
      </c>
      <c r="T1432">
        <f>IF(N1432=0,0,IF(AND(ABS(S1432)&gt;Calc!$B$8,ABS(S1432)/ABS(N1432)&gt;Calc!$B$9),1,0))</f>
        <v/>
      </c>
      <c r="U1432">
        <f>IF(AND(A1432=Calc!$B$3,OR(Calc!$B$6="*",G1432=Calc!$B$6),OR(Calc!$B$7="*",F1432=Calc!$B$7)),1,0)</f>
        <v/>
      </c>
      <c r="V1432">
        <f>IF(AND(U1432=1,J1432&gt;0),J1432+ROW()/1000000,0)</f>
        <v/>
      </c>
      <c r="W1432">
        <f>IF(AND(U1432=1,OR(N1432&lt;&gt;0,J1432&lt;&gt;0)),ABS(S1432)+ROW()/1000000,0)</f>
        <v/>
      </c>
      <c r="X1432">
        <f>IF(AND(U1432=1,T1432=1,C1432&lt;&gt;0),ABS(S1432)+ROW()/1000000,0)</f>
        <v/>
      </c>
    </row>
    <row r="1433">
      <c r="A1433" t="n">
        <v>201808</v>
      </c>
      <c r="B1433" t="inlineStr">
        <is>
          <t>08/2018</t>
        </is>
      </c>
      <c r="C1433" t="n">
        <v>8</v>
      </c>
      <c r="D1433" t="inlineStr">
        <is>
          <t>S08</t>
        </is>
      </c>
      <c r="E1433" t="inlineStr">
        <is>
          <t>Nexa Newfoundland and Labrador (S08)</t>
        </is>
      </c>
      <c r="F1433" t="inlineStr">
        <is>
          <t>Canada</t>
        </is>
      </c>
      <c r="G1433" t="inlineStr">
        <is>
          <t>POS</t>
        </is>
      </c>
      <c r="H1433" s="42" t="n">
        <v>12052.11</v>
      </c>
      <c r="I1433" s="42" t="n">
        <v>994.48</v>
      </c>
      <c r="J1433" s="42" t="n">
        <v>11057.63</v>
      </c>
      <c r="K1433" s="42" t="n">
        <v>334</v>
      </c>
      <c r="L1433" s="42" t="n">
        <v>11</v>
      </c>
      <c r="M1433" s="42" t="n">
        <v>93</v>
      </c>
      <c r="N1433" s="42" t="n">
        <v>10723.63</v>
      </c>
      <c r="O1433" s="42" t="n">
        <v>11057.63</v>
      </c>
      <c r="P1433" s="42" t="n">
        <v>0</v>
      </c>
      <c r="Q1433" s="42" t="n">
        <v>0</v>
      </c>
      <c r="R1433" s="42" t="n">
        <v>0</v>
      </c>
      <c r="S1433" s="42">
        <f>N1433-(J1433-K1433)</f>
        <v/>
      </c>
      <c r="T1433">
        <f>IF(N1433=0,0,IF(AND(ABS(S1433)&gt;Calc!$B$8,ABS(S1433)/ABS(N1433)&gt;Calc!$B$9),1,0))</f>
        <v/>
      </c>
      <c r="U1433">
        <f>IF(AND(A1433=Calc!$B$3,OR(Calc!$B$6="*",G1433=Calc!$B$6),OR(Calc!$B$7="*",F1433=Calc!$B$7)),1,0)</f>
        <v/>
      </c>
      <c r="V1433">
        <f>IF(AND(U1433=1,J1433&gt;0),J1433+ROW()/1000000,0)</f>
        <v/>
      </c>
      <c r="W1433">
        <f>IF(AND(U1433=1,OR(N1433&lt;&gt;0,J1433&lt;&gt;0)),ABS(S1433)+ROW()/1000000,0)</f>
        <v/>
      </c>
      <c r="X1433">
        <f>IF(AND(U1433=1,T1433=1,C1433&lt;&gt;0),ABS(S1433)+ROW()/1000000,0)</f>
        <v/>
      </c>
    </row>
    <row r="1434">
      <c r="A1434" t="n">
        <v>201808</v>
      </c>
      <c r="B1434" t="inlineStr">
        <is>
          <t>08/2018</t>
        </is>
      </c>
      <c r="C1434" t="n">
        <v>9</v>
      </c>
      <c r="D1434" t="inlineStr">
        <is>
          <t>S09</t>
        </is>
      </c>
      <c r="E1434" t="inlineStr">
        <is>
          <t>Nexa Northwest Territories (S09)</t>
        </is>
      </c>
      <c r="F1434" t="inlineStr">
        <is>
          <t>Canada</t>
        </is>
      </c>
      <c r="G1434" t="inlineStr">
        <is>
          <t>POS</t>
        </is>
      </c>
      <c r="H1434" s="42" t="n">
        <v>11012.21</v>
      </c>
      <c r="I1434" s="42" t="n">
        <v>404.95</v>
      </c>
      <c r="J1434" s="42" t="n">
        <v>10607.26</v>
      </c>
      <c r="K1434" s="42" t="n">
        <v>0</v>
      </c>
      <c r="L1434" s="42" t="n">
        <v>7</v>
      </c>
      <c r="M1434" s="42" t="n">
        <v>58</v>
      </c>
      <c r="N1434" s="42" t="n">
        <v>10607.26</v>
      </c>
      <c r="O1434" s="42" t="n">
        <v>10607.26</v>
      </c>
      <c r="P1434" s="42" t="n">
        <v>0</v>
      </c>
      <c r="Q1434" s="42" t="n">
        <v>0</v>
      </c>
      <c r="R1434" s="42" t="n">
        <v>0</v>
      </c>
      <c r="S1434" s="42">
        <f>N1434-(J1434-K1434)</f>
        <v/>
      </c>
      <c r="T1434">
        <f>IF(N1434=0,0,IF(AND(ABS(S1434)&gt;Calc!$B$8,ABS(S1434)/ABS(N1434)&gt;Calc!$B$9),1,0))</f>
        <v/>
      </c>
      <c r="U1434">
        <f>IF(AND(A1434=Calc!$B$3,OR(Calc!$B$6="*",G1434=Calc!$B$6),OR(Calc!$B$7="*",F1434=Calc!$B$7)),1,0)</f>
        <v/>
      </c>
      <c r="V1434">
        <f>IF(AND(U1434=1,J1434&gt;0),J1434+ROW()/1000000,0)</f>
        <v/>
      </c>
      <c r="W1434">
        <f>IF(AND(U1434=1,OR(N1434&lt;&gt;0,J1434&lt;&gt;0)),ABS(S1434)+ROW()/1000000,0)</f>
        <v/>
      </c>
      <c r="X1434">
        <f>IF(AND(U1434=1,T1434=1,C1434&lt;&gt;0),ABS(S1434)+ROW()/1000000,0)</f>
        <v/>
      </c>
    </row>
    <row r="1435">
      <c r="A1435" t="n">
        <v>201808</v>
      </c>
      <c r="B1435" t="inlineStr">
        <is>
          <t>08/2018</t>
        </is>
      </c>
      <c r="C1435" t="n">
        <v>10</v>
      </c>
      <c r="D1435" t="inlineStr">
        <is>
          <t>S10</t>
        </is>
      </c>
      <c r="E1435" t="inlineStr">
        <is>
          <t>Nexa Nunavut (S10)</t>
        </is>
      </c>
      <c r="F1435" t="inlineStr">
        <is>
          <t>Canada</t>
        </is>
      </c>
      <c r="G1435" t="inlineStr">
        <is>
          <t>POS</t>
        </is>
      </c>
      <c r="H1435" s="42" t="n">
        <v>38903.7</v>
      </c>
      <c r="I1435" s="42" t="n">
        <v>1228.02</v>
      </c>
      <c r="J1435" s="42" t="n">
        <v>37675.68</v>
      </c>
      <c r="K1435" s="42" t="n">
        <v>995.1900000000001</v>
      </c>
      <c r="L1435" s="42" t="n">
        <v>12</v>
      </c>
      <c r="M1435" s="42" t="n">
        <v>106</v>
      </c>
      <c r="N1435" s="42" t="n">
        <v>36860.44</v>
      </c>
      <c r="O1435" s="42" t="n">
        <v>37675.68</v>
      </c>
      <c r="P1435" s="42" t="n">
        <v>0</v>
      </c>
      <c r="Q1435" s="42" t="n">
        <v>0</v>
      </c>
      <c r="R1435" s="42" t="n">
        <v>0</v>
      </c>
      <c r="S1435" s="42">
        <f>N1435-(J1435-K1435)</f>
        <v/>
      </c>
      <c r="T1435">
        <f>IF(N1435=0,0,IF(AND(ABS(S1435)&gt;Calc!$B$8,ABS(S1435)/ABS(N1435)&gt;Calc!$B$9),1,0))</f>
        <v/>
      </c>
      <c r="U1435">
        <f>IF(AND(A1435=Calc!$B$3,OR(Calc!$B$6="*",G1435=Calc!$B$6),OR(Calc!$B$7="*",F1435=Calc!$B$7)),1,0)</f>
        <v/>
      </c>
      <c r="V1435">
        <f>IF(AND(U1435=1,J1435&gt;0),J1435+ROW()/1000000,0)</f>
        <v/>
      </c>
      <c r="W1435">
        <f>IF(AND(U1435=1,OR(N1435&lt;&gt;0,J1435&lt;&gt;0)),ABS(S1435)+ROW()/1000000,0)</f>
        <v/>
      </c>
      <c r="X1435">
        <f>IF(AND(U1435=1,T1435=1,C1435&lt;&gt;0),ABS(S1435)+ROW()/1000000,0)</f>
        <v/>
      </c>
    </row>
    <row r="1436">
      <c r="A1436" t="n">
        <v>201808</v>
      </c>
      <c r="B1436" t="inlineStr">
        <is>
          <t>08/2018</t>
        </is>
      </c>
      <c r="C1436" t="n">
        <v>12</v>
      </c>
      <c r="D1436" t="inlineStr">
        <is>
          <t>S12</t>
        </is>
      </c>
      <c r="E1436" t="inlineStr">
        <is>
          <t>Nexa Basse-Normandie (S12)</t>
        </is>
      </c>
      <c r="F1436" t="inlineStr">
        <is>
          <t>Pháp</t>
        </is>
      </c>
      <c r="G1436" t="inlineStr">
        <is>
          <t>POS</t>
        </is>
      </c>
      <c r="H1436" s="42" t="n">
        <v>2804.6</v>
      </c>
      <c r="I1436" s="42" t="n">
        <v>218.46</v>
      </c>
      <c r="J1436" s="42" t="n">
        <v>2586.14</v>
      </c>
      <c r="K1436" s="42" t="n">
        <v>0</v>
      </c>
      <c r="L1436" s="42" t="n">
        <v>2</v>
      </c>
      <c r="M1436" s="42" t="n">
        <v>11</v>
      </c>
      <c r="N1436" s="42" t="n">
        <v>2586.14</v>
      </c>
      <c r="O1436" s="42" t="n">
        <v>2586.14</v>
      </c>
      <c r="P1436" s="42" t="n">
        <v>0</v>
      </c>
      <c r="Q1436" s="42" t="n">
        <v>0</v>
      </c>
      <c r="R1436" s="42" t="n">
        <v>0</v>
      </c>
      <c r="S1436" s="42">
        <f>N1436-(J1436-K1436)</f>
        <v/>
      </c>
      <c r="T1436">
        <f>IF(N1436=0,0,IF(AND(ABS(S1436)&gt;Calc!$B$8,ABS(S1436)/ABS(N1436)&gt;Calc!$B$9),1,0))</f>
        <v/>
      </c>
      <c r="U1436">
        <f>IF(AND(A1436=Calc!$B$3,OR(Calc!$B$6="*",G1436=Calc!$B$6),OR(Calc!$B$7="*",F1436=Calc!$B$7)),1,0)</f>
        <v/>
      </c>
      <c r="V1436">
        <f>IF(AND(U1436=1,J1436&gt;0),J1436+ROW()/1000000,0)</f>
        <v/>
      </c>
      <c r="W1436">
        <f>IF(AND(U1436=1,OR(N1436&lt;&gt;0,J1436&lt;&gt;0)),ABS(S1436)+ROW()/1000000,0)</f>
        <v/>
      </c>
      <c r="X1436">
        <f>IF(AND(U1436=1,T1436=1,C1436&lt;&gt;0),ABS(S1436)+ROW()/1000000,0)</f>
        <v/>
      </c>
    </row>
    <row r="1437">
      <c r="A1437" t="n">
        <v>201808</v>
      </c>
      <c r="B1437" t="inlineStr">
        <is>
          <t>08/2018</t>
        </is>
      </c>
      <c r="C1437" t="n">
        <v>13</v>
      </c>
      <c r="D1437" t="inlineStr">
        <is>
          <t>S13</t>
        </is>
      </c>
      <c r="E1437" t="inlineStr">
        <is>
          <t>Nexa Corse (S13)</t>
        </is>
      </c>
      <c r="F1437" t="inlineStr">
        <is>
          <t>Pháp</t>
        </is>
      </c>
      <c r="G1437" t="inlineStr">
        <is>
          <t>POS</t>
        </is>
      </c>
      <c r="H1437" s="42" t="n">
        <v>8287.25</v>
      </c>
      <c r="I1437" s="42" t="n">
        <v>38.35</v>
      </c>
      <c r="J1437" s="42" t="n">
        <v>8248.9</v>
      </c>
      <c r="K1437" s="42" t="n">
        <v>0</v>
      </c>
      <c r="L1437" s="42" t="n">
        <v>3</v>
      </c>
      <c r="M1437" s="42" t="n">
        <v>19</v>
      </c>
      <c r="N1437" s="42" t="n">
        <v>8248.9</v>
      </c>
      <c r="O1437" s="42" t="n">
        <v>8248.9</v>
      </c>
      <c r="P1437" s="42" t="n">
        <v>0</v>
      </c>
      <c r="Q1437" s="42" t="n">
        <v>0</v>
      </c>
      <c r="R1437" s="42" t="n">
        <v>0</v>
      </c>
      <c r="S1437" s="42">
        <f>N1437-(J1437-K1437)</f>
        <v/>
      </c>
      <c r="T1437">
        <f>IF(N1437=0,0,IF(AND(ABS(S1437)&gt;Calc!$B$8,ABS(S1437)/ABS(N1437)&gt;Calc!$B$9),1,0))</f>
        <v/>
      </c>
      <c r="U1437">
        <f>IF(AND(A1437=Calc!$B$3,OR(Calc!$B$6="*",G1437=Calc!$B$6),OR(Calc!$B$7="*",F1437=Calc!$B$7)),1,0)</f>
        <v/>
      </c>
      <c r="V1437">
        <f>IF(AND(U1437=1,J1437&gt;0),J1437+ROW()/1000000,0)</f>
        <v/>
      </c>
      <c r="W1437">
        <f>IF(AND(U1437=1,OR(N1437&lt;&gt;0,J1437&lt;&gt;0)),ABS(S1437)+ROW()/1000000,0)</f>
        <v/>
      </c>
      <c r="X1437">
        <f>IF(AND(U1437=1,T1437=1,C1437&lt;&gt;0),ABS(S1437)+ROW()/1000000,0)</f>
        <v/>
      </c>
    </row>
    <row r="1438">
      <c r="A1438" t="n">
        <v>201808</v>
      </c>
      <c r="B1438" t="inlineStr">
        <is>
          <t>08/2018</t>
        </is>
      </c>
      <c r="C1438" t="n">
        <v>16</v>
      </c>
      <c r="D1438" t="inlineStr">
        <is>
          <t>S16</t>
        </is>
      </c>
      <c r="E1438" t="inlineStr">
        <is>
          <t>Nexa Limousin (S16)</t>
        </is>
      </c>
      <c r="F1438" t="inlineStr">
        <is>
          <t>Pháp</t>
        </is>
      </c>
      <c r="G1438" t="inlineStr">
        <is>
          <t>POS</t>
        </is>
      </c>
      <c r="H1438" s="42" t="n">
        <v>1752</v>
      </c>
      <c r="I1438" s="42" t="n">
        <v>0</v>
      </c>
      <c r="J1438" s="42" t="n">
        <v>1752</v>
      </c>
      <c r="K1438" s="42" t="n">
        <v>0</v>
      </c>
      <c r="L1438" s="42" t="n">
        <v>1</v>
      </c>
      <c r="M1438" s="42" t="n">
        <v>8</v>
      </c>
      <c r="N1438" s="42" t="n">
        <v>1752</v>
      </c>
      <c r="O1438" s="42" t="n">
        <v>1752</v>
      </c>
      <c r="P1438" s="42" t="n">
        <v>0</v>
      </c>
      <c r="Q1438" s="42" t="n">
        <v>0</v>
      </c>
      <c r="R1438" s="42" t="n">
        <v>0</v>
      </c>
      <c r="S1438" s="42">
        <f>N1438-(J1438-K1438)</f>
        <v/>
      </c>
      <c r="T1438">
        <f>IF(N1438=0,0,IF(AND(ABS(S1438)&gt;Calc!$B$8,ABS(S1438)/ABS(N1438)&gt;Calc!$B$9),1,0))</f>
        <v/>
      </c>
      <c r="U1438">
        <f>IF(AND(A1438=Calc!$B$3,OR(Calc!$B$6="*",G1438=Calc!$B$6),OR(Calc!$B$7="*",F1438=Calc!$B$7)),1,0)</f>
        <v/>
      </c>
      <c r="V1438">
        <f>IF(AND(U1438=1,J1438&gt;0),J1438+ROW()/1000000,0)</f>
        <v/>
      </c>
      <c r="W1438">
        <f>IF(AND(U1438=1,OR(N1438&lt;&gt;0,J1438&lt;&gt;0)),ABS(S1438)+ROW()/1000000,0)</f>
        <v/>
      </c>
      <c r="X1438">
        <f>IF(AND(U1438=1,T1438=1,C1438&lt;&gt;0),ABS(S1438)+ROW()/1000000,0)</f>
        <v/>
      </c>
    </row>
    <row r="1439">
      <c r="A1439" t="n">
        <v>201808</v>
      </c>
      <c r="B1439" t="inlineStr">
        <is>
          <t>08/2018</t>
        </is>
      </c>
      <c r="C1439" t="n">
        <v>17</v>
      </c>
      <c r="D1439" t="inlineStr">
        <is>
          <t>S17</t>
        </is>
      </c>
      <c r="E1439" t="inlineStr">
        <is>
          <t>Nexa Martinique (S17)</t>
        </is>
      </c>
      <c r="F1439" t="inlineStr">
        <is>
          <t>Pháp</t>
        </is>
      </c>
      <c r="G1439" t="inlineStr">
        <is>
          <t>POS</t>
        </is>
      </c>
      <c r="H1439" s="42" t="n">
        <v>2002.38</v>
      </c>
      <c r="I1439" s="42" t="n">
        <v>183.6</v>
      </c>
      <c r="J1439" s="42" t="n">
        <v>1818.78</v>
      </c>
      <c r="K1439" s="42" t="n">
        <v>0</v>
      </c>
      <c r="L1439" s="42" t="n">
        <v>2</v>
      </c>
      <c r="M1439" s="42" t="n">
        <v>10</v>
      </c>
      <c r="N1439" s="42" t="n">
        <v>1818.78</v>
      </c>
      <c r="O1439" s="42" t="n">
        <v>1818.78</v>
      </c>
      <c r="P1439" s="42" t="n">
        <v>0</v>
      </c>
      <c r="Q1439" s="42" t="n">
        <v>0</v>
      </c>
      <c r="R1439" s="42" t="n">
        <v>0</v>
      </c>
      <c r="S1439" s="42">
        <f>N1439-(J1439-K1439)</f>
        <v/>
      </c>
      <c r="T1439">
        <f>IF(N1439=0,0,IF(AND(ABS(S1439)&gt;Calc!$B$8,ABS(S1439)/ABS(N1439)&gt;Calc!$B$9),1,0))</f>
        <v/>
      </c>
      <c r="U1439">
        <f>IF(AND(A1439=Calc!$B$3,OR(Calc!$B$6="*",G1439=Calc!$B$6),OR(Calc!$B$7="*",F1439=Calc!$B$7)),1,0)</f>
        <v/>
      </c>
      <c r="V1439">
        <f>IF(AND(U1439=1,J1439&gt;0),J1439+ROW()/1000000,0)</f>
        <v/>
      </c>
      <c r="W1439">
        <f>IF(AND(U1439=1,OR(N1439&lt;&gt;0,J1439&lt;&gt;0)),ABS(S1439)+ROW()/1000000,0)</f>
        <v/>
      </c>
      <c r="X1439">
        <f>IF(AND(U1439=1,T1439=1,C1439&lt;&gt;0),ABS(S1439)+ROW()/1000000,0)</f>
        <v/>
      </c>
    </row>
    <row r="1440">
      <c r="A1440" t="n">
        <v>201808</v>
      </c>
      <c r="B1440" t="inlineStr">
        <is>
          <t>08/2018</t>
        </is>
      </c>
      <c r="C1440" t="n">
        <v>18</v>
      </c>
      <c r="D1440" t="inlineStr">
        <is>
          <t>S18</t>
        </is>
      </c>
      <c r="E1440" t="inlineStr">
        <is>
          <t>Nexa Mayotte (S18)</t>
        </is>
      </c>
      <c r="F1440" t="inlineStr">
        <is>
          <t>Pháp</t>
        </is>
      </c>
      <c r="G1440" t="inlineStr">
        <is>
          <t>POS</t>
        </is>
      </c>
      <c r="H1440" s="42" t="n">
        <v>1796.4</v>
      </c>
      <c r="I1440" s="42" t="n">
        <v>179.64</v>
      </c>
      <c r="J1440" s="42" t="n">
        <v>1616.76</v>
      </c>
      <c r="K1440" s="42" t="n">
        <v>0</v>
      </c>
      <c r="L1440" s="42" t="n">
        <v>1</v>
      </c>
      <c r="M1440" s="42" t="n">
        <v>3</v>
      </c>
      <c r="N1440" s="42" t="n">
        <v>1616.76</v>
      </c>
      <c r="O1440" s="42" t="n">
        <v>1616.76</v>
      </c>
      <c r="P1440" s="42" t="n">
        <v>0</v>
      </c>
      <c r="Q1440" s="42" t="n">
        <v>0</v>
      </c>
      <c r="R1440" s="42" t="n">
        <v>0</v>
      </c>
      <c r="S1440" s="42">
        <f>N1440-(J1440-K1440)</f>
        <v/>
      </c>
      <c r="T1440">
        <f>IF(N1440=0,0,IF(AND(ABS(S1440)&gt;Calc!$B$8,ABS(S1440)/ABS(N1440)&gt;Calc!$B$9),1,0))</f>
        <v/>
      </c>
      <c r="U1440">
        <f>IF(AND(A1440=Calc!$B$3,OR(Calc!$B$6="*",G1440=Calc!$B$6),OR(Calc!$B$7="*",F1440=Calc!$B$7)),1,0)</f>
        <v/>
      </c>
      <c r="V1440">
        <f>IF(AND(U1440=1,J1440&gt;0),J1440+ROW()/1000000,0)</f>
        <v/>
      </c>
      <c r="W1440">
        <f>IF(AND(U1440=1,OR(N1440&lt;&gt;0,J1440&lt;&gt;0)),ABS(S1440)+ROW()/1000000,0)</f>
        <v/>
      </c>
      <c r="X1440">
        <f>IF(AND(U1440=1,T1440=1,C1440&lt;&gt;0),ABS(S1440)+ROW()/1000000,0)</f>
        <v/>
      </c>
    </row>
    <row r="1441">
      <c r="A1441" t="n">
        <v>201808</v>
      </c>
      <c r="B1441" t="inlineStr">
        <is>
          <t>08/2018</t>
        </is>
      </c>
      <c r="C1441" t="n">
        <v>19</v>
      </c>
      <c r="D1441" t="inlineStr">
        <is>
          <t>S19</t>
        </is>
      </c>
      <c r="E1441" t="inlineStr">
        <is>
          <t>Nexa Berlin (S19)</t>
        </is>
      </c>
      <c r="F1441" t="inlineStr">
        <is>
          <t>Đức</t>
        </is>
      </c>
      <c r="G1441" t="inlineStr">
        <is>
          <t>POS</t>
        </is>
      </c>
      <c r="H1441" s="42" t="n">
        <v>12833.5</v>
      </c>
      <c r="I1441" s="42" t="n">
        <v>762.1799999999999</v>
      </c>
      <c r="J1441" s="42" t="n">
        <v>12071.32</v>
      </c>
      <c r="K1441" s="42" t="n">
        <v>0</v>
      </c>
      <c r="L1441" s="42" t="n">
        <v>3</v>
      </c>
      <c r="M1441" s="42" t="n">
        <v>37</v>
      </c>
      <c r="N1441" s="42" t="n">
        <v>12071.32</v>
      </c>
      <c r="O1441" s="42" t="n">
        <v>12071.32</v>
      </c>
      <c r="P1441" s="42" t="n">
        <v>0</v>
      </c>
      <c r="Q1441" s="42" t="n">
        <v>0</v>
      </c>
      <c r="R1441" s="42" t="n">
        <v>0</v>
      </c>
      <c r="S1441" s="42">
        <f>N1441-(J1441-K1441)</f>
        <v/>
      </c>
      <c r="T1441">
        <f>IF(N1441=0,0,IF(AND(ABS(S1441)&gt;Calc!$B$8,ABS(S1441)/ABS(N1441)&gt;Calc!$B$9),1,0))</f>
        <v/>
      </c>
      <c r="U1441">
        <f>IF(AND(A1441=Calc!$B$3,OR(Calc!$B$6="*",G1441=Calc!$B$6),OR(Calc!$B$7="*",F1441=Calc!$B$7)),1,0)</f>
        <v/>
      </c>
      <c r="V1441">
        <f>IF(AND(U1441=1,J1441&gt;0),J1441+ROW()/1000000,0)</f>
        <v/>
      </c>
      <c r="W1441">
        <f>IF(AND(U1441=1,OR(N1441&lt;&gt;0,J1441&lt;&gt;0)),ABS(S1441)+ROW()/1000000,0)</f>
        <v/>
      </c>
      <c r="X1441">
        <f>IF(AND(U1441=1,T1441=1,C1441&lt;&gt;0),ABS(S1441)+ROW()/1000000,0)</f>
        <v/>
      </c>
    </row>
    <row r="1442">
      <c r="A1442" t="n">
        <v>201808</v>
      </c>
      <c r="B1442" t="inlineStr">
        <is>
          <t>08/2018</t>
        </is>
      </c>
      <c r="C1442" t="n">
        <v>20</v>
      </c>
      <c r="D1442" t="inlineStr">
        <is>
          <t>S20</t>
        </is>
      </c>
      <c r="E1442" t="inlineStr">
        <is>
          <t>Nexa Brandenburg (S20)</t>
        </is>
      </c>
      <c r="F1442" t="inlineStr">
        <is>
          <t>Đức</t>
        </is>
      </c>
      <c r="G1442" t="inlineStr">
        <is>
          <t>POS</t>
        </is>
      </c>
      <c r="H1442" s="42" t="n">
        <v>9928.77</v>
      </c>
      <c r="I1442" s="42" t="n">
        <v>974.09</v>
      </c>
      <c r="J1442" s="42" t="n">
        <v>8954.68</v>
      </c>
      <c r="K1442" s="42" t="n">
        <v>0</v>
      </c>
      <c r="L1442" s="42" t="n">
        <v>4</v>
      </c>
      <c r="M1442" s="42" t="n">
        <v>28</v>
      </c>
      <c r="N1442" s="42" t="n">
        <v>8954.68</v>
      </c>
      <c r="O1442" s="42" t="n">
        <v>8954.68</v>
      </c>
      <c r="P1442" s="42" t="n">
        <v>0</v>
      </c>
      <c r="Q1442" s="42" t="n">
        <v>0</v>
      </c>
      <c r="R1442" s="42" t="n">
        <v>0</v>
      </c>
      <c r="S1442" s="42">
        <f>N1442-(J1442-K1442)</f>
        <v/>
      </c>
      <c r="T1442">
        <f>IF(N1442=0,0,IF(AND(ABS(S1442)&gt;Calc!$B$8,ABS(S1442)/ABS(N1442)&gt;Calc!$B$9),1,0))</f>
        <v/>
      </c>
      <c r="U1442">
        <f>IF(AND(A1442=Calc!$B$3,OR(Calc!$B$6="*",G1442=Calc!$B$6),OR(Calc!$B$7="*",F1442=Calc!$B$7)),1,0)</f>
        <v/>
      </c>
      <c r="V1442">
        <f>IF(AND(U1442=1,J1442&gt;0),J1442+ROW()/1000000,0)</f>
        <v/>
      </c>
      <c r="W1442">
        <f>IF(AND(U1442=1,OR(N1442&lt;&gt;0,J1442&lt;&gt;0)),ABS(S1442)+ROW()/1000000,0)</f>
        <v/>
      </c>
      <c r="X1442">
        <f>IF(AND(U1442=1,T1442=1,C1442&lt;&gt;0),ABS(S1442)+ROW()/1000000,0)</f>
        <v/>
      </c>
    </row>
    <row r="1443">
      <c r="A1443" t="n">
        <v>201808</v>
      </c>
      <c r="B1443" t="inlineStr">
        <is>
          <t>08/2018</t>
        </is>
      </c>
      <c r="C1443" t="n">
        <v>21</v>
      </c>
      <c r="D1443" t="inlineStr">
        <is>
          <t>S21</t>
        </is>
      </c>
      <c r="E1443" t="inlineStr">
        <is>
          <t>Nexa Freie Hansestadt Bremen (S21)</t>
        </is>
      </c>
      <c r="F1443" t="inlineStr">
        <is>
          <t>Đức</t>
        </is>
      </c>
      <c r="G1443" t="inlineStr">
        <is>
          <t>POS</t>
        </is>
      </c>
      <c r="H1443" s="42" t="n">
        <v>6193.57</v>
      </c>
      <c r="I1443" s="42" t="n">
        <v>619.36</v>
      </c>
      <c r="J1443" s="42" t="n">
        <v>5574.21</v>
      </c>
      <c r="K1443" s="42" t="n">
        <v>0</v>
      </c>
      <c r="L1443" s="42" t="n">
        <v>3</v>
      </c>
      <c r="M1443" s="42" t="n">
        <v>21</v>
      </c>
      <c r="N1443" s="42" t="n">
        <v>5574.21</v>
      </c>
      <c r="O1443" s="42" t="n">
        <v>5574.21</v>
      </c>
      <c r="P1443" s="42" t="n">
        <v>0</v>
      </c>
      <c r="Q1443" s="42" t="n">
        <v>0</v>
      </c>
      <c r="R1443" s="42" t="n">
        <v>0</v>
      </c>
      <c r="S1443" s="42">
        <f>N1443-(J1443-K1443)</f>
        <v/>
      </c>
      <c r="T1443">
        <f>IF(N1443=0,0,IF(AND(ABS(S1443)&gt;Calc!$B$8,ABS(S1443)/ABS(N1443)&gt;Calc!$B$9),1,0))</f>
        <v/>
      </c>
      <c r="U1443">
        <f>IF(AND(A1443=Calc!$B$3,OR(Calc!$B$6="*",G1443=Calc!$B$6),OR(Calc!$B$7="*",F1443=Calc!$B$7)),1,0)</f>
        <v/>
      </c>
      <c r="V1443">
        <f>IF(AND(U1443=1,J1443&gt;0),J1443+ROW()/1000000,0)</f>
        <v/>
      </c>
      <c r="W1443">
        <f>IF(AND(U1443=1,OR(N1443&lt;&gt;0,J1443&lt;&gt;0)),ABS(S1443)+ROW()/1000000,0)</f>
        <v/>
      </c>
      <c r="X1443">
        <f>IF(AND(U1443=1,T1443=1,C1443&lt;&gt;0),ABS(S1443)+ROW()/1000000,0)</f>
        <v/>
      </c>
    </row>
    <row r="1444">
      <c r="A1444" t="n">
        <v>201808</v>
      </c>
      <c r="B1444" t="inlineStr">
        <is>
          <t>08/2018</t>
        </is>
      </c>
      <c r="C1444" t="n">
        <v>22</v>
      </c>
      <c r="D1444" t="inlineStr">
        <is>
          <t>S22</t>
        </is>
      </c>
      <c r="E1444" t="inlineStr">
        <is>
          <t>Nexa Freistaat Thüringen (S22)</t>
        </is>
      </c>
      <c r="F1444" t="inlineStr">
        <is>
          <t>Đức</t>
        </is>
      </c>
      <c r="G1444" t="inlineStr">
        <is>
          <t>POS</t>
        </is>
      </c>
      <c r="H1444" s="42" t="n">
        <v>1963.87</v>
      </c>
      <c r="I1444" s="42" t="n">
        <v>55.9</v>
      </c>
      <c r="J1444" s="42" t="n">
        <v>1907.97</v>
      </c>
      <c r="K1444" s="42" t="n">
        <v>0</v>
      </c>
      <c r="L1444" s="42" t="n">
        <v>4</v>
      </c>
      <c r="M1444" s="42" t="n">
        <v>9</v>
      </c>
      <c r="N1444" s="42" t="n">
        <v>1907.97</v>
      </c>
      <c r="O1444" s="42" t="n">
        <v>1907.97</v>
      </c>
      <c r="P1444" s="42" t="n">
        <v>0</v>
      </c>
      <c r="Q1444" s="42" t="n">
        <v>0</v>
      </c>
      <c r="R1444" s="42" t="n">
        <v>0</v>
      </c>
      <c r="S1444" s="42">
        <f>N1444-(J1444-K1444)</f>
        <v/>
      </c>
      <c r="T1444">
        <f>IF(N1444=0,0,IF(AND(ABS(S1444)&gt;Calc!$B$8,ABS(S1444)/ABS(N1444)&gt;Calc!$B$9),1,0))</f>
        <v/>
      </c>
      <c r="U1444">
        <f>IF(AND(A1444=Calc!$B$3,OR(Calc!$B$6="*",G1444=Calc!$B$6),OR(Calc!$B$7="*",F1444=Calc!$B$7)),1,0)</f>
        <v/>
      </c>
      <c r="V1444">
        <f>IF(AND(U1444=1,J1444&gt;0),J1444+ROW()/1000000,0)</f>
        <v/>
      </c>
      <c r="W1444">
        <f>IF(AND(U1444=1,OR(N1444&lt;&gt;0,J1444&lt;&gt;0)),ABS(S1444)+ROW()/1000000,0)</f>
        <v/>
      </c>
      <c r="X1444">
        <f>IF(AND(U1444=1,T1444=1,C1444&lt;&gt;0),ABS(S1444)+ROW()/1000000,0)</f>
        <v/>
      </c>
    </row>
    <row r="1445">
      <c r="A1445" t="n">
        <v>201808</v>
      </c>
      <c r="B1445" t="inlineStr">
        <is>
          <t>08/2018</t>
        </is>
      </c>
      <c r="C1445" t="n">
        <v>23</v>
      </c>
      <c r="D1445" t="inlineStr">
        <is>
          <t>S23</t>
        </is>
      </c>
      <c r="E1445" t="inlineStr">
        <is>
          <t>Nexa Hamburg (S23)</t>
        </is>
      </c>
      <c r="F1445" t="inlineStr">
        <is>
          <t>Đức</t>
        </is>
      </c>
      <c r="G1445" t="inlineStr">
        <is>
          <t>POS</t>
        </is>
      </c>
      <c r="H1445" s="42" t="n">
        <v>6186.57</v>
      </c>
      <c r="I1445" s="42" t="n">
        <v>469.79</v>
      </c>
      <c r="J1445" s="42" t="n">
        <v>5716.78</v>
      </c>
      <c r="K1445" s="42" t="n">
        <v>0</v>
      </c>
      <c r="L1445" s="42" t="n">
        <v>5</v>
      </c>
      <c r="M1445" s="42" t="n">
        <v>39</v>
      </c>
      <c r="N1445" s="42" t="n">
        <v>5716.78</v>
      </c>
      <c r="O1445" s="42" t="n">
        <v>5716.78</v>
      </c>
      <c r="P1445" s="42" t="n">
        <v>0</v>
      </c>
      <c r="Q1445" s="42" t="n">
        <v>0</v>
      </c>
      <c r="R1445" s="42" t="n">
        <v>0</v>
      </c>
      <c r="S1445" s="42">
        <f>N1445-(J1445-K1445)</f>
        <v/>
      </c>
      <c r="T1445">
        <f>IF(N1445=0,0,IF(AND(ABS(S1445)&gt;Calc!$B$8,ABS(S1445)/ABS(N1445)&gt;Calc!$B$9),1,0))</f>
        <v/>
      </c>
      <c r="U1445">
        <f>IF(AND(A1445=Calc!$B$3,OR(Calc!$B$6="*",G1445=Calc!$B$6),OR(Calc!$B$7="*",F1445=Calc!$B$7)),1,0)</f>
        <v/>
      </c>
      <c r="V1445">
        <f>IF(AND(U1445=1,J1445&gt;0),J1445+ROW()/1000000,0)</f>
        <v/>
      </c>
      <c r="W1445">
        <f>IF(AND(U1445=1,OR(N1445&lt;&gt;0,J1445&lt;&gt;0)),ABS(S1445)+ROW()/1000000,0)</f>
        <v/>
      </c>
      <c r="X1445">
        <f>IF(AND(U1445=1,T1445=1,C1445&lt;&gt;0),ABS(S1445)+ROW()/1000000,0)</f>
        <v/>
      </c>
    </row>
    <row r="1446">
      <c r="A1446" t="n">
        <v>201808</v>
      </c>
      <c r="B1446" t="inlineStr">
        <is>
          <t>08/2018</t>
        </is>
      </c>
      <c r="C1446" t="n">
        <v>24</v>
      </c>
      <c r="D1446" t="inlineStr">
        <is>
          <t>S24</t>
        </is>
      </c>
      <c r="E1446" t="inlineStr">
        <is>
          <t>Nexa Hessen (S24)</t>
        </is>
      </c>
      <c r="F1446" t="inlineStr">
        <is>
          <t>Đức</t>
        </is>
      </c>
      <c r="G1446" t="inlineStr">
        <is>
          <t>POS</t>
        </is>
      </c>
      <c r="H1446" s="42" t="n">
        <v>20972.69</v>
      </c>
      <c r="I1446" s="42" t="n">
        <v>254.52</v>
      </c>
      <c r="J1446" s="42" t="n">
        <v>20718.17</v>
      </c>
      <c r="K1446" s="42" t="n">
        <v>0</v>
      </c>
      <c r="L1446" s="42" t="n">
        <v>8</v>
      </c>
      <c r="M1446" s="42" t="n">
        <v>59</v>
      </c>
      <c r="N1446" s="42" t="n">
        <v>20718.17</v>
      </c>
      <c r="O1446" s="42" t="n">
        <v>20718.17</v>
      </c>
      <c r="P1446" s="42" t="n">
        <v>0</v>
      </c>
      <c r="Q1446" s="42" t="n">
        <v>0</v>
      </c>
      <c r="R1446" s="42" t="n">
        <v>0</v>
      </c>
      <c r="S1446" s="42">
        <f>N1446-(J1446-K1446)</f>
        <v/>
      </c>
      <c r="T1446">
        <f>IF(N1446=0,0,IF(AND(ABS(S1446)&gt;Calc!$B$8,ABS(S1446)/ABS(N1446)&gt;Calc!$B$9),1,0))</f>
        <v/>
      </c>
      <c r="U1446">
        <f>IF(AND(A1446=Calc!$B$3,OR(Calc!$B$6="*",G1446=Calc!$B$6),OR(Calc!$B$7="*",F1446=Calc!$B$7)),1,0)</f>
        <v/>
      </c>
      <c r="V1446">
        <f>IF(AND(U1446=1,J1446&gt;0),J1446+ROW()/1000000,0)</f>
        <v/>
      </c>
      <c r="W1446">
        <f>IF(AND(U1446=1,OR(N1446&lt;&gt;0,J1446&lt;&gt;0)),ABS(S1446)+ROW()/1000000,0)</f>
        <v/>
      </c>
      <c r="X1446">
        <f>IF(AND(U1446=1,T1446=1,C1446&lt;&gt;0),ABS(S1446)+ROW()/1000000,0)</f>
        <v/>
      </c>
    </row>
    <row r="1447">
      <c r="A1447" t="n">
        <v>201808</v>
      </c>
      <c r="B1447" t="inlineStr">
        <is>
          <t>08/2018</t>
        </is>
      </c>
      <c r="C1447" t="n">
        <v>27</v>
      </c>
      <c r="D1447" t="inlineStr">
        <is>
          <t>S27</t>
        </is>
      </c>
      <c r="E1447" t="inlineStr">
        <is>
          <t>Nexa Sachsen-Anhalt (S27)</t>
        </is>
      </c>
      <c r="F1447" t="inlineStr">
        <is>
          <t>Đức</t>
        </is>
      </c>
      <c r="G1447" t="inlineStr">
        <is>
          <t>POS</t>
        </is>
      </c>
      <c r="H1447" s="42" t="n">
        <v>10234.54</v>
      </c>
      <c r="I1447" s="42" t="n">
        <v>1023.47</v>
      </c>
      <c r="J1447" s="42" t="n">
        <v>9211.07</v>
      </c>
      <c r="K1447" s="42" t="n">
        <v>0</v>
      </c>
      <c r="L1447" s="42" t="n">
        <v>7</v>
      </c>
      <c r="M1447" s="42" t="n">
        <v>47</v>
      </c>
      <c r="N1447" s="42" t="n">
        <v>9211.07</v>
      </c>
      <c r="O1447" s="42" t="n">
        <v>9211.07</v>
      </c>
      <c r="P1447" s="42" t="n">
        <v>0</v>
      </c>
      <c r="Q1447" s="42" t="n">
        <v>0</v>
      </c>
      <c r="R1447" s="42" t="n">
        <v>0</v>
      </c>
      <c r="S1447" s="42">
        <f>N1447-(J1447-K1447)</f>
        <v/>
      </c>
      <c r="T1447">
        <f>IF(N1447=0,0,IF(AND(ABS(S1447)&gt;Calc!$B$8,ABS(S1447)/ABS(N1447)&gt;Calc!$B$9),1,0))</f>
        <v/>
      </c>
      <c r="U1447">
        <f>IF(AND(A1447=Calc!$B$3,OR(Calc!$B$6="*",G1447=Calc!$B$6),OR(Calc!$B$7="*",F1447=Calc!$B$7)),1,0)</f>
        <v/>
      </c>
      <c r="V1447">
        <f>IF(AND(U1447=1,J1447&gt;0),J1447+ROW()/1000000,0)</f>
        <v/>
      </c>
      <c r="W1447">
        <f>IF(AND(U1447=1,OR(N1447&lt;&gt;0,J1447&lt;&gt;0)),ABS(S1447)+ROW()/1000000,0)</f>
        <v/>
      </c>
      <c r="X1447">
        <f>IF(AND(U1447=1,T1447=1,C1447&lt;&gt;0),ABS(S1447)+ROW()/1000000,0)</f>
        <v/>
      </c>
    </row>
    <row r="1448">
      <c r="A1448" t="n">
        <v>201808</v>
      </c>
      <c r="B1448" t="inlineStr">
        <is>
          <t>08/2018</t>
        </is>
      </c>
      <c r="C1448" t="n">
        <v>29</v>
      </c>
      <c r="D1448" t="inlineStr">
        <is>
          <t>S29</t>
        </is>
      </c>
      <c r="E1448" t="inlineStr">
        <is>
          <t>Nexa Enna (S29)</t>
        </is>
      </c>
      <c r="F1448" t="inlineStr">
        <is>
          <t>Ý</t>
        </is>
      </c>
      <c r="G1448" t="inlineStr">
        <is>
          <t>POS</t>
        </is>
      </c>
      <c r="H1448" s="42" t="n">
        <v>9968.639999999999</v>
      </c>
      <c r="I1448" s="42" t="n">
        <v>901.38</v>
      </c>
      <c r="J1448" s="42" t="n">
        <v>9067.26</v>
      </c>
      <c r="K1448" s="42" t="n">
        <v>0</v>
      </c>
      <c r="L1448" s="42" t="n">
        <v>6</v>
      </c>
      <c r="M1448" s="42" t="n">
        <v>55</v>
      </c>
      <c r="N1448" s="42" t="n">
        <v>9067.26</v>
      </c>
      <c r="O1448" s="42" t="n">
        <v>9067.26</v>
      </c>
      <c r="P1448" s="42" t="n">
        <v>0</v>
      </c>
      <c r="Q1448" s="42" t="n">
        <v>0</v>
      </c>
      <c r="R1448" s="42" t="n">
        <v>0</v>
      </c>
      <c r="S1448" s="42">
        <f>N1448-(J1448-K1448)</f>
        <v/>
      </c>
      <c r="T1448">
        <f>IF(N1448=0,0,IF(AND(ABS(S1448)&gt;Calc!$B$8,ABS(S1448)/ABS(N1448)&gt;Calc!$B$9),1,0))</f>
        <v/>
      </c>
      <c r="U1448">
        <f>IF(AND(A1448=Calc!$B$3,OR(Calc!$B$6="*",G1448=Calc!$B$6),OR(Calc!$B$7="*",F1448=Calc!$B$7)),1,0)</f>
        <v/>
      </c>
      <c r="V1448">
        <f>IF(AND(U1448=1,J1448&gt;0),J1448+ROW()/1000000,0)</f>
        <v/>
      </c>
      <c r="W1448">
        <f>IF(AND(U1448=1,OR(N1448&lt;&gt;0,J1448&lt;&gt;0)),ABS(S1448)+ROW()/1000000,0)</f>
        <v/>
      </c>
      <c r="X1448">
        <f>IF(AND(U1448=1,T1448=1,C1448&lt;&gt;0),ABS(S1448)+ROW()/1000000,0)</f>
        <v/>
      </c>
    </row>
    <row r="1449">
      <c r="A1449" t="n">
        <v>201808</v>
      </c>
      <c r="B1449" t="inlineStr">
        <is>
          <t>08/2018</t>
        </is>
      </c>
      <c r="C1449" t="n">
        <v>30</v>
      </c>
      <c r="D1449" t="inlineStr">
        <is>
          <t>S30</t>
        </is>
      </c>
      <c r="E1449" t="inlineStr">
        <is>
          <t>Nexa Pesaro (S30)</t>
        </is>
      </c>
      <c r="F1449" t="inlineStr">
        <is>
          <t>Ý</t>
        </is>
      </c>
      <c r="G1449" t="inlineStr">
        <is>
          <t>POS</t>
        </is>
      </c>
      <c r="H1449" s="42" t="n">
        <v>37689.45</v>
      </c>
      <c r="I1449" s="42" t="n">
        <v>2248.18</v>
      </c>
      <c r="J1449" s="42" t="n">
        <v>35441.27</v>
      </c>
      <c r="K1449" s="42" t="n">
        <v>0</v>
      </c>
      <c r="L1449" s="42" t="n">
        <v>8</v>
      </c>
      <c r="M1449" s="42" t="n">
        <v>98</v>
      </c>
      <c r="N1449" s="42" t="n">
        <v>35441.27</v>
      </c>
      <c r="O1449" s="42" t="n">
        <v>35441.27</v>
      </c>
      <c r="P1449" s="42" t="n">
        <v>0</v>
      </c>
      <c r="Q1449" s="42" t="n">
        <v>0</v>
      </c>
      <c r="R1449" s="42" t="n">
        <v>1</v>
      </c>
      <c r="S1449" s="42">
        <f>N1449-(J1449-K1449)</f>
        <v/>
      </c>
      <c r="T1449">
        <f>IF(N1449=0,0,IF(AND(ABS(S1449)&gt;Calc!$B$8,ABS(S1449)/ABS(N1449)&gt;Calc!$B$9),1,0))</f>
        <v/>
      </c>
      <c r="U1449">
        <f>IF(AND(A1449=Calc!$B$3,OR(Calc!$B$6="*",G1449=Calc!$B$6),OR(Calc!$B$7="*",F1449=Calc!$B$7)),1,0)</f>
        <v/>
      </c>
      <c r="V1449">
        <f>IF(AND(U1449=1,J1449&gt;0),J1449+ROW()/1000000,0)</f>
        <v/>
      </c>
      <c r="W1449">
        <f>IF(AND(U1449=1,OR(N1449&lt;&gt;0,J1449&lt;&gt;0)),ABS(S1449)+ROW()/1000000,0)</f>
        <v/>
      </c>
      <c r="X1449">
        <f>IF(AND(U1449=1,T1449=1,C1449&lt;&gt;0),ABS(S1449)+ROW()/1000000,0)</f>
        <v/>
      </c>
    </row>
    <row r="1450">
      <c r="A1450" t="n">
        <v>201808</v>
      </c>
      <c r="B1450" t="inlineStr">
        <is>
          <t>08/2018</t>
        </is>
      </c>
      <c r="C1450" t="n">
        <v>31</v>
      </c>
      <c r="D1450" t="inlineStr">
        <is>
          <t>S31</t>
        </is>
      </c>
      <c r="E1450" t="inlineStr">
        <is>
          <t>Nexa Drenthe (S31)</t>
        </is>
      </c>
      <c r="F1450" t="inlineStr">
        <is>
          <t>Hà Lan</t>
        </is>
      </c>
      <c r="G1450" t="inlineStr">
        <is>
          <t>POS</t>
        </is>
      </c>
      <c r="H1450" s="42" t="n">
        <v>20195.23</v>
      </c>
      <c r="I1450" s="42" t="n">
        <v>637.9400000000001</v>
      </c>
      <c r="J1450" s="42" t="n">
        <v>19557.29</v>
      </c>
      <c r="K1450" s="42" t="n">
        <v>0</v>
      </c>
      <c r="L1450" s="42" t="n">
        <v>7</v>
      </c>
      <c r="M1450" s="42" t="n">
        <v>74</v>
      </c>
      <c r="N1450" s="42" t="n">
        <v>19557.29</v>
      </c>
      <c r="O1450" s="42" t="n">
        <v>19557.29</v>
      </c>
      <c r="P1450" s="42" t="n">
        <v>0</v>
      </c>
      <c r="Q1450" s="42" t="n">
        <v>0</v>
      </c>
      <c r="R1450" s="42" t="n">
        <v>0</v>
      </c>
      <c r="S1450" s="42">
        <f>N1450-(J1450-K1450)</f>
        <v/>
      </c>
      <c r="T1450">
        <f>IF(N1450=0,0,IF(AND(ABS(S1450)&gt;Calc!$B$8,ABS(S1450)/ABS(N1450)&gt;Calc!$B$9),1,0))</f>
        <v/>
      </c>
      <c r="U1450">
        <f>IF(AND(A1450=Calc!$B$3,OR(Calc!$B$6="*",G1450=Calc!$B$6),OR(Calc!$B$7="*",F1450=Calc!$B$7)),1,0)</f>
        <v/>
      </c>
      <c r="V1450">
        <f>IF(AND(U1450=1,J1450&gt;0),J1450+ROW()/1000000,0)</f>
        <v/>
      </c>
      <c r="W1450">
        <f>IF(AND(U1450=1,OR(N1450&lt;&gt;0,J1450&lt;&gt;0)),ABS(S1450)+ROW()/1000000,0)</f>
        <v/>
      </c>
      <c r="X1450">
        <f>IF(AND(U1450=1,T1450=1,C1450&lt;&gt;0),ABS(S1450)+ROW()/1000000,0)</f>
        <v/>
      </c>
    </row>
    <row r="1451">
      <c r="A1451" t="n">
        <v>201808</v>
      </c>
      <c r="B1451" t="inlineStr">
        <is>
          <t>08/2018</t>
        </is>
      </c>
      <c r="C1451" t="n">
        <v>32</v>
      </c>
      <c r="D1451" t="inlineStr">
        <is>
          <t>S32</t>
        </is>
      </c>
      <c r="E1451" t="inlineStr">
        <is>
          <t>Nexa Flevoland (S32)</t>
        </is>
      </c>
      <c r="F1451" t="inlineStr">
        <is>
          <t>Hà Lan</t>
        </is>
      </c>
      <c r="G1451" t="inlineStr">
        <is>
          <t>POS</t>
        </is>
      </c>
      <c r="H1451" s="42" t="n">
        <v>3249.75</v>
      </c>
      <c r="I1451" s="42" t="n">
        <v>0</v>
      </c>
      <c r="J1451" s="42" t="n">
        <v>3249.75</v>
      </c>
      <c r="K1451" s="42" t="n">
        <v>0</v>
      </c>
      <c r="L1451" s="42" t="n">
        <v>3</v>
      </c>
      <c r="M1451" s="42" t="n">
        <v>24</v>
      </c>
      <c r="N1451" s="42" t="n">
        <v>3249.75</v>
      </c>
      <c r="O1451" s="42" t="n">
        <v>3249.75</v>
      </c>
      <c r="P1451" s="42" t="n">
        <v>0</v>
      </c>
      <c r="Q1451" s="42" t="n">
        <v>0</v>
      </c>
      <c r="R1451" s="42" t="n">
        <v>0</v>
      </c>
      <c r="S1451" s="42">
        <f>N1451-(J1451-K1451)</f>
        <v/>
      </c>
      <c r="T1451">
        <f>IF(N1451=0,0,IF(AND(ABS(S1451)&gt;Calc!$B$8,ABS(S1451)/ABS(N1451)&gt;Calc!$B$9),1,0))</f>
        <v/>
      </c>
      <c r="U1451">
        <f>IF(AND(A1451=Calc!$B$3,OR(Calc!$B$6="*",G1451=Calc!$B$6),OR(Calc!$B$7="*",F1451=Calc!$B$7)),1,0)</f>
        <v/>
      </c>
      <c r="V1451">
        <f>IF(AND(U1451=1,J1451&gt;0),J1451+ROW()/1000000,0)</f>
        <v/>
      </c>
      <c r="W1451">
        <f>IF(AND(U1451=1,OR(N1451&lt;&gt;0,J1451&lt;&gt;0)),ABS(S1451)+ROW()/1000000,0)</f>
        <v/>
      </c>
      <c r="X1451">
        <f>IF(AND(U1451=1,T1451=1,C1451&lt;&gt;0),ABS(S1451)+ROW()/1000000,0)</f>
        <v/>
      </c>
    </row>
    <row r="1452">
      <c r="A1452" t="n">
        <v>201808</v>
      </c>
      <c r="B1452" t="inlineStr">
        <is>
          <t>08/2018</t>
        </is>
      </c>
      <c r="C1452" t="n">
        <v>33</v>
      </c>
      <c r="D1452" t="inlineStr">
        <is>
          <t>S33</t>
        </is>
      </c>
      <c r="E1452" t="inlineStr">
        <is>
          <t>Nexa Friesland (S33)</t>
        </is>
      </c>
      <c r="F1452" t="inlineStr">
        <is>
          <t>Hà Lan</t>
        </is>
      </c>
      <c r="G1452" t="inlineStr">
        <is>
          <t>POS</t>
        </is>
      </c>
      <c r="H1452" s="42" t="n">
        <v>1795.8</v>
      </c>
      <c r="I1452" s="42" t="n">
        <v>179.58</v>
      </c>
      <c r="J1452" s="42" t="n">
        <v>1616.22</v>
      </c>
      <c r="K1452" s="42" t="n">
        <v>0</v>
      </c>
      <c r="L1452" s="42" t="n">
        <v>1</v>
      </c>
      <c r="M1452" s="42" t="n">
        <v>12</v>
      </c>
      <c r="N1452" s="42" t="n">
        <v>1616.22</v>
      </c>
      <c r="O1452" s="42" t="n">
        <v>1616.22</v>
      </c>
      <c r="P1452" s="42" t="n">
        <v>0</v>
      </c>
      <c r="Q1452" s="42" t="n">
        <v>0</v>
      </c>
      <c r="R1452" s="42" t="n">
        <v>1</v>
      </c>
      <c r="S1452" s="42">
        <f>N1452-(J1452-K1452)</f>
        <v/>
      </c>
      <c r="T1452">
        <f>IF(N1452=0,0,IF(AND(ABS(S1452)&gt;Calc!$B$8,ABS(S1452)/ABS(N1452)&gt;Calc!$B$9),1,0))</f>
        <v/>
      </c>
      <c r="U1452">
        <f>IF(AND(A1452=Calc!$B$3,OR(Calc!$B$6="*",G1452=Calc!$B$6),OR(Calc!$B$7="*",F1452=Calc!$B$7)),1,0)</f>
        <v/>
      </c>
      <c r="V1452">
        <f>IF(AND(U1452=1,J1452&gt;0),J1452+ROW()/1000000,0)</f>
        <v/>
      </c>
      <c r="W1452">
        <f>IF(AND(U1452=1,OR(N1452&lt;&gt;0,J1452&lt;&gt;0)),ABS(S1452)+ROW()/1000000,0)</f>
        <v/>
      </c>
      <c r="X1452">
        <f>IF(AND(U1452=1,T1452=1,C1452&lt;&gt;0),ABS(S1452)+ROW()/1000000,0)</f>
        <v/>
      </c>
    </row>
    <row r="1453">
      <c r="A1453" t="n">
        <v>201808</v>
      </c>
      <c r="B1453" t="inlineStr">
        <is>
          <t>08/2018</t>
        </is>
      </c>
      <c r="C1453" t="n">
        <v>34</v>
      </c>
      <c r="D1453" t="inlineStr">
        <is>
          <t>S34</t>
        </is>
      </c>
      <c r="E1453" t="inlineStr">
        <is>
          <t>Nexa Groningen (S34)</t>
        </is>
      </c>
      <c r="F1453" t="inlineStr">
        <is>
          <t>Hà Lan</t>
        </is>
      </c>
      <c r="G1453" t="inlineStr">
        <is>
          <t>POS</t>
        </is>
      </c>
      <c r="H1453" s="42" t="n">
        <v>9921.73</v>
      </c>
      <c r="I1453" s="42" t="n">
        <v>550.84</v>
      </c>
      <c r="J1453" s="42" t="n">
        <v>9370.889999999999</v>
      </c>
      <c r="K1453" s="42" t="n">
        <v>0</v>
      </c>
      <c r="L1453" s="42" t="n">
        <v>5</v>
      </c>
      <c r="M1453" s="42" t="n">
        <v>48</v>
      </c>
      <c r="N1453" s="42" t="n">
        <v>9370.889999999999</v>
      </c>
      <c r="O1453" s="42" t="n">
        <v>9370.889999999999</v>
      </c>
      <c r="P1453" s="42" t="n">
        <v>1</v>
      </c>
      <c r="Q1453" s="42" t="n">
        <v>0</v>
      </c>
      <c r="R1453" s="42" t="n">
        <v>0</v>
      </c>
      <c r="S1453" s="42">
        <f>N1453-(J1453-K1453)</f>
        <v/>
      </c>
      <c r="T1453">
        <f>IF(N1453=0,0,IF(AND(ABS(S1453)&gt;Calc!$B$8,ABS(S1453)/ABS(N1453)&gt;Calc!$B$9),1,0))</f>
        <v/>
      </c>
      <c r="U1453">
        <f>IF(AND(A1453=Calc!$B$3,OR(Calc!$B$6="*",G1453=Calc!$B$6),OR(Calc!$B$7="*",F1453=Calc!$B$7)),1,0)</f>
        <v/>
      </c>
      <c r="V1453">
        <f>IF(AND(U1453=1,J1453&gt;0),J1453+ROW()/1000000,0)</f>
        <v/>
      </c>
      <c r="W1453">
        <f>IF(AND(U1453=1,OR(N1453&lt;&gt;0,J1453&lt;&gt;0)),ABS(S1453)+ROW()/1000000,0)</f>
        <v/>
      </c>
      <c r="X1453">
        <f>IF(AND(U1453=1,T1453=1,C1453&lt;&gt;0),ABS(S1453)+ROW()/1000000,0)</f>
        <v/>
      </c>
    </row>
    <row r="1454">
      <c r="A1454" t="n">
        <v>201808</v>
      </c>
      <c r="B1454" t="inlineStr">
        <is>
          <t>08/2018</t>
        </is>
      </c>
      <c r="C1454" t="n">
        <v>36</v>
      </c>
      <c r="D1454" t="inlineStr">
        <is>
          <t>S36</t>
        </is>
      </c>
      <c r="E1454" t="inlineStr">
        <is>
          <t>Nexa Armagh (S36)</t>
        </is>
      </c>
      <c r="F1454" t="inlineStr">
        <is>
          <t>Anh</t>
        </is>
      </c>
      <c r="G1454" t="inlineStr">
        <is>
          <t>POS</t>
        </is>
      </c>
      <c r="H1454" s="42" t="n">
        <v>18623.31</v>
      </c>
      <c r="I1454" s="42" t="n">
        <v>410.06</v>
      </c>
      <c r="J1454" s="42" t="n">
        <v>18213.25</v>
      </c>
      <c r="K1454" s="42" t="n">
        <v>529</v>
      </c>
      <c r="L1454" s="42" t="n">
        <v>8</v>
      </c>
      <c r="M1454" s="42" t="n">
        <v>38</v>
      </c>
      <c r="N1454" s="42" t="n">
        <v>17684.25</v>
      </c>
      <c r="O1454" s="42" t="n">
        <v>18213.25</v>
      </c>
      <c r="P1454" s="42" t="n">
        <v>0</v>
      </c>
      <c r="Q1454" s="42" t="n">
        <v>0</v>
      </c>
      <c r="R1454" s="42" t="n">
        <v>0</v>
      </c>
      <c r="S1454" s="42">
        <f>N1454-(J1454-K1454)</f>
        <v/>
      </c>
      <c r="T1454">
        <f>IF(N1454=0,0,IF(AND(ABS(S1454)&gt;Calc!$B$8,ABS(S1454)/ABS(N1454)&gt;Calc!$B$9),1,0))</f>
        <v/>
      </c>
      <c r="U1454">
        <f>IF(AND(A1454=Calc!$B$3,OR(Calc!$B$6="*",G1454=Calc!$B$6),OR(Calc!$B$7="*",F1454=Calc!$B$7)),1,0)</f>
        <v/>
      </c>
      <c r="V1454">
        <f>IF(AND(U1454=1,J1454&gt;0),J1454+ROW()/1000000,0)</f>
        <v/>
      </c>
      <c r="W1454">
        <f>IF(AND(U1454=1,OR(N1454&lt;&gt;0,J1454&lt;&gt;0)),ABS(S1454)+ROW()/1000000,0)</f>
        <v/>
      </c>
      <c r="X1454">
        <f>IF(AND(U1454=1,T1454=1,C1454&lt;&gt;0),ABS(S1454)+ROW()/1000000,0)</f>
        <v/>
      </c>
    </row>
    <row r="1455">
      <c r="A1455" t="n">
        <v>201808</v>
      </c>
      <c r="B1455" t="inlineStr">
        <is>
          <t>08/2018</t>
        </is>
      </c>
      <c r="C1455" t="n">
        <v>37</v>
      </c>
      <c r="D1455" t="inlineStr">
        <is>
          <t>S37</t>
        </is>
      </c>
      <c r="E1455" t="inlineStr">
        <is>
          <t>Nexa Ayrshire (S37)</t>
        </is>
      </c>
      <c r="F1455" t="inlineStr">
        <is>
          <t>Anh</t>
        </is>
      </c>
      <c r="G1455" t="inlineStr">
        <is>
          <t>POS</t>
        </is>
      </c>
      <c r="H1455" s="42" t="n">
        <v>6032.02</v>
      </c>
      <c r="I1455" s="42" t="n">
        <v>424.26</v>
      </c>
      <c r="J1455" s="42" t="n">
        <v>5607.76</v>
      </c>
      <c r="K1455" s="42" t="n">
        <v>0</v>
      </c>
      <c r="L1455" s="42" t="n">
        <v>4</v>
      </c>
      <c r="M1455" s="42" t="n">
        <v>30</v>
      </c>
      <c r="N1455" s="42" t="n">
        <v>5607.76</v>
      </c>
      <c r="O1455" s="42" t="n">
        <v>5607.76</v>
      </c>
      <c r="P1455" s="42" t="n">
        <v>0</v>
      </c>
      <c r="Q1455" s="42" t="n">
        <v>0</v>
      </c>
      <c r="R1455" s="42" t="n">
        <v>0</v>
      </c>
      <c r="S1455" s="42">
        <f>N1455-(J1455-K1455)</f>
        <v/>
      </c>
      <c r="T1455">
        <f>IF(N1455=0,0,IF(AND(ABS(S1455)&gt;Calc!$B$8,ABS(S1455)/ABS(N1455)&gt;Calc!$B$9),1,0))</f>
        <v/>
      </c>
      <c r="U1455">
        <f>IF(AND(A1455=Calc!$B$3,OR(Calc!$B$6="*",G1455=Calc!$B$6),OR(Calc!$B$7="*",F1455=Calc!$B$7)),1,0)</f>
        <v/>
      </c>
      <c r="V1455">
        <f>IF(AND(U1455=1,J1455&gt;0),J1455+ROW()/1000000,0)</f>
        <v/>
      </c>
      <c r="W1455">
        <f>IF(AND(U1455=1,OR(N1455&lt;&gt;0,J1455&lt;&gt;0)),ABS(S1455)+ROW()/1000000,0)</f>
        <v/>
      </c>
      <c r="X1455">
        <f>IF(AND(U1455=1,T1455=1,C1455&lt;&gt;0),ABS(S1455)+ROW()/1000000,0)</f>
        <v/>
      </c>
    </row>
    <row r="1456">
      <c r="A1456" t="n">
        <v>201808</v>
      </c>
      <c r="B1456" t="inlineStr">
        <is>
          <t>08/2018</t>
        </is>
      </c>
      <c r="C1456" t="n">
        <v>38</v>
      </c>
      <c r="D1456" t="inlineStr">
        <is>
          <t>S38</t>
        </is>
      </c>
      <c r="E1456" t="inlineStr">
        <is>
          <t>Nexa Belfast (S38)</t>
        </is>
      </c>
      <c r="F1456" t="inlineStr">
        <is>
          <t>Anh</t>
        </is>
      </c>
      <c r="G1456" t="inlineStr">
        <is>
          <t>POS</t>
        </is>
      </c>
      <c r="H1456" s="42" t="n">
        <v>29702.4</v>
      </c>
      <c r="I1456" s="42" t="n">
        <v>2507.16</v>
      </c>
      <c r="J1456" s="42" t="n">
        <v>27195.24</v>
      </c>
      <c r="K1456" s="42" t="n">
        <v>540.5700000000001</v>
      </c>
      <c r="L1456" s="42" t="n">
        <v>7</v>
      </c>
      <c r="M1456" s="42" t="n">
        <v>64</v>
      </c>
      <c r="N1456" s="42" t="n">
        <v>26654.67</v>
      </c>
      <c r="O1456" s="42" t="n">
        <v>27195.24</v>
      </c>
      <c r="P1456" s="42" t="n">
        <v>0</v>
      </c>
      <c r="Q1456" s="42" t="n">
        <v>0</v>
      </c>
      <c r="R1456" s="42" t="n">
        <v>0</v>
      </c>
      <c r="S1456" s="42">
        <f>N1456-(J1456-K1456)</f>
        <v/>
      </c>
      <c r="T1456">
        <f>IF(N1456=0,0,IF(AND(ABS(S1456)&gt;Calc!$B$8,ABS(S1456)/ABS(N1456)&gt;Calc!$B$9),1,0))</f>
        <v/>
      </c>
      <c r="U1456">
        <f>IF(AND(A1456=Calc!$B$3,OR(Calc!$B$6="*",G1456=Calc!$B$6),OR(Calc!$B$7="*",F1456=Calc!$B$7)),1,0)</f>
        <v/>
      </c>
      <c r="V1456">
        <f>IF(AND(U1456=1,J1456&gt;0),J1456+ROW()/1000000,0)</f>
        <v/>
      </c>
      <c r="W1456">
        <f>IF(AND(U1456=1,OR(N1456&lt;&gt;0,J1456&lt;&gt;0)),ABS(S1456)+ROW()/1000000,0)</f>
        <v/>
      </c>
      <c r="X1456">
        <f>IF(AND(U1456=1,T1456=1,C1456&lt;&gt;0),ABS(S1456)+ROW()/1000000,0)</f>
        <v/>
      </c>
    </row>
    <row r="1457">
      <c r="A1457" t="n">
        <v>201808</v>
      </c>
      <c r="B1457" t="inlineStr">
        <is>
          <t>08/2018</t>
        </is>
      </c>
      <c r="C1457" t="n">
        <v>39</v>
      </c>
      <c r="D1457" t="inlineStr">
        <is>
          <t>S39</t>
        </is>
      </c>
      <c r="E1457" t="inlineStr">
        <is>
          <t>Nexa Blaenau Gwent (S39)</t>
        </is>
      </c>
      <c r="F1457" t="inlineStr">
        <is>
          <t>Anh</t>
        </is>
      </c>
      <c r="G1457" t="inlineStr">
        <is>
          <t>POS</t>
        </is>
      </c>
      <c r="H1457" s="42" t="n">
        <v>14883.8</v>
      </c>
      <c r="I1457" s="42" t="n">
        <v>109.8</v>
      </c>
      <c r="J1457" s="42" t="n">
        <v>14774</v>
      </c>
      <c r="K1457" s="42" t="n">
        <v>1257.94</v>
      </c>
      <c r="L1457" s="42" t="n">
        <v>7</v>
      </c>
      <c r="M1457" s="42" t="n">
        <v>49</v>
      </c>
      <c r="N1457" s="42" t="n">
        <v>13516.06</v>
      </c>
      <c r="O1457" s="42" t="n">
        <v>14774</v>
      </c>
      <c r="P1457" s="42" t="n">
        <v>1</v>
      </c>
      <c r="Q1457" s="42" t="n">
        <v>0</v>
      </c>
      <c r="R1457" s="42" t="n">
        <v>0</v>
      </c>
      <c r="S1457" s="42">
        <f>N1457-(J1457-K1457)</f>
        <v/>
      </c>
      <c r="T1457">
        <f>IF(N1457=0,0,IF(AND(ABS(S1457)&gt;Calc!$B$8,ABS(S1457)/ABS(N1457)&gt;Calc!$B$9),1,0))</f>
        <v/>
      </c>
      <c r="U1457">
        <f>IF(AND(A1457=Calc!$B$3,OR(Calc!$B$6="*",G1457=Calc!$B$6),OR(Calc!$B$7="*",F1457=Calc!$B$7)),1,0)</f>
        <v/>
      </c>
      <c r="V1457">
        <f>IF(AND(U1457=1,J1457&gt;0),J1457+ROW()/1000000,0)</f>
        <v/>
      </c>
      <c r="W1457">
        <f>IF(AND(U1457=1,OR(N1457&lt;&gt;0,J1457&lt;&gt;0)),ABS(S1457)+ROW()/1000000,0)</f>
        <v/>
      </c>
      <c r="X1457">
        <f>IF(AND(U1457=1,T1457=1,C1457&lt;&gt;0),ABS(S1457)+ROW()/1000000,0)</f>
        <v/>
      </c>
    </row>
    <row r="1458">
      <c r="A1458" t="n">
        <v>201808</v>
      </c>
      <c r="B1458" t="inlineStr">
        <is>
          <t>08/2018</t>
        </is>
      </c>
      <c r="C1458" t="n">
        <v>40</v>
      </c>
      <c r="D1458" t="inlineStr">
        <is>
          <t>S40</t>
        </is>
      </c>
      <c r="E1458" t="inlineStr">
        <is>
          <t>Nexa Dungannon and South Tyrone (S40)</t>
        </is>
      </c>
      <c r="F1458" t="inlineStr">
        <is>
          <t>Anh</t>
        </is>
      </c>
      <c r="G1458" t="inlineStr">
        <is>
          <t>POS</t>
        </is>
      </c>
      <c r="H1458" s="42" t="n">
        <v>11955.01</v>
      </c>
      <c r="I1458" s="42" t="n">
        <v>1118.93</v>
      </c>
      <c r="J1458" s="42" t="n">
        <v>10836.08</v>
      </c>
      <c r="K1458" s="42" t="n">
        <v>219</v>
      </c>
      <c r="L1458" s="42" t="n">
        <v>6</v>
      </c>
      <c r="M1458" s="42" t="n">
        <v>48</v>
      </c>
      <c r="N1458" s="42" t="n">
        <v>10617.08</v>
      </c>
      <c r="O1458" s="42" t="n">
        <v>10836.08</v>
      </c>
      <c r="P1458" s="42" t="n">
        <v>1</v>
      </c>
      <c r="Q1458" s="42" t="n">
        <v>0</v>
      </c>
      <c r="R1458" s="42" t="n">
        <v>0</v>
      </c>
      <c r="S1458" s="42">
        <f>N1458-(J1458-K1458)</f>
        <v/>
      </c>
      <c r="T1458">
        <f>IF(N1458=0,0,IF(AND(ABS(S1458)&gt;Calc!$B$8,ABS(S1458)/ABS(N1458)&gt;Calc!$B$9),1,0))</f>
        <v/>
      </c>
      <c r="U1458">
        <f>IF(AND(A1458=Calc!$B$3,OR(Calc!$B$6="*",G1458=Calc!$B$6),OR(Calc!$B$7="*",F1458=Calc!$B$7)),1,0)</f>
        <v/>
      </c>
      <c r="V1458">
        <f>IF(AND(U1458=1,J1458&gt;0),J1458+ROW()/1000000,0)</f>
        <v/>
      </c>
      <c r="W1458">
        <f>IF(AND(U1458=1,OR(N1458&lt;&gt;0,J1458&lt;&gt;0)),ABS(S1458)+ROW()/1000000,0)</f>
        <v/>
      </c>
      <c r="X1458">
        <f>IF(AND(U1458=1,T1458=1,C1458&lt;&gt;0),ABS(S1458)+ROW()/1000000,0)</f>
        <v/>
      </c>
    </row>
    <row r="1459">
      <c r="A1459" t="n">
        <v>201808</v>
      </c>
      <c r="B1459" t="inlineStr">
        <is>
          <t>08/2018</t>
        </is>
      </c>
      <c r="C1459" t="n">
        <v>41</v>
      </c>
      <c r="D1459" t="inlineStr">
        <is>
          <t>S41</t>
        </is>
      </c>
      <c r="E1459" t="inlineStr">
        <is>
          <t>Nexa Fermanagh (S41)</t>
        </is>
      </c>
      <c r="F1459" t="inlineStr">
        <is>
          <t>Anh</t>
        </is>
      </c>
      <c r="G1459" t="inlineStr">
        <is>
          <t>POS</t>
        </is>
      </c>
      <c r="H1459" s="42" t="n">
        <v>9269.379999999999</v>
      </c>
      <c r="I1459" s="42" t="n">
        <v>924.35</v>
      </c>
      <c r="J1459" s="42" t="n">
        <v>8345.030000000001</v>
      </c>
      <c r="K1459" s="42" t="n">
        <v>0</v>
      </c>
      <c r="L1459" s="42" t="n">
        <v>8</v>
      </c>
      <c r="M1459" s="42" t="n">
        <v>26</v>
      </c>
      <c r="N1459" s="42" t="n">
        <v>8345.030000000001</v>
      </c>
      <c r="O1459" s="42" t="n">
        <v>8345.030000000001</v>
      </c>
      <c r="P1459" s="42" t="n">
        <v>0</v>
      </c>
      <c r="Q1459" s="42" t="n">
        <v>0</v>
      </c>
      <c r="R1459" s="42" t="n">
        <v>0</v>
      </c>
      <c r="S1459" s="42">
        <f>N1459-(J1459-K1459)</f>
        <v/>
      </c>
      <c r="T1459">
        <f>IF(N1459=0,0,IF(AND(ABS(S1459)&gt;Calc!$B$8,ABS(S1459)/ABS(N1459)&gt;Calc!$B$9),1,0))</f>
        <v/>
      </c>
      <c r="U1459">
        <f>IF(AND(A1459=Calc!$B$3,OR(Calc!$B$6="*",G1459=Calc!$B$6),OR(Calc!$B$7="*",F1459=Calc!$B$7)),1,0)</f>
        <v/>
      </c>
      <c r="V1459">
        <f>IF(AND(U1459=1,J1459&gt;0),J1459+ROW()/1000000,0)</f>
        <v/>
      </c>
      <c r="W1459">
        <f>IF(AND(U1459=1,OR(N1459&lt;&gt;0,J1459&lt;&gt;0)),ABS(S1459)+ROW()/1000000,0)</f>
        <v/>
      </c>
      <c r="X1459">
        <f>IF(AND(U1459=1,T1459=1,C1459&lt;&gt;0),ABS(S1459)+ROW()/1000000,0)</f>
        <v/>
      </c>
    </row>
    <row r="1460">
      <c r="A1460" t="n">
        <v>201808</v>
      </c>
      <c r="B1460" t="inlineStr">
        <is>
          <t>08/2018</t>
        </is>
      </c>
      <c r="C1460" t="n">
        <v>42</v>
      </c>
      <c r="D1460" t="inlineStr">
        <is>
          <t>S42</t>
        </is>
      </c>
      <c r="E1460" t="inlineStr">
        <is>
          <t>Nexa North Down (S42)</t>
        </is>
      </c>
      <c r="F1460" t="inlineStr">
        <is>
          <t>Anh</t>
        </is>
      </c>
      <c r="G1460" t="inlineStr">
        <is>
          <t>POS</t>
        </is>
      </c>
      <c r="H1460" s="42" t="n">
        <v>20668.32</v>
      </c>
      <c r="I1460" s="42" t="n">
        <v>1405.94</v>
      </c>
      <c r="J1460" s="42" t="n">
        <v>19262.38</v>
      </c>
      <c r="K1460" s="42" t="n">
        <v>485.99</v>
      </c>
      <c r="L1460" s="42" t="n">
        <v>7</v>
      </c>
      <c r="M1460" s="42" t="n">
        <v>62</v>
      </c>
      <c r="N1460" s="42" t="n">
        <v>18776.39</v>
      </c>
      <c r="O1460" s="42" t="n">
        <v>19262.38</v>
      </c>
      <c r="P1460" s="42" t="n">
        <v>0</v>
      </c>
      <c r="Q1460" s="42" t="n">
        <v>0</v>
      </c>
      <c r="R1460" s="42" t="n">
        <v>0</v>
      </c>
      <c r="S1460" s="42">
        <f>N1460-(J1460-K1460)</f>
        <v/>
      </c>
      <c r="T1460">
        <f>IF(N1460=0,0,IF(AND(ABS(S1460)&gt;Calc!$B$8,ABS(S1460)/ABS(N1460)&gt;Calc!$B$9),1,0))</f>
        <v/>
      </c>
      <c r="U1460">
        <f>IF(AND(A1460=Calc!$B$3,OR(Calc!$B$6="*",G1460=Calc!$B$6),OR(Calc!$B$7="*",F1460=Calc!$B$7)),1,0)</f>
        <v/>
      </c>
      <c r="V1460">
        <f>IF(AND(U1460=1,J1460&gt;0),J1460+ROW()/1000000,0)</f>
        <v/>
      </c>
      <c r="W1460">
        <f>IF(AND(U1460=1,OR(N1460&lt;&gt;0,J1460&lt;&gt;0)),ABS(S1460)+ROW()/1000000,0)</f>
        <v/>
      </c>
      <c r="X1460">
        <f>IF(AND(U1460=1,T1460=1,C1460&lt;&gt;0),ABS(S1460)+ROW()/1000000,0)</f>
        <v/>
      </c>
    </row>
    <row r="1461">
      <c r="A1461" t="n">
        <v>201808</v>
      </c>
      <c r="B1461" t="inlineStr">
        <is>
          <t>08/2018</t>
        </is>
      </c>
      <c r="C1461" t="n">
        <v>43</v>
      </c>
      <c r="D1461" t="inlineStr">
        <is>
          <t>S43</t>
        </is>
      </c>
      <c r="E1461" t="inlineStr">
        <is>
          <t>Nexa Alaska (S43)</t>
        </is>
      </c>
      <c r="F1461" t="inlineStr">
        <is>
          <t>Mỹ</t>
        </is>
      </c>
      <c r="G1461" t="inlineStr">
        <is>
          <t>POS</t>
        </is>
      </c>
      <c r="H1461" s="42" t="n">
        <v>10153.26</v>
      </c>
      <c r="I1461" s="42" t="n">
        <v>610.21</v>
      </c>
      <c r="J1461" s="42" t="n">
        <v>9543.049999999999</v>
      </c>
      <c r="K1461" s="42" t="n">
        <v>359.89</v>
      </c>
      <c r="L1461" s="42" t="n">
        <v>11</v>
      </c>
      <c r="M1461" s="42" t="n">
        <v>66</v>
      </c>
      <c r="N1461" s="42" t="n">
        <v>9183.16</v>
      </c>
      <c r="O1461" s="42" t="n">
        <v>9543.049999999999</v>
      </c>
      <c r="P1461" s="42" t="n">
        <v>0</v>
      </c>
      <c r="Q1461" s="42" t="n">
        <v>0</v>
      </c>
      <c r="R1461" s="42" t="n">
        <v>0</v>
      </c>
      <c r="S1461" s="42">
        <f>N1461-(J1461-K1461)</f>
        <v/>
      </c>
      <c r="T1461">
        <f>IF(N1461=0,0,IF(AND(ABS(S1461)&gt;Calc!$B$8,ABS(S1461)/ABS(N1461)&gt;Calc!$B$9),1,0))</f>
        <v/>
      </c>
      <c r="U1461">
        <f>IF(AND(A1461=Calc!$B$3,OR(Calc!$B$6="*",G1461=Calc!$B$6),OR(Calc!$B$7="*",F1461=Calc!$B$7)),1,0)</f>
        <v/>
      </c>
      <c r="V1461">
        <f>IF(AND(U1461=1,J1461&gt;0),J1461+ROW()/1000000,0)</f>
        <v/>
      </c>
      <c r="W1461">
        <f>IF(AND(U1461=1,OR(N1461&lt;&gt;0,J1461&lt;&gt;0)),ABS(S1461)+ROW()/1000000,0)</f>
        <v/>
      </c>
      <c r="X1461">
        <f>IF(AND(U1461=1,T1461=1,C1461&lt;&gt;0),ABS(S1461)+ROW()/1000000,0)</f>
        <v/>
      </c>
    </row>
    <row r="1462">
      <c r="A1462" t="n">
        <v>201808</v>
      </c>
      <c r="B1462" t="inlineStr">
        <is>
          <t>08/2018</t>
        </is>
      </c>
      <c r="C1462" t="n">
        <v>44</v>
      </c>
      <c r="D1462" t="inlineStr">
        <is>
          <t>S44</t>
        </is>
      </c>
      <c r="E1462" t="inlineStr">
        <is>
          <t>Nexa Arkansas (S44)</t>
        </is>
      </c>
      <c r="F1462" t="inlineStr">
        <is>
          <t>Mỹ</t>
        </is>
      </c>
      <c r="G1462" t="inlineStr">
        <is>
          <t>POS</t>
        </is>
      </c>
      <c r="H1462" s="42" t="n">
        <v>14364.26</v>
      </c>
      <c r="I1462" s="42" t="n">
        <v>663.47</v>
      </c>
      <c r="J1462" s="42" t="n">
        <v>13700.79</v>
      </c>
      <c r="K1462" s="42" t="n">
        <v>0</v>
      </c>
      <c r="L1462" s="42" t="n">
        <v>12</v>
      </c>
      <c r="M1462" s="42" t="n">
        <v>75</v>
      </c>
      <c r="N1462" s="42" t="n">
        <v>13700.79</v>
      </c>
      <c r="O1462" s="42" t="n">
        <v>13700.79</v>
      </c>
      <c r="P1462" s="42" t="n">
        <v>0</v>
      </c>
      <c r="Q1462" s="42" t="n">
        <v>0</v>
      </c>
      <c r="R1462" s="42" t="n">
        <v>1</v>
      </c>
      <c r="S1462" s="42">
        <f>N1462-(J1462-K1462)</f>
        <v/>
      </c>
      <c r="T1462">
        <f>IF(N1462=0,0,IF(AND(ABS(S1462)&gt;Calc!$B$8,ABS(S1462)/ABS(N1462)&gt;Calc!$B$9),1,0))</f>
        <v/>
      </c>
      <c r="U1462">
        <f>IF(AND(A1462=Calc!$B$3,OR(Calc!$B$6="*",G1462=Calc!$B$6),OR(Calc!$B$7="*",F1462=Calc!$B$7)),1,0)</f>
        <v/>
      </c>
      <c r="V1462">
        <f>IF(AND(U1462=1,J1462&gt;0),J1462+ROW()/1000000,0)</f>
        <v/>
      </c>
      <c r="W1462">
        <f>IF(AND(U1462=1,OR(N1462&lt;&gt;0,J1462&lt;&gt;0)),ABS(S1462)+ROW()/1000000,0)</f>
        <v/>
      </c>
      <c r="X1462">
        <f>IF(AND(U1462=1,T1462=1,C1462&lt;&gt;0),ABS(S1462)+ROW()/1000000,0)</f>
        <v/>
      </c>
    </row>
    <row r="1463">
      <c r="A1463" t="n">
        <v>201808</v>
      </c>
      <c r="B1463" t="inlineStr">
        <is>
          <t>08/2018</t>
        </is>
      </c>
      <c r="C1463" t="n">
        <v>45</v>
      </c>
      <c r="D1463" t="inlineStr">
        <is>
          <t>S45</t>
        </is>
      </c>
      <c r="E1463" t="inlineStr">
        <is>
          <t>Nexa Connecticut (S45)</t>
        </is>
      </c>
      <c r="F1463" t="inlineStr">
        <is>
          <t>Mỹ</t>
        </is>
      </c>
      <c r="G1463" t="inlineStr">
        <is>
          <t>POS</t>
        </is>
      </c>
      <c r="H1463" s="42" t="n">
        <v>20910.39</v>
      </c>
      <c r="I1463" s="42" t="n">
        <v>798.53</v>
      </c>
      <c r="J1463" s="42" t="n">
        <v>20111.86</v>
      </c>
      <c r="K1463" s="42" t="n">
        <v>0</v>
      </c>
      <c r="L1463" s="42" t="n">
        <v>9</v>
      </c>
      <c r="M1463" s="42" t="n">
        <v>69</v>
      </c>
      <c r="N1463" s="42" t="n">
        <v>20111.86</v>
      </c>
      <c r="O1463" s="42" t="n">
        <v>20111.86</v>
      </c>
      <c r="P1463" s="42" t="n">
        <v>0</v>
      </c>
      <c r="Q1463" s="42" t="n">
        <v>0</v>
      </c>
      <c r="R1463" s="42" t="n">
        <v>1</v>
      </c>
      <c r="S1463" s="42">
        <f>N1463-(J1463-K1463)</f>
        <v/>
      </c>
      <c r="T1463">
        <f>IF(N1463=0,0,IF(AND(ABS(S1463)&gt;Calc!$B$8,ABS(S1463)/ABS(N1463)&gt;Calc!$B$9),1,0))</f>
        <v/>
      </c>
      <c r="U1463">
        <f>IF(AND(A1463=Calc!$B$3,OR(Calc!$B$6="*",G1463=Calc!$B$6),OR(Calc!$B$7="*",F1463=Calc!$B$7)),1,0)</f>
        <v/>
      </c>
      <c r="V1463">
        <f>IF(AND(U1463=1,J1463&gt;0),J1463+ROW()/1000000,0)</f>
        <v/>
      </c>
      <c r="W1463">
        <f>IF(AND(U1463=1,OR(N1463&lt;&gt;0,J1463&lt;&gt;0)),ABS(S1463)+ROW()/1000000,0)</f>
        <v/>
      </c>
      <c r="X1463">
        <f>IF(AND(U1463=1,T1463=1,C1463&lt;&gt;0),ABS(S1463)+ROW()/1000000,0)</f>
        <v/>
      </c>
    </row>
    <row r="1464">
      <c r="A1464" t="n">
        <v>201808</v>
      </c>
      <c r="B1464" t="inlineStr">
        <is>
          <t>08/2018</t>
        </is>
      </c>
      <c r="C1464" t="n">
        <v>47</v>
      </c>
      <c r="D1464" t="inlineStr">
        <is>
          <t>S47</t>
        </is>
      </c>
      <c r="E1464" t="inlineStr">
        <is>
          <t>Nexa Hawaii (S47)</t>
        </is>
      </c>
      <c r="F1464" t="inlineStr">
        <is>
          <t>Mỹ</t>
        </is>
      </c>
      <c r="G1464" t="inlineStr">
        <is>
          <t>POS</t>
        </is>
      </c>
      <c r="H1464" s="42" t="n">
        <v>27156.5</v>
      </c>
      <c r="I1464" s="42" t="n">
        <v>1478.19</v>
      </c>
      <c r="J1464" s="42" t="n">
        <v>25678.31</v>
      </c>
      <c r="K1464" s="42" t="n">
        <v>0</v>
      </c>
      <c r="L1464" s="42" t="n">
        <v>13</v>
      </c>
      <c r="M1464" s="42" t="n">
        <v>87</v>
      </c>
      <c r="N1464" s="42" t="n">
        <v>25678.31</v>
      </c>
      <c r="O1464" s="42" t="n">
        <v>25678.31</v>
      </c>
      <c r="P1464" s="42" t="n">
        <v>0</v>
      </c>
      <c r="Q1464" s="42" t="n">
        <v>0</v>
      </c>
      <c r="R1464" s="42" t="n">
        <v>0</v>
      </c>
      <c r="S1464" s="42">
        <f>N1464-(J1464-K1464)</f>
        <v/>
      </c>
      <c r="T1464">
        <f>IF(N1464=0,0,IF(AND(ABS(S1464)&gt;Calc!$B$8,ABS(S1464)/ABS(N1464)&gt;Calc!$B$9),1,0))</f>
        <v/>
      </c>
      <c r="U1464">
        <f>IF(AND(A1464=Calc!$B$3,OR(Calc!$B$6="*",G1464=Calc!$B$6),OR(Calc!$B$7="*",F1464=Calc!$B$7)),1,0)</f>
        <v/>
      </c>
      <c r="V1464">
        <f>IF(AND(U1464=1,J1464&gt;0),J1464+ROW()/1000000,0)</f>
        <v/>
      </c>
      <c r="W1464">
        <f>IF(AND(U1464=1,OR(N1464&lt;&gt;0,J1464&lt;&gt;0)),ABS(S1464)+ROW()/1000000,0)</f>
        <v/>
      </c>
      <c r="X1464">
        <f>IF(AND(U1464=1,T1464=1,C1464&lt;&gt;0),ABS(S1464)+ROW()/1000000,0)</f>
        <v/>
      </c>
    </row>
    <row r="1465">
      <c r="A1465" t="n">
        <v>201808</v>
      </c>
      <c r="B1465" t="inlineStr">
        <is>
          <t>08/2018</t>
        </is>
      </c>
      <c r="C1465" t="n">
        <v>48</v>
      </c>
      <c r="D1465" t="inlineStr">
        <is>
          <t>S48</t>
        </is>
      </c>
      <c r="E1465" t="inlineStr">
        <is>
          <t>Nexa Idaho (S48)</t>
        </is>
      </c>
      <c r="F1465" t="inlineStr">
        <is>
          <t>Mỹ</t>
        </is>
      </c>
      <c r="G1465" t="inlineStr">
        <is>
          <t>POS</t>
        </is>
      </c>
      <c r="H1465" s="42" t="n">
        <v>10453.18</v>
      </c>
      <c r="I1465" s="42" t="n">
        <v>404.55</v>
      </c>
      <c r="J1465" s="42" t="n">
        <v>10048.63</v>
      </c>
      <c r="K1465" s="42" t="n">
        <v>1752.6</v>
      </c>
      <c r="L1465" s="42" t="n">
        <v>10</v>
      </c>
      <c r="M1465" s="42" t="n">
        <v>48</v>
      </c>
      <c r="N1465" s="42" t="n">
        <v>8296.030000000001</v>
      </c>
      <c r="O1465" s="42" t="n">
        <v>10048.63</v>
      </c>
      <c r="P1465" s="42" t="n">
        <v>0</v>
      </c>
      <c r="Q1465" s="42" t="n">
        <v>0</v>
      </c>
      <c r="R1465" s="42" t="n">
        <v>0</v>
      </c>
      <c r="S1465" s="42">
        <f>N1465-(J1465-K1465)</f>
        <v/>
      </c>
      <c r="T1465">
        <f>IF(N1465=0,0,IF(AND(ABS(S1465)&gt;Calc!$B$8,ABS(S1465)/ABS(N1465)&gt;Calc!$B$9),1,0))</f>
        <v/>
      </c>
      <c r="U1465">
        <f>IF(AND(A1465=Calc!$B$3,OR(Calc!$B$6="*",G1465=Calc!$B$6),OR(Calc!$B$7="*",F1465=Calc!$B$7)),1,0)</f>
        <v/>
      </c>
      <c r="V1465">
        <f>IF(AND(U1465=1,J1465&gt;0),J1465+ROW()/1000000,0)</f>
        <v/>
      </c>
      <c r="W1465">
        <f>IF(AND(U1465=1,OR(N1465&lt;&gt;0,J1465&lt;&gt;0)),ABS(S1465)+ROW()/1000000,0)</f>
        <v/>
      </c>
      <c r="X1465">
        <f>IF(AND(U1465=1,T1465=1,C1465&lt;&gt;0),ABS(S1465)+ROW()/1000000,0)</f>
        <v/>
      </c>
    </row>
    <row r="1466">
      <c r="A1466" t="n">
        <v>201808</v>
      </c>
      <c r="B1466" t="inlineStr">
        <is>
          <t>08/2018</t>
        </is>
      </c>
      <c r="C1466" t="n">
        <v>49</v>
      </c>
      <c r="D1466" t="inlineStr">
        <is>
          <t>S49</t>
        </is>
      </c>
      <c r="E1466" t="inlineStr">
        <is>
          <t>Nexa Iowa (S49)</t>
        </is>
      </c>
      <c r="F1466" t="inlineStr">
        <is>
          <t>Mỹ</t>
        </is>
      </c>
      <c r="G1466" t="inlineStr">
        <is>
          <t>POS</t>
        </is>
      </c>
      <c r="H1466" s="42" t="n">
        <v>27334.39</v>
      </c>
      <c r="I1466" s="42" t="n">
        <v>1724.84</v>
      </c>
      <c r="J1466" s="42" t="n">
        <v>25609.55</v>
      </c>
      <c r="K1466" s="42" t="n">
        <v>276.09</v>
      </c>
      <c r="L1466" s="42" t="n">
        <v>12</v>
      </c>
      <c r="M1466" s="42" t="n">
        <v>92</v>
      </c>
      <c r="N1466" s="42" t="n">
        <v>25333.46</v>
      </c>
      <c r="O1466" s="42" t="n">
        <v>25609.55</v>
      </c>
      <c r="P1466" s="42" t="n">
        <v>0</v>
      </c>
      <c r="Q1466" s="42" t="n">
        <v>0</v>
      </c>
      <c r="R1466" s="42" t="n">
        <v>1</v>
      </c>
      <c r="S1466" s="42">
        <f>N1466-(J1466-K1466)</f>
        <v/>
      </c>
      <c r="T1466">
        <f>IF(N1466=0,0,IF(AND(ABS(S1466)&gt;Calc!$B$8,ABS(S1466)/ABS(N1466)&gt;Calc!$B$9),1,0))</f>
        <v/>
      </c>
      <c r="U1466">
        <f>IF(AND(A1466=Calc!$B$3,OR(Calc!$B$6="*",G1466=Calc!$B$6),OR(Calc!$B$7="*",F1466=Calc!$B$7)),1,0)</f>
        <v/>
      </c>
      <c r="V1466">
        <f>IF(AND(U1466=1,J1466&gt;0),J1466+ROW()/1000000,0)</f>
        <v/>
      </c>
      <c r="W1466">
        <f>IF(AND(U1466=1,OR(N1466&lt;&gt;0,J1466&lt;&gt;0)),ABS(S1466)+ROW()/1000000,0)</f>
        <v/>
      </c>
      <c r="X1466">
        <f>IF(AND(U1466=1,T1466=1,C1466&lt;&gt;0),ABS(S1466)+ROW()/1000000,0)</f>
        <v/>
      </c>
    </row>
    <row r="1467">
      <c r="A1467" t="n">
        <v>201808</v>
      </c>
      <c r="B1467" t="inlineStr">
        <is>
          <t>08/2018</t>
        </is>
      </c>
      <c r="C1467" t="n">
        <v>50</v>
      </c>
      <c r="D1467" t="inlineStr">
        <is>
          <t>S50</t>
        </is>
      </c>
      <c r="E1467" t="inlineStr">
        <is>
          <t>Nexa Kansas (S50)</t>
        </is>
      </c>
      <c r="F1467" t="inlineStr">
        <is>
          <t>Mỹ</t>
        </is>
      </c>
      <c r="G1467" t="inlineStr">
        <is>
          <t>POS</t>
        </is>
      </c>
      <c r="H1467" s="42" t="n">
        <v>21774.73</v>
      </c>
      <c r="I1467" s="42" t="n">
        <v>2025.92</v>
      </c>
      <c r="J1467" s="42" t="n">
        <v>19748.81</v>
      </c>
      <c r="K1467" s="42" t="n">
        <v>2147</v>
      </c>
      <c r="L1467" s="42" t="n">
        <v>11</v>
      </c>
      <c r="M1467" s="42" t="n">
        <v>84</v>
      </c>
      <c r="N1467" s="42" t="n">
        <v>17601.81</v>
      </c>
      <c r="O1467" s="42" t="n">
        <v>19748.81</v>
      </c>
      <c r="P1467" s="42" t="n">
        <v>0</v>
      </c>
      <c r="Q1467" s="42" t="n">
        <v>0</v>
      </c>
      <c r="R1467" s="42" t="n">
        <v>1</v>
      </c>
      <c r="S1467" s="42">
        <f>N1467-(J1467-K1467)</f>
        <v/>
      </c>
      <c r="T1467">
        <f>IF(N1467=0,0,IF(AND(ABS(S1467)&gt;Calc!$B$8,ABS(S1467)/ABS(N1467)&gt;Calc!$B$9),1,0))</f>
        <v/>
      </c>
      <c r="U1467">
        <f>IF(AND(A1467=Calc!$B$3,OR(Calc!$B$6="*",G1467=Calc!$B$6),OR(Calc!$B$7="*",F1467=Calc!$B$7)),1,0)</f>
        <v/>
      </c>
      <c r="V1467">
        <f>IF(AND(U1467=1,J1467&gt;0),J1467+ROW()/1000000,0)</f>
        <v/>
      </c>
      <c r="W1467">
        <f>IF(AND(U1467=1,OR(N1467&lt;&gt;0,J1467&lt;&gt;0)),ABS(S1467)+ROW()/1000000,0)</f>
        <v/>
      </c>
      <c r="X1467">
        <f>IF(AND(U1467=1,T1467=1,C1467&lt;&gt;0),ABS(S1467)+ROW()/1000000,0)</f>
        <v/>
      </c>
    </row>
    <row r="1468">
      <c r="A1468" t="n">
        <v>201808</v>
      </c>
      <c r="B1468" t="inlineStr">
        <is>
          <t>08/2018</t>
        </is>
      </c>
      <c r="C1468" t="n">
        <v>51</v>
      </c>
      <c r="D1468" t="inlineStr">
        <is>
          <t>S51</t>
        </is>
      </c>
      <c r="E1468" t="inlineStr">
        <is>
          <t>Nexa Maine (S51)</t>
        </is>
      </c>
      <c r="F1468" t="inlineStr">
        <is>
          <t>Mỹ</t>
        </is>
      </c>
      <c r="G1468" t="inlineStr">
        <is>
          <t>POS</t>
        </is>
      </c>
      <c r="H1468" s="42" t="n">
        <v>15282.28</v>
      </c>
      <c r="I1468" s="42" t="n">
        <v>523.01</v>
      </c>
      <c r="J1468" s="42" t="n">
        <v>14759.27</v>
      </c>
      <c r="K1468" s="42" t="n">
        <v>0</v>
      </c>
      <c r="L1468" s="42" t="n">
        <v>10</v>
      </c>
      <c r="M1468" s="42" t="n">
        <v>59</v>
      </c>
      <c r="N1468" s="42" t="n">
        <v>14759.27</v>
      </c>
      <c r="O1468" s="42" t="n">
        <v>14759.27</v>
      </c>
      <c r="P1468" s="42" t="n">
        <v>2</v>
      </c>
      <c r="Q1468" s="42" t="n">
        <v>0</v>
      </c>
      <c r="R1468" s="42" t="n">
        <v>0</v>
      </c>
      <c r="S1468" s="42">
        <f>N1468-(J1468-K1468)</f>
        <v/>
      </c>
      <c r="T1468">
        <f>IF(N1468=0,0,IF(AND(ABS(S1468)&gt;Calc!$B$8,ABS(S1468)/ABS(N1468)&gt;Calc!$B$9),1,0))</f>
        <v/>
      </c>
      <c r="U1468">
        <f>IF(AND(A1468=Calc!$B$3,OR(Calc!$B$6="*",G1468=Calc!$B$6),OR(Calc!$B$7="*",F1468=Calc!$B$7)),1,0)</f>
        <v/>
      </c>
      <c r="V1468">
        <f>IF(AND(U1468=1,J1468&gt;0),J1468+ROW()/1000000,0)</f>
        <v/>
      </c>
      <c r="W1468">
        <f>IF(AND(U1468=1,OR(N1468&lt;&gt;0,J1468&lt;&gt;0)),ABS(S1468)+ROW()/1000000,0)</f>
        <v/>
      </c>
      <c r="X1468">
        <f>IF(AND(U1468=1,T1468=1,C1468&lt;&gt;0),ABS(S1468)+ROW()/1000000,0)</f>
        <v/>
      </c>
    </row>
    <row r="1469">
      <c r="A1469" t="n">
        <v>201808</v>
      </c>
      <c r="B1469" t="inlineStr">
        <is>
          <t>08/2018</t>
        </is>
      </c>
      <c r="C1469" t="n">
        <v>53</v>
      </c>
      <c r="D1469" t="inlineStr">
        <is>
          <t>S53</t>
        </is>
      </c>
      <c r="E1469" t="inlineStr">
        <is>
          <t>Nexa Montana (S53)</t>
        </is>
      </c>
      <c r="F1469" t="inlineStr">
        <is>
          <t>Mỹ</t>
        </is>
      </c>
      <c r="G1469" t="inlineStr">
        <is>
          <t>POS</t>
        </is>
      </c>
      <c r="H1469" s="42" t="n">
        <v>8586.67</v>
      </c>
      <c r="I1469" s="42" t="n">
        <v>688.8</v>
      </c>
      <c r="J1469" s="42" t="n">
        <v>7897.87</v>
      </c>
      <c r="K1469" s="42" t="n">
        <v>752</v>
      </c>
      <c r="L1469" s="42" t="n">
        <v>4</v>
      </c>
      <c r="M1469" s="42" t="n">
        <v>28</v>
      </c>
      <c r="N1469" s="42" t="n">
        <v>7145.87</v>
      </c>
      <c r="O1469" s="42" t="n">
        <v>7897.87</v>
      </c>
      <c r="P1469" s="42" t="n">
        <v>0</v>
      </c>
      <c r="Q1469" s="42" t="n">
        <v>0</v>
      </c>
      <c r="R1469" s="42" t="n">
        <v>0</v>
      </c>
      <c r="S1469" s="42">
        <f>N1469-(J1469-K1469)</f>
        <v/>
      </c>
      <c r="T1469">
        <f>IF(N1469=0,0,IF(AND(ABS(S1469)&gt;Calc!$B$8,ABS(S1469)/ABS(N1469)&gt;Calc!$B$9),1,0))</f>
        <v/>
      </c>
      <c r="U1469">
        <f>IF(AND(A1469=Calc!$B$3,OR(Calc!$B$6="*",G1469=Calc!$B$6),OR(Calc!$B$7="*",F1469=Calc!$B$7)),1,0)</f>
        <v/>
      </c>
      <c r="V1469">
        <f>IF(AND(U1469=1,J1469&gt;0),J1469+ROW()/1000000,0)</f>
        <v/>
      </c>
      <c r="W1469">
        <f>IF(AND(U1469=1,OR(N1469&lt;&gt;0,J1469&lt;&gt;0)),ABS(S1469)+ROW()/1000000,0)</f>
        <v/>
      </c>
      <c r="X1469">
        <f>IF(AND(U1469=1,T1469=1,C1469&lt;&gt;0),ABS(S1469)+ROW()/1000000,0)</f>
        <v/>
      </c>
    </row>
    <row r="1470">
      <c r="A1470" t="n">
        <v>201808</v>
      </c>
      <c r="B1470" t="inlineStr">
        <is>
          <t>08/2018</t>
        </is>
      </c>
      <c r="C1470" t="n">
        <v>54</v>
      </c>
      <c r="D1470" t="inlineStr">
        <is>
          <t>S54</t>
        </is>
      </c>
      <c r="E1470" t="inlineStr">
        <is>
          <t>Nexa Nebraska (S54)</t>
        </is>
      </c>
      <c r="F1470" t="inlineStr">
        <is>
          <t>Mỹ</t>
        </is>
      </c>
      <c r="G1470" t="inlineStr">
        <is>
          <t>POS</t>
        </is>
      </c>
      <c r="H1470" s="42" t="n">
        <v>22743.2</v>
      </c>
      <c r="I1470" s="42" t="n">
        <v>640.1</v>
      </c>
      <c r="J1470" s="42" t="n">
        <v>22103.1</v>
      </c>
      <c r="K1470" s="42" t="n">
        <v>35.91</v>
      </c>
      <c r="L1470" s="42" t="n">
        <v>10</v>
      </c>
      <c r="M1470" s="42" t="n">
        <v>92</v>
      </c>
      <c r="N1470" s="42" t="n">
        <v>22067.19</v>
      </c>
      <c r="O1470" s="42" t="n">
        <v>22103.1</v>
      </c>
      <c r="P1470" s="42" t="n">
        <v>0</v>
      </c>
      <c r="Q1470" s="42" t="n">
        <v>0</v>
      </c>
      <c r="R1470" s="42" t="n">
        <v>0</v>
      </c>
      <c r="S1470" s="42">
        <f>N1470-(J1470-K1470)</f>
        <v/>
      </c>
      <c r="T1470">
        <f>IF(N1470=0,0,IF(AND(ABS(S1470)&gt;Calc!$B$8,ABS(S1470)/ABS(N1470)&gt;Calc!$B$9),1,0))</f>
        <v/>
      </c>
      <c r="U1470">
        <f>IF(AND(A1470=Calc!$B$3,OR(Calc!$B$6="*",G1470=Calc!$B$6),OR(Calc!$B$7="*",F1470=Calc!$B$7)),1,0)</f>
        <v/>
      </c>
      <c r="V1470">
        <f>IF(AND(U1470=1,J1470&gt;0),J1470+ROW()/1000000,0)</f>
        <v/>
      </c>
      <c r="W1470">
        <f>IF(AND(U1470=1,OR(N1470&lt;&gt;0,J1470&lt;&gt;0)),ABS(S1470)+ROW()/1000000,0)</f>
        <v/>
      </c>
      <c r="X1470">
        <f>IF(AND(U1470=1,T1470=1,C1470&lt;&gt;0),ABS(S1470)+ROW()/1000000,0)</f>
        <v/>
      </c>
    </row>
    <row r="1471">
      <c r="A1471" t="n">
        <v>201808</v>
      </c>
      <c r="B1471" t="inlineStr">
        <is>
          <t>08/2018</t>
        </is>
      </c>
      <c r="C1471" t="n">
        <v>55</v>
      </c>
      <c r="D1471" t="inlineStr">
        <is>
          <t>S55</t>
        </is>
      </c>
      <c r="E1471" t="inlineStr">
        <is>
          <t>Nexa Nevada (S55)</t>
        </is>
      </c>
      <c r="F1471" t="inlineStr">
        <is>
          <t>Mỹ</t>
        </is>
      </c>
      <c r="G1471" t="inlineStr">
        <is>
          <t>POS</t>
        </is>
      </c>
      <c r="H1471" s="42" t="n">
        <v>38005</v>
      </c>
      <c r="I1471" s="42" t="n">
        <v>2391.82</v>
      </c>
      <c r="J1471" s="42" t="n">
        <v>35613.18</v>
      </c>
      <c r="K1471" s="42" t="n">
        <v>0</v>
      </c>
      <c r="L1471" s="42" t="n">
        <v>21</v>
      </c>
      <c r="M1471" s="42" t="n">
        <v>174</v>
      </c>
      <c r="N1471" s="42" t="n">
        <v>35613.18</v>
      </c>
      <c r="O1471" s="42" t="n">
        <v>35613.18</v>
      </c>
      <c r="P1471" s="42" t="n">
        <v>0</v>
      </c>
      <c r="Q1471" s="42" t="n">
        <v>0</v>
      </c>
      <c r="R1471" s="42" t="n">
        <v>0</v>
      </c>
      <c r="S1471" s="42">
        <f>N1471-(J1471-K1471)</f>
        <v/>
      </c>
      <c r="T1471">
        <f>IF(N1471=0,0,IF(AND(ABS(S1471)&gt;Calc!$B$8,ABS(S1471)/ABS(N1471)&gt;Calc!$B$9),1,0))</f>
        <v/>
      </c>
      <c r="U1471">
        <f>IF(AND(A1471=Calc!$B$3,OR(Calc!$B$6="*",G1471=Calc!$B$6),OR(Calc!$B$7="*",F1471=Calc!$B$7)),1,0)</f>
        <v/>
      </c>
      <c r="V1471">
        <f>IF(AND(U1471=1,J1471&gt;0),J1471+ROW()/1000000,0)</f>
        <v/>
      </c>
      <c r="W1471">
        <f>IF(AND(U1471=1,OR(N1471&lt;&gt;0,J1471&lt;&gt;0)),ABS(S1471)+ROW()/1000000,0)</f>
        <v/>
      </c>
      <c r="X1471">
        <f>IF(AND(U1471=1,T1471=1,C1471&lt;&gt;0),ABS(S1471)+ROW()/1000000,0)</f>
        <v/>
      </c>
    </row>
    <row r="1472">
      <c r="A1472" t="n">
        <v>201808</v>
      </c>
      <c r="B1472" t="inlineStr">
        <is>
          <t>08/2018</t>
        </is>
      </c>
      <c r="C1472" t="n">
        <v>56</v>
      </c>
      <c r="D1472" t="inlineStr">
        <is>
          <t>S56</t>
        </is>
      </c>
      <c r="E1472" t="inlineStr">
        <is>
          <t>Nexa New Hampshire (S56)</t>
        </is>
      </c>
      <c r="F1472" t="inlineStr">
        <is>
          <t>Mỹ</t>
        </is>
      </c>
      <c r="G1472" t="inlineStr">
        <is>
          <t>POS</t>
        </is>
      </c>
      <c r="H1472" s="42" t="n">
        <v>24525.79</v>
      </c>
      <c r="I1472" s="42" t="n">
        <v>1399.6</v>
      </c>
      <c r="J1472" s="42" t="n">
        <v>23126.19</v>
      </c>
      <c r="K1472" s="42" t="n">
        <v>179.84</v>
      </c>
      <c r="L1472" s="42" t="n">
        <v>15</v>
      </c>
      <c r="M1472" s="42" t="n">
        <v>107</v>
      </c>
      <c r="N1472" s="42" t="n">
        <v>22946.35</v>
      </c>
      <c r="O1472" s="42" t="n">
        <v>23126.19</v>
      </c>
      <c r="P1472" s="42" t="n">
        <v>0</v>
      </c>
      <c r="Q1472" s="42" t="n">
        <v>0</v>
      </c>
      <c r="R1472" s="42" t="n">
        <v>0</v>
      </c>
      <c r="S1472" s="42">
        <f>N1472-(J1472-K1472)</f>
        <v/>
      </c>
      <c r="T1472">
        <f>IF(N1472=0,0,IF(AND(ABS(S1472)&gt;Calc!$B$8,ABS(S1472)/ABS(N1472)&gt;Calc!$B$9),1,0))</f>
        <v/>
      </c>
      <c r="U1472">
        <f>IF(AND(A1472=Calc!$B$3,OR(Calc!$B$6="*",G1472=Calc!$B$6),OR(Calc!$B$7="*",F1472=Calc!$B$7)),1,0)</f>
        <v/>
      </c>
      <c r="V1472">
        <f>IF(AND(U1472=1,J1472&gt;0),J1472+ROW()/1000000,0)</f>
        <v/>
      </c>
      <c r="W1472">
        <f>IF(AND(U1472=1,OR(N1472&lt;&gt;0,J1472&lt;&gt;0)),ABS(S1472)+ROW()/1000000,0)</f>
        <v/>
      </c>
      <c r="X1472">
        <f>IF(AND(U1472=1,T1472=1,C1472&lt;&gt;0),ABS(S1472)+ROW()/1000000,0)</f>
        <v/>
      </c>
    </row>
    <row r="1473">
      <c r="A1473" t="n">
        <v>201808</v>
      </c>
      <c r="B1473" t="inlineStr">
        <is>
          <t>08/2018</t>
        </is>
      </c>
      <c r="C1473" t="n">
        <v>57</v>
      </c>
      <c r="D1473" t="inlineStr">
        <is>
          <t>S57</t>
        </is>
      </c>
      <c r="E1473" t="inlineStr">
        <is>
          <t>Nexa New Mexico (S57)</t>
        </is>
      </c>
      <c r="F1473" t="inlineStr">
        <is>
          <t>Mỹ</t>
        </is>
      </c>
      <c r="G1473" t="inlineStr">
        <is>
          <t>POS</t>
        </is>
      </c>
      <c r="H1473" s="42" t="n">
        <v>42840.7</v>
      </c>
      <c r="I1473" s="42" t="n">
        <v>2879.31</v>
      </c>
      <c r="J1473" s="42" t="n">
        <v>39961.39</v>
      </c>
      <c r="K1473" s="42" t="n">
        <v>1288.8</v>
      </c>
      <c r="L1473" s="42" t="n">
        <v>15</v>
      </c>
      <c r="M1473" s="42" t="n">
        <v>155</v>
      </c>
      <c r="N1473" s="42" t="n">
        <v>38672.59</v>
      </c>
      <c r="O1473" s="42" t="n">
        <v>39961.39</v>
      </c>
      <c r="P1473" s="42" t="n">
        <v>0</v>
      </c>
      <c r="Q1473" s="42" t="n">
        <v>0</v>
      </c>
      <c r="R1473" s="42" t="n">
        <v>0</v>
      </c>
      <c r="S1473" s="42">
        <f>N1473-(J1473-K1473)</f>
        <v/>
      </c>
      <c r="T1473">
        <f>IF(N1473=0,0,IF(AND(ABS(S1473)&gt;Calc!$B$8,ABS(S1473)/ABS(N1473)&gt;Calc!$B$9),1,0))</f>
        <v/>
      </c>
      <c r="U1473">
        <f>IF(AND(A1473=Calc!$B$3,OR(Calc!$B$6="*",G1473=Calc!$B$6),OR(Calc!$B$7="*",F1473=Calc!$B$7)),1,0)</f>
        <v/>
      </c>
      <c r="V1473">
        <f>IF(AND(U1473=1,J1473&gt;0),J1473+ROW()/1000000,0)</f>
        <v/>
      </c>
      <c r="W1473">
        <f>IF(AND(U1473=1,OR(N1473&lt;&gt;0,J1473&lt;&gt;0)),ABS(S1473)+ROW()/1000000,0)</f>
        <v/>
      </c>
      <c r="X1473">
        <f>IF(AND(U1473=1,T1473=1,C1473&lt;&gt;0),ABS(S1473)+ROW()/1000000,0)</f>
        <v/>
      </c>
    </row>
    <row r="1474">
      <c r="A1474" t="n">
        <v>201808</v>
      </c>
      <c r="B1474" t="inlineStr">
        <is>
          <t>08/2018</t>
        </is>
      </c>
      <c r="C1474" t="n">
        <v>59</v>
      </c>
      <c r="D1474" t="inlineStr">
        <is>
          <t>S59</t>
        </is>
      </c>
      <c r="E1474" t="inlineStr">
        <is>
          <t>Nexa Oregon (S59)</t>
        </is>
      </c>
      <c r="F1474" t="inlineStr">
        <is>
          <t>Mỹ</t>
        </is>
      </c>
      <c r="G1474" t="inlineStr">
        <is>
          <t>POS</t>
        </is>
      </c>
      <c r="H1474" s="42" t="n">
        <v>21298.07</v>
      </c>
      <c r="I1474" s="42" t="n">
        <v>1610.14</v>
      </c>
      <c r="J1474" s="42" t="n">
        <v>19687.93</v>
      </c>
      <c r="K1474" s="42" t="n">
        <v>288</v>
      </c>
      <c r="L1474" s="42" t="n">
        <v>9</v>
      </c>
      <c r="M1474" s="42" t="n">
        <v>57</v>
      </c>
      <c r="N1474" s="42" t="n">
        <v>19399.93</v>
      </c>
      <c r="O1474" s="42" t="n">
        <v>19687.93</v>
      </c>
      <c r="P1474" s="42" t="n">
        <v>0</v>
      </c>
      <c r="Q1474" s="42" t="n">
        <v>0</v>
      </c>
      <c r="R1474" s="42" t="n">
        <v>0</v>
      </c>
      <c r="S1474" s="42">
        <f>N1474-(J1474-K1474)</f>
        <v/>
      </c>
      <c r="T1474">
        <f>IF(N1474=0,0,IF(AND(ABS(S1474)&gt;Calc!$B$8,ABS(S1474)/ABS(N1474)&gt;Calc!$B$9),1,0))</f>
        <v/>
      </c>
      <c r="U1474">
        <f>IF(AND(A1474=Calc!$B$3,OR(Calc!$B$6="*",G1474=Calc!$B$6),OR(Calc!$B$7="*",F1474=Calc!$B$7)),1,0)</f>
        <v/>
      </c>
      <c r="V1474">
        <f>IF(AND(U1474=1,J1474&gt;0),J1474+ROW()/1000000,0)</f>
        <v/>
      </c>
      <c r="W1474">
        <f>IF(AND(U1474=1,OR(N1474&lt;&gt;0,J1474&lt;&gt;0)),ABS(S1474)+ROW()/1000000,0)</f>
        <v/>
      </c>
      <c r="X1474">
        <f>IF(AND(U1474=1,T1474=1,C1474&lt;&gt;0),ABS(S1474)+ROW()/1000000,0)</f>
        <v/>
      </c>
    </row>
    <row r="1475">
      <c r="A1475" t="n">
        <v>201808</v>
      </c>
      <c r="B1475" t="inlineStr">
        <is>
          <t>08/2018</t>
        </is>
      </c>
      <c r="C1475" t="n">
        <v>61</v>
      </c>
      <c r="D1475" t="inlineStr">
        <is>
          <t>S61</t>
        </is>
      </c>
      <c r="E1475" t="inlineStr">
        <is>
          <t>Nexa South Carolina (S61)</t>
        </is>
      </c>
      <c r="F1475" t="inlineStr">
        <is>
          <t>Mỹ</t>
        </is>
      </c>
      <c r="G1475" t="inlineStr">
        <is>
          <t>POS</t>
        </is>
      </c>
      <c r="H1475" s="42" t="n">
        <v>24125.57</v>
      </c>
      <c r="I1475" s="42" t="n">
        <v>609.8099999999999</v>
      </c>
      <c r="J1475" s="42" t="n">
        <v>23515.76</v>
      </c>
      <c r="K1475" s="42" t="n">
        <v>2253.64</v>
      </c>
      <c r="L1475" s="42" t="n">
        <v>11</v>
      </c>
      <c r="M1475" s="42" t="n">
        <v>80</v>
      </c>
      <c r="N1475" s="42" t="n">
        <v>21262.12</v>
      </c>
      <c r="O1475" s="42" t="n">
        <v>23515.76</v>
      </c>
      <c r="P1475" s="42" t="n">
        <v>0</v>
      </c>
      <c r="Q1475" s="42" t="n">
        <v>0</v>
      </c>
      <c r="R1475" s="42" t="n">
        <v>0</v>
      </c>
      <c r="S1475" s="42">
        <f>N1475-(J1475-K1475)</f>
        <v/>
      </c>
      <c r="T1475">
        <f>IF(N1475=0,0,IF(AND(ABS(S1475)&gt;Calc!$B$8,ABS(S1475)/ABS(N1475)&gt;Calc!$B$9),1,0))</f>
        <v/>
      </c>
      <c r="U1475">
        <f>IF(AND(A1475=Calc!$B$3,OR(Calc!$B$6="*",G1475=Calc!$B$6),OR(Calc!$B$7="*",F1475=Calc!$B$7)),1,0)</f>
        <v/>
      </c>
      <c r="V1475">
        <f>IF(AND(U1475=1,J1475&gt;0),J1475+ROW()/1000000,0)</f>
        <v/>
      </c>
      <c r="W1475">
        <f>IF(AND(U1475=1,OR(N1475&lt;&gt;0,J1475&lt;&gt;0)),ABS(S1475)+ROW()/1000000,0)</f>
        <v/>
      </c>
      <c r="X1475">
        <f>IF(AND(U1475=1,T1475=1,C1475&lt;&gt;0),ABS(S1475)+ROW()/1000000,0)</f>
        <v/>
      </c>
    </row>
    <row r="1476">
      <c r="A1476" t="n">
        <v>201808</v>
      </c>
      <c r="B1476" t="inlineStr">
        <is>
          <t>08/2018</t>
        </is>
      </c>
      <c r="C1476" t="n">
        <v>62</v>
      </c>
      <c r="D1476" t="inlineStr">
        <is>
          <t>S62</t>
        </is>
      </c>
      <c r="E1476" t="inlineStr">
        <is>
          <t>Nexa South Dakota (S62)</t>
        </is>
      </c>
      <c r="F1476" t="inlineStr">
        <is>
          <t>Mỹ</t>
        </is>
      </c>
      <c r="G1476" t="inlineStr">
        <is>
          <t>POS</t>
        </is>
      </c>
      <c r="H1476" s="42" t="n">
        <v>11389.47</v>
      </c>
      <c r="I1476" s="42" t="n">
        <v>335.38</v>
      </c>
      <c r="J1476" s="42" t="n">
        <v>11054.09</v>
      </c>
      <c r="K1476" s="42" t="n">
        <v>0</v>
      </c>
      <c r="L1476" s="42" t="n">
        <v>9</v>
      </c>
      <c r="M1476" s="42" t="n">
        <v>73</v>
      </c>
      <c r="N1476" s="42" t="n">
        <v>11054.09</v>
      </c>
      <c r="O1476" s="42" t="n">
        <v>11054.09</v>
      </c>
      <c r="P1476" s="42" t="n">
        <v>0</v>
      </c>
      <c r="Q1476" s="42" t="n">
        <v>0</v>
      </c>
      <c r="R1476" s="42" t="n">
        <v>0</v>
      </c>
      <c r="S1476" s="42">
        <f>N1476-(J1476-K1476)</f>
        <v/>
      </c>
      <c r="T1476">
        <f>IF(N1476=0,0,IF(AND(ABS(S1476)&gt;Calc!$B$8,ABS(S1476)/ABS(N1476)&gt;Calc!$B$9),1,0))</f>
        <v/>
      </c>
      <c r="U1476">
        <f>IF(AND(A1476=Calc!$B$3,OR(Calc!$B$6="*",G1476=Calc!$B$6),OR(Calc!$B$7="*",F1476=Calc!$B$7)),1,0)</f>
        <v/>
      </c>
      <c r="V1476">
        <f>IF(AND(U1476=1,J1476&gt;0),J1476+ROW()/1000000,0)</f>
        <v/>
      </c>
      <c r="W1476">
        <f>IF(AND(U1476=1,OR(N1476&lt;&gt;0,J1476&lt;&gt;0)),ABS(S1476)+ROW()/1000000,0)</f>
        <v/>
      </c>
      <c r="X1476">
        <f>IF(AND(U1476=1,T1476=1,C1476&lt;&gt;0),ABS(S1476)+ROW()/1000000,0)</f>
        <v/>
      </c>
    </row>
    <row r="1477">
      <c r="A1477" t="n">
        <v>201808</v>
      </c>
      <c r="B1477" t="inlineStr">
        <is>
          <t>08/2018</t>
        </is>
      </c>
      <c r="C1477" t="n">
        <v>63</v>
      </c>
      <c r="D1477" t="inlineStr">
        <is>
          <t>S63</t>
        </is>
      </c>
      <c r="E1477" t="inlineStr">
        <is>
          <t>Nexa Utah (S63)</t>
        </is>
      </c>
      <c r="F1477" t="inlineStr">
        <is>
          <t>Mỹ</t>
        </is>
      </c>
      <c r="G1477" t="inlineStr">
        <is>
          <t>POS</t>
        </is>
      </c>
      <c r="H1477" s="42" t="n">
        <v>29521.55</v>
      </c>
      <c r="I1477" s="42" t="n">
        <v>1720.11</v>
      </c>
      <c r="J1477" s="42" t="n">
        <v>27801.44</v>
      </c>
      <c r="K1477" s="42" t="n">
        <v>0</v>
      </c>
      <c r="L1477" s="42" t="n">
        <v>15</v>
      </c>
      <c r="M1477" s="42" t="n">
        <v>91</v>
      </c>
      <c r="N1477" s="42" t="n">
        <v>27801.44</v>
      </c>
      <c r="O1477" s="42" t="n">
        <v>27801.44</v>
      </c>
      <c r="P1477" s="42" t="n">
        <v>0</v>
      </c>
      <c r="Q1477" s="42" t="n">
        <v>0</v>
      </c>
      <c r="R1477" s="42" t="n">
        <v>0</v>
      </c>
      <c r="S1477" s="42">
        <f>N1477-(J1477-K1477)</f>
        <v/>
      </c>
      <c r="T1477">
        <f>IF(N1477=0,0,IF(AND(ABS(S1477)&gt;Calc!$B$8,ABS(S1477)/ABS(N1477)&gt;Calc!$B$9),1,0))</f>
        <v/>
      </c>
      <c r="U1477">
        <f>IF(AND(A1477=Calc!$B$3,OR(Calc!$B$6="*",G1477=Calc!$B$6),OR(Calc!$B$7="*",F1477=Calc!$B$7)),1,0)</f>
        <v/>
      </c>
      <c r="V1477">
        <f>IF(AND(U1477=1,J1477&gt;0),J1477+ROW()/1000000,0)</f>
        <v/>
      </c>
      <c r="W1477">
        <f>IF(AND(U1477=1,OR(N1477&lt;&gt;0,J1477&lt;&gt;0)),ABS(S1477)+ROW()/1000000,0)</f>
        <v/>
      </c>
      <c r="X1477">
        <f>IF(AND(U1477=1,T1477=1,C1477&lt;&gt;0),ABS(S1477)+ROW()/1000000,0)</f>
        <v/>
      </c>
    </row>
    <row r="1478">
      <c r="A1478" t="n">
        <v>201808</v>
      </c>
      <c r="B1478" t="inlineStr">
        <is>
          <t>08/2018</t>
        </is>
      </c>
      <c r="C1478" t="n">
        <v>64</v>
      </c>
      <c r="D1478" t="inlineStr">
        <is>
          <t>S64</t>
        </is>
      </c>
      <c r="E1478" t="inlineStr">
        <is>
          <t>Nexa Washington DC (S64)</t>
        </is>
      </c>
      <c r="F1478" t="inlineStr">
        <is>
          <t>Mỹ</t>
        </is>
      </c>
      <c r="G1478" t="inlineStr">
        <is>
          <t>POS</t>
        </is>
      </c>
      <c r="H1478" s="42" t="n">
        <v>19726.89</v>
      </c>
      <c r="I1478" s="42" t="n">
        <v>1762.19</v>
      </c>
      <c r="J1478" s="42" t="n">
        <v>17964.7</v>
      </c>
      <c r="K1478" s="42" t="n">
        <v>0</v>
      </c>
      <c r="L1478" s="42" t="n">
        <v>8</v>
      </c>
      <c r="M1478" s="42" t="n">
        <v>54</v>
      </c>
      <c r="N1478" s="42" t="n">
        <v>17964.7</v>
      </c>
      <c r="O1478" s="42" t="n">
        <v>17964.7</v>
      </c>
      <c r="P1478" s="42" t="n">
        <v>0</v>
      </c>
      <c r="Q1478" s="42" t="n">
        <v>0</v>
      </c>
      <c r="R1478" s="42" t="n">
        <v>0</v>
      </c>
      <c r="S1478" s="42">
        <f>N1478-(J1478-K1478)</f>
        <v/>
      </c>
      <c r="T1478">
        <f>IF(N1478=0,0,IF(AND(ABS(S1478)&gt;Calc!$B$8,ABS(S1478)/ABS(N1478)&gt;Calc!$B$9),1,0))</f>
        <v/>
      </c>
      <c r="U1478">
        <f>IF(AND(A1478=Calc!$B$3,OR(Calc!$B$6="*",G1478=Calc!$B$6),OR(Calc!$B$7="*",F1478=Calc!$B$7)),1,0)</f>
        <v/>
      </c>
      <c r="V1478">
        <f>IF(AND(U1478=1,J1478&gt;0),J1478+ROW()/1000000,0)</f>
        <v/>
      </c>
      <c r="W1478">
        <f>IF(AND(U1478=1,OR(N1478&lt;&gt;0,J1478&lt;&gt;0)),ABS(S1478)+ROW()/1000000,0)</f>
        <v/>
      </c>
      <c r="X1478">
        <f>IF(AND(U1478=1,T1478=1,C1478&lt;&gt;0),ABS(S1478)+ROW()/1000000,0)</f>
        <v/>
      </c>
    </row>
    <row r="1479">
      <c r="A1479" t="n">
        <v>201808</v>
      </c>
      <c r="B1479" t="inlineStr">
        <is>
          <t>08/2018</t>
        </is>
      </c>
      <c r="C1479" t="n">
        <v>65</v>
      </c>
      <c r="D1479" t="inlineStr">
        <is>
          <t>S65</t>
        </is>
      </c>
      <c r="E1479" t="inlineStr">
        <is>
          <t>Nexa West Virginia (S65)</t>
        </is>
      </c>
      <c r="F1479" t="inlineStr">
        <is>
          <t>Mỹ</t>
        </is>
      </c>
      <c r="G1479" t="inlineStr">
        <is>
          <t>POS</t>
        </is>
      </c>
      <c r="H1479" s="42" t="n">
        <v>16397.28</v>
      </c>
      <c r="I1479" s="42" t="n">
        <v>251.73</v>
      </c>
      <c r="J1479" s="42" t="n">
        <v>16145.55</v>
      </c>
      <c r="K1479" s="42" t="n">
        <v>3954</v>
      </c>
      <c r="L1479" s="42" t="n">
        <v>8</v>
      </c>
      <c r="M1479" s="42" t="n">
        <v>62</v>
      </c>
      <c r="N1479" s="42" t="n">
        <v>12191.55</v>
      </c>
      <c r="O1479" s="42" t="n">
        <v>16145.55</v>
      </c>
      <c r="P1479" s="42" t="n">
        <v>0</v>
      </c>
      <c r="Q1479" s="42" t="n">
        <v>0</v>
      </c>
      <c r="R1479" s="42" t="n">
        <v>0</v>
      </c>
      <c r="S1479" s="42">
        <f>N1479-(J1479-K1479)</f>
        <v/>
      </c>
      <c r="T1479">
        <f>IF(N1479=0,0,IF(AND(ABS(S1479)&gt;Calc!$B$8,ABS(S1479)/ABS(N1479)&gt;Calc!$B$9),1,0))</f>
        <v/>
      </c>
      <c r="U1479">
        <f>IF(AND(A1479=Calc!$B$3,OR(Calc!$B$6="*",G1479=Calc!$B$6),OR(Calc!$B$7="*",F1479=Calc!$B$7)),1,0)</f>
        <v/>
      </c>
      <c r="V1479">
        <f>IF(AND(U1479=1,J1479&gt;0),J1479+ROW()/1000000,0)</f>
        <v/>
      </c>
      <c r="W1479">
        <f>IF(AND(U1479=1,OR(N1479&lt;&gt;0,J1479&lt;&gt;0)),ABS(S1479)+ROW()/1000000,0)</f>
        <v/>
      </c>
      <c r="X1479">
        <f>IF(AND(U1479=1,T1479=1,C1479&lt;&gt;0),ABS(S1479)+ROW()/1000000,0)</f>
        <v/>
      </c>
    </row>
    <row r="1480">
      <c r="A1480" t="n">
        <v>201808</v>
      </c>
      <c r="B1480" t="inlineStr">
        <is>
          <t>08/2018</t>
        </is>
      </c>
      <c r="C1480" t="n">
        <v>66</v>
      </c>
      <c r="D1480" t="inlineStr">
        <is>
          <t>S66</t>
        </is>
      </c>
      <c r="E1480" t="inlineStr">
        <is>
          <t>Nexa Wyoming (S66)</t>
        </is>
      </c>
      <c r="F1480" t="inlineStr">
        <is>
          <t>Mỹ</t>
        </is>
      </c>
      <c r="G1480" t="inlineStr">
        <is>
          <t>POS</t>
        </is>
      </c>
      <c r="H1480" s="42" t="n">
        <v>28413.65</v>
      </c>
      <c r="I1480" s="42" t="n">
        <v>960.58</v>
      </c>
      <c r="J1480" s="42" t="n">
        <v>27453.07</v>
      </c>
      <c r="K1480" s="42" t="n">
        <v>0</v>
      </c>
      <c r="L1480" s="42" t="n">
        <v>12</v>
      </c>
      <c r="M1480" s="42" t="n">
        <v>53</v>
      </c>
      <c r="N1480" s="42" t="n">
        <v>27453.07</v>
      </c>
      <c r="O1480" s="42" t="n">
        <v>27453.07</v>
      </c>
      <c r="P1480" s="42" t="n">
        <v>1</v>
      </c>
      <c r="Q1480" s="42" t="n">
        <v>0</v>
      </c>
      <c r="R1480" s="42" t="n">
        <v>0</v>
      </c>
      <c r="S1480" s="42">
        <f>N1480-(J1480-K1480)</f>
        <v/>
      </c>
      <c r="T1480">
        <f>IF(N1480=0,0,IF(AND(ABS(S1480)&gt;Calc!$B$8,ABS(S1480)/ABS(N1480)&gt;Calc!$B$9),1,0))</f>
        <v/>
      </c>
      <c r="U1480">
        <f>IF(AND(A1480=Calc!$B$3,OR(Calc!$B$6="*",G1480=Calc!$B$6),OR(Calc!$B$7="*",F1480=Calc!$B$7)),1,0)</f>
        <v/>
      </c>
      <c r="V1480">
        <f>IF(AND(U1480=1,J1480&gt;0),J1480+ROW()/1000000,0)</f>
        <v/>
      </c>
      <c r="W1480">
        <f>IF(AND(U1480=1,OR(N1480&lt;&gt;0,J1480&lt;&gt;0)),ABS(S1480)+ROW()/1000000,0)</f>
        <v/>
      </c>
      <c r="X1480">
        <f>IF(AND(U1480=1,T1480=1,C1480&lt;&gt;0),ABS(S1480)+ROW()/1000000,0)</f>
        <v/>
      </c>
    </row>
    <row r="1481">
      <c r="A1481" t="n">
        <v>201809</v>
      </c>
      <c r="B1481" t="inlineStr">
        <is>
          <t>09/2018</t>
        </is>
      </c>
      <c r="C1481" t="n">
        <v>0</v>
      </c>
      <c r="D1481" t="inlineStr">
        <is>
          <t>ONL</t>
        </is>
      </c>
      <c r="E1481" t="inlineStr">
        <is>
          <t>Nexa Online (website/app)</t>
        </is>
      </c>
      <c r="F1481" t="inlineStr">
        <is>
          <t>Online</t>
        </is>
      </c>
      <c r="G1481" t="inlineStr">
        <is>
          <t>ONLINE</t>
        </is>
      </c>
      <c r="H1481" s="42" t="n">
        <v>291483.08</v>
      </c>
      <c r="I1481" s="42" t="n">
        <v>15086.79</v>
      </c>
      <c r="J1481" s="42" t="n">
        <v>276396.29</v>
      </c>
      <c r="K1481" s="42" t="n">
        <v>1296.02</v>
      </c>
      <c r="L1481" s="42" t="n">
        <v>130</v>
      </c>
      <c r="M1481" s="42" t="n">
        <v>1043</v>
      </c>
      <c r="N1481" s="42" t="n">
        <v>289495.12</v>
      </c>
      <c r="O1481" s="42" t="n">
        <v>290791.14</v>
      </c>
      <c r="P1481" s="42" t="n">
        <v>0</v>
      </c>
      <c r="Q1481" s="42" t="n">
        <v>0</v>
      </c>
      <c r="R1481" s="42" t="n">
        <v>2</v>
      </c>
      <c r="S1481" s="42">
        <f>N1481-(J1481-K1481)</f>
        <v/>
      </c>
      <c r="T1481">
        <f>IF(N1481=0,0,IF(AND(ABS(S1481)&gt;Calc!$B$8,ABS(S1481)/ABS(N1481)&gt;Calc!$B$9),1,0))</f>
        <v/>
      </c>
      <c r="U1481">
        <f>IF(AND(A1481=Calc!$B$3,OR(Calc!$B$6="*",G1481=Calc!$B$6),OR(Calc!$B$7="*",F1481=Calc!$B$7)),1,0)</f>
        <v/>
      </c>
      <c r="V1481">
        <f>IF(AND(U1481=1,J1481&gt;0),J1481+ROW()/1000000,0)</f>
        <v/>
      </c>
      <c r="W1481">
        <f>IF(AND(U1481=1,OR(N1481&lt;&gt;0,J1481&lt;&gt;0)),ABS(S1481)+ROW()/1000000,0)</f>
        <v/>
      </c>
      <c r="X1481">
        <f>IF(AND(U1481=1,T1481=1,C1481&lt;&gt;0),ABS(S1481)+ROW()/1000000,0)</f>
        <v/>
      </c>
    </row>
    <row r="1482">
      <c r="A1482" t="n">
        <v>201809</v>
      </c>
      <c r="B1482" t="inlineStr">
        <is>
          <t>09/2018</t>
        </is>
      </c>
      <c r="C1482" t="n">
        <v>1</v>
      </c>
      <c r="D1482" t="inlineStr">
        <is>
          <t>S01</t>
        </is>
      </c>
      <c r="E1482" t="inlineStr">
        <is>
          <t>Nexa Australian Capital Territory (S01)</t>
        </is>
      </c>
      <c r="F1482" t="inlineStr">
        <is>
          <t>Úc</t>
        </is>
      </c>
      <c r="G1482" t="inlineStr">
        <is>
          <t>POS</t>
        </is>
      </c>
      <c r="H1482" s="42" t="n">
        <v>8289.1</v>
      </c>
      <c r="I1482" s="42" t="n">
        <v>828.91</v>
      </c>
      <c r="J1482" s="42" t="n">
        <v>7460.19</v>
      </c>
      <c r="K1482" s="42" t="n">
        <v>0</v>
      </c>
      <c r="L1482" s="42" t="n">
        <v>2</v>
      </c>
      <c r="M1482" s="42" t="n">
        <v>16</v>
      </c>
      <c r="N1482" s="42" t="n">
        <v>7460.19</v>
      </c>
      <c r="O1482" s="42" t="n">
        <v>7460.19</v>
      </c>
      <c r="P1482" s="42" t="n">
        <v>0</v>
      </c>
      <c r="Q1482" s="42" t="n">
        <v>0</v>
      </c>
      <c r="R1482" s="42" t="n">
        <v>0</v>
      </c>
      <c r="S1482" s="42">
        <f>N1482-(J1482-K1482)</f>
        <v/>
      </c>
      <c r="T1482">
        <f>IF(N1482=0,0,IF(AND(ABS(S1482)&gt;Calc!$B$8,ABS(S1482)/ABS(N1482)&gt;Calc!$B$9),1,0))</f>
        <v/>
      </c>
      <c r="U1482">
        <f>IF(AND(A1482=Calc!$B$3,OR(Calc!$B$6="*",G1482=Calc!$B$6),OR(Calc!$B$7="*",F1482=Calc!$B$7)),1,0)</f>
        <v/>
      </c>
      <c r="V1482">
        <f>IF(AND(U1482=1,J1482&gt;0),J1482+ROW()/1000000,0)</f>
        <v/>
      </c>
      <c r="W1482">
        <f>IF(AND(U1482=1,OR(N1482&lt;&gt;0,J1482&lt;&gt;0)),ABS(S1482)+ROW()/1000000,0)</f>
        <v/>
      </c>
      <c r="X1482">
        <f>IF(AND(U1482=1,T1482=1,C1482&lt;&gt;0),ABS(S1482)+ROW()/1000000,0)</f>
        <v/>
      </c>
    </row>
    <row r="1483">
      <c r="A1483" t="n">
        <v>201809</v>
      </c>
      <c r="B1483" t="inlineStr">
        <is>
          <t>09/2018</t>
        </is>
      </c>
      <c r="C1483" t="n">
        <v>4</v>
      </c>
      <c r="D1483" t="inlineStr">
        <is>
          <t>S04</t>
        </is>
      </c>
      <c r="E1483" t="inlineStr">
        <is>
          <t>Nexa Tasmania (S04)</t>
        </is>
      </c>
      <c r="F1483" t="inlineStr">
        <is>
          <t>Úc</t>
        </is>
      </c>
      <c r="G1483" t="inlineStr">
        <is>
          <t>POS</t>
        </is>
      </c>
      <c r="H1483" s="42" t="n">
        <v>16096.26</v>
      </c>
      <c r="I1483" s="42" t="n">
        <v>926.11</v>
      </c>
      <c r="J1483" s="42" t="n">
        <v>15170.15</v>
      </c>
      <c r="K1483" s="42" t="n">
        <v>0</v>
      </c>
      <c r="L1483" s="42" t="n">
        <v>6</v>
      </c>
      <c r="M1483" s="42" t="n">
        <v>65</v>
      </c>
      <c r="N1483" s="42" t="n">
        <v>15170.15</v>
      </c>
      <c r="O1483" s="42" t="n">
        <v>15170.15</v>
      </c>
      <c r="P1483" s="42" t="n">
        <v>0</v>
      </c>
      <c r="Q1483" s="42" t="n">
        <v>0</v>
      </c>
      <c r="R1483" s="42" t="n">
        <v>0</v>
      </c>
      <c r="S1483" s="42">
        <f>N1483-(J1483-K1483)</f>
        <v/>
      </c>
      <c r="T1483">
        <f>IF(N1483=0,0,IF(AND(ABS(S1483)&gt;Calc!$B$8,ABS(S1483)/ABS(N1483)&gt;Calc!$B$9),1,0))</f>
        <v/>
      </c>
      <c r="U1483">
        <f>IF(AND(A1483=Calc!$B$3,OR(Calc!$B$6="*",G1483=Calc!$B$6),OR(Calc!$B$7="*",F1483=Calc!$B$7)),1,0)</f>
        <v/>
      </c>
      <c r="V1483">
        <f>IF(AND(U1483=1,J1483&gt;0),J1483+ROW()/1000000,0)</f>
        <v/>
      </c>
      <c r="W1483">
        <f>IF(AND(U1483=1,OR(N1483&lt;&gt;0,J1483&lt;&gt;0)),ABS(S1483)+ROW()/1000000,0)</f>
        <v/>
      </c>
      <c r="X1483">
        <f>IF(AND(U1483=1,T1483=1,C1483&lt;&gt;0),ABS(S1483)+ROW()/1000000,0)</f>
        <v/>
      </c>
    </row>
    <row r="1484">
      <c r="A1484" t="n">
        <v>201809</v>
      </c>
      <c r="B1484" t="inlineStr">
        <is>
          <t>09/2018</t>
        </is>
      </c>
      <c r="C1484" t="n">
        <v>5</v>
      </c>
      <c r="D1484" t="inlineStr">
        <is>
          <t>S05</t>
        </is>
      </c>
      <c r="E1484" t="inlineStr">
        <is>
          <t>Nexa Victoria (S05)</t>
        </is>
      </c>
      <c r="F1484" t="inlineStr">
        <is>
          <t>Úc</t>
        </is>
      </c>
      <c r="G1484" t="inlineStr">
        <is>
          <t>POS</t>
        </is>
      </c>
      <c r="H1484" s="42" t="n">
        <v>38361.72</v>
      </c>
      <c r="I1484" s="42" t="n">
        <v>268.38</v>
      </c>
      <c r="J1484" s="42" t="n">
        <v>38093.34</v>
      </c>
      <c r="K1484" s="42" t="n">
        <v>16065</v>
      </c>
      <c r="L1484" s="42" t="n">
        <v>9</v>
      </c>
      <c r="M1484" s="42" t="n">
        <v>94</v>
      </c>
      <c r="N1484" s="42" t="n">
        <v>38093.34</v>
      </c>
      <c r="O1484" s="42" t="n">
        <v>38093.34</v>
      </c>
      <c r="P1484" s="42" t="n">
        <v>0</v>
      </c>
      <c r="Q1484" s="42" t="n">
        <v>0</v>
      </c>
      <c r="R1484" s="42" t="n">
        <v>0</v>
      </c>
      <c r="S1484" s="42">
        <f>N1484-(J1484-K1484)</f>
        <v/>
      </c>
      <c r="T1484">
        <f>IF(N1484=0,0,IF(AND(ABS(S1484)&gt;Calc!$B$8,ABS(S1484)/ABS(N1484)&gt;Calc!$B$9),1,0))</f>
        <v/>
      </c>
      <c r="U1484">
        <f>IF(AND(A1484=Calc!$B$3,OR(Calc!$B$6="*",G1484=Calc!$B$6),OR(Calc!$B$7="*",F1484=Calc!$B$7)),1,0)</f>
        <v/>
      </c>
      <c r="V1484">
        <f>IF(AND(U1484=1,J1484&gt;0),J1484+ROW()/1000000,0)</f>
        <v/>
      </c>
      <c r="W1484">
        <f>IF(AND(U1484=1,OR(N1484&lt;&gt;0,J1484&lt;&gt;0)),ABS(S1484)+ROW()/1000000,0)</f>
        <v/>
      </c>
      <c r="X1484">
        <f>IF(AND(U1484=1,T1484=1,C1484&lt;&gt;0),ABS(S1484)+ROW()/1000000,0)</f>
        <v/>
      </c>
    </row>
    <row r="1485">
      <c r="A1485" t="n">
        <v>201809</v>
      </c>
      <c r="B1485" t="inlineStr">
        <is>
          <t>09/2018</t>
        </is>
      </c>
      <c r="C1485" t="n">
        <v>6</v>
      </c>
      <c r="D1485" t="inlineStr">
        <is>
          <t>S06</t>
        </is>
      </c>
      <c r="E1485" t="inlineStr">
        <is>
          <t>Nexa Western Australia (S06)</t>
        </is>
      </c>
      <c r="F1485" t="inlineStr">
        <is>
          <t>Úc</t>
        </is>
      </c>
      <c r="G1485" t="inlineStr">
        <is>
          <t>POS</t>
        </is>
      </c>
      <c r="H1485" s="42" t="n">
        <v>11015.3</v>
      </c>
      <c r="I1485" s="42" t="n">
        <v>375.38</v>
      </c>
      <c r="J1485" s="42" t="n">
        <v>10639.92</v>
      </c>
      <c r="K1485" s="42" t="n">
        <v>266.4</v>
      </c>
      <c r="L1485" s="42" t="n">
        <v>3</v>
      </c>
      <c r="M1485" s="42" t="n">
        <v>50</v>
      </c>
      <c r="N1485" s="42" t="n">
        <v>10373.52</v>
      </c>
      <c r="O1485" s="42" t="n">
        <v>10639.92</v>
      </c>
      <c r="P1485" s="42" t="n">
        <v>0</v>
      </c>
      <c r="Q1485" s="42" t="n">
        <v>0</v>
      </c>
      <c r="R1485" s="42" t="n">
        <v>0</v>
      </c>
      <c r="S1485" s="42">
        <f>N1485-(J1485-K1485)</f>
        <v/>
      </c>
      <c r="T1485">
        <f>IF(N1485=0,0,IF(AND(ABS(S1485)&gt;Calc!$B$8,ABS(S1485)/ABS(N1485)&gt;Calc!$B$9),1,0))</f>
        <v/>
      </c>
      <c r="U1485">
        <f>IF(AND(A1485=Calc!$B$3,OR(Calc!$B$6="*",G1485=Calc!$B$6),OR(Calc!$B$7="*",F1485=Calc!$B$7)),1,0)</f>
        <v/>
      </c>
      <c r="V1485">
        <f>IF(AND(U1485=1,J1485&gt;0),J1485+ROW()/1000000,0)</f>
        <v/>
      </c>
      <c r="W1485">
        <f>IF(AND(U1485=1,OR(N1485&lt;&gt;0,J1485&lt;&gt;0)),ABS(S1485)+ROW()/1000000,0)</f>
        <v/>
      </c>
      <c r="X1485">
        <f>IF(AND(U1485=1,T1485=1,C1485&lt;&gt;0),ABS(S1485)+ROW()/1000000,0)</f>
        <v/>
      </c>
    </row>
    <row r="1486">
      <c r="A1486" t="n">
        <v>201809</v>
      </c>
      <c r="B1486" t="inlineStr">
        <is>
          <t>09/2018</t>
        </is>
      </c>
      <c r="C1486" t="n">
        <v>8</v>
      </c>
      <c r="D1486" t="inlineStr">
        <is>
          <t>S08</t>
        </is>
      </c>
      <c r="E1486" t="inlineStr">
        <is>
          <t>Nexa Newfoundland and Labrador (S08)</t>
        </is>
      </c>
      <c r="F1486" t="inlineStr">
        <is>
          <t>Canada</t>
        </is>
      </c>
      <c r="G1486" t="inlineStr">
        <is>
          <t>POS</t>
        </is>
      </c>
      <c r="H1486" s="42" t="n">
        <v>19932.2</v>
      </c>
      <c r="I1486" s="42" t="n">
        <v>899.13</v>
      </c>
      <c r="J1486" s="42" t="n">
        <v>19033.07</v>
      </c>
      <c r="K1486" s="42" t="n">
        <v>944.9400000000001</v>
      </c>
      <c r="L1486" s="42" t="n">
        <v>11</v>
      </c>
      <c r="M1486" s="42" t="n">
        <v>63</v>
      </c>
      <c r="N1486" s="42" t="n">
        <v>18088.13</v>
      </c>
      <c r="O1486" s="42" t="n">
        <v>19033.07</v>
      </c>
      <c r="P1486" s="42" t="n">
        <v>0</v>
      </c>
      <c r="Q1486" s="42" t="n">
        <v>0</v>
      </c>
      <c r="R1486" s="42" t="n">
        <v>0</v>
      </c>
      <c r="S1486" s="42">
        <f>N1486-(J1486-K1486)</f>
        <v/>
      </c>
      <c r="T1486">
        <f>IF(N1486=0,0,IF(AND(ABS(S1486)&gt;Calc!$B$8,ABS(S1486)/ABS(N1486)&gt;Calc!$B$9),1,0))</f>
        <v/>
      </c>
      <c r="U1486">
        <f>IF(AND(A1486=Calc!$B$3,OR(Calc!$B$6="*",G1486=Calc!$B$6),OR(Calc!$B$7="*",F1486=Calc!$B$7)),1,0)</f>
        <v/>
      </c>
      <c r="V1486">
        <f>IF(AND(U1486=1,J1486&gt;0),J1486+ROW()/1000000,0)</f>
        <v/>
      </c>
      <c r="W1486">
        <f>IF(AND(U1486=1,OR(N1486&lt;&gt;0,J1486&lt;&gt;0)),ABS(S1486)+ROW()/1000000,0)</f>
        <v/>
      </c>
      <c r="X1486">
        <f>IF(AND(U1486=1,T1486=1,C1486&lt;&gt;0),ABS(S1486)+ROW()/1000000,0)</f>
        <v/>
      </c>
    </row>
    <row r="1487">
      <c r="A1487" t="n">
        <v>201809</v>
      </c>
      <c r="B1487" t="inlineStr">
        <is>
          <t>09/2018</t>
        </is>
      </c>
      <c r="C1487" t="n">
        <v>9</v>
      </c>
      <c r="D1487" t="inlineStr">
        <is>
          <t>S09</t>
        </is>
      </c>
      <c r="E1487" t="inlineStr">
        <is>
          <t>Nexa Northwest Territories (S09)</t>
        </is>
      </c>
      <c r="F1487" t="inlineStr">
        <is>
          <t>Canada</t>
        </is>
      </c>
      <c r="G1487" t="inlineStr">
        <is>
          <t>POS</t>
        </is>
      </c>
      <c r="H1487" s="42" t="n">
        <v>25493.64</v>
      </c>
      <c r="I1487" s="42" t="n">
        <v>1467.07</v>
      </c>
      <c r="J1487" s="42" t="n">
        <v>24026.57</v>
      </c>
      <c r="K1487" s="42" t="n">
        <v>42.29</v>
      </c>
      <c r="L1487" s="42" t="n">
        <v>12</v>
      </c>
      <c r="M1487" s="42" t="n">
        <v>96</v>
      </c>
      <c r="N1487" s="42" t="n">
        <v>23984.28</v>
      </c>
      <c r="O1487" s="42" t="n">
        <v>24026.57</v>
      </c>
      <c r="P1487" s="42" t="n">
        <v>1</v>
      </c>
      <c r="Q1487" s="42" t="n">
        <v>0</v>
      </c>
      <c r="R1487" s="42" t="n">
        <v>0</v>
      </c>
      <c r="S1487" s="42">
        <f>N1487-(J1487-K1487)</f>
        <v/>
      </c>
      <c r="T1487">
        <f>IF(N1487=0,0,IF(AND(ABS(S1487)&gt;Calc!$B$8,ABS(S1487)/ABS(N1487)&gt;Calc!$B$9),1,0))</f>
        <v/>
      </c>
      <c r="U1487">
        <f>IF(AND(A1487=Calc!$B$3,OR(Calc!$B$6="*",G1487=Calc!$B$6),OR(Calc!$B$7="*",F1487=Calc!$B$7)),1,0)</f>
        <v/>
      </c>
      <c r="V1487">
        <f>IF(AND(U1487=1,J1487&gt;0),J1487+ROW()/1000000,0)</f>
        <v/>
      </c>
      <c r="W1487">
        <f>IF(AND(U1487=1,OR(N1487&lt;&gt;0,J1487&lt;&gt;0)),ABS(S1487)+ROW()/1000000,0)</f>
        <v/>
      </c>
      <c r="X1487">
        <f>IF(AND(U1487=1,T1487=1,C1487&lt;&gt;0),ABS(S1487)+ROW()/1000000,0)</f>
        <v/>
      </c>
    </row>
    <row r="1488">
      <c r="A1488" t="n">
        <v>201809</v>
      </c>
      <c r="B1488" t="inlineStr">
        <is>
          <t>09/2018</t>
        </is>
      </c>
      <c r="C1488" t="n">
        <v>10</v>
      </c>
      <c r="D1488" t="inlineStr">
        <is>
          <t>S10</t>
        </is>
      </c>
      <c r="E1488" t="inlineStr">
        <is>
          <t>Nexa Nunavut (S10)</t>
        </is>
      </c>
      <c r="F1488" t="inlineStr">
        <is>
          <t>Canada</t>
        </is>
      </c>
      <c r="G1488" t="inlineStr">
        <is>
          <t>POS</t>
        </is>
      </c>
      <c r="H1488" s="42" t="n">
        <v>5537.44</v>
      </c>
      <c r="I1488" s="42" t="n">
        <v>36</v>
      </c>
      <c r="J1488" s="42" t="n">
        <v>5501.44</v>
      </c>
      <c r="K1488" s="42" t="n">
        <v>0</v>
      </c>
      <c r="L1488" s="42" t="n">
        <v>5</v>
      </c>
      <c r="M1488" s="42" t="n">
        <v>27</v>
      </c>
      <c r="N1488" s="42" t="n">
        <v>5321.49</v>
      </c>
      <c r="O1488" s="42" t="n">
        <v>5501.44</v>
      </c>
      <c r="P1488" s="42" t="n">
        <v>0</v>
      </c>
      <c r="Q1488" s="42" t="n">
        <v>0</v>
      </c>
      <c r="R1488" s="42" t="n">
        <v>0</v>
      </c>
      <c r="S1488" s="42">
        <f>N1488-(J1488-K1488)</f>
        <v/>
      </c>
      <c r="T1488">
        <f>IF(N1488=0,0,IF(AND(ABS(S1488)&gt;Calc!$B$8,ABS(S1488)/ABS(N1488)&gt;Calc!$B$9),1,0))</f>
        <v/>
      </c>
      <c r="U1488">
        <f>IF(AND(A1488=Calc!$B$3,OR(Calc!$B$6="*",G1488=Calc!$B$6),OR(Calc!$B$7="*",F1488=Calc!$B$7)),1,0)</f>
        <v/>
      </c>
      <c r="V1488">
        <f>IF(AND(U1488=1,J1488&gt;0),J1488+ROW()/1000000,0)</f>
        <v/>
      </c>
      <c r="W1488">
        <f>IF(AND(U1488=1,OR(N1488&lt;&gt;0,J1488&lt;&gt;0)),ABS(S1488)+ROW()/1000000,0)</f>
        <v/>
      </c>
      <c r="X1488">
        <f>IF(AND(U1488=1,T1488=1,C1488&lt;&gt;0),ABS(S1488)+ROW()/1000000,0)</f>
        <v/>
      </c>
    </row>
    <row r="1489">
      <c r="A1489" t="n">
        <v>201809</v>
      </c>
      <c r="B1489" t="inlineStr">
        <is>
          <t>09/2018</t>
        </is>
      </c>
      <c r="C1489" t="n">
        <v>12</v>
      </c>
      <c r="D1489" t="inlineStr">
        <is>
          <t>S12</t>
        </is>
      </c>
      <c r="E1489" t="inlineStr">
        <is>
          <t>Nexa Basse-Normandie (S12)</t>
        </is>
      </c>
      <c r="F1489" t="inlineStr">
        <is>
          <t>Pháp</t>
        </is>
      </c>
      <c r="G1489" t="inlineStr">
        <is>
          <t>POS</t>
        </is>
      </c>
      <c r="H1489" s="42" t="n">
        <v>8023.08</v>
      </c>
      <c r="I1489" s="42" t="n">
        <v>175.5</v>
      </c>
      <c r="J1489" s="42" t="n">
        <v>7847.58</v>
      </c>
      <c r="K1489" s="42" t="n">
        <v>0</v>
      </c>
      <c r="L1489" s="42" t="n">
        <v>4</v>
      </c>
      <c r="M1489" s="42" t="n">
        <v>24</v>
      </c>
      <c r="N1489" s="42" t="n">
        <v>7847.58</v>
      </c>
      <c r="O1489" s="42" t="n">
        <v>7847.58</v>
      </c>
      <c r="P1489" s="42" t="n">
        <v>0</v>
      </c>
      <c r="Q1489" s="42" t="n">
        <v>0</v>
      </c>
      <c r="R1489" s="42" t="n">
        <v>0</v>
      </c>
      <c r="S1489" s="42">
        <f>N1489-(J1489-K1489)</f>
        <v/>
      </c>
      <c r="T1489">
        <f>IF(N1489=0,0,IF(AND(ABS(S1489)&gt;Calc!$B$8,ABS(S1489)/ABS(N1489)&gt;Calc!$B$9),1,0))</f>
        <v/>
      </c>
      <c r="U1489">
        <f>IF(AND(A1489=Calc!$B$3,OR(Calc!$B$6="*",G1489=Calc!$B$6),OR(Calc!$B$7="*",F1489=Calc!$B$7)),1,0)</f>
        <v/>
      </c>
      <c r="V1489">
        <f>IF(AND(U1489=1,J1489&gt;0),J1489+ROW()/1000000,0)</f>
        <v/>
      </c>
      <c r="W1489">
        <f>IF(AND(U1489=1,OR(N1489&lt;&gt;0,J1489&lt;&gt;0)),ABS(S1489)+ROW()/1000000,0)</f>
        <v/>
      </c>
      <c r="X1489">
        <f>IF(AND(U1489=1,T1489=1,C1489&lt;&gt;0),ABS(S1489)+ROW()/1000000,0)</f>
        <v/>
      </c>
    </row>
    <row r="1490">
      <c r="A1490" t="n">
        <v>201809</v>
      </c>
      <c r="B1490" t="inlineStr">
        <is>
          <t>09/2018</t>
        </is>
      </c>
      <c r="C1490" t="n">
        <v>14</v>
      </c>
      <c r="D1490" t="inlineStr">
        <is>
          <t>S14</t>
        </is>
      </c>
      <c r="E1490" t="inlineStr">
        <is>
          <t>Nexa Franche-Comté (S14)</t>
        </is>
      </c>
      <c r="F1490" t="inlineStr">
        <is>
          <t>Pháp</t>
        </is>
      </c>
      <c r="G1490" t="inlineStr">
        <is>
          <t>POS</t>
        </is>
      </c>
      <c r="H1490" s="42" t="n">
        <v>139</v>
      </c>
      <c r="I1490" s="42" t="n">
        <v>0</v>
      </c>
      <c r="J1490" s="42" t="n">
        <v>139</v>
      </c>
      <c r="K1490" s="42" t="n">
        <v>0</v>
      </c>
      <c r="L1490" s="42" t="n">
        <v>1</v>
      </c>
      <c r="M1490" s="42" t="n">
        <v>1</v>
      </c>
      <c r="N1490" s="42" t="n">
        <v>139</v>
      </c>
      <c r="O1490" s="42" t="n">
        <v>139</v>
      </c>
      <c r="P1490" s="42" t="n">
        <v>0</v>
      </c>
      <c r="Q1490" s="42" t="n">
        <v>0</v>
      </c>
      <c r="R1490" s="42" t="n">
        <v>0</v>
      </c>
      <c r="S1490" s="42">
        <f>N1490-(J1490-K1490)</f>
        <v/>
      </c>
      <c r="T1490">
        <f>IF(N1490=0,0,IF(AND(ABS(S1490)&gt;Calc!$B$8,ABS(S1490)/ABS(N1490)&gt;Calc!$B$9),1,0))</f>
        <v/>
      </c>
      <c r="U1490">
        <f>IF(AND(A1490=Calc!$B$3,OR(Calc!$B$6="*",G1490=Calc!$B$6),OR(Calc!$B$7="*",F1490=Calc!$B$7)),1,0)</f>
        <v/>
      </c>
      <c r="V1490">
        <f>IF(AND(U1490=1,J1490&gt;0),J1490+ROW()/1000000,0)</f>
        <v/>
      </c>
      <c r="W1490">
        <f>IF(AND(U1490=1,OR(N1490&lt;&gt;0,J1490&lt;&gt;0)),ABS(S1490)+ROW()/1000000,0)</f>
        <v/>
      </c>
      <c r="X1490">
        <f>IF(AND(U1490=1,T1490=1,C1490&lt;&gt;0),ABS(S1490)+ROW()/1000000,0)</f>
        <v/>
      </c>
    </row>
    <row r="1491">
      <c r="A1491" t="n">
        <v>201809</v>
      </c>
      <c r="B1491" t="inlineStr">
        <is>
          <t>09/2018</t>
        </is>
      </c>
      <c r="C1491" t="n">
        <v>16</v>
      </c>
      <c r="D1491" t="inlineStr">
        <is>
          <t>S16</t>
        </is>
      </c>
      <c r="E1491" t="inlineStr">
        <is>
          <t>Nexa Limousin (S16)</t>
        </is>
      </c>
      <c r="F1491" t="inlineStr">
        <is>
          <t>Pháp</t>
        </is>
      </c>
      <c r="G1491" t="inlineStr">
        <is>
          <t>POS</t>
        </is>
      </c>
      <c r="H1491" s="42" t="n">
        <v>3043.46</v>
      </c>
      <c r="I1491" s="42" t="n">
        <v>0</v>
      </c>
      <c r="J1491" s="42" t="n">
        <v>3043.46</v>
      </c>
      <c r="K1491" s="42" t="n">
        <v>0</v>
      </c>
      <c r="L1491" s="42" t="n">
        <v>2</v>
      </c>
      <c r="M1491" s="42" t="n">
        <v>17</v>
      </c>
      <c r="N1491" s="42" t="n">
        <v>3043.46</v>
      </c>
      <c r="O1491" s="42" t="n">
        <v>3043.46</v>
      </c>
      <c r="P1491" s="42" t="n">
        <v>0</v>
      </c>
      <c r="Q1491" s="42" t="n">
        <v>0</v>
      </c>
      <c r="R1491" s="42" t="n">
        <v>0</v>
      </c>
      <c r="S1491" s="42">
        <f>N1491-(J1491-K1491)</f>
        <v/>
      </c>
      <c r="T1491">
        <f>IF(N1491=0,0,IF(AND(ABS(S1491)&gt;Calc!$B$8,ABS(S1491)/ABS(N1491)&gt;Calc!$B$9),1,0))</f>
        <v/>
      </c>
      <c r="U1491">
        <f>IF(AND(A1491=Calc!$B$3,OR(Calc!$B$6="*",G1491=Calc!$B$6),OR(Calc!$B$7="*",F1491=Calc!$B$7)),1,0)</f>
        <v/>
      </c>
      <c r="V1491">
        <f>IF(AND(U1491=1,J1491&gt;0),J1491+ROW()/1000000,0)</f>
        <v/>
      </c>
      <c r="W1491">
        <f>IF(AND(U1491=1,OR(N1491&lt;&gt;0,J1491&lt;&gt;0)),ABS(S1491)+ROW()/1000000,0)</f>
        <v/>
      </c>
      <c r="X1491">
        <f>IF(AND(U1491=1,T1491=1,C1491&lt;&gt;0),ABS(S1491)+ROW()/1000000,0)</f>
        <v/>
      </c>
    </row>
    <row r="1492">
      <c r="A1492" t="n">
        <v>201809</v>
      </c>
      <c r="B1492" t="inlineStr">
        <is>
          <t>09/2018</t>
        </is>
      </c>
      <c r="C1492" t="n">
        <v>17</v>
      </c>
      <c r="D1492" t="inlineStr">
        <is>
          <t>S17</t>
        </is>
      </c>
      <c r="E1492" t="inlineStr">
        <is>
          <t>Nexa Martinique (S17)</t>
        </is>
      </c>
      <c r="F1492" t="inlineStr">
        <is>
          <t>Pháp</t>
        </is>
      </c>
      <c r="G1492" t="inlineStr">
        <is>
          <t>POS</t>
        </is>
      </c>
      <c r="H1492" s="42" t="n">
        <v>2030.92</v>
      </c>
      <c r="I1492" s="42" t="n">
        <v>203.09</v>
      </c>
      <c r="J1492" s="42" t="n">
        <v>1827.83</v>
      </c>
      <c r="K1492" s="42" t="n">
        <v>0</v>
      </c>
      <c r="L1492" s="42" t="n">
        <v>1</v>
      </c>
      <c r="M1492" s="42" t="n">
        <v>13</v>
      </c>
      <c r="N1492" s="42" t="n">
        <v>1827.83</v>
      </c>
      <c r="O1492" s="42" t="n">
        <v>1827.83</v>
      </c>
      <c r="P1492" s="42" t="n">
        <v>0</v>
      </c>
      <c r="Q1492" s="42" t="n">
        <v>0</v>
      </c>
      <c r="R1492" s="42" t="n">
        <v>0</v>
      </c>
      <c r="S1492" s="42">
        <f>N1492-(J1492-K1492)</f>
        <v/>
      </c>
      <c r="T1492">
        <f>IF(N1492=0,0,IF(AND(ABS(S1492)&gt;Calc!$B$8,ABS(S1492)/ABS(N1492)&gt;Calc!$B$9),1,0))</f>
        <v/>
      </c>
      <c r="U1492">
        <f>IF(AND(A1492=Calc!$B$3,OR(Calc!$B$6="*",G1492=Calc!$B$6),OR(Calc!$B$7="*",F1492=Calc!$B$7)),1,0)</f>
        <v/>
      </c>
      <c r="V1492">
        <f>IF(AND(U1492=1,J1492&gt;0),J1492+ROW()/1000000,0)</f>
        <v/>
      </c>
      <c r="W1492">
        <f>IF(AND(U1492=1,OR(N1492&lt;&gt;0,J1492&lt;&gt;0)),ABS(S1492)+ROW()/1000000,0)</f>
        <v/>
      </c>
      <c r="X1492">
        <f>IF(AND(U1492=1,T1492=1,C1492&lt;&gt;0),ABS(S1492)+ROW()/1000000,0)</f>
        <v/>
      </c>
    </row>
    <row r="1493">
      <c r="A1493" t="n">
        <v>201809</v>
      </c>
      <c r="B1493" t="inlineStr">
        <is>
          <t>09/2018</t>
        </is>
      </c>
      <c r="C1493" t="n">
        <v>18</v>
      </c>
      <c r="D1493" t="inlineStr">
        <is>
          <t>S18</t>
        </is>
      </c>
      <c r="E1493" t="inlineStr">
        <is>
          <t>Nexa Mayotte (S18)</t>
        </is>
      </c>
      <c r="F1493" t="inlineStr">
        <is>
          <t>Pháp</t>
        </is>
      </c>
      <c r="G1493" t="inlineStr">
        <is>
          <t>POS</t>
        </is>
      </c>
      <c r="H1493" s="42" t="n">
        <v>2775</v>
      </c>
      <c r="I1493" s="42" t="n">
        <v>0</v>
      </c>
      <c r="J1493" s="42" t="n">
        <v>2775</v>
      </c>
      <c r="K1493" s="42" t="n">
        <v>0</v>
      </c>
      <c r="L1493" s="42" t="n">
        <v>2</v>
      </c>
      <c r="M1493" s="42" t="n">
        <v>11</v>
      </c>
      <c r="N1493" s="42" t="n">
        <v>2775</v>
      </c>
      <c r="O1493" s="42" t="n">
        <v>2775</v>
      </c>
      <c r="P1493" s="42" t="n">
        <v>0</v>
      </c>
      <c r="Q1493" s="42" t="n">
        <v>0</v>
      </c>
      <c r="R1493" s="42" t="n">
        <v>0</v>
      </c>
      <c r="S1493" s="42">
        <f>N1493-(J1493-K1493)</f>
        <v/>
      </c>
      <c r="T1493">
        <f>IF(N1493=0,0,IF(AND(ABS(S1493)&gt;Calc!$B$8,ABS(S1493)/ABS(N1493)&gt;Calc!$B$9),1,0))</f>
        <v/>
      </c>
      <c r="U1493">
        <f>IF(AND(A1493=Calc!$B$3,OR(Calc!$B$6="*",G1493=Calc!$B$6),OR(Calc!$B$7="*",F1493=Calc!$B$7)),1,0)</f>
        <v/>
      </c>
      <c r="V1493">
        <f>IF(AND(U1493=1,J1493&gt;0),J1493+ROW()/1000000,0)</f>
        <v/>
      </c>
      <c r="W1493">
        <f>IF(AND(U1493=1,OR(N1493&lt;&gt;0,J1493&lt;&gt;0)),ABS(S1493)+ROW()/1000000,0)</f>
        <v/>
      </c>
      <c r="X1493">
        <f>IF(AND(U1493=1,T1493=1,C1493&lt;&gt;0),ABS(S1493)+ROW()/1000000,0)</f>
        <v/>
      </c>
    </row>
    <row r="1494">
      <c r="A1494" t="n">
        <v>201809</v>
      </c>
      <c r="B1494" t="inlineStr">
        <is>
          <t>09/2018</t>
        </is>
      </c>
      <c r="C1494" t="n">
        <v>19</v>
      </c>
      <c r="D1494" t="inlineStr">
        <is>
          <t>S19</t>
        </is>
      </c>
      <c r="E1494" t="inlineStr">
        <is>
          <t>Nexa Berlin (S19)</t>
        </is>
      </c>
      <c r="F1494" t="inlineStr">
        <is>
          <t>Đức</t>
        </is>
      </c>
      <c r="G1494" t="inlineStr">
        <is>
          <t>POS</t>
        </is>
      </c>
      <c r="H1494" s="42" t="n">
        <v>7280.66</v>
      </c>
      <c r="I1494" s="42" t="n">
        <v>290</v>
      </c>
      <c r="J1494" s="42" t="n">
        <v>6990.66</v>
      </c>
      <c r="K1494" s="42" t="n">
        <v>499.9</v>
      </c>
      <c r="L1494" s="42" t="n">
        <v>6</v>
      </c>
      <c r="M1494" s="42" t="n">
        <v>30</v>
      </c>
      <c r="N1494" s="42" t="n">
        <v>6490.76</v>
      </c>
      <c r="O1494" s="42" t="n">
        <v>6990.66</v>
      </c>
      <c r="P1494" s="42" t="n">
        <v>0</v>
      </c>
      <c r="Q1494" s="42" t="n">
        <v>0</v>
      </c>
      <c r="R1494" s="42" t="n">
        <v>0</v>
      </c>
      <c r="S1494" s="42">
        <f>N1494-(J1494-K1494)</f>
        <v/>
      </c>
      <c r="T1494">
        <f>IF(N1494=0,0,IF(AND(ABS(S1494)&gt;Calc!$B$8,ABS(S1494)/ABS(N1494)&gt;Calc!$B$9),1,0))</f>
        <v/>
      </c>
      <c r="U1494">
        <f>IF(AND(A1494=Calc!$B$3,OR(Calc!$B$6="*",G1494=Calc!$B$6),OR(Calc!$B$7="*",F1494=Calc!$B$7)),1,0)</f>
        <v/>
      </c>
      <c r="V1494">
        <f>IF(AND(U1494=1,J1494&gt;0),J1494+ROW()/1000000,0)</f>
        <v/>
      </c>
      <c r="W1494">
        <f>IF(AND(U1494=1,OR(N1494&lt;&gt;0,J1494&lt;&gt;0)),ABS(S1494)+ROW()/1000000,0)</f>
        <v/>
      </c>
      <c r="X1494">
        <f>IF(AND(U1494=1,T1494=1,C1494&lt;&gt;0),ABS(S1494)+ROW()/1000000,0)</f>
        <v/>
      </c>
    </row>
    <row r="1495">
      <c r="A1495" t="n">
        <v>201809</v>
      </c>
      <c r="B1495" t="inlineStr">
        <is>
          <t>09/2018</t>
        </is>
      </c>
      <c r="C1495" t="n">
        <v>20</v>
      </c>
      <c r="D1495" t="inlineStr">
        <is>
          <t>S20</t>
        </is>
      </c>
      <c r="E1495" t="inlineStr">
        <is>
          <t>Nexa Brandenburg (S20)</t>
        </is>
      </c>
      <c r="F1495" t="inlineStr">
        <is>
          <t>Đức</t>
        </is>
      </c>
      <c r="G1495" t="inlineStr">
        <is>
          <t>POS</t>
        </is>
      </c>
      <c r="H1495" s="42" t="n">
        <v>12486.1</v>
      </c>
      <c r="I1495" s="42" t="n">
        <v>211.97</v>
      </c>
      <c r="J1495" s="42" t="n">
        <v>12274.13</v>
      </c>
      <c r="K1495" s="42" t="n">
        <v>0</v>
      </c>
      <c r="L1495" s="42" t="n">
        <v>7</v>
      </c>
      <c r="M1495" s="42" t="n">
        <v>62</v>
      </c>
      <c r="N1495" s="42" t="n">
        <v>12274.13</v>
      </c>
      <c r="O1495" s="42" t="n">
        <v>12274.13</v>
      </c>
      <c r="P1495" s="42" t="n">
        <v>0</v>
      </c>
      <c r="Q1495" s="42" t="n">
        <v>0</v>
      </c>
      <c r="R1495" s="42" t="n">
        <v>0</v>
      </c>
      <c r="S1495" s="42">
        <f>N1495-(J1495-K1495)</f>
        <v/>
      </c>
      <c r="T1495">
        <f>IF(N1495=0,0,IF(AND(ABS(S1495)&gt;Calc!$B$8,ABS(S1495)/ABS(N1495)&gt;Calc!$B$9),1,0))</f>
        <v/>
      </c>
      <c r="U1495">
        <f>IF(AND(A1495=Calc!$B$3,OR(Calc!$B$6="*",G1495=Calc!$B$6),OR(Calc!$B$7="*",F1495=Calc!$B$7)),1,0)</f>
        <v/>
      </c>
      <c r="V1495">
        <f>IF(AND(U1495=1,J1495&gt;0),J1495+ROW()/1000000,0)</f>
        <v/>
      </c>
      <c r="W1495">
        <f>IF(AND(U1495=1,OR(N1495&lt;&gt;0,J1495&lt;&gt;0)),ABS(S1495)+ROW()/1000000,0)</f>
        <v/>
      </c>
      <c r="X1495">
        <f>IF(AND(U1495=1,T1495=1,C1495&lt;&gt;0),ABS(S1495)+ROW()/1000000,0)</f>
        <v/>
      </c>
    </row>
    <row r="1496">
      <c r="A1496" t="n">
        <v>201809</v>
      </c>
      <c r="B1496" t="inlineStr">
        <is>
          <t>09/2018</t>
        </is>
      </c>
      <c r="C1496" t="n">
        <v>21</v>
      </c>
      <c r="D1496" t="inlineStr">
        <is>
          <t>S21</t>
        </is>
      </c>
      <c r="E1496" t="inlineStr">
        <is>
          <t>Nexa Freie Hansestadt Bremen (S21)</t>
        </is>
      </c>
      <c r="F1496" t="inlineStr">
        <is>
          <t>Đức</t>
        </is>
      </c>
      <c r="G1496" t="inlineStr">
        <is>
          <t>POS</t>
        </is>
      </c>
      <c r="H1496" s="42" t="n">
        <v>8927.68</v>
      </c>
      <c r="I1496" s="42" t="n">
        <v>168.79</v>
      </c>
      <c r="J1496" s="42" t="n">
        <v>8758.889999999999</v>
      </c>
      <c r="K1496" s="42" t="n">
        <v>0</v>
      </c>
      <c r="L1496" s="42" t="n">
        <v>5</v>
      </c>
      <c r="M1496" s="42" t="n">
        <v>47</v>
      </c>
      <c r="N1496" s="42" t="n">
        <v>8758.889999999999</v>
      </c>
      <c r="O1496" s="42" t="n">
        <v>8758.889999999999</v>
      </c>
      <c r="P1496" s="42" t="n">
        <v>0</v>
      </c>
      <c r="Q1496" s="42" t="n">
        <v>0</v>
      </c>
      <c r="R1496" s="42" t="n">
        <v>0</v>
      </c>
      <c r="S1496" s="42">
        <f>N1496-(J1496-K1496)</f>
        <v/>
      </c>
      <c r="T1496">
        <f>IF(N1496=0,0,IF(AND(ABS(S1496)&gt;Calc!$B$8,ABS(S1496)/ABS(N1496)&gt;Calc!$B$9),1,0))</f>
        <v/>
      </c>
      <c r="U1496">
        <f>IF(AND(A1496=Calc!$B$3,OR(Calc!$B$6="*",G1496=Calc!$B$6),OR(Calc!$B$7="*",F1496=Calc!$B$7)),1,0)</f>
        <v/>
      </c>
      <c r="V1496">
        <f>IF(AND(U1496=1,J1496&gt;0),J1496+ROW()/1000000,0)</f>
        <v/>
      </c>
      <c r="W1496">
        <f>IF(AND(U1496=1,OR(N1496&lt;&gt;0,J1496&lt;&gt;0)),ABS(S1496)+ROW()/1000000,0)</f>
        <v/>
      </c>
      <c r="X1496">
        <f>IF(AND(U1496=1,T1496=1,C1496&lt;&gt;0),ABS(S1496)+ROW()/1000000,0)</f>
        <v/>
      </c>
    </row>
    <row r="1497">
      <c r="A1497" t="n">
        <v>201809</v>
      </c>
      <c r="B1497" t="inlineStr">
        <is>
          <t>09/2018</t>
        </is>
      </c>
      <c r="C1497" t="n">
        <v>22</v>
      </c>
      <c r="D1497" t="inlineStr">
        <is>
          <t>S22</t>
        </is>
      </c>
      <c r="E1497" t="inlineStr">
        <is>
          <t>Nexa Freistaat Thüringen (S22)</t>
        </is>
      </c>
      <c r="F1497" t="inlineStr">
        <is>
          <t>Đức</t>
        </is>
      </c>
      <c r="G1497" t="inlineStr">
        <is>
          <t>POS</t>
        </is>
      </c>
      <c r="H1497" s="42" t="n">
        <v>4712.53</v>
      </c>
      <c r="I1497" s="42" t="n">
        <v>0</v>
      </c>
      <c r="J1497" s="42" t="n">
        <v>4712.53</v>
      </c>
      <c r="K1497" s="42" t="n">
        <v>0</v>
      </c>
      <c r="L1497" s="42" t="n">
        <v>4</v>
      </c>
      <c r="M1497" s="42" t="n">
        <v>26</v>
      </c>
      <c r="N1497" s="42" t="n">
        <v>4712.53</v>
      </c>
      <c r="O1497" s="42" t="n">
        <v>4712.53</v>
      </c>
      <c r="P1497" s="42" t="n">
        <v>0</v>
      </c>
      <c r="Q1497" s="42" t="n">
        <v>0</v>
      </c>
      <c r="R1497" s="42" t="n">
        <v>0</v>
      </c>
      <c r="S1497" s="42">
        <f>N1497-(J1497-K1497)</f>
        <v/>
      </c>
      <c r="T1497">
        <f>IF(N1497=0,0,IF(AND(ABS(S1497)&gt;Calc!$B$8,ABS(S1497)/ABS(N1497)&gt;Calc!$B$9),1,0))</f>
        <v/>
      </c>
      <c r="U1497">
        <f>IF(AND(A1497=Calc!$B$3,OR(Calc!$B$6="*",G1497=Calc!$B$6),OR(Calc!$B$7="*",F1497=Calc!$B$7)),1,0)</f>
        <v/>
      </c>
      <c r="V1497">
        <f>IF(AND(U1497=1,J1497&gt;0),J1497+ROW()/1000000,0)</f>
        <v/>
      </c>
      <c r="W1497">
        <f>IF(AND(U1497=1,OR(N1497&lt;&gt;0,J1497&lt;&gt;0)),ABS(S1497)+ROW()/1000000,0)</f>
        <v/>
      </c>
      <c r="X1497">
        <f>IF(AND(U1497=1,T1497=1,C1497&lt;&gt;0),ABS(S1497)+ROW()/1000000,0)</f>
        <v/>
      </c>
    </row>
    <row r="1498">
      <c r="A1498" t="n">
        <v>201809</v>
      </c>
      <c r="B1498" t="inlineStr">
        <is>
          <t>09/2018</t>
        </is>
      </c>
      <c r="C1498" t="n">
        <v>23</v>
      </c>
      <c r="D1498" t="inlineStr">
        <is>
          <t>S23</t>
        </is>
      </c>
      <c r="E1498" t="inlineStr">
        <is>
          <t>Nexa Hamburg (S23)</t>
        </is>
      </c>
      <c r="F1498" t="inlineStr">
        <is>
          <t>Đức</t>
        </is>
      </c>
      <c r="G1498" t="inlineStr">
        <is>
          <t>POS</t>
        </is>
      </c>
      <c r="H1498" s="42" t="n">
        <v>17421.93</v>
      </c>
      <c r="I1498" s="42" t="n">
        <v>0</v>
      </c>
      <c r="J1498" s="42" t="n">
        <v>17421.93</v>
      </c>
      <c r="K1498" s="42" t="n">
        <v>9.99</v>
      </c>
      <c r="L1498" s="42" t="n">
        <v>9</v>
      </c>
      <c r="M1498" s="42" t="n">
        <v>67</v>
      </c>
      <c r="N1498" s="42" t="n">
        <v>17411.94</v>
      </c>
      <c r="O1498" s="42" t="n">
        <v>17421.93</v>
      </c>
      <c r="P1498" s="42" t="n">
        <v>0</v>
      </c>
      <c r="Q1498" s="42" t="n">
        <v>0</v>
      </c>
      <c r="R1498" s="42" t="n">
        <v>0</v>
      </c>
      <c r="S1498" s="42">
        <f>N1498-(J1498-K1498)</f>
        <v/>
      </c>
      <c r="T1498">
        <f>IF(N1498=0,0,IF(AND(ABS(S1498)&gt;Calc!$B$8,ABS(S1498)/ABS(N1498)&gt;Calc!$B$9),1,0))</f>
        <v/>
      </c>
      <c r="U1498">
        <f>IF(AND(A1498=Calc!$B$3,OR(Calc!$B$6="*",G1498=Calc!$B$6),OR(Calc!$B$7="*",F1498=Calc!$B$7)),1,0)</f>
        <v/>
      </c>
      <c r="V1498">
        <f>IF(AND(U1498=1,J1498&gt;0),J1498+ROW()/1000000,0)</f>
        <v/>
      </c>
      <c r="W1498">
        <f>IF(AND(U1498=1,OR(N1498&lt;&gt;0,J1498&lt;&gt;0)),ABS(S1498)+ROW()/1000000,0)</f>
        <v/>
      </c>
      <c r="X1498">
        <f>IF(AND(U1498=1,T1498=1,C1498&lt;&gt;0),ABS(S1498)+ROW()/1000000,0)</f>
        <v/>
      </c>
    </row>
    <row r="1499">
      <c r="A1499" t="n">
        <v>201809</v>
      </c>
      <c r="B1499" t="inlineStr">
        <is>
          <t>09/2018</t>
        </is>
      </c>
      <c r="C1499" t="n">
        <v>24</v>
      </c>
      <c r="D1499" t="inlineStr">
        <is>
          <t>S24</t>
        </is>
      </c>
      <c r="E1499" t="inlineStr">
        <is>
          <t>Nexa Hessen (S24)</t>
        </is>
      </c>
      <c r="F1499" t="inlineStr">
        <is>
          <t>Đức</t>
        </is>
      </c>
      <c r="G1499" t="inlineStr">
        <is>
          <t>POS</t>
        </is>
      </c>
      <c r="H1499" s="42" t="n">
        <v>1934.89</v>
      </c>
      <c r="I1499" s="42" t="n">
        <v>0.6899999999999999</v>
      </c>
      <c r="J1499" s="42" t="n">
        <v>1934.2</v>
      </c>
      <c r="K1499" s="42" t="n">
        <v>459.8</v>
      </c>
      <c r="L1499" s="42" t="n">
        <v>3</v>
      </c>
      <c r="M1499" s="42" t="n">
        <v>11</v>
      </c>
      <c r="N1499" s="42" t="n">
        <v>1474.4</v>
      </c>
      <c r="O1499" s="42" t="n">
        <v>1934.2</v>
      </c>
      <c r="P1499" s="42" t="n">
        <v>0</v>
      </c>
      <c r="Q1499" s="42" t="n">
        <v>0</v>
      </c>
      <c r="R1499" s="42" t="n">
        <v>0</v>
      </c>
      <c r="S1499" s="42">
        <f>N1499-(J1499-K1499)</f>
        <v/>
      </c>
      <c r="T1499">
        <f>IF(N1499=0,0,IF(AND(ABS(S1499)&gt;Calc!$B$8,ABS(S1499)/ABS(N1499)&gt;Calc!$B$9),1,0))</f>
        <v/>
      </c>
      <c r="U1499">
        <f>IF(AND(A1499=Calc!$B$3,OR(Calc!$B$6="*",G1499=Calc!$B$6),OR(Calc!$B$7="*",F1499=Calc!$B$7)),1,0)</f>
        <v/>
      </c>
      <c r="V1499">
        <f>IF(AND(U1499=1,J1499&gt;0),J1499+ROW()/1000000,0)</f>
        <v/>
      </c>
      <c r="W1499">
        <f>IF(AND(U1499=1,OR(N1499&lt;&gt;0,J1499&lt;&gt;0)),ABS(S1499)+ROW()/1000000,0)</f>
        <v/>
      </c>
      <c r="X1499">
        <f>IF(AND(U1499=1,T1499=1,C1499&lt;&gt;0),ABS(S1499)+ROW()/1000000,0)</f>
        <v/>
      </c>
    </row>
    <row r="1500">
      <c r="A1500" t="n">
        <v>201809</v>
      </c>
      <c r="B1500" t="inlineStr">
        <is>
          <t>09/2018</t>
        </is>
      </c>
      <c r="C1500" t="n">
        <v>27</v>
      </c>
      <c r="D1500" t="inlineStr">
        <is>
          <t>S27</t>
        </is>
      </c>
      <c r="E1500" t="inlineStr">
        <is>
          <t>Nexa Sachsen-Anhalt (S27)</t>
        </is>
      </c>
      <c r="F1500" t="inlineStr">
        <is>
          <t>Đức</t>
        </is>
      </c>
      <c r="G1500" t="inlineStr">
        <is>
          <t>POS</t>
        </is>
      </c>
      <c r="H1500" s="42" t="n">
        <v>6410.33</v>
      </c>
      <c r="I1500" s="42" t="n">
        <v>234.29</v>
      </c>
      <c r="J1500" s="42" t="n">
        <v>6176.04</v>
      </c>
      <c r="K1500" s="42" t="n">
        <v>0</v>
      </c>
      <c r="L1500" s="42" t="n">
        <v>4</v>
      </c>
      <c r="M1500" s="42" t="n">
        <v>34</v>
      </c>
      <c r="N1500" s="42" t="n">
        <v>6176.04</v>
      </c>
      <c r="O1500" s="42" t="n">
        <v>6176.04</v>
      </c>
      <c r="P1500" s="42" t="n">
        <v>0</v>
      </c>
      <c r="Q1500" s="42" t="n">
        <v>0</v>
      </c>
      <c r="R1500" s="42" t="n">
        <v>0</v>
      </c>
      <c r="S1500" s="42">
        <f>N1500-(J1500-K1500)</f>
        <v/>
      </c>
      <c r="T1500">
        <f>IF(N1500=0,0,IF(AND(ABS(S1500)&gt;Calc!$B$8,ABS(S1500)/ABS(N1500)&gt;Calc!$B$9),1,0))</f>
        <v/>
      </c>
      <c r="U1500">
        <f>IF(AND(A1500=Calc!$B$3,OR(Calc!$B$6="*",G1500=Calc!$B$6),OR(Calc!$B$7="*",F1500=Calc!$B$7)),1,0)</f>
        <v/>
      </c>
      <c r="V1500">
        <f>IF(AND(U1500=1,J1500&gt;0),J1500+ROW()/1000000,0)</f>
        <v/>
      </c>
      <c r="W1500">
        <f>IF(AND(U1500=1,OR(N1500&lt;&gt;0,J1500&lt;&gt;0)),ABS(S1500)+ROW()/1000000,0)</f>
        <v/>
      </c>
      <c r="X1500">
        <f>IF(AND(U1500=1,T1500=1,C1500&lt;&gt;0),ABS(S1500)+ROW()/1000000,0)</f>
        <v/>
      </c>
    </row>
    <row r="1501">
      <c r="A1501" t="n">
        <v>201809</v>
      </c>
      <c r="B1501" t="inlineStr">
        <is>
          <t>09/2018</t>
        </is>
      </c>
      <c r="C1501" t="n">
        <v>29</v>
      </c>
      <c r="D1501" t="inlineStr">
        <is>
          <t>S29</t>
        </is>
      </c>
      <c r="E1501" t="inlineStr">
        <is>
          <t>Nexa Enna (S29)</t>
        </is>
      </c>
      <c r="F1501" t="inlineStr">
        <is>
          <t>Ý</t>
        </is>
      </c>
      <c r="G1501" t="inlineStr">
        <is>
          <t>POS</t>
        </is>
      </c>
      <c r="H1501" s="42" t="n">
        <v>13281.42</v>
      </c>
      <c r="I1501" s="42" t="n">
        <v>510.68</v>
      </c>
      <c r="J1501" s="42" t="n">
        <v>12770.74</v>
      </c>
      <c r="K1501" s="42" t="n">
        <v>0</v>
      </c>
      <c r="L1501" s="42" t="n">
        <v>8</v>
      </c>
      <c r="M1501" s="42" t="n">
        <v>49</v>
      </c>
      <c r="N1501" s="42" t="n">
        <v>12770.74</v>
      </c>
      <c r="O1501" s="42" t="n">
        <v>12770.74</v>
      </c>
      <c r="P1501" s="42" t="n">
        <v>0</v>
      </c>
      <c r="Q1501" s="42" t="n">
        <v>0</v>
      </c>
      <c r="R1501" s="42" t="n">
        <v>0</v>
      </c>
      <c r="S1501" s="42">
        <f>N1501-(J1501-K1501)</f>
        <v/>
      </c>
      <c r="T1501">
        <f>IF(N1501=0,0,IF(AND(ABS(S1501)&gt;Calc!$B$8,ABS(S1501)/ABS(N1501)&gt;Calc!$B$9),1,0))</f>
        <v/>
      </c>
      <c r="U1501">
        <f>IF(AND(A1501=Calc!$B$3,OR(Calc!$B$6="*",G1501=Calc!$B$6),OR(Calc!$B$7="*",F1501=Calc!$B$7)),1,0)</f>
        <v/>
      </c>
      <c r="V1501">
        <f>IF(AND(U1501=1,J1501&gt;0),J1501+ROW()/1000000,0)</f>
        <v/>
      </c>
      <c r="W1501">
        <f>IF(AND(U1501=1,OR(N1501&lt;&gt;0,J1501&lt;&gt;0)),ABS(S1501)+ROW()/1000000,0)</f>
        <v/>
      </c>
      <c r="X1501">
        <f>IF(AND(U1501=1,T1501=1,C1501&lt;&gt;0),ABS(S1501)+ROW()/1000000,0)</f>
        <v/>
      </c>
    </row>
    <row r="1502">
      <c r="A1502" t="n">
        <v>201809</v>
      </c>
      <c r="B1502" t="inlineStr">
        <is>
          <t>09/2018</t>
        </is>
      </c>
      <c r="C1502" t="n">
        <v>30</v>
      </c>
      <c r="D1502" t="inlineStr">
        <is>
          <t>S30</t>
        </is>
      </c>
      <c r="E1502" t="inlineStr">
        <is>
          <t>Nexa Pesaro (S30)</t>
        </is>
      </c>
      <c r="F1502" t="inlineStr">
        <is>
          <t>Ý</t>
        </is>
      </c>
      <c r="G1502" t="inlineStr">
        <is>
          <t>POS</t>
        </is>
      </c>
      <c r="H1502" s="42" t="n">
        <v>14767.98</v>
      </c>
      <c r="I1502" s="42" t="n">
        <v>900.2</v>
      </c>
      <c r="J1502" s="42" t="n">
        <v>13867.78</v>
      </c>
      <c r="K1502" s="42" t="n">
        <v>183.6</v>
      </c>
      <c r="L1502" s="42" t="n">
        <v>9</v>
      </c>
      <c r="M1502" s="42" t="n">
        <v>54</v>
      </c>
      <c r="N1502" s="42" t="n">
        <v>13684.18</v>
      </c>
      <c r="O1502" s="42" t="n">
        <v>13867.78</v>
      </c>
      <c r="P1502" s="42" t="n">
        <v>0</v>
      </c>
      <c r="Q1502" s="42" t="n">
        <v>0</v>
      </c>
      <c r="R1502" s="42" t="n">
        <v>0</v>
      </c>
      <c r="S1502" s="42">
        <f>N1502-(J1502-K1502)</f>
        <v/>
      </c>
      <c r="T1502">
        <f>IF(N1502=0,0,IF(AND(ABS(S1502)&gt;Calc!$B$8,ABS(S1502)/ABS(N1502)&gt;Calc!$B$9),1,0))</f>
        <v/>
      </c>
      <c r="U1502">
        <f>IF(AND(A1502=Calc!$B$3,OR(Calc!$B$6="*",G1502=Calc!$B$6),OR(Calc!$B$7="*",F1502=Calc!$B$7)),1,0)</f>
        <v/>
      </c>
      <c r="V1502">
        <f>IF(AND(U1502=1,J1502&gt;0),J1502+ROW()/1000000,0)</f>
        <v/>
      </c>
      <c r="W1502">
        <f>IF(AND(U1502=1,OR(N1502&lt;&gt;0,J1502&lt;&gt;0)),ABS(S1502)+ROW()/1000000,0)</f>
        <v/>
      </c>
      <c r="X1502">
        <f>IF(AND(U1502=1,T1502=1,C1502&lt;&gt;0),ABS(S1502)+ROW()/1000000,0)</f>
        <v/>
      </c>
    </row>
    <row r="1503">
      <c r="A1503" t="n">
        <v>201809</v>
      </c>
      <c r="B1503" t="inlineStr">
        <is>
          <t>09/2018</t>
        </is>
      </c>
      <c r="C1503" t="n">
        <v>31</v>
      </c>
      <c r="D1503" t="inlineStr">
        <is>
          <t>S31</t>
        </is>
      </c>
      <c r="E1503" t="inlineStr">
        <is>
          <t>Nexa Drenthe (S31)</t>
        </is>
      </c>
      <c r="F1503" t="inlineStr">
        <is>
          <t>Hà Lan</t>
        </is>
      </c>
      <c r="G1503" t="inlineStr">
        <is>
          <t>POS</t>
        </is>
      </c>
      <c r="H1503" s="42" t="n">
        <v>4404.16</v>
      </c>
      <c r="I1503" s="42" t="n">
        <v>330.39</v>
      </c>
      <c r="J1503" s="42" t="n">
        <v>4073.77</v>
      </c>
      <c r="K1503" s="42" t="n">
        <v>11.69</v>
      </c>
      <c r="L1503" s="42" t="n">
        <v>4</v>
      </c>
      <c r="M1503" s="42" t="n">
        <v>20</v>
      </c>
      <c r="N1503" s="42" t="n">
        <v>4062.08</v>
      </c>
      <c r="O1503" s="42" t="n">
        <v>4073.77</v>
      </c>
      <c r="P1503" s="42" t="n">
        <v>0</v>
      </c>
      <c r="Q1503" s="42" t="n">
        <v>0</v>
      </c>
      <c r="R1503" s="42" t="n">
        <v>0</v>
      </c>
      <c r="S1503" s="42">
        <f>N1503-(J1503-K1503)</f>
        <v/>
      </c>
      <c r="T1503">
        <f>IF(N1503=0,0,IF(AND(ABS(S1503)&gt;Calc!$B$8,ABS(S1503)/ABS(N1503)&gt;Calc!$B$9),1,0))</f>
        <v/>
      </c>
      <c r="U1503">
        <f>IF(AND(A1503=Calc!$B$3,OR(Calc!$B$6="*",G1503=Calc!$B$6),OR(Calc!$B$7="*",F1503=Calc!$B$7)),1,0)</f>
        <v/>
      </c>
      <c r="V1503">
        <f>IF(AND(U1503=1,J1503&gt;0),J1503+ROW()/1000000,0)</f>
        <v/>
      </c>
      <c r="W1503">
        <f>IF(AND(U1503=1,OR(N1503&lt;&gt;0,J1503&lt;&gt;0)),ABS(S1503)+ROW()/1000000,0)</f>
        <v/>
      </c>
      <c r="X1503">
        <f>IF(AND(U1503=1,T1503=1,C1503&lt;&gt;0),ABS(S1503)+ROW()/1000000,0)</f>
        <v/>
      </c>
    </row>
    <row r="1504">
      <c r="A1504" t="n">
        <v>201809</v>
      </c>
      <c r="B1504" t="inlineStr">
        <is>
          <t>09/2018</t>
        </is>
      </c>
      <c r="C1504" t="n">
        <v>32</v>
      </c>
      <c r="D1504" t="inlineStr">
        <is>
          <t>S32</t>
        </is>
      </c>
      <c r="E1504" t="inlineStr">
        <is>
          <t>Nexa Flevoland (S32)</t>
        </is>
      </c>
      <c r="F1504" t="inlineStr">
        <is>
          <t>Hà Lan</t>
        </is>
      </c>
      <c r="G1504" t="inlineStr">
        <is>
          <t>POS</t>
        </is>
      </c>
      <c r="H1504" s="42" t="n">
        <v>16613.31</v>
      </c>
      <c r="I1504" s="42" t="n">
        <v>244.7</v>
      </c>
      <c r="J1504" s="42" t="n">
        <v>16368.61</v>
      </c>
      <c r="K1504" s="42" t="n">
        <v>75.40000000000001</v>
      </c>
      <c r="L1504" s="42" t="n">
        <v>5</v>
      </c>
      <c r="M1504" s="42" t="n">
        <v>52</v>
      </c>
      <c r="N1504" s="42" t="n">
        <v>16293.21</v>
      </c>
      <c r="O1504" s="42" t="n">
        <v>16368.61</v>
      </c>
      <c r="P1504" s="42" t="n">
        <v>1</v>
      </c>
      <c r="Q1504" s="42" t="n">
        <v>0</v>
      </c>
      <c r="R1504" s="42" t="n">
        <v>0</v>
      </c>
      <c r="S1504" s="42">
        <f>N1504-(J1504-K1504)</f>
        <v/>
      </c>
      <c r="T1504">
        <f>IF(N1504=0,0,IF(AND(ABS(S1504)&gt;Calc!$B$8,ABS(S1504)/ABS(N1504)&gt;Calc!$B$9),1,0))</f>
        <v/>
      </c>
      <c r="U1504">
        <f>IF(AND(A1504=Calc!$B$3,OR(Calc!$B$6="*",G1504=Calc!$B$6),OR(Calc!$B$7="*",F1504=Calc!$B$7)),1,0)</f>
        <v/>
      </c>
      <c r="V1504">
        <f>IF(AND(U1504=1,J1504&gt;0),J1504+ROW()/1000000,0)</f>
        <v/>
      </c>
      <c r="W1504">
        <f>IF(AND(U1504=1,OR(N1504&lt;&gt;0,J1504&lt;&gt;0)),ABS(S1504)+ROW()/1000000,0)</f>
        <v/>
      </c>
      <c r="X1504">
        <f>IF(AND(U1504=1,T1504=1,C1504&lt;&gt;0),ABS(S1504)+ROW()/1000000,0)</f>
        <v/>
      </c>
    </row>
    <row r="1505">
      <c r="A1505" t="n">
        <v>201809</v>
      </c>
      <c r="B1505" t="inlineStr">
        <is>
          <t>09/2018</t>
        </is>
      </c>
      <c r="C1505" t="n">
        <v>33</v>
      </c>
      <c r="D1505" t="inlineStr">
        <is>
          <t>S33</t>
        </is>
      </c>
      <c r="E1505" t="inlineStr">
        <is>
          <t>Nexa Friesland (S33)</t>
        </is>
      </c>
      <c r="F1505" t="inlineStr">
        <is>
          <t>Hà Lan</t>
        </is>
      </c>
      <c r="G1505" t="inlineStr">
        <is>
          <t>POS</t>
        </is>
      </c>
      <c r="H1505" s="42" t="n">
        <v>6827.01</v>
      </c>
      <c r="I1505" s="42" t="n">
        <v>0</v>
      </c>
      <c r="J1505" s="42" t="n">
        <v>6827.01</v>
      </c>
      <c r="K1505" s="42" t="n">
        <v>0</v>
      </c>
      <c r="L1505" s="42" t="n">
        <v>5</v>
      </c>
      <c r="M1505" s="42" t="n">
        <v>39</v>
      </c>
      <c r="N1505" s="42" t="n">
        <v>6827.01</v>
      </c>
      <c r="O1505" s="42" t="n">
        <v>6827.01</v>
      </c>
      <c r="P1505" s="42" t="n">
        <v>0</v>
      </c>
      <c r="Q1505" s="42" t="n">
        <v>0</v>
      </c>
      <c r="R1505" s="42" t="n">
        <v>0</v>
      </c>
      <c r="S1505" s="42">
        <f>N1505-(J1505-K1505)</f>
        <v/>
      </c>
      <c r="T1505">
        <f>IF(N1505=0,0,IF(AND(ABS(S1505)&gt;Calc!$B$8,ABS(S1505)/ABS(N1505)&gt;Calc!$B$9),1,0))</f>
        <v/>
      </c>
      <c r="U1505">
        <f>IF(AND(A1505=Calc!$B$3,OR(Calc!$B$6="*",G1505=Calc!$B$6),OR(Calc!$B$7="*",F1505=Calc!$B$7)),1,0)</f>
        <v/>
      </c>
      <c r="V1505">
        <f>IF(AND(U1505=1,J1505&gt;0),J1505+ROW()/1000000,0)</f>
        <v/>
      </c>
      <c r="W1505">
        <f>IF(AND(U1505=1,OR(N1505&lt;&gt;0,J1505&lt;&gt;0)),ABS(S1505)+ROW()/1000000,0)</f>
        <v/>
      </c>
      <c r="X1505">
        <f>IF(AND(U1505=1,T1505=1,C1505&lt;&gt;0),ABS(S1505)+ROW()/1000000,0)</f>
        <v/>
      </c>
    </row>
    <row r="1506">
      <c r="A1506" t="n">
        <v>201809</v>
      </c>
      <c r="B1506" t="inlineStr">
        <is>
          <t>09/2018</t>
        </is>
      </c>
      <c r="C1506" t="n">
        <v>34</v>
      </c>
      <c r="D1506" t="inlineStr">
        <is>
          <t>S34</t>
        </is>
      </c>
      <c r="E1506" t="inlineStr">
        <is>
          <t>Nexa Groningen (S34)</t>
        </is>
      </c>
      <c r="F1506" t="inlineStr">
        <is>
          <t>Hà Lan</t>
        </is>
      </c>
      <c r="G1506" t="inlineStr">
        <is>
          <t>POS</t>
        </is>
      </c>
      <c r="H1506" s="42" t="n">
        <v>13172.48</v>
      </c>
      <c r="I1506" s="42" t="n">
        <v>105.81</v>
      </c>
      <c r="J1506" s="42" t="n">
        <v>13066.67</v>
      </c>
      <c r="K1506" s="42" t="n">
        <v>9.699999999999999</v>
      </c>
      <c r="L1506" s="42" t="n">
        <v>4</v>
      </c>
      <c r="M1506" s="42" t="n">
        <v>58</v>
      </c>
      <c r="N1506" s="42" t="n">
        <v>13056.97</v>
      </c>
      <c r="O1506" s="42" t="n">
        <v>13066.67</v>
      </c>
      <c r="P1506" s="42" t="n">
        <v>0</v>
      </c>
      <c r="Q1506" s="42" t="n">
        <v>0</v>
      </c>
      <c r="R1506" s="42" t="n">
        <v>0</v>
      </c>
      <c r="S1506" s="42">
        <f>N1506-(J1506-K1506)</f>
        <v/>
      </c>
      <c r="T1506">
        <f>IF(N1506=0,0,IF(AND(ABS(S1506)&gt;Calc!$B$8,ABS(S1506)/ABS(N1506)&gt;Calc!$B$9),1,0))</f>
        <v/>
      </c>
      <c r="U1506">
        <f>IF(AND(A1506=Calc!$B$3,OR(Calc!$B$6="*",G1506=Calc!$B$6),OR(Calc!$B$7="*",F1506=Calc!$B$7)),1,0)</f>
        <v/>
      </c>
      <c r="V1506">
        <f>IF(AND(U1506=1,J1506&gt;0),J1506+ROW()/1000000,0)</f>
        <v/>
      </c>
      <c r="W1506">
        <f>IF(AND(U1506=1,OR(N1506&lt;&gt;0,J1506&lt;&gt;0)),ABS(S1506)+ROW()/1000000,0)</f>
        <v/>
      </c>
      <c r="X1506">
        <f>IF(AND(U1506=1,T1506=1,C1506&lt;&gt;0),ABS(S1506)+ROW()/1000000,0)</f>
        <v/>
      </c>
    </row>
    <row r="1507">
      <c r="A1507" t="n">
        <v>201809</v>
      </c>
      <c r="B1507" t="inlineStr">
        <is>
          <t>09/2018</t>
        </is>
      </c>
      <c r="C1507" t="n">
        <v>36</v>
      </c>
      <c r="D1507" t="inlineStr">
        <is>
          <t>S36</t>
        </is>
      </c>
      <c r="E1507" t="inlineStr">
        <is>
          <t>Nexa Armagh (S36)</t>
        </is>
      </c>
      <c r="F1507" t="inlineStr">
        <is>
          <t>Anh</t>
        </is>
      </c>
      <c r="G1507" t="inlineStr">
        <is>
          <t>POS</t>
        </is>
      </c>
      <c r="H1507" s="42" t="n">
        <v>27355.93</v>
      </c>
      <c r="I1507" s="42" t="n">
        <v>1072.02</v>
      </c>
      <c r="J1507" s="42" t="n">
        <v>26283.91</v>
      </c>
      <c r="K1507" s="42" t="n">
        <v>665.9400000000001</v>
      </c>
      <c r="L1507" s="42" t="n">
        <v>7</v>
      </c>
      <c r="M1507" s="42" t="n">
        <v>98</v>
      </c>
      <c r="N1507" s="42" t="n">
        <v>25617.97</v>
      </c>
      <c r="O1507" s="42" t="n">
        <v>26283.91</v>
      </c>
      <c r="P1507" s="42" t="n">
        <v>0</v>
      </c>
      <c r="Q1507" s="42" t="n">
        <v>0</v>
      </c>
      <c r="R1507" s="42" t="n">
        <v>0</v>
      </c>
      <c r="S1507" s="42">
        <f>N1507-(J1507-K1507)</f>
        <v/>
      </c>
      <c r="T1507">
        <f>IF(N1507=0,0,IF(AND(ABS(S1507)&gt;Calc!$B$8,ABS(S1507)/ABS(N1507)&gt;Calc!$B$9),1,0))</f>
        <v/>
      </c>
      <c r="U1507">
        <f>IF(AND(A1507=Calc!$B$3,OR(Calc!$B$6="*",G1507=Calc!$B$6),OR(Calc!$B$7="*",F1507=Calc!$B$7)),1,0)</f>
        <v/>
      </c>
      <c r="V1507">
        <f>IF(AND(U1507=1,J1507&gt;0),J1507+ROW()/1000000,0)</f>
        <v/>
      </c>
      <c r="W1507">
        <f>IF(AND(U1507=1,OR(N1507&lt;&gt;0,J1507&lt;&gt;0)),ABS(S1507)+ROW()/1000000,0)</f>
        <v/>
      </c>
      <c r="X1507">
        <f>IF(AND(U1507=1,T1507=1,C1507&lt;&gt;0),ABS(S1507)+ROW()/1000000,0)</f>
        <v/>
      </c>
    </row>
    <row r="1508">
      <c r="A1508" t="n">
        <v>201809</v>
      </c>
      <c r="B1508" t="inlineStr">
        <is>
          <t>09/2018</t>
        </is>
      </c>
      <c r="C1508" t="n">
        <v>37</v>
      </c>
      <c r="D1508" t="inlineStr">
        <is>
          <t>S37</t>
        </is>
      </c>
      <c r="E1508" t="inlineStr">
        <is>
          <t>Nexa Ayrshire (S37)</t>
        </is>
      </c>
      <c r="F1508" t="inlineStr">
        <is>
          <t>Anh</t>
        </is>
      </c>
      <c r="G1508" t="inlineStr">
        <is>
          <t>POS</t>
        </is>
      </c>
      <c r="H1508" s="42" t="n">
        <v>21809.21</v>
      </c>
      <c r="I1508" s="42" t="n">
        <v>687.4400000000001</v>
      </c>
      <c r="J1508" s="42" t="n">
        <v>21121.77</v>
      </c>
      <c r="K1508" s="42" t="n">
        <v>0</v>
      </c>
      <c r="L1508" s="42" t="n">
        <v>8</v>
      </c>
      <c r="M1508" s="42" t="n">
        <v>59</v>
      </c>
      <c r="N1508" s="42" t="n">
        <v>21121.77</v>
      </c>
      <c r="O1508" s="42" t="n">
        <v>21121.77</v>
      </c>
      <c r="P1508" s="42" t="n">
        <v>0</v>
      </c>
      <c r="Q1508" s="42" t="n">
        <v>0</v>
      </c>
      <c r="R1508" s="42" t="n">
        <v>0</v>
      </c>
      <c r="S1508" s="42">
        <f>N1508-(J1508-K1508)</f>
        <v/>
      </c>
      <c r="T1508">
        <f>IF(N1508=0,0,IF(AND(ABS(S1508)&gt;Calc!$B$8,ABS(S1508)/ABS(N1508)&gt;Calc!$B$9),1,0))</f>
        <v/>
      </c>
      <c r="U1508">
        <f>IF(AND(A1508=Calc!$B$3,OR(Calc!$B$6="*",G1508=Calc!$B$6),OR(Calc!$B$7="*",F1508=Calc!$B$7)),1,0)</f>
        <v/>
      </c>
      <c r="V1508">
        <f>IF(AND(U1508=1,J1508&gt;0),J1508+ROW()/1000000,0)</f>
        <v/>
      </c>
      <c r="W1508">
        <f>IF(AND(U1508=1,OR(N1508&lt;&gt;0,J1508&lt;&gt;0)),ABS(S1508)+ROW()/1000000,0)</f>
        <v/>
      </c>
      <c r="X1508">
        <f>IF(AND(U1508=1,T1508=1,C1508&lt;&gt;0),ABS(S1508)+ROW()/1000000,0)</f>
        <v/>
      </c>
    </row>
    <row r="1509">
      <c r="A1509" t="n">
        <v>201809</v>
      </c>
      <c r="B1509" t="inlineStr">
        <is>
          <t>09/2018</t>
        </is>
      </c>
      <c r="C1509" t="n">
        <v>38</v>
      </c>
      <c r="D1509" t="inlineStr">
        <is>
          <t>S38</t>
        </is>
      </c>
      <c r="E1509" t="inlineStr">
        <is>
          <t>Nexa Belfast (S38)</t>
        </is>
      </c>
      <c r="F1509" t="inlineStr">
        <is>
          <t>Anh</t>
        </is>
      </c>
      <c r="G1509" t="inlineStr">
        <is>
          <t>POS</t>
        </is>
      </c>
      <c r="H1509" s="42" t="n">
        <v>16252.58</v>
      </c>
      <c r="I1509" s="42" t="n">
        <v>365.36</v>
      </c>
      <c r="J1509" s="42" t="n">
        <v>15887.22</v>
      </c>
      <c r="K1509" s="42" t="n">
        <v>0</v>
      </c>
      <c r="L1509" s="42" t="n">
        <v>7</v>
      </c>
      <c r="M1509" s="42" t="n">
        <v>40</v>
      </c>
      <c r="N1509" s="42" t="n">
        <v>15887.22</v>
      </c>
      <c r="O1509" s="42" t="n">
        <v>15887.22</v>
      </c>
      <c r="P1509" s="42" t="n">
        <v>1</v>
      </c>
      <c r="Q1509" s="42" t="n">
        <v>0</v>
      </c>
      <c r="R1509" s="42" t="n">
        <v>0</v>
      </c>
      <c r="S1509" s="42">
        <f>N1509-(J1509-K1509)</f>
        <v/>
      </c>
      <c r="T1509">
        <f>IF(N1509=0,0,IF(AND(ABS(S1509)&gt;Calc!$B$8,ABS(S1509)/ABS(N1509)&gt;Calc!$B$9),1,0))</f>
        <v/>
      </c>
      <c r="U1509">
        <f>IF(AND(A1509=Calc!$B$3,OR(Calc!$B$6="*",G1509=Calc!$B$6),OR(Calc!$B$7="*",F1509=Calc!$B$7)),1,0)</f>
        <v/>
      </c>
      <c r="V1509">
        <f>IF(AND(U1509=1,J1509&gt;0),J1509+ROW()/1000000,0)</f>
        <v/>
      </c>
      <c r="W1509">
        <f>IF(AND(U1509=1,OR(N1509&lt;&gt;0,J1509&lt;&gt;0)),ABS(S1509)+ROW()/1000000,0)</f>
        <v/>
      </c>
      <c r="X1509">
        <f>IF(AND(U1509=1,T1509=1,C1509&lt;&gt;0),ABS(S1509)+ROW()/1000000,0)</f>
        <v/>
      </c>
    </row>
    <row r="1510">
      <c r="A1510" t="n">
        <v>201809</v>
      </c>
      <c r="B1510" t="inlineStr">
        <is>
          <t>09/2018</t>
        </is>
      </c>
      <c r="C1510" t="n">
        <v>39</v>
      </c>
      <c r="D1510" t="inlineStr">
        <is>
          <t>S39</t>
        </is>
      </c>
      <c r="E1510" t="inlineStr">
        <is>
          <t>Nexa Blaenau Gwent (S39)</t>
        </is>
      </c>
      <c r="F1510" t="inlineStr">
        <is>
          <t>Anh</t>
        </is>
      </c>
      <c r="G1510" t="inlineStr">
        <is>
          <t>POS</t>
        </is>
      </c>
      <c r="H1510" s="42" t="n">
        <v>8008.27</v>
      </c>
      <c r="I1510" s="42" t="n">
        <v>458.14</v>
      </c>
      <c r="J1510" s="42" t="n">
        <v>7550.13</v>
      </c>
      <c r="K1510" s="42" t="n">
        <v>216</v>
      </c>
      <c r="L1510" s="42" t="n">
        <v>8</v>
      </c>
      <c r="M1510" s="42" t="n">
        <v>51</v>
      </c>
      <c r="N1510" s="42" t="n">
        <v>7334.13</v>
      </c>
      <c r="O1510" s="42" t="n">
        <v>7550.13</v>
      </c>
      <c r="P1510" s="42" t="n">
        <v>1</v>
      </c>
      <c r="Q1510" s="42" t="n">
        <v>0</v>
      </c>
      <c r="R1510" s="42" t="n">
        <v>0</v>
      </c>
      <c r="S1510" s="42">
        <f>N1510-(J1510-K1510)</f>
        <v/>
      </c>
      <c r="T1510">
        <f>IF(N1510=0,0,IF(AND(ABS(S1510)&gt;Calc!$B$8,ABS(S1510)/ABS(N1510)&gt;Calc!$B$9),1,0))</f>
        <v/>
      </c>
      <c r="U1510">
        <f>IF(AND(A1510=Calc!$B$3,OR(Calc!$B$6="*",G1510=Calc!$B$6),OR(Calc!$B$7="*",F1510=Calc!$B$7)),1,0)</f>
        <v/>
      </c>
      <c r="V1510">
        <f>IF(AND(U1510=1,J1510&gt;0),J1510+ROW()/1000000,0)</f>
        <v/>
      </c>
      <c r="W1510">
        <f>IF(AND(U1510=1,OR(N1510&lt;&gt;0,J1510&lt;&gt;0)),ABS(S1510)+ROW()/1000000,0)</f>
        <v/>
      </c>
      <c r="X1510">
        <f>IF(AND(U1510=1,T1510=1,C1510&lt;&gt;0),ABS(S1510)+ROW()/1000000,0)</f>
        <v/>
      </c>
    </row>
    <row r="1511">
      <c r="A1511" t="n">
        <v>201809</v>
      </c>
      <c r="B1511" t="inlineStr">
        <is>
          <t>09/2018</t>
        </is>
      </c>
      <c r="C1511" t="n">
        <v>40</v>
      </c>
      <c r="D1511" t="inlineStr">
        <is>
          <t>S40</t>
        </is>
      </c>
      <c r="E1511" t="inlineStr">
        <is>
          <t>Nexa Dungannon and South Tyrone (S40)</t>
        </is>
      </c>
      <c r="F1511" t="inlineStr">
        <is>
          <t>Anh</t>
        </is>
      </c>
      <c r="G1511" t="inlineStr">
        <is>
          <t>POS</t>
        </is>
      </c>
      <c r="H1511" s="42" t="n">
        <v>37819.14</v>
      </c>
      <c r="I1511" s="42" t="n">
        <v>1112.57</v>
      </c>
      <c r="J1511" s="42" t="n">
        <v>36706.57</v>
      </c>
      <c r="K1511" s="42" t="n">
        <v>480.6</v>
      </c>
      <c r="L1511" s="42" t="n">
        <v>11</v>
      </c>
      <c r="M1511" s="42" t="n">
        <v>85</v>
      </c>
      <c r="N1511" s="42" t="n">
        <v>36225.97</v>
      </c>
      <c r="O1511" s="42" t="n">
        <v>36706.57</v>
      </c>
      <c r="P1511" s="42" t="n">
        <v>0</v>
      </c>
      <c r="Q1511" s="42" t="n">
        <v>0</v>
      </c>
      <c r="R1511" s="42" t="n">
        <v>0</v>
      </c>
      <c r="S1511" s="42">
        <f>N1511-(J1511-K1511)</f>
        <v/>
      </c>
      <c r="T1511">
        <f>IF(N1511=0,0,IF(AND(ABS(S1511)&gt;Calc!$B$8,ABS(S1511)/ABS(N1511)&gt;Calc!$B$9),1,0))</f>
        <v/>
      </c>
      <c r="U1511">
        <f>IF(AND(A1511=Calc!$B$3,OR(Calc!$B$6="*",G1511=Calc!$B$6),OR(Calc!$B$7="*",F1511=Calc!$B$7)),1,0)</f>
        <v/>
      </c>
      <c r="V1511">
        <f>IF(AND(U1511=1,J1511&gt;0),J1511+ROW()/1000000,0)</f>
        <v/>
      </c>
      <c r="W1511">
        <f>IF(AND(U1511=1,OR(N1511&lt;&gt;0,J1511&lt;&gt;0)),ABS(S1511)+ROW()/1000000,0)</f>
        <v/>
      </c>
      <c r="X1511">
        <f>IF(AND(U1511=1,T1511=1,C1511&lt;&gt;0),ABS(S1511)+ROW()/1000000,0)</f>
        <v/>
      </c>
    </row>
    <row r="1512">
      <c r="A1512" t="n">
        <v>201809</v>
      </c>
      <c r="B1512" t="inlineStr">
        <is>
          <t>09/2018</t>
        </is>
      </c>
      <c r="C1512" t="n">
        <v>41</v>
      </c>
      <c r="D1512" t="inlineStr">
        <is>
          <t>S41</t>
        </is>
      </c>
      <c r="E1512" t="inlineStr">
        <is>
          <t>Nexa Fermanagh (S41)</t>
        </is>
      </c>
      <c r="F1512" t="inlineStr">
        <is>
          <t>Anh</t>
        </is>
      </c>
      <c r="G1512" t="inlineStr">
        <is>
          <t>POS</t>
        </is>
      </c>
      <c r="H1512" s="42" t="n">
        <v>4140.12</v>
      </c>
      <c r="I1512" s="42" t="n">
        <v>0</v>
      </c>
      <c r="J1512" s="42" t="n">
        <v>4140.12</v>
      </c>
      <c r="K1512" s="42" t="n">
        <v>593.0700000000001</v>
      </c>
      <c r="L1512" s="42" t="n">
        <v>2</v>
      </c>
      <c r="M1512" s="42" t="n">
        <v>28</v>
      </c>
      <c r="N1512" s="42" t="n">
        <v>3547.05</v>
      </c>
      <c r="O1512" s="42" t="n">
        <v>4140.12</v>
      </c>
      <c r="P1512" s="42" t="n">
        <v>0</v>
      </c>
      <c r="Q1512" s="42" t="n">
        <v>0</v>
      </c>
      <c r="R1512" s="42" t="n">
        <v>0</v>
      </c>
      <c r="S1512" s="42">
        <f>N1512-(J1512-K1512)</f>
        <v/>
      </c>
      <c r="T1512">
        <f>IF(N1512=0,0,IF(AND(ABS(S1512)&gt;Calc!$B$8,ABS(S1512)/ABS(N1512)&gt;Calc!$B$9),1,0))</f>
        <v/>
      </c>
      <c r="U1512">
        <f>IF(AND(A1512=Calc!$B$3,OR(Calc!$B$6="*",G1512=Calc!$B$6),OR(Calc!$B$7="*",F1512=Calc!$B$7)),1,0)</f>
        <v/>
      </c>
      <c r="V1512">
        <f>IF(AND(U1512=1,J1512&gt;0),J1512+ROW()/1000000,0)</f>
        <v/>
      </c>
      <c r="W1512">
        <f>IF(AND(U1512=1,OR(N1512&lt;&gt;0,J1512&lt;&gt;0)),ABS(S1512)+ROW()/1000000,0)</f>
        <v/>
      </c>
      <c r="X1512">
        <f>IF(AND(U1512=1,T1512=1,C1512&lt;&gt;0),ABS(S1512)+ROW()/1000000,0)</f>
        <v/>
      </c>
    </row>
    <row r="1513">
      <c r="A1513" t="n">
        <v>201809</v>
      </c>
      <c r="B1513" t="inlineStr">
        <is>
          <t>09/2018</t>
        </is>
      </c>
      <c r="C1513" t="n">
        <v>42</v>
      </c>
      <c r="D1513" t="inlineStr">
        <is>
          <t>S42</t>
        </is>
      </c>
      <c r="E1513" t="inlineStr">
        <is>
          <t>Nexa North Down (S42)</t>
        </is>
      </c>
      <c r="F1513" t="inlineStr">
        <is>
          <t>Anh</t>
        </is>
      </c>
      <c r="G1513" t="inlineStr">
        <is>
          <t>POS</t>
        </is>
      </c>
      <c r="H1513" s="42" t="n">
        <v>6718.07</v>
      </c>
      <c r="I1513" s="42" t="n">
        <v>0</v>
      </c>
      <c r="J1513" s="42" t="n">
        <v>6718.07</v>
      </c>
      <c r="K1513" s="42" t="n">
        <v>9.99</v>
      </c>
      <c r="L1513" s="42" t="n">
        <v>4</v>
      </c>
      <c r="M1513" s="42" t="n">
        <v>34</v>
      </c>
      <c r="N1513" s="42" t="n">
        <v>6708.08</v>
      </c>
      <c r="O1513" s="42" t="n">
        <v>6718.07</v>
      </c>
      <c r="P1513" s="42" t="n">
        <v>0</v>
      </c>
      <c r="Q1513" s="42" t="n">
        <v>0</v>
      </c>
      <c r="R1513" s="42" t="n">
        <v>0</v>
      </c>
      <c r="S1513" s="42">
        <f>N1513-(J1513-K1513)</f>
        <v/>
      </c>
      <c r="T1513">
        <f>IF(N1513=0,0,IF(AND(ABS(S1513)&gt;Calc!$B$8,ABS(S1513)/ABS(N1513)&gt;Calc!$B$9),1,0))</f>
        <v/>
      </c>
      <c r="U1513">
        <f>IF(AND(A1513=Calc!$B$3,OR(Calc!$B$6="*",G1513=Calc!$B$6),OR(Calc!$B$7="*",F1513=Calc!$B$7)),1,0)</f>
        <v/>
      </c>
      <c r="V1513">
        <f>IF(AND(U1513=1,J1513&gt;0),J1513+ROW()/1000000,0)</f>
        <v/>
      </c>
      <c r="W1513">
        <f>IF(AND(U1513=1,OR(N1513&lt;&gt;0,J1513&lt;&gt;0)),ABS(S1513)+ROW()/1000000,0)</f>
        <v/>
      </c>
      <c r="X1513">
        <f>IF(AND(U1513=1,T1513=1,C1513&lt;&gt;0),ABS(S1513)+ROW()/1000000,0)</f>
        <v/>
      </c>
    </row>
    <row r="1514">
      <c r="A1514" t="n">
        <v>201809</v>
      </c>
      <c r="B1514" t="inlineStr">
        <is>
          <t>09/2018</t>
        </is>
      </c>
      <c r="C1514" t="n">
        <v>43</v>
      </c>
      <c r="D1514" t="inlineStr">
        <is>
          <t>S43</t>
        </is>
      </c>
      <c r="E1514" t="inlineStr">
        <is>
          <t>Nexa Alaska (S43)</t>
        </is>
      </c>
      <c r="F1514" t="inlineStr">
        <is>
          <t>Mỹ</t>
        </is>
      </c>
      <c r="G1514" t="inlineStr">
        <is>
          <t>POS</t>
        </is>
      </c>
      <c r="H1514" s="42" t="n">
        <v>10131.74</v>
      </c>
      <c r="I1514" s="42" t="n">
        <v>125.57</v>
      </c>
      <c r="J1514" s="42" t="n">
        <v>10006.17</v>
      </c>
      <c r="K1514" s="42" t="n">
        <v>353.1</v>
      </c>
      <c r="L1514" s="42" t="n">
        <v>10</v>
      </c>
      <c r="M1514" s="42" t="n">
        <v>65</v>
      </c>
      <c r="N1514" s="42" t="n">
        <v>9653.07</v>
      </c>
      <c r="O1514" s="42" t="n">
        <v>10006.17</v>
      </c>
      <c r="P1514" s="42" t="n">
        <v>0</v>
      </c>
      <c r="Q1514" s="42" t="n">
        <v>0</v>
      </c>
      <c r="R1514" s="42" t="n">
        <v>0</v>
      </c>
      <c r="S1514" s="42">
        <f>N1514-(J1514-K1514)</f>
        <v/>
      </c>
      <c r="T1514">
        <f>IF(N1514=0,0,IF(AND(ABS(S1514)&gt;Calc!$B$8,ABS(S1514)/ABS(N1514)&gt;Calc!$B$9),1,0))</f>
        <v/>
      </c>
      <c r="U1514">
        <f>IF(AND(A1514=Calc!$B$3,OR(Calc!$B$6="*",G1514=Calc!$B$6),OR(Calc!$B$7="*",F1514=Calc!$B$7)),1,0)</f>
        <v/>
      </c>
      <c r="V1514">
        <f>IF(AND(U1514=1,J1514&gt;0),J1514+ROW()/1000000,0)</f>
        <v/>
      </c>
      <c r="W1514">
        <f>IF(AND(U1514=1,OR(N1514&lt;&gt;0,J1514&lt;&gt;0)),ABS(S1514)+ROW()/1000000,0)</f>
        <v/>
      </c>
      <c r="X1514">
        <f>IF(AND(U1514=1,T1514=1,C1514&lt;&gt;0),ABS(S1514)+ROW()/1000000,0)</f>
        <v/>
      </c>
    </row>
    <row r="1515">
      <c r="A1515" t="n">
        <v>201809</v>
      </c>
      <c r="B1515" t="inlineStr">
        <is>
          <t>09/2018</t>
        </is>
      </c>
      <c r="C1515" t="n">
        <v>44</v>
      </c>
      <c r="D1515" t="inlineStr">
        <is>
          <t>S44</t>
        </is>
      </c>
      <c r="E1515" t="inlineStr">
        <is>
          <t>Nexa Arkansas (S44)</t>
        </is>
      </c>
      <c r="F1515" t="inlineStr">
        <is>
          <t>Mỹ</t>
        </is>
      </c>
      <c r="G1515" t="inlineStr">
        <is>
          <t>POS</t>
        </is>
      </c>
      <c r="H1515" s="42" t="n">
        <v>51440.43</v>
      </c>
      <c r="I1515" s="42" t="n">
        <v>844.48</v>
      </c>
      <c r="J1515" s="42" t="n">
        <v>50595.95</v>
      </c>
      <c r="K1515" s="42" t="n">
        <v>32</v>
      </c>
      <c r="L1515" s="42" t="n">
        <v>19</v>
      </c>
      <c r="M1515" s="42" t="n">
        <v>190</v>
      </c>
      <c r="N1515" s="42" t="n">
        <v>50563.95</v>
      </c>
      <c r="O1515" s="42" t="n">
        <v>50595.95</v>
      </c>
      <c r="P1515" s="42" t="n">
        <v>1</v>
      </c>
      <c r="Q1515" s="42" t="n">
        <v>0</v>
      </c>
      <c r="R1515" s="42" t="n">
        <v>0</v>
      </c>
      <c r="S1515" s="42">
        <f>N1515-(J1515-K1515)</f>
        <v/>
      </c>
      <c r="T1515">
        <f>IF(N1515=0,0,IF(AND(ABS(S1515)&gt;Calc!$B$8,ABS(S1515)/ABS(N1515)&gt;Calc!$B$9),1,0))</f>
        <v/>
      </c>
      <c r="U1515">
        <f>IF(AND(A1515=Calc!$B$3,OR(Calc!$B$6="*",G1515=Calc!$B$6),OR(Calc!$B$7="*",F1515=Calc!$B$7)),1,0)</f>
        <v/>
      </c>
      <c r="V1515">
        <f>IF(AND(U1515=1,J1515&gt;0),J1515+ROW()/1000000,0)</f>
        <v/>
      </c>
      <c r="W1515">
        <f>IF(AND(U1515=1,OR(N1515&lt;&gt;0,J1515&lt;&gt;0)),ABS(S1515)+ROW()/1000000,0)</f>
        <v/>
      </c>
      <c r="X1515">
        <f>IF(AND(U1515=1,T1515=1,C1515&lt;&gt;0),ABS(S1515)+ROW()/1000000,0)</f>
        <v/>
      </c>
    </row>
    <row r="1516">
      <c r="A1516" t="n">
        <v>201809</v>
      </c>
      <c r="B1516" t="inlineStr">
        <is>
          <t>09/2018</t>
        </is>
      </c>
      <c r="C1516" t="n">
        <v>45</v>
      </c>
      <c r="D1516" t="inlineStr">
        <is>
          <t>S45</t>
        </is>
      </c>
      <c r="E1516" t="inlineStr">
        <is>
          <t>Nexa Connecticut (S45)</t>
        </is>
      </c>
      <c r="F1516" t="inlineStr">
        <is>
          <t>Mỹ</t>
        </is>
      </c>
      <c r="G1516" t="inlineStr">
        <is>
          <t>POS</t>
        </is>
      </c>
      <c r="H1516" s="42" t="n">
        <v>18208.88</v>
      </c>
      <c r="I1516" s="42" t="n">
        <v>7.77</v>
      </c>
      <c r="J1516" s="42" t="n">
        <v>18201.11</v>
      </c>
      <c r="K1516" s="42" t="n">
        <v>0</v>
      </c>
      <c r="L1516" s="42" t="n">
        <v>7</v>
      </c>
      <c r="M1516" s="42" t="n">
        <v>67</v>
      </c>
      <c r="N1516" s="42" t="n">
        <v>18201.11</v>
      </c>
      <c r="O1516" s="42" t="n">
        <v>18201.11</v>
      </c>
      <c r="P1516" s="42" t="n">
        <v>0</v>
      </c>
      <c r="Q1516" s="42" t="n">
        <v>0</v>
      </c>
      <c r="R1516" s="42" t="n">
        <v>0</v>
      </c>
      <c r="S1516" s="42">
        <f>N1516-(J1516-K1516)</f>
        <v/>
      </c>
      <c r="T1516">
        <f>IF(N1516=0,0,IF(AND(ABS(S1516)&gt;Calc!$B$8,ABS(S1516)/ABS(N1516)&gt;Calc!$B$9),1,0))</f>
        <v/>
      </c>
      <c r="U1516">
        <f>IF(AND(A1516=Calc!$B$3,OR(Calc!$B$6="*",G1516=Calc!$B$6),OR(Calc!$B$7="*",F1516=Calc!$B$7)),1,0)</f>
        <v/>
      </c>
      <c r="V1516">
        <f>IF(AND(U1516=1,J1516&gt;0),J1516+ROW()/1000000,0)</f>
        <v/>
      </c>
      <c r="W1516">
        <f>IF(AND(U1516=1,OR(N1516&lt;&gt;0,J1516&lt;&gt;0)),ABS(S1516)+ROW()/1000000,0)</f>
        <v/>
      </c>
      <c r="X1516">
        <f>IF(AND(U1516=1,T1516=1,C1516&lt;&gt;0),ABS(S1516)+ROW()/1000000,0)</f>
        <v/>
      </c>
    </row>
    <row r="1517">
      <c r="A1517" t="n">
        <v>201809</v>
      </c>
      <c r="B1517" t="inlineStr">
        <is>
          <t>09/2018</t>
        </is>
      </c>
      <c r="C1517" t="n">
        <v>47</v>
      </c>
      <c r="D1517" t="inlineStr">
        <is>
          <t>S47</t>
        </is>
      </c>
      <c r="E1517" t="inlineStr">
        <is>
          <t>Nexa Hawaii (S47)</t>
        </is>
      </c>
      <c r="F1517" t="inlineStr">
        <is>
          <t>Mỹ</t>
        </is>
      </c>
      <c r="G1517" t="inlineStr">
        <is>
          <t>POS</t>
        </is>
      </c>
      <c r="H1517" s="42" t="n">
        <v>15681.82</v>
      </c>
      <c r="I1517" s="42" t="n">
        <v>538.9400000000001</v>
      </c>
      <c r="J1517" s="42" t="n">
        <v>15142.88</v>
      </c>
      <c r="K1517" s="42" t="n">
        <v>0</v>
      </c>
      <c r="L1517" s="42" t="n">
        <v>11</v>
      </c>
      <c r="M1517" s="42" t="n">
        <v>67</v>
      </c>
      <c r="N1517" s="42" t="n">
        <v>15142.88</v>
      </c>
      <c r="O1517" s="42" t="n">
        <v>15142.88</v>
      </c>
      <c r="P1517" s="42" t="n">
        <v>1</v>
      </c>
      <c r="Q1517" s="42" t="n">
        <v>0</v>
      </c>
      <c r="R1517" s="42" t="n">
        <v>0</v>
      </c>
      <c r="S1517" s="42">
        <f>N1517-(J1517-K1517)</f>
        <v/>
      </c>
      <c r="T1517">
        <f>IF(N1517=0,0,IF(AND(ABS(S1517)&gt;Calc!$B$8,ABS(S1517)/ABS(N1517)&gt;Calc!$B$9),1,0))</f>
        <v/>
      </c>
      <c r="U1517">
        <f>IF(AND(A1517=Calc!$B$3,OR(Calc!$B$6="*",G1517=Calc!$B$6),OR(Calc!$B$7="*",F1517=Calc!$B$7)),1,0)</f>
        <v/>
      </c>
      <c r="V1517">
        <f>IF(AND(U1517=1,J1517&gt;0),J1517+ROW()/1000000,0)</f>
        <v/>
      </c>
      <c r="W1517">
        <f>IF(AND(U1517=1,OR(N1517&lt;&gt;0,J1517&lt;&gt;0)),ABS(S1517)+ROW()/1000000,0)</f>
        <v/>
      </c>
      <c r="X1517">
        <f>IF(AND(U1517=1,T1517=1,C1517&lt;&gt;0),ABS(S1517)+ROW()/1000000,0)</f>
        <v/>
      </c>
    </row>
    <row r="1518">
      <c r="A1518" t="n">
        <v>201809</v>
      </c>
      <c r="B1518" t="inlineStr">
        <is>
          <t>09/2018</t>
        </is>
      </c>
      <c r="C1518" t="n">
        <v>48</v>
      </c>
      <c r="D1518" t="inlineStr">
        <is>
          <t>S48</t>
        </is>
      </c>
      <c r="E1518" t="inlineStr">
        <is>
          <t>Nexa Idaho (S48)</t>
        </is>
      </c>
      <c r="F1518" t="inlineStr">
        <is>
          <t>Mỹ</t>
        </is>
      </c>
      <c r="G1518" t="inlineStr">
        <is>
          <t>POS</t>
        </is>
      </c>
      <c r="H1518" s="42" t="n">
        <v>26851.93</v>
      </c>
      <c r="I1518" s="42" t="n">
        <v>759.27</v>
      </c>
      <c r="J1518" s="42" t="n">
        <v>26092.66</v>
      </c>
      <c r="K1518" s="42" t="n">
        <v>0</v>
      </c>
      <c r="L1518" s="42" t="n">
        <v>12</v>
      </c>
      <c r="M1518" s="42" t="n">
        <v>76</v>
      </c>
      <c r="N1518" s="42" t="n">
        <v>26092.66</v>
      </c>
      <c r="O1518" s="42" t="n">
        <v>26092.66</v>
      </c>
      <c r="P1518" s="42" t="n">
        <v>0</v>
      </c>
      <c r="Q1518" s="42" t="n">
        <v>0</v>
      </c>
      <c r="R1518" s="42" t="n">
        <v>0</v>
      </c>
      <c r="S1518" s="42">
        <f>N1518-(J1518-K1518)</f>
        <v/>
      </c>
      <c r="T1518">
        <f>IF(N1518=0,0,IF(AND(ABS(S1518)&gt;Calc!$B$8,ABS(S1518)/ABS(N1518)&gt;Calc!$B$9),1,0))</f>
        <v/>
      </c>
      <c r="U1518">
        <f>IF(AND(A1518=Calc!$B$3,OR(Calc!$B$6="*",G1518=Calc!$B$6),OR(Calc!$B$7="*",F1518=Calc!$B$7)),1,0)</f>
        <v/>
      </c>
      <c r="V1518">
        <f>IF(AND(U1518=1,J1518&gt;0),J1518+ROW()/1000000,0)</f>
        <v/>
      </c>
      <c r="W1518">
        <f>IF(AND(U1518=1,OR(N1518&lt;&gt;0,J1518&lt;&gt;0)),ABS(S1518)+ROW()/1000000,0)</f>
        <v/>
      </c>
      <c r="X1518">
        <f>IF(AND(U1518=1,T1518=1,C1518&lt;&gt;0),ABS(S1518)+ROW()/1000000,0)</f>
        <v/>
      </c>
    </row>
    <row r="1519">
      <c r="A1519" t="n">
        <v>201809</v>
      </c>
      <c r="B1519" t="inlineStr">
        <is>
          <t>09/2018</t>
        </is>
      </c>
      <c r="C1519" t="n">
        <v>49</v>
      </c>
      <c r="D1519" t="inlineStr">
        <is>
          <t>S49</t>
        </is>
      </c>
      <c r="E1519" t="inlineStr">
        <is>
          <t>Nexa Iowa (S49)</t>
        </is>
      </c>
      <c r="F1519" t="inlineStr">
        <is>
          <t>Mỹ</t>
        </is>
      </c>
      <c r="G1519" t="inlineStr">
        <is>
          <t>POS</t>
        </is>
      </c>
      <c r="H1519" s="42" t="n">
        <v>8402.4</v>
      </c>
      <c r="I1519" s="42" t="n">
        <v>274.95</v>
      </c>
      <c r="J1519" s="42" t="n">
        <v>8127.45</v>
      </c>
      <c r="K1519" s="42" t="n">
        <v>116.99</v>
      </c>
      <c r="L1519" s="42" t="n">
        <v>9</v>
      </c>
      <c r="M1519" s="42" t="n">
        <v>41</v>
      </c>
      <c r="N1519" s="42" t="n">
        <v>8010.46</v>
      </c>
      <c r="O1519" s="42" t="n">
        <v>8127.45</v>
      </c>
      <c r="P1519" s="42" t="n">
        <v>3</v>
      </c>
      <c r="Q1519" s="42" t="n">
        <v>0</v>
      </c>
      <c r="R1519" s="42" t="n">
        <v>0</v>
      </c>
      <c r="S1519" s="42">
        <f>N1519-(J1519-K1519)</f>
        <v/>
      </c>
      <c r="T1519">
        <f>IF(N1519=0,0,IF(AND(ABS(S1519)&gt;Calc!$B$8,ABS(S1519)/ABS(N1519)&gt;Calc!$B$9),1,0))</f>
        <v/>
      </c>
      <c r="U1519">
        <f>IF(AND(A1519=Calc!$B$3,OR(Calc!$B$6="*",G1519=Calc!$B$6),OR(Calc!$B$7="*",F1519=Calc!$B$7)),1,0)</f>
        <v/>
      </c>
      <c r="V1519">
        <f>IF(AND(U1519=1,J1519&gt;0),J1519+ROW()/1000000,0)</f>
        <v/>
      </c>
      <c r="W1519">
        <f>IF(AND(U1519=1,OR(N1519&lt;&gt;0,J1519&lt;&gt;0)),ABS(S1519)+ROW()/1000000,0)</f>
        <v/>
      </c>
      <c r="X1519">
        <f>IF(AND(U1519=1,T1519=1,C1519&lt;&gt;0),ABS(S1519)+ROW()/1000000,0)</f>
        <v/>
      </c>
    </row>
    <row r="1520">
      <c r="A1520" t="n">
        <v>201809</v>
      </c>
      <c r="B1520" t="inlineStr">
        <is>
          <t>09/2018</t>
        </is>
      </c>
      <c r="C1520" t="n">
        <v>50</v>
      </c>
      <c r="D1520" t="inlineStr">
        <is>
          <t>S50</t>
        </is>
      </c>
      <c r="E1520" t="inlineStr">
        <is>
          <t>Nexa Kansas (S50)</t>
        </is>
      </c>
      <c r="F1520" t="inlineStr">
        <is>
          <t>Mỹ</t>
        </is>
      </c>
      <c r="G1520" t="inlineStr">
        <is>
          <t>POS</t>
        </is>
      </c>
      <c r="H1520" s="42" t="n">
        <v>45913.76</v>
      </c>
      <c r="I1520" s="42" t="n">
        <v>2037.46</v>
      </c>
      <c r="J1520" s="42" t="n">
        <v>43876.3</v>
      </c>
      <c r="K1520" s="42" t="n">
        <v>0</v>
      </c>
      <c r="L1520" s="42" t="n">
        <v>19</v>
      </c>
      <c r="M1520" s="42" t="n">
        <v>133</v>
      </c>
      <c r="N1520" s="42" t="n">
        <v>43876.3</v>
      </c>
      <c r="O1520" s="42" t="n">
        <v>43876.3</v>
      </c>
      <c r="P1520" s="42" t="n">
        <v>1</v>
      </c>
      <c r="Q1520" s="42" t="n">
        <v>0</v>
      </c>
      <c r="R1520" s="42" t="n">
        <v>0</v>
      </c>
      <c r="S1520" s="42">
        <f>N1520-(J1520-K1520)</f>
        <v/>
      </c>
      <c r="T1520">
        <f>IF(N1520=0,0,IF(AND(ABS(S1520)&gt;Calc!$B$8,ABS(S1520)/ABS(N1520)&gt;Calc!$B$9),1,0))</f>
        <v/>
      </c>
      <c r="U1520">
        <f>IF(AND(A1520=Calc!$B$3,OR(Calc!$B$6="*",G1520=Calc!$B$6),OR(Calc!$B$7="*",F1520=Calc!$B$7)),1,0)</f>
        <v/>
      </c>
      <c r="V1520">
        <f>IF(AND(U1520=1,J1520&gt;0),J1520+ROW()/1000000,0)</f>
        <v/>
      </c>
      <c r="W1520">
        <f>IF(AND(U1520=1,OR(N1520&lt;&gt;0,J1520&lt;&gt;0)),ABS(S1520)+ROW()/1000000,0)</f>
        <v/>
      </c>
      <c r="X1520">
        <f>IF(AND(U1520=1,T1520=1,C1520&lt;&gt;0),ABS(S1520)+ROW()/1000000,0)</f>
        <v/>
      </c>
    </row>
    <row r="1521">
      <c r="A1521" t="n">
        <v>201809</v>
      </c>
      <c r="B1521" t="inlineStr">
        <is>
          <t>09/2018</t>
        </is>
      </c>
      <c r="C1521" t="n">
        <v>51</v>
      </c>
      <c r="D1521" t="inlineStr">
        <is>
          <t>S51</t>
        </is>
      </c>
      <c r="E1521" t="inlineStr">
        <is>
          <t>Nexa Maine (S51)</t>
        </is>
      </c>
      <c r="F1521" t="inlineStr">
        <is>
          <t>Mỹ</t>
        </is>
      </c>
      <c r="G1521" t="inlineStr">
        <is>
          <t>POS</t>
        </is>
      </c>
      <c r="H1521" s="42" t="n">
        <v>19636.34</v>
      </c>
      <c r="I1521" s="42" t="n">
        <v>608.5</v>
      </c>
      <c r="J1521" s="42" t="n">
        <v>19027.84</v>
      </c>
      <c r="K1521" s="42" t="n">
        <v>1554.84</v>
      </c>
      <c r="L1521" s="42" t="n">
        <v>13</v>
      </c>
      <c r="M1521" s="42" t="n">
        <v>85</v>
      </c>
      <c r="N1521" s="42" t="n">
        <v>17473</v>
      </c>
      <c r="O1521" s="42" t="n">
        <v>19027.84</v>
      </c>
      <c r="P1521" s="42" t="n">
        <v>0</v>
      </c>
      <c r="Q1521" s="42" t="n">
        <v>0</v>
      </c>
      <c r="R1521" s="42" t="n">
        <v>0</v>
      </c>
      <c r="S1521" s="42">
        <f>N1521-(J1521-K1521)</f>
        <v/>
      </c>
      <c r="T1521">
        <f>IF(N1521=0,0,IF(AND(ABS(S1521)&gt;Calc!$B$8,ABS(S1521)/ABS(N1521)&gt;Calc!$B$9),1,0))</f>
        <v/>
      </c>
      <c r="U1521">
        <f>IF(AND(A1521=Calc!$B$3,OR(Calc!$B$6="*",G1521=Calc!$B$6),OR(Calc!$B$7="*",F1521=Calc!$B$7)),1,0)</f>
        <v/>
      </c>
      <c r="V1521">
        <f>IF(AND(U1521=1,J1521&gt;0),J1521+ROW()/1000000,0)</f>
        <v/>
      </c>
      <c r="W1521">
        <f>IF(AND(U1521=1,OR(N1521&lt;&gt;0,J1521&lt;&gt;0)),ABS(S1521)+ROW()/1000000,0)</f>
        <v/>
      </c>
      <c r="X1521">
        <f>IF(AND(U1521=1,T1521=1,C1521&lt;&gt;0),ABS(S1521)+ROW()/1000000,0)</f>
        <v/>
      </c>
    </row>
    <row r="1522">
      <c r="A1522" t="n">
        <v>201809</v>
      </c>
      <c r="B1522" t="inlineStr">
        <is>
          <t>09/2018</t>
        </is>
      </c>
      <c r="C1522" t="n">
        <v>53</v>
      </c>
      <c r="D1522" t="inlineStr">
        <is>
          <t>S53</t>
        </is>
      </c>
      <c r="E1522" t="inlineStr">
        <is>
          <t>Nexa Montana (S53)</t>
        </is>
      </c>
      <c r="F1522" t="inlineStr">
        <is>
          <t>Mỹ</t>
        </is>
      </c>
      <c r="G1522" t="inlineStr">
        <is>
          <t>POS</t>
        </is>
      </c>
      <c r="H1522" s="42" t="n">
        <v>15698.9</v>
      </c>
      <c r="I1522" s="42" t="n">
        <v>166.6</v>
      </c>
      <c r="J1522" s="42" t="n">
        <v>15532.3</v>
      </c>
      <c r="K1522" s="42" t="n">
        <v>0</v>
      </c>
      <c r="L1522" s="42" t="n">
        <v>7</v>
      </c>
      <c r="M1522" s="42" t="n">
        <v>72</v>
      </c>
      <c r="N1522" s="42" t="n">
        <v>15532.3</v>
      </c>
      <c r="O1522" s="42" t="n">
        <v>15532.3</v>
      </c>
      <c r="P1522" s="42" t="n">
        <v>0</v>
      </c>
      <c r="Q1522" s="42" t="n">
        <v>0</v>
      </c>
      <c r="R1522" s="42" t="n">
        <v>0</v>
      </c>
      <c r="S1522" s="42">
        <f>N1522-(J1522-K1522)</f>
        <v/>
      </c>
      <c r="T1522">
        <f>IF(N1522=0,0,IF(AND(ABS(S1522)&gt;Calc!$B$8,ABS(S1522)/ABS(N1522)&gt;Calc!$B$9),1,0))</f>
        <v/>
      </c>
      <c r="U1522">
        <f>IF(AND(A1522=Calc!$B$3,OR(Calc!$B$6="*",G1522=Calc!$B$6),OR(Calc!$B$7="*",F1522=Calc!$B$7)),1,0)</f>
        <v/>
      </c>
      <c r="V1522">
        <f>IF(AND(U1522=1,J1522&gt;0),J1522+ROW()/1000000,0)</f>
        <v/>
      </c>
      <c r="W1522">
        <f>IF(AND(U1522=1,OR(N1522&lt;&gt;0,J1522&lt;&gt;0)),ABS(S1522)+ROW()/1000000,0)</f>
        <v/>
      </c>
      <c r="X1522">
        <f>IF(AND(U1522=1,T1522=1,C1522&lt;&gt;0),ABS(S1522)+ROW()/1000000,0)</f>
        <v/>
      </c>
    </row>
    <row r="1523">
      <c r="A1523" t="n">
        <v>201809</v>
      </c>
      <c r="B1523" t="inlineStr">
        <is>
          <t>09/2018</t>
        </is>
      </c>
      <c r="C1523" t="n">
        <v>54</v>
      </c>
      <c r="D1523" t="inlineStr">
        <is>
          <t>S54</t>
        </is>
      </c>
      <c r="E1523" t="inlineStr">
        <is>
          <t>Nexa Nebraska (S54)</t>
        </is>
      </c>
      <c r="F1523" t="inlineStr">
        <is>
          <t>Mỹ</t>
        </is>
      </c>
      <c r="G1523" t="inlineStr">
        <is>
          <t>POS</t>
        </is>
      </c>
      <c r="H1523" s="42" t="n">
        <v>28212.71</v>
      </c>
      <c r="I1523" s="42" t="n">
        <v>272.18</v>
      </c>
      <c r="J1523" s="42" t="n">
        <v>27940.53</v>
      </c>
      <c r="K1523" s="42" t="n">
        <v>1569.6</v>
      </c>
      <c r="L1523" s="42" t="n">
        <v>6</v>
      </c>
      <c r="M1523" s="42" t="n">
        <v>70</v>
      </c>
      <c r="N1523" s="42" t="n">
        <v>26370.93</v>
      </c>
      <c r="O1523" s="42" t="n">
        <v>27940.53</v>
      </c>
      <c r="P1523" s="42" t="n">
        <v>1</v>
      </c>
      <c r="Q1523" s="42" t="n">
        <v>0</v>
      </c>
      <c r="R1523" s="42" t="n">
        <v>0</v>
      </c>
      <c r="S1523" s="42">
        <f>N1523-(J1523-K1523)</f>
        <v/>
      </c>
      <c r="T1523">
        <f>IF(N1523=0,0,IF(AND(ABS(S1523)&gt;Calc!$B$8,ABS(S1523)/ABS(N1523)&gt;Calc!$B$9),1,0))</f>
        <v/>
      </c>
      <c r="U1523">
        <f>IF(AND(A1523=Calc!$B$3,OR(Calc!$B$6="*",G1523=Calc!$B$6),OR(Calc!$B$7="*",F1523=Calc!$B$7)),1,0)</f>
        <v/>
      </c>
      <c r="V1523">
        <f>IF(AND(U1523=1,J1523&gt;0),J1523+ROW()/1000000,0)</f>
        <v/>
      </c>
      <c r="W1523">
        <f>IF(AND(U1523=1,OR(N1523&lt;&gt;0,J1523&lt;&gt;0)),ABS(S1523)+ROW()/1000000,0)</f>
        <v/>
      </c>
      <c r="X1523">
        <f>IF(AND(U1523=1,T1523=1,C1523&lt;&gt;0),ABS(S1523)+ROW()/1000000,0)</f>
        <v/>
      </c>
    </row>
    <row r="1524">
      <c r="A1524" t="n">
        <v>201809</v>
      </c>
      <c r="B1524" t="inlineStr">
        <is>
          <t>09/2018</t>
        </is>
      </c>
      <c r="C1524" t="n">
        <v>55</v>
      </c>
      <c r="D1524" t="inlineStr">
        <is>
          <t>S55</t>
        </is>
      </c>
      <c r="E1524" t="inlineStr">
        <is>
          <t>Nexa Nevada (S55)</t>
        </is>
      </c>
      <c r="F1524" t="inlineStr">
        <is>
          <t>Mỹ</t>
        </is>
      </c>
      <c r="G1524" t="inlineStr">
        <is>
          <t>POS</t>
        </is>
      </c>
      <c r="H1524" s="42" t="n">
        <v>37083.34</v>
      </c>
      <c r="I1524" s="42" t="n">
        <v>245.84</v>
      </c>
      <c r="J1524" s="42" t="n">
        <v>36837.5</v>
      </c>
      <c r="K1524" s="42" t="n">
        <v>266.4</v>
      </c>
      <c r="L1524" s="42" t="n">
        <v>12</v>
      </c>
      <c r="M1524" s="42" t="n">
        <v>76</v>
      </c>
      <c r="N1524" s="42" t="n">
        <v>36571.1</v>
      </c>
      <c r="O1524" s="42" t="n">
        <v>36837.5</v>
      </c>
      <c r="P1524" s="42" t="n">
        <v>1</v>
      </c>
      <c r="Q1524" s="42" t="n">
        <v>0</v>
      </c>
      <c r="R1524" s="42" t="n">
        <v>0</v>
      </c>
      <c r="S1524" s="42">
        <f>N1524-(J1524-K1524)</f>
        <v/>
      </c>
      <c r="T1524">
        <f>IF(N1524=0,0,IF(AND(ABS(S1524)&gt;Calc!$B$8,ABS(S1524)/ABS(N1524)&gt;Calc!$B$9),1,0))</f>
        <v/>
      </c>
      <c r="U1524">
        <f>IF(AND(A1524=Calc!$B$3,OR(Calc!$B$6="*",G1524=Calc!$B$6),OR(Calc!$B$7="*",F1524=Calc!$B$7)),1,0)</f>
        <v/>
      </c>
      <c r="V1524">
        <f>IF(AND(U1524=1,J1524&gt;0),J1524+ROW()/1000000,0)</f>
        <v/>
      </c>
      <c r="W1524">
        <f>IF(AND(U1524=1,OR(N1524&lt;&gt;0,J1524&lt;&gt;0)),ABS(S1524)+ROW()/1000000,0)</f>
        <v/>
      </c>
      <c r="X1524">
        <f>IF(AND(U1524=1,T1524=1,C1524&lt;&gt;0),ABS(S1524)+ROW()/1000000,0)</f>
        <v/>
      </c>
    </row>
    <row r="1525">
      <c r="A1525" t="n">
        <v>201809</v>
      </c>
      <c r="B1525" t="inlineStr">
        <is>
          <t>09/2018</t>
        </is>
      </c>
      <c r="C1525" t="n">
        <v>56</v>
      </c>
      <c r="D1525" t="inlineStr">
        <is>
          <t>S56</t>
        </is>
      </c>
      <c r="E1525" t="inlineStr">
        <is>
          <t>Nexa New Hampshire (S56)</t>
        </is>
      </c>
      <c r="F1525" t="inlineStr">
        <is>
          <t>Mỹ</t>
        </is>
      </c>
      <c r="G1525" t="inlineStr">
        <is>
          <t>POS</t>
        </is>
      </c>
      <c r="H1525" s="42" t="n">
        <v>12054.79</v>
      </c>
      <c r="I1525" s="42" t="n">
        <v>641.87</v>
      </c>
      <c r="J1525" s="42" t="n">
        <v>11412.92</v>
      </c>
      <c r="K1525" s="42" t="n">
        <v>0</v>
      </c>
      <c r="L1525" s="42" t="n">
        <v>14</v>
      </c>
      <c r="M1525" s="42" t="n">
        <v>80</v>
      </c>
      <c r="N1525" s="42" t="n">
        <v>11412.92</v>
      </c>
      <c r="O1525" s="42" t="n">
        <v>11412.92</v>
      </c>
      <c r="P1525" s="42" t="n">
        <v>0</v>
      </c>
      <c r="Q1525" s="42" t="n">
        <v>0</v>
      </c>
      <c r="R1525" s="42" t="n">
        <v>0</v>
      </c>
      <c r="S1525" s="42">
        <f>N1525-(J1525-K1525)</f>
        <v/>
      </c>
      <c r="T1525">
        <f>IF(N1525=0,0,IF(AND(ABS(S1525)&gt;Calc!$B$8,ABS(S1525)/ABS(N1525)&gt;Calc!$B$9),1,0))</f>
        <v/>
      </c>
      <c r="U1525">
        <f>IF(AND(A1525=Calc!$B$3,OR(Calc!$B$6="*",G1525=Calc!$B$6),OR(Calc!$B$7="*",F1525=Calc!$B$7)),1,0)</f>
        <v/>
      </c>
      <c r="V1525">
        <f>IF(AND(U1525=1,J1525&gt;0),J1525+ROW()/1000000,0)</f>
        <v/>
      </c>
      <c r="W1525">
        <f>IF(AND(U1525=1,OR(N1525&lt;&gt;0,J1525&lt;&gt;0)),ABS(S1525)+ROW()/1000000,0)</f>
        <v/>
      </c>
      <c r="X1525">
        <f>IF(AND(U1525=1,T1525=1,C1525&lt;&gt;0),ABS(S1525)+ROW()/1000000,0)</f>
        <v/>
      </c>
    </row>
    <row r="1526">
      <c r="A1526" t="n">
        <v>201809</v>
      </c>
      <c r="B1526" t="inlineStr">
        <is>
          <t>09/2018</t>
        </is>
      </c>
      <c r="C1526" t="n">
        <v>57</v>
      </c>
      <c r="D1526" t="inlineStr">
        <is>
          <t>S57</t>
        </is>
      </c>
      <c r="E1526" t="inlineStr">
        <is>
          <t>Nexa New Mexico (S57)</t>
        </is>
      </c>
      <c r="F1526" t="inlineStr">
        <is>
          <t>Mỹ</t>
        </is>
      </c>
      <c r="G1526" t="inlineStr">
        <is>
          <t>POS</t>
        </is>
      </c>
      <c r="H1526" s="42" t="n">
        <v>18369.55</v>
      </c>
      <c r="I1526" s="42" t="n">
        <v>766.46</v>
      </c>
      <c r="J1526" s="42" t="n">
        <v>17603.09</v>
      </c>
      <c r="K1526" s="42" t="n">
        <v>0</v>
      </c>
      <c r="L1526" s="42" t="n">
        <v>14</v>
      </c>
      <c r="M1526" s="42" t="n">
        <v>91</v>
      </c>
      <c r="N1526" s="42" t="n">
        <v>17603.09</v>
      </c>
      <c r="O1526" s="42" t="n">
        <v>17603.09</v>
      </c>
      <c r="P1526" s="42" t="n">
        <v>0</v>
      </c>
      <c r="Q1526" s="42" t="n">
        <v>0</v>
      </c>
      <c r="R1526" s="42" t="n">
        <v>0</v>
      </c>
      <c r="S1526" s="42">
        <f>N1526-(J1526-K1526)</f>
        <v/>
      </c>
      <c r="T1526">
        <f>IF(N1526=0,0,IF(AND(ABS(S1526)&gt;Calc!$B$8,ABS(S1526)/ABS(N1526)&gt;Calc!$B$9),1,0))</f>
        <v/>
      </c>
      <c r="U1526">
        <f>IF(AND(A1526=Calc!$B$3,OR(Calc!$B$6="*",G1526=Calc!$B$6),OR(Calc!$B$7="*",F1526=Calc!$B$7)),1,0)</f>
        <v/>
      </c>
      <c r="V1526">
        <f>IF(AND(U1526=1,J1526&gt;0),J1526+ROW()/1000000,0)</f>
        <v/>
      </c>
      <c r="W1526">
        <f>IF(AND(U1526=1,OR(N1526&lt;&gt;0,J1526&lt;&gt;0)),ABS(S1526)+ROW()/1000000,0)</f>
        <v/>
      </c>
      <c r="X1526">
        <f>IF(AND(U1526=1,T1526=1,C1526&lt;&gt;0),ABS(S1526)+ROW()/1000000,0)</f>
        <v/>
      </c>
    </row>
    <row r="1527">
      <c r="A1527" t="n">
        <v>201809</v>
      </c>
      <c r="B1527" t="inlineStr">
        <is>
          <t>09/2018</t>
        </is>
      </c>
      <c r="C1527" t="n">
        <v>59</v>
      </c>
      <c r="D1527" t="inlineStr">
        <is>
          <t>S59</t>
        </is>
      </c>
      <c r="E1527" t="inlineStr">
        <is>
          <t>Nexa Oregon (S59)</t>
        </is>
      </c>
      <c r="F1527" t="inlineStr">
        <is>
          <t>Mỹ</t>
        </is>
      </c>
      <c r="G1527" t="inlineStr">
        <is>
          <t>POS</t>
        </is>
      </c>
      <c r="H1527" s="42" t="n">
        <v>21492.17</v>
      </c>
      <c r="I1527" s="42" t="n">
        <v>214.11</v>
      </c>
      <c r="J1527" s="42" t="n">
        <v>21278.06</v>
      </c>
      <c r="K1527" s="42" t="n">
        <v>503.98</v>
      </c>
      <c r="L1527" s="42" t="n">
        <v>17</v>
      </c>
      <c r="M1527" s="42" t="n">
        <v>105</v>
      </c>
      <c r="N1527" s="42" t="n">
        <v>20774.08</v>
      </c>
      <c r="O1527" s="42" t="n">
        <v>21278.06</v>
      </c>
      <c r="P1527" s="42" t="n">
        <v>0</v>
      </c>
      <c r="Q1527" s="42" t="n">
        <v>0</v>
      </c>
      <c r="R1527" s="42" t="n">
        <v>0</v>
      </c>
      <c r="S1527" s="42">
        <f>N1527-(J1527-K1527)</f>
        <v/>
      </c>
      <c r="T1527">
        <f>IF(N1527=0,0,IF(AND(ABS(S1527)&gt;Calc!$B$8,ABS(S1527)/ABS(N1527)&gt;Calc!$B$9),1,0))</f>
        <v/>
      </c>
      <c r="U1527">
        <f>IF(AND(A1527=Calc!$B$3,OR(Calc!$B$6="*",G1527=Calc!$B$6),OR(Calc!$B$7="*",F1527=Calc!$B$7)),1,0)</f>
        <v/>
      </c>
      <c r="V1527">
        <f>IF(AND(U1527=1,J1527&gt;0),J1527+ROW()/1000000,0)</f>
        <v/>
      </c>
      <c r="W1527">
        <f>IF(AND(U1527=1,OR(N1527&lt;&gt;0,J1527&lt;&gt;0)),ABS(S1527)+ROW()/1000000,0)</f>
        <v/>
      </c>
      <c r="X1527">
        <f>IF(AND(U1527=1,T1527=1,C1527&lt;&gt;0),ABS(S1527)+ROW()/1000000,0)</f>
        <v/>
      </c>
    </row>
    <row r="1528">
      <c r="A1528" t="n">
        <v>201809</v>
      </c>
      <c r="B1528" t="inlineStr">
        <is>
          <t>09/2018</t>
        </is>
      </c>
      <c r="C1528" t="n">
        <v>61</v>
      </c>
      <c r="D1528" t="inlineStr">
        <is>
          <t>S61</t>
        </is>
      </c>
      <c r="E1528" t="inlineStr">
        <is>
          <t>Nexa South Carolina (S61)</t>
        </is>
      </c>
      <c r="F1528" t="inlineStr">
        <is>
          <t>Mỹ</t>
        </is>
      </c>
      <c r="G1528" t="inlineStr">
        <is>
          <t>POS</t>
        </is>
      </c>
      <c r="H1528" s="42" t="n">
        <v>31698.66</v>
      </c>
      <c r="I1528" s="42" t="n">
        <v>340.78</v>
      </c>
      <c r="J1528" s="42" t="n">
        <v>31357.88</v>
      </c>
      <c r="K1528" s="42" t="n">
        <v>142.2</v>
      </c>
      <c r="L1528" s="42" t="n">
        <v>13</v>
      </c>
      <c r="M1528" s="42" t="n">
        <v>77</v>
      </c>
      <c r="N1528" s="42" t="n">
        <v>31215.68</v>
      </c>
      <c r="O1528" s="42" t="n">
        <v>31357.88</v>
      </c>
      <c r="P1528" s="42" t="n">
        <v>0</v>
      </c>
      <c r="Q1528" s="42" t="n">
        <v>0</v>
      </c>
      <c r="R1528" s="42" t="n">
        <v>0</v>
      </c>
      <c r="S1528" s="42">
        <f>N1528-(J1528-K1528)</f>
        <v/>
      </c>
      <c r="T1528">
        <f>IF(N1528=0,0,IF(AND(ABS(S1528)&gt;Calc!$B$8,ABS(S1528)/ABS(N1528)&gt;Calc!$B$9),1,0))</f>
        <v/>
      </c>
      <c r="U1528">
        <f>IF(AND(A1528=Calc!$B$3,OR(Calc!$B$6="*",G1528=Calc!$B$6),OR(Calc!$B$7="*",F1528=Calc!$B$7)),1,0)</f>
        <v/>
      </c>
      <c r="V1528">
        <f>IF(AND(U1528=1,J1528&gt;0),J1528+ROW()/1000000,0)</f>
        <v/>
      </c>
      <c r="W1528">
        <f>IF(AND(U1528=1,OR(N1528&lt;&gt;0,J1528&lt;&gt;0)),ABS(S1528)+ROW()/1000000,0)</f>
        <v/>
      </c>
      <c r="X1528">
        <f>IF(AND(U1528=1,T1528=1,C1528&lt;&gt;0),ABS(S1528)+ROW()/1000000,0)</f>
        <v/>
      </c>
    </row>
    <row r="1529">
      <c r="A1529" t="n">
        <v>201809</v>
      </c>
      <c r="B1529" t="inlineStr">
        <is>
          <t>09/2018</t>
        </is>
      </c>
      <c r="C1529" t="n">
        <v>62</v>
      </c>
      <c r="D1529" t="inlineStr">
        <is>
          <t>S62</t>
        </is>
      </c>
      <c r="E1529" t="inlineStr">
        <is>
          <t>Nexa South Dakota (S62)</t>
        </is>
      </c>
      <c r="F1529" t="inlineStr">
        <is>
          <t>Mỹ</t>
        </is>
      </c>
      <c r="G1529" t="inlineStr">
        <is>
          <t>POS</t>
        </is>
      </c>
      <c r="H1529" s="42" t="n">
        <v>5750.38</v>
      </c>
      <c r="I1529" s="42" t="n">
        <v>112</v>
      </c>
      <c r="J1529" s="42" t="n">
        <v>5638.38</v>
      </c>
      <c r="K1529" s="42" t="n">
        <v>0</v>
      </c>
      <c r="L1529" s="42" t="n">
        <v>6</v>
      </c>
      <c r="M1529" s="42" t="n">
        <v>28</v>
      </c>
      <c r="N1529" s="42" t="n">
        <v>5638.38</v>
      </c>
      <c r="O1529" s="42" t="n">
        <v>5638.38</v>
      </c>
      <c r="P1529" s="42" t="n">
        <v>0</v>
      </c>
      <c r="Q1529" s="42" t="n">
        <v>0</v>
      </c>
      <c r="R1529" s="42" t="n">
        <v>0</v>
      </c>
      <c r="S1529" s="42">
        <f>N1529-(J1529-K1529)</f>
        <v/>
      </c>
      <c r="T1529">
        <f>IF(N1529=0,0,IF(AND(ABS(S1529)&gt;Calc!$B$8,ABS(S1529)/ABS(N1529)&gt;Calc!$B$9),1,0))</f>
        <v/>
      </c>
      <c r="U1529">
        <f>IF(AND(A1529=Calc!$B$3,OR(Calc!$B$6="*",G1529=Calc!$B$6),OR(Calc!$B$7="*",F1529=Calc!$B$7)),1,0)</f>
        <v/>
      </c>
      <c r="V1529">
        <f>IF(AND(U1529=1,J1529&gt;0),J1529+ROW()/1000000,0)</f>
        <v/>
      </c>
      <c r="W1529">
        <f>IF(AND(U1529=1,OR(N1529&lt;&gt;0,J1529&lt;&gt;0)),ABS(S1529)+ROW()/1000000,0)</f>
        <v/>
      </c>
      <c r="X1529">
        <f>IF(AND(U1529=1,T1529=1,C1529&lt;&gt;0),ABS(S1529)+ROW()/1000000,0)</f>
        <v/>
      </c>
    </row>
    <row r="1530">
      <c r="A1530" t="n">
        <v>201809</v>
      </c>
      <c r="B1530" t="inlineStr">
        <is>
          <t>09/2018</t>
        </is>
      </c>
      <c r="C1530" t="n">
        <v>63</v>
      </c>
      <c r="D1530" t="inlineStr">
        <is>
          <t>S63</t>
        </is>
      </c>
      <c r="E1530" t="inlineStr">
        <is>
          <t>Nexa Utah (S63)</t>
        </is>
      </c>
      <c r="F1530" t="inlineStr">
        <is>
          <t>Mỹ</t>
        </is>
      </c>
      <c r="G1530" t="inlineStr">
        <is>
          <t>POS</t>
        </is>
      </c>
      <c r="H1530" s="42" t="n">
        <v>39860.14</v>
      </c>
      <c r="I1530" s="42" t="n">
        <v>707.03</v>
      </c>
      <c r="J1530" s="42" t="n">
        <v>39153.11</v>
      </c>
      <c r="K1530" s="42" t="n">
        <v>105.96</v>
      </c>
      <c r="L1530" s="42" t="n">
        <v>15</v>
      </c>
      <c r="M1530" s="42" t="n">
        <v>110</v>
      </c>
      <c r="N1530" s="42" t="n">
        <v>39047.15</v>
      </c>
      <c r="O1530" s="42" t="n">
        <v>39153.11</v>
      </c>
      <c r="P1530" s="42" t="n">
        <v>0</v>
      </c>
      <c r="Q1530" s="42" t="n">
        <v>0</v>
      </c>
      <c r="R1530" s="42" t="n">
        <v>0</v>
      </c>
      <c r="S1530" s="42">
        <f>N1530-(J1530-K1530)</f>
        <v/>
      </c>
      <c r="T1530">
        <f>IF(N1530=0,0,IF(AND(ABS(S1530)&gt;Calc!$B$8,ABS(S1530)/ABS(N1530)&gt;Calc!$B$9),1,0))</f>
        <v/>
      </c>
      <c r="U1530">
        <f>IF(AND(A1530=Calc!$B$3,OR(Calc!$B$6="*",G1530=Calc!$B$6),OR(Calc!$B$7="*",F1530=Calc!$B$7)),1,0)</f>
        <v/>
      </c>
      <c r="V1530">
        <f>IF(AND(U1530=1,J1530&gt;0),J1530+ROW()/1000000,0)</f>
        <v/>
      </c>
      <c r="W1530">
        <f>IF(AND(U1530=1,OR(N1530&lt;&gt;0,J1530&lt;&gt;0)),ABS(S1530)+ROW()/1000000,0)</f>
        <v/>
      </c>
      <c r="X1530">
        <f>IF(AND(U1530=1,T1530=1,C1530&lt;&gt;0),ABS(S1530)+ROW()/1000000,0)</f>
        <v/>
      </c>
    </row>
    <row r="1531">
      <c r="A1531" t="n">
        <v>201809</v>
      </c>
      <c r="B1531" t="inlineStr">
        <is>
          <t>09/2018</t>
        </is>
      </c>
      <c r="C1531" t="n">
        <v>64</v>
      </c>
      <c r="D1531" t="inlineStr">
        <is>
          <t>S64</t>
        </is>
      </c>
      <c r="E1531" t="inlineStr">
        <is>
          <t>Nexa Washington DC (S64)</t>
        </is>
      </c>
      <c r="F1531" t="inlineStr">
        <is>
          <t>Mỹ</t>
        </is>
      </c>
      <c r="G1531" t="inlineStr">
        <is>
          <t>POS</t>
        </is>
      </c>
      <c r="H1531" s="42" t="n">
        <v>18695.24</v>
      </c>
      <c r="I1531" s="42" t="n">
        <v>534.05</v>
      </c>
      <c r="J1531" s="42" t="n">
        <v>18161.19</v>
      </c>
      <c r="K1531" s="42" t="n">
        <v>1721.95</v>
      </c>
      <c r="L1531" s="42" t="n">
        <v>14</v>
      </c>
      <c r="M1531" s="42" t="n">
        <v>78</v>
      </c>
      <c r="N1531" s="42" t="n">
        <v>16439.24</v>
      </c>
      <c r="O1531" s="42" t="n">
        <v>18161.19</v>
      </c>
      <c r="P1531" s="42" t="n">
        <v>0</v>
      </c>
      <c r="Q1531" s="42" t="n">
        <v>0</v>
      </c>
      <c r="R1531" s="42" t="n">
        <v>0</v>
      </c>
      <c r="S1531" s="42">
        <f>N1531-(J1531-K1531)</f>
        <v/>
      </c>
      <c r="T1531">
        <f>IF(N1531=0,0,IF(AND(ABS(S1531)&gt;Calc!$B$8,ABS(S1531)/ABS(N1531)&gt;Calc!$B$9),1,0))</f>
        <v/>
      </c>
      <c r="U1531">
        <f>IF(AND(A1531=Calc!$B$3,OR(Calc!$B$6="*",G1531=Calc!$B$6),OR(Calc!$B$7="*",F1531=Calc!$B$7)),1,0)</f>
        <v/>
      </c>
      <c r="V1531">
        <f>IF(AND(U1531=1,J1531&gt;0),J1531+ROW()/1000000,0)</f>
        <v/>
      </c>
      <c r="W1531">
        <f>IF(AND(U1531=1,OR(N1531&lt;&gt;0,J1531&lt;&gt;0)),ABS(S1531)+ROW()/1000000,0)</f>
        <v/>
      </c>
      <c r="X1531">
        <f>IF(AND(U1531=1,T1531=1,C1531&lt;&gt;0),ABS(S1531)+ROW()/1000000,0)</f>
        <v/>
      </c>
    </row>
    <row r="1532">
      <c r="A1532" t="n">
        <v>201809</v>
      </c>
      <c r="B1532" t="inlineStr">
        <is>
          <t>09/2018</t>
        </is>
      </c>
      <c r="C1532" t="n">
        <v>65</v>
      </c>
      <c r="D1532" t="inlineStr">
        <is>
          <t>S65</t>
        </is>
      </c>
      <c r="E1532" t="inlineStr">
        <is>
          <t>Nexa West Virginia (S65)</t>
        </is>
      </c>
      <c r="F1532" t="inlineStr">
        <is>
          <t>Mỹ</t>
        </is>
      </c>
      <c r="G1532" t="inlineStr">
        <is>
          <t>POS</t>
        </is>
      </c>
      <c r="H1532" s="42" t="n">
        <v>29009.45</v>
      </c>
      <c r="I1532" s="42" t="n">
        <v>903.16</v>
      </c>
      <c r="J1532" s="42" t="n">
        <v>28106.29</v>
      </c>
      <c r="K1532" s="42" t="n">
        <v>269.9</v>
      </c>
      <c r="L1532" s="42" t="n">
        <v>12</v>
      </c>
      <c r="M1532" s="42" t="n">
        <v>100</v>
      </c>
      <c r="N1532" s="42" t="n">
        <v>27836.39</v>
      </c>
      <c r="O1532" s="42" t="n">
        <v>28106.29</v>
      </c>
      <c r="P1532" s="42" t="n">
        <v>0</v>
      </c>
      <c r="Q1532" s="42" t="n">
        <v>0</v>
      </c>
      <c r="R1532" s="42" t="n">
        <v>0</v>
      </c>
      <c r="S1532" s="42">
        <f>N1532-(J1532-K1532)</f>
        <v/>
      </c>
      <c r="T1532">
        <f>IF(N1532=0,0,IF(AND(ABS(S1532)&gt;Calc!$B$8,ABS(S1532)/ABS(N1532)&gt;Calc!$B$9),1,0))</f>
        <v/>
      </c>
      <c r="U1532">
        <f>IF(AND(A1532=Calc!$B$3,OR(Calc!$B$6="*",G1532=Calc!$B$6),OR(Calc!$B$7="*",F1532=Calc!$B$7)),1,0)</f>
        <v/>
      </c>
      <c r="V1532">
        <f>IF(AND(U1532=1,J1532&gt;0),J1532+ROW()/1000000,0)</f>
        <v/>
      </c>
      <c r="W1532">
        <f>IF(AND(U1532=1,OR(N1532&lt;&gt;0,J1532&lt;&gt;0)),ABS(S1532)+ROW()/1000000,0)</f>
        <v/>
      </c>
      <c r="X1532">
        <f>IF(AND(U1532=1,T1532=1,C1532&lt;&gt;0),ABS(S1532)+ROW()/1000000,0)</f>
        <v/>
      </c>
    </row>
    <row r="1533">
      <c r="A1533" t="n">
        <v>201809</v>
      </c>
      <c r="B1533" t="inlineStr">
        <is>
          <t>09/2018</t>
        </is>
      </c>
      <c r="C1533" t="n">
        <v>66</v>
      </c>
      <c r="D1533" t="inlineStr">
        <is>
          <t>S66</t>
        </is>
      </c>
      <c r="E1533" t="inlineStr">
        <is>
          <t>Nexa Wyoming (S66)</t>
        </is>
      </c>
      <c r="F1533" t="inlineStr">
        <is>
          <t>Mỹ</t>
        </is>
      </c>
      <c r="G1533" t="inlineStr">
        <is>
          <t>POS</t>
        </is>
      </c>
      <c r="H1533" s="42" t="n">
        <v>17170.84</v>
      </c>
      <c r="I1533" s="42" t="n">
        <v>9.59</v>
      </c>
      <c r="J1533" s="42" t="n">
        <v>17161.25</v>
      </c>
      <c r="K1533" s="42" t="n">
        <v>0</v>
      </c>
      <c r="L1533" s="42" t="n">
        <v>11</v>
      </c>
      <c r="M1533" s="42" t="n">
        <v>71</v>
      </c>
      <c r="N1533" s="42" t="n">
        <v>17161.25</v>
      </c>
      <c r="O1533" s="42" t="n">
        <v>17161.25</v>
      </c>
      <c r="P1533" s="42" t="n">
        <v>0</v>
      </c>
      <c r="Q1533" s="42" t="n">
        <v>0</v>
      </c>
      <c r="R1533" s="42" t="n">
        <v>0</v>
      </c>
      <c r="S1533" s="42">
        <f>N1533-(J1533-K1533)</f>
        <v/>
      </c>
      <c r="T1533">
        <f>IF(N1533=0,0,IF(AND(ABS(S1533)&gt;Calc!$B$8,ABS(S1533)/ABS(N1533)&gt;Calc!$B$9),1,0))</f>
        <v/>
      </c>
      <c r="U1533">
        <f>IF(AND(A1533=Calc!$B$3,OR(Calc!$B$6="*",G1533=Calc!$B$6),OR(Calc!$B$7="*",F1533=Calc!$B$7)),1,0)</f>
        <v/>
      </c>
      <c r="V1533">
        <f>IF(AND(U1533=1,J1533&gt;0),J1533+ROW()/1000000,0)</f>
        <v/>
      </c>
      <c r="W1533">
        <f>IF(AND(U1533=1,OR(N1533&lt;&gt;0,J1533&lt;&gt;0)),ABS(S1533)+ROW()/1000000,0)</f>
        <v/>
      </c>
      <c r="X1533">
        <f>IF(AND(U1533=1,T1533=1,C1533&lt;&gt;0),ABS(S1533)+ROW()/1000000,0)</f>
        <v/>
      </c>
    </row>
    <row r="1534">
      <c r="A1534" t="n">
        <v>201810</v>
      </c>
      <c r="B1534" t="inlineStr">
        <is>
          <t>10/2018</t>
        </is>
      </c>
      <c r="C1534" t="n">
        <v>0</v>
      </c>
      <c r="D1534" t="inlineStr">
        <is>
          <t>ONL</t>
        </is>
      </c>
      <c r="E1534" t="inlineStr">
        <is>
          <t>Nexa Online (website/app)</t>
        </is>
      </c>
      <c r="F1534" t="inlineStr">
        <is>
          <t>Online</t>
        </is>
      </c>
      <c r="G1534" t="inlineStr">
        <is>
          <t>ONLINE</t>
        </is>
      </c>
      <c r="H1534" s="42" t="n">
        <v>243361.98</v>
      </c>
      <c r="I1534" s="42" t="n">
        <v>5596.41</v>
      </c>
      <c r="J1534" s="42" t="n">
        <v>237765.57</v>
      </c>
      <c r="K1534" s="42" t="n">
        <v>4550.78</v>
      </c>
      <c r="L1534" s="42" t="n">
        <v>126</v>
      </c>
      <c r="M1534" s="42" t="n">
        <v>881</v>
      </c>
      <c r="N1534" s="42" t="n">
        <v>232664.25</v>
      </c>
      <c r="O1534" s="42" t="n">
        <v>237215.03</v>
      </c>
      <c r="P1534" s="42" t="n">
        <v>6</v>
      </c>
      <c r="Q1534" s="42" t="n">
        <v>0</v>
      </c>
      <c r="R1534" s="42" t="n">
        <v>0</v>
      </c>
      <c r="S1534" s="42">
        <f>N1534-(J1534-K1534)</f>
        <v/>
      </c>
      <c r="T1534">
        <f>IF(N1534=0,0,IF(AND(ABS(S1534)&gt;Calc!$B$8,ABS(S1534)/ABS(N1534)&gt;Calc!$B$9),1,0))</f>
        <v/>
      </c>
      <c r="U1534">
        <f>IF(AND(A1534=Calc!$B$3,OR(Calc!$B$6="*",G1534=Calc!$B$6),OR(Calc!$B$7="*",F1534=Calc!$B$7)),1,0)</f>
        <v/>
      </c>
      <c r="V1534">
        <f>IF(AND(U1534=1,J1534&gt;0),J1534+ROW()/1000000,0)</f>
        <v/>
      </c>
      <c r="W1534">
        <f>IF(AND(U1534=1,OR(N1534&lt;&gt;0,J1534&lt;&gt;0)),ABS(S1534)+ROW()/1000000,0)</f>
        <v/>
      </c>
      <c r="X1534">
        <f>IF(AND(U1534=1,T1534=1,C1534&lt;&gt;0),ABS(S1534)+ROW()/1000000,0)</f>
        <v/>
      </c>
    </row>
    <row r="1535">
      <c r="A1535" t="n">
        <v>201810</v>
      </c>
      <c r="B1535" t="inlineStr">
        <is>
          <t>10/2018</t>
        </is>
      </c>
      <c r="C1535" t="n">
        <v>4</v>
      </c>
      <c r="D1535" t="inlineStr">
        <is>
          <t>S04</t>
        </is>
      </c>
      <c r="E1535" t="inlineStr">
        <is>
          <t>Nexa Tasmania (S04)</t>
        </is>
      </c>
      <c r="F1535" t="inlineStr">
        <is>
          <t>Úc</t>
        </is>
      </c>
      <c r="G1535" t="inlineStr">
        <is>
          <t>POS</t>
        </is>
      </c>
      <c r="H1535" s="42" t="n">
        <v>13619.27</v>
      </c>
      <c r="I1535" s="42" t="n">
        <v>0</v>
      </c>
      <c r="J1535" s="42" t="n">
        <v>13619.27</v>
      </c>
      <c r="K1535" s="42" t="n">
        <v>0</v>
      </c>
      <c r="L1535" s="42" t="n">
        <v>5</v>
      </c>
      <c r="M1535" s="42" t="n">
        <v>35</v>
      </c>
      <c r="N1535" s="42" t="n">
        <v>13619.27</v>
      </c>
      <c r="O1535" s="42" t="n">
        <v>13619.27</v>
      </c>
      <c r="P1535" s="42" t="n">
        <v>0</v>
      </c>
      <c r="Q1535" s="42" t="n">
        <v>0</v>
      </c>
      <c r="R1535" s="42" t="n">
        <v>0</v>
      </c>
      <c r="S1535" s="42">
        <f>N1535-(J1535-K1535)</f>
        <v/>
      </c>
      <c r="T1535">
        <f>IF(N1535=0,0,IF(AND(ABS(S1535)&gt;Calc!$B$8,ABS(S1535)/ABS(N1535)&gt;Calc!$B$9),1,0))</f>
        <v/>
      </c>
      <c r="U1535">
        <f>IF(AND(A1535=Calc!$B$3,OR(Calc!$B$6="*",G1535=Calc!$B$6),OR(Calc!$B$7="*",F1535=Calc!$B$7)),1,0)</f>
        <v/>
      </c>
      <c r="V1535">
        <f>IF(AND(U1535=1,J1535&gt;0),J1535+ROW()/1000000,0)</f>
        <v/>
      </c>
      <c r="W1535">
        <f>IF(AND(U1535=1,OR(N1535&lt;&gt;0,J1535&lt;&gt;0)),ABS(S1535)+ROW()/1000000,0)</f>
        <v/>
      </c>
      <c r="X1535">
        <f>IF(AND(U1535=1,T1535=1,C1535&lt;&gt;0),ABS(S1535)+ROW()/1000000,0)</f>
        <v/>
      </c>
    </row>
    <row r="1536">
      <c r="A1536" t="n">
        <v>201810</v>
      </c>
      <c r="B1536" t="inlineStr">
        <is>
          <t>10/2018</t>
        </is>
      </c>
      <c r="C1536" t="n">
        <v>5</v>
      </c>
      <c r="D1536" t="inlineStr">
        <is>
          <t>S05</t>
        </is>
      </c>
      <c r="E1536" t="inlineStr">
        <is>
          <t>Nexa Victoria (S05)</t>
        </is>
      </c>
      <c r="F1536" t="inlineStr">
        <is>
          <t>Úc</t>
        </is>
      </c>
      <c r="G1536" t="inlineStr">
        <is>
          <t>POS</t>
        </is>
      </c>
      <c r="H1536" s="42" t="n">
        <v>23753.84</v>
      </c>
      <c r="I1536" s="42" t="n">
        <v>0</v>
      </c>
      <c r="J1536" s="42" t="n">
        <v>23753.84</v>
      </c>
      <c r="K1536" s="42" t="n">
        <v>1347.99</v>
      </c>
      <c r="L1536" s="42" t="n">
        <v>14</v>
      </c>
      <c r="M1536" s="42" t="n">
        <v>87</v>
      </c>
      <c r="N1536" s="42" t="n">
        <v>6340.85</v>
      </c>
      <c r="O1536" s="42" t="n">
        <v>23753.84</v>
      </c>
      <c r="P1536" s="42" t="n">
        <v>0</v>
      </c>
      <c r="Q1536" s="42" t="n">
        <v>0</v>
      </c>
      <c r="R1536" s="42" t="n">
        <v>0</v>
      </c>
      <c r="S1536" s="42">
        <f>N1536-(J1536-K1536)</f>
        <v/>
      </c>
      <c r="T1536">
        <f>IF(N1536=0,0,IF(AND(ABS(S1536)&gt;Calc!$B$8,ABS(S1536)/ABS(N1536)&gt;Calc!$B$9),1,0))</f>
        <v/>
      </c>
      <c r="U1536">
        <f>IF(AND(A1536=Calc!$B$3,OR(Calc!$B$6="*",G1536=Calc!$B$6),OR(Calc!$B$7="*",F1536=Calc!$B$7)),1,0)</f>
        <v/>
      </c>
      <c r="V1536">
        <f>IF(AND(U1536=1,J1536&gt;0),J1536+ROW()/1000000,0)</f>
        <v/>
      </c>
      <c r="W1536">
        <f>IF(AND(U1536=1,OR(N1536&lt;&gt;0,J1536&lt;&gt;0)),ABS(S1536)+ROW()/1000000,0)</f>
        <v/>
      </c>
      <c r="X1536">
        <f>IF(AND(U1536=1,T1536=1,C1536&lt;&gt;0),ABS(S1536)+ROW()/1000000,0)</f>
        <v/>
      </c>
    </row>
    <row r="1537">
      <c r="A1537" t="n">
        <v>201810</v>
      </c>
      <c r="B1537" t="inlineStr">
        <is>
          <t>10/2018</t>
        </is>
      </c>
      <c r="C1537" t="n">
        <v>6</v>
      </c>
      <c r="D1537" t="inlineStr">
        <is>
          <t>S06</t>
        </is>
      </c>
      <c r="E1537" t="inlineStr">
        <is>
          <t>Nexa Western Australia (S06)</t>
        </is>
      </c>
      <c r="F1537" t="inlineStr">
        <is>
          <t>Úc</t>
        </is>
      </c>
      <c r="G1537" t="inlineStr">
        <is>
          <t>POS</t>
        </is>
      </c>
      <c r="H1537" s="42" t="n">
        <v>11048.68</v>
      </c>
      <c r="I1537" s="42" t="n">
        <v>0</v>
      </c>
      <c r="J1537" s="42" t="n">
        <v>11048.68</v>
      </c>
      <c r="K1537" s="42" t="n">
        <v>219.9</v>
      </c>
      <c r="L1537" s="42" t="n">
        <v>3</v>
      </c>
      <c r="M1537" s="42" t="n">
        <v>17</v>
      </c>
      <c r="N1537" s="42" t="n">
        <v>10828.78</v>
      </c>
      <c r="O1537" s="42" t="n">
        <v>11048.68</v>
      </c>
      <c r="P1537" s="42" t="n">
        <v>1</v>
      </c>
      <c r="Q1537" s="42" t="n">
        <v>0</v>
      </c>
      <c r="R1537" s="42" t="n">
        <v>0</v>
      </c>
      <c r="S1537" s="42">
        <f>N1537-(J1537-K1537)</f>
        <v/>
      </c>
      <c r="T1537">
        <f>IF(N1537=0,0,IF(AND(ABS(S1537)&gt;Calc!$B$8,ABS(S1537)/ABS(N1537)&gt;Calc!$B$9),1,0))</f>
        <v/>
      </c>
      <c r="U1537">
        <f>IF(AND(A1537=Calc!$B$3,OR(Calc!$B$6="*",G1537=Calc!$B$6),OR(Calc!$B$7="*",F1537=Calc!$B$7)),1,0)</f>
        <v/>
      </c>
      <c r="V1537">
        <f>IF(AND(U1537=1,J1537&gt;0),J1537+ROW()/1000000,0)</f>
        <v/>
      </c>
      <c r="W1537">
        <f>IF(AND(U1537=1,OR(N1537&lt;&gt;0,J1537&lt;&gt;0)),ABS(S1537)+ROW()/1000000,0)</f>
        <v/>
      </c>
      <c r="X1537">
        <f>IF(AND(U1537=1,T1537=1,C1537&lt;&gt;0),ABS(S1537)+ROW()/1000000,0)</f>
        <v/>
      </c>
    </row>
    <row r="1538">
      <c r="A1538" t="n">
        <v>201810</v>
      </c>
      <c r="B1538" t="inlineStr">
        <is>
          <t>10/2018</t>
        </is>
      </c>
      <c r="C1538" t="n">
        <v>8</v>
      </c>
      <c r="D1538" t="inlineStr">
        <is>
          <t>S08</t>
        </is>
      </c>
      <c r="E1538" t="inlineStr">
        <is>
          <t>Nexa Newfoundland and Labrador (S08)</t>
        </is>
      </c>
      <c r="F1538" t="inlineStr">
        <is>
          <t>Canada</t>
        </is>
      </c>
      <c r="G1538" t="inlineStr">
        <is>
          <t>POS</t>
        </is>
      </c>
      <c r="H1538" s="42" t="n">
        <v>29935.97</v>
      </c>
      <c r="I1538" s="42" t="n">
        <v>0</v>
      </c>
      <c r="J1538" s="42" t="n">
        <v>29935.97</v>
      </c>
      <c r="K1538" s="42" t="n">
        <v>0</v>
      </c>
      <c r="L1538" s="42" t="n">
        <v>13</v>
      </c>
      <c r="M1538" s="42" t="n">
        <v>90</v>
      </c>
      <c r="N1538" s="42" t="n">
        <v>29935.97</v>
      </c>
      <c r="O1538" s="42" t="n">
        <v>29935.97</v>
      </c>
      <c r="P1538" s="42" t="n">
        <v>0</v>
      </c>
      <c r="Q1538" s="42" t="n">
        <v>0</v>
      </c>
      <c r="R1538" s="42" t="n">
        <v>0</v>
      </c>
      <c r="S1538" s="42">
        <f>N1538-(J1538-K1538)</f>
        <v/>
      </c>
      <c r="T1538">
        <f>IF(N1538=0,0,IF(AND(ABS(S1538)&gt;Calc!$B$8,ABS(S1538)/ABS(N1538)&gt;Calc!$B$9),1,0))</f>
        <v/>
      </c>
      <c r="U1538">
        <f>IF(AND(A1538=Calc!$B$3,OR(Calc!$B$6="*",G1538=Calc!$B$6),OR(Calc!$B$7="*",F1538=Calc!$B$7)),1,0)</f>
        <v/>
      </c>
      <c r="V1538">
        <f>IF(AND(U1538=1,J1538&gt;0),J1538+ROW()/1000000,0)</f>
        <v/>
      </c>
      <c r="W1538">
        <f>IF(AND(U1538=1,OR(N1538&lt;&gt;0,J1538&lt;&gt;0)),ABS(S1538)+ROW()/1000000,0)</f>
        <v/>
      </c>
      <c r="X1538">
        <f>IF(AND(U1538=1,T1538=1,C1538&lt;&gt;0),ABS(S1538)+ROW()/1000000,0)</f>
        <v/>
      </c>
    </row>
    <row r="1539">
      <c r="A1539" t="n">
        <v>201810</v>
      </c>
      <c r="B1539" t="inlineStr">
        <is>
          <t>10/2018</t>
        </is>
      </c>
      <c r="C1539" t="n">
        <v>9</v>
      </c>
      <c r="D1539" t="inlineStr">
        <is>
          <t>S09</t>
        </is>
      </c>
      <c r="E1539" t="inlineStr">
        <is>
          <t>Nexa Northwest Territories (S09)</t>
        </is>
      </c>
      <c r="F1539" t="inlineStr">
        <is>
          <t>Canada</t>
        </is>
      </c>
      <c r="G1539" t="inlineStr">
        <is>
          <t>POS</t>
        </is>
      </c>
      <c r="H1539" s="42" t="n">
        <v>20093.51</v>
      </c>
      <c r="I1539" s="42" t="n">
        <v>0</v>
      </c>
      <c r="J1539" s="42" t="n">
        <v>20093.51</v>
      </c>
      <c r="K1539" s="42" t="n">
        <v>659.85</v>
      </c>
      <c r="L1539" s="42" t="n">
        <v>9</v>
      </c>
      <c r="M1539" s="42" t="n">
        <v>61</v>
      </c>
      <c r="N1539" s="42" t="n">
        <v>19433.66</v>
      </c>
      <c r="O1539" s="42" t="n">
        <v>20093.51</v>
      </c>
      <c r="P1539" s="42" t="n">
        <v>0</v>
      </c>
      <c r="Q1539" s="42" t="n">
        <v>0</v>
      </c>
      <c r="R1539" s="42" t="n">
        <v>0</v>
      </c>
      <c r="S1539" s="42">
        <f>N1539-(J1539-K1539)</f>
        <v/>
      </c>
      <c r="T1539">
        <f>IF(N1539=0,0,IF(AND(ABS(S1539)&gt;Calc!$B$8,ABS(S1539)/ABS(N1539)&gt;Calc!$B$9),1,0))</f>
        <v/>
      </c>
      <c r="U1539">
        <f>IF(AND(A1539=Calc!$B$3,OR(Calc!$B$6="*",G1539=Calc!$B$6),OR(Calc!$B$7="*",F1539=Calc!$B$7)),1,0)</f>
        <v/>
      </c>
      <c r="V1539">
        <f>IF(AND(U1539=1,J1539&gt;0),J1539+ROW()/1000000,0)</f>
        <v/>
      </c>
      <c r="W1539">
        <f>IF(AND(U1539=1,OR(N1539&lt;&gt;0,J1539&lt;&gt;0)),ABS(S1539)+ROW()/1000000,0)</f>
        <v/>
      </c>
      <c r="X1539">
        <f>IF(AND(U1539=1,T1539=1,C1539&lt;&gt;0),ABS(S1539)+ROW()/1000000,0)</f>
        <v/>
      </c>
    </row>
    <row r="1540">
      <c r="A1540" t="n">
        <v>201810</v>
      </c>
      <c r="B1540" t="inlineStr">
        <is>
          <t>10/2018</t>
        </is>
      </c>
      <c r="C1540" t="n">
        <v>10</v>
      </c>
      <c r="D1540" t="inlineStr">
        <is>
          <t>S10</t>
        </is>
      </c>
      <c r="E1540" t="inlineStr">
        <is>
          <t>Nexa Nunavut (S10)</t>
        </is>
      </c>
      <c r="F1540" t="inlineStr">
        <is>
          <t>Canada</t>
        </is>
      </c>
      <c r="G1540" t="inlineStr">
        <is>
          <t>POS</t>
        </is>
      </c>
      <c r="H1540" s="42" t="n">
        <v>6475.6</v>
      </c>
      <c r="I1540" s="42" t="n">
        <v>0</v>
      </c>
      <c r="J1540" s="42" t="n">
        <v>6475.6</v>
      </c>
      <c r="K1540" s="42" t="n">
        <v>988</v>
      </c>
      <c r="L1540" s="42" t="n">
        <v>8</v>
      </c>
      <c r="M1540" s="42" t="n">
        <v>48</v>
      </c>
      <c r="N1540" s="42" t="n">
        <v>5487.6</v>
      </c>
      <c r="O1540" s="42" t="n">
        <v>6475.6</v>
      </c>
      <c r="P1540" s="42" t="n">
        <v>0</v>
      </c>
      <c r="Q1540" s="42" t="n">
        <v>0</v>
      </c>
      <c r="R1540" s="42" t="n">
        <v>0</v>
      </c>
      <c r="S1540" s="42">
        <f>N1540-(J1540-K1540)</f>
        <v/>
      </c>
      <c r="T1540">
        <f>IF(N1540=0,0,IF(AND(ABS(S1540)&gt;Calc!$B$8,ABS(S1540)/ABS(N1540)&gt;Calc!$B$9),1,0))</f>
        <v/>
      </c>
      <c r="U1540">
        <f>IF(AND(A1540=Calc!$B$3,OR(Calc!$B$6="*",G1540=Calc!$B$6),OR(Calc!$B$7="*",F1540=Calc!$B$7)),1,0)</f>
        <v/>
      </c>
      <c r="V1540">
        <f>IF(AND(U1540=1,J1540&gt;0),J1540+ROW()/1000000,0)</f>
        <v/>
      </c>
      <c r="W1540">
        <f>IF(AND(U1540=1,OR(N1540&lt;&gt;0,J1540&lt;&gt;0)),ABS(S1540)+ROW()/1000000,0)</f>
        <v/>
      </c>
      <c r="X1540">
        <f>IF(AND(U1540=1,T1540=1,C1540&lt;&gt;0),ABS(S1540)+ROW()/1000000,0)</f>
        <v/>
      </c>
    </row>
    <row r="1541">
      <c r="A1541" t="n">
        <v>201810</v>
      </c>
      <c r="B1541" t="inlineStr">
        <is>
          <t>10/2018</t>
        </is>
      </c>
      <c r="C1541" t="n">
        <v>12</v>
      </c>
      <c r="D1541" t="inlineStr">
        <is>
          <t>S12</t>
        </is>
      </c>
      <c r="E1541" t="inlineStr">
        <is>
          <t>Nexa Basse-Normandie (S12)</t>
        </is>
      </c>
      <c r="F1541" t="inlineStr">
        <is>
          <t>Pháp</t>
        </is>
      </c>
      <c r="G1541" t="inlineStr">
        <is>
          <t>POS</t>
        </is>
      </c>
      <c r="H1541" s="42" t="n">
        <v>1866.99</v>
      </c>
      <c r="I1541" s="42" t="n">
        <v>0</v>
      </c>
      <c r="J1541" s="42" t="n">
        <v>1866.99</v>
      </c>
      <c r="K1541" s="42" t="n">
        <v>0</v>
      </c>
      <c r="L1541" s="42" t="n">
        <v>1</v>
      </c>
      <c r="M1541" s="42" t="n">
        <v>4</v>
      </c>
      <c r="N1541" s="42" t="n">
        <v>1866.99</v>
      </c>
      <c r="O1541" s="42" t="n">
        <v>1866.99</v>
      </c>
      <c r="P1541" s="42" t="n">
        <v>0</v>
      </c>
      <c r="Q1541" s="42" t="n">
        <v>0</v>
      </c>
      <c r="R1541" s="42" t="n">
        <v>0</v>
      </c>
      <c r="S1541" s="42">
        <f>N1541-(J1541-K1541)</f>
        <v/>
      </c>
      <c r="T1541">
        <f>IF(N1541=0,0,IF(AND(ABS(S1541)&gt;Calc!$B$8,ABS(S1541)/ABS(N1541)&gt;Calc!$B$9),1,0))</f>
        <v/>
      </c>
      <c r="U1541">
        <f>IF(AND(A1541=Calc!$B$3,OR(Calc!$B$6="*",G1541=Calc!$B$6),OR(Calc!$B$7="*",F1541=Calc!$B$7)),1,0)</f>
        <v/>
      </c>
      <c r="V1541">
        <f>IF(AND(U1541=1,J1541&gt;0),J1541+ROW()/1000000,0)</f>
        <v/>
      </c>
      <c r="W1541">
        <f>IF(AND(U1541=1,OR(N1541&lt;&gt;0,J1541&lt;&gt;0)),ABS(S1541)+ROW()/1000000,0)</f>
        <v/>
      </c>
      <c r="X1541">
        <f>IF(AND(U1541=1,T1541=1,C1541&lt;&gt;0),ABS(S1541)+ROW()/1000000,0)</f>
        <v/>
      </c>
    </row>
    <row r="1542">
      <c r="A1542" t="n">
        <v>201810</v>
      </c>
      <c r="B1542" t="inlineStr">
        <is>
          <t>10/2018</t>
        </is>
      </c>
      <c r="C1542" t="n">
        <v>13</v>
      </c>
      <c r="D1542" t="inlineStr">
        <is>
          <t>S13</t>
        </is>
      </c>
      <c r="E1542" t="inlineStr">
        <is>
          <t>Nexa Corse (S13)</t>
        </is>
      </c>
      <c r="F1542" t="inlineStr">
        <is>
          <t>Pháp</t>
        </is>
      </c>
      <c r="G1542" t="inlineStr">
        <is>
          <t>POS</t>
        </is>
      </c>
      <c r="H1542" s="42" t="n">
        <v>953.47</v>
      </c>
      <c r="I1542" s="42" t="n">
        <v>0</v>
      </c>
      <c r="J1542" s="42" t="n">
        <v>953.47</v>
      </c>
      <c r="K1542" s="42" t="n">
        <v>0</v>
      </c>
      <c r="L1542" s="42" t="n">
        <v>2</v>
      </c>
      <c r="M1542" s="42" t="n">
        <v>14</v>
      </c>
      <c r="N1542" s="42" t="n">
        <v>953.47</v>
      </c>
      <c r="O1542" s="42" t="n">
        <v>953.47</v>
      </c>
      <c r="P1542" s="42" t="n">
        <v>0</v>
      </c>
      <c r="Q1542" s="42" t="n">
        <v>0</v>
      </c>
      <c r="R1542" s="42" t="n">
        <v>0</v>
      </c>
      <c r="S1542" s="42">
        <f>N1542-(J1542-K1542)</f>
        <v/>
      </c>
      <c r="T1542">
        <f>IF(N1542=0,0,IF(AND(ABS(S1542)&gt;Calc!$B$8,ABS(S1542)/ABS(N1542)&gt;Calc!$B$9),1,0))</f>
        <v/>
      </c>
      <c r="U1542">
        <f>IF(AND(A1542=Calc!$B$3,OR(Calc!$B$6="*",G1542=Calc!$B$6),OR(Calc!$B$7="*",F1542=Calc!$B$7)),1,0)</f>
        <v/>
      </c>
      <c r="V1542">
        <f>IF(AND(U1542=1,J1542&gt;0),J1542+ROW()/1000000,0)</f>
        <v/>
      </c>
      <c r="W1542">
        <f>IF(AND(U1542=1,OR(N1542&lt;&gt;0,J1542&lt;&gt;0)),ABS(S1542)+ROW()/1000000,0)</f>
        <v/>
      </c>
      <c r="X1542">
        <f>IF(AND(U1542=1,T1542=1,C1542&lt;&gt;0),ABS(S1542)+ROW()/1000000,0)</f>
        <v/>
      </c>
    </row>
    <row r="1543">
      <c r="A1543" t="n">
        <v>201810</v>
      </c>
      <c r="B1543" t="inlineStr">
        <is>
          <t>10/2018</t>
        </is>
      </c>
      <c r="C1543" t="n">
        <v>14</v>
      </c>
      <c r="D1543" t="inlineStr">
        <is>
          <t>S14</t>
        </is>
      </c>
      <c r="E1543" t="inlineStr">
        <is>
          <t>Nexa Franche-Comté (S14)</t>
        </is>
      </c>
      <c r="F1543" t="inlineStr">
        <is>
          <t>Pháp</t>
        </is>
      </c>
      <c r="G1543" t="inlineStr">
        <is>
          <t>POS</t>
        </is>
      </c>
      <c r="H1543" s="42" t="n">
        <v>495.91</v>
      </c>
      <c r="I1543" s="42" t="n">
        <v>0</v>
      </c>
      <c r="J1543" s="42" t="n">
        <v>495.91</v>
      </c>
      <c r="K1543" s="42" t="n">
        <v>284.97</v>
      </c>
      <c r="L1543" s="42" t="n">
        <v>3</v>
      </c>
      <c r="M1543" s="42" t="n">
        <v>10</v>
      </c>
      <c r="N1543" s="42" t="n">
        <v>210.94</v>
      </c>
      <c r="O1543" s="42" t="n">
        <v>495.91</v>
      </c>
      <c r="P1543" s="42" t="n">
        <v>0</v>
      </c>
      <c r="Q1543" s="42" t="n">
        <v>0</v>
      </c>
      <c r="R1543" s="42" t="n">
        <v>0</v>
      </c>
      <c r="S1543" s="42">
        <f>N1543-(J1543-K1543)</f>
        <v/>
      </c>
      <c r="T1543">
        <f>IF(N1543=0,0,IF(AND(ABS(S1543)&gt;Calc!$B$8,ABS(S1543)/ABS(N1543)&gt;Calc!$B$9),1,0))</f>
        <v/>
      </c>
      <c r="U1543">
        <f>IF(AND(A1543=Calc!$B$3,OR(Calc!$B$6="*",G1543=Calc!$B$6),OR(Calc!$B$7="*",F1543=Calc!$B$7)),1,0)</f>
        <v/>
      </c>
      <c r="V1543">
        <f>IF(AND(U1543=1,J1543&gt;0),J1543+ROW()/1000000,0)</f>
        <v/>
      </c>
      <c r="W1543">
        <f>IF(AND(U1543=1,OR(N1543&lt;&gt;0,J1543&lt;&gt;0)),ABS(S1543)+ROW()/1000000,0)</f>
        <v/>
      </c>
      <c r="X1543">
        <f>IF(AND(U1543=1,T1543=1,C1543&lt;&gt;0),ABS(S1543)+ROW()/1000000,0)</f>
        <v/>
      </c>
    </row>
    <row r="1544">
      <c r="A1544" t="n">
        <v>201810</v>
      </c>
      <c r="B1544" t="inlineStr">
        <is>
          <t>10/2018</t>
        </is>
      </c>
      <c r="C1544" t="n">
        <v>15</v>
      </c>
      <c r="D1544" t="inlineStr">
        <is>
          <t>S15</t>
        </is>
      </c>
      <c r="E1544" t="inlineStr">
        <is>
          <t>Nexa La Réunion (S15)</t>
        </is>
      </c>
      <c r="F1544" t="inlineStr">
        <is>
          <t>Pháp</t>
        </is>
      </c>
      <c r="G1544" t="inlineStr">
        <is>
          <t>POS</t>
        </is>
      </c>
      <c r="H1544" s="42" t="n">
        <v>10939.4</v>
      </c>
      <c r="I1544" s="42" t="n">
        <v>0</v>
      </c>
      <c r="J1544" s="42" t="n">
        <v>10939.4</v>
      </c>
      <c r="K1544" s="42" t="n">
        <v>0</v>
      </c>
      <c r="L1544" s="42" t="n">
        <v>3</v>
      </c>
      <c r="M1544" s="42" t="n">
        <v>28</v>
      </c>
      <c r="N1544" s="42" t="n">
        <v>10939.4</v>
      </c>
      <c r="O1544" s="42" t="n">
        <v>10939.4</v>
      </c>
      <c r="P1544" s="42" t="n">
        <v>0</v>
      </c>
      <c r="Q1544" s="42" t="n">
        <v>0</v>
      </c>
      <c r="R1544" s="42" t="n">
        <v>0</v>
      </c>
      <c r="S1544" s="42">
        <f>N1544-(J1544-K1544)</f>
        <v/>
      </c>
      <c r="T1544">
        <f>IF(N1544=0,0,IF(AND(ABS(S1544)&gt;Calc!$B$8,ABS(S1544)/ABS(N1544)&gt;Calc!$B$9),1,0))</f>
        <v/>
      </c>
      <c r="U1544">
        <f>IF(AND(A1544=Calc!$B$3,OR(Calc!$B$6="*",G1544=Calc!$B$6),OR(Calc!$B$7="*",F1544=Calc!$B$7)),1,0)</f>
        <v/>
      </c>
      <c r="V1544">
        <f>IF(AND(U1544=1,J1544&gt;0),J1544+ROW()/1000000,0)</f>
        <v/>
      </c>
      <c r="W1544">
        <f>IF(AND(U1544=1,OR(N1544&lt;&gt;0,J1544&lt;&gt;0)),ABS(S1544)+ROW()/1000000,0)</f>
        <v/>
      </c>
      <c r="X1544">
        <f>IF(AND(U1544=1,T1544=1,C1544&lt;&gt;0),ABS(S1544)+ROW()/1000000,0)</f>
        <v/>
      </c>
    </row>
    <row r="1545">
      <c r="A1545" t="n">
        <v>201810</v>
      </c>
      <c r="B1545" t="inlineStr">
        <is>
          <t>10/2018</t>
        </is>
      </c>
      <c r="C1545" t="n">
        <v>16</v>
      </c>
      <c r="D1545" t="inlineStr">
        <is>
          <t>S16</t>
        </is>
      </c>
      <c r="E1545" t="inlineStr">
        <is>
          <t>Nexa Limousin (S16)</t>
        </is>
      </c>
      <c r="F1545" t="inlineStr">
        <is>
          <t>Pháp</t>
        </is>
      </c>
      <c r="G1545" t="inlineStr">
        <is>
          <t>POS</t>
        </is>
      </c>
      <c r="H1545" s="42" t="n">
        <v>1507.4</v>
      </c>
      <c r="I1545" s="42" t="n">
        <v>0</v>
      </c>
      <c r="J1545" s="42" t="n">
        <v>1507.4</v>
      </c>
      <c r="K1545" s="42" t="n">
        <v>0</v>
      </c>
      <c r="L1545" s="42" t="n">
        <v>1</v>
      </c>
      <c r="M1545" s="42" t="n">
        <v>11</v>
      </c>
      <c r="N1545" s="42" t="n">
        <v>1507.4</v>
      </c>
      <c r="O1545" s="42" t="n">
        <v>1507.4</v>
      </c>
      <c r="P1545" s="42" t="n">
        <v>0</v>
      </c>
      <c r="Q1545" s="42" t="n">
        <v>0</v>
      </c>
      <c r="R1545" s="42" t="n">
        <v>0</v>
      </c>
      <c r="S1545" s="42">
        <f>N1545-(J1545-K1545)</f>
        <v/>
      </c>
      <c r="T1545">
        <f>IF(N1545=0,0,IF(AND(ABS(S1545)&gt;Calc!$B$8,ABS(S1545)/ABS(N1545)&gt;Calc!$B$9),1,0))</f>
        <v/>
      </c>
      <c r="U1545">
        <f>IF(AND(A1545=Calc!$B$3,OR(Calc!$B$6="*",G1545=Calc!$B$6),OR(Calc!$B$7="*",F1545=Calc!$B$7)),1,0)</f>
        <v/>
      </c>
      <c r="V1545">
        <f>IF(AND(U1545=1,J1545&gt;0),J1545+ROW()/1000000,0)</f>
        <v/>
      </c>
      <c r="W1545">
        <f>IF(AND(U1545=1,OR(N1545&lt;&gt;0,J1545&lt;&gt;0)),ABS(S1545)+ROW()/1000000,0)</f>
        <v/>
      </c>
      <c r="X1545">
        <f>IF(AND(U1545=1,T1545=1,C1545&lt;&gt;0),ABS(S1545)+ROW()/1000000,0)</f>
        <v/>
      </c>
    </row>
    <row r="1546">
      <c r="A1546" t="n">
        <v>201810</v>
      </c>
      <c r="B1546" t="inlineStr">
        <is>
          <t>10/2018</t>
        </is>
      </c>
      <c r="C1546" t="n">
        <v>17</v>
      </c>
      <c r="D1546" t="inlineStr">
        <is>
          <t>S17</t>
        </is>
      </c>
      <c r="E1546" t="inlineStr">
        <is>
          <t>Nexa Martinique (S17)</t>
        </is>
      </c>
      <c r="F1546" t="inlineStr">
        <is>
          <t>Pháp</t>
        </is>
      </c>
      <c r="G1546" t="inlineStr">
        <is>
          <t>POS</t>
        </is>
      </c>
      <c r="H1546" s="42" t="n">
        <v>3196.4</v>
      </c>
      <c r="I1546" s="42" t="n">
        <v>0</v>
      </c>
      <c r="J1546" s="42" t="n">
        <v>3196.4</v>
      </c>
      <c r="K1546" s="42" t="n">
        <v>0</v>
      </c>
      <c r="L1546" s="42" t="n">
        <v>1</v>
      </c>
      <c r="M1546" s="42" t="n">
        <v>8</v>
      </c>
      <c r="N1546" s="42" t="n">
        <v>3196.4</v>
      </c>
      <c r="O1546" s="42" t="n">
        <v>3196.4</v>
      </c>
      <c r="P1546" s="42" t="n">
        <v>0</v>
      </c>
      <c r="Q1546" s="42" t="n">
        <v>0</v>
      </c>
      <c r="R1546" s="42" t="n">
        <v>0</v>
      </c>
      <c r="S1546" s="42">
        <f>N1546-(J1546-K1546)</f>
        <v/>
      </c>
      <c r="T1546">
        <f>IF(N1546=0,0,IF(AND(ABS(S1546)&gt;Calc!$B$8,ABS(S1546)/ABS(N1546)&gt;Calc!$B$9),1,0))</f>
        <v/>
      </c>
      <c r="U1546">
        <f>IF(AND(A1546=Calc!$B$3,OR(Calc!$B$6="*",G1546=Calc!$B$6),OR(Calc!$B$7="*",F1546=Calc!$B$7)),1,0)</f>
        <v/>
      </c>
      <c r="V1546">
        <f>IF(AND(U1546=1,J1546&gt;0),J1546+ROW()/1000000,0)</f>
        <v/>
      </c>
      <c r="W1546">
        <f>IF(AND(U1546=1,OR(N1546&lt;&gt;0,J1546&lt;&gt;0)),ABS(S1546)+ROW()/1000000,0)</f>
        <v/>
      </c>
      <c r="X1546">
        <f>IF(AND(U1546=1,T1546=1,C1546&lt;&gt;0),ABS(S1546)+ROW()/1000000,0)</f>
        <v/>
      </c>
    </row>
    <row r="1547">
      <c r="A1547" t="n">
        <v>201810</v>
      </c>
      <c r="B1547" t="inlineStr">
        <is>
          <t>10/2018</t>
        </is>
      </c>
      <c r="C1547" t="n">
        <v>19</v>
      </c>
      <c r="D1547" t="inlineStr">
        <is>
          <t>S19</t>
        </is>
      </c>
      <c r="E1547" t="inlineStr">
        <is>
          <t>Nexa Berlin (S19)</t>
        </is>
      </c>
      <c r="F1547" t="inlineStr">
        <is>
          <t>Đức</t>
        </is>
      </c>
      <c r="G1547" t="inlineStr">
        <is>
          <t>POS</t>
        </is>
      </c>
      <c r="H1547" s="42" t="n">
        <v>13919.54</v>
      </c>
      <c r="I1547" s="42" t="n">
        <v>0</v>
      </c>
      <c r="J1547" s="42" t="n">
        <v>13919.54</v>
      </c>
      <c r="K1547" s="42" t="n">
        <v>0</v>
      </c>
      <c r="L1547" s="42" t="n">
        <v>8</v>
      </c>
      <c r="M1547" s="42" t="n">
        <v>68</v>
      </c>
      <c r="N1547" s="42" t="n">
        <v>13919.54</v>
      </c>
      <c r="O1547" s="42" t="n">
        <v>13919.54</v>
      </c>
      <c r="P1547" s="42" t="n">
        <v>0</v>
      </c>
      <c r="Q1547" s="42" t="n">
        <v>0</v>
      </c>
      <c r="R1547" s="42" t="n">
        <v>0</v>
      </c>
      <c r="S1547" s="42">
        <f>N1547-(J1547-K1547)</f>
        <v/>
      </c>
      <c r="T1547">
        <f>IF(N1547=0,0,IF(AND(ABS(S1547)&gt;Calc!$B$8,ABS(S1547)/ABS(N1547)&gt;Calc!$B$9),1,0))</f>
        <v/>
      </c>
      <c r="U1547">
        <f>IF(AND(A1547=Calc!$B$3,OR(Calc!$B$6="*",G1547=Calc!$B$6),OR(Calc!$B$7="*",F1547=Calc!$B$7)),1,0)</f>
        <v/>
      </c>
      <c r="V1547">
        <f>IF(AND(U1547=1,J1547&gt;0),J1547+ROW()/1000000,0)</f>
        <v/>
      </c>
      <c r="W1547">
        <f>IF(AND(U1547=1,OR(N1547&lt;&gt;0,J1547&lt;&gt;0)),ABS(S1547)+ROW()/1000000,0)</f>
        <v/>
      </c>
      <c r="X1547">
        <f>IF(AND(U1547=1,T1547=1,C1547&lt;&gt;0),ABS(S1547)+ROW()/1000000,0)</f>
        <v/>
      </c>
    </row>
    <row r="1548">
      <c r="A1548" t="n">
        <v>201810</v>
      </c>
      <c r="B1548" t="inlineStr">
        <is>
          <t>10/2018</t>
        </is>
      </c>
      <c r="C1548" t="n">
        <v>20</v>
      </c>
      <c r="D1548" t="inlineStr">
        <is>
          <t>S20</t>
        </is>
      </c>
      <c r="E1548" t="inlineStr">
        <is>
          <t>Nexa Brandenburg (S20)</t>
        </is>
      </c>
      <c r="F1548" t="inlineStr">
        <is>
          <t>Đức</t>
        </is>
      </c>
      <c r="G1548" t="inlineStr">
        <is>
          <t>POS</t>
        </is>
      </c>
      <c r="H1548" s="42" t="n">
        <v>10419.82</v>
      </c>
      <c r="I1548" s="42" t="n">
        <v>0</v>
      </c>
      <c r="J1548" s="42" t="n">
        <v>10419.82</v>
      </c>
      <c r="K1548" s="42" t="n">
        <v>0</v>
      </c>
      <c r="L1548" s="42" t="n">
        <v>5</v>
      </c>
      <c r="M1548" s="42" t="n">
        <v>37</v>
      </c>
      <c r="N1548" s="42" t="n">
        <v>10419.82</v>
      </c>
      <c r="O1548" s="42" t="n">
        <v>10419.82</v>
      </c>
      <c r="P1548" s="42" t="n">
        <v>0</v>
      </c>
      <c r="Q1548" s="42" t="n">
        <v>0</v>
      </c>
      <c r="R1548" s="42" t="n">
        <v>0</v>
      </c>
      <c r="S1548" s="42">
        <f>N1548-(J1548-K1548)</f>
        <v/>
      </c>
      <c r="T1548">
        <f>IF(N1548=0,0,IF(AND(ABS(S1548)&gt;Calc!$B$8,ABS(S1548)/ABS(N1548)&gt;Calc!$B$9),1,0))</f>
        <v/>
      </c>
      <c r="U1548">
        <f>IF(AND(A1548=Calc!$B$3,OR(Calc!$B$6="*",G1548=Calc!$B$6),OR(Calc!$B$7="*",F1548=Calc!$B$7)),1,0)</f>
        <v/>
      </c>
      <c r="V1548">
        <f>IF(AND(U1548=1,J1548&gt;0),J1548+ROW()/1000000,0)</f>
        <v/>
      </c>
      <c r="W1548">
        <f>IF(AND(U1548=1,OR(N1548&lt;&gt;0,J1548&lt;&gt;0)),ABS(S1548)+ROW()/1000000,0)</f>
        <v/>
      </c>
      <c r="X1548">
        <f>IF(AND(U1548=1,T1548=1,C1548&lt;&gt;0),ABS(S1548)+ROW()/1000000,0)</f>
        <v/>
      </c>
    </row>
    <row r="1549">
      <c r="A1549" t="n">
        <v>201810</v>
      </c>
      <c r="B1549" t="inlineStr">
        <is>
          <t>10/2018</t>
        </is>
      </c>
      <c r="C1549" t="n">
        <v>21</v>
      </c>
      <c r="D1549" t="inlineStr">
        <is>
          <t>S21</t>
        </is>
      </c>
      <c r="E1549" t="inlineStr">
        <is>
          <t>Nexa Freie Hansestadt Bremen (S21)</t>
        </is>
      </c>
      <c r="F1549" t="inlineStr">
        <is>
          <t>Đức</t>
        </is>
      </c>
      <c r="G1549" t="inlineStr">
        <is>
          <t>POS</t>
        </is>
      </c>
      <c r="H1549" s="42" t="n">
        <v>14396.25</v>
      </c>
      <c r="I1549" s="42" t="n">
        <v>0</v>
      </c>
      <c r="J1549" s="42" t="n">
        <v>14396.25</v>
      </c>
      <c r="K1549" s="42" t="n">
        <v>897</v>
      </c>
      <c r="L1549" s="42" t="n">
        <v>5</v>
      </c>
      <c r="M1549" s="42" t="n">
        <v>46</v>
      </c>
      <c r="N1549" s="42" t="n">
        <v>13499.25</v>
      </c>
      <c r="O1549" s="42" t="n">
        <v>14396.25</v>
      </c>
      <c r="P1549" s="42" t="n">
        <v>1</v>
      </c>
      <c r="Q1549" s="42" t="n">
        <v>0</v>
      </c>
      <c r="R1549" s="42" t="n">
        <v>0</v>
      </c>
      <c r="S1549" s="42">
        <f>N1549-(J1549-K1549)</f>
        <v/>
      </c>
      <c r="T1549">
        <f>IF(N1549=0,0,IF(AND(ABS(S1549)&gt;Calc!$B$8,ABS(S1549)/ABS(N1549)&gt;Calc!$B$9),1,0))</f>
        <v/>
      </c>
      <c r="U1549">
        <f>IF(AND(A1549=Calc!$B$3,OR(Calc!$B$6="*",G1549=Calc!$B$6),OR(Calc!$B$7="*",F1549=Calc!$B$7)),1,0)</f>
        <v/>
      </c>
      <c r="V1549">
        <f>IF(AND(U1549=1,J1549&gt;0),J1549+ROW()/1000000,0)</f>
        <v/>
      </c>
      <c r="W1549">
        <f>IF(AND(U1549=1,OR(N1549&lt;&gt;0,J1549&lt;&gt;0)),ABS(S1549)+ROW()/1000000,0)</f>
        <v/>
      </c>
      <c r="X1549">
        <f>IF(AND(U1549=1,T1549=1,C1549&lt;&gt;0),ABS(S1549)+ROW()/1000000,0)</f>
        <v/>
      </c>
    </row>
    <row r="1550">
      <c r="A1550" t="n">
        <v>201810</v>
      </c>
      <c r="B1550" t="inlineStr">
        <is>
          <t>10/2018</t>
        </is>
      </c>
      <c r="C1550" t="n">
        <v>22</v>
      </c>
      <c r="D1550" t="inlineStr">
        <is>
          <t>S22</t>
        </is>
      </c>
      <c r="E1550" t="inlineStr">
        <is>
          <t>Nexa Freistaat Thüringen (S22)</t>
        </is>
      </c>
      <c r="F1550" t="inlineStr">
        <is>
          <t>Đức</t>
        </is>
      </c>
      <c r="G1550" t="inlineStr">
        <is>
          <t>POS</t>
        </is>
      </c>
      <c r="H1550" s="42" t="n">
        <v>18601.82</v>
      </c>
      <c r="I1550" s="42" t="n">
        <v>0</v>
      </c>
      <c r="J1550" s="42" t="n">
        <v>18601.82</v>
      </c>
      <c r="K1550" s="42" t="n">
        <v>79.67</v>
      </c>
      <c r="L1550" s="42" t="n">
        <v>2</v>
      </c>
      <c r="M1550" s="42" t="n">
        <v>29</v>
      </c>
      <c r="N1550" s="42" t="n">
        <v>18522.15</v>
      </c>
      <c r="O1550" s="42" t="n">
        <v>18601.82</v>
      </c>
      <c r="P1550" s="42" t="n">
        <v>1</v>
      </c>
      <c r="Q1550" s="42" t="n">
        <v>0</v>
      </c>
      <c r="R1550" s="42" t="n">
        <v>0</v>
      </c>
      <c r="S1550" s="42">
        <f>N1550-(J1550-K1550)</f>
        <v/>
      </c>
      <c r="T1550">
        <f>IF(N1550=0,0,IF(AND(ABS(S1550)&gt;Calc!$B$8,ABS(S1550)/ABS(N1550)&gt;Calc!$B$9),1,0))</f>
        <v/>
      </c>
      <c r="U1550">
        <f>IF(AND(A1550=Calc!$B$3,OR(Calc!$B$6="*",G1550=Calc!$B$6),OR(Calc!$B$7="*",F1550=Calc!$B$7)),1,0)</f>
        <v/>
      </c>
      <c r="V1550">
        <f>IF(AND(U1550=1,J1550&gt;0),J1550+ROW()/1000000,0)</f>
        <v/>
      </c>
      <c r="W1550">
        <f>IF(AND(U1550=1,OR(N1550&lt;&gt;0,J1550&lt;&gt;0)),ABS(S1550)+ROW()/1000000,0)</f>
        <v/>
      </c>
      <c r="X1550">
        <f>IF(AND(U1550=1,T1550=1,C1550&lt;&gt;0),ABS(S1550)+ROW()/1000000,0)</f>
        <v/>
      </c>
    </row>
    <row r="1551">
      <c r="A1551" t="n">
        <v>201810</v>
      </c>
      <c r="B1551" t="inlineStr">
        <is>
          <t>10/2018</t>
        </is>
      </c>
      <c r="C1551" t="n">
        <v>23</v>
      </c>
      <c r="D1551" t="inlineStr">
        <is>
          <t>S23</t>
        </is>
      </c>
      <c r="E1551" t="inlineStr">
        <is>
          <t>Nexa Hamburg (S23)</t>
        </is>
      </c>
      <c r="F1551" t="inlineStr">
        <is>
          <t>Đức</t>
        </is>
      </c>
      <c r="G1551" t="inlineStr">
        <is>
          <t>POS</t>
        </is>
      </c>
      <c r="H1551" s="42" t="n">
        <v>16488.08</v>
      </c>
      <c r="I1551" s="42" t="n">
        <v>0</v>
      </c>
      <c r="J1551" s="42" t="n">
        <v>16488.08</v>
      </c>
      <c r="K1551" s="42" t="n">
        <v>358</v>
      </c>
      <c r="L1551" s="42" t="n">
        <v>8</v>
      </c>
      <c r="M1551" s="42" t="n">
        <v>88</v>
      </c>
      <c r="N1551" s="42" t="n">
        <v>16130.08</v>
      </c>
      <c r="O1551" s="42" t="n">
        <v>16488.08</v>
      </c>
      <c r="P1551" s="42" t="n">
        <v>0</v>
      </c>
      <c r="Q1551" s="42" t="n">
        <v>0</v>
      </c>
      <c r="R1551" s="42" t="n">
        <v>0</v>
      </c>
      <c r="S1551" s="42">
        <f>N1551-(J1551-K1551)</f>
        <v/>
      </c>
      <c r="T1551">
        <f>IF(N1551=0,0,IF(AND(ABS(S1551)&gt;Calc!$B$8,ABS(S1551)/ABS(N1551)&gt;Calc!$B$9),1,0))</f>
        <v/>
      </c>
      <c r="U1551">
        <f>IF(AND(A1551=Calc!$B$3,OR(Calc!$B$6="*",G1551=Calc!$B$6),OR(Calc!$B$7="*",F1551=Calc!$B$7)),1,0)</f>
        <v/>
      </c>
      <c r="V1551">
        <f>IF(AND(U1551=1,J1551&gt;0),J1551+ROW()/1000000,0)</f>
        <v/>
      </c>
      <c r="W1551">
        <f>IF(AND(U1551=1,OR(N1551&lt;&gt;0,J1551&lt;&gt;0)),ABS(S1551)+ROW()/1000000,0)</f>
        <v/>
      </c>
      <c r="X1551">
        <f>IF(AND(U1551=1,T1551=1,C1551&lt;&gt;0),ABS(S1551)+ROW()/1000000,0)</f>
        <v/>
      </c>
    </row>
    <row r="1552">
      <c r="A1552" t="n">
        <v>201810</v>
      </c>
      <c r="B1552" t="inlineStr">
        <is>
          <t>10/2018</t>
        </is>
      </c>
      <c r="C1552" t="n">
        <v>24</v>
      </c>
      <c r="D1552" t="inlineStr">
        <is>
          <t>S24</t>
        </is>
      </c>
      <c r="E1552" t="inlineStr">
        <is>
          <t>Nexa Hessen (S24)</t>
        </is>
      </c>
      <c r="F1552" t="inlineStr">
        <is>
          <t>Đức</t>
        </is>
      </c>
      <c r="G1552" t="inlineStr">
        <is>
          <t>POS</t>
        </is>
      </c>
      <c r="H1552" s="42" t="n">
        <v>7687.58</v>
      </c>
      <c r="I1552" s="42" t="n">
        <v>0</v>
      </c>
      <c r="J1552" s="42" t="n">
        <v>7687.58</v>
      </c>
      <c r="K1552" s="42" t="n">
        <v>288</v>
      </c>
      <c r="L1552" s="42" t="n">
        <v>6</v>
      </c>
      <c r="M1552" s="42" t="n">
        <v>28</v>
      </c>
      <c r="N1552" s="42" t="n">
        <v>7399.58</v>
      </c>
      <c r="O1552" s="42" t="n">
        <v>7687.58</v>
      </c>
      <c r="P1552" s="42" t="n">
        <v>0</v>
      </c>
      <c r="Q1552" s="42" t="n">
        <v>0</v>
      </c>
      <c r="R1552" s="42" t="n">
        <v>0</v>
      </c>
      <c r="S1552" s="42">
        <f>N1552-(J1552-K1552)</f>
        <v/>
      </c>
      <c r="T1552">
        <f>IF(N1552=0,0,IF(AND(ABS(S1552)&gt;Calc!$B$8,ABS(S1552)/ABS(N1552)&gt;Calc!$B$9),1,0))</f>
        <v/>
      </c>
      <c r="U1552">
        <f>IF(AND(A1552=Calc!$B$3,OR(Calc!$B$6="*",G1552=Calc!$B$6),OR(Calc!$B$7="*",F1552=Calc!$B$7)),1,0)</f>
        <v/>
      </c>
      <c r="V1552">
        <f>IF(AND(U1552=1,J1552&gt;0),J1552+ROW()/1000000,0)</f>
        <v/>
      </c>
      <c r="W1552">
        <f>IF(AND(U1552=1,OR(N1552&lt;&gt;0,J1552&lt;&gt;0)),ABS(S1552)+ROW()/1000000,0)</f>
        <v/>
      </c>
      <c r="X1552">
        <f>IF(AND(U1552=1,T1552=1,C1552&lt;&gt;0),ABS(S1552)+ROW()/1000000,0)</f>
        <v/>
      </c>
    </row>
    <row r="1553">
      <c r="A1553" t="n">
        <v>201810</v>
      </c>
      <c r="B1553" t="inlineStr">
        <is>
          <t>10/2018</t>
        </is>
      </c>
      <c r="C1553" t="n">
        <v>27</v>
      </c>
      <c r="D1553" t="inlineStr">
        <is>
          <t>S27</t>
        </is>
      </c>
      <c r="E1553" t="inlineStr">
        <is>
          <t>Nexa Sachsen-Anhalt (S27)</t>
        </is>
      </c>
      <c r="F1553" t="inlineStr">
        <is>
          <t>Đức</t>
        </is>
      </c>
      <c r="G1553" t="inlineStr">
        <is>
          <t>POS</t>
        </is>
      </c>
      <c r="H1553" s="42" t="n">
        <v>20489.57</v>
      </c>
      <c r="I1553" s="42" t="n">
        <v>0</v>
      </c>
      <c r="J1553" s="42" t="n">
        <v>20489.57</v>
      </c>
      <c r="K1553" s="42" t="n">
        <v>0</v>
      </c>
      <c r="L1553" s="42" t="n">
        <v>8</v>
      </c>
      <c r="M1553" s="42" t="n">
        <v>66</v>
      </c>
      <c r="N1553" s="42" t="n">
        <v>20489.57</v>
      </c>
      <c r="O1553" s="42" t="n">
        <v>20489.57</v>
      </c>
      <c r="P1553" s="42" t="n">
        <v>0</v>
      </c>
      <c r="Q1553" s="42" t="n">
        <v>0</v>
      </c>
      <c r="R1553" s="42" t="n">
        <v>0</v>
      </c>
      <c r="S1553" s="42">
        <f>N1553-(J1553-K1553)</f>
        <v/>
      </c>
      <c r="T1553">
        <f>IF(N1553=0,0,IF(AND(ABS(S1553)&gt;Calc!$B$8,ABS(S1553)/ABS(N1553)&gt;Calc!$B$9),1,0))</f>
        <v/>
      </c>
      <c r="U1553">
        <f>IF(AND(A1553=Calc!$B$3,OR(Calc!$B$6="*",G1553=Calc!$B$6),OR(Calc!$B$7="*",F1553=Calc!$B$7)),1,0)</f>
        <v/>
      </c>
      <c r="V1553">
        <f>IF(AND(U1553=1,J1553&gt;0),J1553+ROW()/1000000,0)</f>
        <v/>
      </c>
      <c r="W1553">
        <f>IF(AND(U1553=1,OR(N1553&lt;&gt;0,J1553&lt;&gt;0)),ABS(S1553)+ROW()/1000000,0)</f>
        <v/>
      </c>
      <c r="X1553">
        <f>IF(AND(U1553=1,T1553=1,C1553&lt;&gt;0),ABS(S1553)+ROW()/1000000,0)</f>
        <v/>
      </c>
    </row>
    <row r="1554">
      <c r="A1554" t="n">
        <v>201810</v>
      </c>
      <c r="B1554" t="inlineStr">
        <is>
          <t>10/2018</t>
        </is>
      </c>
      <c r="C1554" t="n">
        <v>29</v>
      </c>
      <c r="D1554" t="inlineStr">
        <is>
          <t>S29</t>
        </is>
      </c>
      <c r="E1554" t="inlineStr">
        <is>
          <t>Nexa Enna (S29)</t>
        </is>
      </c>
      <c r="F1554" t="inlineStr">
        <is>
          <t>Ý</t>
        </is>
      </c>
      <c r="G1554" t="inlineStr">
        <is>
          <t>POS</t>
        </is>
      </c>
      <c r="H1554" s="42" t="n">
        <v>20540.49</v>
      </c>
      <c r="I1554" s="42" t="n">
        <v>0</v>
      </c>
      <c r="J1554" s="42" t="n">
        <v>20540.49</v>
      </c>
      <c r="K1554" s="42" t="n">
        <v>0</v>
      </c>
      <c r="L1554" s="42" t="n">
        <v>12</v>
      </c>
      <c r="M1554" s="42" t="n">
        <v>97</v>
      </c>
      <c r="N1554" s="42" t="n">
        <v>20540.49</v>
      </c>
      <c r="O1554" s="42" t="n">
        <v>20540.49</v>
      </c>
      <c r="P1554" s="42" t="n">
        <v>1</v>
      </c>
      <c r="Q1554" s="42" t="n">
        <v>0</v>
      </c>
      <c r="R1554" s="42" t="n">
        <v>0</v>
      </c>
      <c r="S1554" s="42">
        <f>N1554-(J1554-K1554)</f>
        <v/>
      </c>
      <c r="T1554">
        <f>IF(N1554=0,0,IF(AND(ABS(S1554)&gt;Calc!$B$8,ABS(S1554)/ABS(N1554)&gt;Calc!$B$9),1,0))</f>
        <v/>
      </c>
      <c r="U1554">
        <f>IF(AND(A1554=Calc!$B$3,OR(Calc!$B$6="*",G1554=Calc!$B$6),OR(Calc!$B$7="*",F1554=Calc!$B$7)),1,0)</f>
        <v/>
      </c>
      <c r="V1554">
        <f>IF(AND(U1554=1,J1554&gt;0),J1554+ROW()/1000000,0)</f>
        <v/>
      </c>
      <c r="W1554">
        <f>IF(AND(U1554=1,OR(N1554&lt;&gt;0,J1554&lt;&gt;0)),ABS(S1554)+ROW()/1000000,0)</f>
        <v/>
      </c>
      <c r="X1554">
        <f>IF(AND(U1554=1,T1554=1,C1554&lt;&gt;0),ABS(S1554)+ROW()/1000000,0)</f>
        <v/>
      </c>
    </row>
    <row r="1555">
      <c r="A1555" t="n">
        <v>201810</v>
      </c>
      <c r="B1555" t="inlineStr">
        <is>
          <t>10/2018</t>
        </is>
      </c>
      <c r="C1555" t="n">
        <v>30</v>
      </c>
      <c r="D1555" t="inlineStr">
        <is>
          <t>S30</t>
        </is>
      </c>
      <c r="E1555" t="inlineStr">
        <is>
          <t>Nexa Pesaro (S30)</t>
        </is>
      </c>
      <c r="F1555" t="inlineStr">
        <is>
          <t>Ý</t>
        </is>
      </c>
      <c r="G1555" t="inlineStr">
        <is>
          <t>POS</t>
        </is>
      </c>
      <c r="H1555" s="42" t="n">
        <v>21865.4</v>
      </c>
      <c r="I1555" s="42" t="n">
        <v>0</v>
      </c>
      <c r="J1555" s="42" t="n">
        <v>21865.4</v>
      </c>
      <c r="K1555" s="42" t="n">
        <v>0</v>
      </c>
      <c r="L1555" s="42" t="n">
        <v>10</v>
      </c>
      <c r="M1555" s="42" t="n">
        <v>77</v>
      </c>
      <c r="N1555" s="42" t="n">
        <v>21865.4</v>
      </c>
      <c r="O1555" s="42" t="n">
        <v>21865.4</v>
      </c>
      <c r="P1555" s="42" t="n">
        <v>0</v>
      </c>
      <c r="Q1555" s="42" t="n">
        <v>0</v>
      </c>
      <c r="R1555" s="42" t="n">
        <v>0</v>
      </c>
      <c r="S1555" s="42">
        <f>N1555-(J1555-K1555)</f>
        <v/>
      </c>
      <c r="T1555">
        <f>IF(N1555=0,0,IF(AND(ABS(S1555)&gt;Calc!$B$8,ABS(S1555)/ABS(N1555)&gt;Calc!$B$9),1,0))</f>
        <v/>
      </c>
      <c r="U1555">
        <f>IF(AND(A1555=Calc!$B$3,OR(Calc!$B$6="*",G1555=Calc!$B$6),OR(Calc!$B$7="*",F1555=Calc!$B$7)),1,0)</f>
        <v/>
      </c>
      <c r="V1555">
        <f>IF(AND(U1555=1,J1555&gt;0),J1555+ROW()/1000000,0)</f>
        <v/>
      </c>
      <c r="W1555">
        <f>IF(AND(U1555=1,OR(N1555&lt;&gt;0,J1555&lt;&gt;0)),ABS(S1555)+ROW()/1000000,0)</f>
        <v/>
      </c>
      <c r="X1555">
        <f>IF(AND(U1555=1,T1555=1,C1555&lt;&gt;0),ABS(S1555)+ROW()/1000000,0)</f>
        <v/>
      </c>
    </row>
    <row r="1556">
      <c r="A1556" t="n">
        <v>201810</v>
      </c>
      <c r="B1556" t="inlineStr">
        <is>
          <t>10/2018</t>
        </is>
      </c>
      <c r="C1556" t="n">
        <v>31</v>
      </c>
      <c r="D1556" t="inlineStr">
        <is>
          <t>S31</t>
        </is>
      </c>
      <c r="E1556" t="inlineStr">
        <is>
          <t>Nexa Drenthe (S31)</t>
        </is>
      </c>
      <c r="F1556" t="inlineStr">
        <is>
          <t>Hà Lan</t>
        </is>
      </c>
      <c r="G1556" t="inlineStr">
        <is>
          <t>POS</t>
        </is>
      </c>
      <c r="H1556" s="42" t="n">
        <v>14105.77</v>
      </c>
      <c r="I1556" s="42" t="n">
        <v>0</v>
      </c>
      <c r="J1556" s="42" t="n">
        <v>14105.77</v>
      </c>
      <c r="K1556" s="42" t="n">
        <v>2338.2</v>
      </c>
      <c r="L1556" s="42" t="n">
        <v>7</v>
      </c>
      <c r="M1556" s="42" t="n">
        <v>77</v>
      </c>
      <c r="N1556" s="42" t="n">
        <v>11767.57</v>
      </c>
      <c r="O1556" s="42" t="n">
        <v>14105.77</v>
      </c>
      <c r="P1556" s="42" t="n">
        <v>0</v>
      </c>
      <c r="Q1556" s="42" t="n">
        <v>0</v>
      </c>
      <c r="R1556" s="42" t="n">
        <v>0</v>
      </c>
      <c r="S1556" s="42">
        <f>N1556-(J1556-K1556)</f>
        <v/>
      </c>
      <c r="T1556">
        <f>IF(N1556=0,0,IF(AND(ABS(S1556)&gt;Calc!$B$8,ABS(S1556)/ABS(N1556)&gt;Calc!$B$9),1,0))</f>
        <v/>
      </c>
      <c r="U1556">
        <f>IF(AND(A1556=Calc!$B$3,OR(Calc!$B$6="*",G1556=Calc!$B$6),OR(Calc!$B$7="*",F1556=Calc!$B$7)),1,0)</f>
        <v/>
      </c>
      <c r="V1556">
        <f>IF(AND(U1556=1,J1556&gt;0),J1556+ROW()/1000000,0)</f>
        <v/>
      </c>
      <c r="W1556">
        <f>IF(AND(U1556=1,OR(N1556&lt;&gt;0,J1556&lt;&gt;0)),ABS(S1556)+ROW()/1000000,0)</f>
        <v/>
      </c>
      <c r="X1556">
        <f>IF(AND(U1556=1,T1556=1,C1556&lt;&gt;0),ABS(S1556)+ROW()/1000000,0)</f>
        <v/>
      </c>
    </row>
    <row r="1557">
      <c r="A1557" t="n">
        <v>201810</v>
      </c>
      <c r="B1557" t="inlineStr">
        <is>
          <t>10/2018</t>
        </is>
      </c>
      <c r="C1557" t="n">
        <v>32</v>
      </c>
      <c r="D1557" t="inlineStr">
        <is>
          <t>S32</t>
        </is>
      </c>
      <c r="E1557" t="inlineStr">
        <is>
          <t>Nexa Flevoland (S32)</t>
        </is>
      </c>
      <c r="F1557" t="inlineStr">
        <is>
          <t>Hà Lan</t>
        </is>
      </c>
      <c r="G1557" t="inlineStr">
        <is>
          <t>POS</t>
        </is>
      </c>
      <c r="H1557" s="42" t="n">
        <v>16667.92</v>
      </c>
      <c r="I1557" s="42" t="n">
        <v>0</v>
      </c>
      <c r="J1557" s="42" t="n">
        <v>16667.92</v>
      </c>
      <c r="K1557" s="42" t="n">
        <v>0</v>
      </c>
      <c r="L1557" s="42" t="n">
        <v>4</v>
      </c>
      <c r="M1557" s="42" t="n">
        <v>46</v>
      </c>
      <c r="N1557" s="42" t="n">
        <v>16667.92</v>
      </c>
      <c r="O1557" s="42" t="n">
        <v>16667.92</v>
      </c>
      <c r="P1557" s="42" t="n">
        <v>0</v>
      </c>
      <c r="Q1557" s="42" t="n">
        <v>0</v>
      </c>
      <c r="R1557" s="42" t="n">
        <v>0</v>
      </c>
      <c r="S1557" s="42">
        <f>N1557-(J1557-K1557)</f>
        <v/>
      </c>
      <c r="T1557">
        <f>IF(N1557=0,0,IF(AND(ABS(S1557)&gt;Calc!$B$8,ABS(S1557)/ABS(N1557)&gt;Calc!$B$9),1,0))</f>
        <v/>
      </c>
      <c r="U1557">
        <f>IF(AND(A1557=Calc!$B$3,OR(Calc!$B$6="*",G1557=Calc!$B$6),OR(Calc!$B$7="*",F1557=Calc!$B$7)),1,0)</f>
        <v/>
      </c>
      <c r="V1557">
        <f>IF(AND(U1557=1,J1557&gt;0),J1557+ROW()/1000000,0)</f>
        <v/>
      </c>
      <c r="W1557">
        <f>IF(AND(U1557=1,OR(N1557&lt;&gt;0,J1557&lt;&gt;0)),ABS(S1557)+ROW()/1000000,0)</f>
        <v/>
      </c>
      <c r="X1557">
        <f>IF(AND(U1557=1,T1557=1,C1557&lt;&gt;0),ABS(S1557)+ROW()/1000000,0)</f>
        <v/>
      </c>
    </row>
    <row r="1558">
      <c r="A1558" t="n">
        <v>201810</v>
      </c>
      <c r="B1558" t="inlineStr">
        <is>
          <t>10/2018</t>
        </is>
      </c>
      <c r="C1558" t="n">
        <v>33</v>
      </c>
      <c r="D1558" t="inlineStr">
        <is>
          <t>S33</t>
        </is>
      </c>
      <c r="E1558" t="inlineStr">
        <is>
          <t>Nexa Friesland (S33)</t>
        </is>
      </c>
      <c r="F1558" t="inlineStr">
        <is>
          <t>Hà Lan</t>
        </is>
      </c>
      <c r="G1558" t="inlineStr">
        <is>
          <t>POS</t>
        </is>
      </c>
      <c r="H1558" s="42" t="n">
        <v>4079.87</v>
      </c>
      <c r="I1558" s="42" t="n">
        <v>0</v>
      </c>
      <c r="J1558" s="42" t="n">
        <v>4079.87</v>
      </c>
      <c r="K1558" s="42" t="n">
        <v>0</v>
      </c>
      <c r="L1558" s="42" t="n">
        <v>4</v>
      </c>
      <c r="M1558" s="42" t="n">
        <v>34</v>
      </c>
      <c r="N1558" s="42" t="n">
        <v>4079.87</v>
      </c>
      <c r="O1558" s="42" t="n">
        <v>4079.87</v>
      </c>
      <c r="P1558" s="42" t="n">
        <v>0</v>
      </c>
      <c r="Q1558" s="42" t="n">
        <v>0</v>
      </c>
      <c r="R1558" s="42" t="n">
        <v>0</v>
      </c>
      <c r="S1558" s="42">
        <f>N1558-(J1558-K1558)</f>
        <v/>
      </c>
      <c r="T1558">
        <f>IF(N1558=0,0,IF(AND(ABS(S1558)&gt;Calc!$B$8,ABS(S1558)/ABS(N1558)&gt;Calc!$B$9),1,0))</f>
        <v/>
      </c>
      <c r="U1558">
        <f>IF(AND(A1558=Calc!$B$3,OR(Calc!$B$6="*",G1558=Calc!$B$6),OR(Calc!$B$7="*",F1558=Calc!$B$7)),1,0)</f>
        <v/>
      </c>
      <c r="V1558">
        <f>IF(AND(U1558=1,J1558&gt;0),J1558+ROW()/1000000,0)</f>
        <v/>
      </c>
      <c r="W1558">
        <f>IF(AND(U1558=1,OR(N1558&lt;&gt;0,J1558&lt;&gt;0)),ABS(S1558)+ROW()/1000000,0)</f>
        <v/>
      </c>
      <c r="X1558">
        <f>IF(AND(U1558=1,T1558=1,C1558&lt;&gt;0),ABS(S1558)+ROW()/1000000,0)</f>
        <v/>
      </c>
    </row>
    <row r="1559">
      <c r="A1559" t="n">
        <v>201810</v>
      </c>
      <c r="B1559" t="inlineStr">
        <is>
          <t>10/2018</t>
        </is>
      </c>
      <c r="C1559" t="n">
        <v>34</v>
      </c>
      <c r="D1559" t="inlineStr">
        <is>
          <t>S34</t>
        </is>
      </c>
      <c r="E1559" t="inlineStr">
        <is>
          <t>Nexa Groningen (S34)</t>
        </is>
      </c>
      <c r="F1559" t="inlineStr">
        <is>
          <t>Hà Lan</t>
        </is>
      </c>
      <c r="G1559" t="inlineStr">
        <is>
          <t>POS</t>
        </is>
      </c>
      <c r="H1559" s="42" t="n">
        <v>27407.14</v>
      </c>
      <c r="I1559" s="42" t="n">
        <v>0</v>
      </c>
      <c r="J1559" s="42" t="n">
        <v>27407.14</v>
      </c>
      <c r="K1559" s="42" t="n">
        <v>369</v>
      </c>
      <c r="L1559" s="42" t="n">
        <v>5</v>
      </c>
      <c r="M1559" s="42" t="n">
        <v>52</v>
      </c>
      <c r="N1559" s="42" t="n">
        <v>27038.14</v>
      </c>
      <c r="O1559" s="42" t="n">
        <v>27407.14</v>
      </c>
      <c r="P1559" s="42" t="n">
        <v>0</v>
      </c>
      <c r="Q1559" s="42" t="n">
        <v>0</v>
      </c>
      <c r="R1559" s="42" t="n">
        <v>0</v>
      </c>
      <c r="S1559" s="42">
        <f>N1559-(J1559-K1559)</f>
        <v/>
      </c>
      <c r="T1559">
        <f>IF(N1559=0,0,IF(AND(ABS(S1559)&gt;Calc!$B$8,ABS(S1559)/ABS(N1559)&gt;Calc!$B$9),1,0))</f>
        <v/>
      </c>
      <c r="U1559">
        <f>IF(AND(A1559=Calc!$B$3,OR(Calc!$B$6="*",G1559=Calc!$B$6),OR(Calc!$B$7="*",F1559=Calc!$B$7)),1,0)</f>
        <v/>
      </c>
      <c r="V1559">
        <f>IF(AND(U1559=1,J1559&gt;0),J1559+ROW()/1000000,0)</f>
        <v/>
      </c>
      <c r="W1559">
        <f>IF(AND(U1559=1,OR(N1559&lt;&gt;0,J1559&lt;&gt;0)),ABS(S1559)+ROW()/1000000,0)</f>
        <v/>
      </c>
      <c r="X1559">
        <f>IF(AND(U1559=1,T1559=1,C1559&lt;&gt;0),ABS(S1559)+ROW()/1000000,0)</f>
        <v/>
      </c>
    </row>
    <row r="1560">
      <c r="A1560" t="n">
        <v>201810</v>
      </c>
      <c r="B1560" t="inlineStr">
        <is>
          <t>10/2018</t>
        </is>
      </c>
      <c r="C1560" t="n">
        <v>36</v>
      </c>
      <c r="D1560" t="inlineStr">
        <is>
          <t>S36</t>
        </is>
      </c>
      <c r="E1560" t="inlineStr">
        <is>
          <t>Nexa Armagh (S36)</t>
        </is>
      </c>
      <c r="F1560" t="inlineStr">
        <is>
          <t>Anh</t>
        </is>
      </c>
      <c r="G1560" t="inlineStr">
        <is>
          <t>POS</t>
        </is>
      </c>
      <c r="H1560" s="42" t="n">
        <v>10125.56</v>
      </c>
      <c r="I1560" s="42" t="n">
        <v>0</v>
      </c>
      <c r="J1560" s="42" t="n">
        <v>10125.56</v>
      </c>
      <c r="K1560" s="42" t="n">
        <v>0</v>
      </c>
      <c r="L1560" s="42" t="n">
        <v>12</v>
      </c>
      <c r="M1560" s="42" t="n">
        <v>53</v>
      </c>
      <c r="N1560" s="42" t="n">
        <v>10125.56</v>
      </c>
      <c r="O1560" s="42" t="n">
        <v>10125.56</v>
      </c>
      <c r="P1560" s="42" t="n">
        <v>0</v>
      </c>
      <c r="Q1560" s="42" t="n">
        <v>0</v>
      </c>
      <c r="R1560" s="42" t="n">
        <v>0</v>
      </c>
      <c r="S1560" s="42">
        <f>N1560-(J1560-K1560)</f>
        <v/>
      </c>
      <c r="T1560">
        <f>IF(N1560=0,0,IF(AND(ABS(S1560)&gt;Calc!$B$8,ABS(S1560)/ABS(N1560)&gt;Calc!$B$9),1,0))</f>
        <v/>
      </c>
      <c r="U1560">
        <f>IF(AND(A1560=Calc!$B$3,OR(Calc!$B$6="*",G1560=Calc!$B$6),OR(Calc!$B$7="*",F1560=Calc!$B$7)),1,0)</f>
        <v/>
      </c>
      <c r="V1560">
        <f>IF(AND(U1560=1,J1560&gt;0),J1560+ROW()/1000000,0)</f>
        <v/>
      </c>
      <c r="W1560">
        <f>IF(AND(U1560=1,OR(N1560&lt;&gt;0,J1560&lt;&gt;0)),ABS(S1560)+ROW()/1000000,0)</f>
        <v/>
      </c>
      <c r="X1560">
        <f>IF(AND(U1560=1,T1560=1,C1560&lt;&gt;0),ABS(S1560)+ROW()/1000000,0)</f>
        <v/>
      </c>
    </row>
    <row r="1561">
      <c r="A1561" t="n">
        <v>201810</v>
      </c>
      <c r="B1561" t="inlineStr">
        <is>
          <t>10/2018</t>
        </is>
      </c>
      <c r="C1561" t="n">
        <v>37</v>
      </c>
      <c r="D1561" t="inlineStr">
        <is>
          <t>S37</t>
        </is>
      </c>
      <c r="E1561" t="inlineStr">
        <is>
          <t>Nexa Ayrshire (S37)</t>
        </is>
      </c>
      <c r="F1561" t="inlineStr">
        <is>
          <t>Anh</t>
        </is>
      </c>
      <c r="G1561" t="inlineStr">
        <is>
          <t>POS</t>
        </is>
      </c>
      <c r="H1561" s="42" t="n">
        <v>32268.13</v>
      </c>
      <c r="I1561" s="42" t="n">
        <v>0</v>
      </c>
      <c r="J1561" s="42" t="n">
        <v>32268.13</v>
      </c>
      <c r="K1561" s="42" t="n">
        <v>0</v>
      </c>
      <c r="L1561" s="42" t="n">
        <v>15</v>
      </c>
      <c r="M1561" s="42" t="n">
        <v>96</v>
      </c>
      <c r="N1561" s="42" t="n">
        <v>32268.13</v>
      </c>
      <c r="O1561" s="42" t="n">
        <v>32268.13</v>
      </c>
      <c r="P1561" s="42" t="n">
        <v>1</v>
      </c>
      <c r="Q1561" s="42" t="n">
        <v>0</v>
      </c>
      <c r="R1561" s="42" t="n">
        <v>0</v>
      </c>
      <c r="S1561" s="42">
        <f>N1561-(J1561-K1561)</f>
        <v/>
      </c>
      <c r="T1561">
        <f>IF(N1561=0,0,IF(AND(ABS(S1561)&gt;Calc!$B$8,ABS(S1561)/ABS(N1561)&gt;Calc!$B$9),1,0))</f>
        <v/>
      </c>
      <c r="U1561">
        <f>IF(AND(A1561=Calc!$B$3,OR(Calc!$B$6="*",G1561=Calc!$B$6),OR(Calc!$B$7="*",F1561=Calc!$B$7)),1,0)</f>
        <v/>
      </c>
      <c r="V1561">
        <f>IF(AND(U1561=1,J1561&gt;0),J1561+ROW()/1000000,0)</f>
        <v/>
      </c>
      <c r="W1561">
        <f>IF(AND(U1561=1,OR(N1561&lt;&gt;0,J1561&lt;&gt;0)),ABS(S1561)+ROW()/1000000,0)</f>
        <v/>
      </c>
      <c r="X1561">
        <f>IF(AND(U1561=1,T1561=1,C1561&lt;&gt;0),ABS(S1561)+ROW()/1000000,0)</f>
        <v/>
      </c>
    </row>
    <row r="1562">
      <c r="A1562" t="n">
        <v>201810</v>
      </c>
      <c r="B1562" t="inlineStr">
        <is>
          <t>10/2018</t>
        </is>
      </c>
      <c r="C1562" t="n">
        <v>38</v>
      </c>
      <c r="D1562" t="inlineStr">
        <is>
          <t>S38</t>
        </is>
      </c>
      <c r="E1562" t="inlineStr">
        <is>
          <t>Nexa Belfast (S38)</t>
        </is>
      </c>
      <c r="F1562" t="inlineStr">
        <is>
          <t>Anh</t>
        </is>
      </c>
      <c r="G1562" t="inlineStr">
        <is>
          <t>POS</t>
        </is>
      </c>
      <c r="H1562" s="42" t="n">
        <v>19731.13</v>
      </c>
      <c r="I1562" s="42" t="n">
        <v>0</v>
      </c>
      <c r="J1562" s="42" t="n">
        <v>19731.13</v>
      </c>
      <c r="K1562" s="42" t="n">
        <v>0</v>
      </c>
      <c r="L1562" s="42" t="n">
        <v>12</v>
      </c>
      <c r="M1562" s="42" t="n">
        <v>94</v>
      </c>
      <c r="N1562" s="42" t="n">
        <v>19731.13</v>
      </c>
      <c r="O1562" s="42" t="n">
        <v>19731.13</v>
      </c>
      <c r="P1562" s="42" t="n">
        <v>0</v>
      </c>
      <c r="Q1562" s="42" t="n">
        <v>0</v>
      </c>
      <c r="R1562" s="42" t="n">
        <v>0</v>
      </c>
      <c r="S1562" s="42">
        <f>N1562-(J1562-K1562)</f>
        <v/>
      </c>
      <c r="T1562">
        <f>IF(N1562=0,0,IF(AND(ABS(S1562)&gt;Calc!$B$8,ABS(S1562)/ABS(N1562)&gt;Calc!$B$9),1,0))</f>
        <v/>
      </c>
      <c r="U1562">
        <f>IF(AND(A1562=Calc!$B$3,OR(Calc!$B$6="*",G1562=Calc!$B$6),OR(Calc!$B$7="*",F1562=Calc!$B$7)),1,0)</f>
        <v/>
      </c>
      <c r="V1562">
        <f>IF(AND(U1562=1,J1562&gt;0),J1562+ROW()/1000000,0)</f>
        <v/>
      </c>
      <c r="W1562">
        <f>IF(AND(U1562=1,OR(N1562&lt;&gt;0,J1562&lt;&gt;0)),ABS(S1562)+ROW()/1000000,0)</f>
        <v/>
      </c>
      <c r="X1562">
        <f>IF(AND(U1562=1,T1562=1,C1562&lt;&gt;0),ABS(S1562)+ROW()/1000000,0)</f>
        <v/>
      </c>
    </row>
    <row r="1563">
      <c r="A1563" t="n">
        <v>201810</v>
      </c>
      <c r="B1563" t="inlineStr">
        <is>
          <t>10/2018</t>
        </is>
      </c>
      <c r="C1563" t="n">
        <v>39</v>
      </c>
      <c r="D1563" t="inlineStr">
        <is>
          <t>S39</t>
        </is>
      </c>
      <c r="E1563" t="inlineStr">
        <is>
          <t>Nexa Blaenau Gwent (S39)</t>
        </is>
      </c>
      <c r="F1563" t="inlineStr">
        <is>
          <t>Anh</t>
        </is>
      </c>
      <c r="G1563" t="inlineStr">
        <is>
          <t>POS</t>
        </is>
      </c>
      <c r="H1563" s="42" t="n">
        <v>16867.18</v>
      </c>
      <c r="I1563" s="42" t="n">
        <v>0</v>
      </c>
      <c r="J1563" s="42" t="n">
        <v>16867.18</v>
      </c>
      <c r="K1563" s="42" t="n">
        <v>168</v>
      </c>
      <c r="L1563" s="42" t="n">
        <v>11</v>
      </c>
      <c r="M1563" s="42" t="n">
        <v>75</v>
      </c>
      <c r="N1563" s="42" t="n">
        <v>16699.18</v>
      </c>
      <c r="O1563" s="42" t="n">
        <v>16867.18</v>
      </c>
      <c r="P1563" s="42" t="n">
        <v>0</v>
      </c>
      <c r="Q1563" s="42" t="n">
        <v>0</v>
      </c>
      <c r="R1563" s="42" t="n">
        <v>0</v>
      </c>
      <c r="S1563" s="42">
        <f>N1563-(J1563-K1563)</f>
        <v/>
      </c>
      <c r="T1563">
        <f>IF(N1563=0,0,IF(AND(ABS(S1563)&gt;Calc!$B$8,ABS(S1563)/ABS(N1563)&gt;Calc!$B$9),1,0))</f>
        <v/>
      </c>
      <c r="U1563">
        <f>IF(AND(A1563=Calc!$B$3,OR(Calc!$B$6="*",G1563=Calc!$B$6),OR(Calc!$B$7="*",F1563=Calc!$B$7)),1,0)</f>
        <v/>
      </c>
      <c r="V1563">
        <f>IF(AND(U1563=1,J1563&gt;0),J1563+ROW()/1000000,0)</f>
        <v/>
      </c>
      <c r="W1563">
        <f>IF(AND(U1563=1,OR(N1563&lt;&gt;0,J1563&lt;&gt;0)),ABS(S1563)+ROW()/1000000,0)</f>
        <v/>
      </c>
      <c r="X1563">
        <f>IF(AND(U1563=1,T1563=1,C1563&lt;&gt;0),ABS(S1563)+ROW()/1000000,0)</f>
        <v/>
      </c>
    </row>
    <row r="1564">
      <c r="A1564" t="n">
        <v>201810</v>
      </c>
      <c r="B1564" t="inlineStr">
        <is>
          <t>10/2018</t>
        </is>
      </c>
      <c r="C1564" t="n">
        <v>40</v>
      </c>
      <c r="D1564" t="inlineStr">
        <is>
          <t>S40</t>
        </is>
      </c>
      <c r="E1564" t="inlineStr">
        <is>
          <t>Nexa Dungannon and South Tyrone (S40)</t>
        </is>
      </c>
      <c r="F1564" t="inlineStr">
        <is>
          <t>Anh</t>
        </is>
      </c>
      <c r="G1564" t="inlineStr">
        <is>
          <t>POS</t>
        </is>
      </c>
      <c r="H1564" s="42" t="n">
        <v>23255.73</v>
      </c>
      <c r="I1564" s="42" t="n">
        <v>0</v>
      </c>
      <c r="J1564" s="42" t="n">
        <v>23255.73</v>
      </c>
      <c r="K1564" s="42" t="n">
        <v>0</v>
      </c>
      <c r="L1564" s="42" t="n">
        <v>12</v>
      </c>
      <c r="M1564" s="42" t="n">
        <v>106</v>
      </c>
      <c r="N1564" s="42" t="n">
        <v>23255.73</v>
      </c>
      <c r="O1564" s="42" t="n">
        <v>23255.73</v>
      </c>
      <c r="P1564" s="42" t="n">
        <v>0</v>
      </c>
      <c r="Q1564" s="42" t="n">
        <v>0</v>
      </c>
      <c r="R1564" s="42" t="n">
        <v>0</v>
      </c>
      <c r="S1564" s="42">
        <f>N1564-(J1564-K1564)</f>
        <v/>
      </c>
      <c r="T1564">
        <f>IF(N1564=0,0,IF(AND(ABS(S1564)&gt;Calc!$B$8,ABS(S1564)/ABS(N1564)&gt;Calc!$B$9),1,0))</f>
        <v/>
      </c>
      <c r="U1564">
        <f>IF(AND(A1564=Calc!$B$3,OR(Calc!$B$6="*",G1564=Calc!$B$6),OR(Calc!$B$7="*",F1564=Calc!$B$7)),1,0)</f>
        <v/>
      </c>
      <c r="V1564">
        <f>IF(AND(U1564=1,J1564&gt;0),J1564+ROW()/1000000,0)</f>
        <v/>
      </c>
      <c r="W1564">
        <f>IF(AND(U1564=1,OR(N1564&lt;&gt;0,J1564&lt;&gt;0)),ABS(S1564)+ROW()/1000000,0)</f>
        <v/>
      </c>
      <c r="X1564">
        <f>IF(AND(U1564=1,T1564=1,C1564&lt;&gt;0),ABS(S1564)+ROW()/1000000,0)</f>
        <v/>
      </c>
    </row>
    <row r="1565">
      <c r="A1565" t="n">
        <v>201810</v>
      </c>
      <c r="B1565" t="inlineStr">
        <is>
          <t>10/2018</t>
        </is>
      </c>
      <c r="C1565" t="n">
        <v>42</v>
      </c>
      <c r="D1565" t="inlineStr">
        <is>
          <t>S42</t>
        </is>
      </c>
      <c r="E1565" t="inlineStr">
        <is>
          <t>Nexa North Down (S42)</t>
        </is>
      </c>
      <c r="F1565" t="inlineStr">
        <is>
          <t>Anh</t>
        </is>
      </c>
      <c r="G1565" t="inlineStr">
        <is>
          <t>POS</t>
        </is>
      </c>
      <c r="H1565" s="42" t="n">
        <v>9129.299999999999</v>
      </c>
      <c r="I1565" s="42" t="n">
        <v>0</v>
      </c>
      <c r="J1565" s="42" t="n">
        <v>9129.299999999999</v>
      </c>
      <c r="K1565" s="42" t="n">
        <v>0</v>
      </c>
      <c r="L1565" s="42" t="n">
        <v>5</v>
      </c>
      <c r="M1565" s="42" t="n">
        <v>25</v>
      </c>
      <c r="N1565" s="42" t="n">
        <v>9129.299999999999</v>
      </c>
      <c r="O1565" s="42" t="n">
        <v>9129.299999999999</v>
      </c>
      <c r="P1565" s="42" t="n">
        <v>0</v>
      </c>
      <c r="Q1565" s="42" t="n">
        <v>0</v>
      </c>
      <c r="R1565" s="42" t="n">
        <v>0</v>
      </c>
      <c r="S1565" s="42">
        <f>N1565-(J1565-K1565)</f>
        <v/>
      </c>
      <c r="T1565">
        <f>IF(N1565=0,0,IF(AND(ABS(S1565)&gt;Calc!$B$8,ABS(S1565)/ABS(N1565)&gt;Calc!$B$9),1,0))</f>
        <v/>
      </c>
      <c r="U1565">
        <f>IF(AND(A1565=Calc!$B$3,OR(Calc!$B$6="*",G1565=Calc!$B$6),OR(Calc!$B$7="*",F1565=Calc!$B$7)),1,0)</f>
        <v/>
      </c>
      <c r="V1565">
        <f>IF(AND(U1565=1,J1565&gt;0),J1565+ROW()/1000000,0)</f>
        <v/>
      </c>
      <c r="W1565">
        <f>IF(AND(U1565=1,OR(N1565&lt;&gt;0,J1565&lt;&gt;0)),ABS(S1565)+ROW()/1000000,0)</f>
        <v/>
      </c>
      <c r="X1565">
        <f>IF(AND(U1565=1,T1565=1,C1565&lt;&gt;0),ABS(S1565)+ROW()/1000000,0)</f>
        <v/>
      </c>
    </row>
    <row r="1566">
      <c r="A1566" t="n">
        <v>201810</v>
      </c>
      <c r="B1566" t="inlineStr">
        <is>
          <t>10/2018</t>
        </is>
      </c>
      <c r="C1566" t="n">
        <v>43</v>
      </c>
      <c r="D1566" t="inlineStr">
        <is>
          <t>S43</t>
        </is>
      </c>
      <c r="E1566" t="inlineStr">
        <is>
          <t>Nexa Alaska (S43)</t>
        </is>
      </c>
      <c r="F1566" t="inlineStr">
        <is>
          <t>Mỹ</t>
        </is>
      </c>
      <c r="G1566" t="inlineStr">
        <is>
          <t>POS</t>
        </is>
      </c>
      <c r="H1566" s="42" t="n">
        <v>19993.42</v>
      </c>
      <c r="I1566" s="42" t="n">
        <v>0</v>
      </c>
      <c r="J1566" s="42" t="n">
        <v>19993.42</v>
      </c>
      <c r="K1566" s="42" t="n">
        <v>0</v>
      </c>
      <c r="L1566" s="42" t="n">
        <v>10</v>
      </c>
      <c r="M1566" s="42" t="n">
        <v>80</v>
      </c>
      <c r="N1566" s="42" t="n">
        <v>19993.42</v>
      </c>
      <c r="O1566" s="42" t="n">
        <v>19993.42</v>
      </c>
      <c r="P1566" s="42" t="n">
        <v>0</v>
      </c>
      <c r="Q1566" s="42" t="n">
        <v>0</v>
      </c>
      <c r="R1566" s="42" t="n">
        <v>0</v>
      </c>
      <c r="S1566" s="42">
        <f>N1566-(J1566-K1566)</f>
        <v/>
      </c>
      <c r="T1566">
        <f>IF(N1566=0,0,IF(AND(ABS(S1566)&gt;Calc!$B$8,ABS(S1566)/ABS(N1566)&gt;Calc!$B$9),1,0))</f>
        <v/>
      </c>
      <c r="U1566">
        <f>IF(AND(A1566=Calc!$B$3,OR(Calc!$B$6="*",G1566=Calc!$B$6),OR(Calc!$B$7="*",F1566=Calc!$B$7)),1,0)</f>
        <v/>
      </c>
      <c r="V1566">
        <f>IF(AND(U1566=1,J1566&gt;0),J1566+ROW()/1000000,0)</f>
        <v/>
      </c>
      <c r="W1566">
        <f>IF(AND(U1566=1,OR(N1566&lt;&gt;0,J1566&lt;&gt;0)),ABS(S1566)+ROW()/1000000,0)</f>
        <v/>
      </c>
      <c r="X1566">
        <f>IF(AND(U1566=1,T1566=1,C1566&lt;&gt;0),ABS(S1566)+ROW()/1000000,0)</f>
        <v/>
      </c>
    </row>
    <row r="1567">
      <c r="A1567" t="n">
        <v>201810</v>
      </c>
      <c r="B1567" t="inlineStr">
        <is>
          <t>10/2018</t>
        </is>
      </c>
      <c r="C1567" t="n">
        <v>44</v>
      </c>
      <c r="D1567" t="inlineStr">
        <is>
          <t>S44</t>
        </is>
      </c>
      <c r="E1567" t="inlineStr">
        <is>
          <t>Nexa Arkansas (S44)</t>
        </is>
      </c>
      <c r="F1567" t="inlineStr">
        <is>
          <t>Mỹ</t>
        </is>
      </c>
      <c r="G1567" t="inlineStr">
        <is>
          <t>POS</t>
        </is>
      </c>
      <c r="H1567" s="42" t="n">
        <v>33772.21</v>
      </c>
      <c r="I1567" s="42" t="n">
        <v>0</v>
      </c>
      <c r="J1567" s="42" t="n">
        <v>33772.21</v>
      </c>
      <c r="K1567" s="42" t="n">
        <v>0</v>
      </c>
      <c r="L1567" s="42" t="n">
        <v>17</v>
      </c>
      <c r="M1567" s="42" t="n">
        <v>126</v>
      </c>
      <c r="N1567" s="42" t="n">
        <v>33772.21</v>
      </c>
      <c r="O1567" s="42" t="n">
        <v>33772.21</v>
      </c>
      <c r="P1567" s="42" t="n">
        <v>0</v>
      </c>
      <c r="Q1567" s="42" t="n">
        <v>0</v>
      </c>
      <c r="R1567" s="42" t="n">
        <v>0</v>
      </c>
      <c r="S1567" s="42">
        <f>N1567-(J1567-K1567)</f>
        <v/>
      </c>
      <c r="T1567">
        <f>IF(N1567=0,0,IF(AND(ABS(S1567)&gt;Calc!$B$8,ABS(S1567)/ABS(N1567)&gt;Calc!$B$9),1,0))</f>
        <v/>
      </c>
      <c r="U1567">
        <f>IF(AND(A1567=Calc!$B$3,OR(Calc!$B$6="*",G1567=Calc!$B$6),OR(Calc!$B$7="*",F1567=Calc!$B$7)),1,0)</f>
        <v/>
      </c>
      <c r="V1567">
        <f>IF(AND(U1567=1,J1567&gt;0),J1567+ROW()/1000000,0)</f>
        <v/>
      </c>
      <c r="W1567">
        <f>IF(AND(U1567=1,OR(N1567&lt;&gt;0,J1567&lt;&gt;0)),ABS(S1567)+ROW()/1000000,0)</f>
        <v/>
      </c>
      <c r="X1567">
        <f>IF(AND(U1567=1,T1567=1,C1567&lt;&gt;0),ABS(S1567)+ROW()/1000000,0)</f>
        <v/>
      </c>
    </row>
    <row r="1568">
      <c r="A1568" t="n">
        <v>201810</v>
      </c>
      <c r="B1568" t="inlineStr">
        <is>
          <t>10/2018</t>
        </is>
      </c>
      <c r="C1568" t="n">
        <v>45</v>
      </c>
      <c r="D1568" t="inlineStr">
        <is>
          <t>S45</t>
        </is>
      </c>
      <c r="E1568" t="inlineStr">
        <is>
          <t>Nexa Connecticut (S45)</t>
        </is>
      </c>
      <c r="F1568" t="inlineStr">
        <is>
          <t>Mỹ</t>
        </is>
      </c>
      <c r="G1568" t="inlineStr">
        <is>
          <t>POS</t>
        </is>
      </c>
      <c r="H1568" s="42" t="n">
        <v>28848.39</v>
      </c>
      <c r="I1568" s="42" t="n">
        <v>0</v>
      </c>
      <c r="J1568" s="42" t="n">
        <v>28848.39</v>
      </c>
      <c r="K1568" s="42" t="n">
        <v>789.9</v>
      </c>
      <c r="L1568" s="42" t="n">
        <v>11</v>
      </c>
      <c r="M1568" s="42" t="n">
        <v>77</v>
      </c>
      <c r="N1568" s="42" t="n">
        <v>28058.49</v>
      </c>
      <c r="O1568" s="42" t="n">
        <v>28848.39</v>
      </c>
      <c r="P1568" s="42" t="n">
        <v>0</v>
      </c>
      <c r="Q1568" s="42" t="n">
        <v>0</v>
      </c>
      <c r="R1568" s="42" t="n">
        <v>0</v>
      </c>
      <c r="S1568" s="42">
        <f>N1568-(J1568-K1568)</f>
        <v/>
      </c>
      <c r="T1568">
        <f>IF(N1568=0,0,IF(AND(ABS(S1568)&gt;Calc!$B$8,ABS(S1568)/ABS(N1568)&gt;Calc!$B$9),1,0))</f>
        <v/>
      </c>
      <c r="U1568">
        <f>IF(AND(A1568=Calc!$B$3,OR(Calc!$B$6="*",G1568=Calc!$B$6),OR(Calc!$B$7="*",F1568=Calc!$B$7)),1,0)</f>
        <v/>
      </c>
      <c r="V1568">
        <f>IF(AND(U1568=1,J1568&gt;0),J1568+ROW()/1000000,0)</f>
        <v/>
      </c>
      <c r="W1568">
        <f>IF(AND(U1568=1,OR(N1568&lt;&gt;0,J1568&lt;&gt;0)),ABS(S1568)+ROW()/1000000,0)</f>
        <v/>
      </c>
      <c r="X1568">
        <f>IF(AND(U1568=1,T1568=1,C1568&lt;&gt;0),ABS(S1568)+ROW()/1000000,0)</f>
        <v/>
      </c>
    </row>
    <row r="1569">
      <c r="A1569" t="n">
        <v>201810</v>
      </c>
      <c r="B1569" t="inlineStr">
        <is>
          <t>10/2018</t>
        </is>
      </c>
      <c r="C1569" t="n">
        <v>47</v>
      </c>
      <c r="D1569" t="inlineStr">
        <is>
          <t>S47</t>
        </is>
      </c>
      <c r="E1569" t="inlineStr">
        <is>
          <t>Nexa Hawaii (S47)</t>
        </is>
      </c>
      <c r="F1569" t="inlineStr">
        <is>
          <t>Mỹ</t>
        </is>
      </c>
      <c r="G1569" t="inlineStr">
        <is>
          <t>POS</t>
        </is>
      </c>
      <c r="H1569" s="42" t="n">
        <v>24980.77</v>
      </c>
      <c r="I1569" s="42" t="n">
        <v>0</v>
      </c>
      <c r="J1569" s="42" t="n">
        <v>24980.77</v>
      </c>
      <c r="K1569" s="42" t="n">
        <v>3897</v>
      </c>
      <c r="L1569" s="42" t="n">
        <v>17</v>
      </c>
      <c r="M1569" s="42" t="n">
        <v>95</v>
      </c>
      <c r="N1569" s="42" t="n">
        <v>21083.77</v>
      </c>
      <c r="O1569" s="42" t="n">
        <v>24980.77</v>
      </c>
      <c r="P1569" s="42" t="n">
        <v>0</v>
      </c>
      <c r="Q1569" s="42" t="n">
        <v>0</v>
      </c>
      <c r="R1569" s="42" t="n">
        <v>0</v>
      </c>
      <c r="S1569" s="42">
        <f>N1569-(J1569-K1569)</f>
        <v/>
      </c>
      <c r="T1569">
        <f>IF(N1569=0,0,IF(AND(ABS(S1569)&gt;Calc!$B$8,ABS(S1569)/ABS(N1569)&gt;Calc!$B$9),1,0))</f>
        <v/>
      </c>
      <c r="U1569">
        <f>IF(AND(A1569=Calc!$B$3,OR(Calc!$B$6="*",G1569=Calc!$B$6),OR(Calc!$B$7="*",F1569=Calc!$B$7)),1,0)</f>
        <v/>
      </c>
      <c r="V1569">
        <f>IF(AND(U1569=1,J1569&gt;0),J1569+ROW()/1000000,0)</f>
        <v/>
      </c>
      <c r="W1569">
        <f>IF(AND(U1569=1,OR(N1569&lt;&gt;0,J1569&lt;&gt;0)),ABS(S1569)+ROW()/1000000,0)</f>
        <v/>
      </c>
      <c r="X1569">
        <f>IF(AND(U1569=1,T1569=1,C1569&lt;&gt;0),ABS(S1569)+ROW()/1000000,0)</f>
        <v/>
      </c>
    </row>
    <row r="1570">
      <c r="A1570" t="n">
        <v>201810</v>
      </c>
      <c r="B1570" t="inlineStr">
        <is>
          <t>10/2018</t>
        </is>
      </c>
      <c r="C1570" t="n">
        <v>48</v>
      </c>
      <c r="D1570" t="inlineStr">
        <is>
          <t>S48</t>
        </is>
      </c>
      <c r="E1570" t="inlineStr">
        <is>
          <t>Nexa Idaho (S48)</t>
        </is>
      </c>
      <c r="F1570" t="inlineStr">
        <is>
          <t>Mỹ</t>
        </is>
      </c>
      <c r="G1570" t="inlineStr">
        <is>
          <t>POS</t>
        </is>
      </c>
      <c r="H1570" s="42" t="n">
        <v>15875.12</v>
      </c>
      <c r="I1570" s="42" t="n">
        <v>0</v>
      </c>
      <c r="J1570" s="42" t="n">
        <v>15875.12</v>
      </c>
      <c r="K1570" s="42" t="n">
        <v>1592.2</v>
      </c>
      <c r="L1570" s="42" t="n">
        <v>10</v>
      </c>
      <c r="M1570" s="42" t="n">
        <v>89</v>
      </c>
      <c r="N1570" s="42" t="n">
        <v>14282.92</v>
      </c>
      <c r="O1570" s="42" t="n">
        <v>15875.12</v>
      </c>
      <c r="P1570" s="42" t="n">
        <v>0</v>
      </c>
      <c r="Q1570" s="42" t="n">
        <v>0</v>
      </c>
      <c r="R1570" s="42" t="n">
        <v>0</v>
      </c>
      <c r="S1570" s="42">
        <f>N1570-(J1570-K1570)</f>
        <v/>
      </c>
      <c r="T1570">
        <f>IF(N1570=0,0,IF(AND(ABS(S1570)&gt;Calc!$B$8,ABS(S1570)/ABS(N1570)&gt;Calc!$B$9),1,0))</f>
        <v/>
      </c>
      <c r="U1570">
        <f>IF(AND(A1570=Calc!$B$3,OR(Calc!$B$6="*",G1570=Calc!$B$6),OR(Calc!$B$7="*",F1570=Calc!$B$7)),1,0)</f>
        <v/>
      </c>
      <c r="V1570">
        <f>IF(AND(U1570=1,J1570&gt;0),J1570+ROW()/1000000,0)</f>
        <v/>
      </c>
      <c r="W1570">
        <f>IF(AND(U1570=1,OR(N1570&lt;&gt;0,J1570&lt;&gt;0)),ABS(S1570)+ROW()/1000000,0)</f>
        <v/>
      </c>
      <c r="X1570">
        <f>IF(AND(U1570=1,T1570=1,C1570&lt;&gt;0),ABS(S1570)+ROW()/1000000,0)</f>
        <v/>
      </c>
    </row>
    <row r="1571">
      <c r="A1571" t="n">
        <v>201810</v>
      </c>
      <c r="B1571" t="inlineStr">
        <is>
          <t>10/2018</t>
        </is>
      </c>
      <c r="C1571" t="n">
        <v>49</v>
      </c>
      <c r="D1571" t="inlineStr">
        <is>
          <t>S49</t>
        </is>
      </c>
      <c r="E1571" t="inlineStr">
        <is>
          <t>Nexa Iowa (S49)</t>
        </is>
      </c>
      <c r="F1571" t="inlineStr">
        <is>
          <t>Mỹ</t>
        </is>
      </c>
      <c r="G1571" t="inlineStr">
        <is>
          <t>POS</t>
        </is>
      </c>
      <c r="H1571" s="42" t="n">
        <v>25297.28</v>
      </c>
      <c r="I1571" s="42" t="n">
        <v>0</v>
      </c>
      <c r="J1571" s="42" t="n">
        <v>25297.28</v>
      </c>
      <c r="K1571" s="42" t="n">
        <v>999</v>
      </c>
      <c r="L1571" s="42" t="n">
        <v>11</v>
      </c>
      <c r="M1571" s="42" t="n">
        <v>88</v>
      </c>
      <c r="N1571" s="42" t="n">
        <v>24298.28</v>
      </c>
      <c r="O1571" s="42" t="n">
        <v>25297.28</v>
      </c>
      <c r="P1571" s="42" t="n">
        <v>0</v>
      </c>
      <c r="Q1571" s="42" t="n">
        <v>0</v>
      </c>
      <c r="R1571" s="42" t="n">
        <v>1</v>
      </c>
      <c r="S1571" s="42">
        <f>N1571-(J1571-K1571)</f>
        <v/>
      </c>
      <c r="T1571">
        <f>IF(N1571=0,0,IF(AND(ABS(S1571)&gt;Calc!$B$8,ABS(S1571)/ABS(N1571)&gt;Calc!$B$9),1,0))</f>
        <v/>
      </c>
      <c r="U1571">
        <f>IF(AND(A1571=Calc!$B$3,OR(Calc!$B$6="*",G1571=Calc!$B$6),OR(Calc!$B$7="*",F1571=Calc!$B$7)),1,0)</f>
        <v/>
      </c>
      <c r="V1571">
        <f>IF(AND(U1571=1,J1571&gt;0),J1571+ROW()/1000000,0)</f>
        <v/>
      </c>
      <c r="W1571">
        <f>IF(AND(U1571=1,OR(N1571&lt;&gt;0,J1571&lt;&gt;0)),ABS(S1571)+ROW()/1000000,0)</f>
        <v/>
      </c>
      <c r="X1571">
        <f>IF(AND(U1571=1,T1571=1,C1571&lt;&gt;0),ABS(S1571)+ROW()/1000000,0)</f>
        <v/>
      </c>
    </row>
    <row r="1572">
      <c r="A1572" t="n">
        <v>201810</v>
      </c>
      <c r="B1572" t="inlineStr">
        <is>
          <t>10/2018</t>
        </is>
      </c>
      <c r="C1572" t="n">
        <v>50</v>
      </c>
      <c r="D1572" t="inlineStr">
        <is>
          <t>S50</t>
        </is>
      </c>
      <c r="E1572" t="inlineStr">
        <is>
          <t>Nexa Kansas (S50)</t>
        </is>
      </c>
      <c r="F1572" t="inlineStr">
        <is>
          <t>Mỹ</t>
        </is>
      </c>
      <c r="G1572" t="inlineStr">
        <is>
          <t>POS</t>
        </is>
      </c>
      <c r="H1572" s="42" t="n">
        <v>32679.12</v>
      </c>
      <c r="I1572" s="42" t="n">
        <v>0</v>
      </c>
      <c r="J1572" s="42" t="n">
        <v>32679.12</v>
      </c>
      <c r="K1572" s="42" t="n">
        <v>2506.36</v>
      </c>
      <c r="L1572" s="42" t="n">
        <v>12</v>
      </c>
      <c r="M1572" s="42" t="n">
        <v>116</v>
      </c>
      <c r="N1572" s="42" t="n">
        <v>30172.76</v>
      </c>
      <c r="O1572" s="42" t="n">
        <v>32679.12</v>
      </c>
      <c r="P1572" s="42" t="n">
        <v>0</v>
      </c>
      <c r="Q1572" s="42" t="n">
        <v>0</v>
      </c>
      <c r="R1572" s="42" t="n">
        <v>0</v>
      </c>
      <c r="S1572" s="42">
        <f>N1572-(J1572-K1572)</f>
        <v/>
      </c>
      <c r="T1572">
        <f>IF(N1572=0,0,IF(AND(ABS(S1572)&gt;Calc!$B$8,ABS(S1572)/ABS(N1572)&gt;Calc!$B$9),1,0))</f>
        <v/>
      </c>
      <c r="U1572">
        <f>IF(AND(A1572=Calc!$B$3,OR(Calc!$B$6="*",G1572=Calc!$B$6),OR(Calc!$B$7="*",F1572=Calc!$B$7)),1,0)</f>
        <v/>
      </c>
      <c r="V1572">
        <f>IF(AND(U1572=1,J1572&gt;0),J1572+ROW()/1000000,0)</f>
        <v/>
      </c>
      <c r="W1572">
        <f>IF(AND(U1572=1,OR(N1572&lt;&gt;0,J1572&lt;&gt;0)),ABS(S1572)+ROW()/1000000,0)</f>
        <v/>
      </c>
      <c r="X1572">
        <f>IF(AND(U1572=1,T1572=1,C1572&lt;&gt;0),ABS(S1572)+ROW()/1000000,0)</f>
        <v/>
      </c>
    </row>
    <row r="1573">
      <c r="A1573" t="n">
        <v>201810</v>
      </c>
      <c r="B1573" t="inlineStr">
        <is>
          <t>10/2018</t>
        </is>
      </c>
      <c r="C1573" t="n">
        <v>51</v>
      </c>
      <c r="D1573" t="inlineStr">
        <is>
          <t>S51</t>
        </is>
      </c>
      <c r="E1573" t="inlineStr">
        <is>
          <t>Nexa Maine (S51)</t>
        </is>
      </c>
      <c r="F1573" t="inlineStr">
        <is>
          <t>Mỹ</t>
        </is>
      </c>
      <c r="G1573" t="inlineStr">
        <is>
          <t>POS</t>
        </is>
      </c>
      <c r="H1573" s="42" t="n">
        <v>23344.87</v>
      </c>
      <c r="I1573" s="42" t="n">
        <v>0</v>
      </c>
      <c r="J1573" s="42" t="n">
        <v>23344.87</v>
      </c>
      <c r="K1573" s="42" t="n">
        <v>0</v>
      </c>
      <c r="L1573" s="42" t="n">
        <v>17</v>
      </c>
      <c r="M1573" s="42" t="n">
        <v>98</v>
      </c>
      <c r="N1573" s="42" t="n">
        <v>23344.87</v>
      </c>
      <c r="O1573" s="42" t="n">
        <v>23344.87</v>
      </c>
      <c r="P1573" s="42" t="n">
        <v>0</v>
      </c>
      <c r="Q1573" s="42" t="n">
        <v>0</v>
      </c>
      <c r="R1573" s="42" t="n">
        <v>0</v>
      </c>
      <c r="S1573" s="42">
        <f>N1573-(J1573-K1573)</f>
        <v/>
      </c>
      <c r="T1573">
        <f>IF(N1573=0,0,IF(AND(ABS(S1573)&gt;Calc!$B$8,ABS(S1573)/ABS(N1573)&gt;Calc!$B$9),1,0))</f>
        <v/>
      </c>
      <c r="U1573">
        <f>IF(AND(A1573=Calc!$B$3,OR(Calc!$B$6="*",G1573=Calc!$B$6),OR(Calc!$B$7="*",F1573=Calc!$B$7)),1,0)</f>
        <v/>
      </c>
      <c r="V1573">
        <f>IF(AND(U1573=1,J1573&gt;0),J1573+ROW()/1000000,0)</f>
        <v/>
      </c>
      <c r="W1573">
        <f>IF(AND(U1573=1,OR(N1573&lt;&gt;0,J1573&lt;&gt;0)),ABS(S1573)+ROW()/1000000,0)</f>
        <v/>
      </c>
      <c r="X1573">
        <f>IF(AND(U1573=1,T1573=1,C1573&lt;&gt;0),ABS(S1573)+ROW()/1000000,0)</f>
        <v/>
      </c>
    </row>
    <row r="1574">
      <c r="A1574" t="n">
        <v>201810</v>
      </c>
      <c r="B1574" t="inlineStr">
        <is>
          <t>10/2018</t>
        </is>
      </c>
      <c r="C1574" t="n">
        <v>53</v>
      </c>
      <c r="D1574" t="inlineStr">
        <is>
          <t>S53</t>
        </is>
      </c>
      <c r="E1574" t="inlineStr">
        <is>
          <t>Nexa Montana (S53)</t>
        </is>
      </c>
      <c r="F1574" t="inlineStr">
        <is>
          <t>Mỹ</t>
        </is>
      </c>
      <c r="G1574" t="inlineStr">
        <is>
          <t>POS</t>
        </is>
      </c>
      <c r="H1574" s="42" t="n">
        <v>36663.65</v>
      </c>
      <c r="I1574" s="42" t="n">
        <v>0</v>
      </c>
      <c r="J1574" s="42" t="n">
        <v>36663.65</v>
      </c>
      <c r="K1574" s="42" t="n">
        <v>1379.4</v>
      </c>
      <c r="L1574" s="42" t="n">
        <v>10</v>
      </c>
      <c r="M1574" s="42" t="n">
        <v>108</v>
      </c>
      <c r="N1574" s="42" t="n">
        <v>35284.25</v>
      </c>
      <c r="O1574" s="42" t="n">
        <v>36663.65</v>
      </c>
      <c r="P1574" s="42" t="n">
        <v>0</v>
      </c>
      <c r="Q1574" s="42" t="n">
        <v>0</v>
      </c>
      <c r="R1574" s="42" t="n">
        <v>0</v>
      </c>
      <c r="S1574" s="42">
        <f>N1574-(J1574-K1574)</f>
        <v/>
      </c>
      <c r="T1574">
        <f>IF(N1574=0,0,IF(AND(ABS(S1574)&gt;Calc!$B$8,ABS(S1574)/ABS(N1574)&gt;Calc!$B$9),1,0))</f>
        <v/>
      </c>
      <c r="U1574">
        <f>IF(AND(A1574=Calc!$B$3,OR(Calc!$B$6="*",G1574=Calc!$B$6),OR(Calc!$B$7="*",F1574=Calc!$B$7)),1,0)</f>
        <v/>
      </c>
      <c r="V1574">
        <f>IF(AND(U1574=1,J1574&gt;0),J1574+ROW()/1000000,0)</f>
        <v/>
      </c>
      <c r="W1574">
        <f>IF(AND(U1574=1,OR(N1574&lt;&gt;0,J1574&lt;&gt;0)),ABS(S1574)+ROW()/1000000,0)</f>
        <v/>
      </c>
      <c r="X1574">
        <f>IF(AND(U1574=1,T1574=1,C1574&lt;&gt;0),ABS(S1574)+ROW()/1000000,0)</f>
        <v/>
      </c>
    </row>
    <row r="1575">
      <c r="A1575" t="n">
        <v>201810</v>
      </c>
      <c r="B1575" t="inlineStr">
        <is>
          <t>10/2018</t>
        </is>
      </c>
      <c r="C1575" t="n">
        <v>54</v>
      </c>
      <c r="D1575" t="inlineStr">
        <is>
          <t>S54</t>
        </is>
      </c>
      <c r="E1575" t="inlineStr">
        <is>
          <t>Nexa Nebraska (S54)</t>
        </is>
      </c>
      <c r="F1575" t="inlineStr">
        <is>
          <t>Mỹ</t>
        </is>
      </c>
      <c r="G1575" t="inlineStr">
        <is>
          <t>POS</t>
        </is>
      </c>
      <c r="H1575" s="42" t="n">
        <v>19094.71</v>
      </c>
      <c r="I1575" s="42" t="n">
        <v>0</v>
      </c>
      <c r="J1575" s="42" t="n">
        <v>19094.71</v>
      </c>
      <c r="K1575" s="42" t="n">
        <v>299.9</v>
      </c>
      <c r="L1575" s="42" t="n">
        <v>13</v>
      </c>
      <c r="M1575" s="42" t="n">
        <v>81</v>
      </c>
      <c r="N1575" s="42" t="n">
        <v>18794.81</v>
      </c>
      <c r="O1575" s="42" t="n">
        <v>19094.71</v>
      </c>
      <c r="P1575" s="42" t="n">
        <v>0</v>
      </c>
      <c r="Q1575" s="42" t="n">
        <v>0</v>
      </c>
      <c r="R1575" s="42" t="n">
        <v>0</v>
      </c>
      <c r="S1575" s="42">
        <f>N1575-(J1575-K1575)</f>
        <v/>
      </c>
      <c r="T1575">
        <f>IF(N1575=0,0,IF(AND(ABS(S1575)&gt;Calc!$B$8,ABS(S1575)/ABS(N1575)&gt;Calc!$B$9),1,0))</f>
        <v/>
      </c>
      <c r="U1575">
        <f>IF(AND(A1575=Calc!$B$3,OR(Calc!$B$6="*",G1575=Calc!$B$6),OR(Calc!$B$7="*",F1575=Calc!$B$7)),1,0)</f>
        <v/>
      </c>
      <c r="V1575">
        <f>IF(AND(U1575=1,J1575&gt;0),J1575+ROW()/1000000,0)</f>
        <v/>
      </c>
      <c r="W1575">
        <f>IF(AND(U1575=1,OR(N1575&lt;&gt;0,J1575&lt;&gt;0)),ABS(S1575)+ROW()/1000000,0)</f>
        <v/>
      </c>
      <c r="X1575">
        <f>IF(AND(U1575=1,T1575=1,C1575&lt;&gt;0),ABS(S1575)+ROW()/1000000,0)</f>
        <v/>
      </c>
    </row>
    <row r="1576">
      <c r="A1576" t="n">
        <v>201810</v>
      </c>
      <c r="B1576" t="inlineStr">
        <is>
          <t>10/2018</t>
        </is>
      </c>
      <c r="C1576" t="n">
        <v>55</v>
      </c>
      <c r="D1576" t="inlineStr">
        <is>
          <t>S55</t>
        </is>
      </c>
      <c r="E1576" t="inlineStr">
        <is>
          <t>Nexa Nevada (S55)</t>
        </is>
      </c>
      <c r="F1576" t="inlineStr">
        <is>
          <t>Mỹ</t>
        </is>
      </c>
      <c r="G1576" t="inlineStr">
        <is>
          <t>POS</t>
        </is>
      </c>
      <c r="H1576" s="42" t="n">
        <v>23073.46</v>
      </c>
      <c r="I1576" s="42" t="n">
        <v>0</v>
      </c>
      <c r="J1576" s="42" t="n">
        <v>23073.46</v>
      </c>
      <c r="K1576" s="42" t="n">
        <v>2456.98</v>
      </c>
      <c r="L1576" s="42" t="n">
        <v>13</v>
      </c>
      <c r="M1576" s="42" t="n">
        <v>93</v>
      </c>
      <c r="N1576" s="42" t="n">
        <v>20616.48</v>
      </c>
      <c r="O1576" s="42" t="n">
        <v>23073.46</v>
      </c>
      <c r="P1576" s="42" t="n">
        <v>1</v>
      </c>
      <c r="Q1576" s="42" t="n">
        <v>0</v>
      </c>
      <c r="R1576" s="42" t="n">
        <v>0</v>
      </c>
      <c r="S1576" s="42">
        <f>N1576-(J1576-K1576)</f>
        <v/>
      </c>
      <c r="T1576">
        <f>IF(N1576=0,0,IF(AND(ABS(S1576)&gt;Calc!$B$8,ABS(S1576)/ABS(N1576)&gt;Calc!$B$9),1,0))</f>
        <v/>
      </c>
      <c r="U1576">
        <f>IF(AND(A1576=Calc!$B$3,OR(Calc!$B$6="*",G1576=Calc!$B$6),OR(Calc!$B$7="*",F1576=Calc!$B$7)),1,0)</f>
        <v/>
      </c>
      <c r="V1576">
        <f>IF(AND(U1576=1,J1576&gt;0),J1576+ROW()/1000000,0)</f>
        <v/>
      </c>
      <c r="W1576">
        <f>IF(AND(U1576=1,OR(N1576&lt;&gt;0,J1576&lt;&gt;0)),ABS(S1576)+ROW()/1000000,0)</f>
        <v/>
      </c>
      <c r="X1576">
        <f>IF(AND(U1576=1,T1576=1,C1576&lt;&gt;0),ABS(S1576)+ROW()/1000000,0)</f>
        <v/>
      </c>
    </row>
    <row r="1577">
      <c r="A1577" t="n">
        <v>201810</v>
      </c>
      <c r="B1577" t="inlineStr">
        <is>
          <t>10/2018</t>
        </is>
      </c>
      <c r="C1577" t="n">
        <v>56</v>
      </c>
      <c r="D1577" t="inlineStr">
        <is>
          <t>S56</t>
        </is>
      </c>
      <c r="E1577" t="inlineStr">
        <is>
          <t>Nexa New Hampshire (S56)</t>
        </is>
      </c>
      <c r="F1577" t="inlineStr">
        <is>
          <t>Mỹ</t>
        </is>
      </c>
      <c r="G1577" t="inlineStr">
        <is>
          <t>POS</t>
        </is>
      </c>
      <c r="H1577" s="42" t="n">
        <v>17819.7</v>
      </c>
      <c r="I1577" s="42" t="n">
        <v>0</v>
      </c>
      <c r="J1577" s="42" t="n">
        <v>17819.7</v>
      </c>
      <c r="K1577" s="42" t="n">
        <v>293.4</v>
      </c>
      <c r="L1577" s="42" t="n">
        <v>8</v>
      </c>
      <c r="M1577" s="42" t="n">
        <v>72</v>
      </c>
      <c r="N1577" s="42" t="n">
        <v>17526.3</v>
      </c>
      <c r="O1577" s="42" t="n">
        <v>17819.7</v>
      </c>
      <c r="P1577" s="42" t="n">
        <v>0</v>
      </c>
      <c r="Q1577" s="42" t="n">
        <v>0</v>
      </c>
      <c r="R1577" s="42" t="n">
        <v>0</v>
      </c>
      <c r="S1577" s="42">
        <f>N1577-(J1577-K1577)</f>
        <v/>
      </c>
      <c r="T1577">
        <f>IF(N1577=0,0,IF(AND(ABS(S1577)&gt;Calc!$B$8,ABS(S1577)/ABS(N1577)&gt;Calc!$B$9),1,0))</f>
        <v/>
      </c>
      <c r="U1577">
        <f>IF(AND(A1577=Calc!$B$3,OR(Calc!$B$6="*",G1577=Calc!$B$6),OR(Calc!$B$7="*",F1577=Calc!$B$7)),1,0)</f>
        <v/>
      </c>
      <c r="V1577">
        <f>IF(AND(U1577=1,J1577&gt;0),J1577+ROW()/1000000,0)</f>
        <v/>
      </c>
      <c r="W1577">
        <f>IF(AND(U1577=1,OR(N1577&lt;&gt;0,J1577&lt;&gt;0)),ABS(S1577)+ROW()/1000000,0)</f>
        <v/>
      </c>
      <c r="X1577">
        <f>IF(AND(U1577=1,T1577=1,C1577&lt;&gt;0),ABS(S1577)+ROW()/1000000,0)</f>
        <v/>
      </c>
    </row>
    <row r="1578">
      <c r="A1578" t="n">
        <v>201810</v>
      </c>
      <c r="B1578" t="inlineStr">
        <is>
          <t>10/2018</t>
        </is>
      </c>
      <c r="C1578" t="n">
        <v>57</v>
      </c>
      <c r="D1578" t="inlineStr">
        <is>
          <t>S57</t>
        </is>
      </c>
      <c r="E1578" t="inlineStr">
        <is>
          <t>Nexa New Mexico (S57)</t>
        </is>
      </c>
      <c r="F1578" t="inlineStr">
        <is>
          <t>Mỹ</t>
        </is>
      </c>
      <c r="G1578" t="inlineStr">
        <is>
          <t>POS</t>
        </is>
      </c>
      <c r="H1578" s="42" t="n">
        <v>45780.11</v>
      </c>
      <c r="I1578" s="42" t="n">
        <v>0</v>
      </c>
      <c r="J1578" s="42" t="n">
        <v>45780.11</v>
      </c>
      <c r="K1578" s="42" t="n">
        <v>3178.03</v>
      </c>
      <c r="L1578" s="42" t="n">
        <v>18</v>
      </c>
      <c r="M1578" s="42" t="n">
        <v>151</v>
      </c>
      <c r="N1578" s="42" t="n">
        <v>42602.08</v>
      </c>
      <c r="O1578" s="42" t="n">
        <v>45780.11</v>
      </c>
      <c r="P1578" s="42" t="n">
        <v>0</v>
      </c>
      <c r="Q1578" s="42" t="n">
        <v>0</v>
      </c>
      <c r="R1578" s="42" t="n">
        <v>0</v>
      </c>
      <c r="S1578" s="42">
        <f>N1578-(J1578-K1578)</f>
        <v/>
      </c>
      <c r="T1578">
        <f>IF(N1578=0,0,IF(AND(ABS(S1578)&gt;Calc!$B$8,ABS(S1578)/ABS(N1578)&gt;Calc!$B$9),1,0))</f>
        <v/>
      </c>
      <c r="U1578">
        <f>IF(AND(A1578=Calc!$B$3,OR(Calc!$B$6="*",G1578=Calc!$B$6),OR(Calc!$B$7="*",F1578=Calc!$B$7)),1,0)</f>
        <v/>
      </c>
      <c r="V1578">
        <f>IF(AND(U1578=1,J1578&gt;0),J1578+ROW()/1000000,0)</f>
        <v/>
      </c>
      <c r="W1578">
        <f>IF(AND(U1578=1,OR(N1578&lt;&gt;0,J1578&lt;&gt;0)),ABS(S1578)+ROW()/1000000,0)</f>
        <v/>
      </c>
      <c r="X1578">
        <f>IF(AND(U1578=1,T1578=1,C1578&lt;&gt;0),ABS(S1578)+ROW()/1000000,0)</f>
        <v/>
      </c>
    </row>
    <row r="1579">
      <c r="A1579" t="n">
        <v>201810</v>
      </c>
      <c r="B1579" t="inlineStr">
        <is>
          <t>10/2018</t>
        </is>
      </c>
      <c r="C1579" t="n">
        <v>59</v>
      </c>
      <c r="D1579" t="inlineStr">
        <is>
          <t>S59</t>
        </is>
      </c>
      <c r="E1579" t="inlineStr">
        <is>
          <t>Nexa Oregon (S59)</t>
        </is>
      </c>
      <c r="F1579" t="inlineStr">
        <is>
          <t>Mỹ</t>
        </is>
      </c>
      <c r="G1579" t="inlineStr">
        <is>
          <t>POS</t>
        </is>
      </c>
      <c r="H1579" s="42" t="n">
        <v>37781.6</v>
      </c>
      <c r="I1579" s="42" t="n">
        <v>0</v>
      </c>
      <c r="J1579" s="42" t="n">
        <v>37781.6</v>
      </c>
      <c r="K1579" s="42" t="n">
        <v>540</v>
      </c>
      <c r="L1579" s="42" t="n">
        <v>21</v>
      </c>
      <c r="M1579" s="42" t="n">
        <v>163</v>
      </c>
      <c r="N1579" s="42" t="n">
        <v>37241.6</v>
      </c>
      <c r="O1579" s="42" t="n">
        <v>37781.6</v>
      </c>
      <c r="P1579" s="42" t="n">
        <v>0</v>
      </c>
      <c r="Q1579" s="42" t="n">
        <v>0</v>
      </c>
      <c r="R1579" s="42" t="n">
        <v>0</v>
      </c>
      <c r="S1579" s="42">
        <f>N1579-(J1579-K1579)</f>
        <v/>
      </c>
      <c r="T1579">
        <f>IF(N1579=0,0,IF(AND(ABS(S1579)&gt;Calc!$B$8,ABS(S1579)/ABS(N1579)&gt;Calc!$B$9),1,0))</f>
        <v/>
      </c>
      <c r="U1579">
        <f>IF(AND(A1579=Calc!$B$3,OR(Calc!$B$6="*",G1579=Calc!$B$6),OR(Calc!$B$7="*",F1579=Calc!$B$7)),1,0)</f>
        <v/>
      </c>
      <c r="V1579">
        <f>IF(AND(U1579=1,J1579&gt;0),J1579+ROW()/1000000,0)</f>
        <v/>
      </c>
      <c r="W1579">
        <f>IF(AND(U1579=1,OR(N1579&lt;&gt;0,J1579&lt;&gt;0)),ABS(S1579)+ROW()/1000000,0)</f>
        <v/>
      </c>
      <c r="X1579">
        <f>IF(AND(U1579=1,T1579=1,C1579&lt;&gt;0),ABS(S1579)+ROW()/1000000,0)</f>
        <v/>
      </c>
    </row>
    <row r="1580">
      <c r="A1580" t="n">
        <v>201810</v>
      </c>
      <c r="B1580" t="inlineStr">
        <is>
          <t>10/2018</t>
        </is>
      </c>
      <c r="C1580" t="n">
        <v>61</v>
      </c>
      <c r="D1580" t="inlineStr">
        <is>
          <t>S61</t>
        </is>
      </c>
      <c r="E1580" t="inlineStr">
        <is>
          <t>Nexa South Carolina (S61)</t>
        </is>
      </c>
      <c r="F1580" t="inlineStr">
        <is>
          <t>Mỹ</t>
        </is>
      </c>
      <c r="G1580" t="inlineStr">
        <is>
          <t>POS</t>
        </is>
      </c>
      <c r="H1580" s="42" t="n">
        <v>18678.69</v>
      </c>
      <c r="I1580" s="42" t="n">
        <v>0</v>
      </c>
      <c r="J1580" s="42" t="n">
        <v>18678.69</v>
      </c>
      <c r="K1580" s="42" t="n">
        <v>230</v>
      </c>
      <c r="L1580" s="42" t="n">
        <v>13</v>
      </c>
      <c r="M1580" s="42" t="n">
        <v>80</v>
      </c>
      <c r="N1580" s="42" t="n">
        <v>18448.69</v>
      </c>
      <c r="O1580" s="42" t="n">
        <v>18678.69</v>
      </c>
      <c r="P1580" s="42" t="n">
        <v>0</v>
      </c>
      <c r="Q1580" s="42" t="n">
        <v>0</v>
      </c>
      <c r="R1580" s="42" t="n">
        <v>0</v>
      </c>
      <c r="S1580" s="42">
        <f>N1580-(J1580-K1580)</f>
        <v/>
      </c>
      <c r="T1580">
        <f>IF(N1580=0,0,IF(AND(ABS(S1580)&gt;Calc!$B$8,ABS(S1580)/ABS(N1580)&gt;Calc!$B$9),1,0))</f>
        <v/>
      </c>
      <c r="U1580">
        <f>IF(AND(A1580=Calc!$B$3,OR(Calc!$B$6="*",G1580=Calc!$B$6),OR(Calc!$B$7="*",F1580=Calc!$B$7)),1,0)</f>
        <v/>
      </c>
      <c r="V1580">
        <f>IF(AND(U1580=1,J1580&gt;0),J1580+ROW()/1000000,0)</f>
        <v/>
      </c>
      <c r="W1580">
        <f>IF(AND(U1580=1,OR(N1580&lt;&gt;0,J1580&lt;&gt;0)),ABS(S1580)+ROW()/1000000,0)</f>
        <v/>
      </c>
      <c r="X1580">
        <f>IF(AND(U1580=1,T1580=1,C1580&lt;&gt;0),ABS(S1580)+ROW()/1000000,0)</f>
        <v/>
      </c>
    </row>
    <row r="1581">
      <c r="A1581" t="n">
        <v>201810</v>
      </c>
      <c r="B1581" t="inlineStr">
        <is>
          <t>10/2018</t>
        </is>
      </c>
      <c r="C1581" t="n">
        <v>62</v>
      </c>
      <c r="D1581" t="inlineStr">
        <is>
          <t>S62</t>
        </is>
      </c>
      <c r="E1581" t="inlineStr">
        <is>
          <t>Nexa South Dakota (S62)</t>
        </is>
      </c>
      <c r="F1581" t="inlineStr">
        <is>
          <t>Mỹ</t>
        </is>
      </c>
      <c r="G1581" t="inlineStr">
        <is>
          <t>POS</t>
        </is>
      </c>
      <c r="H1581" s="42" t="n">
        <v>11532.99</v>
      </c>
      <c r="I1581" s="42" t="n">
        <v>0</v>
      </c>
      <c r="J1581" s="42" t="n">
        <v>11532.99</v>
      </c>
      <c r="K1581" s="42" t="n">
        <v>0</v>
      </c>
      <c r="L1581" s="42" t="n">
        <v>12</v>
      </c>
      <c r="M1581" s="42" t="n">
        <v>54</v>
      </c>
      <c r="N1581" s="42" t="n">
        <v>11532.99</v>
      </c>
      <c r="O1581" s="42" t="n">
        <v>11532.99</v>
      </c>
      <c r="P1581" s="42" t="n">
        <v>0</v>
      </c>
      <c r="Q1581" s="42" t="n">
        <v>0</v>
      </c>
      <c r="R1581" s="42" t="n">
        <v>0</v>
      </c>
      <c r="S1581" s="42">
        <f>N1581-(J1581-K1581)</f>
        <v/>
      </c>
      <c r="T1581">
        <f>IF(N1581=0,0,IF(AND(ABS(S1581)&gt;Calc!$B$8,ABS(S1581)/ABS(N1581)&gt;Calc!$B$9),1,0))</f>
        <v/>
      </c>
      <c r="U1581">
        <f>IF(AND(A1581=Calc!$B$3,OR(Calc!$B$6="*",G1581=Calc!$B$6),OR(Calc!$B$7="*",F1581=Calc!$B$7)),1,0)</f>
        <v/>
      </c>
      <c r="V1581">
        <f>IF(AND(U1581=1,J1581&gt;0),J1581+ROW()/1000000,0)</f>
        <v/>
      </c>
      <c r="W1581">
        <f>IF(AND(U1581=1,OR(N1581&lt;&gt;0,J1581&lt;&gt;0)),ABS(S1581)+ROW()/1000000,0)</f>
        <v/>
      </c>
      <c r="X1581">
        <f>IF(AND(U1581=1,T1581=1,C1581&lt;&gt;0),ABS(S1581)+ROW()/1000000,0)</f>
        <v/>
      </c>
    </row>
    <row r="1582">
      <c r="A1582" t="n">
        <v>201810</v>
      </c>
      <c r="B1582" t="inlineStr">
        <is>
          <t>10/2018</t>
        </is>
      </c>
      <c r="C1582" t="n">
        <v>63</v>
      </c>
      <c r="D1582" t="inlineStr">
        <is>
          <t>S63</t>
        </is>
      </c>
      <c r="E1582" t="inlineStr">
        <is>
          <t>Nexa Utah (S63)</t>
        </is>
      </c>
      <c r="F1582" t="inlineStr">
        <is>
          <t>Mỹ</t>
        </is>
      </c>
      <c r="G1582" t="inlineStr">
        <is>
          <t>POS</t>
        </is>
      </c>
      <c r="H1582" s="42" t="n">
        <v>9809.280000000001</v>
      </c>
      <c r="I1582" s="42" t="n">
        <v>0</v>
      </c>
      <c r="J1582" s="42" t="n">
        <v>9809.280000000001</v>
      </c>
      <c r="K1582" s="42" t="n">
        <v>125.19</v>
      </c>
      <c r="L1582" s="42" t="n">
        <v>8</v>
      </c>
      <c r="M1582" s="42" t="n">
        <v>46</v>
      </c>
      <c r="N1582" s="42" t="n">
        <v>9684.09</v>
      </c>
      <c r="O1582" s="42" t="n">
        <v>9809.280000000001</v>
      </c>
      <c r="P1582" s="42" t="n">
        <v>0</v>
      </c>
      <c r="Q1582" s="42" t="n">
        <v>0</v>
      </c>
      <c r="R1582" s="42" t="n">
        <v>0</v>
      </c>
      <c r="S1582" s="42">
        <f>N1582-(J1582-K1582)</f>
        <v/>
      </c>
      <c r="T1582">
        <f>IF(N1582=0,0,IF(AND(ABS(S1582)&gt;Calc!$B$8,ABS(S1582)/ABS(N1582)&gt;Calc!$B$9),1,0))</f>
        <v/>
      </c>
      <c r="U1582">
        <f>IF(AND(A1582=Calc!$B$3,OR(Calc!$B$6="*",G1582=Calc!$B$6),OR(Calc!$B$7="*",F1582=Calc!$B$7)),1,0)</f>
        <v/>
      </c>
      <c r="V1582">
        <f>IF(AND(U1582=1,J1582&gt;0),J1582+ROW()/1000000,0)</f>
        <v/>
      </c>
      <c r="W1582">
        <f>IF(AND(U1582=1,OR(N1582&lt;&gt;0,J1582&lt;&gt;0)),ABS(S1582)+ROW()/1000000,0)</f>
        <v/>
      </c>
      <c r="X1582">
        <f>IF(AND(U1582=1,T1582=1,C1582&lt;&gt;0),ABS(S1582)+ROW()/1000000,0)</f>
        <v/>
      </c>
    </row>
    <row r="1583">
      <c r="A1583" t="n">
        <v>201810</v>
      </c>
      <c r="B1583" t="inlineStr">
        <is>
          <t>10/2018</t>
        </is>
      </c>
      <c r="C1583" t="n">
        <v>64</v>
      </c>
      <c r="D1583" t="inlineStr">
        <is>
          <t>S64</t>
        </is>
      </c>
      <c r="E1583" t="inlineStr">
        <is>
          <t>Nexa Washington DC (S64)</t>
        </is>
      </c>
      <c r="F1583" t="inlineStr">
        <is>
          <t>Mỹ</t>
        </is>
      </c>
      <c r="G1583" t="inlineStr">
        <is>
          <t>POS</t>
        </is>
      </c>
      <c r="H1583" s="42" t="n">
        <v>24595.29</v>
      </c>
      <c r="I1583" s="42" t="n">
        <v>0</v>
      </c>
      <c r="J1583" s="42" t="n">
        <v>24595.29</v>
      </c>
      <c r="K1583" s="42" t="n">
        <v>0</v>
      </c>
      <c r="L1583" s="42" t="n">
        <v>7</v>
      </c>
      <c r="M1583" s="42" t="n">
        <v>61</v>
      </c>
      <c r="N1583" s="42" t="n">
        <v>24595.29</v>
      </c>
      <c r="O1583" s="42" t="n">
        <v>24595.29</v>
      </c>
      <c r="P1583" s="42" t="n">
        <v>0</v>
      </c>
      <c r="Q1583" s="42" t="n">
        <v>0</v>
      </c>
      <c r="R1583" s="42" t="n">
        <v>0</v>
      </c>
      <c r="S1583" s="42">
        <f>N1583-(J1583-K1583)</f>
        <v/>
      </c>
      <c r="T1583">
        <f>IF(N1583=0,0,IF(AND(ABS(S1583)&gt;Calc!$B$8,ABS(S1583)/ABS(N1583)&gt;Calc!$B$9),1,0))</f>
        <v/>
      </c>
      <c r="U1583">
        <f>IF(AND(A1583=Calc!$B$3,OR(Calc!$B$6="*",G1583=Calc!$B$6),OR(Calc!$B$7="*",F1583=Calc!$B$7)),1,0)</f>
        <v/>
      </c>
      <c r="V1583">
        <f>IF(AND(U1583=1,J1583&gt;0),J1583+ROW()/1000000,0)</f>
        <v/>
      </c>
      <c r="W1583">
        <f>IF(AND(U1583=1,OR(N1583&lt;&gt;0,J1583&lt;&gt;0)),ABS(S1583)+ROW()/1000000,0)</f>
        <v/>
      </c>
      <c r="X1583">
        <f>IF(AND(U1583=1,T1583=1,C1583&lt;&gt;0),ABS(S1583)+ROW()/1000000,0)</f>
        <v/>
      </c>
    </row>
    <row r="1584">
      <c r="A1584" t="n">
        <v>201810</v>
      </c>
      <c r="B1584" t="inlineStr">
        <is>
          <t>10/2018</t>
        </is>
      </c>
      <c r="C1584" t="n">
        <v>65</v>
      </c>
      <c r="D1584" t="inlineStr">
        <is>
          <t>S65</t>
        </is>
      </c>
      <c r="E1584" t="inlineStr">
        <is>
          <t>Nexa West Virginia (S65)</t>
        </is>
      </c>
      <c r="F1584" t="inlineStr">
        <is>
          <t>Mỹ</t>
        </is>
      </c>
      <c r="G1584" t="inlineStr">
        <is>
          <t>POS</t>
        </is>
      </c>
      <c r="H1584" s="42" t="n">
        <v>31439.69</v>
      </c>
      <c r="I1584" s="42" t="n">
        <v>0</v>
      </c>
      <c r="J1584" s="42" t="n">
        <v>31439.69</v>
      </c>
      <c r="K1584" s="42" t="n">
        <v>141</v>
      </c>
      <c r="L1584" s="42" t="n">
        <v>16</v>
      </c>
      <c r="M1584" s="42" t="n">
        <v>155</v>
      </c>
      <c r="N1584" s="42" t="n">
        <v>31298.69</v>
      </c>
      <c r="O1584" s="42" t="n">
        <v>31439.69</v>
      </c>
      <c r="P1584" s="42" t="n">
        <v>1</v>
      </c>
      <c r="Q1584" s="42" t="n">
        <v>0</v>
      </c>
      <c r="R1584" s="42" t="n">
        <v>0</v>
      </c>
      <c r="S1584" s="42">
        <f>N1584-(J1584-K1584)</f>
        <v/>
      </c>
      <c r="T1584">
        <f>IF(N1584=0,0,IF(AND(ABS(S1584)&gt;Calc!$B$8,ABS(S1584)/ABS(N1584)&gt;Calc!$B$9),1,0))</f>
        <v/>
      </c>
      <c r="U1584">
        <f>IF(AND(A1584=Calc!$B$3,OR(Calc!$B$6="*",G1584=Calc!$B$6),OR(Calc!$B$7="*",F1584=Calc!$B$7)),1,0)</f>
        <v/>
      </c>
      <c r="V1584">
        <f>IF(AND(U1584=1,J1584&gt;0),J1584+ROW()/1000000,0)</f>
        <v/>
      </c>
      <c r="W1584">
        <f>IF(AND(U1584=1,OR(N1584&lt;&gt;0,J1584&lt;&gt;0)),ABS(S1584)+ROW()/1000000,0)</f>
        <v/>
      </c>
      <c r="X1584">
        <f>IF(AND(U1584=1,T1584=1,C1584&lt;&gt;0),ABS(S1584)+ROW()/1000000,0)</f>
        <v/>
      </c>
    </row>
    <row r="1585">
      <c r="A1585" t="n">
        <v>201810</v>
      </c>
      <c r="B1585" t="inlineStr">
        <is>
          <t>10/2018</t>
        </is>
      </c>
      <c r="C1585" t="n">
        <v>66</v>
      </c>
      <c r="D1585" t="inlineStr">
        <is>
          <t>S66</t>
        </is>
      </c>
      <c r="E1585" t="inlineStr">
        <is>
          <t>Nexa Wyoming (S66)</t>
        </is>
      </c>
      <c r="F1585" t="inlineStr">
        <is>
          <t>Mỹ</t>
        </is>
      </c>
      <c r="G1585" t="inlineStr">
        <is>
          <t>POS</t>
        </is>
      </c>
      <c r="H1585" s="42" t="n">
        <v>44375.06</v>
      </c>
      <c r="I1585" s="42" t="n">
        <v>0</v>
      </c>
      <c r="J1585" s="42" t="n">
        <v>44375.06</v>
      </c>
      <c r="K1585" s="42" t="n">
        <v>96</v>
      </c>
      <c r="L1585" s="42" t="n">
        <v>9</v>
      </c>
      <c r="M1585" s="42" t="n">
        <v>71</v>
      </c>
      <c r="N1585" s="42" t="n">
        <v>44279.06</v>
      </c>
      <c r="O1585" s="42" t="n">
        <v>44375.06</v>
      </c>
      <c r="P1585" s="42" t="n">
        <v>0</v>
      </c>
      <c r="Q1585" s="42" t="n">
        <v>0</v>
      </c>
      <c r="R1585" s="42" t="n">
        <v>0</v>
      </c>
      <c r="S1585" s="42">
        <f>N1585-(J1585-K1585)</f>
        <v/>
      </c>
      <c r="T1585">
        <f>IF(N1585=0,0,IF(AND(ABS(S1585)&gt;Calc!$B$8,ABS(S1585)/ABS(N1585)&gt;Calc!$B$9),1,0))</f>
        <v/>
      </c>
      <c r="U1585">
        <f>IF(AND(A1585=Calc!$B$3,OR(Calc!$B$6="*",G1585=Calc!$B$6),OR(Calc!$B$7="*",F1585=Calc!$B$7)),1,0)</f>
        <v/>
      </c>
      <c r="V1585">
        <f>IF(AND(U1585=1,J1585&gt;0),J1585+ROW()/1000000,0)</f>
        <v/>
      </c>
      <c r="W1585">
        <f>IF(AND(U1585=1,OR(N1585&lt;&gt;0,J1585&lt;&gt;0)),ABS(S1585)+ROW()/1000000,0)</f>
        <v/>
      </c>
      <c r="X1585">
        <f>IF(AND(U1585=1,T1585=1,C1585&lt;&gt;0),ABS(S1585)+ROW()/1000000,0)</f>
        <v/>
      </c>
    </row>
    <row r="1586">
      <c r="A1586" t="n">
        <v>201811</v>
      </c>
      <c r="B1586" t="inlineStr">
        <is>
          <t>11/2018</t>
        </is>
      </c>
      <c r="C1586" t="n">
        <v>0</v>
      </c>
      <c r="D1586" t="inlineStr">
        <is>
          <t>ONL</t>
        </is>
      </c>
      <c r="E1586" t="inlineStr">
        <is>
          <t>Nexa Online (website/app)</t>
        </is>
      </c>
      <c r="F1586" t="inlineStr">
        <is>
          <t>Online</t>
        </is>
      </c>
      <c r="G1586" t="inlineStr">
        <is>
          <t>ONLINE</t>
        </is>
      </c>
      <c r="H1586" s="42" t="n">
        <v>261149.07</v>
      </c>
      <c r="I1586" s="42" t="n">
        <v>12409.52</v>
      </c>
      <c r="J1586" s="42" t="n">
        <v>248739.55</v>
      </c>
      <c r="K1586" s="42" t="n">
        <v>8132.77</v>
      </c>
      <c r="L1586" s="42" t="n">
        <v>123</v>
      </c>
      <c r="M1586" s="42" t="n">
        <v>932</v>
      </c>
      <c r="N1586" s="42" t="n">
        <v>245993.76</v>
      </c>
      <c r="O1586" s="42" t="n">
        <v>253206.93</v>
      </c>
      <c r="P1586" s="42" t="n">
        <v>4</v>
      </c>
      <c r="Q1586" s="42" t="n">
        <v>0</v>
      </c>
      <c r="R1586" s="42" t="n">
        <v>0</v>
      </c>
      <c r="S1586" s="42">
        <f>N1586-(J1586-K1586)</f>
        <v/>
      </c>
      <c r="T1586">
        <f>IF(N1586=0,0,IF(AND(ABS(S1586)&gt;Calc!$B$8,ABS(S1586)/ABS(N1586)&gt;Calc!$B$9),1,0))</f>
        <v/>
      </c>
      <c r="U1586">
        <f>IF(AND(A1586=Calc!$B$3,OR(Calc!$B$6="*",G1586=Calc!$B$6),OR(Calc!$B$7="*",F1586=Calc!$B$7)),1,0)</f>
        <v/>
      </c>
      <c r="V1586">
        <f>IF(AND(U1586=1,J1586&gt;0),J1586+ROW()/1000000,0)</f>
        <v/>
      </c>
      <c r="W1586">
        <f>IF(AND(U1586=1,OR(N1586&lt;&gt;0,J1586&lt;&gt;0)),ABS(S1586)+ROW()/1000000,0)</f>
        <v/>
      </c>
      <c r="X1586">
        <f>IF(AND(U1586=1,T1586=1,C1586&lt;&gt;0),ABS(S1586)+ROW()/1000000,0)</f>
        <v/>
      </c>
    </row>
    <row r="1587">
      <c r="A1587" t="n">
        <v>201811</v>
      </c>
      <c r="B1587" t="inlineStr">
        <is>
          <t>11/2018</t>
        </is>
      </c>
      <c r="C1587" t="n">
        <v>1</v>
      </c>
      <c r="D1587" t="inlineStr">
        <is>
          <t>S01</t>
        </is>
      </c>
      <c r="E1587" t="inlineStr">
        <is>
          <t>Nexa Australian Capital Territory (S01)</t>
        </is>
      </c>
      <c r="F1587" t="inlineStr">
        <is>
          <t>Úc</t>
        </is>
      </c>
      <c r="G1587" t="inlineStr">
        <is>
          <t>POS</t>
        </is>
      </c>
      <c r="H1587" s="42" t="n">
        <v>6607.29</v>
      </c>
      <c r="I1587" s="42" t="n">
        <v>991.1</v>
      </c>
      <c r="J1587" s="42" t="n">
        <v>5616.19</v>
      </c>
      <c r="K1587" s="42" t="n">
        <v>0</v>
      </c>
      <c r="L1587" s="42" t="n">
        <v>1</v>
      </c>
      <c r="M1587" s="42" t="n">
        <v>24</v>
      </c>
      <c r="N1587" s="42" t="n">
        <v>5616.19</v>
      </c>
      <c r="O1587" s="42" t="n">
        <v>5616.19</v>
      </c>
      <c r="P1587" s="42" t="n">
        <v>0</v>
      </c>
      <c r="Q1587" s="42" t="n">
        <v>0</v>
      </c>
      <c r="R1587" s="42" t="n">
        <v>0</v>
      </c>
      <c r="S1587" s="42">
        <f>N1587-(J1587-K1587)</f>
        <v/>
      </c>
      <c r="T1587">
        <f>IF(N1587=0,0,IF(AND(ABS(S1587)&gt;Calc!$B$8,ABS(S1587)/ABS(N1587)&gt;Calc!$B$9),1,0))</f>
        <v/>
      </c>
      <c r="U1587">
        <f>IF(AND(A1587=Calc!$B$3,OR(Calc!$B$6="*",G1587=Calc!$B$6),OR(Calc!$B$7="*",F1587=Calc!$B$7)),1,0)</f>
        <v/>
      </c>
      <c r="V1587">
        <f>IF(AND(U1587=1,J1587&gt;0),J1587+ROW()/1000000,0)</f>
        <v/>
      </c>
      <c r="W1587">
        <f>IF(AND(U1587=1,OR(N1587&lt;&gt;0,J1587&lt;&gt;0)),ABS(S1587)+ROW()/1000000,0)</f>
        <v/>
      </c>
      <c r="X1587">
        <f>IF(AND(U1587=1,T1587=1,C1587&lt;&gt;0),ABS(S1587)+ROW()/1000000,0)</f>
        <v/>
      </c>
    </row>
    <row r="1588">
      <c r="A1588" t="n">
        <v>201811</v>
      </c>
      <c r="B1588" t="inlineStr">
        <is>
          <t>11/2018</t>
        </is>
      </c>
      <c r="C1588" t="n">
        <v>4</v>
      </c>
      <c r="D1588" t="inlineStr">
        <is>
          <t>S04</t>
        </is>
      </c>
      <c r="E1588" t="inlineStr">
        <is>
          <t>Nexa Tasmania (S04)</t>
        </is>
      </c>
      <c r="F1588" t="inlineStr">
        <is>
          <t>Úc</t>
        </is>
      </c>
      <c r="G1588" t="inlineStr">
        <is>
          <t>POS</t>
        </is>
      </c>
      <c r="H1588" s="42" t="n">
        <v>9839.379999999999</v>
      </c>
      <c r="I1588" s="42" t="n">
        <v>548.4</v>
      </c>
      <c r="J1588" s="42" t="n">
        <v>9290.98</v>
      </c>
      <c r="K1588" s="42" t="n">
        <v>0</v>
      </c>
      <c r="L1588" s="42" t="n">
        <v>5</v>
      </c>
      <c r="M1588" s="42" t="n">
        <v>40</v>
      </c>
      <c r="N1588" s="42" t="n">
        <v>9290.98</v>
      </c>
      <c r="O1588" s="42" t="n">
        <v>9290.98</v>
      </c>
      <c r="P1588" s="42" t="n">
        <v>0</v>
      </c>
      <c r="Q1588" s="42" t="n">
        <v>0</v>
      </c>
      <c r="R1588" s="42" t="n">
        <v>0</v>
      </c>
      <c r="S1588" s="42">
        <f>N1588-(J1588-K1588)</f>
        <v/>
      </c>
      <c r="T1588">
        <f>IF(N1588=0,0,IF(AND(ABS(S1588)&gt;Calc!$B$8,ABS(S1588)/ABS(N1588)&gt;Calc!$B$9),1,0))</f>
        <v/>
      </c>
      <c r="U1588">
        <f>IF(AND(A1588=Calc!$B$3,OR(Calc!$B$6="*",G1588=Calc!$B$6),OR(Calc!$B$7="*",F1588=Calc!$B$7)),1,0)</f>
        <v/>
      </c>
      <c r="V1588">
        <f>IF(AND(U1588=1,J1588&gt;0),J1588+ROW()/1000000,0)</f>
        <v/>
      </c>
      <c r="W1588">
        <f>IF(AND(U1588=1,OR(N1588&lt;&gt;0,J1588&lt;&gt;0)),ABS(S1588)+ROW()/1000000,0)</f>
        <v/>
      </c>
      <c r="X1588">
        <f>IF(AND(U1588=1,T1588=1,C1588&lt;&gt;0),ABS(S1588)+ROW()/1000000,0)</f>
        <v/>
      </c>
    </row>
    <row r="1589">
      <c r="A1589" t="n">
        <v>201811</v>
      </c>
      <c r="B1589" t="inlineStr">
        <is>
          <t>11/2018</t>
        </is>
      </c>
      <c r="C1589" t="n">
        <v>5</v>
      </c>
      <c r="D1589" t="inlineStr">
        <is>
          <t>S05</t>
        </is>
      </c>
      <c r="E1589" t="inlineStr">
        <is>
          <t>Nexa Victoria (S05)</t>
        </is>
      </c>
      <c r="F1589" t="inlineStr">
        <is>
          <t>Úc</t>
        </is>
      </c>
      <c r="G1589" t="inlineStr">
        <is>
          <t>POS</t>
        </is>
      </c>
      <c r="H1589" s="42" t="n">
        <v>7842.77</v>
      </c>
      <c r="I1589" s="42" t="n">
        <v>42.32</v>
      </c>
      <c r="J1589" s="42" t="n">
        <v>7800.45</v>
      </c>
      <c r="K1589" s="42" t="n">
        <v>0</v>
      </c>
      <c r="L1589" s="42" t="n">
        <v>5</v>
      </c>
      <c r="M1589" s="42" t="n">
        <v>33</v>
      </c>
      <c r="N1589" s="42" t="n">
        <v>7800.45</v>
      </c>
      <c r="O1589" s="42" t="n">
        <v>7800.45</v>
      </c>
      <c r="P1589" s="42" t="n">
        <v>1</v>
      </c>
      <c r="Q1589" s="42" t="n">
        <v>0</v>
      </c>
      <c r="R1589" s="42" t="n">
        <v>0</v>
      </c>
      <c r="S1589" s="42">
        <f>N1589-(J1589-K1589)</f>
        <v/>
      </c>
      <c r="T1589">
        <f>IF(N1589=0,0,IF(AND(ABS(S1589)&gt;Calc!$B$8,ABS(S1589)/ABS(N1589)&gt;Calc!$B$9),1,0))</f>
        <v/>
      </c>
      <c r="U1589">
        <f>IF(AND(A1589=Calc!$B$3,OR(Calc!$B$6="*",G1589=Calc!$B$6),OR(Calc!$B$7="*",F1589=Calc!$B$7)),1,0)</f>
        <v/>
      </c>
      <c r="V1589">
        <f>IF(AND(U1589=1,J1589&gt;0),J1589+ROW()/1000000,0)</f>
        <v/>
      </c>
      <c r="W1589">
        <f>IF(AND(U1589=1,OR(N1589&lt;&gt;0,J1589&lt;&gt;0)),ABS(S1589)+ROW()/1000000,0)</f>
        <v/>
      </c>
      <c r="X1589">
        <f>IF(AND(U1589=1,T1589=1,C1589&lt;&gt;0),ABS(S1589)+ROW()/1000000,0)</f>
        <v/>
      </c>
    </row>
    <row r="1590">
      <c r="A1590" t="n">
        <v>201811</v>
      </c>
      <c r="B1590" t="inlineStr">
        <is>
          <t>11/2018</t>
        </is>
      </c>
      <c r="C1590" t="n">
        <v>6</v>
      </c>
      <c r="D1590" t="inlineStr">
        <is>
          <t>S06</t>
        </is>
      </c>
      <c r="E1590" t="inlineStr">
        <is>
          <t>Nexa Western Australia (S06)</t>
        </is>
      </c>
      <c r="F1590" t="inlineStr">
        <is>
          <t>Úc</t>
        </is>
      </c>
      <c r="G1590" t="inlineStr">
        <is>
          <t>POS</t>
        </is>
      </c>
      <c r="H1590" s="42" t="n">
        <v>9968.459999999999</v>
      </c>
      <c r="I1590" s="42" t="n">
        <v>29.24</v>
      </c>
      <c r="J1590" s="42" t="n">
        <v>9939.219999999999</v>
      </c>
      <c r="K1590" s="42" t="n">
        <v>0</v>
      </c>
      <c r="L1590" s="42" t="n">
        <v>6</v>
      </c>
      <c r="M1590" s="42" t="n">
        <v>39</v>
      </c>
      <c r="N1590" s="42" t="n">
        <v>9939.219999999999</v>
      </c>
      <c r="O1590" s="42" t="n">
        <v>9939.219999999999</v>
      </c>
      <c r="P1590" s="42" t="n">
        <v>0</v>
      </c>
      <c r="Q1590" s="42" t="n">
        <v>0</v>
      </c>
      <c r="R1590" s="42" t="n">
        <v>0</v>
      </c>
      <c r="S1590" s="42">
        <f>N1590-(J1590-K1590)</f>
        <v/>
      </c>
      <c r="T1590">
        <f>IF(N1590=0,0,IF(AND(ABS(S1590)&gt;Calc!$B$8,ABS(S1590)/ABS(N1590)&gt;Calc!$B$9),1,0))</f>
        <v/>
      </c>
      <c r="U1590">
        <f>IF(AND(A1590=Calc!$B$3,OR(Calc!$B$6="*",G1590=Calc!$B$6),OR(Calc!$B$7="*",F1590=Calc!$B$7)),1,0)</f>
        <v/>
      </c>
      <c r="V1590">
        <f>IF(AND(U1590=1,J1590&gt;0),J1590+ROW()/1000000,0)</f>
        <v/>
      </c>
      <c r="W1590">
        <f>IF(AND(U1590=1,OR(N1590&lt;&gt;0,J1590&lt;&gt;0)),ABS(S1590)+ROW()/1000000,0)</f>
        <v/>
      </c>
      <c r="X1590">
        <f>IF(AND(U1590=1,T1590=1,C1590&lt;&gt;0),ABS(S1590)+ROW()/1000000,0)</f>
        <v/>
      </c>
    </row>
    <row r="1591">
      <c r="A1591" t="n">
        <v>201811</v>
      </c>
      <c r="B1591" t="inlineStr">
        <is>
          <t>11/2018</t>
        </is>
      </c>
      <c r="C1591" t="n">
        <v>8</v>
      </c>
      <c r="D1591" t="inlineStr">
        <is>
          <t>S08</t>
        </is>
      </c>
      <c r="E1591" t="inlineStr">
        <is>
          <t>Nexa Newfoundland and Labrador (S08)</t>
        </is>
      </c>
      <c r="F1591" t="inlineStr">
        <is>
          <t>Canada</t>
        </is>
      </c>
      <c r="G1591" t="inlineStr">
        <is>
          <t>POS</t>
        </is>
      </c>
      <c r="H1591" s="42" t="n">
        <v>53922.51</v>
      </c>
      <c r="I1591" s="42" t="n">
        <v>1376.19</v>
      </c>
      <c r="J1591" s="42" t="n">
        <v>52546.32</v>
      </c>
      <c r="K1591" s="42" t="n">
        <v>906.17</v>
      </c>
      <c r="L1591" s="42" t="n">
        <v>14</v>
      </c>
      <c r="M1591" s="42" t="n">
        <v>108</v>
      </c>
      <c r="N1591" s="42" t="n">
        <v>51640.15</v>
      </c>
      <c r="O1591" s="42" t="n">
        <v>52546.32</v>
      </c>
      <c r="P1591" s="42" t="n">
        <v>0</v>
      </c>
      <c r="Q1591" s="42" t="n">
        <v>0</v>
      </c>
      <c r="R1591" s="42" t="n">
        <v>0</v>
      </c>
      <c r="S1591" s="42">
        <f>N1591-(J1591-K1591)</f>
        <v/>
      </c>
      <c r="T1591">
        <f>IF(N1591=0,0,IF(AND(ABS(S1591)&gt;Calc!$B$8,ABS(S1591)/ABS(N1591)&gt;Calc!$B$9),1,0))</f>
        <v/>
      </c>
      <c r="U1591">
        <f>IF(AND(A1591=Calc!$B$3,OR(Calc!$B$6="*",G1591=Calc!$B$6),OR(Calc!$B$7="*",F1591=Calc!$B$7)),1,0)</f>
        <v/>
      </c>
      <c r="V1591">
        <f>IF(AND(U1591=1,J1591&gt;0),J1591+ROW()/1000000,0)</f>
        <v/>
      </c>
      <c r="W1591">
        <f>IF(AND(U1591=1,OR(N1591&lt;&gt;0,J1591&lt;&gt;0)),ABS(S1591)+ROW()/1000000,0)</f>
        <v/>
      </c>
      <c r="X1591">
        <f>IF(AND(U1591=1,T1591=1,C1591&lt;&gt;0),ABS(S1591)+ROW()/1000000,0)</f>
        <v/>
      </c>
    </row>
    <row r="1592">
      <c r="A1592" t="n">
        <v>201811</v>
      </c>
      <c r="B1592" t="inlineStr">
        <is>
          <t>11/2018</t>
        </is>
      </c>
      <c r="C1592" t="n">
        <v>9</v>
      </c>
      <c r="D1592" t="inlineStr">
        <is>
          <t>S09</t>
        </is>
      </c>
      <c r="E1592" t="inlineStr">
        <is>
          <t>Nexa Northwest Territories (S09)</t>
        </is>
      </c>
      <c r="F1592" t="inlineStr">
        <is>
          <t>Canada</t>
        </is>
      </c>
      <c r="G1592" t="inlineStr">
        <is>
          <t>POS</t>
        </is>
      </c>
      <c r="H1592" s="42" t="n">
        <v>46808.24</v>
      </c>
      <c r="I1592" s="42" t="n">
        <v>1894.81</v>
      </c>
      <c r="J1592" s="42" t="n">
        <v>44913.43</v>
      </c>
      <c r="K1592" s="42" t="n">
        <v>1938</v>
      </c>
      <c r="L1592" s="42" t="n">
        <v>17</v>
      </c>
      <c r="M1592" s="42" t="n">
        <v>116</v>
      </c>
      <c r="N1592" s="42" t="n">
        <v>42975.43</v>
      </c>
      <c r="O1592" s="42" t="n">
        <v>44913.43</v>
      </c>
      <c r="P1592" s="42" t="n">
        <v>0</v>
      </c>
      <c r="Q1592" s="42" t="n">
        <v>0</v>
      </c>
      <c r="R1592" s="42" t="n">
        <v>0</v>
      </c>
      <c r="S1592" s="42">
        <f>N1592-(J1592-K1592)</f>
        <v/>
      </c>
      <c r="T1592">
        <f>IF(N1592=0,0,IF(AND(ABS(S1592)&gt;Calc!$B$8,ABS(S1592)/ABS(N1592)&gt;Calc!$B$9),1,0))</f>
        <v/>
      </c>
      <c r="U1592">
        <f>IF(AND(A1592=Calc!$B$3,OR(Calc!$B$6="*",G1592=Calc!$B$6),OR(Calc!$B$7="*",F1592=Calc!$B$7)),1,0)</f>
        <v/>
      </c>
      <c r="V1592">
        <f>IF(AND(U1592=1,J1592&gt;0),J1592+ROW()/1000000,0)</f>
        <v/>
      </c>
      <c r="W1592">
        <f>IF(AND(U1592=1,OR(N1592&lt;&gt;0,J1592&lt;&gt;0)),ABS(S1592)+ROW()/1000000,0)</f>
        <v/>
      </c>
      <c r="X1592">
        <f>IF(AND(U1592=1,T1592=1,C1592&lt;&gt;0),ABS(S1592)+ROW()/1000000,0)</f>
        <v/>
      </c>
    </row>
    <row r="1593">
      <c r="A1593" t="n">
        <v>201811</v>
      </c>
      <c r="B1593" t="inlineStr">
        <is>
          <t>11/2018</t>
        </is>
      </c>
      <c r="C1593" t="n">
        <v>10</v>
      </c>
      <c r="D1593" t="inlineStr">
        <is>
          <t>S10</t>
        </is>
      </c>
      <c r="E1593" t="inlineStr">
        <is>
          <t>Nexa Nunavut (S10)</t>
        </is>
      </c>
      <c r="F1593" t="inlineStr">
        <is>
          <t>Canada</t>
        </is>
      </c>
      <c r="G1593" t="inlineStr">
        <is>
          <t>POS</t>
        </is>
      </c>
      <c r="H1593" s="42" t="n">
        <v>23081.65</v>
      </c>
      <c r="I1593" s="42" t="n">
        <v>191.4</v>
      </c>
      <c r="J1593" s="42" t="n">
        <v>22890.25</v>
      </c>
      <c r="K1593" s="42" t="n">
        <v>0</v>
      </c>
      <c r="L1593" s="42" t="n">
        <v>12</v>
      </c>
      <c r="M1593" s="42" t="n">
        <v>86</v>
      </c>
      <c r="N1593" s="42" t="n">
        <v>22890.25</v>
      </c>
      <c r="O1593" s="42" t="n">
        <v>22890.25</v>
      </c>
      <c r="P1593" s="42" t="n">
        <v>2</v>
      </c>
      <c r="Q1593" s="42" t="n">
        <v>0</v>
      </c>
      <c r="R1593" s="42" t="n">
        <v>0</v>
      </c>
      <c r="S1593" s="42">
        <f>N1593-(J1593-K1593)</f>
        <v/>
      </c>
      <c r="T1593">
        <f>IF(N1593=0,0,IF(AND(ABS(S1593)&gt;Calc!$B$8,ABS(S1593)/ABS(N1593)&gt;Calc!$B$9),1,0))</f>
        <v/>
      </c>
      <c r="U1593">
        <f>IF(AND(A1593=Calc!$B$3,OR(Calc!$B$6="*",G1593=Calc!$B$6),OR(Calc!$B$7="*",F1593=Calc!$B$7)),1,0)</f>
        <v/>
      </c>
      <c r="V1593">
        <f>IF(AND(U1593=1,J1593&gt;0),J1593+ROW()/1000000,0)</f>
        <v/>
      </c>
      <c r="W1593">
        <f>IF(AND(U1593=1,OR(N1593&lt;&gt;0,J1593&lt;&gt;0)),ABS(S1593)+ROW()/1000000,0)</f>
        <v/>
      </c>
      <c r="X1593">
        <f>IF(AND(U1593=1,T1593=1,C1593&lt;&gt;0),ABS(S1593)+ROW()/1000000,0)</f>
        <v/>
      </c>
    </row>
    <row r="1594">
      <c r="A1594" t="n">
        <v>201811</v>
      </c>
      <c r="B1594" t="inlineStr">
        <is>
          <t>11/2018</t>
        </is>
      </c>
      <c r="C1594" t="n">
        <v>12</v>
      </c>
      <c r="D1594" t="inlineStr">
        <is>
          <t>S12</t>
        </is>
      </c>
      <c r="E1594" t="inlineStr">
        <is>
          <t>Nexa Basse-Normandie (S12)</t>
        </is>
      </c>
      <c r="F1594" t="inlineStr">
        <is>
          <t>Pháp</t>
        </is>
      </c>
      <c r="G1594" t="inlineStr">
        <is>
          <t>POS</t>
        </is>
      </c>
      <c r="H1594" s="42" t="n">
        <v>2035.29</v>
      </c>
      <c r="I1594" s="42" t="n">
        <v>226.45</v>
      </c>
      <c r="J1594" s="42" t="n">
        <v>1808.84</v>
      </c>
      <c r="K1594" s="42" t="n">
        <v>199.98</v>
      </c>
      <c r="L1594" s="42" t="n">
        <v>2</v>
      </c>
      <c r="M1594" s="42" t="n">
        <v>13</v>
      </c>
      <c r="N1594" s="42" t="n">
        <v>1608.86</v>
      </c>
      <c r="O1594" s="42" t="n">
        <v>1808.84</v>
      </c>
      <c r="P1594" s="42" t="n">
        <v>0</v>
      </c>
      <c r="Q1594" s="42" t="n">
        <v>0</v>
      </c>
      <c r="R1594" s="42" t="n">
        <v>0</v>
      </c>
      <c r="S1594" s="42">
        <f>N1594-(J1594-K1594)</f>
        <v/>
      </c>
      <c r="T1594">
        <f>IF(N1594=0,0,IF(AND(ABS(S1594)&gt;Calc!$B$8,ABS(S1594)/ABS(N1594)&gt;Calc!$B$9),1,0))</f>
        <v/>
      </c>
      <c r="U1594">
        <f>IF(AND(A1594=Calc!$B$3,OR(Calc!$B$6="*",G1594=Calc!$B$6),OR(Calc!$B$7="*",F1594=Calc!$B$7)),1,0)</f>
        <v/>
      </c>
      <c r="V1594">
        <f>IF(AND(U1594=1,J1594&gt;0),J1594+ROW()/1000000,0)</f>
        <v/>
      </c>
      <c r="W1594">
        <f>IF(AND(U1594=1,OR(N1594&lt;&gt;0,J1594&lt;&gt;0)),ABS(S1594)+ROW()/1000000,0)</f>
        <v/>
      </c>
      <c r="X1594">
        <f>IF(AND(U1594=1,T1594=1,C1594&lt;&gt;0),ABS(S1594)+ROW()/1000000,0)</f>
        <v/>
      </c>
    </row>
    <row r="1595">
      <c r="A1595" t="n">
        <v>201811</v>
      </c>
      <c r="B1595" t="inlineStr">
        <is>
          <t>11/2018</t>
        </is>
      </c>
      <c r="C1595" t="n">
        <v>13</v>
      </c>
      <c r="D1595" t="inlineStr">
        <is>
          <t>S13</t>
        </is>
      </c>
      <c r="E1595" t="inlineStr">
        <is>
          <t>Nexa Corse (S13)</t>
        </is>
      </c>
      <c r="F1595" t="inlineStr">
        <is>
          <t>Pháp</t>
        </is>
      </c>
      <c r="G1595" t="inlineStr">
        <is>
          <t>POS</t>
        </is>
      </c>
      <c r="H1595" s="42" t="n">
        <v>2520.87</v>
      </c>
      <c r="I1595" s="42" t="n">
        <v>0</v>
      </c>
      <c r="J1595" s="42" t="n">
        <v>2520.87</v>
      </c>
      <c r="K1595" s="42" t="n">
        <v>0</v>
      </c>
      <c r="L1595" s="42" t="n">
        <v>2</v>
      </c>
      <c r="M1595" s="42" t="n">
        <v>17</v>
      </c>
      <c r="N1595" s="42" t="n">
        <v>2520.87</v>
      </c>
      <c r="O1595" s="42" t="n">
        <v>2520.87</v>
      </c>
      <c r="P1595" s="42" t="n">
        <v>0</v>
      </c>
      <c r="Q1595" s="42" t="n">
        <v>0</v>
      </c>
      <c r="R1595" s="42" t="n">
        <v>0</v>
      </c>
      <c r="S1595" s="42">
        <f>N1595-(J1595-K1595)</f>
        <v/>
      </c>
      <c r="T1595">
        <f>IF(N1595=0,0,IF(AND(ABS(S1595)&gt;Calc!$B$8,ABS(S1595)/ABS(N1595)&gt;Calc!$B$9),1,0))</f>
        <v/>
      </c>
      <c r="U1595">
        <f>IF(AND(A1595=Calc!$B$3,OR(Calc!$B$6="*",G1595=Calc!$B$6),OR(Calc!$B$7="*",F1595=Calc!$B$7)),1,0)</f>
        <v/>
      </c>
      <c r="V1595">
        <f>IF(AND(U1595=1,J1595&gt;0),J1595+ROW()/1000000,0)</f>
        <v/>
      </c>
      <c r="W1595">
        <f>IF(AND(U1595=1,OR(N1595&lt;&gt;0,J1595&lt;&gt;0)),ABS(S1595)+ROW()/1000000,0)</f>
        <v/>
      </c>
      <c r="X1595">
        <f>IF(AND(U1595=1,T1595=1,C1595&lt;&gt;0),ABS(S1595)+ROW()/1000000,0)</f>
        <v/>
      </c>
    </row>
    <row r="1596">
      <c r="A1596" t="n">
        <v>201811</v>
      </c>
      <c r="B1596" t="inlineStr">
        <is>
          <t>11/2018</t>
        </is>
      </c>
      <c r="C1596" t="n">
        <v>14</v>
      </c>
      <c r="D1596" t="inlineStr">
        <is>
          <t>S14</t>
        </is>
      </c>
      <c r="E1596" t="inlineStr">
        <is>
          <t>Nexa Franche-Comté (S14)</t>
        </is>
      </c>
      <c r="F1596" t="inlineStr">
        <is>
          <t>Pháp</t>
        </is>
      </c>
      <c r="G1596" t="inlineStr">
        <is>
          <t>POS</t>
        </is>
      </c>
      <c r="H1596" s="42" t="n">
        <v>6400.89</v>
      </c>
      <c r="I1596" s="42" t="n">
        <v>0</v>
      </c>
      <c r="J1596" s="42" t="n">
        <v>6400.89</v>
      </c>
      <c r="K1596" s="42" t="n">
        <v>0</v>
      </c>
      <c r="L1596" s="42" t="n">
        <v>3</v>
      </c>
      <c r="M1596" s="42" t="n">
        <v>27</v>
      </c>
      <c r="N1596" s="42" t="n">
        <v>6400.89</v>
      </c>
      <c r="O1596" s="42" t="n">
        <v>6400.89</v>
      </c>
      <c r="P1596" s="42" t="n">
        <v>0</v>
      </c>
      <c r="Q1596" s="42" t="n">
        <v>0</v>
      </c>
      <c r="R1596" s="42" t="n">
        <v>0</v>
      </c>
      <c r="S1596" s="42">
        <f>N1596-(J1596-K1596)</f>
        <v/>
      </c>
      <c r="T1596">
        <f>IF(N1596=0,0,IF(AND(ABS(S1596)&gt;Calc!$B$8,ABS(S1596)/ABS(N1596)&gt;Calc!$B$9),1,0))</f>
        <v/>
      </c>
      <c r="U1596">
        <f>IF(AND(A1596=Calc!$B$3,OR(Calc!$B$6="*",G1596=Calc!$B$6),OR(Calc!$B$7="*",F1596=Calc!$B$7)),1,0)</f>
        <v/>
      </c>
      <c r="V1596">
        <f>IF(AND(U1596=1,J1596&gt;0),J1596+ROW()/1000000,0)</f>
        <v/>
      </c>
      <c r="W1596">
        <f>IF(AND(U1596=1,OR(N1596&lt;&gt;0,J1596&lt;&gt;0)),ABS(S1596)+ROW()/1000000,0)</f>
        <v/>
      </c>
      <c r="X1596">
        <f>IF(AND(U1596=1,T1596=1,C1596&lt;&gt;0),ABS(S1596)+ROW()/1000000,0)</f>
        <v/>
      </c>
    </row>
    <row r="1597">
      <c r="A1597" t="n">
        <v>201811</v>
      </c>
      <c r="B1597" t="inlineStr">
        <is>
          <t>11/2018</t>
        </is>
      </c>
      <c r="C1597" t="n">
        <v>15</v>
      </c>
      <c r="D1597" t="inlineStr">
        <is>
          <t>S15</t>
        </is>
      </c>
      <c r="E1597" t="inlineStr">
        <is>
          <t>Nexa La Réunion (S15)</t>
        </is>
      </c>
      <c r="F1597" t="inlineStr">
        <is>
          <t>Pháp</t>
        </is>
      </c>
      <c r="G1597" t="inlineStr">
        <is>
          <t>POS</t>
        </is>
      </c>
      <c r="H1597" s="42" t="n">
        <v>2013</v>
      </c>
      <c r="I1597" s="42" t="n">
        <v>257.55</v>
      </c>
      <c r="J1597" s="42" t="n">
        <v>1755.45</v>
      </c>
      <c r="K1597" s="42" t="n">
        <v>0</v>
      </c>
      <c r="L1597" s="42" t="n">
        <v>2</v>
      </c>
      <c r="M1597" s="42" t="n">
        <v>6</v>
      </c>
      <c r="N1597" s="42" t="n">
        <v>1755.45</v>
      </c>
      <c r="O1597" s="42" t="n">
        <v>1755.45</v>
      </c>
      <c r="P1597" s="42" t="n">
        <v>0</v>
      </c>
      <c r="Q1597" s="42" t="n">
        <v>0</v>
      </c>
      <c r="R1597" s="42" t="n">
        <v>0</v>
      </c>
      <c r="S1597" s="42">
        <f>N1597-(J1597-K1597)</f>
        <v/>
      </c>
      <c r="T1597">
        <f>IF(N1597=0,0,IF(AND(ABS(S1597)&gt;Calc!$B$8,ABS(S1597)/ABS(N1597)&gt;Calc!$B$9),1,0))</f>
        <v/>
      </c>
      <c r="U1597">
        <f>IF(AND(A1597=Calc!$B$3,OR(Calc!$B$6="*",G1597=Calc!$B$6),OR(Calc!$B$7="*",F1597=Calc!$B$7)),1,0)</f>
        <v/>
      </c>
      <c r="V1597">
        <f>IF(AND(U1597=1,J1597&gt;0),J1597+ROW()/1000000,0)</f>
        <v/>
      </c>
      <c r="W1597">
        <f>IF(AND(U1597=1,OR(N1597&lt;&gt;0,J1597&lt;&gt;0)),ABS(S1597)+ROW()/1000000,0)</f>
        <v/>
      </c>
      <c r="X1597">
        <f>IF(AND(U1597=1,T1597=1,C1597&lt;&gt;0),ABS(S1597)+ROW()/1000000,0)</f>
        <v/>
      </c>
    </row>
    <row r="1598">
      <c r="A1598" t="n">
        <v>201811</v>
      </c>
      <c r="B1598" t="inlineStr">
        <is>
          <t>11/2018</t>
        </is>
      </c>
      <c r="C1598" t="n">
        <v>17</v>
      </c>
      <c r="D1598" t="inlineStr">
        <is>
          <t>S17</t>
        </is>
      </c>
      <c r="E1598" t="inlineStr">
        <is>
          <t>Nexa Martinique (S17)</t>
        </is>
      </c>
      <c r="F1598" t="inlineStr">
        <is>
          <t>Pháp</t>
        </is>
      </c>
      <c r="G1598" t="inlineStr">
        <is>
          <t>POS</t>
        </is>
      </c>
      <c r="H1598" s="42" t="n">
        <v>9998.889999999999</v>
      </c>
      <c r="I1598" s="42" t="n">
        <v>0</v>
      </c>
      <c r="J1598" s="42" t="n">
        <v>9998.889999999999</v>
      </c>
      <c r="K1598" s="42" t="n">
        <v>0</v>
      </c>
      <c r="L1598" s="42" t="n">
        <v>1</v>
      </c>
      <c r="M1598" s="42" t="n">
        <v>14</v>
      </c>
      <c r="N1598" s="42" t="n">
        <v>9998.889999999999</v>
      </c>
      <c r="O1598" s="42" t="n">
        <v>9998.889999999999</v>
      </c>
      <c r="P1598" s="42" t="n">
        <v>0</v>
      </c>
      <c r="Q1598" s="42" t="n">
        <v>0</v>
      </c>
      <c r="R1598" s="42" t="n">
        <v>0</v>
      </c>
      <c r="S1598" s="42">
        <f>N1598-(J1598-K1598)</f>
        <v/>
      </c>
      <c r="T1598">
        <f>IF(N1598=0,0,IF(AND(ABS(S1598)&gt;Calc!$B$8,ABS(S1598)/ABS(N1598)&gt;Calc!$B$9),1,0))</f>
        <v/>
      </c>
      <c r="U1598">
        <f>IF(AND(A1598=Calc!$B$3,OR(Calc!$B$6="*",G1598=Calc!$B$6),OR(Calc!$B$7="*",F1598=Calc!$B$7)),1,0)</f>
        <v/>
      </c>
      <c r="V1598">
        <f>IF(AND(U1598=1,J1598&gt;0),J1598+ROW()/1000000,0)</f>
        <v/>
      </c>
      <c r="W1598">
        <f>IF(AND(U1598=1,OR(N1598&lt;&gt;0,J1598&lt;&gt;0)),ABS(S1598)+ROW()/1000000,0)</f>
        <v/>
      </c>
      <c r="X1598">
        <f>IF(AND(U1598=1,T1598=1,C1598&lt;&gt;0),ABS(S1598)+ROW()/1000000,0)</f>
        <v/>
      </c>
    </row>
    <row r="1599">
      <c r="A1599" t="n">
        <v>201811</v>
      </c>
      <c r="B1599" t="inlineStr">
        <is>
          <t>11/2018</t>
        </is>
      </c>
      <c r="C1599" t="n">
        <v>18</v>
      </c>
      <c r="D1599" t="inlineStr">
        <is>
          <t>S18</t>
        </is>
      </c>
      <c r="E1599" t="inlineStr">
        <is>
          <t>Nexa Mayotte (S18)</t>
        </is>
      </c>
      <c r="F1599" t="inlineStr">
        <is>
          <t>Pháp</t>
        </is>
      </c>
      <c r="G1599" t="inlineStr">
        <is>
          <t>POS</t>
        </is>
      </c>
      <c r="H1599" s="42" t="n">
        <v>7666.67</v>
      </c>
      <c r="I1599" s="42" t="n">
        <v>0</v>
      </c>
      <c r="J1599" s="42" t="n">
        <v>7666.67</v>
      </c>
      <c r="K1599" s="42" t="n">
        <v>0</v>
      </c>
      <c r="L1599" s="42" t="n">
        <v>4</v>
      </c>
      <c r="M1599" s="42" t="n">
        <v>25</v>
      </c>
      <c r="N1599" s="42" t="n">
        <v>7666.67</v>
      </c>
      <c r="O1599" s="42" t="n">
        <v>7666.67</v>
      </c>
      <c r="P1599" s="42" t="n">
        <v>0</v>
      </c>
      <c r="Q1599" s="42" t="n">
        <v>0</v>
      </c>
      <c r="R1599" s="42" t="n">
        <v>0</v>
      </c>
      <c r="S1599" s="42">
        <f>N1599-(J1599-K1599)</f>
        <v/>
      </c>
      <c r="T1599">
        <f>IF(N1599=0,0,IF(AND(ABS(S1599)&gt;Calc!$B$8,ABS(S1599)/ABS(N1599)&gt;Calc!$B$9),1,0))</f>
        <v/>
      </c>
      <c r="U1599">
        <f>IF(AND(A1599=Calc!$B$3,OR(Calc!$B$6="*",G1599=Calc!$B$6),OR(Calc!$B$7="*",F1599=Calc!$B$7)),1,0)</f>
        <v/>
      </c>
      <c r="V1599">
        <f>IF(AND(U1599=1,J1599&gt;0),J1599+ROW()/1000000,0)</f>
        <v/>
      </c>
      <c r="W1599">
        <f>IF(AND(U1599=1,OR(N1599&lt;&gt;0,J1599&lt;&gt;0)),ABS(S1599)+ROW()/1000000,0)</f>
        <v/>
      </c>
      <c r="X1599">
        <f>IF(AND(U1599=1,T1599=1,C1599&lt;&gt;0),ABS(S1599)+ROW()/1000000,0)</f>
        <v/>
      </c>
    </row>
    <row r="1600">
      <c r="A1600" t="n">
        <v>201811</v>
      </c>
      <c r="B1600" t="inlineStr">
        <is>
          <t>11/2018</t>
        </is>
      </c>
      <c r="C1600" t="n">
        <v>19</v>
      </c>
      <c r="D1600" t="inlineStr">
        <is>
          <t>S19</t>
        </is>
      </c>
      <c r="E1600" t="inlineStr">
        <is>
          <t>Nexa Berlin (S19)</t>
        </is>
      </c>
      <c r="F1600" t="inlineStr">
        <is>
          <t>Đức</t>
        </is>
      </c>
      <c r="G1600" t="inlineStr">
        <is>
          <t>POS</t>
        </is>
      </c>
      <c r="H1600" s="42" t="n">
        <v>15255.38</v>
      </c>
      <c r="I1600" s="42" t="n">
        <v>0</v>
      </c>
      <c r="J1600" s="42" t="n">
        <v>15255.38</v>
      </c>
      <c r="K1600" s="42" t="n">
        <v>0</v>
      </c>
      <c r="L1600" s="42" t="n">
        <v>4</v>
      </c>
      <c r="M1600" s="42" t="n">
        <v>43</v>
      </c>
      <c r="N1600" s="42" t="n">
        <v>15255.38</v>
      </c>
      <c r="O1600" s="42" t="n">
        <v>15255.38</v>
      </c>
      <c r="P1600" s="42" t="n">
        <v>0</v>
      </c>
      <c r="Q1600" s="42" t="n">
        <v>0</v>
      </c>
      <c r="R1600" s="42" t="n">
        <v>0</v>
      </c>
      <c r="S1600" s="42">
        <f>N1600-(J1600-K1600)</f>
        <v/>
      </c>
      <c r="T1600">
        <f>IF(N1600=0,0,IF(AND(ABS(S1600)&gt;Calc!$B$8,ABS(S1600)/ABS(N1600)&gt;Calc!$B$9),1,0))</f>
        <v/>
      </c>
      <c r="U1600">
        <f>IF(AND(A1600=Calc!$B$3,OR(Calc!$B$6="*",G1600=Calc!$B$6),OR(Calc!$B$7="*",F1600=Calc!$B$7)),1,0)</f>
        <v/>
      </c>
      <c r="V1600">
        <f>IF(AND(U1600=1,J1600&gt;0),J1600+ROW()/1000000,0)</f>
        <v/>
      </c>
      <c r="W1600">
        <f>IF(AND(U1600=1,OR(N1600&lt;&gt;0,J1600&lt;&gt;0)),ABS(S1600)+ROW()/1000000,0)</f>
        <v/>
      </c>
      <c r="X1600">
        <f>IF(AND(U1600=1,T1600=1,C1600&lt;&gt;0),ABS(S1600)+ROW()/1000000,0)</f>
        <v/>
      </c>
    </row>
    <row r="1601">
      <c r="A1601" t="n">
        <v>201811</v>
      </c>
      <c r="B1601" t="inlineStr">
        <is>
          <t>11/2018</t>
        </is>
      </c>
      <c r="C1601" t="n">
        <v>20</v>
      </c>
      <c r="D1601" t="inlineStr">
        <is>
          <t>S20</t>
        </is>
      </c>
      <c r="E1601" t="inlineStr">
        <is>
          <t>Nexa Brandenburg (S20)</t>
        </is>
      </c>
      <c r="F1601" t="inlineStr">
        <is>
          <t>Đức</t>
        </is>
      </c>
      <c r="G1601" t="inlineStr">
        <is>
          <t>POS</t>
        </is>
      </c>
      <c r="H1601" s="42" t="n">
        <v>11891.37</v>
      </c>
      <c r="I1601" s="42" t="n">
        <v>19.35</v>
      </c>
      <c r="J1601" s="42" t="n">
        <v>11872.02</v>
      </c>
      <c r="K1601" s="42" t="n">
        <v>586</v>
      </c>
      <c r="L1601" s="42" t="n">
        <v>6</v>
      </c>
      <c r="M1601" s="42" t="n">
        <v>51</v>
      </c>
      <c r="N1601" s="42" t="n">
        <v>11286.02</v>
      </c>
      <c r="O1601" s="42" t="n">
        <v>11872.02</v>
      </c>
      <c r="P1601" s="42" t="n">
        <v>0</v>
      </c>
      <c r="Q1601" s="42" t="n">
        <v>0</v>
      </c>
      <c r="R1601" s="42" t="n">
        <v>0</v>
      </c>
      <c r="S1601" s="42">
        <f>N1601-(J1601-K1601)</f>
        <v/>
      </c>
      <c r="T1601">
        <f>IF(N1601=0,0,IF(AND(ABS(S1601)&gt;Calc!$B$8,ABS(S1601)/ABS(N1601)&gt;Calc!$B$9),1,0))</f>
        <v/>
      </c>
      <c r="U1601">
        <f>IF(AND(A1601=Calc!$B$3,OR(Calc!$B$6="*",G1601=Calc!$B$6),OR(Calc!$B$7="*",F1601=Calc!$B$7)),1,0)</f>
        <v/>
      </c>
      <c r="V1601">
        <f>IF(AND(U1601=1,J1601&gt;0),J1601+ROW()/1000000,0)</f>
        <v/>
      </c>
      <c r="W1601">
        <f>IF(AND(U1601=1,OR(N1601&lt;&gt;0,J1601&lt;&gt;0)),ABS(S1601)+ROW()/1000000,0)</f>
        <v/>
      </c>
      <c r="X1601">
        <f>IF(AND(U1601=1,T1601=1,C1601&lt;&gt;0),ABS(S1601)+ROW()/1000000,0)</f>
        <v/>
      </c>
    </row>
    <row r="1602">
      <c r="A1602" t="n">
        <v>201811</v>
      </c>
      <c r="B1602" t="inlineStr">
        <is>
          <t>11/2018</t>
        </is>
      </c>
      <c r="C1602" t="n">
        <v>21</v>
      </c>
      <c r="D1602" t="inlineStr">
        <is>
          <t>S21</t>
        </is>
      </c>
      <c r="E1602" t="inlineStr">
        <is>
          <t>Nexa Freie Hansestadt Bremen (S21)</t>
        </is>
      </c>
      <c r="F1602" t="inlineStr">
        <is>
          <t>Đức</t>
        </is>
      </c>
      <c r="G1602" t="inlineStr">
        <is>
          <t>POS</t>
        </is>
      </c>
      <c r="H1602" s="42" t="n">
        <v>25651.28</v>
      </c>
      <c r="I1602" s="42" t="n">
        <v>135</v>
      </c>
      <c r="J1602" s="42" t="n">
        <v>25516.28</v>
      </c>
      <c r="K1602" s="42" t="n">
        <v>231.52</v>
      </c>
      <c r="L1602" s="42" t="n">
        <v>7</v>
      </c>
      <c r="M1602" s="42" t="n">
        <v>47</v>
      </c>
      <c r="N1602" s="42" t="n">
        <v>25284.76</v>
      </c>
      <c r="O1602" s="42" t="n">
        <v>25516.28</v>
      </c>
      <c r="P1602" s="42" t="n">
        <v>0</v>
      </c>
      <c r="Q1602" s="42" t="n">
        <v>0</v>
      </c>
      <c r="R1602" s="42" t="n">
        <v>0</v>
      </c>
      <c r="S1602" s="42">
        <f>N1602-(J1602-K1602)</f>
        <v/>
      </c>
      <c r="T1602">
        <f>IF(N1602=0,0,IF(AND(ABS(S1602)&gt;Calc!$B$8,ABS(S1602)/ABS(N1602)&gt;Calc!$B$9),1,0))</f>
        <v/>
      </c>
      <c r="U1602">
        <f>IF(AND(A1602=Calc!$B$3,OR(Calc!$B$6="*",G1602=Calc!$B$6),OR(Calc!$B$7="*",F1602=Calc!$B$7)),1,0)</f>
        <v/>
      </c>
      <c r="V1602">
        <f>IF(AND(U1602=1,J1602&gt;0),J1602+ROW()/1000000,0)</f>
        <v/>
      </c>
      <c r="W1602">
        <f>IF(AND(U1602=1,OR(N1602&lt;&gt;0,J1602&lt;&gt;0)),ABS(S1602)+ROW()/1000000,0)</f>
        <v/>
      </c>
      <c r="X1602">
        <f>IF(AND(U1602=1,T1602=1,C1602&lt;&gt;0),ABS(S1602)+ROW()/1000000,0)</f>
        <v/>
      </c>
    </row>
    <row r="1603">
      <c r="A1603" t="n">
        <v>201811</v>
      </c>
      <c r="B1603" t="inlineStr">
        <is>
          <t>11/2018</t>
        </is>
      </c>
      <c r="C1603" t="n">
        <v>22</v>
      </c>
      <c r="D1603" t="inlineStr">
        <is>
          <t>S22</t>
        </is>
      </c>
      <c r="E1603" t="inlineStr">
        <is>
          <t>Nexa Freistaat Thüringen (S22)</t>
        </is>
      </c>
      <c r="F1603" t="inlineStr">
        <is>
          <t>Đức</t>
        </is>
      </c>
      <c r="G1603" t="inlineStr">
        <is>
          <t>POS</t>
        </is>
      </c>
      <c r="H1603" s="42" t="n">
        <v>12192.92</v>
      </c>
      <c r="I1603" s="42" t="n">
        <v>964.95</v>
      </c>
      <c r="J1603" s="42" t="n">
        <v>11227.97</v>
      </c>
      <c r="K1603" s="42" t="n">
        <v>6700</v>
      </c>
      <c r="L1603" s="42" t="n">
        <v>3</v>
      </c>
      <c r="M1603" s="42" t="n">
        <v>19</v>
      </c>
      <c r="N1603" s="42" t="n">
        <v>4527.97</v>
      </c>
      <c r="O1603" s="42" t="n">
        <v>11227.97</v>
      </c>
      <c r="P1603" s="42" t="n">
        <v>1</v>
      </c>
      <c r="Q1603" s="42" t="n">
        <v>0</v>
      </c>
      <c r="R1603" s="42" t="n">
        <v>0</v>
      </c>
      <c r="S1603" s="42">
        <f>N1603-(J1603-K1603)</f>
        <v/>
      </c>
      <c r="T1603">
        <f>IF(N1603=0,0,IF(AND(ABS(S1603)&gt;Calc!$B$8,ABS(S1603)/ABS(N1603)&gt;Calc!$B$9),1,0))</f>
        <v/>
      </c>
      <c r="U1603">
        <f>IF(AND(A1603=Calc!$B$3,OR(Calc!$B$6="*",G1603=Calc!$B$6),OR(Calc!$B$7="*",F1603=Calc!$B$7)),1,0)</f>
        <v/>
      </c>
      <c r="V1603">
        <f>IF(AND(U1603=1,J1603&gt;0),J1603+ROW()/1000000,0)</f>
        <v/>
      </c>
      <c r="W1603">
        <f>IF(AND(U1603=1,OR(N1603&lt;&gt;0,J1603&lt;&gt;0)),ABS(S1603)+ROW()/1000000,0)</f>
        <v/>
      </c>
      <c r="X1603">
        <f>IF(AND(U1603=1,T1603=1,C1603&lt;&gt;0),ABS(S1603)+ROW()/1000000,0)</f>
        <v/>
      </c>
    </row>
    <row r="1604">
      <c r="A1604" t="n">
        <v>201811</v>
      </c>
      <c r="B1604" t="inlineStr">
        <is>
          <t>11/2018</t>
        </is>
      </c>
      <c r="C1604" t="n">
        <v>23</v>
      </c>
      <c r="D1604" t="inlineStr">
        <is>
          <t>S23</t>
        </is>
      </c>
      <c r="E1604" t="inlineStr">
        <is>
          <t>Nexa Hamburg (S23)</t>
        </is>
      </c>
      <c r="F1604" t="inlineStr">
        <is>
          <t>Đức</t>
        </is>
      </c>
      <c r="G1604" t="inlineStr">
        <is>
          <t>POS</t>
        </is>
      </c>
      <c r="H1604" s="42" t="n">
        <v>26197.11</v>
      </c>
      <c r="I1604" s="42" t="n">
        <v>331.86</v>
      </c>
      <c r="J1604" s="42" t="n">
        <v>25865.25</v>
      </c>
      <c r="K1604" s="42" t="n">
        <v>2097</v>
      </c>
      <c r="L1604" s="42" t="n">
        <v>5</v>
      </c>
      <c r="M1604" s="42" t="n">
        <v>41</v>
      </c>
      <c r="N1604" s="42" t="n">
        <v>23768.25</v>
      </c>
      <c r="O1604" s="42" t="n">
        <v>25865.25</v>
      </c>
      <c r="P1604" s="42" t="n">
        <v>1</v>
      </c>
      <c r="Q1604" s="42" t="n">
        <v>0</v>
      </c>
      <c r="R1604" s="42" t="n">
        <v>0</v>
      </c>
      <c r="S1604" s="42">
        <f>N1604-(J1604-K1604)</f>
        <v/>
      </c>
      <c r="T1604">
        <f>IF(N1604=0,0,IF(AND(ABS(S1604)&gt;Calc!$B$8,ABS(S1604)/ABS(N1604)&gt;Calc!$B$9),1,0))</f>
        <v/>
      </c>
      <c r="U1604">
        <f>IF(AND(A1604=Calc!$B$3,OR(Calc!$B$6="*",G1604=Calc!$B$6),OR(Calc!$B$7="*",F1604=Calc!$B$7)),1,0)</f>
        <v/>
      </c>
      <c r="V1604">
        <f>IF(AND(U1604=1,J1604&gt;0),J1604+ROW()/1000000,0)</f>
        <v/>
      </c>
      <c r="W1604">
        <f>IF(AND(U1604=1,OR(N1604&lt;&gt;0,J1604&lt;&gt;0)),ABS(S1604)+ROW()/1000000,0)</f>
        <v/>
      </c>
      <c r="X1604">
        <f>IF(AND(U1604=1,T1604=1,C1604&lt;&gt;0),ABS(S1604)+ROW()/1000000,0)</f>
        <v/>
      </c>
    </row>
    <row r="1605">
      <c r="A1605" t="n">
        <v>201811</v>
      </c>
      <c r="B1605" t="inlineStr">
        <is>
          <t>11/2018</t>
        </is>
      </c>
      <c r="C1605" t="n">
        <v>24</v>
      </c>
      <c r="D1605" t="inlineStr">
        <is>
          <t>S24</t>
        </is>
      </c>
      <c r="E1605" t="inlineStr">
        <is>
          <t>Nexa Hessen (S24)</t>
        </is>
      </c>
      <c r="F1605" t="inlineStr">
        <is>
          <t>Đức</t>
        </is>
      </c>
      <c r="G1605" t="inlineStr">
        <is>
          <t>POS</t>
        </is>
      </c>
      <c r="H1605" s="42" t="n">
        <v>39876.93</v>
      </c>
      <c r="I1605" s="42" t="n">
        <v>513.74</v>
      </c>
      <c r="J1605" s="42" t="n">
        <v>39363.19</v>
      </c>
      <c r="K1605" s="42" t="n">
        <v>199.97</v>
      </c>
      <c r="L1605" s="42" t="n">
        <v>9</v>
      </c>
      <c r="M1605" s="42" t="n">
        <v>90</v>
      </c>
      <c r="N1605" s="42" t="n">
        <v>39163.22</v>
      </c>
      <c r="O1605" s="42" t="n">
        <v>39363.19</v>
      </c>
      <c r="P1605" s="42" t="n">
        <v>0</v>
      </c>
      <c r="Q1605" s="42" t="n">
        <v>0</v>
      </c>
      <c r="R1605" s="42" t="n">
        <v>0</v>
      </c>
      <c r="S1605" s="42">
        <f>N1605-(J1605-K1605)</f>
        <v/>
      </c>
      <c r="T1605">
        <f>IF(N1605=0,0,IF(AND(ABS(S1605)&gt;Calc!$B$8,ABS(S1605)/ABS(N1605)&gt;Calc!$B$9),1,0))</f>
        <v/>
      </c>
      <c r="U1605">
        <f>IF(AND(A1605=Calc!$B$3,OR(Calc!$B$6="*",G1605=Calc!$B$6),OR(Calc!$B$7="*",F1605=Calc!$B$7)),1,0)</f>
        <v/>
      </c>
      <c r="V1605">
        <f>IF(AND(U1605=1,J1605&gt;0),J1605+ROW()/1000000,0)</f>
        <v/>
      </c>
      <c r="W1605">
        <f>IF(AND(U1605=1,OR(N1605&lt;&gt;0,J1605&lt;&gt;0)),ABS(S1605)+ROW()/1000000,0)</f>
        <v/>
      </c>
      <c r="X1605">
        <f>IF(AND(U1605=1,T1605=1,C1605&lt;&gt;0),ABS(S1605)+ROW()/1000000,0)</f>
        <v/>
      </c>
    </row>
    <row r="1606">
      <c r="A1606" t="n">
        <v>201811</v>
      </c>
      <c r="B1606" t="inlineStr">
        <is>
          <t>11/2018</t>
        </is>
      </c>
      <c r="C1606" t="n">
        <v>27</v>
      </c>
      <c r="D1606" t="inlineStr">
        <is>
          <t>S27</t>
        </is>
      </c>
      <c r="E1606" t="inlineStr">
        <is>
          <t>Nexa Sachsen-Anhalt (S27)</t>
        </is>
      </c>
      <c r="F1606" t="inlineStr">
        <is>
          <t>Đức</t>
        </is>
      </c>
      <c r="G1606" t="inlineStr">
        <is>
          <t>POS</t>
        </is>
      </c>
      <c r="H1606" s="42" t="n">
        <v>24639.05</v>
      </c>
      <c r="I1606" s="42" t="n">
        <v>2545.33</v>
      </c>
      <c r="J1606" s="42" t="n">
        <v>22093.72</v>
      </c>
      <c r="K1606" s="42" t="n">
        <v>0</v>
      </c>
      <c r="L1606" s="42" t="n">
        <v>7</v>
      </c>
      <c r="M1606" s="42" t="n">
        <v>54</v>
      </c>
      <c r="N1606" s="42" t="n">
        <v>22093.72</v>
      </c>
      <c r="O1606" s="42" t="n">
        <v>22093.72</v>
      </c>
      <c r="P1606" s="42" t="n">
        <v>1</v>
      </c>
      <c r="Q1606" s="42" t="n">
        <v>0</v>
      </c>
      <c r="R1606" s="42" t="n">
        <v>0</v>
      </c>
      <c r="S1606" s="42">
        <f>N1606-(J1606-K1606)</f>
        <v/>
      </c>
      <c r="T1606">
        <f>IF(N1606=0,0,IF(AND(ABS(S1606)&gt;Calc!$B$8,ABS(S1606)/ABS(N1606)&gt;Calc!$B$9),1,0))</f>
        <v/>
      </c>
      <c r="U1606">
        <f>IF(AND(A1606=Calc!$B$3,OR(Calc!$B$6="*",G1606=Calc!$B$6),OR(Calc!$B$7="*",F1606=Calc!$B$7)),1,0)</f>
        <v/>
      </c>
      <c r="V1606">
        <f>IF(AND(U1606=1,J1606&gt;0),J1606+ROW()/1000000,0)</f>
        <v/>
      </c>
      <c r="W1606">
        <f>IF(AND(U1606=1,OR(N1606&lt;&gt;0,J1606&lt;&gt;0)),ABS(S1606)+ROW()/1000000,0)</f>
        <v/>
      </c>
      <c r="X1606">
        <f>IF(AND(U1606=1,T1606=1,C1606&lt;&gt;0),ABS(S1606)+ROW()/1000000,0)</f>
        <v/>
      </c>
    </row>
    <row r="1607">
      <c r="A1607" t="n">
        <v>201811</v>
      </c>
      <c r="B1607" t="inlineStr">
        <is>
          <t>11/2018</t>
        </is>
      </c>
      <c r="C1607" t="n">
        <v>29</v>
      </c>
      <c r="D1607" t="inlineStr">
        <is>
          <t>S29</t>
        </is>
      </c>
      <c r="E1607" t="inlineStr">
        <is>
          <t>Nexa Enna (S29)</t>
        </is>
      </c>
      <c r="F1607" t="inlineStr">
        <is>
          <t>Ý</t>
        </is>
      </c>
      <c r="G1607" t="inlineStr">
        <is>
          <t>POS</t>
        </is>
      </c>
      <c r="H1607" s="42" t="n">
        <v>12418.78</v>
      </c>
      <c r="I1607" s="42" t="n">
        <v>437.54</v>
      </c>
      <c r="J1607" s="42" t="n">
        <v>11981.24</v>
      </c>
      <c r="K1607" s="42" t="n">
        <v>0</v>
      </c>
      <c r="L1607" s="42" t="n">
        <v>6</v>
      </c>
      <c r="M1607" s="42" t="n">
        <v>45</v>
      </c>
      <c r="N1607" s="42" t="n">
        <v>11981.24</v>
      </c>
      <c r="O1607" s="42" t="n">
        <v>11981.24</v>
      </c>
      <c r="P1607" s="42" t="n">
        <v>0</v>
      </c>
      <c r="Q1607" s="42" t="n">
        <v>0</v>
      </c>
      <c r="R1607" s="42" t="n">
        <v>0</v>
      </c>
      <c r="S1607" s="42">
        <f>N1607-(J1607-K1607)</f>
        <v/>
      </c>
      <c r="T1607">
        <f>IF(N1607=0,0,IF(AND(ABS(S1607)&gt;Calc!$B$8,ABS(S1607)/ABS(N1607)&gt;Calc!$B$9),1,0))</f>
        <v/>
      </c>
      <c r="U1607">
        <f>IF(AND(A1607=Calc!$B$3,OR(Calc!$B$6="*",G1607=Calc!$B$6),OR(Calc!$B$7="*",F1607=Calc!$B$7)),1,0)</f>
        <v/>
      </c>
      <c r="V1607">
        <f>IF(AND(U1607=1,J1607&gt;0),J1607+ROW()/1000000,0)</f>
        <v/>
      </c>
      <c r="W1607">
        <f>IF(AND(U1607=1,OR(N1607&lt;&gt;0,J1607&lt;&gt;0)),ABS(S1607)+ROW()/1000000,0)</f>
        <v/>
      </c>
      <c r="X1607">
        <f>IF(AND(U1607=1,T1607=1,C1607&lt;&gt;0),ABS(S1607)+ROW()/1000000,0)</f>
        <v/>
      </c>
    </row>
    <row r="1608">
      <c r="A1608" t="n">
        <v>201811</v>
      </c>
      <c r="B1608" t="inlineStr">
        <is>
          <t>11/2018</t>
        </is>
      </c>
      <c r="C1608" t="n">
        <v>30</v>
      </c>
      <c r="D1608" t="inlineStr">
        <is>
          <t>S30</t>
        </is>
      </c>
      <c r="E1608" t="inlineStr">
        <is>
          <t>Nexa Pesaro (S30)</t>
        </is>
      </c>
      <c r="F1608" t="inlineStr">
        <is>
          <t>Ý</t>
        </is>
      </c>
      <c r="G1608" t="inlineStr">
        <is>
          <t>POS</t>
        </is>
      </c>
      <c r="H1608" s="42" t="n">
        <v>22628.5</v>
      </c>
      <c r="I1608" s="42" t="n">
        <v>149.97</v>
      </c>
      <c r="J1608" s="42" t="n">
        <v>22478.53</v>
      </c>
      <c r="K1608" s="42" t="n">
        <v>4724.99</v>
      </c>
      <c r="L1608" s="42" t="n">
        <v>9</v>
      </c>
      <c r="M1608" s="42" t="n">
        <v>42</v>
      </c>
      <c r="N1608" s="42" t="n">
        <v>17753.54</v>
      </c>
      <c r="O1608" s="42" t="n">
        <v>22478.53</v>
      </c>
      <c r="P1608" s="42" t="n">
        <v>0</v>
      </c>
      <c r="Q1608" s="42" t="n">
        <v>0</v>
      </c>
      <c r="R1608" s="42" t="n">
        <v>0</v>
      </c>
      <c r="S1608" s="42">
        <f>N1608-(J1608-K1608)</f>
        <v/>
      </c>
      <c r="T1608">
        <f>IF(N1608=0,0,IF(AND(ABS(S1608)&gt;Calc!$B$8,ABS(S1608)/ABS(N1608)&gt;Calc!$B$9),1,0))</f>
        <v/>
      </c>
      <c r="U1608">
        <f>IF(AND(A1608=Calc!$B$3,OR(Calc!$B$6="*",G1608=Calc!$B$6),OR(Calc!$B$7="*",F1608=Calc!$B$7)),1,0)</f>
        <v/>
      </c>
      <c r="V1608">
        <f>IF(AND(U1608=1,J1608&gt;0),J1608+ROW()/1000000,0)</f>
        <v/>
      </c>
      <c r="W1608">
        <f>IF(AND(U1608=1,OR(N1608&lt;&gt;0,J1608&lt;&gt;0)),ABS(S1608)+ROW()/1000000,0)</f>
        <v/>
      </c>
      <c r="X1608">
        <f>IF(AND(U1608=1,T1608=1,C1608&lt;&gt;0),ABS(S1608)+ROW()/1000000,0)</f>
        <v/>
      </c>
    </row>
    <row r="1609">
      <c r="A1609" t="n">
        <v>201811</v>
      </c>
      <c r="B1609" t="inlineStr">
        <is>
          <t>11/2018</t>
        </is>
      </c>
      <c r="C1609" t="n">
        <v>31</v>
      </c>
      <c r="D1609" t="inlineStr">
        <is>
          <t>S31</t>
        </is>
      </c>
      <c r="E1609" t="inlineStr">
        <is>
          <t>Nexa Drenthe (S31)</t>
        </is>
      </c>
      <c r="F1609" t="inlineStr">
        <is>
          <t>Hà Lan</t>
        </is>
      </c>
      <c r="G1609" t="inlineStr">
        <is>
          <t>POS</t>
        </is>
      </c>
      <c r="H1609" s="42" t="n">
        <v>16677.67</v>
      </c>
      <c r="I1609" s="42" t="n">
        <v>215.88</v>
      </c>
      <c r="J1609" s="42" t="n">
        <v>16461.79</v>
      </c>
      <c r="K1609" s="42" t="n">
        <v>199.99</v>
      </c>
      <c r="L1609" s="42" t="n">
        <v>7</v>
      </c>
      <c r="M1609" s="42" t="n">
        <v>59</v>
      </c>
      <c r="N1609" s="42" t="n">
        <v>16261.8</v>
      </c>
      <c r="O1609" s="42" t="n">
        <v>16461.79</v>
      </c>
      <c r="P1609" s="42" t="n">
        <v>0</v>
      </c>
      <c r="Q1609" s="42" t="n">
        <v>0</v>
      </c>
      <c r="R1609" s="42" t="n">
        <v>0</v>
      </c>
      <c r="S1609" s="42">
        <f>N1609-(J1609-K1609)</f>
        <v/>
      </c>
      <c r="T1609">
        <f>IF(N1609=0,0,IF(AND(ABS(S1609)&gt;Calc!$B$8,ABS(S1609)/ABS(N1609)&gt;Calc!$B$9),1,0))</f>
        <v/>
      </c>
      <c r="U1609">
        <f>IF(AND(A1609=Calc!$B$3,OR(Calc!$B$6="*",G1609=Calc!$B$6),OR(Calc!$B$7="*",F1609=Calc!$B$7)),1,0)</f>
        <v/>
      </c>
      <c r="V1609">
        <f>IF(AND(U1609=1,J1609&gt;0),J1609+ROW()/1000000,0)</f>
        <v/>
      </c>
      <c r="W1609">
        <f>IF(AND(U1609=1,OR(N1609&lt;&gt;0,J1609&lt;&gt;0)),ABS(S1609)+ROW()/1000000,0)</f>
        <v/>
      </c>
      <c r="X1609">
        <f>IF(AND(U1609=1,T1609=1,C1609&lt;&gt;0),ABS(S1609)+ROW()/1000000,0)</f>
        <v/>
      </c>
    </row>
    <row r="1610">
      <c r="A1610" t="n">
        <v>201811</v>
      </c>
      <c r="B1610" t="inlineStr">
        <is>
          <t>11/2018</t>
        </is>
      </c>
      <c r="C1610" t="n">
        <v>32</v>
      </c>
      <c r="D1610" t="inlineStr">
        <is>
          <t>S32</t>
        </is>
      </c>
      <c r="E1610" t="inlineStr">
        <is>
          <t>Nexa Flevoland (S32)</t>
        </is>
      </c>
      <c r="F1610" t="inlineStr">
        <is>
          <t>Hà Lan</t>
        </is>
      </c>
      <c r="G1610" t="inlineStr">
        <is>
          <t>POS</t>
        </is>
      </c>
      <c r="H1610" s="42" t="n">
        <v>2036</v>
      </c>
      <c r="I1610" s="42" t="n">
        <v>44.1</v>
      </c>
      <c r="J1610" s="42" t="n">
        <v>1991.9</v>
      </c>
      <c r="K1610" s="42" t="n">
        <v>0</v>
      </c>
      <c r="L1610" s="42" t="n">
        <v>3</v>
      </c>
      <c r="M1610" s="42" t="n">
        <v>10</v>
      </c>
      <c r="N1610" s="42" t="n">
        <v>1991.9</v>
      </c>
      <c r="O1610" s="42" t="n">
        <v>1991.9</v>
      </c>
      <c r="P1610" s="42" t="n">
        <v>0</v>
      </c>
      <c r="Q1610" s="42" t="n">
        <v>0</v>
      </c>
      <c r="R1610" s="42" t="n">
        <v>0</v>
      </c>
      <c r="S1610" s="42">
        <f>N1610-(J1610-K1610)</f>
        <v/>
      </c>
      <c r="T1610">
        <f>IF(N1610=0,0,IF(AND(ABS(S1610)&gt;Calc!$B$8,ABS(S1610)/ABS(N1610)&gt;Calc!$B$9),1,0))</f>
        <v/>
      </c>
      <c r="U1610">
        <f>IF(AND(A1610=Calc!$B$3,OR(Calc!$B$6="*",G1610=Calc!$B$6),OR(Calc!$B$7="*",F1610=Calc!$B$7)),1,0)</f>
        <v/>
      </c>
      <c r="V1610">
        <f>IF(AND(U1610=1,J1610&gt;0),J1610+ROW()/1000000,0)</f>
        <v/>
      </c>
      <c r="W1610">
        <f>IF(AND(U1610=1,OR(N1610&lt;&gt;0,J1610&lt;&gt;0)),ABS(S1610)+ROW()/1000000,0)</f>
        <v/>
      </c>
      <c r="X1610">
        <f>IF(AND(U1610=1,T1610=1,C1610&lt;&gt;0),ABS(S1610)+ROW()/1000000,0)</f>
        <v/>
      </c>
    </row>
    <row r="1611">
      <c r="A1611" t="n">
        <v>201811</v>
      </c>
      <c r="B1611" t="inlineStr">
        <is>
          <t>11/2018</t>
        </is>
      </c>
      <c r="C1611" t="n">
        <v>33</v>
      </c>
      <c r="D1611" t="inlineStr">
        <is>
          <t>S33</t>
        </is>
      </c>
      <c r="E1611" t="inlineStr">
        <is>
          <t>Nexa Friesland (S33)</t>
        </is>
      </c>
      <c r="F1611" t="inlineStr">
        <is>
          <t>Hà Lan</t>
        </is>
      </c>
      <c r="G1611" t="inlineStr">
        <is>
          <t>POS</t>
        </is>
      </c>
      <c r="H1611" s="42" t="n">
        <v>14686.48</v>
      </c>
      <c r="I1611" s="42" t="n">
        <v>542.1</v>
      </c>
      <c r="J1611" s="42" t="n">
        <v>14144.38</v>
      </c>
      <c r="K1611" s="42" t="n">
        <v>0</v>
      </c>
      <c r="L1611" s="42" t="n">
        <v>8</v>
      </c>
      <c r="M1611" s="42" t="n">
        <v>53</v>
      </c>
      <c r="N1611" s="42" t="n">
        <v>14144.38</v>
      </c>
      <c r="O1611" s="42" t="n">
        <v>14144.38</v>
      </c>
      <c r="P1611" s="42" t="n">
        <v>0</v>
      </c>
      <c r="Q1611" s="42" t="n">
        <v>0</v>
      </c>
      <c r="R1611" s="42" t="n">
        <v>0</v>
      </c>
      <c r="S1611" s="42">
        <f>N1611-(J1611-K1611)</f>
        <v/>
      </c>
      <c r="T1611">
        <f>IF(N1611=0,0,IF(AND(ABS(S1611)&gt;Calc!$B$8,ABS(S1611)/ABS(N1611)&gt;Calc!$B$9),1,0))</f>
        <v/>
      </c>
      <c r="U1611">
        <f>IF(AND(A1611=Calc!$B$3,OR(Calc!$B$6="*",G1611=Calc!$B$6),OR(Calc!$B$7="*",F1611=Calc!$B$7)),1,0)</f>
        <v/>
      </c>
      <c r="V1611">
        <f>IF(AND(U1611=1,J1611&gt;0),J1611+ROW()/1000000,0)</f>
        <v/>
      </c>
      <c r="W1611">
        <f>IF(AND(U1611=1,OR(N1611&lt;&gt;0,J1611&lt;&gt;0)),ABS(S1611)+ROW()/1000000,0)</f>
        <v/>
      </c>
      <c r="X1611">
        <f>IF(AND(U1611=1,T1611=1,C1611&lt;&gt;0),ABS(S1611)+ROW()/1000000,0)</f>
        <v/>
      </c>
    </row>
    <row r="1612">
      <c r="A1612" t="n">
        <v>201811</v>
      </c>
      <c r="B1612" t="inlineStr">
        <is>
          <t>11/2018</t>
        </is>
      </c>
      <c r="C1612" t="n">
        <v>34</v>
      </c>
      <c r="D1612" t="inlineStr">
        <is>
          <t>S34</t>
        </is>
      </c>
      <c r="E1612" t="inlineStr">
        <is>
          <t>Nexa Groningen (S34)</t>
        </is>
      </c>
      <c r="F1612" t="inlineStr">
        <is>
          <t>Hà Lan</t>
        </is>
      </c>
      <c r="G1612" t="inlineStr">
        <is>
          <t>POS</t>
        </is>
      </c>
      <c r="H1612" s="42" t="n">
        <v>3517.07</v>
      </c>
      <c r="I1612" s="42" t="n">
        <v>263.98</v>
      </c>
      <c r="J1612" s="42" t="n">
        <v>3253.09</v>
      </c>
      <c r="K1612" s="42" t="n">
        <v>4845</v>
      </c>
      <c r="L1612" s="42" t="n">
        <v>4</v>
      </c>
      <c r="M1612" s="42" t="n">
        <v>27</v>
      </c>
      <c r="N1612" s="42" t="n">
        <v>-1591.91</v>
      </c>
      <c r="O1612" s="42" t="n">
        <v>3253.09</v>
      </c>
      <c r="P1612" s="42" t="n">
        <v>0</v>
      </c>
      <c r="Q1612" s="42" t="n">
        <v>0</v>
      </c>
      <c r="R1612" s="42" t="n">
        <v>0</v>
      </c>
      <c r="S1612" s="42">
        <f>N1612-(J1612-K1612)</f>
        <v/>
      </c>
      <c r="T1612">
        <f>IF(N1612=0,0,IF(AND(ABS(S1612)&gt;Calc!$B$8,ABS(S1612)/ABS(N1612)&gt;Calc!$B$9),1,0))</f>
        <v/>
      </c>
      <c r="U1612">
        <f>IF(AND(A1612=Calc!$B$3,OR(Calc!$B$6="*",G1612=Calc!$B$6),OR(Calc!$B$7="*",F1612=Calc!$B$7)),1,0)</f>
        <v/>
      </c>
      <c r="V1612">
        <f>IF(AND(U1612=1,J1612&gt;0),J1612+ROW()/1000000,0)</f>
        <v/>
      </c>
      <c r="W1612">
        <f>IF(AND(U1612=1,OR(N1612&lt;&gt;0,J1612&lt;&gt;0)),ABS(S1612)+ROW()/1000000,0)</f>
        <v/>
      </c>
      <c r="X1612">
        <f>IF(AND(U1612=1,T1612=1,C1612&lt;&gt;0),ABS(S1612)+ROW()/1000000,0)</f>
        <v/>
      </c>
    </row>
    <row r="1613">
      <c r="A1613" t="n">
        <v>201811</v>
      </c>
      <c r="B1613" t="inlineStr">
        <is>
          <t>11/2018</t>
        </is>
      </c>
      <c r="C1613" t="n">
        <v>36</v>
      </c>
      <c r="D1613" t="inlineStr">
        <is>
          <t>S36</t>
        </is>
      </c>
      <c r="E1613" t="inlineStr">
        <is>
          <t>Nexa Armagh (S36)</t>
        </is>
      </c>
      <c r="F1613" t="inlineStr">
        <is>
          <t>Anh</t>
        </is>
      </c>
      <c r="G1613" t="inlineStr">
        <is>
          <t>POS</t>
        </is>
      </c>
      <c r="H1613" s="42" t="n">
        <v>33928.36</v>
      </c>
      <c r="I1613" s="42" t="n">
        <v>1195.48</v>
      </c>
      <c r="J1613" s="42" t="n">
        <v>32732.88</v>
      </c>
      <c r="K1613" s="42" t="n">
        <v>95.90000000000001</v>
      </c>
      <c r="L1613" s="42" t="n">
        <v>14</v>
      </c>
      <c r="M1613" s="42" t="n">
        <v>101</v>
      </c>
      <c r="N1613" s="42" t="n">
        <v>32636.98</v>
      </c>
      <c r="O1613" s="42" t="n">
        <v>32732.88</v>
      </c>
      <c r="P1613" s="42" t="n">
        <v>0</v>
      </c>
      <c r="Q1613" s="42" t="n">
        <v>0</v>
      </c>
      <c r="R1613" s="42" t="n">
        <v>0</v>
      </c>
      <c r="S1613" s="42">
        <f>N1613-(J1613-K1613)</f>
        <v/>
      </c>
      <c r="T1613">
        <f>IF(N1613=0,0,IF(AND(ABS(S1613)&gt;Calc!$B$8,ABS(S1613)/ABS(N1613)&gt;Calc!$B$9),1,0))</f>
        <v/>
      </c>
      <c r="U1613">
        <f>IF(AND(A1613=Calc!$B$3,OR(Calc!$B$6="*",G1613=Calc!$B$6),OR(Calc!$B$7="*",F1613=Calc!$B$7)),1,0)</f>
        <v/>
      </c>
      <c r="V1613">
        <f>IF(AND(U1613=1,J1613&gt;0),J1613+ROW()/1000000,0)</f>
        <v/>
      </c>
      <c r="W1613">
        <f>IF(AND(U1613=1,OR(N1613&lt;&gt;0,J1613&lt;&gt;0)),ABS(S1613)+ROW()/1000000,0)</f>
        <v/>
      </c>
      <c r="X1613">
        <f>IF(AND(U1613=1,T1613=1,C1613&lt;&gt;0),ABS(S1613)+ROW()/1000000,0)</f>
        <v/>
      </c>
    </row>
    <row r="1614">
      <c r="A1614" t="n">
        <v>201811</v>
      </c>
      <c r="B1614" t="inlineStr">
        <is>
          <t>11/2018</t>
        </is>
      </c>
      <c r="C1614" t="n">
        <v>37</v>
      </c>
      <c r="D1614" t="inlineStr">
        <is>
          <t>S37</t>
        </is>
      </c>
      <c r="E1614" t="inlineStr">
        <is>
          <t>Nexa Ayrshire (S37)</t>
        </is>
      </c>
      <c r="F1614" t="inlineStr">
        <is>
          <t>Anh</t>
        </is>
      </c>
      <c r="G1614" t="inlineStr">
        <is>
          <t>POS</t>
        </is>
      </c>
      <c r="H1614" s="42" t="n">
        <v>44773.71</v>
      </c>
      <c r="I1614" s="42" t="n">
        <v>1673.22</v>
      </c>
      <c r="J1614" s="42" t="n">
        <v>43100.49</v>
      </c>
      <c r="K1614" s="42" t="n">
        <v>917.99</v>
      </c>
      <c r="L1614" s="42" t="n">
        <v>18</v>
      </c>
      <c r="M1614" s="42" t="n">
        <v>161</v>
      </c>
      <c r="N1614" s="42" t="n">
        <v>42182.5</v>
      </c>
      <c r="O1614" s="42" t="n">
        <v>43100.49</v>
      </c>
      <c r="P1614" s="42" t="n">
        <v>0</v>
      </c>
      <c r="Q1614" s="42" t="n">
        <v>0</v>
      </c>
      <c r="R1614" s="42" t="n">
        <v>0</v>
      </c>
      <c r="S1614" s="42">
        <f>N1614-(J1614-K1614)</f>
        <v/>
      </c>
      <c r="T1614">
        <f>IF(N1614=0,0,IF(AND(ABS(S1614)&gt;Calc!$B$8,ABS(S1614)/ABS(N1614)&gt;Calc!$B$9),1,0))</f>
        <v/>
      </c>
      <c r="U1614">
        <f>IF(AND(A1614=Calc!$B$3,OR(Calc!$B$6="*",G1614=Calc!$B$6),OR(Calc!$B$7="*",F1614=Calc!$B$7)),1,0)</f>
        <v/>
      </c>
      <c r="V1614">
        <f>IF(AND(U1614=1,J1614&gt;0),J1614+ROW()/1000000,0)</f>
        <v/>
      </c>
      <c r="W1614">
        <f>IF(AND(U1614=1,OR(N1614&lt;&gt;0,J1614&lt;&gt;0)),ABS(S1614)+ROW()/1000000,0)</f>
        <v/>
      </c>
      <c r="X1614">
        <f>IF(AND(U1614=1,T1614=1,C1614&lt;&gt;0),ABS(S1614)+ROW()/1000000,0)</f>
        <v/>
      </c>
    </row>
    <row r="1615">
      <c r="A1615" t="n">
        <v>201811</v>
      </c>
      <c r="B1615" t="inlineStr">
        <is>
          <t>11/2018</t>
        </is>
      </c>
      <c r="C1615" t="n">
        <v>38</v>
      </c>
      <c r="D1615" t="inlineStr">
        <is>
          <t>S38</t>
        </is>
      </c>
      <c r="E1615" t="inlineStr">
        <is>
          <t>Nexa Belfast (S38)</t>
        </is>
      </c>
      <c r="F1615" t="inlineStr">
        <is>
          <t>Anh</t>
        </is>
      </c>
      <c r="G1615" t="inlineStr">
        <is>
          <t>POS</t>
        </is>
      </c>
      <c r="H1615" s="42" t="n">
        <v>29755.66</v>
      </c>
      <c r="I1615" s="42" t="n">
        <v>234.38</v>
      </c>
      <c r="J1615" s="42" t="n">
        <v>29521.28</v>
      </c>
      <c r="K1615" s="42" t="n">
        <v>3200</v>
      </c>
      <c r="L1615" s="42" t="n">
        <v>11</v>
      </c>
      <c r="M1615" s="42" t="n">
        <v>98</v>
      </c>
      <c r="N1615" s="42" t="n">
        <v>26321.28</v>
      </c>
      <c r="O1615" s="42" t="n">
        <v>29521.28</v>
      </c>
      <c r="P1615" s="42" t="n">
        <v>0</v>
      </c>
      <c r="Q1615" s="42" t="n">
        <v>0</v>
      </c>
      <c r="R1615" s="42" t="n">
        <v>0</v>
      </c>
      <c r="S1615" s="42">
        <f>N1615-(J1615-K1615)</f>
        <v/>
      </c>
      <c r="T1615">
        <f>IF(N1615=0,0,IF(AND(ABS(S1615)&gt;Calc!$B$8,ABS(S1615)/ABS(N1615)&gt;Calc!$B$9),1,0))</f>
        <v/>
      </c>
      <c r="U1615">
        <f>IF(AND(A1615=Calc!$B$3,OR(Calc!$B$6="*",G1615=Calc!$B$6),OR(Calc!$B$7="*",F1615=Calc!$B$7)),1,0)</f>
        <v/>
      </c>
      <c r="V1615">
        <f>IF(AND(U1615=1,J1615&gt;0),J1615+ROW()/1000000,0)</f>
        <v/>
      </c>
      <c r="W1615">
        <f>IF(AND(U1615=1,OR(N1615&lt;&gt;0,J1615&lt;&gt;0)),ABS(S1615)+ROW()/1000000,0)</f>
        <v/>
      </c>
      <c r="X1615">
        <f>IF(AND(U1615=1,T1615=1,C1615&lt;&gt;0),ABS(S1615)+ROW()/1000000,0)</f>
        <v/>
      </c>
    </row>
    <row r="1616">
      <c r="A1616" t="n">
        <v>201811</v>
      </c>
      <c r="B1616" t="inlineStr">
        <is>
          <t>11/2018</t>
        </is>
      </c>
      <c r="C1616" t="n">
        <v>39</v>
      </c>
      <c r="D1616" t="inlineStr">
        <is>
          <t>S39</t>
        </is>
      </c>
      <c r="E1616" t="inlineStr">
        <is>
          <t>Nexa Blaenau Gwent (S39)</t>
        </is>
      </c>
      <c r="F1616" t="inlineStr">
        <is>
          <t>Anh</t>
        </is>
      </c>
      <c r="G1616" t="inlineStr">
        <is>
          <t>POS</t>
        </is>
      </c>
      <c r="H1616" s="42" t="n">
        <v>24106.13</v>
      </c>
      <c r="I1616" s="42" t="n">
        <v>1479.14</v>
      </c>
      <c r="J1616" s="42" t="n">
        <v>22626.99</v>
      </c>
      <c r="K1616" s="42" t="n">
        <v>17.99</v>
      </c>
      <c r="L1616" s="42" t="n">
        <v>11</v>
      </c>
      <c r="M1616" s="42" t="n">
        <v>98</v>
      </c>
      <c r="N1616" s="42" t="n">
        <v>22609</v>
      </c>
      <c r="O1616" s="42" t="n">
        <v>22626.99</v>
      </c>
      <c r="P1616" s="42" t="n">
        <v>0</v>
      </c>
      <c r="Q1616" s="42" t="n">
        <v>0</v>
      </c>
      <c r="R1616" s="42" t="n">
        <v>1</v>
      </c>
      <c r="S1616" s="42">
        <f>N1616-(J1616-K1616)</f>
        <v/>
      </c>
      <c r="T1616">
        <f>IF(N1616=0,0,IF(AND(ABS(S1616)&gt;Calc!$B$8,ABS(S1616)/ABS(N1616)&gt;Calc!$B$9),1,0))</f>
        <v/>
      </c>
      <c r="U1616">
        <f>IF(AND(A1616=Calc!$B$3,OR(Calc!$B$6="*",G1616=Calc!$B$6),OR(Calc!$B$7="*",F1616=Calc!$B$7)),1,0)</f>
        <v/>
      </c>
      <c r="V1616">
        <f>IF(AND(U1616=1,J1616&gt;0),J1616+ROW()/1000000,0)</f>
        <v/>
      </c>
      <c r="W1616">
        <f>IF(AND(U1616=1,OR(N1616&lt;&gt;0,J1616&lt;&gt;0)),ABS(S1616)+ROW()/1000000,0)</f>
        <v/>
      </c>
      <c r="X1616">
        <f>IF(AND(U1616=1,T1616=1,C1616&lt;&gt;0),ABS(S1616)+ROW()/1000000,0)</f>
        <v/>
      </c>
    </row>
    <row r="1617">
      <c r="A1617" t="n">
        <v>201811</v>
      </c>
      <c r="B1617" t="inlineStr">
        <is>
          <t>11/2018</t>
        </is>
      </c>
      <c r="C1617" t="n">
        <v>40</v>
      </c>
      <c r="D1617" t="inlineStr">
        <is>
          <t>S40</t>
        </is>
      </c>
      <c r="E1617" t="inlineStr">
        <is>
          <t>Nexa Dungannon and South Tyrone (S40)</t>
        </is>
      </c>
      <c r="F1617" t="inlineStr">
        <is>
          <t>Anh</t>
        </is>
      </c>
      <c r="G1617" t="inlineStr">
        <is>
          <t>POS</t>
        </is>
      </c>
      <c r="H1617" s="42" t="n">
        <v>19890.14</v>
      </c>
      <c r="I1617" s="42" t="n">
        <v>152.43</v>
      </c>
      <c r="J1617" s="42" t="n">
        <v>19737.71</v>
      </c>
      <c r="K1617" s="42" t="n">
        <v>119</v>
      </c>
      <c r="L1617" s="42" t="n">
        <v>11</v>
      </c>
      <c r="M1617" s="42" t="n">
        <v>71</v>
      </c>
      <c r="N1617" s="42" t="n">
        <v>19618.71</v>
      </c>
      <c r="O1617" s="42" t="n">
        <v>19737.71</v>
      </c>
      <c r="P1617" s="42" t="n">
        <v>1</v>
      </c>
      <c r="Q1617" s="42" t="n">
        <v>0</v>
      </c>
      <c r="R1617" s="42" t="n">
        <v>0</v>
      </c>
      <c r="S1617" s="42">
        <f>N1617-(J1617-K1617)</f>
        <v/>
      </c>
      <c r="T1617">
        <f>IF(N1617=0,0,IF(AND(ABS(S1617)&gt;Calc!$B$8,ABS(S1617)/ABS(N1617)&gt;Calc!$B$9),1,0))</f>
        <v/>
      </c>
      <c r="U1617">
        <f>IF(AND(A1617=Calc!$B$3,OR(Calc!$B$6="*",G1617=Calc!$B$6),OR(Calc!$B$7="*",F1617=Calc!$B$7)),1,0)</f>
        <v/>
      </c>
      <c r="V1617">
        <f>IF(AND(U1617=1,J1617&gt;0),J1617+ROW()/1000000,0)</f>
        <v/>
      </c>
      <c r="W1617">
        <f>IF(AND(U1617=1,OR(N1617&lt;&gt;0,J1617&lt;&gt;0)),ABS(S1617)+ROW()/1000000,0)</f>
        <v/>
      </c>
      <c r="X1617">
        <f>IF(AND(U1617=1,T1617=1,C1617&lt;&gt;0),ABS(S1617)+ROW()/1000000,0)</f>
        <v/>
      </c>
    </row>
    <row r="1618">
      <c r="A1618" t="n">
        <v>201811</v>
      </c>
      <c r="B1618" t="inlineStr">
        <is>
          <t>11/2018</t>
        </is>
      </c>
      <c r="C1618" t="n">
        <v>42</v>
      </c>
      <c r="D1618" t="inlineStr">
        <is>
          <t>S42</t>
        </is>
      </c>
      <c r="E1618" t="inlineStr">
        <is>
          <t>Nexa North Down (S42)</t>
        </is>
      </c>
      <c r="F1618" t="inlineStr">
        <is>
          <t>Anh</t>
        </is>
      </c>
      <c r="G1618" t="inlineStr">
        <is>
          <t>POS</t>
        </is>
      </c>
      <c r="H1618" s="42" t="n">
        <v>6617.13</v>
      </c>
      <c r="I1618" s="42" t="n">
        <v>0</v>
      </c>
      <c r="J1618" s="42" t="n">
        <v>6617.13</v>
      </c>
      <c r="K1618" s="42" t="n">
        <v>39.99</v>
      </c>
      <c r="L1618" s="42" t="n">
        <v>10</v>
      </c>
      <c r="M1618" s="42" t="n">
        <v>60</v>
      </c>
      <c r="N1618" s="42" t="n">
        <v>6577.14</v>
      </c>
      <c r="O1618" s="42" t="n">
        <v>6617.13</v>
      </c>
      <c r="P1618" s="42" t="n">
        <v>0</v>
      </c>
      <c r="Q1618" s="42" t="n">
        <v>0</v>
      </c>
      <c r="R1618" s="42" t="n">
        <v>0</v>
      </c>
      <c r="S1618" s="42">
        <f>N1618-(J1618-K1618)</f>
        <v/>
      </c>
      <c r="T1618">
        <f>IF(N1618=0,0,IF(AND(ABS(S1618)&gt;Calc!$B$8,ABS(S1618)/ABS(N1618)&gt;Calc!$B$9),1,0))</f>
        <v/>
      </c>
      <c r="U1618">
        <f>IF(AND(A1618=Calc!$B$3,OR(Calc!$B$6="*",G1618=Calc!$B$6),OR(Calc!$B$7="*",F1618=Calc!$B$7)),1,0)</f>
        <v/>
      </c>
      <c r="V1618">
        <f>IF(AND(U1618=1,J1618&gt;0),J1618+ROW()/1000000,0)</f>
        <v/>
      </c>
      <c r="W1618">
        <f>IF(AND(U1618=1,OR(N1618&lt;&gt;0,J1618&lt;&gt;0)),ABS(S1618)+ROW()/1000000,0)</f>
        <v/>
      </c>
      <c r="X1618">
        <f>IF(AND(U1618=1,T1618=1,C1618&lt;&gt;0),ABS(S1618)+ROW()/1000000,0)</f>
        <v/>
      </c>
    </row>
    <row r="1619">
      <c r="A1619" t="n">
        <v>201811</v>
      </c>
      <c r="B1619" t="inlineStr">
        <is>
          <t>11/2018</t>
        </is>
      </c>
      <c r="C1619" t="n">
        <v>43</v>
      </c>
      <c r="D1619" t="inlineStr">
        <is>
          <t>S43</t>
        </is>
      </c>
      <c r="E1619" t="inlineStr">
        <is>
          <t>Nexa Alaska (S43)</t>
        </is>
      </c>
      <c r="F1619" t="inlineStr">
        <is>
          <t>Mỹ</t>
        </is>
      </c>
      <c r="G1619" t="inlineStr">
        <is>
          <t>POS</t>
        </is>
      </c>
      <c r="H1619" s="42" t="n">
        <v>30487.2</v>
      </c>
      <c r="I1619" s="42" t="n">
        <v>620.0700000000001</v>
      </c>
      <c r="J1619" s="42" t="n">
        <v>29867.13</v>
      </c>
      <c r="K1619" s="42" t="n">
        <v>0</v>
      </c>
      <c r="L1619" s="42" t="n">
        <v>10</v>
      </c>
      <c r="M1619" s="42" t="n">
        <v>63</v>
      </c>
      <c r="N1619" s="42" t="n">
        <v>29867.13</v>
      </c>
      <c r="O1619" s="42" t="n">
        <v>29867.13</v>
      </c>
      <c r="P1619" s="42" t="n">
        <v>0</v>
      </c>
      <c r="Q1619" s="42" t="n">
        <v>0</v>
      </c>
      <c r="R1619" s="42" t="n">
        <v>0</v>
      </c>
      <c r="S1619" s="42">
        <f>N1619-(J1619-K1619)</f>
        <v/>
      </c>
      <c r="T1619">
        <f>IF(N1619=0,0,IF(AND(ABS(S1619)&gt;Calc!$B$8,ABS(S1619)/ABS(N1619)&gt;Calc!$B$9),1,0))</f>
        <v/>
      </c>
      <c r="U1619">
        <f>IF(AND(A1619=Calc!$B$3,OR(Calc!$B$6="*",G1619=Calc!$B$6),OR(Calc!$B$7="*",F1619=Calc!$B$7)),1,0)</f>
        <v/>
      </c>
      <c r="V1619">
        <f>IF(AND(U1619=1,J1619&gt;0),J1619+ROW()/1000000,0)</f>
        <v/>
      </c>
      <c r="W1619">
        <f>IF(AND(U1619=1,OR(N1619&lt;&gt;0,J1619&lt;&gt;0)),ABS(S1619)+ROW()/1000000,0)</f>
        <v/>
      </c>
      <c r="X1619">
        <f>IF(AND(U1619=1,T1619=1,C1619&lt;&gt;0),ABS(S1619)+ROW()/1000000,0)</f>
        <v/>
      </c>
    </row>
    <row r="1620">
      <c r="A1620" t="n">
        <v>201811</v>
      </c>
      <c r="B1620" t="inlineStr">
        <is>
          <t>11/2018</t>
        </is>
      </c>
      <c r="C1620" t="n">
        <v>44</v>
      </c>
      <c r="D1620" t="inlineStr">
        <is>
          <t>S44</t>
        </is>
      </c>
      <c r="E1620" t="inlineStr">
        <is>
          <t>Nexa Arkansas (S44)</t>
        </is>
      </c>
      <c r="F1620" t="inlineStr">
        <is>
          <t>Mỹ</t>
        </is>
      </c>
      <c r="G1620" t="inlineStr">
        <is>
          <t>POS</t>
        </is>
      </c>
      <c r="H1620" s="42" t="n">
        <v>47497.79</v>
      </c>
      <c r="I1620" s="42" t="n">
        <v>473.58</v>
      </c>
      <c r="J1620" s="42" t="n">
        <v>47024.21</v>
      </c>
      <c r="K1620" s="42" t="n">
        <v>422.35</v>
      </c>
      <c r="L1620" s="42" t="n">
        <v>13</v>
      </c>
      <c r="M1620" s="42" t="n">
        <v>150</v>
      </c>
      <c r="N1620" s="42" t="n">
        <v>46601.86</v>
      </c>
      <c r="O1620" s="42" t="n">
        <v>47024.21</v>
      </c>
      <c r="P1620" s="42" t="n">
        <v>0</v>
      </c>
      <c r="Q1620" s="42" t="n">
        <v>0</v>
      </c>
      <c r="R1620" s="42" t="n">
        <v>0</v>
      </c>
      <c r="S1620" s="42">
        <f>N1620-(J1620-K1620)</f>
        <v/>
      </c>
      <c r="T1620">
        <f>IF(N1620=0,0,IF(AND(ABS(S1620)&gt;Calc!$B$8,ABS(S1620)/ABS(N1620)&gt;Calc!$B$9),1,0))</f>
        <v/>
      </c>
      <c r="U1620">
        <f>IF(AND(A1620=Calc!$B$3,OR(Calc!$B$6="*",G1620=Calc!$B$6),OR(Calc!$B$7="*",F1620=Calc!$B$7)),1,0)</f>
        <v/>
      </c>
      <c r="V1620">
        <f>IF(AND(U1620=1,J1620&gt;0),J1620+ROW()/1000000,0)</f>
        <v/>
      </c>
      <c r="W1620">
        <f>IF(AND(U1620=1,OR(N1620&lt;&gt;0,J1620&lt;&gt;0)),ABS(S1620)+ROW()/1000000,0)</f>
        <v/>
      </c>
      <c r="X1620">
        <f>IF(AND(U1620=1,T1620=1,C1620&lt;&gt;0),ABS(S1620)+ROW()/1000000,0)</f>
        <v/>
      </c>
    </row>
    <row r="1621">
      <c r="A1621" t="n">
        <v>201811</v>
      </c>
      <c r="B1621" t="inlineStr">
        <is>
          <t>11/2018</t>
        </is>
      </c>
      <c r="C1621" t="n">
        <v>45</v>
      </c>
      <c r="D1621" t="inlineStr">
        <is>
          <t>S45</t>
        </is>
      </c>
      <c r="E1621" t="inlineStr">
        <is>
          <t>Nexa Connecticut (S45)</t>
        </is>
      </c>
      <c r="F1621" t="inlineStr">
        <is>
          <t>Mỹ</t>
        </is>
      </c>
      <c r="G1621" t="inlineStr">
        <is>
          <t>POS</t>
        </is>
      </c>
      <c r="H1621" s="42" t="n">
        <v>38985.85</v>
      </c>
      <c r="I1621" s="42" t="n">
        <v>672.08</v>
      </c>
      <c r="J1621" s="42" t="n">
        <v>38313.77</v>
      </c>
      <c r="K1621" s="42" t="n">
        <v>1236</v>
      </c>
      <c r="L1621" s="42" t="n">
        <v>18</v>
      </c>
      <c r="M1621" s="42" t="n">
        <v>135</v>
      </c>
      <c r="N1621" s="42" t="n">
        <v>37077.77</v>
      </c>
      <c r="O1621" s="42" t="n">
        <v>38313.77</v>
      </c>
      <c r="P1621" s="42" t="n">
        <v>0</v>
      </c>
      <c r="Q1621" s="42" t="n">
        <v>0</v>
      </c>
      <c r="R1621" s="42" t="n">
        <v>0</v>
      </c>
      <c r="S1621" s="42">
        <f>N1621-(J1621-K1621)</f>
        <v/>
      </c>
      <c r="T1621">
        <f>IF(N1621=0,0,IF(AND(ABS(S1621)&gt;Calc!$B$8,ABS(S1621)/ABS(N1621)&gt;Calc!$B$9),1,0))</f>
        <v/>
      </c>
      <c r="U1621">
        <f>IF(AND(A1621=Calc!$B$3,OR(Calc!$B$6="*",G1621=Calc!$B$6),OR(Calc!$B$7="*",F1621=Calc!$B$7)),1,0)</f>
        <v/>
      </c>
      <c r="V1621">
        <f>IF(AND(U1621=1,J1621&gt;0),J1621+ROW()/1000000,0)</f>
        <v/>
      </c>
      <c r="W1621">
        <f>IF(AND(U1621=1,OR(N1621&lt;&gt;0,J1621&lt;&gt;0)),ABS(S1621)+ROW()/1000000,0)</f>
        <v/>
      </c>
      <c r="X1621">
        <f>IF(AND(U1621=1,T1621=1,C1621&lt;&gt;0),ABS(S1621)+ROW()/1000000,0)</f>
        <v/>
      </c>
    </row>
    <row r="1622">
      <c r="A1622" t="n">
        <v>201811</v>
      </c>
      <c r="B1622" t="inlineStr">
        <is>
          <t>11/2018</t>
        </is>
      </c>
      <c r="C1622" t="n">
        <v>47</v>
      </c>
      <c r="D1622" t="inlineStr">
        <is>
          <t>S47</t>
        </is>
      </c>
      <c r="E1622" t="inlineStr">
        <is>
          <t>Nexa Hawaii (S47)</t>
        </is>
      </c>
      <c r="F1622" t="inlineStr">
        <is>
          <t>Mỹ</t>
        </is>
      </c>
      <c r="G1622" t="inlineStr">
        <is>
          <t>POS</t>
        </is>
      </c>
      <c r="H1622" s="42" t="n">
        <v>10985.34</v>
      </c>
      <c r="I1622" s="42" t="n">
        <v>493.26</v>
      </c>
      <c r="J1622" s="42" t="n">
        <v>10492.08</v>
      </c>
      <c r="K1622" s="42" t="n">
        <v>0</v>
      </c>
      <c r="L1622" s="42" t="n">
        <v>11</v>
      </c>
      <c r="M1622" s="42" t="n">
        <v>66</v>
      </c>
      <c r="N1622" s="42" t="n">
        <v>10492.08</v>
      </c>
      <c r="O1622" s="42" t="n">
        <v>10492.08</v>
      </c>
      <c r="P1622" s="42" t="n">
        <v>0</v>
      </c>
      <c r="Q1622" s="42" t="n">
        <v>0</v>
      </c>
      <c r="R1622" s="42" t="n">
        <v>0</v>
      </c>
      <c r="S1622" s="42">
        <f>N1622-(J1622-K1622)</f>
        <v/>
      </c>
      <c r="T1622">
        <f>IF(N1622=0,0,IF(AND(ABS(S1622)&gt;Calc!$B$8,ABS(S1622)/ABS(N1622)&gt;Calc!$B$9),1,0))</f>
        <v/>
      </c>
      <c r="U1622">
        <f>IF(AND(A1622=Calc!$B$3,OR(Calc!$B$6="*",G1622=Calc!$B$6),OR(Calc!$B$7="*",F1622=Calc!$B$7)),1,0)</f>
        <v/>
      </c>
      <c r="V1622">
        <f>IF(AND(U1622=1,J1622&gt;0),J1622+ROW()/1000000,0)</f>
        <v/>
      </c>
      <c r="W1622">
        <f>IF(AND(U1622=1,OR(N1622&lt;&gt;0,J1622&lt;&gt;0)),ABS(S1622)+ROW()/1000000,0)</f>
        <v/>
      </c>
      <c r="X1622">
        <f>IF(AND(U1622=1,T1622=1,C1622&lt;&gt;0),ABS(S1622)+ROW()/1000000,0)</f>
        <v/>
      </c>
    </row>
    <row r="1623">
      <c r="A1623" t="n">
        <v>201811</v>
      </c>
      <c r="B1623" t="inlineStr">
        <is>
          <t>11/2018</t>
        </is>
      </c>
      <c r="C1623" t="n">
        <v>48</v>
      </c>
      <c r="D1623" t="inlineStr">
        <is>
          <t>S48</t>
        </is>
      </c>
      <c r="E1623" t="inlineStr">
        <is>
          <t>Nexa Idaho (S48)</t>
        </is>
      </c>
      <c r="F1623" t="inlineStr">
        <is>
          <t>Mỹ</t>
        </is>
      </c>
      <c r="G1623" t="inlineStr">
        <is>
          <t>POS</t>
        </is>
      </c>
      <c r="H1623" s="42" t="n">
        <v>21104.87</v>
      </c>
      <c r="I1623" s="42" t="n">
        <v>873.0599999999999</v>
      </c>
      <c r="J1623" s="42" t="n">
        <v>20231.81</v>
      </c>
      <c r="K1623" s="42" t="n">
        <v>693.99</v>
      </c>
      <c r="L1623" s="42" t="n">
        <v>11</v>
      </c>
      <c r="M1623" s="42" t="n">
        <v>67</v>
      </c>
      <c r="N1623" s="42" t="n">
        <v>19537.82</v>
      </c>
      <c r="O1623" s="42" t="n">
        <v>20231.81</v>
      </c>
      <c r="P1623" s="42" t="n">
        <v>1</v>
      </c>
      <c r="Q1623" s="42" t="n">
        <v>0</v>
      </c>
      <c r="R1623" s="42" t="n">
        <v>0</v>
      </c>
      <c r="S1623" s="42">
        <f>N1623-(J1623-K1623)</f>
        <v/>
      </c>
      <c r="T1623">
        <f>IF(N1623=0,0,IF(AND(ABS(S1623)&gt;Calc!$B$8,ABS(S1623)/ABS(N1623)&gt;Calc!$B$9),1,0))</f>
        <v/>
      </c>
      <c r="U1623">
        <f>IF(AND(A1623=Calc!$B$3,OR(Calc!$B$6="*",G1623=Calc!$B$6),OR(Calc!$B$7="*",F1623=Calc!$B$7)),1,0)</f>
        <v/>
      </c>
      <c r="V1623">
        <f>IF(AND(U1623=1,J1623&gt;0),J1623+ROW()/1000000,0)</f>
        <v/>
      </c>
      <c r="W1623">
        <f>IF(AND(U1623=1,OR(N1623&lt;&gt;0,J1623&lt;&gt;0)),ABS(S1623)+ROW()/1000000,0)</f>
        <v/>
      </c>
      <c r="X1623">
        <f>IF(AND(U1623=1,T1623=1,C1623&lt;&gt;0),ABS(S1623)+ROW()/1000000,0)</f>
        <v/>
      </c>
    </row>
    <row r="1624">
      <c r="A1624" t="n">
        <v>201811</v>
      </c>
      <c r="B1624" t="inlineStr">
        <is>
          <t>11/2018</t>
        </is>
      </c>
      <c r="C1624" t="n">
        <v>49</v>
      </c>
      <c r="D1624" t="inlineStr">
        <is>
          <t>S49</t>
        </is>
      </c>
      <c r="E1624" t="inlineStr">
        <is>
          <t>Nexa Iowa (S49)</t>
        </is>
      </c>
      <c r="F1624" t="inlineStr">
        <is>
          <t>Mỹ</t>
        </is>
      </c>
      <c r="G1624" t="inlineStr">
        <is>
          <t>POS</t>
        </is>
      </c>
      <c r="H1624" s="42" t="n">
        <v>29996.49</v>
      </c>
      <c r="I1624" s="42" t="n">
        <v>1772.08</v>
      </c>
      <c r="J1624" s="42" t="n">
        <v>28224.41</v>
      </c>
      <c r="K1624" s="42" t="n">
        <v>0</v>
      </c>
      <c r="L1624" s="42" t="n">
        <v>16</v>
      </c>
      <c r="M1624" s="42" t="n">
        <v>121</v>
      </c>
      <c r="N1624" s="42" t="n">
        <v>28224.41</v>
      </c>
      <c r="O1624" s="42" t="n">
        <v>28224.41</v>
      </c>
      <c r="P1624" s="42" t="n">
        <v>0</v>
      </c>
      <c r="Q1624" s="42" t="n">
        <v>0</v>
      </c>
      <c r="R1624" s="42" t="n">
        <v>0</v>
      </c>
      <c r="S1624" s="42">
        <f>N1624-(J1624-K1624)</f>
        <v/>
      </c>
      <c r="T1624">
        <f>IF(N1624=0,0,IF(AND(ABS(S1624)&gt;Calc!$B$8,ABS(S1624)/ABS(N1624)&gt;Calc!$B$9),1,0))</f>
        <v/>
      </c>
      <c r="U1624">
        <f>IF(AND(A1624=Calc!$B$3,OR(Calc!$B$6="*",G1624=Calc!$B$6),OR(Calc!$B$7="*",F1624=Calc!$B$7)),1,0)</f>
        <v/>
      </c>
      <c r="V1624">
        <f>IF(AND(U1624=1,J1624&gt;0),J1624+ROW()/1000000,0)</f>
        <v/>
      </c>
      <c r="W1624">
        <f>IF(AND(U1624=1,OR(N1624&lt;&gt;0,J1624&lt;&gt;0)),ABS(S1624)+ROW()/1000000,0)</f>
        <v/>
      </c>
      <c r="X1624">
        <f>IF(AND(U1624=1,T1624=1,C1624&lt;&gt;0),ABS(S1624)+ROW()/1000000,0)</f>
        <v/>
      </c>
    </row>
    <row r="1625">
      <c r="A1625" t="n">
        <v>201811</v>
      </c>
      <c r="B1625" t="inlineStr">
        <is>
          <t>11/2018</t>
        </is>
      </c>
      <c r="C1625" t="n">
        <v>50</v>
      </c>
      <c r="D1625" t="inlineStr">
        <is>
          <t>S50</t>
        </is>
      </c>
      <c r="E1625" t="inlineStr">
        <is>
          <t>Nexa Kansas (S50)</t>
        </is>
      </c>
      <c r="F1625" t="inlineStr">
        <is>
          <t>Mỹ</t>
        </is>
      </c>
      <c r="G1625" t="inlineStr">
        <is>
          <t>POS</t>
        </is>
      </c>
      <c r="H1625" s="42" t="n">
        <v>16639.66</v>
      </c>
      <c r="I1625" s="42" t="n">
        <v>960.4400000000001</v>
      </c>
      <c r="J1625" s="42" t="n">
        <v>15679.22</v>
      </c>
      <c r="K1625" s="42" t="n">
        <v>0</v>
      </c>
      <c r="L1625" s="42" t="n">
        <v>13</v>
      </c>
      <c r="M1625" s="42" t="n">
        <v>84</v>
      </c>
      <c r="N1625" s="42" t="n">
        <v>15679.22</v>
      </c>
      <c r="O1625" s="42" t="n">
        <v>15679.22</v>
      </c>
      <c r="P1625" s="42" t="n">
        <v>0</v>
      </c>
      <c r="Q1625" s="42" t="n">
        <v>0</v>
      </c>
      <c r="R1625" s="42" t="n">
        <v>0</v>
      </c>
      <c r="S1625" s="42">
        <f>N1625-(J1625-K1625)</f>
        <v/>
      </c>
      <c r="T1625">
        <f>IF(N1625=0,0,IF(AND(ABS(S1625)&gt;Calc!$B$8,ABS(S1625)/ABS(N1625)&gt;Calc!$B$9),1,0))</f>
        <v/>
      </c>
      <c r="U1625">
        <f>IF(AND(A1625=Calc!$B$3,OR(Calc!$B$6="*",G1625=Calc!$B$6),OR(Calc!$B$7="*",F1625=Calc!$B$7)),1,0)</f>
        <v/>
      </c>
      <c r="V1625">
        <f>IF(AND(U1625=1,J1625&gt;0),J1625+ROW()/1000000,0)</f>
        <v/>
      </c>
      <c r="W1625">
        <f>IF(AND(U1625=1,OR(N1625&lt;&gt;0,J1625&lt;&gt;0)),ABS(S1625)+ROW()/1000000,0)</f>
        <v/>
      </c>
      <c r="X1625">
        <f>IF(AND(U1625=1,T1625=1,C1625&lt;&gt;0),ABS(S1625)+ROW()/1000000,0)</f>
        <v/>
      </c>
    </row>
    <row r="1626">
      <c r="A1626" t="n">
        <v>201811</v>
      </c>
      <c r="B1626" t="inlineStr">
        <is>
          <t>11/2018</t>
        </is>
      </c>
      <c r="C1626" t="n">
        <v>51</v>
      </c>
      <c r="D1626" t="inlineStr">
        <is>
          <t>S51</t>
        </is>
      </c>
      <c r="E1626" t="inlineStr">
        <is>
          <t>Nexa Maine (S51)</t>
        </is>
      </c>
      <c r="F1626" t="inlineStr">
        <is>
          <t>Mỹ</t>
        </is>
      </c>
      <c r="G1626" t="inlineStr">
        <is>
          <t>POS</t>
        </is>
      </c>
      <c r="H1626" s="42" t="n">
        <v>37841.53</v>
      </c>
      <c r="I1626" s="42" t="n">
        <v>2768.34</v>
      </c>
      <c r="J1626" s="42" t="n">
        <v>35073.19</v>
      </c>
      <c r="K1626" s="42" t="n">
        <v>32</v>
      </c>
      <c r="L1626" s="42" t="n">
        <v>17</v>
      </c>
      <c r="M1626" s="42" t="n">
        <v>123</v>
      </c>
      <c r="N1626" s="42" t="n">
        <v>35041.19</v>
      </c>
      <c r="O1626" s="42" t="n">
        <v>35073.19</v>
      </c>
      <c r="P1626" s="42" t="n">
        <v>0</v>
      </c>
      <c r="Q1626" s="42" t="n">
        <v>0</v>
      </c>
      <c r="R1626" s="42" t="n">
        <v>0</v>
      </c>
      <c r="S1626" s="42">
        <f>N1626-(J1626-K1626)</f>
        <v/>
      </c>
      <c r="T1626">
        <f>IF(N1626=0,0,IF(AND(ABS(S1626)&gt;Calc!$B$8,ABS(S1626)/ABS(N1626)&gt;Calc!$B$9),1,0))</f>
        <v/>
      </c>
      <c r="U1626">
        <f>IF(AND(A1626=Calc!$B$3,OR(Calc!$B$6="*",G1626=Calc!$B$6),OR(Calc!$B$7="*",F1626=Calc!$B$7)),1,0)</f>
        <v/>
      </c>
      <c r="V1626">
        <f>IF(AND(U1626=1,J1626&gt;0),J1626+ROW()/1000000,0)</f>
        <v/>
      </c>
      <c r="W1626">
        <f>IF(AND(U1626=1,OR(N1626&lt;&gt;0,J1626&lt;&gt;0)),ABS(S1626)+ROW()/1000000,0)</f>
        <v/>
      </c>
      <c r="X1626">
        <f>IF(AND(U1626=1,T1626=1,C1626&lt;&gt;0),ABS(S1626)+ROW()/1000000,0)</f>
        <v/>
      </c>
    </row>
    <row r="1627">
      <c r="A1627" t="n">
        <v>201811</v>
      </c>
      <c r="B1627" t="inlineStr">
        <is>
          <t>11/2018</t>
        </is>
      </c>
      <c r="C1627" t="n">
        <v>53</v>
      </c>
      <c r="D1627" t="inlineStr">
        <is>
          <t>S53</t>
        </is>
      </c>
      <c r="E1627" t="inlineStr">
        <is>
          <t>Nexa Montana (S53)</t>
        </is>
      </c>
      <c r="F1627" t="inlineStr">
        <is>
          <t>Mỹ</t>
        </is>
      </c>
      <c r="G1627" t="inlineStr">
        <is>
          <t>POS</t>
        </is>
      </c>
      <c r="H1627" s="42" t="n">
        <v>46580.34</v>
      </c>
      <c r="I1627" s="42" t="n">
        <v>2048.24</v>
      </c>
      <c r="J1627" s="42" t="n">
        <v>44532.1</v>
      </c>
      <c r="K1627" s="42" t="n">
        <v>99</v>
      </c>
      <c r="L1627" s="42" t="n">
        <v>17</v>
      </c>
      <c r="M1627" s="42" t="n">
        <v>156</v>
      </c>
      <c r="N1627" s="42" t="n">
        <v>44433.1</v>
      </c>
      <c r="O1627" s="42" t="n">
        <v>44532.1</v>
      </c>
      <c r="P1627" s="42" t="n">
        <v>1</v>
      </c>
      <c r="Q1627" s="42" t="n">
        <v>0</v>
      </c>
      <c r="R1627" s="42" t="n">
        <v>0</v>
      </c>
      <c r="S1627" s="42">
        <f>N1627-(J1627-K1627)</f>
        <v/>
      </c>
      <c r="T1627">
        <f>IF(N1627=0,0,IF(AND(ABS(S1627)&gt;Calc!$B$8,ABS(S1627)/ABS(N1627)&gt;Calc!$B$9),1,0))</f>
        <v/>
      </c>
      <c r="U1627">
        <f>IF(AND(A1627=Calc!$B$3,OR(Calc!$B$6="*",G1627=Calc!$B$6),OR(Calc!$B$7="*",F1627=Calc!$B$7)),1,0)</f>
        <v/>
      </c>
      <c r="V1627">
        <f>IF(AND(U1627=1,J1627&gt;0),J1627+ROW()/1000000,0)</f>
        <v/>
      </c>
      <c r="W1627">
        <f>IF(AND(U1627=1,OR(N1627&lt;&gt;0,J1627&lt;&gt;0)),ABS(S1627)+ROW()/1000000,0)</f>
        <v/>
      </c>
      <c r="X1627">
        <f>IF(AND(U1627=1,T1627=1,C1627&lt;&gt;0),ABS(S1627)+ROW()/1000000,0)</f>
        <v/>
      </c>
    </row>
    <row r="1628">
      <c r="A1628" t="n">
        <v>201811</v>
      </c>
      <c r="B1628" t="inlineStr">
        <is>
          <t>11/2018</t>
        </is>
      </c>
      <c r="C1628" t="n">
        <v>54</v>
      </c>
      <c r="D1628" t="inlineStr">
        <is>
          <t>S54</t>
        </is>
      </c>
      <c r="E1628" t="inlineStr">
        <is>
          <t>Nexa Nebraska (S54)</t>
        </is>
      </c>
      <c r="F1628" t="inlineStr">
        <is>
          <t>Mỹ</t>
        </is>
      </c>
      <c r="G1628" t="inlineStr">
        <is>
          <t>POS</t>
        </is>
      </c>
      <c r="H1628" s="42" t="n">
        <v>25336.13</v>
      </c>
      <c r="I1628" s="42" t="n">
        <v>1630.62</v>
      </c>
      <c r="J1628" s="42" t="n">
        <v>23705.51</v>
      </c>
      <c r="K1628" s="42" t="n">
        <v>3.35</v>
      </c>
      <c r="L1628" s="42" t="n">
        <v>13</v>
      </c>
      <c r="M1628" s="42" t="n">
        <v>113</v>
      </c>
      <c r="N1628" s="42" t="n">
        <v>23702.16</v>
      </c>
      <c r="O1628" s="42" t="n">
        <v>23705.51</v>
      </c>
      <c r="P1628" s="42" t="n">
        <v>0</v>
      </c>
      <c r="Q1628" s="42" t="n">
        <v>0</v>
      </c>
      <c r="R1628" s="42" t="n">
        <v>0</v>
      </c>
      <c r="S1628" s="42">
        <f>N1628-(J1628-K1628)</f>
        <v/>
      </c>
      <c r="T1628">
        <f>IF(N1628=0,0,IF(AND(ABS(S1628)&gt;Calc!$B$8,ABS(S1628)/ABS(N1628)&gt;Calc!$B$9),1,0))</f>
        <v/>
      </c>
      <c r="U1628">
        <f>IF(AND(A1628=Calc!$B$3,OR(Calc!$B$6="*",G1628=Calc!$B$6),OR(Calc!$B$7="*",F1628=Calc!$B$7)),1,0)</f>
        <v/>
      </c>
      <c r="V1628">
        <f>IF(AND(U1628=1,J1628&gt;0),J1628+ROW()/1000000,0)</f>
        <v/>
      </c>
      <c r="W1628">
        <f>IF(AND(U1628=1,OR(N1628&lt;&gt;0,J1628&lt;&gt;0)),ABS(S1628)+ROW()/1000000,0)</f>
        <v/>
      </c>
      <c r="X1628">
        <f>IF(AND(U1628=1,T1628=1,C1628&lt;&gt;0),ABS(S1628)+ROW()/1000000,0)</f>
        <v/>
      </c>
    </row>
    <row r="1629">
      <c r="A1629" t="n">
        <v>201811</v>
      </c>
      <c r="B1629" t="inlineStr">
        <is>
          <t>11/2018</t>
        </is>
      </c>
      <c r="C1629" t="n">
        <v>55</v>
      </c>
      <c r="D1629" t="inlineStr">
        <is>
          <t>S55</t>
        </is>
      </c>
      <c r="E1629" t="inlineStr">
        <is>
          <t>Nexa Nevada (S55)</t>
        </is>
      </c>
      <c r="F1629" t="inlineStr">
        <is>
          <t>Mỹ</t>
        </is>
      </c>
      <c r="G1629" t="inlineStr">
        <is>
          <t>POS</t>
        </is>
      </c>
      <c r="H1629" s="42" t="n">
        <v>25421.3</v>
      </c>
      <c r="I1629" s="42" t="n">
        <v>349.31</v>
      </c>
      <c r="J1629" s="42" t="n">
        <v>25071.99</v>
      </c>
      <c r="K1629" s="42" t="n">
        <v>964.98</v>
      </c>
      <c r="L1629" s="42" t="n">
        <v>12</v>
      </c>
      <c r="M1629" s="42" t="n">
        <v>85</v>
      </c>
      <c r="N1629" s="42" t="n">
        <v>24107.01</v>
      </c>
      <c r="O1629" s="42" t="n">
        <v>25071.99</v>
      </c>
      <c r="P1629" s="42" t="n">
        <v>1</v>
      </c>
      <c r="Q1629" s="42" t="n">
        <v>0</v>
      </c>
      <c r="R1629" s="42" t="n">
        <v>0</v>
      </c>
      <c r="S1629" s="42">
        <f>N1629-(J1629-K1629)</f>
        <v/>
      </c>
      <c r="T1629">
        <f>IF(N1629=0,0,IF(AND(ABS(S1629)&gt;Calc!$B$8,ABS(S1629)/ABS(N1629)&gt;Calc!$B$9),1,0))</f>
        <v/>
      </c>
      <c r="U1629">
        <f>IF(AND(A1629=Calc!$B$3,OR(Calc!$B$6="*",G1629=Calc!$B$6),OR(Calc!$B$7="*",F1629=Calc!$B$7)),1,0)</f>
        <v/>
      </c>
      <c r="V1629">
        <f>IF(AND(U1629=1,J1629&gt;0),J1629+ROW()/1000000,0)</f>
        <v/>
      </c>
      <c r="W1629">
        <f>IF(AND(U1629=1,OR(N1629&lt;&gt;0,J1629&lt;&gt;0)),ABS(S1629)+ROW()/1000000,0)</f>
        <v/>
      </c>
      <c r="X1629">
        <f>IF(AND(U1629=1,T1629=1,C1629&lt;&gt;0),ABS(S1629)+ROW()/1000000,0)</f>
        <v/>
      </c>
    </row>
    <row r="1630">
      <c r="A1630" t="n">
        <v>201811</v>
      </c>
      <c r="B1630" t="inlineStr">
        <is>
          <t>11/2018</t>
        </is>
      </c>
      <c r="C1630" t="n">
        <v>56</v>
      </c>
      <c r="D1630" t="inlineStr">
        <is>
          <t>S56</t>
        </is>
      </c>
      <c r="E1630" t="inlineStr">
        <is>
          <t>Nexa New Hampshire (S56)</t>
        </is>
      </c>
      <c r="F1630" t="inlineStr">
        <is>
          <t>Mỹ</t>
        </is>
      </c>
      <c r="G1630" t="inlineStr">
        <is>
          <t>POS</t>
        </is>
      </c>
      <c r="H1630" s="42" t="n">
        <v>39731.88</v>
      </c>
      <c r="I1630" s="42" t="n">
        <v>1661.48</v>
      </c>
      <c r="J1630" s="42" t="n">
        <v>38070.4</v>
      </c>
      <c r="K1630" s="42" t="n">
        <v>37.98</v>
      </c>
      <c r="L1630" s="42" t="n">
        <v>14</v>
      </c>
      <c r="M1630" s="42" t="n">
        <v>106</v>
      </c>
      <c r="N1630" s="42" t="n">
        <v>38032.42</v>
      </c>
      <c r="O1630" s="42" t="n">
        <v>38070.4</v>
      </c>
      <c r="P1630" s="42" t="n">
        <v>1</v>
      </c>
      <c r="Q1630" s="42" t="n">
        <v>0</v>
      </c>
      <c r="R1630" s="42" t="n">
        <v>1</v>
      </c>
      <c r="S1630" s="42">
        <f>N1630-(J1630-K1630)</f>
        <v/>
      </c>
      <c r="T1630">
        <f>IF(N1630=0,0,IF(AND(ABS(S1630)&gt;Calc!$B$8,ABS(S1630)/ABS(N1630)&gt;Calc!$B$9),1,0))</f>
        <v/>
      </c>
      <c r="U1630">
        <f>IF(AND(A1630=Calc!$B$3,OR(Calc!$B$6="*",G1630=Calc!$B$6),OR(Calc!$B$7="*",F1630=Calc!$B$7)),1,0)</f>
        <v/>
      </c>
      <c r="V1630">
        <f>IF(AND(U1630=1,J1630&gt;0),J1630+ROW()/1000000,0)</f>
        <v/>
      </c>
      <c r="W1630">
        <f>IF(AND(U1630=1,OR(N1630&lt;&gt;0,J1630&lt;&gt;0)),ABS(S1630)+ROW()/1000000,0)</f>
        <v/>
      </c>
      <c r="X1630">
        <f>IF(AND(U1630=1,T1630=1,C1630&lt;&gt;0),ABS(S1630)+ROW()/1000000,0)</f>
        <v/>
      </c>
    </row>
    <row r="1631">
      <c r="A1631" t="n">
        <v>201811</v>
      </c>
      <c r="B1631" t="inlineStr">
        <is>
          <t>11/2018</t>
        </is>
      </c>
      <c r="C1631" t="n">
        <v>57</v>
      </c>
      <c r="D1631" t="inlineStr">
        <is>
          <t>S57</t>
        </is>
      </c>
      <c r="E1631" t="inlineStr">
        <is>
          <t>Nexa New Mexico (S57)</t>
        </is>
      </c>
      <c r="F1631" t="inlineStr">
        <is>
          <t>Mỹ</t>
        </is>
      </c>
      <c r="G1631" t="inlineStr">
        <is>
          <t>POS</t>
        </is>
      </c>
      <c r="H1631" s="42" t="n">
        <v>26601.58</v>
      </c>
      <c r="I1631" s="42" t="n">
        <v>653.97</v>
      </c>
      <c r="J1631" s="42" t="n">
        <v>25947.61</v>
      </c>
      <c r="K1631" s="42" t="n">
        <v>205.77</v>
      </c>
      <c r="L1631" s="42" t="n">
        <v>12</v>
      </c>
      <c r="M1631" s="42" t="n">
        <v>67</v>
      </c>
      <c r="N1631" s="42" t="n">
        <v>25741.84</v>
      </c>
      <c r="O1631" s="42" t="n">
        <v>25947.61</v>
      </c>
      <c r="P1631" s="42" t="n">
        <v>0</v>
      </c>
      <c r="Q1631" s="42" t="n">
        <v>0</v>
      </c>
      <c r="R1631" s="42" t="n">
        <v>0</v>
      </c>
      <c r="S1631" s="42">
        <f>N1631-(J1631-K1631)</f>
        <v/>
      </c>
      <c r="T1631">
        <f>IF(N1631=0,0,IF(AND(ABS(S1631)&gt;Calc!$B$8,ABS(S1631)/ABS(N1631)&gt;Calc!$B$9),1,0))</f>
        <v/>
      </c>
      <c r="U1631">
        <f>IF(AND(A1631=Calc!$B$3,OR(Calc!$B$6="*",G1631=Calc!$B$6),OR(Calc!$B$7="*",F1631=Calc!$B$7)),1,0)</f>
        <v/>
      </c>
      <c r="V1631">
        <f>IF(AND(U1631=1,J1631&gt;0),J1631+ROW()/1000000,0)</f>
        <v/>
      </c>
      <c r="W1631">
        <f>IF(AND(U1631=1,OR(N1631&lt;&gt;0,J1631&lt;&gt;0)),ABS(S1631)+ROW()/1000000,0)</f>
        <v/>
      </c>
      <c r="X1631">
        <f>IF(AND(U1631=1,T1631=1,C1631&lt;&gt;0),ABS(S1631)+ROW()/1000000,0)</f>
        <v/>
      </c>
    </row>
    <row r="1632">
      <c r="A1632" t="n">
        <v>201811</v>
      </c>
      <c r="B1632" t="inlineStr">
        <is>
          <t>11/2018</t>
        </is>
      </c>
      <c r="C1632" t="n">
        <v>59</v>
      </c>
      <c r="D1632" t="inlineStr">
        <is>
          <t>S59</t>
        </is>
      </c>
      <c r="E1632" t="inlineStr">
        <is>
          <t>Nexa Oregon (S59)</t>
        </is>
      </c>
      <c r="F1632" t="inlineStr">
        <is>
          <t>Mỹ</t>
        </is>
      </c>
      <c r="G1632" t="inlineStr">
        <is>
          <t>POS</t>
        </is>
      </c>
      <c r="H1632" s="42" t="n">
        <v>43629</v>
      </c>
      <c r="I1632" s="42" t="n">
        <v>4076.8</v>
      </c>
      <c r="J1632" s="42" t="n">
        <v>39552.2</v>
      </c>
      <c r="K1632" s="42" t="n">
        <v>0</v>
      </c>
      <c r="L1632" s="42" t="n">
        <v>13</v>
      </c>
      <c r="M1632" s="42" t="n">
        <v>100</v>
      </c>
      <c r="N1632" s="42" t="n">
        <v>39552.2</v>
      </c>
      <c r="O1632" s="42" t="n">
        <v>39552.2</v>
      </c>
      <c r="P1632" s="42" t="n">
        <v>0</v>
      </c>
      <c r="Q1632" s="42" t="n">
        <v>0</v>
      </c>
      <c r="R1632" s="42" t="n">
        <v>0</v>
      </c>
      <c r="S1632" s="42">
        <f>N1632-(J1632-K1632)</f>
        <v/>
      </c>
      <c r="T1632">
        <f>IF(N1632=0,0,IF(AND(ABS(S1632)&gt;Calc!$B$8,ABS(S1632)/ABS(N1632)&gt;Calc!$B$9),1,0))</f>
        <v/>
      </c>
      <c r="U1632">
        <f>IF(AND(A1632=Calc!$B$3,OR(Calc!$B$6="*",G1632=Calc!$B$6),OR(Calc!$B$7="*",F1632=Calc!$B$7)),1,0)</f>
        <v/>
      </c>
      <c r="V1632">
        <f>IF(AND(U1632=1,J1632&gt;0),J1632+ROW()/1000000,0)</f>
        <v/>
      </c>
      <c r="W1632">
        <f>IF(AND(U1632=1,OR(N1632&lt;&gt;0,J1632&lt;&gt;0)),ABS(S1632)+ROW()/1000000,0)</f>
        <v/>
      </c>
      <c r="X1632">
        <f>IF(AND(U1632=1,T1632=1,C1632&lt;&gt;0),ABS(S1632)+ROW()/1000000,0)</f>
        <v/>
      </c>
    </row>
    <row r="1633">
      <c r="A1633" t="n">
        <v>201811</v>
      </c>
      <c r="B1633" t="inlineStr">
        <is>
          <t>11/2018</t>
        </is>
      </c>
      <c r="C1633" t="n">
        <v>61</v>
      </c>
      <c r="D1633" t="inlineStr">
        <is>
          <t>S61</t>
        </is>
      </c>
      <c r="E1633" t="inlineStr">
        <is>
          <t>Nexa South Carolina (S61)</t>
        </is>
      </c>
      <c r="F1633" t="inlineStr">
        <is>
          <t>Mỹ</t>
        </is>
      </c>
      <c r="G1633" t="inlineStr">
        <is>
          <t>POS</t>
        </is>
      </c>
      <c r="H1633" s="42" t="n">
        <v>62305.06</v>
      </c>
      <c r="I1633" s="42" t="n">
        <v>2439.55</v>
      </c>
      <c r="J1633" s="42" t="n">
        <v>59865.51</v>
      </c>
      <c r="K1633" s="42" t="n">
        <v>0</v>
      </c>
      <c r="L1633" s="42" t="n">
        <v>14</v>
      </c>
      <c r="M1633" s="42" t="n">
        <v>119</v>
      </c>
      <c r="N1633" s="42" t="n">
        <v>59865.51</v>
      </c>
      <c r="O1633" s="42" t="n">
        <v>59865.51</v>
      </c>
      <c r="P1633" s="42" t="n">
        <v>0</v>
      </c>
      <c r="Q1633" s="42" t="n">
        <v>0</v>
      </c>
      <c r="R1633" s="42" t="n">
        <v>0</v>
      </c>
      <c r="S1633" s="42">
        <f>N1633-(J1633-K1633)</f>
        <v/>
      </c>
      <c r="T1633">
        <f>IF(N1633=0,0,IF(AND(ABS(S1633)&gt;Calc!$B$8,ABS(S1633)/ABS(N1633)&gt;Calc!$B$9),1,0))</f>
        <v/>
      </c>
      <c r="U1633">
        <f>IF(AND(A1633=Calc!$B$3,OR(Calc!$B$6="*",G1633=Calc!$B$6),OR(Calc!$B$7="*",F1633=Calc!$B$7)),1,0)</f>
        <v/>
      </c>
      <c r="V1633">
        <f>IF(AND(U1633=1,J1633&gt;0),J1633+ROW()/1000000,0)</f>
        <v/>
      </c>
      <c r="W1633">
        <f>IF(AND(U1633=1,OR(N1633&lt;&gt;0,J1633&lt;&gt;0)),ABS(S1633)+ROW()/1000000,0)</f>
        <v/>
      </c>
      <c r="X1633">
        <f>IF(AND(U1633=1,T1633=1,C1633&lt;&gt;0),ABS(S1633)+ROW()/1000000,0)</f>
        <v/>
      </c>
    </row>
    <row r="1634">
      <c r="A1634" t="n">
        <v>201811</v>
      </c>
      <c r="B1634" t="inlineStr">
        <is>
          <t>11/2018</t>
        </is>
      </c>
      <c r="C1634" t="n">
        <v>62</v>
      </c>
      <c r="D1634" t="inlineStr">
        <is>
          <t>S62</t>
        </is>
      </c>
      <c r="E1634" t="inlineStr">
        <is>
          <t>Nexa South Dakota (S62)</t>
        </is>
      </c>
      <c r="F1634" t="inlineStr">
        <is>
          <t>Mỹ</t>
        </is>
      </c>
      <c r="G1634" t="inlineStr">
        <is>
          <t>POS</t>
        </is>
      </c>
      <c r="H1634" s="42" t="n">
        <v>13686.83</v>
      </c>
      <c r="I1634" s="42" t="n">
        <v>43.5</v>
      </c>
      <c r="J1634" s="42" t="n">
        <v>13643.33</v>
      </c>
      <c r="K1634" s="42" t="n">
        <v>0</v>
      </c>
      <c r="L1634" s="42" t="n">
        <v>11</v>
      </c>
      <c r="M1634" s="42" t="n">
        <v>70</v>
      </c>
      <c r="N1634" s="42" t="n">
        <v>13643.33</v>
      </c>
      <c r="O1634" s="42" t="n">
        <v>13643.33</v>
      </c>
      <c r="P1634" s="42" t="n">
        <v>2</v>
      </c>
      <c r="Q1634" s="42" t="n">
        <v>0</v>
      </c>
      <c r="R1634" s="42" t="n">
        <v>0</v>
      </c>
      <c r="S1634" s="42">
        <f>N1634-(J1634-K1634)</f>
        <v/>
      </c>
      <c r="T1634">
        <f>IF(N1634=0,0,IF(AND(ABS(S1634)&gt;Calc!$B$8,ABS(S1634)/ABS(N1634)&gt;Calc!$B$9),1,0))</f>
        <v/>
      </c>
      <c r="U1634">
        <f>IF(AND(A1634=Calc!$B$3,OR(Calc!$B$6="*",G1634=Calc!$B$6),OR(Calc!$B$7="*",F1634=Calc!$B$7)),1,0)</f>
        <v/>
      </c>
      <c r="V1634">
        <f>IF(AND(U1634=1,J1634&gt;0),J1634+ROW()/1000000,0)</f>
        <v/>
      </c>
      <c r="W1634">
        <f>IF(AND(U1634=1,OR(N1634&lt;&gt;0,J1634&lt;&gt;0)),ABS(S1634)+ROW()/1000000,0)</f>
        <v/>
      </c>
      <c r="X1634">
        <f>IF(AND(U1634=1,T1634=1,C1634&lt;&gt;0),ABS(S1634)+ROW()/1000000,0)</f>
        <v/>
      </c>
    </row>
    <row r="1635">
      <c r="A1635" t="n">
        <v>201811</v>
      </c>
      <c r="B1635" t="inlineStr">
        <is>
          <t>11/2018</t>
        </is>
      </c>
      <c r="C1635" t="n">
        <v>63</v>
      </c>
      <c r="D1635" t="inlineStr">
        <is>
          <t>S63</t>
        </is>
      </c>
      <c r="E1635" t="inlineStr">
        <is>
          <t>Nexa Utah (S63)</t>
        </is>
      </c>
      <c r="F1635" t="inlineStr">
        <is>
          <t>Mỹ</t>
        </is>
      </c>
      <c r="G1635" t="inlineStr">
        <is>
          <t>POS</t>
        </is>
      </c>
      <c r="H1635" s="42" t="n">
        <v>7810.74</v>
      </c>
      <c r="I1635" s="42" t="n">
        <v>346.96</v>
      </c>
      <c r="J1635" s="42" t="n">
        <v>7463.78</v>
      </c>
      <c r="K1635" s="42" t="n">
        <v>0</v>
      </c>
      <c r="L1635" s="42" t="n">
        <v>11</v>
      </c>
      <c r="M1635" s="42" t="n">
        <v>66</v>
      </c>
      <c r="N1635" s="42" t="n">
        <v>7463.78</v>
      </c>
      <c r="O1635" s="42" t="n">
        <v>7463.78</v>
      </c>
      <c r="P1635" s="42" t="n">
        <v>0</v>
      </c>
      <c r="Q1635" s="42" t="n">
        <v>0</v>
      </c>
      <c r="R1635" s="42" t="n">
        <v>0</v>
      </c>
      <c r="S1635" s="42">
        <f>N1635-(J1635-K1635)</f>
        <v/>
      </c>
      <c r="T1635">
        <f>IF(N1635=0,0,IF(AND(ABS(S1635)&gt;Calc!$B$8,ABS(S1635)/ABS(N1635)&gt;Calc!$B$9),1,0))</f>
        <v/>
      </c>
      <c r="U1635">
        <f>IF(AND(A1635=Calc!$B$3,OR(Calc!$B$6="*",G1635=Calc!$B$6),OR(Calc!$B$7="*",F1635=Calc!$B$7)),1,0)</f>
        <v/>
      </c>
      <c r="V1635">
        <f>IF(AND(U1635=1,J1635&gt;0),J1635+ROW()/1000000,0)</f>
        <v/>
      </c>
      <c r="W1635">
        <f>IF(AND(U1635=1,OR(N1635&lt;&gt;0,J1635&lt;&gt;0)),ABS(S1635)+ROW()/1000000,0)</f>
        <v/>
      </c>
      <c r="X1635">
        <f>IF(AND(U1635=1,T1635=1,C1635&lt;&gt;0),ABS(S1635)+ROW()/1000000,0)</f>
        <v/>
      </c>
    </row>
    <row r="1636">
      <c r="A1636" t="n">
        <v>201811</v>
      </c>
      <c r="B1636" t="inlineStr">
        <is>
          <t>11/2018</t>
        </is>
      </c>
      <c r="C1636" t="n">
        <v>64</v>
      </c>
      <c r="D1636" t="inlineStr">
        <is>
          <t>S64</t>
        </is>
      </c>
      <c r="E1636" t="inlineStr">
        <is>
          <t>Nexa Washington DC (S64)</t>
        </is>
      </c>
      <c r="F1636" t="inlineStr">
        <is>
          <t>Mỹ</t>
        </is>
      </c>
      <c r="G1636" t="inlineStr">
        <is>
          <t>POS</t>
        </is>
      </c>
      <c r="H1636" s="42" t="n">
        <v>26803.43</v>
      </c>
      <c r="I1636" s="42" t="n">
        <v>958.96</v>
      </c>
      <c r="J1636" s="42" t="n">
        <v>25844.47</v>
      </c>
      <c r="K1636" s="42" t="n">
        <v>0</v>
      </c>
      <c r="L1636" s="42" t="n">
        <v>12</v>
      </c>
      <c r="M1636" s="42" t="n">
        <v>72</v>
      </c>
      <c r="N1636" s="42" t="n">
        <v>25844.47</v>
      </c>
      <c r="O1636" s="42" t="n">
        <v>25844.47</v>
      </c>
      <c r="P1636" s="42" t="n">
        <v>0</v>
      </c>
      <c r="Q1636" s="42" t="n">
        <v>0</v>
      </c>
      <c r="R1636" s="42" t="n">
        <v>0</v>
      </c>
      <c r="S1636" s="42">
        <f>N1636-(J1636-K1636)</f>
        <v/>
      </c>
      <c r="T1636">
        <f>IF(N1636=0,0,IF(AND(ABS(S1636)&gt;Calc!$B$8,ABS(S1636)/ABS(N1636)&gt;Calc!$B$9),1,0))</f>
        <v/>
      </c>
      <c r="U1636">
        <f>IF(AND(A1636=Calc!$B$3,OR(Calc!$B$6="*",G1636=Calc!$B$6),OR(Calc!$B$7="*",F1636=Calc!$B$7)),1,0)</f>
        <v/>
      </c>
      <c r="V1636">
        <f>IF(AND(U1636=1,J1636&gt;0),J1636+ROW()/1000000,0)</f>
        <v/>
      </c>
      <c r="W1636">
        <f>IF(AND(U1636=1,OR(N1636&lt;&gt;0,J1636&lt;&gt;0)),ABS(S1636)+ROW()/1000000,0)</f>
        <v/>
      </c>
      <c r="X1636">
        <f>IF(AND(U1636=1,T1636=1,C1636&lt;&gt;0),ABS(S1636)+ROW()/1000000,0)</f>
        <v/>
      </c>
    </row>
    <row r="1637">
      <c r="A1637" t="n">
        <v>201811</v>
      </c>
      <c r="B1637" t="inlineStr">
        <is>
          <t>11/2018</t>
        </is>
      </c>
      <c r="C1637" t="n">
        <v>65</v>
      </c>
      <c r="D1637" t="inlineStr">
        <is>
          <t>S65</t>
        </is>
      </c>
      <c r="E1637" t="inlineStr">
        <is>
          <t>Nexa West Virginia (S65)</t>
        </is>
      </c>
      <c r="F1637" t="inlineStr">
        <is>
          <t>Mỹ</t>
        </is>
      </c>
      <c r="G1637" t="inlineStr">
        <is>
          <t>POS</t>
        </is>
      </c>
      <c r="H1637" s="42" t="n">
        <v>41646.47</v>
      </c>
      <c r="I1637" s="42" t="n">
        <v>1647.35</v>
      </c>
      <c r="J1637" s="42" t="n">
        <v>39999.12</v>
      </c>
      <c r="K1637" s="42" t="n">
        <v>832</v>
      </c>
      <c r="L1637" s="42" t="n">
        <v>16</v>
      </c>
      <c r="M1637" s="42" t="n">
        <v>136</v>
      </c>
      <c r="N1637" s="42" t="n">
        <v>39167.12</v>
      </c>
      <c r="O1637" s="42" t="n">
        <v>39999.12</v>
      </c>
      <c r="P1637" s="42" t="n">
        <v>1</v>
      </c>
      <c r="Q1637" s="42" t="n">
        <v>0</v>
      </c>
      <c r="R1637" s="42" t="n">
        <v>0</v>
      </c>
      <c r="S1637" s="42">
        <f>N1637-(J1637-K1637)</f>
        <v/>
      </c>
      <c r="T1637">
        <f>IF(N1637=0,0,IF(AND(ABS(S1637)&gt;Calc!$B$8,ABS(S1637)/ABS(N1637)&gt;Calc!$B$9),1,0))</f>
        <v/>
      </c>
      <c r="U1637">
        <f>IF(AND(A1637=Calc!$B$3,OR(Calc!$B$6="*",G1637=Calc!$B$6),OR(Calc!$B$7="*",F1637=Calc!$B$7)),1,0)</f>
        <v/>
      </c>
      <c r="V1637">
        <f>IF(AND(U1637=1,J1637&gt;0),J1637+ROW()/1000000,0)</f>
        <v/>
      </c>
      <c r="W1637">
        <f>IF(AND(U1637=1,OR(N1637&lt;&gt;0,J1637&lt;&gt;0)),ABS(S1637)+ROW()/1000000,0)</f>
        <v/>
      </c>
      <c r="X1637">
        <f>IF(AND(U1637=1,T1637=1,C1637&lt;&gt;0),ABS(S1637)+ROW()/1000000,0)</f>
        <v/>
      </c>
    </row>
    <row r="1638">
      <c r="A1638" t="n">
        <v>201811</v>
      </c>
      <c r="B1638" t="inlineStr">
        <is>
          <t>11/2018</t>
        </is>
      </c>
      <c r="C1638" t="n">
        <v>66</v>
      </c>
      <c r="D1638" t="inlineStr">
        <is>
          <t>S66</t>
        </is>
      </c>
      <c r="E1638" t="inlineStr">
        <is>
          <t>Nexa Wyoming (S66)</t>
        </is>
      </c>
      <c r="F1638" t="inlineStr">
        <is>
          <t>Mỹ</t>
        </is>
      </c>
      <c r="G1638" t="inlineStr">
        <is>
          <t>POS</t>
        </is>
      </c>
      <c r="H1638" s="42" t="n">
        <v>11562.84</v>
      </c>
      <c r="I1638" s="42" t="n">
        <v>157.35</v>
      </c>
      <c r="J1638" s="42" t="n">
        <v>11405.49</v>
      </c>
      <c r="K1638" s="42" t="n">
        <v>139.99</v>
      </c>
      <c r="L1638" s="42" t="n">
        <v>7</v>
      </c>
      <c r="M1638" s="42" t="n">
        <v>43</v>
      </c>
      <c r="N1638" s="42" t="n">
        <v>11265.5</v>
      </c>
      <c r="O1638" s="42" t="n">
        <v>11405.49</v>
      </c>
      <c r="P1638" s="42" t="n">
        <v>0</v>
      </c>
      <c r="Q1638" s="42" t="n">
        <v>0</v>
      </c>
      <c r="R1638" s="42" t="n">
        <v>0</v>
      </c>
      <c r="S1638" s="42">
        <f>N1638-(J1638-K1638)</f>
        <v/>
      </c>
      <c r="T1638">
        <f>IF(N1638=0,0,IF(AND(ABS(S1638)&gt;Calc!$B$8,ABS(S1638)/ABS(N1638)&gt;Calc!$B$9),1,0))</f>
        <v/>
      </c>
      <c r="U1638">
        <f>IF(AND(A1638=Calc!$B$3,OR(Calc!$B$6="*",G1638=Calc!$B$6),OR(Calc!$B$7="*",F1638=Calc!$B$7)),1,0)</f>
        <v/>
      </c>
      <c r="V1638">
        <f>IF(AND(U1638=1,J1638&gt;0),J1638+ROW()/1000000,0)</f>
        <v/>
      </c>
      <c r="W1638">
        <f>IF(AND(U1638=1,OR(N1638&lt;&gt;0,J1638&lt;&gt;0)),ABS(S1638)+ROW()/1000000,0)</f>
        <v/>
      </c>
      <c r="X1638">
        <f>IF(AND(U1638=1,T1638=1,C1638&lt;&gt;0),ABS(S1638)+ROW()/1000000,0)</f>
        <v/>
      </c>
    </row>
    <row r="1639">
      <c r="A1639" t="n">
        <v>201812</v>
      </c>
      <c r="B1639" t="inlineStr">
        <is>
          <t>12/2018</t>
        </is>
      </c>
      <c r="C1639" t="n">
        <v>0</v>
      </c>
      <c r="D1639" t="inlineStr">
        <is>
          <t>ONL</t>
        </is>
      </c>
      <c r="E1639" t="inlineStr">
        <is>
          <t>Nexa Online (website/app)</t>
        </is>
      </c>
      <c r="F1639" t="inlineStr">
        <is>
          <t>Online</t>
        </is>
      </c>
      <c r="G1639" t="inlineStr">
        <is>
          <t>ONLINE</t>
        </is>
      </c>
      <c r="H1639" s="42" t="n">
        <v>480914.18</v>
      </c>
      <c r="I1639" s="42" t="n">
        <v>17253.08</v>
      </c>
      <c r="J1639" s="42" t="n">
        <v>463661.1</v>
      </c>
      <c r="K1639" s="42" t="n">
        <v>4618.57</v>
      </c>
      <c r="L1639" s="42" t="n">
        <v>222</v>
      </c>
      <c r="M1639" s="42" t="n">
        <v>1643</v>
      </c>
      <c r="N1639" s="42" t="n">
        <v>397675.38</v>
      </c>
      <c r="O1639" s="42" t="n">
        <v>402313.73</v>
      </c>
      <c r="P1639" s="42" t="n">
        <v>4</v>
      </c>
      <c r="Q1639" s="42" t="n">
        <v>0</v>
      </c>
      <c r="R1639" s="42" t="n">
        <v>1</v>
      </c>
      <c r="S1639" s="42">
        <f>N1639-(J1639-K1639)</f>
        <v/>
      </c>
      <c r="T1639">
        <f>IF(N1639=0,0,IF(AND(ABS(S1639)&gt;Calc!$B$8,ABS(S1639)/ABS(N1639)&gt;Calc!$B$9),1,0))</f>
        <v/>
      </c>
      <c r="U1639">
        <f>IF(AND(A1639=Calc!$B$3,OR(Calc!$B$6="*",G1639=Calc!$B$6),OR(Calc!$B$7="*",F1639=Calc!$B$7)),1,0)</f>
        <v/>
      </c>
      <c r="V1639">
        <f>IF(AND(U1639=1,J1639&gt;0),J1639+ROW()/1000000,0)</f>
        <v/>
      </c>
      <c r="W1639">
        <f>IF(AND(U1639=1,OR(N1639&lt;&gt;0,J1639&lt;&gt;0)),ABS(S1639)+ROW()/1000000,0)</f>
        <v/>
      </c>
      <c r="X1639">
        <f>IF(AND(U1639=1,T1639=1,C1639&lt;&gt;0),ABS(S1639)+ROW()/1000000,0)</f>
        <v/>
      </c>
    </row>
    <row r="1640">
      <c r="A1640" t="n">
        <v>201812</v>
      </c>
      <c r="B1640" t="inlineStr">
        <is>
          <t>12/2018</t>
        </is>
      </c>
      <c r="C1640" t="n">
        <v>1</v>
      </c>
      <c r="D1640" t="inlineStr">
        <is>
          <t>S01</t>
        </is>
      </c>
      <c r="E1640" t="inlineStr">
        <is>
          <t>Nexa Australian Capital Territory (S01)</t>
        </is>
      </c>
      <c r="F1640" t="inlineStr">
        <is>
          <t>Úc</t>
        </is>
      </c>
      <c r="G1640" t="inlineStr">
        <is>
          <t>POS</t>
        </is>
      </c>
      <c r="H1640" s="42" t="n">
        <v>27791.33</v>
      </c>
      <c r="I1640" s="42" t="n">
        <v>903.88</v>
      </c>
      <c r="J1640" s="42" t="n">
        <v>26887.45</v>
      </c>
      <c r="K1640" s="42" t="n">
        <v>3115</v>
      </c>
      <c r="L1640" s="42" t="n">
        <v>10</v>
      </c>
      <c r="M1640" s="42" t="n">
        <v>68</v>
      </c>
      <c r="N1640" s="42" t="n">
        <v>23772.45</v>
      </c>
      <c r="O1640" s="42" t="n">
        <v>26887.45</v>
      </c>
      <c r="P1640" s="42" t="n">
        <v>0</v>
      </c>
      <c r="Q1640" s="42" t="n">
        <v>0</v>
      </c>
      <c r="R1640" s="42" t="n">
        <v>0</v>
      </c>
      <c r="S1640" s="42">
        <f>N1640-(J1640-K1640)</f>
        <v/>
      </c>
      <c r="T1640">
        <f>IF(N1640=0,0,IF(AND(ABS(S1640)&gt;Calc!$B$8,ABS(S1640)/ABS(N1640)&gt;Calc!$B$9),1,0))</f>
        <v/>
      </c>
      <c r="U1640">
        <f>IF(AND(A1640=Calc!$B$3,OR(Calc!$B$6="*",G1640=Calc!$B$6),OR(Calc!$B$7="*",F1640=Calc!$B$7)),1,0)</f>
        <v/>
      </c>
      <c r="V1640">
        <f>IF(AND(U1640=1,J1640&gt;0),J1640+ROW()/1000000,0)</f>
        <v/>
      </c>
      <c r="W1640">
        <f>IF(AND(U1640=1,OR(N1640&lt;&gt;0,J1640&lt;&gt;0)),ABS(S1640)+ROW()/1000000,0)</f>
        <v/>
      </c>
      <c r="X1640">
        <f>IF(AND(U1640=1,T1640=1,C1640&lt;&gt;0),ABS(S1640)+ROW()/1000000,0)</f>
        <v/>
      </c>
    </row>
    <row r="1641">
      <c r="A1641" t="n">
        <v>201812</v>
      </c>
      <c r="B1641" t="inlineStr">
        <is>
          <t>12/2018</t>
        </is>
      </c>
      <c r="C1641" t="n">
        <v>4</v>
      </c>
      <c r="D1641" t="inlineStr">
        <is>
          <t>S04</t>
        </is>
      </c>
      <c r="E1641" t="inlineStr">
        <is>
          <t>Nexa Tasmania (S04)</t>
        </is>
      </c>
      <c r="F1641" t="inlineStr">
        <is>
          <t>Úc</t>
        </is>
      </c>
      <c r="G1641" t="inlineStr">
        <is>
          <t>POS</t>
        </is>
      </c>
      <c r="H1641" s="42" t="n">
        <v>13432.39</v>
      </c>
      <c r="I1641" s="42" t="n">
        <v>745.71</v>
      </c>
      <c r="J1641" s="42" t="n">
        <v>12686.68</v>
      </c>
      <c r="K1641" s="42" t="n">
        <v>104.18</v>
      </c>
      <c r="L1641" s="42" t="n">
        <v>10</v>
      </c>
      <c r="M1641" s="42" t="n">
        <v>65</v>
      </c>
      <c r="N1641" s="42" t="n">
        <v>12582.5</v>
      </c>
      <c r="O1641" s="42" t="n">
        <v>12686.68</v>
      </c>
      <c r="P1641" s="42" t="n">
        <v>0</v>
      </c>
      <c r="Q1641" s="42" t="n">
        <v>0</v>
      </c>
      <c r="R1641" s="42" t="n">
        <v>0</v>
      </c>
      <c r="S1641" s="42">
        <f>N1641-(J1641-K1641)</f>
        <v/>
      </c>
      <c r="T1641">
        <f>IF(N1641=0,0,IF(AND(ABS(S1641)&gt;Calc!$B$8,ABS(S1641)/ABS(N1641)&gt;Calc!$B$9),1,0))</f>
        <v/>
      </c>
      <c r="U1641">
        <f>IF(AND(A1641=Calc!$B$3,OR(Calc!$B$6="*",G1641=Calc!$B$6),OR(Calc!$B$7="*",F1641=Calc!$B$7)),1,0)</f>
        <v/>
      </c>
      <c r="V1641">
        <f>IF(AND(U1641=1,J1641&gt;0),J1641+ROW()/1000000,0)</f>
        <v/>
      </c>
      <c r="W1641">
        <f>IF(AND(U1641=1,OR(N1641&lt;&gt;0,J1641&lt;&gt;0)),ABS(S1641)+ROW()/1000000,0)</f>
        <v/>
      </c>
      <c r="X1641">
        <f>IF(AND(U1641=1,T1641=1,C1641&lt;&gt;0),ABS(S1641)+ROW()/1000000,0)</f>
        <v/>
      </c>
    </row>
    <row r="1642">
      <c r="A1642" t="n">
        <v>201812</v>
      </c>
      <c r="B1642" t="inlineStr">
        <is>
          <t>12/2018</t>
        </is>
      </c>
      <c r="C1642" t="n">
        <v>5</v>
      </c>
      <c r="D1642" t="inlineStr">
        <is>
          <t>S05</t>
        </is>
      </c>
      <c r="E1642" t="inlineStr">
        <is>
          <t>Nexa Victoria (S05)</t>
        </is>
      </c>
      <c r="F1642" t="inlineStr">
        <is>
          <t>Úc</t>
        </is>
      </c>
      <c r="G1642" t="inlineStr">
        <is>
          <t>POS</t>
        </is>
      </c>
      <c r="H1642" s="42" t="n">
        <v>45065.37</v>
      </c>
      <c r="I1642" s="42" t="n">
        <v>580.58</v>
      </c>
      <c r="J1642" s="42" t="n">
        <v>44484.79</v>
      </c>
      <c r="K1642" s="42" t="n">
        <v>289</v>
      </c>
      <c r="L1642" s="42" t="n">
        <v>17</v>
      </c>
      <c r="M1642" s="42" t="n">
        <v>186</v>
      </c>
      <c r="N1642" s="42" t="n">
        <v>44195.79</v>
      </c>
      <c r="O1642" s="42" t="n">
        <v>44484.79</v>
      </c>
      <c r="P1642" s="42" t="n">
        <v>1</v>
      </c>
      <c r="Q1642" s="42" t="n">
        <v>0</v>
      </c>
      <c r="R1642" s="42" t="n">
        <v>1</v>
      </c>
      <c r="S1642" s="42">
        <f>N1642-(J1642-K1642)</f>
        <v/>
      </c>
      <c r="T1642">
        <f>IF(N1642=0,0,IF(AND(ABS(S1642)&gt;Calc!$B$8,ABS(S1642)/ABS(N1642)&gt;Calc!$B$9),1,0))</f>
        <v/>
      </c>
      <c r="U1642">
        <f>IF(AND(A1642=Calc!$B$3,OR(Calc!$B$6="*",G1642=Calc!$B$6),OR(Calc!$B$7="*",F1642=Calc!$B$7)),1,0)</f>
        <v/>
      </c>
      <c r="V1642">
        <f>IF(AND(U1642=1,J1642&gt;0),J1642+ROW()/1000000,0)</f>
        <v/>
      </c>
      <c r="W1642">
        <f>IF(AND(U1642=1,OR(N1642&lt;&gt;0,J1642&lt;&gt;0)),ABS(S1642)+ROW()/1000000,0)</f>
        <v/>
      </c>
      <c r="X1642">
        <f>IF(AND(U1642=1,T1642=1,C1642&lt;&gt;0),ABS(S1642)+ROW()/1000000,0)</f>
        <v/>
      </c>
    </row>
    <row r="1643">
      <c r="A1643" t="n">
        <v>201812</v>
      </c>
      <c r="B1643" t="inlineStr">
        <is>
          <t>12/2018</t>
        </is>
      </c>
      <c r="C1643" t="n">
        <v>6</v>
      </c>
      <c r="D1643" t="inlineStr">
        <is>
          <t>S06</t>
        </is>
      </c>
      <c r="E1643" t="inlineStr">
        <is>
          <t>Nexa Western Australia (S06)</t>
        </is>
      </c>
      <c r="F1643" t="inlineStr">
        <is>
          <t>Úc</t>
        </is>
      </c>
      <c r="G1643" t="inlineStr">
        <is>
          <t>POS</t>
        </is>
      </c>
      <c r="H1643" s="42" t="n">
        <v>19046.79</v>
      </c>
      <c r="I1643" s="42" t="n">
        <v>1497.52</v>
      </c>
      <c r="J1643" s="42" t="n">
        <v>17549.27</v>
      </c>
      <c r="K1643" s="42" t="n">
        <v>815.99</v>
      </c>
      <c r="L1643" s="42" t="n">
        <v>10</v>
      </c>
      <c r="M1643" s="42" t="n">
        <v>101</v>
      </c>
      <c r="N1643" s="42" t="n">
        <v>16733.28</v>
      </c>
      <c r="O1643" s="42" t="n">
        <v>17549.27</v>
      </c>
      <c r="P1643" s="42" t="n">
        <v>1</v>
      </c>
      <c r="Q1643" s="42" t="n">
        <v>0</v>
      </c>
      <c r="R1643" s="42" t="n">
        <v>0</v>
      </c>
      <c r="S1643" s="42">
        <f>N1643-(J1643-K1643)</f>
        <v/>
      </c>
      <c r="T1643">
        <f>IF(N1643=0,0,IF(AND(ABS(S1643)&gt;Calc!$B$8,ABS(S1643)/ABS(N1643)&gt;Calc!$B$9),1,0))</f>
        <v/>
      </c>
      <c r="U1643">
        <f>IF(AND(A1643=Calc!$B$3,OR(Calc!$B$6="*",G1643=Calc!$B$6),OR(Calc!$B$7="*",F1643=Calc!$B$7)),1,0)</f>
        <v/>
      </c>
      <c r="V1643">
        <f>IF(AND(U1643=1,J1643&gt;0),J1643+ROW()/1000000,0)</f>
        <v/>
      </c>
      <c r="W1643">
        <f>IF(AND(U1643=1,OR(N1643&lt;&gt;0,J1643&lt;&gt;0)),ABS(S1643)+ROW()/1000000,0)</f>
        <v/>
      </c>
      <c r="X1643">
        <f>IF(AND(U1643=1,T1643=1,C1643&lt;&gt;0),ABS(S1643)+ROW()/1000000,0)</f>
        <v/>
      </c>
    </row>
    <row r="1644">
      <c r="A1644" t="n">
        <v>201812</v>
      </c>
      <c r="B1644" t="inlineStr">
        <is>
          <t>12/2018</t>
        </is>
      </c>
      <c r="C1644" t="n">
        <v>8</v>
      </c>
      <c r="D1644" t="inlineStr">
        <is>
          <t>S08</t>
        </is>
      </c>
      <c r="E1644" t="inlineStr">
        <is>
          <t>Nexa Newfoundland and Labrador (S08)</t>
        </is>
      </c>
      <c r="F1644" t="inlineStr">
        <is>
          <t>Canada</t>
        </is>
      </c>
      <c r="G1644" t="inlineStr">
        <is>
          <t>POS</t>
        </is>
      </c>
      <c r="H1644" s="42" t="n">
        <v>36348.11</v>
      </c>
      <c r="I1644" s="42" t="n">
        <v>956.67</v>
      </c>
      <c r="J1644" s="42" t="n">
        <v>35391.44</v>
      </c>
      <c r="K1644" s="42" t="n">
        <v>165.99</v>
      </c>
      <c r="L1644" s="42" t="n">
        <v>22</v>
      </c>
      <c r="M1644" s="42" t="n">
        <v>198</v>
      </c>
      <c r="N1644" s="42" t="n">
        <v>35225.45</v>
      </c>
      <c r="O1644" s="42" t="n">
        <v>35391.44</v>
      </c>
      <c r="P1644" s="42" t="n">
        <v>0</v>
      </c>
      <c r="Q1644" s="42" t="n">
        <v>0</v>
      </c>
      <c r="R1644" s="42" t="n">
        <v>0</v>
      </c>
      <c r="S1644" s="42">
        <f>N1644-(J1644-K1644)</f>
        <v/>
      </c>
      <c r="T1644">
        <f>IF(N1644=0,0,IF(AND(ABS(S1644)&gt;Calc!$B$8,ABS(S1644)/ABS(N1644)&gt;Calc!$B$9),1,0))</f>
        <v/>
      </c>
      <c r="U1644">
        <f>IF(AND(A1644=Calc!$B$3,OR(Calc!$B$6="*",G1644=Calc!$B$6),OR(Calc!$B$7="*",F1644=Calc!$B$7)),1,0)</f>
        <v/>
      </c>
      <c r="V1644">
        <f>IF(AND(U1644=1,J1644&gt;0),J1644+ROW()/1000000,0)</f>
        <v/>
      </c>
      <c r="W1644">
        <f>IF(AND(U1644=1,OR(N1644&lt;&gt;0,J1644&lt;&gt;0)),ABS(S1644)+ROW()/1000000,0)</f>
        <v/>
      </c>
      <c r="X1644">
        <f>IF(AND(U1644=1,T1644=1,C1644&lt;&gt;0),ABS(S1644)+ROW()/1000000,0)</f>
        <v/>
      </c>
    </row>
    <row r="1645">
      <c r="A1645" t="n">
        <v>201812</v>
      </c>
      <c r="B1645" t="inlineStr">
        <is>
          <t>12/2018</t>
        </is>
      </c>
      <c r="C1645" t="n">
        <v>9</v>
      </c>
      <c r="D1645" t="inlineStr">
        <is>
          <t>S09</t>
        </is>
      </c>
      <c r="E1645" t="inlineStr">
        <is>
          <t>Nexa Northwest Territories (S09)</t>
        </is>
      </c>
      <c r="F1645" t="inlineStr">
        <is>
          <t>Canada</t>
        </is>
      </c>
      <c r="G1645" t="inlineStr">
        <is>
          <t>POS</t>
        </is>
      </c>
      <c r="H1645" s="42" t="n">
        <v>32692.89</v>
      </c>
      <c r="I1645" s="42" t="n">
        <v>1088.65</v>
      </c>
      <c r="J1645" s="42" t="n">
        <v>31604.24</v>
      </c>
      <c r="K1645" s="42" t="n">
        <v>68.67</v>
      </c>
      <c r="L1645" s="42" t="n">
        <v>27</v>
      </c>
      <c r="M1645" s="42" t="n">
        <v>127</v>
      </c>
      <c r="N1645" s="42" t="n">
        <v>31535.57</v>
      </c>
      <c r="O1645" s="42" t="n">
        <v>31604.24</v>
      </c>
      <c r="P1645" s="42" t="n">
        <v>0</v>
      </c>
      <c r="Q1645" s="42" t="n">
        <v>0</v>
      </c>
      <c r="R1645" s="42" t="n">
        <v>0</v>
      </c>
      <c r="S1645" s="42">
        <f>N1645-(J1645-K1645)</f>
        <v/>
      </c>
      <c r="T1645">
        <f>IF(N1645=0,0,IF(AND(ABS(S1645)&gt;Calc!$B$8,ABS(S1645)/ABS(N1645)&gt;Calc!$B$9),1,0))</f>
        <v/>
      </c>
      <c r="U1645">
        <f>IF(AND(A1645=Calc!$B$3,OR(Calc!$B$6="*",G1645=Calc!$B$6),OR(Calc!$B$7="*",F1645=Calc!$B$7)),1,0)</f>
        <v/>
      </c>
      <c r="V1645">
        <f>IF(AND(U1645=1,J1645&gt;0),J1645+ROW()/1000000,0)</f>
        <v/>
      </c>
      <c r="W1645">
        <f>IF(AND(U1645=1,OR(N1645&lt;&gt;0,J1645&lt;&gt;0)),ABS(S1645)+ROW()/1000000,0)</f>
        <v/>
      </c>
      <c r="X1645">
        <f>IF(AND(U1645=1,T1645=1,C1645&lt;&gt;0),ABS(S1645)+ROW()/1000000,0)</f>
        <v/>
      </c>
    </row>
    <row r="1646">
      <c r="A1646" t="n">
        <v>201812</v>
      </c>
      <c r="B1646" t="inlineStr">
        <is>
          <t>12/2018</t>
        </is>
      </c>
      <c r="C1646" t="n">
        <v>10</v>
      </c>
      <c r="D1646" t="inlineStr">
        <is>
          <t>S10</t>
        </is>
      </c>
      <c r="E1646" t="inlineStr">
        <is>
          <t>Nexa Nunavut (S10)</t>
        </is>
      </c>
      <c r="F1646" t="inlineStr">
        <is>
          <t>Canada</t>
        </is>
      </c>
      <c r="G1646" t="inlineStr">
        <is>
          <t>POS</t>
        </is>
      </c>
      <c r="H1646" s="42" t="n">
        <v>30699.25</v>
      </c>
      <c r="I1646" s="42" t="n">
        <v>1206.28</v>
      </c>
      <c r="J1646" s="42" t="n">
        <v>29492.97</v>
      </c>
      <c r="K1646" s="42" t="n">
        <v>643.15</v>
      </c>
      <c r="L1646" s="42" t="n">
        <v>21</v>
      </c>
      <c r="M1646" s="42" t="n">
        <v>181</v>
      </c>
      <c r="N1646" s="42" t="n">
        <v>28849.82</v>
      </c>
      <c r="O1646" s="42" t="n">
        <v>29492.97</v>
      </c>
      <c r="P1646" s="42" t="n">
        <v>0</v>
      </c>
      <c r="Q1646" s="42" t="n">
        <v>0</v>
      </c>
      <c r="R1646" s="42" t="n">
        <v>0</v>
      </c>
      <c r="S1646" s="42">
        <f>N1646-(J1646-K1646)</f>
        <v/>
      </c>
      <c r="T1646">
        <f>IF(N1646=0,0,IF(AND(ABS(S1646)&gt;Calc!$B$8,ABS(S1646)/ABS(N1646)&gt;Calc!$B$9),1,0))</f>
        <v/>
      </c>
      <c r="U1646">
        <f>IF(AND(A1646=Calc!$B$3,OR(Calc!$B$6="*",G1646=Calc!$B$6),OR(Calc!$B$7="*",F1646=Calc!$B$7)),1,0)</f>
        <v/>
      </c>
      <c r="V1646">
        <f>IF(AND(U1646=1,J1646&gt;0),J1646+ROW()/1000000,0)</f>
        <v/>
      </c>
      <c r="W1646">
        <f>IF(AND(U1646=1,OR(N1646&lt;&gt;0,J1646&lt;&gt;0)),ABS(S1646)+ROW()/1000000,0)</f>
        <v/>
      </c>
      <c r="X1646">
        <f>IF(AND(U1646=1,T1646=1,C1646&lt;&gt;0),ABS(S1646)+ROW()/1000000,0)</f>
        <v/>
      </c>
    </row>
    <row r="1647">
      <c r="A1647" t="n">
        <v>201812</v>
      </c>
      <c r="B1647" t="inlineStr">
        <is>
          <t>12/2018</t>
        </is>
      </c>
      <c r="C1647" t="n">
        <v>12</v>
      </c>
      <c r="D1647" t="inlineStr">
        <is>
          <t>S12</t>
        </is>
      </c>
      <c r="E1647" t="inlineStr">
        <is>
          <t>Nexa Basse-Normandie (S12)</t>
        </is>
      </c>
      <c r="F1647" t="inlineStr">
        <is>
          <t>Pháp</t>
        </is>
      </c>
      <c r="G1647" t="inlineStr">
        <is>
          <t>POS</t>
        </is>
      </c>
      <c r="H1647" s="42" t="n">
        <v>2156.44</v>
      </c>
      <c r="I1647" s="42" t="n">
        <v>163.75</v>
      </c>
      <c r="J1647" s="42" t="n">
        <v>1992.69</v>
      </c>
      <c r="K1647" s="42" t="n">
        <v>979.2</v>
      </c>
      <c r="L1647" s="42" t="n">
        <v>4</v>
      </c>
      <c r="M1647" s="42" t="n">
        <v>11</v>
      </c>
      <c r="N1647" s="42" t="n">
        <v>1013.49</v>
      </c>
      <c r="O1647" s="42" t="n">
        <v>1992.69</v>
      </c>
      <c r="P1647" s="42" t="n">
        <v>0</v>
      </c>
      <c r="Q1647" s="42" t="n">
        <v>0</v>
      </c>
      <c r="R1647" s="42" t="n">
        <v>0</v>
      </c>
      <c r="S1647" s="42">
        <f>N1647-(J1647-K1647)</f>
        <v/>
      </c>
      <c r="T1647">
        <f>IF(N1647=0,0,IF(AND(ABS(S1647)&gt;Calc!$B$8,ABS(S1647)/ABS(N1647)&gt;Calc!$B$9),1,0))</f>
        <v/>
      </c>
      <c r="U1647">
        <f>IF(AND(A1647=Calc!$B$3,OR(Calc!$B$6="*",G1647=Calc!$B$6),OR(Calc!$B$7="*",F1647=Calc!$B$7)),1,0)</f>
        <v/>
      </c>
      <c r="V1647">
        <f>IF(AND(U1647=1,J1647&gt;0),J1647+ROW()/1000000,0)</f>
        <v/>
      </c>
      <c r="W1647">
        <f>IF(AND(U1647=1,OR(N1647&lt;&gt;0,J1647&lt;&gt;0)),ABS(S1647)+ROW()/1000000,0)</f>
        <v/>
      </c>
      <c r="X1647">
        <f>IF(AND(U1647=1,T1647=1,C1647&lt;&gt;0),ABS(S1647)+ROW()/1000000,0)</f>
        <v/>
      </c>
    </row>
    <row r="1648">
      <c r="A1648" t="n">
        <v>201812</v>
      </c>
      <c r="B1648" t="inlineStr">
        <is>
          <t>12/2018</t>
        </is>
      </c>
      <c r="C1648" t="n">
        <v>13</v>
      </c>
      <c r="D1648" t="inlineStr">
        <is>
          <t>S13</t>
        </is>
      </c>
      <c r="E1648" t="inlineStr">
        <is>
          <t>Nexa Corse (S13)</t>
        </is>
      </c>
      <c r="F1648" t="inlineStr">
        <is>
          <t>Pháp</t>
        </is>
      </c>
      <c r="G1648" t="inlineStr">
        <is>
          <t>POS</t>
        </is>
      </c>
      <c r="H1648" s="42" t="n">
        <v>2495.26</v>
      </c>
      <c r="I1648" s="42" t="n">
        <v>0</v>
      </c>
      <c r="J1648" s="42" t="n">
        <v>2495.26</v>
      </c>
      <c r="K1648" s="42" t="n">
        <v>0</v>
      </c>
      <c r="L1648" s="42" t="n">
        <v>1</v>
      </c>
      <c r="M1648" s="42" t="n">
        <v>15</v>
      </c>
      <c r="N1648" s="42" t="n">
        <v>2495.26</v>
      </c>
      <c r="O1648" s="42" t="n">
        <v>2495.26</v>
      </c>
      <c r="P1648" s="42" t="n">
        <v>0</v>
      </c>
      <c r="Q1648" s="42" t="n">
        <v>0</v>
      </c>
      <c r="R1648" s="42" t="n">
        <v>0</v>
      </c>
      <c r="S1648" s="42">
        <f>N1648-(J1648-K1648)</f>
        <v/>
      </c>
      <c r="T1648">
        <f>IF(N1648=0,0,IF(AND(ABS(S1648)&gt;Calc!$B$8,ABS(S1648)/ABS(N1648)&gt;Calc!$B$9),1,0))</f>
        <v/>
      </c>
      <c r="U1648">
        <f>IF(AND(A1648=Calc!$B$3,OR(Calc!$B$6="*",G1648=Calc!$B$6),OR(Calc!$B$7="*",F1648=Calc!$B$7)),1,0)</f>
        <v/>
      </c>
      <c r="V1648">
        <f>IF(AND(U1648=1,J1648&gt;0),J1648+ROW()/1000000,0)</f>
        <v/>
      </c>
      <c r="W1648">
        <f>IF(AND(U1648=1,OR(N1648&lt;&gt;0,J1648&lt;&gt;0)),ABS(S1648)+ROW()/1000000,0)</f>
        <v/>
      </c>
      <c r="X1648">
        <f>IF(AND(U1648=1,T1648=1,C1648&lt;&gt;0),ABS(S1648)+ROW()/1000000,0)</f>
        <v/>
      </c>
    </row>
    <row r="1649">
      <c r="A1649" t="n">
        <v>201812</v>
      </c>
      <c r="B1649" t="inlineStr">
        <is>
          <t>12/2018</t>
        </is>
      </c>
      <c r="C1649" t="n">
        <v>14</v>
      </c>
      <c r="D1649" t="inlineStr">
        <is>
          <t>S14</t>
        </is>
      </c>
      <c r="E1649" t="inlineStr">
        <is>
          <t>Nexa Franche-Comté (S14)</t>
        </is>
      </c>
      <c r="F1649" t="inlineStr">
        <is>
          <t>Pháp</t>
        </is>
      </c>
      <c r="G1649" t="inlineStr">
        <is>
          <t>POS</t>
        </is>
      </c>
      <c r="H1649" s="42" t="n">
        <v>3737</v>
      </c>
      <c r="I1649" s="42" t="n">
        <v>373.7</v>
      </c>
      <c r="J1649" s="42" t="n">
        <v>3363.3</v>
      </c>
      <c r="K1649" s="42" t="n">
        <v>0</v>
      </c>
      <c r="L1649" s="42" t="n">
        <v>1</v>
      </c>
      <c r="M1649" s="42" t="n">
        <v>7</v>
      </c>
      <c r="N1649" s="42" t="n">
        <v>3363.3</v>
      </c>
      <c r="O1649" s="42" t="n">
        <v>3363.3</v>
      </c>
      <c r="P1649" s="42" t="n">
        <v>0</v>
      </c>
      <c r="Q1649" s="42" t="n">
        <v>0</v>
      </c>
      <c r="R1649" s="42" t="n">
        <v>0</v>
      </c>
      <c r="S1649" s="42">
        <f>N1649-(J1649-K1649)</f>
        <v/>
      </c>
      <c r="T1649">
        <f>IF(N1649=0,0,IF(AND(ABS(S1649)&gt;Calc!$B$8,ABS(S1649)/ABS(N1649)&gt;Calc!$B$9),1,0))</f>
        <v/>
      </c>
      <c r="U1649">
        <f>IF(AND(A1649=Calc!$B$3,OR(Calc!$B$6="*",G1649=Calc!$B$6),OR(Calc!$B$7="*",F1649=Calc!$B$7)),1,0)</f>
        <v/>
      </c>
      <c r="V1649">
        <f>IF(AND(U1649=1,J1649&gt;0),J1649+ROW()/1000000,0)</f>
        <v/>
      </c>
      <c r="W1649">
        <f>IF(AND(U1649=1,OR(N1649&lt;&gt;0,J1649&lt;&gt;0)),ABS(S1649)+ROW()/1000000,0)</f>
        <v/>
      </c>
      <c r="X1649">
        <f>IF(AND(U1649=1,T1649=1,C1649&lt;&gt;0),ABS(S1649)+ROW()/1000000,0)</f>
        <v/>
      </c>
    </row>
    <row r="1650">
      <c r="A1650" t="n">
        <v>201812</v>
      </c>
      <c r="B1650" t="inlineStr">
        <is>
          <t>12/2018</t>
        </is>
      </c>
      <c r="C1650" t="n">
        <v>15</v>
      </c>
      <c r="D1650" t="inlineStr">
        <is>
          <t>S15</t>
        </is>
      </c>
      <c r="E1650" t="inlineStr">
        <is>
          <t>Nexa La Réunion (S15)</t>
        </is>
      </c>
      <c r="F1650" t="inlineStr">
        <is>
          <t>Pháp</t>
        </is>
      </c>
      <c r="G1650" t="inlineStr">
        <is>
          <t>POS</t>
        </is>
      </c>
      <c r="H1650" s="42" t="n">
        <v>8475.41</v>
      </c>
      <c r="I1650" s="42" t="n">
        <v>17.53</v>
      </c>
      <c r="J1650" s="42" t="n">
        <v>8457.879999999999</v>
      </c>
      <c r="K1650" s="42" t="n">
        <v>0</v>
      </c>
      <c r="L1650" s="42" t="n">
        <v>4</v>
      </c>
      <c r="M1650" s="42" t="n">
        <v>39</v>
      </c>
      <c r="N1650" s="42" t="n">
        <v>8457.879999999999</v>
      </c>
      <c r="O1650" s="42" t="n">
        <v>8457.879999999999</v>
      </c>
      <c r="P1650" s="42" t="n">
        <v>0</v>
      </c>
      <c r="Q1650" s="42" t="n">
        <v>0</v>
      </c>
      <c r="R1650" s="42" t="n">
        <v>0</v>
      </c>
      <c r="S1650" s="42">
        <f>N1650-(J1650-K1650)</f>
        <v/>
      </c>
      <c r="T1650">
        <f>IF(N1650=0,0,IF(AND(ABS(S1650)&gt;Calc!$B$8,ABS(S1650)/ABS(N1650)&gt;Calc!$B$9),1,0))</f>
        <v/>
      </c>
      <c r="U1650">
        <f>IF(AND(A1650=Calc!$B$3,OR(Calc!$B$6="*",G1650=Calc!$B$6),OR(Calc!$B$7="*",F1650=Calc!$B$7)),1,0)</f>
        <v/>
      </c>
      <c r="V1650">
        <f>IF(AND(U1650=1,J1650&gt;0),J1650+ROW()/1000000,0)</f>
        <v/>
      </c>
      <c r="W1650">
        <f>IF(AND(U1650=1,OR(N1650&lt;&gt;0,J1650&lt;&gt;0)),ABS(S1650)+ROW()/1000000,0)</f>
        <v/>
      </c>
      <c r="X1650">
        <f>IF(AND(U1650=1,T1650=1,C1650&lt;&gt;0),ABS(S1650)+ROW()/1000000,0)</f>
        <v/>
      </c>
    </row>
    <row r="1651">
      <c r="A1651" t="n">
        <v>201812</v>
      </c>
      <c r="B1651" t="inlineStr">
        <is>
          <t>12/2018</t>
        </is>
      </c>
      <c r="C1651" t="n">
        <v>16</v>
      </c>
      <c r="D1651" t="inlineStr">
        <is>
          <t>S16</t>
        </is>
      </c>
      <c r="E1651" t="inlineStr">
        <is>
          <t>Nexa Limousin (S16)</t>
        </is>
      </c>
      <c r="F1651" t="inlineStr">
        <is>
          <t>Pháp</t>
        </is>
      </c>
      <c r="G1651" t="inlineStr">
        <is>
          <t>POS</t>
        </is>
      </c>
      <c r="H1651" s="42" t="n">
        <v>3161.09</v>
      </c>
      <c r="I1651" s="42" t="n">
        <v>0</v>
      </c>
      <c r="J1651" s="42" t="n">
        <v>3161.09</v>
      </c>
      <c r="K1651" s="42" t="n">
        <v>0</v>
      </c>
      <c r="L1651" s="42" t="n">
        <v>2</v>
      </c>
      <c r="M1651" s="42" t="n">
        <v>18</v>
      </c>
      <c r="N1651" s="42" t="n">
        <v>3161.09</v>
      </c>
      <c r="O1651" s="42" t="n">
        <v>3161.09</v>
      </c>
      <c r="P1651" s="42" t="n">
        <v>0</v>
      </c>
      <c r="Q1651" s="42" t="n">
        <v>0</v>
      </c>
      <c r="R1651" s="42" t="n">
        <v>0</v>
      </c>
      <c r="S1651" s="42">
        <f>N1651-(J1651-K1651)</f>
        <v/>
      </c>
      <c r="T1651">
        <f>IF(N1651=0,0,IF(AND(ABS(S1651)&gt;Calc!$B$8,ABS(S1651)/ABS(N1651)&gt;Calc!$B$9),1,0))</f>
        <v/>
      </c>
      <c r="U1651">
        <f>IF(AND(A1651=Calc!$B$3,OR(Calc!$B$6="*",G1651=Calc!$B$6),OR(Calc!$B$7="*",F1651=Calc!$B$7)),1,0)</f>
        <v/>
      </c>
      <c r="V1651">
        <f>IF(AND(U1651=1,J1651&gt;0),J1651+ROW()/1000000,0)</f>
        <v/>
      </c>
      <c r="W1651">
        <f>IF(AND(U1651=1,OR(N1651&lt;&gt;0,J1651&lt;&gt;0)),ABS(S1651)+ROW()/1000000,0)</f>
        <v/>
      </c>
      <c r="X1651">
        <f>IF(AND(U1651=1,T1651=1,C1651&lt;&gt;0),ABS(S1651)+ROW()/1000000,0)</f>
        <v/>
      </c>
    </row>
    <row r="1652">
      <c r="A1652" t="n">
        <v>201812</v>
      </c>
      <c r="B1652" t="inlineStr">
        <is>
          <t>12/2018</t>
        </is>
      </c>
      <c r="C1652" t="n">
        <v>17</v>
      </c>
      <c r="D1652" t="inlineStr">
        <is>
          <t>S17</t>
        </is>
      </c>
      <c r="E1652" t="inlineStr">
        <is>
          <t>Nexa Martinique (S17)</t>
        </is>
      </c>
      <c r="F1652" t="inlineStr">
        <is>
          <t>Pháp</t>
        </is>
      </c>
      <c r="G1652" t="inlineStr">
        <is>
          <t>POS</t>
        </is>
      </c>
      <c r="H1652" s="42" t="n">
        <v>5985.14</v>
      </c>
      <c r="I1652" s="42" t="n">
        <v>236.49</v>
      </c>
      <c r="J1652" s="42" t="n">
        <v>5748.65</v>
      </c>
      <c r="K1652" s="42" t="n">
        <v>0</v>
      </c>
      <c r="L1652" s="42" t="n">
        <v>6</v>
      </c>
      <c r="M1652" s="42" t="n">
        <v>41</v>
      </c>
      <c r="N1652" s="42" t="n">
        <v>5748.65</v>
      </c>
      <c r="O1652" s="42" t="n">
        <v>5748.65</v>
      </c>
      <c r="P1652" s="42" t="n">
        <v>0</v>
      </c>
      <c r="Q1652" s="42" t="n">
        <v>0</v>
      </c>
      <c r="R1652" s="42" t="n">
        <v>0</v>
      </c>
      <c r="S1652" s="42">
        <f>N1652-(J1652-K1652)</f>
        <v/>
      </c>
      <c r="T1652">
        <f>IF(N1652=0,0,IF(AND(ABS(S1652)&gt;Calc!$B$8,ABS(S1652)/ABS(N1652)&gt;Calc!$B$9),1,0))</f>
        <v/>
      </c>
      <c r="U1652">
        <f>IF(AND(A1652=Calc!$B$3,OR(Calc!$B$6="*",G1652=Calc!$B$6),OR(Calc!$B$7="*",F1652=Calc!$B$7)),1,0)</f>
        <v/>
      </c>
      <c r="V1652">
        <f>IF(AND(U1652=1,J1652&gt;0),J1652+ROW()/1000000,0)</f>
        <v/>
      </c>
      <c r="W1652">
        <f>IF(AND(U1652=1,OR(N1652&lt;&gt;0,J1652&lt;&gt;0)),ABS(S1652)+ROW()/1000000,0)</f>
        <v/>
      </c>
      <c r="X1652">
        <f>IF(AND(U1652=1,T1652=1,C1652&lt;&gt;0),ABS(S1652)+ROW()/1000000,0)</f>
        <v/>
      </c>
    </row>
    <row r="1653">
      <c r="A1653" t="n">
        <v>201812</v>
      </c>
      <c r="B1653" t="inlineStr">
        <is>
          <t>12/2018</t>
        </is>
      </c>
      <c r="C1653" t="n">
        <v>18</v>
      </c>
      <c r="D1653" t="inlineStr">
        <is>
          <t>S18</t>
        </is>
      </c>
      <c r="E1653" t="inlineStr">
        <is>
          <t>Nexa Mayotte (S18)</t>
        </is>
      </c>
      <c r="F1653" t="inlineStr">
        <is>
          <t>Pháp</t>
        </is>
      </c>
      <c r="G1653" t="inlineStr">
        <is>
          <t>POS</t>
        </is>
      </c>
      <c r="H1653" s="42" t="n">
        <v>22897.67</v>
      </c>
      <c r="I1653" s="42" t="n">
        <v>0</v>
      </c>
      <c r="J1653" s="42" t="n">
        <v>22897.67</v>
      </c>
      <c r="K1653" s="42" t="n">
        <v>0</v>
      </c>
      <c r="L1653" s="42" t="n">
        <v>4</v>
      </c>
      <c r="M1653" s="42" t="n">
        <v>40</v>
      </c>
      <c r="N1653" s="42" t="n">
        <v>22897.67</v>
      </c>
      <c r="O1653" s="42" t="n">
        <v>22897.67</v>
      </c>
      <c r="P1653" s="42" t="n">
        <v>0</v>
      </c>
      <c r="Q1653" s="42" t="n">
        <v>0</v>
      </c>
      <c r="R1653" s="42" t="n">
        <v>0</v>
      </c>
      <c r="S1653" s="42">
        <f>N1653-(J1653-K1653)</f>
        <v/>
      </c>
      <c r="T1653">
        <f>IF(N1653=0,0,IF(AND(ABS(S1653)&gt;Calc!$B$8,ABS(S1653)/ABS(N1653)&gt;Calc!$B$9),1,0))</f>
        <v/>
      </c>
      <c r="U1653">
        <f>IF(AND(A1653=Calc!$B$3,OR(Calc!$B$6="*",G1653=Calc!$B$6),OR(Calc!$B$7="*",F1653=Calc!$B$7)),1,0)</f>
        <v/>
      </c>
      <c r="V1653">
        <f>IF(AND(U1653=1,J1653&gt;0),J1653+ROW()/1000000,0)</f>
        <v/>
      </c>
      <c r="W1653">
        <f>IF(AND(U1653=1,OR(N1653&lt;&gt;0,J1653&lt;&gt;0)),ABS(S1653)+ROW()/1000000,0)</f>
        <v/>
      </c>
      <c r="X1653">
        <f>IF(AND(U1653=1,T1653=1,C1653&lt;&gt;0),ABS(S1653)+ROW()/1000000,0)</f>
        <v/>
      </c>
    </row>
    <row r="1654">
      <c r="A1654" t="n">
        <v>201812</v>
      </c>
      <c r="B1654" t="inlineStr">
        <is>
          <t>12/2018</t>
        </is>
      </c>
      <c r="C1654" t="n">
        <v>19</v>
      </c>
      <c r="D1654" t="inlineStr">
        <is>
          <t>S19</t>
        </is>
      </c>
      <c r="E1654" t="inlineStr">
        <is>
          <t>Nexa Berlin (S19)</t>
        </is>
      </c>
      <c r="F1654" t="inlineStr">
        <is>
          <t>Đức</t>
        </is>
      </c>
      <c r="G1654" t="inlineStr">
        <is>
          <t>POS</t>
        </is>
      </c>
      <c r="H1654" s="42" t="n">
        <v>28697.39</v>
      </c>
      <c r="I1654" s="42" t="n">
        <v>768.15</v>
      </c>
      <c r="J1654" s="42" t="n">
        <v>27929.24</v>
      </c>
      <c r="K1654" s="42" t="n">
        <v>0</v>
      </c>
      <c r="L1654" s="42" t="n">
        <v>19</v>
      </c>
      <c r="M1654" s="42" t="n">
        <v>128</v>
      </c>
      <c r="N1654" s="42" t="n">
        <v>27929.24</v>
      </c>
      <c r="O1654" s="42" t="n">
        <v>27929.24</v>
      </c>
      <c r="P1654" s="42" t="n">
        <v>0</v>
      </c>
      <c r="Q1654" s="42" t="n">
        <v>0</v>
      </c>
      <c r="R1654" s="42" t="n">
        <v>0</v>
      </c>
      <c r="S1654" s="42">
        <f>N1654-(J1654-K1654)</f>
        <v/>
      </c>
      <c r="T1654">
        <f>IF(N1654=0,0,IF(AND(ABS(S1654)&gt;Calc!$B$8,ABS(S1654)/ABS(N1654)&gt;Calc!$B$9),1,0))</f>
        <v/>
      </c>
      <c r="U1654">
        <f>IF(AND(A1654=Calc!$B$3,OR(Calc!$B$6="*",G1654=Calc!$B$6),OR(Calc!$B$7="*",F1654=Calc!$B$7)),1,0)</f>
        <v/>
      </c>
      <c r="V1654">
        <f>IF(AND(U1654=1,J1654&gt;0),J1654+ROW()/1000000,0)</f>
        <v/>
      </c>
      <c r="W1654">
        <f>IF(AND(U1654=1,OR(N1654&lt;&gt;0,J1654&lt;&gt;0)),ABS(S1654)+ROW()/1000000,0)</f>
        <v/>
      </c>
      <c r="X1654">
        <f>IF(AND(U1654=1,T1654=1,C1654&lt;&gt;0),ABS(S1654)+ROW()/1000000,0)</f>
        <v/>
      </c>
    </row>
    <row r="1655">
      <c r="A1655" t="n">
        <v>201812</v>
      </c>
      <c r="B1655" t="inlineStr">
        <is>
          <t>12/2018</t>
        </is>
      </c>
      <c r="C1655" t="n">
        <v>20</v>
      </c>
      <c r="D1655" t="inlineStr">
        <is>
          <t>S20</t>
        </is>
      </c>
      <c r="E1655" t="inlineStr">
        <is>
          <t>Nexa Brandenburg (S20)</t>
        </is>
      </c>
      <c r="F1655" t="inlineStr">
        <is>
          <t>Đức</t>
        </is>
      </c>
      <c r="G1655" t="inlineStr">
        <is>
          <t>POS</t>
        </is>
      </c>
      <c r="H1655" s="42" t="n">
        <v>36588.27</v>
      </c>
      <c r="I1655" s="42" t="n">
        <v>70.16</v>
      </c>
      <c r="J1655" s="42" t="n">
        <v>36518.11</v>
      </c>
      <c r="K1655" s="42" t="n">
        <v>0</v>
      </c>
      <c r="L1655" s="42" t="n">
        <v>13</v>
      </c>
      <c r="M1655" s="42" t="n">
        <v>93</v>
      </c>
      <c r="N1655" s="42" t="n">
        <v>36518.11</v>
      </c>
      <c r="O1655" s="42" t="n">
        <v>36518.11</v>
      </c>
      <c r="P1655" s="42" t="n">
        <v>1</v>
      </c>
      <c r="Q1655" s="42" t="n">
        <v>0</v>
      </c>
      <c r="R1655" s="42" t="n">
        <v>0</v>
      </c>
      <c r="S1655" s="42">
        <f>N1655-(J1655-K1655)</f>
        <v/>
      </c>
      <c r="T1655">
        <f>IF(N1655=0,0,IF(AND(ABS(S1655)&gt;Calc!$B$8,ABS(S1655)/ABS(N1655)&gt;Calc!$B$9),1,0))</f>
        <v/>
      </c>
      <c r="U1655">
        <f>IF(AND(A1655=Calc!$B$3,OR(Calc!$B$6="*",G1655=Calc!$B$6),OR(Calc!$B$7="*",F1655=Calc!$B$7)),1,0)</f>
        <v/>
      </c>
      <c r="V1655">
        <f>IF(AND(U1655=1,J1655&gt;0),J1655+ROW()/1000000,0)</f>
        <v/>
      </c>
      <c r="W1655">
        <f>IF(AND(U1655=1,OR(N1655&lt;&gt;0,J1655&lt;&gt;0)),ABS(S1655)+ROW()/1000000,0)</f>
        <v/>
      </c>
      <c r="X1655">
        <f>IF(AND(U1655=1,T1655=1,C1655&lt;&gt;0),ABS(S1655)+ROW()/1000000,0)</f>
        <v/>
      </c>
    </row>
    <row r="1656">
      <c r="A1656" t="n">
        <v>201812</v>
      </c>
      <c r="B1656" t="inlineStr">
        <is>
          <t>12/2018</t>
        </is>
      </c>
      <c r="C1656" t="n">
        <v>21</v>
      </c>
      <c r="D1656" t="inlineStr">
        <is>
          <t>S21</t>
        </is>
      </c>
      <c r="E1656" t="inlineStr">
        <is>
          <t>Nexa Freie Hansestadt Bremen (S21)</t>
        </is>
      </c>
      <c r="F1656" t="inlineStr">
        <is>
          <t>Đức</t>
        </is>
      </c>
      <c r="G1656" t="inlineStr">
        <is>
          <t>POS</t>
        </is>
      </c>
      <c r="H1656" s="42" t="n">
        <v>10410.52</v>
      </c>
      <c r="I1656" s="42" t="n">
        <v>705.77</v>
      </c>
      <c r="J1656" s="42" t="n">
        <v>9704.75</v>
      </c>
      <c r="K1656" s="42" t="n">
        <v>0</v>
      </c>
      <c r="L1656" s="42" t="n">
        <v>7</v>
      </c>
      <c r="M1656" s="42" t="n">
        <v>49</v>
      </c>
      <c r="N1656" s="42" t="n">
        <v>9704.75</v>
      </c>
      <c r="O1656" s="42" t="n">
        <v>9704.75</v>
      </c>
      <c r="P1656" s="42" t="n">
        <v>0</v>
      </c>
      <c r="Q1656" s="42" t="n">
        <v>0</v>
      </c>
      <c r="R1656" s="42" t="n">
        <v>0</v>
      </c>
      <c r="S1656" s="42">
        <f>N1656-(J1656-K1656)</f>
        <v/>
      </c>
      <c r="T1656">
        <f>IF(N1656=0,0,IF(AND(ABS(S1656)&gt;Calc!$B$8,ABS(S1656)/ABS(N1656)&gt;Calc!$B$9),1,0))</f>
        <v/>
      </c>
      <c r="U1656">
        <f>IF(AND(A1656=Calc!$B$3,OR(Calc!$B$6="*",G1656=Calc!$B$6),OR(Calc!$B$7="*",F1656=Calc!$B$7)),1,0)</f>
        <v/>
      </c>
      <c r="V1656">
        <f>IF(AND(U1656=1,J1656&gt;0),J1656+ROW()/1000000,0)</f>
        <v/>
      </c>
      <c r="W1656">
        <f>IF(AND(U1656=1,OR(N1656&lt;&gt;0,J1656&lt;&gt;0)),ABS(S1656)+ROW()/1000000,0)</f>
        <v/>
      </c>
      <c r="X1656">
        <f>IF(AND(U1656=1,T1656=1,C1656&lt;&gt;0),ABS(S1656)+ROW()/1000000,0)</f>
        <v/>
      </c>
    </row>
    <row r="1657">
      <c r="A1657" t="n">
        <v>201812</v>
      </c>
      <c r="B1657" t="inlineStr">
        <is>
          <t>12/2018</t>
        </is>
      </c>
      <c r="C1657" t="n">
        <v>22</v>
      </c>
      <c r="D1657" t="inlineStr">
        <is>
          <t>S22</t>
        </is>
      </c>
      <c r="E1657" t="inlineStr">
        <is>
          <t>Nexa Freistaat Thüringen (S22)</t>
        </is>
      </c>
      <c r="F1657" t="inlineStr">
        <is>
          <t>Đức</t>
        </is>
      </c>
      <c r="G1657" t="inlineStr">
        <is>
          <t>POS</t>
        </is>
      </c>
      <c r="H1657" s="42" t="n">
        <v>30331.68</v>
      </c>
      <c r="I1657" s="42" t="n">
        <v>360.1</v>
      </c>
      <c r="J1657" s="42" t="n">
        <v>29971.58</v>
      </c>
      <c r="K1657" s="42" t="n">
        <v>143.99</v>
      </c>
      <c r="L1657" s="42" t="n">
        <v>18</v>
      </c>
      <c r="M1657" s="42" t="n">
        <v>144</v>
      </c>
      <c r="N1657" s="42" t="n">
        <v>29827.59</v>
      </c>
      <c r="O1657" s="42" t="n">
        <v>29971.58</v>
      </c>
      <c r="P1657" s="42" t="n">
        <v>0</v>
      </c>
      <c r="Q1657" s="42" t="n">
        <v>0</v>
      </c>
      <c r="R1657" s="42" t="n">
        <v>0</v>
      </c>
      <c r="S1657" s="42">
        <f>N1657-(J1657-K1657)</f>
        <v/>
      </c>
      <c r="T1657">
        <f>IF(N1657=0,0,IF(AND(ABS(S1657)&gt;Calc!$B$8,ABS(S1657)/ABS(N1657)&gt;Calc!$B$9),1,0))</f>
        <v/>
      </c>
      <c r="U1657">
        <f>IF(AND(A1657=Calc!$B$3,OR(Calc!$B$6="*",G1657=Calc!$B$6),OR(Calc!$B$7="*",F1657=Calc!$B$7)),1,0)</f>
        <v/>
      </c>
      <c r="V1657">
        <f>IF(AND(U1657=1,J1657&gt;0),J1657+ROW()/1000000,0)</f>
        <v/>
      </c>
      <c r="W1657">
        <f>IF(AND(U1657=1,OR(N1657&lt;&gt;0,J1657&lt;&gt;0)),ABS(S1657)+ROW()/1000000,0)</f>
        <v/>
      </c>
      <c r="X1657">
        <f>IF(AND(U1657=1,T1657=1,C1657&lt;&gt;0),ABS(S1657)+ROW()/1000000,0)</f>
        <v/>
      </c>
    </row>
    <row r="1658">
      <c r="A1658" t="n">
        <v>201812</v>
      </c>
      <c r="B1658" t="inlineStr">
        <is>
          <t>12/2018</t>
        </is>
      </c>
      <c r="C1658" t="n">
        <v>23</v>
      </c>
      <c r="D1658" t="inlineStr">
        <is>
          <t>S23</t>
        </is>
      </c>
      <c r="E1658" t="inlineStr">
        <is>
          <t>Nexa Hamburg (S23)</t>
        </is>
      </c>
      <c r="F1658" t="inlineStr">
        <is>
          <t>Đức</t>
        </is>
      </c>
      <c r="G1658" t="inlineStr">
        <is>
          <t>POS</t>
        </is>
      </c>
      <c r="H1658" s="42" t="n">
        <v>25527.51</v>
      </c>
      <c r="I1658" s="42" t="n">
        <v>539.6</v>
      </c>
      <c r="J1658" s="42" t="n">
        <v>24987.91</v>
      </c>
      <c r="K1658" s="42" t="n">
        <v>0</v>
      </c>
      <c r="L1658" s="42" t="n">
        <v>12</v>
      </c>
      <c r="M1658" s="42" t="n">
        <v>95</v>
      </c>
      <c r="N1658" s="42" t="n">
        <v>24987.91</v>
      </c>
      <c r="O1658" s="42" t="n">
        <v>24987.91</v>
      </c>
      <c r="P1658" s="42" t="n">
        <v>0</v>
      </c>
      <c r="Q1658" s="42" t="n">
        <v>0</v>
      </c>
      <c r="R1658" s="42" t="n">
        <v>0</v>
      </c>
      <c r="S1658" s="42">
        <f>N1658-(J1658-K1658)</f>
        <v/>
      </c>
      <c r="T1658">
        <f>IF(N1658=0,0,IF(AND(ABS(S1658)&gt;Calc!$B$8,ABS(S1658)/ABS(N1658)&gt;Calc!$B$9),1,0))</f>
        <v/>
      </c>
      <c r="U1658">
        <f>IF(AND(A1658=Calc!$B$3,OR(Calc!$B$6="*",G1658=Calc!$B$6),OR(Calc!$B$7="*",F1658=Calc!$B$7)),1,0)</f>
        <v/>
      </c>
      <c r="V1658">
        <f>IF(AND(U1658=1,J1658&gt;0),J1658+ROW()/1000000,0)</f>
        <v/>
      </c>
      <c r="W1658">
        <f>IF(AND(U1658=1,OR(N1658&lt;&gt;0,J1658&lt;&gt;0)),ABS(S1658)+ROW()/1000000,0)</f>
        <v/>
      </c>
      <c r="X1658">
        <f>IF(AND(U1658=1,T1658=1,C1658&lt;&gt;0),ABS(S1658)+ROW()/1000000,0)</f>
        <v/>
      </c>
    </row>
    <row r="1659">
      <c r="A1659" t="n">
        <v>201812</v>
      </c>
      <c r="B1659" t="inlineStr">
        <is>
          <t>12/2018</t>
        </is>
      </c>
      <c r="C1659" t="n">
        <v>24</v>
      </c>
      <c r="D1659" t="inlineStr">
        <is>
          <t>S24</t>
        </is>
      </c>
      <c r="E1659" t="inlineStr">
        <is>
          <t>Nexa Hessen (S24)</t>
        </is>
      </c>
      <c r="F1659" t="inlineStr">
        <is>
          <t>Đức</t>
        </is>
      </c>
      <c r="G1659" t="inlineStr">
        <is>
          <t>POS</t>
        </is>
      </c>
      <c r="H1659" s="42" t="n">
        <v>17235.18</v>
      </c>
      <c r="I1659" s="42" t="n">
        <v>500.89</v>
      </c>
      <c r="J1659" s="42" t="n">
        <v>16734.29</v>
      </c>
      <c r="K1659" s="42" t="n">
        <v>0</v>
      </c>
      <c r="L1659" s="42" t="n">
        <v>17</v>
      </c>
      <c r="M1659" s="42" t="n">
        <v>89</v>
      </c>
      <c r="N1659" s="42" t="n">
        <v>16734.29</v>
      </c>
      <c r="O1659" s="42" t="n">
        <v>16734.29</v>
      </c>
      <c r="P1659" s="42" t="n">
        <v>0</v>
      </c>
      <c r="Q1659" s="42" t="n">
        <v>0</v>
      </c>
      <c r="R1659" s="42" t="n">
        <v>0</v>
      </c>
      <c r="S1659" s="42">
        <f>N1659-(J1659-K1659)</f>
        <v/>
      </c>
      <c r="T1659">
        <f>IF(N1659=0,0,IF(AND(ABS(S1659)&gt;Calc!$B$8,ABS(S1659)/ABS(N1659)&gt;Calc!$B$9),1,0))</f>
        <v/>
      </c>
      <c r="U1659">
        <f>IF(AND(A1659=Calc!$B$3,OR(Calc!$B$6="*",G1659=Calc!$B$6),OR(Calc!$B$7="*",F1659=Calc!$B$7)),1,0)</f>
        <v/>
      </c>
      <c r="V1659">
        <f>IF(AND(U1659=1,J1659&gt;0),J1659+ROW()/1000000,0)</f>
        <v/>
      </c>
      <c r="W1659">
        <f>IF(AND(U1659=1,OR(N1659&lt;&gt;0,J1659&lt;&gt;0)),ABS(S1659)+ROW()/1000000,0)</f>
        <v/>
      </c>
      <c r="X1659">
        <f>IF(AND(U1659=1,T1659=1,C1659&lt;&gt;0),ABS(S1659)+ROW()/1000000,0)</f>
        <v/>
      </c>
    </row>
    <row r="1660">
      <c r="A1660" t="n">
        <v>201812</v>
      </c>
      <c r="B1660" t="inlineStr">
        <is>
          <t>12/2018</t>
        </is>
      </c>
      <c r="C1660" t="n">
        <v>27</v>
      </c>
      <c r="D1660" t="inlineStr">
        <is>
          <t>S27</t>
        </is>
      </c>
      <c r="E1660" t="inlineStr">
        <is>
          <t>Nexa Sachsen-Anhalt (S27)</t>
        </is>
      </c>
      <c r="F1660" t="inlineStr">
        <is>
          <t>Đức</t>
        </is>
      </c>
      <c r="G1660" t="inlineStr">
        <is>
          <t>POS</t>
        </is>
      </c>
      <c r="H1660" s="42" t="n">
        <v>18220.62</v>
      </c>
      <c r="I1660" s="42" t="n">
        <v>146.1</v>
      </c>
      <c r="J1660" s="42" t="n">
        <v>18074.52</v>
      </c>
      <c r="K1660" s="42" t="n">
        <v>109.65</v>
      </c>
      <c r="L1660" s="42" t="n">
        <v>9</v>
      </c>
      <c r="M1660" s="42" t="n">
        <v>42</v>
      </c>
      <c r="N1660" s="42" t="n">
        <v>17964.87</v>
      </c>
      <c r="O1660" s="42" t="n">
        <v>18074.52</v>
      </c>
      <c r="P1660" s="42" t="n">
        <v>0</v>
      </c>
      <c r="Q1660" s="42" t="n">
        <v>0</v>
      </c>
      <c r="R1660" s="42" t="n">
        <v>0</v>
      </c>
      <c r="S1660" s="42">
        <f>N1660-(J1660-K1660)</f>
        <v/>
      </c>
      <c r="T1660">
        <f>IF(N1660=0,0,IF(AND(ABS(S1660)&gt;Calc!$B$8,ABS(S1660)/ABS(N1660)&gt;Calc!$B$9),1,0))</f>
        <v/>
      </c>
      <c r="U1660">
        <f>IF(AND(A1660=Calc!$B$3,OR(Calc!$B$6="*",G1660=Calc!$B$6),OR(Calc!$B$7="*",F1660=Calc!$B$7)),1,0)</f>
        <v/>
      </c>
      <c r="V1660">
        <f>IF(AND(U1660=1,J1660&gt;0),J1660+ROW()/1000000,0)</f>
        <v/>
      </c>
      <c r="W1660">
        <f>IF(AND(U1660=1,OR(N1660&lt;&gt;0,J1660&lt;&gt;0)),ABS(S1660)+ROW()/1000000,0)</f>
        <v/>
      </c>
      <c r="X1660">
        <f>IF(AND(U1660=1,T1660=1,C1660&lt;&gt;0),ABS(S1660)+ROW()/1000000,0)</f>
        <v/>
      </c>
    </row>
    <row r="1661">
      <c r="A1661" t="n">
        <v>201812</v>
      </c>
      <c r="B1661" t="inlineStr">
        <is>
          <t>12/2018</t>
        </is>
      </c>
      <c r="C1661" t="n">
        <v>29</v>
      </c>
      <c r="D1661" t="inlineStr">
        <is>
          <t>S29</t>
        </is>
      </c>
      <c r="E1661" t="inlineStr">
        <is>
          <t>Nexa Enna (S29)</t>
        </is>
      </c>
      <c r="F1661" t="inlineStr">
        <is>
          <t>Ý</t>
        </is>
      </c>
      <c r="G1661" t="inlineStr">
        <is>
          <t>POS</t>
        </is>
      </c>
      <c r="H1661" s="42" t="n">
        <v>38610.49</v>
      </c>
      <c r="I1661" s="42" t="n">
        <v>636.11</v>
      </c>
      <c r="J1661" s="42" t="n">
        <v>37974.38</v>
      </c>
      <c r="K1661" s="42" t="n">
        <v>3290.28</v>
      </c>
      <c r="L1661" s="42" t="n">
        <v>20</v>
      </c>
      <c r="M1661" s="42" t="n">
        <v>114</v>
      </c>
      <c r="N1661" s="42" t="n">
        <v>34684.1</v>
      </c>
      <c r="O1661" s="42" t="n">
        <v>37974.38</v>
      </c>
      <c r="P1661" s="42" t="n">
        <v>0</v>
      </c>
      <c r="Q1661" s="42" t="n">
        <v>0</v>
      </c>
      <c r="R1661" s="42" t="n">
        <v>0</v>
      </c>
      <c r="S1661" s="42">
        <f>N1661-(J1661-K1661)</f>
        <v/>
      </c>
      <c r="T1661">
        <f>IF(N1661=0,0,IF(AND(ABS(S1661)&gt;Calc!$B$8,ABS(S1661)/ABS(N1661)&gt;Calc!$B$9),1,0))</f>
        <v/>
      </c>
      <c r="U1661">
        <f>IF(AND(A1661=Calc!$B$3,OR(Calc!$B$6="*",G1661=Calc!$B$6),OR(Calc!$B$7="*",F1661=Calc!$B$7)),1,0)</f>
        <v/>
      </c>
      <c r="V1661">
        <f>IF(AND(U1661=1,J1661&gt;0),J1661+ROW()/1000000,0)</f>
        <v/>
      </c>
      <c r="W1661">
        <f>IF(AND(U1661=1,OR(N1661&lt;&gt;0,J1661&lt;&gt;0)),ABS(S1661)+ROW()/1000000,0)</f>
        <v/>
      </c>
      <c r="X1661">
        <f>IF(AND(U1661=1,T1661=1,C1661&lt;&gt;0),ABS(S1661)+ROW()/1000000,0)</f>
        <v/>
      </c>
    </row>
    <row r="1662">
      <c r="A1662" t="n">
        <v>201812</v>
      </c>
      <c r="B1662" t="inlineStr">
        <is>
          <t>12/2018</t>
        </is>
      </c>
      <c r="C1662" t="n">
        <v>30</v>
      </c>
      <c r="D1662" t="inlineStr">
        <is>
          <t>S30</t>
        </is>
      </c>
      <c r="E1662" t="inlineStr">
        <is>
          <t>Nexa Pesaro (S30)</t>
        </is>
      </c>
      <c r="F1662" t="inlineStr">
        <is>
          <t>Ý</t>
        </is>
      </c>
      <c r="G1662" t="inlineStr">
        <is>
          <t>POS</t>
        </is>
      </c>
      <c r="H1662" s="42" t="n">
        <v>49011.93</v>
      </c>
      <c r="I1662" s="42" t="n">
        <v>2789.09</v>
      </c>
      <c r="J1662" s="42" t="n">
        <v>46222.84</v>
      </c>
      <c r="K1662" s="42" t="n">
        <v>4045.5</v>
      </c>
      <c r="L1662" s="42" t="n">
        <v>13</v>
      </c>
      <c r="M1662" s="42" t="n">
        <v>136</v>
      </c>
      <c r="N1662" s="42" t="n">
        <v>42177.34</v>
      </c>
      <c r="O1662" s="42" t="n">
        <v>46222.84</v>
      </c>
      <c r="P1662" s="42" t="n">
        <v>1</v>
      </c>
      <c r="Q1662" s="42" t="n">
        <v>0</v>
      </c>
      <c r="R1662" s="42" t="n">
        <v>0</v>
      </c>
      <c r="S1662" s="42">
        <f>N1662-(J1662-K1662)</f>
        <v/>
      </c>
      <c r="T1662">
        <f>IF(N1662=0,0,IF(AND(ABS(S1662)&gt;Calc!$B$8,ABS(S1662)/ABS(N1662)&gt;Calc!$B$9),1,0))</f>
        <v/>
      </c>
      <c r="U1662">
        <f>IF(AND(A1662=Calc!$B$3,OR(Calc!$B$6="*",G1662=Calc!$B$6),OR(Calc!$B$7="*",F1662=Calc!$B$7)),1,0)</f>
        <v/>
      </c>
      <c r="V1662">
        <f>IF(AND(U1662=1,J1662&gt;0),J1662+ROW()/1000000,0)</f>
        <v/>
      </c>
      <c r="W1662">
        <f>IF(AND(U1662=1,OR(N1662&lt;&gt;0,J1662&lt;&gt;0)),ABS(S1662)+ROW()/1000000,0)</f>
        <v/>
      </c>
      <c r="X1662">
        <f>IF(AND(U1662=1,T1662=1,C1662&lt;&gt;0),ABS(S1662)+ROW()/1000000,0)</f>
        <v/>
      </c>
    </row>
    <row r="1663">
      <c r="A1663" t="n">
        <v>201812</v>
      </c>
      <c r="B1663" t="inlineStr">
        <is>
          <t>12/2018</t>
        </is>
      </c>
      <c r="C1663" t="n">
        <v>31</v>
      </c>
      <c r="D1663" t="inlineStr">
        <is>
          <t>S31</t>
        </is>
      </c>
      <c r="E1663" t="inlineStr">
        <is>
          <t>Nexa Drenthe (S31)</t>
        </is>
      </c>
      <c r="F1663" t="inlineStr">
        <is>
          <t>Hà Lan</t>
        </is>
      </c>
      <c r="G1663" t="inlineStr">
        <is>
          <t>POS</t>
        </is>
      </c>
      <c r="H1663" s="42" t="n">
        <v>22806.46</v>
      </c>
      <c r="I1663" s="42" t="n">
        <v>327.66</v>
      </c>
      <c r="J1663" s="42" t="n">
        <v>22478.8</v>
      </c>
      <c r="K1663" s="42" t="n">
        <v>0</v>
      </c>
      <c r="L1663" s="42" t="n">
        <v>11</v>
      </c>
      <c r="M1663" s="42" t="n">
        <v>61</v>
      </c>
      <c r="N1663" s="42" t="n">
        <v>22478.8</v>
      </c>
      <c r="O1663" s="42" t="n">
        <v>22478.8</v>
      </c>
      <c r="P1663" s="42" t="n">
        <v>0</v>
      </c>
      <c r="Q1663" s="42" t="n">
        <v>0</v>
      </c>
      <c r="R1663" s="42" t="n">
        <v>0</v>
      </c>
      <c r="S1663" s="42">
        <f>N1663-(J1663-K1663)</f>
        <v/>
      </c>
      <c r="T1663">
        <f>IF(N1663=0,0,IF(AND(ABS(S1663)&gt;Calc!$B$8,ABS(S1663)/ABS(N1663)&gt;Calc!$B$9),1,0))</f>
        <v/>
      </c>
      <c r="U1663">
        <f>IF(AND(A1663=Calc!$B$3,OR(Calc!$B$6="*",G1663=Calc!$B$6),OR(Calc!$B$7="*",F1663=Calc!$B$7)),1,0)</f>
        <v/>
      </c>
      <c r="V1663">
        <f>IF(AND(U1663=1,J1663&gt;0),J1663+ROW()/1000000,0)</f>
        <v/>
      </c>
      <c r="W1663">
        <f>IF(AND(U1663=1,OR(N1663&lt;&gt;0,J1663&lt;&gt;0)),ABS(S1663)+ROW()/1000000,0)</f>
        <v/>
      </c>
      <c r="X1663">
        <f>IF(AND(U1663=1,T1663=1,C1663&lt;&gt;0),ABS(S1663)+ROW()/1000000,0)</f>
        <v/>
      </c>
    </row>
    <row r="1664">
      <c r="A1664" t="n">
        <v>201812</v>
      </c>
      <c r="B1664" t="inlineStr">
        <is>
          <t>12/2018</t>
        </is>
      </c>
      <c r="C1664" t="n">
        <v>32</v>
      </c>
      <c r="D1664" t="inlineStr">
        <is>
          <t>S32</t>
        </is>
      </c>
      <c r="E1664" t="inlineStr">
        <is>
          <t>Nexa Flevoland (S32)</t>
        </is>
      </c>
      <c r="F1664" t="inlineStr">
        <is>
          <t>Hà Lan</t>
        </is>
      </c>
      <c r="G1664" t="inlineStr">
        <is>
          <t>POS</t>
        </is>
      </c>
      <c r="H1664" s="42" t="n">
        <v>18446.19</v>
      </c>
      <c r="I1664" s="42" t="n">
        <v>994.5599999999999</v>
      </c>
      <c r="J1664" s="42" t="n">
        <v>17451.63</v>
      </c>
      <c r="K1664" s="42" t="n">
        <v>0</v>
      </c>
      <c r="L1664" s="42" t="n">
        <v>15</v>
      </c>
      <c r="M1664" s="42" t="n">
        <v>132</v>
      </c>
      <c r="N1664" s="42" t="n">
        <v>17451.63</v>
      </c>
      <c r="O1664" s="42" t="n">
        <v>17451.63</v>
      </c>
      <c r="P1664" s="42" t="n">
        <v>1</v>
      </c>
      <c r="Q1664" s="42" t="n">
        <v>0</v>
      </c>
      <c r="R1664" s="42" t="n">
        <v>0</v>
      </c>
      <c r="S1664" s="42">
        <f>N1664-(J1664-K1664)</f>
        <v/>
      </c>
      <c r="T1664">
        <f>IF(N1664=0,0,IF(AND(ABS(S1664)&gt;Calc!$B$8,ABS(S1664)/ABS(N1664)&gt;Calc!$B$9),1,0))</f>
        <v/>
      </c>
      <c r="U1664">
        <f>IF(AND(A1664=Calc!$B$3,OR(Calc!$B$6="*",G1664=Calc!$B$6),OR(Calc!$B$7="*",F1664=Calc!$B$7)),1,0)</f>
        <v/>
      </c>
      <c r="V1664">
        <f>IF(AND(U1664=1,J1664&gt;0),J1664+ROW()/1000000,0)</f>
        <v/>
      </c>
      <c r="W1664">
        <f>IF(AND(U1664=1,OR(N1664&lt;&gt;0,J1664&lt;&gt;0)),ABS(S1664)+ROW()/1000000,0)</f>
        <v/>
      </c>
      <c r="X1664">
        <f>IF(AND(U1664=1,T1664=1,C1664&lt;&gt;0),ABS(S1664)+ROW()/1000000,0)</f>
        <v/>
      </c>
    </row>
    <row r="1665">
      <c r="A1665" t="n">
        <v>201812</v>
      </c>
      <c r="B1665" t="inlineStr">
        <is>
          <t>12/2018</t>
        </is>
      </c>
      <c r="C1665" t="n">
        <v>33</v>
      </c>
      <c r="D1665" t="inlineStr">
        <is>
          <t>S33</t>
        </is>
      </c>
      <c r="E1665" t="inlineStr">
        <is>
          <t>Nexa Friesland (S33)</t>
        </is>
      </c>
      <c r="F1665" t="inlineStr">
        <is>
          <t>Hà Lan</t>
        </is>
      </c>
      <c r="G1665" t="inlineStr">
        <is>
          <t>POS</t>
        </is>
      </c>
      <c r="H1665" s="42" t="n">
        <v>8555.75</v>
      </c>
      <c r="I1665" s="42" t="n">
        <v>290.26</v>
      </c>
      <c r="J1665" s="42" t="n">
        <v>8265.49</v>
      </c>
      <c r="K1665" s="42" t="n">
        <v>0</v>
      </c>
      <c r="L1665" s="42" t="n">
        <v>10</v>
      </c>
      <c r="M1665" s="42" t="n">
        <v>73</v>
      </c>
      <c r="N1665" s="42" t="n">
        <v>8265.49</v>
      </c>
      <c r="O1665" s="42" t="n">
        <v>8265.49</v>
      </c>
      <c r="P1665" s="42" t="n">
        <v>0</v>
      </c>
      <c r="Q1665" s="42" t="n">
        <v>0</v>
      </c>
      <c r="R1665" s="42" t="n">
        <v>0</v>
      </c>
      <c r="S1665" s="42">
        <f>N1665-(J1665-K1665)</f>
        <v/>
      </c>
      <c r="T1665">
        <f>IF(N1665=0,0,IF(AND(ABS(S1665)&gt;Calc!$B$8,ABS(S1665)/ABS(N1665)&gt;Calc!$B$9),1,0))</f>
        <v/>
      </c>
      <c r="U1665">
        <f>IF(AND(A1665=Calc!$B$3,OR(Calc!$B$6="*",G1665=Calc!$B$6),OR(Calc!$B$7="*",F1665=Calc!$B$7)),1,0)</f>
        <v/>
      </c>
      <c r="V1665">
        <f>IF(AND(U1665=1,J1665&gt;0),J1665+ROW()/1000000,0)</f>
        <v/>
      </c>
      <c r="W1665">
        <f>IF(AND(U1665=1,OR(N1665&lt;&gt;0,J1665&lt;&gt;0)),ABS(S1665)+ROW()/1000000,0)</f>
        <v/>
      </c>
      <c r="X1665">
        <f>IF(AND(U1665=1,T1665=1,C1665&lt;&gt;0),ABS(S1665)+ROW()/1000000,0)</f>
        <v/>
      </c>
    </row>
    <row r="1666">
      <c r="A1666" t="n">
        <v>201812</v>
      </c>
      <c r="B1666" t="inlineStr">
        <is>
          <t>12/2018</t>
        </is>
      </c>
      <c r="C1666" t="n">
        <v>34</v>
      </c>
      <c r="D1666" t="inlineStr">
        <is>
          <t>S34</t>
        </is>
      </c>
      <c r="E1666" t="inlineStr">
        <is>
          <t>Nexa Groningen (S34)</t>
        </is>
      </c>
      <c r="F1666" t="inlineStr">
        <is>
          <t>Hà Lan</t>
        </is>
      </c>
      <c r="G1666" t="inlineStr">
        <is>
          <t>POS</t>
        </is>
      </c>
      <c r="H1666" s="42" t="n">
        <v>14977.75</v>
      </c>
      <c r="I1666" s="42" t="n">
        <v>774.15</v>
      </c>
      <c r="J1666" s="42" t="n">
        <v>14203.6</v>
      </c>
      <c r="K1666" s="42" t="n">
        <v>36.17</v>
      </c>
      <c r="L1666" s="42" t="n">
        <v>7</v>
      </c>
      <c r="M1666" s="42" t="n">
        <v>48</v>
      </c>
      <c r="N1666" s="42" t="n">
        <v>14167.43</v>
      </c>
      <c r="O1666" s="42" t="n">
        <v>14203.6</v>
      </c>
      <c r="P1666" s="42" t="n">
        <v>1</v>
      </c>
      <c r="Q1666" s="42" t="n">
        <v>0</v>
      </c>
      <c r="R1666" s="42" t="n">
        <v>0</v>
      </c>
      <c r="S1666" s="42">
        <f>N1666-(J1666-K1666)</f>
        <v/>
      </c>
      <c r="T1666">
        <f>IF(N1666=0,0,IF(AND(ABS(S1666)&gt;Calc!$B$8,ABS(S1666)/ABS(N1666)&gt;Calc!$B$9),1,0))</f>
        <v/>
      </c>
      <c r="U1666">
        <f>IF(AND(A1666=Calc!$B$3,OR(Calc!$B$6="*",G1666=Calc!$B$6),OR(Calc!$B$7="*",F1666=Calc!$B$7)),1,0)</f>
        <v/>
      </c>
      <c r="V1666">
        <f>IF(AND(U1666=1,J1666&gt;0),J1666+ROW()/1000000,0)</f>
        <v/>
      </c>
      <c r="W1666">
        <f>IF(AND(U1666=1,OR(N1666&lt;&gt;0,J1666&lt;&gt;0)),ABS(S1666)+ROW()/1000000,0)</f>
        <v/>
      </c>
      <c r="X1666">
        <f>IF(AND(U1666=1,T1666=1,C1666&lt;&gt;0),ABS(S1666)+ROW()/1000000,0)</f>
        <v/>
      </c>
    </row>
    <row r="1667">
      <c r="A1667" t="n">
        <v>201812</v>
      </c>
      <c r="B1667" t="inlineStr">
        <is>
          <t>12/2018</t>
        </is>
      </c>
      <c r="C1667" t="n">
        <v>36</v>
      </c>
      <c r="D1667" t="inlineStr">
        <is>
          <t>S36</t>
        </is>
      </c>
      <c r="E1667" t="inlineStr">
        <is>
          <t>Nexa Armagh (S36)</t>
        </is>
      </c>
      <c r="F1667" t="inlineStr">
        <is>
          <t>Anh</t>
        </is>
      </c>
      <c r="G1667" t="inlineStr">
        <is>
          <t>POS</t>
        </is>
      </c>
      <c r="H1667" s="42" t="n">
        <v>28240.6</v>
      </c>
      <c r="I1667" s="42" t="n">
        <v>762.52</v>
      </c>
      <c r="J1667" s="42" t="n">
        <v>27478.08</v>
      </c>
      <c r="K1667" s="42" t="n">
        <v>3856</v>
      </c>
      <c r="L1667" s="42" t="n">
        <v>24</v>
      </c>
      <c r="M1667" s="42" t="n">
        <v>131</v>
      </c>
      <c r="N1667" s="42" t="n">
        <v>23622.08</v>
      </c>
      <c r="O1667" s="42" t="n">
        <v>27478.08</v>
      </c>
      <c r="P1667" s="42" t="n">
        <v>0</v>
      </c>
      <c r="Q1667" s="42" t="n">
        <v>0</v>
      </c>
      <c r="R1667" s="42" t="n">
        <v>0</v>
      </c>
      <c r="S1667" s="42">
        <f>N1667-(J1667-K1667)</f>
        <v/>
      </c>
      <c r="T1667">
        <f>IF(N1667=0,0,IF(AND(ABS(S1667)&gt;Calc!$B$8,ABS(S1667)/ABS(N1667)&gt;Calc!$B$9),1,0))</f>
        <v/>
      </c>
      <c r="U1667">
        <f>IF(AND(A1667=Calc!$B$3,OR(Calc!$B$6="*",G1667=Calc!$B$6),OR(Calc!$B$7="*",F1667=Calc!$B$7)),1,0)</f>
        <v/>
      </c>
      <c r="V1667">
        <f>IF(AND(U1667=1,J1667&gt;0),J1667+ROW()/1000000,0)</f>
        <v/>
      </c>
      <c r="W1667">
        <f>IF(AND(U1667=1,OR(N1667&lt;&gt;0,J1667&lt;&gt;0)),ABS(S1667)+ROW()/1000000,0)</f>
        <v/>
      </c>
      <c r="X1667">
        <f>IF(AND(U1667=1,T1667=1,C1667&lt;&gt;0),ABS(S1667)+ROW()/1000000,0)</f>
        <v/>
      </c>
    </row>
    <row r="1668">
      <c r="A1668" t="n">
        <v>201812</v>
      </c>
      <c r="B1668" t="inlineStr">
        <is>
          <t>12/2018</t>
        </is>
      </c>
      <c r="C1668" t="n">
        <v>37</v>
      </c>
      <c r="D1668" t="inlineStr">
        <is>
          <t>S37</t>
        </is>
      </c>
      <c r="E1668" t="inlineStr">
        <is>
          <t>Nexa Ayrshire (S37)</t>
        </is>
      </c>
      <c r="F1668" t="inlineStr">
        <is>
          <t>Anh</t>
        </is>
      </c>
      <c r="G1668" t="inlineStr">
        <is>
          <t>POS</t>
        </is>
      </c>
      <c r="H1668" s="42" t="n">
        <v>25714.78</v>
      </c>
      <c r="I1668" s="42" t="n">
        <v>166</v>
      </c>
      <c r="J1668" s="42" t="n">
        <v>25548.78</v>
      </c>
      <c r="K1668" s="42" t="n">
        <v>1935.13</v>
      </c>
      <c r="L1668" s="42" t="n">
        <v>16</v>
      </c>
      <c r="M1668" s="42" t="n">
        <v>85</v>
      </c>
      <c r="N1668" s="42" t="n">
        <v>23613.65</v>
      </c>
      <c r="O1668" s="42" t="n">
        <v>25548.78</v>
      </c>
      <c r="P1668" s="42" t="n">
        <v>0</v>
      </c>
      <c r="Q1668" s="42" t="n">
        <v>0</v>
      </c>
      <c r="R1668" s="42" t="n">
        <v>0</v>
      </c>
      <c r="S1668" s="42">
        <f>N1668-(J1668-K1668)</f>
        <v/>
      </c>
      <c r="T1668">
        <f>IF(N1668=0,0,IF(AND(ABS(S1668)&gt;Calc!$B$8,ABS(S1668)/ABS(N1668)&gt;Calc!$B$9),1,0))</f>
        <v/>
      </c>
      <c r="U1668">
        <f>IF(AND(A1668=Calc!$B$3,OR(Calc!$B$6="*",G1668=Calc!$B$6),OR(Calc!$B$7="*",F1668=Calc!$B$7)),1,0)</f>
        <v/>
      </c>
      <c r="V1668">
        <f>IF(AND(U1668=1,J1668&gt;0),J1668+ROW()/1000000,0)</f>
        <v/>
      </c>
      <c r="W1668">
        <f>IF(AND(U1668=1,OR(N1668&lt;&gt;0,J1668&lt;&gt;0)),ABS(S1668)+ROW()/1000000,0)</f>
        <v/>
      </c>
      <c r="X1668">
        <f>IF(AND(U1668=1,T1668=1,C1668&lt;&gt;0),ABS(S1668)+ROW()/1000000,0)</f>
        <v/>
      </c>
    </row>
    <row r="1669">
      <c r="A1669" t="n">
        <v>201812</v>
      </c>
      <c r="B1669" t="inlineStr">
        <is>
          <t>12/2018</t>
        </is>
      </c>
      <c r="C1669" t="n">
        <v>38</v>
      </c>
      <c r="D1669" t="inlineStr">
        <is>
          <t>S38</t>
        </is>
      </c>
      <c r="E1669" t="inlineStr">
        <is>
          <t>Nexa Belfast (S38)</t>
        </is>
      </c>
      <c r="F1669" t="inlineStr">
        <is>
          <t>Anh</t>
        </is>
      </c>
      <c r="G1669" t="inlineStr">
        <is>
          <t>POS</t>
        </is>
      </c>
      <c r="H1669" s="42" t="n">
        <v>32517.22</v>
      </c>
      <c r="I1669" s="42" t="n">
        <v>565.33</v>
      </c>
      <c r="J1669" s="42" t="n">
        <v>31951.89</v>
      </c>
      <c r="K1669" s="42" t="n">
        <v>58.95</v>
      </c>
      <c r="L1669" s="42" t="n">
        <v>20</v>
      </c>
      <c r="M1669" s="42" t="n">
        <v>141</v>
      </c>
      <c r="N1669" s="42" t="n">
        <v>31892.94</v>
      </c>
      <c r="O1669" s="42" t="n">
        <v>31951.89</v>
      </c>
      <c r="P1669" s="42" t="n">
        <v>0</v>
      </c>
      <c r="Q1669" s="42" t="n">
        <v>0</v>
      </c>
      <c r="R1669" s="42" t="n">
        <v>0</v>
      </c>
      <c r="S1669" s="42">
        <f>N1669-(J1669-K1669)</f>
        <v/>
      </c>
      <c r="T1669">
        <f>IF(N1669=0,0,IF(AND(ABS(S1669)&gt;Calc!$B$8,ABS(S1669)/ABS(N1669)&gt;Calc!$B$9),1,0))</f>
        <v/>
      </c>
      <c r="U1669">
        <f>IF(AND(A1669=Calc!$B$3,OR(Calc!$B$6="*",G1669=Calc!$B$6),OR(Calc!$B$7="*",F1669=Calc!$B$7)),1,0)</f>
        <v/>
      </c>
      <c r="V1669">
        <f>IF(AND(U1669=1,J1669&gt;0),J1669+ROW()/1000000,0)</f>
        <v/>
      </c>
      <c r="W1669">
        <f>IF(AND(U1669=1,OR(N1669&lt;&gt;0,J1669&lt;&gt;0)),ABS(S1669)+ROW()/1000000,0)</f>
        <v/>
      </c>
      <c r="X1669">
        <f>IF(AND(U1669=1,T1669=1,C1669&lt;&gt;0),ABS(S1669)+ROW()/1000000,0)</f>
        <v/>
      </c>
    </row>
    <row r="1670">
      <c r="A1670" t="n">
        <v>201812</v>
      </c>
      <c r="B1670" t="inlineStr">
        <is>
          <t>12/2018</t>
        </is>
      </c>
      <c r="C1670" t="n">
        <v>39</v>
      </c>
      <c r="D1670" t="inlineStr">
        <is>
          <t>S39</t>
        </is>
      </c>
      <c r="E1670" t="inlineStr">
        <is>
          <t>Nexa Blaenau Gwent (S39)</t>
        </is>
      </c>
      <c r="F1670" t="inlineStr">
        <is>
          <t>Anh</t>
        </is>
      </c>
      <c r="G1670" t="inlineStr">
        <is>
          <t>POS</t>
        </is>
      </c>
      <c r="H1670" s="42" t="n">
        <v>18481.85</v>
      </c>
      <c r="I1670" s="42" t="n">
        <v>106.4</v>
      </c>
      <c r="J1670" s="42" t="n">
        <v>18375.45</v>
      </c>
      <c r="K1670" s="42" t="n">
        <v>844.96</v>
      </c>
      <c r="L1670" s="42" t="n">
        <v>12</v>
      </c>
      <c r="M1670" s="42" t="n">
        <v>78</v>
      </c>
      <c r="N1670" s="42" t="n">
        <v>17530.49</v>
      </c>
      <c r="O1670" s="42" t="n">
        <v>18375.45</v>
      </c>
      <c r="P1670" s="42" t="n">
        <v>1</v>
      </c>
      <c r="Q1670" s="42" t="n">
        <v>0</v>
      </c>
      <c r="R1670" s="42" t="n">
        <v>0</v>
      </c>
      <c r="S1670" s="42">
        <f>N1670-(J1670-K1670)</f>
        <v/>
      </c>
      <c r="T1670">
        <f>IF(N1670=0,0,IF(AND(ABS(S1670)&gt;Calc!$B$8,ABS(S1670)/ABS(N1670)&gt;Calc!$B$9),1,0))</f>
        <v/>
      </c>
      <c r="U1670">
        <f>IF(AND(A1670=Calc!$B$3,OR(Calc!$B$6="*",G1670=Calc!$B$6),OR(Calc!$B$7="*",F1670=Calc!$B$7)),1,0)</f>
        <v/>
      </c>
      <c r="V1670">
        <f>IF(AND(U1670=1,J1670&gt;0),J1670+ROW()/1000000,0)</f>
        <v/>
      </c>
      <c r="W1670">
        <f>IF(AND(U1670=1,OR(N1670&lt;&gt;0,J1670&lt;&gt;0)),ABS(S1670)+ROW()/1000000,0)</f>
        <v/>
      </c>
      <c r="X1670">
        <f>IF(AND(U1670=1,T1670=1,C1670&lt;&gt;0),ABS(S1670)+ROW()/1000000,0)</f>
        <v/>
      </c>
    </row>
    <row r="1671">
      <c r="A1671" t="n">
        <v>201812</v>
      </c>
      <c r="B1671" t="inlineStr">
        <is>
          <t>12/2018</t>
        </is>
      </c>
      <c r="C1671" t="n">
        <v>40</v>
      </c>
      <c r="D1671" t="inlineStr">
        <is>
          <t>S40</t>
        </is>
      </c>
      <c r="E1671" t="inlineStr">
        <is>
          <t>Nexa Dungannon and South Tyrone (S40)</t>
        </is>
      </c>
      <c r="F1671" t="inlineStr">
        <is>
          <t>Anh</t>
        </is>
      </c>
      <c r="G1671" t="inlineStr">
        <is>
          <t>POS</t>
        </is>
      </c>
      <c r="H1671" s="42" t="n">
        <v>23494.89</v>
      </c>
      <c r="I1671" s="42" t="n">
        <v>120.9</v>
      </c>
      <c r="J1671" s="42" t="n">
        <v>23373.99</v>
      </c>
      <c r="K1671" s="42" t="n">
        <v>0</v>
      </c>
      <c r="L1671" s="42" t="n">
        <v>13</v>
      </c>
      <c r="M1671" s="42" t="n">
        <v>80</v>
      </c>
      <c r="N1671" s="42" t="n">
        <v>23373.99</v>
      </c>
      <c r="O1671" s="42" t="n">
        <v>23373.99</v>
      </c>
      <c r="P1671" s="42" t="n">
        <v>0</v>
      </c>
      <c r="Q1671" s="42" t="n">
        <v>0</v>
      </c>
      <c r="R1671" s="42" t="n">
        <v>0</v>
      </c>
      <c r="S1671" s="42">
        <f>N1671-(J1671-K1671)</f>
        <v/>
      </c>
      <c r="T1671">
        <f>IF(N1671=0,0,IF(AND(ABS(S1671)&gt;Calc!$B$8,ABS(S1671)/ABS(N1671)&gt;Calc!$B$9),1,0))</f>
        <v/>
      </c>
      <c r="U1671">
        <f>IF(AND(A1671=Calc!$B$3,OR(Calc!$B$6="*",G1671=Calc!$B$6),OR(Calc!$B$7="*",F1671=Calc!$B$7)),1,0)</f>
        <v/>
      </c>
      <c r="V1671">
        <f>IF(AND(U1671=1,J1671&gt;0),J1671+ROW()/1000000,0)</f>
        <v/>
      </c>
      <c r="W1671">
        <f>IF(AND(U1671=1,OR(N1671&lt;&gt;0,J1671&lt;&gt;0)),ABS(S1671)+ROW()/1000000,0)</f>
        <v/>
      </c>
      <c r="X1671">
        <f>IF(AND(U1671=1,T1671=1,C1671&lt;&gt;0),ABS(S1671)+ROW()/1000000,0)</f>
        <v/>
      </c>
    </row>
    <row r="1672">
      <c r="A1672" t="n">
        <v>201812</v>
      </c>
      <c r="B1672" t="inlineStr">
        <is>
          <t>12/2018</t>
        </is>
      </c>
      <c r="C1672" t="n">
        <v>42</v>
      </c>
      <c r="D1672" t="inlineStr">
        <is>
          <t>S42</t>
        </is>
      </c>
      <c r="E1672" t="inlineStr">
        <is>
          <t>Nexa North Down (S42)</t>
        </is>
      </c>
      <c r="F1672" t="inlineStr">
        <is>
          <t>Anh</t>
        </is>
      </c>
      <c r="G1672" t="inlineStr">
        <is>
          <t>POS</t>
        </is>
      </c>
      <c r="H1672" s="42" t="n">
        <v>33672.15</v>
      </c>
      <c r="I1672" s="42" t="n">
        <v>1365.1</v>
      </c>
      <c r="J1672" s="42" t="n">
        <v>32307.05</v>
      </c>
      <c r="K1672" s="42" t="n">
        <v>1994.64</v>
      </c>
      <c r="L1672" s="42" t="n">
        <v>21</v>
      </c>
      <c r="M1672" s="42" t="n">
        <v>98</v>
      </c>
      <c r="N1672" s="42" t="n">
        <v>32302.31</v>
      </c>
      <c r="O1672" s="42" t="n">
        <v>32307.05</v>
      </c>
      <c r="P1672" s="42" t="n">
        <v>0</v>
      </c>
      <c r="Q1672" s="42" t="n">
        <v>0</v>
      </c>
      <c r="R1672" s="42" t="n">
        <v>0</v>
      </c>
      <c r="S1672" s="42">
        <f>N1672-(J1672-K1672)</f>
        <v/>
      </c>
      <c r="T1672">
        <f>IF(N1672=0,0,IF(AND(ABS(S1672)&gt;Calc!$B$8,ABS(S1672)/ABS(N1672)&gt;Calc!$B$9),1,0))</f>
        <v/>
      </c>
      <c r="U1672">
        <f>IF(AND(A1672=Calc!$B$3,OR(Calc!$B$6="*",G1672=Calc!$B$6),OR(Calc!$B$7="*",F1672=Calc!$B$7)),1,0)</f>
        <v/>
      </c>
      <c r="V1672">
        <f>IF(AND(U1672=1,J1672&gt;0),J1672+ROW()/1000000,0)</f>
        <v/>
      </c>
      <c r="W1672">
        <f>IF(AND(U1672=1,OR(N1672&lt;&gt;0,J1672&lt;&gt;0)),ABS(S1672)+ROW()/1000000,0)</f>
        <v/>
      </c>
      <c r="X1672">
        <f>IF(AND(U1672=1,T1672=1,C1672&lt;&gt;0),ABS(S1672)+ROW()/1000000,0)</f>
        <v/>
      </c>
    </row>
    <row r="1673">
      <c r="A1673" t="n">
        <v>201812</v>
      </c>
      <c r="B1673" t="inlineStr">
        <is>
          <t>12/2018</t>
        </is>
      </c>
      <c r="C1673" t="n">
        <v>43</v>
      </c>
      <c r="D1673" t="inlineStr">
        <is>
          <t>S43</t>
        </is>
      </c>
      <c r="E1673" t="inlineStr">
        <is>
          <t>Nexa Alaska (S43)</t>
        </is>
      </c>
      <c r="F1673" t="inlineStr">
        <is>
          <t>Mỹ</t>
        </is>
      </c>
      <c r="G1673" t="inlineStr">
        <is>
          <t>POS</t>
        </is>
      </c>
      <c r="H1673" s="42" t="n">
        <v>43171.74</v>
      </c>
      <c r="I1673" s="42" t="n">
        <v>730.0700000000001</v>
      </c>
      <c r="J1673" s="42" t="n">
        <v>42441.67</v>
      </c>
      <c r="K1673" s="42" t="n">
        <v>0</v>
      </c>
      <c r="L1673" s="42" t="n">
        <v>20</v>
      </c>
      <c r="M1673" s="42" t="n">
        <v>169</v>
      </c>
      <c r="N1673" s="42" t="n">
        <v>42441.67</v>
      </c>
      <c r="O1673" s="42" t="n">
        <v>42441.67</v>
      </c>
      <c r="P1673" s="42" t="n">
        <v>2</v>
      </c>
      <c r="Q1673" s="42" t="n">
        <v>0</v>
      </c>
      <c r="R1673" s="42" t="n">
        <v>0</v>
      </c>
      <c r="S1673" s="42">
        <f>N1673-(J1673-K1673)</f>
        <v/>
      </c>
      <c r="T1673">
        <f>IF(N1673=0,0,IF(AND(ABS(S1673)&gt;Calc!$B$8,ABS(S1673)/ABS(N1673)&gt;Calc!$B$9),1,0))</f>
        <v/>
      </c>
      <c r="U1673">
        <f>IF(AND(A1673=Calc!$B$3,OR(Calc!$B$6="*",G1673=Calc!$B$6),OR(Calc!$B$7="*",F1673=Calc!$B$7)),1,0)</f>
        <v/>
      </c>
      <c r="V1673">
        <f>IF(AND(U1673=1,J1673&gt;0),J1673+ROW()/1000000,0)</f>
        <v/>
      </c>
      <c r="W1673">
        <f>IF(AND(U1673=1,OR(N1673&lt;&gt;0,J1673&lt;&gt;0)),ABS(S1673)+ROW()/1000000,0)</f>
        <v/>
      </c>
      <c r="X1673">
        <f>IF(AND(U1673=1,T1673=1,C1673&lt;&gt;0),ABS(S1673)+ROW()/1000000,0)</f>
        <v/>
      </c>
    </row>
    <row r="1674">
      <c r="A1674" t="n">
        <v>201812</v>
      </c>
      <c r="B1674" t="inlineStr">
        <is>
          <t>12/2018</t>
        </is>
      </c>
      <c r="C1674" t="n">
        <v>44</v>
      </c>
      <c r="D1674" t="inlineStr">
        <is>
          <t>S44</t>
        </is>
      </c>
      <c r="E1674" t="inlineStr">
        <is>
          <t>Nexa Arkansas (S44)</t>
        </is>
      </c>
      <c r="F1674" t="inlineStr">
        <is>
          <t>Mỹ</t>
        </is>
      </c>
      <c r="G1674" t="inlineStr">
        <is>
          <t>POS</t>
        </is>
      </c>
      <c r="H1674" s="42" t="n">
        <v>42554.77</v>
      </c>
      <c r="I1674" s="42" t="n">
        <v>1774.21</v>
      </c>
      <c r="J1674" s="42" t="n">
        <v>40780.56</v>
      </c>
      <c r="K1674" s="42" t="n">
        <v>672.35</v>
      </c>
      <c r="L1674" s="42" t="n">
        <v>23</v>
      </c>
      <c r="M1674" s="42" t="n">
        <v>175</v>
      </c>
      <c r="N1674" s="42" t="n">
        <v>40108.21</v>
      </c>
      <c r="O1674" s="42" t="n">
        <v>40780.56</v>
      </c>
      <c r="P1674" s="42" t="n">
        <v>0</v>
      </c>
      <c r="Q1674" s="42" t="n">
        <v>0</v>
      </c>
      <c r="R1674" s="42" t="n">
        <v>0</v>
      </c>
      <c r="S1674" s="42">
        <f>N1674-(J1674-K1674)</f>
        <v/>
      </c>
      <c r="T1674">
        <f>IF(N1674=0,0,IF(AND(ABS(S1674)&gt;Calc!$B$8,ABS(S1674)/ABS(N1674)&gt;Calc!$B$9),1,0))</f>
        <v/>
      </c>
      <c r="U1674">
        <f>IF(AND(A1674=Calc!$B$3,OR(Calc!$B$6="*",G1674=Calc!$B$6),OR(Calc!$B$7="*",F1674=Calc!$B$7)),1,0)</f>
        <v/>
      </c>
      <c r="V1674">
        <f>IF(AND(U1674=1,J1674&gt;0),J1674+ROW()/1000000,0)</f>
        <v/>
      </c>
      <c r="W1674">
        <f>IF(AND(U1674=1,OR(N1674&lt;&gt;0,J1674&lt;&gt;0)),ABS(S1674)+ROW()/1000000,0)</f>
        <v/>
      </c>
      <c r="X1674">
        <f>IF(AND(U1674=1,T1674=1,C1674&lt;&gt;0),ABS(S1674)+ROW()/1000000,0)</f>
        <v/>
      </c>
    </row>
    <row r="1675">
      <c r="A1675" t="n">
        <v>201812</v>
      </c>
      <c r="B1675" t="inlineStr">
        <is>
          <t>12/2018</t>
        </is>
      </c>
      <c r="C1675" t="n">
        <v>45</v>
      </c>
      <c r="D1675" t="inlineStr">
        <is>
          <t>S45</t>
        </is>
      </c>
      <c r="E1675" t="inlineStr">
        <is>
          <t>Nexa Connecticut (S45)</t>
        </is>
      </c>
      <c r="F1675" t="inlineStr">
        <is>
          <t>Mỹ</t>
        </is>
      </c>
      <c r="G1675" t="inlineStr">
        <is>
          <t>POS</t>
        </is>
      </c>
      <c r="H1675" s="42" t="n">
        <v>43498.59</v>
      </c>
      <c r="I1675" s="42" t="n">
        <v>1431.97</v>
      </c>
      <c r="J1675" s="42" t="n">
        <v>42066.62</v>
      </c>
      <c r="K1675" s="42" t="n">
        <v>51</v>
      </c>
      <c r="L1675" s="42" t="n">
        <v>23</v>
      </c>
      <c r="M1675" s="42" t="n">
        <v>150</v>
      </c>
      <c r="N1675" s="42" t="n">
        <v>42015.62</v>
      </c>
      <c r="O1675" s="42" t="n">
        <v>42066.62</v>
      </c>
      <c r="P1675" s="42" t="n">
        <v>0</v>
      </c>
      <c r="Q1675" s="42" t="n">
        <v>0</v>
      </c>
      <c r="R1675" s="42" t="n">
        <v>0</v>
      </c>
      <c r="S1675" s="42">
        <f>N1675-(J1675-K1675)</f>
        <v/>
      </c>
      <c r="T1675">
        <f>IF(N1675=0,0,IF(AND(ABS(S1675)&gt;Calc!$B$8,ABS(S1675)/ABS(N1675)&gt;Calc!$B$9),1,0))</f>
        <v/>
      </c>
      <c r="U1675">
        <f>IF(AND(A1675=Calc!$B$3,OR(Calc!$B$6="*",G1675=Calc!$B$6),OR(Calc!$B$7="*",F1675=Calc!$B$7)),1,0)</f>
        <v/>
      </c>
      <c r="V1675">
        <f>IF(AND(U1675=1,J1675&gt;0),J1675+ROW()/1000000,0)</f>
        <v/>
      </c>
      <c r="W1675">
        <f>IF(AND(U1675=1,OR(N1675&lt;&gt;0,J1675&lt;&gt;0)),ABS(S1675)+ROW()/1000000,0)</f>
        <v/>
      </c>
      <c r="X1675">
        <f>IF(AND(U1675=1,T1675=1,C1675&lt;&gt;0),ABS(S1675)+ROW()/1000000,0)</f>
        <v/>
      </c>
    </row>
    <row r="1676">
      <c r="A1676" t="n">
        <v>201812</v>
      </c>
      <c r="B1676" t="inlineStr">
        <is>
          <t>12/2018</t>
        </is>
      </c>
      <c r="C1676" t="n">
        <v>47</v>
      </c>
      <c r="D1676" t="inlineStr">
        <is>
          <t>S47</t>
        </is>
      </c>
      <c r="E1676" t="inlineStr">
        <is>
          <t>Nexa Hawaii (S47)</t>
        </is>
      </c>
      <c r="F1676" t="inlineStr">
        <is>
          <t>Mỹ</t>
        </is>
      </c>
      <c r="G1676" t="inlineStr">
        <is>
          <t>POS</t>
        </is>
      </c>
      <c r="H1676" s="42" t="n">
        <v>39449.89</v>
      </c>
      <c r="I1676" s="42" t="n">
        <v>1511.34</v>
      </c>
      <c r="J1676" s="42" t="n">
        <v>37938.55</v>
      </c>
      <c r="K1676" s="42" t="n">
        <v>1744.2</v>
      </c>
      <c r="L1676" s="42" t="n">
        <v>21</v>
      </c>
      <c r="M1676" s="42" t="n">
        <v>130</v>
      </c>
      <c r="N1676" s="42" t="n">
        <v>36194.35</v>
      </c>
      <c r="O1676" s="42" t="n">
        <v>37938.55</v>
      </c>
      <c r="P1676" s="42" t="n">
        <v>1</v>
      </c>
      <c r="Q1676" s="42" t="n">
        <v>0</v>
      </c>
      <c r="R1676" s="42" t="n">
        <v>0</v>
      </c>
      <c r="S1676" s="42">
        <f>N1676-(J1676-K1676)</f>
        <v/>
      </c>
      <c r="T1676">
        <f>IF(N1676=0,0,IF(AND(ABS(S1676)&gt;Calc!$B$8,ABS(S1676)/ABS(N1676)&gt;Calc!$B$9),1,0))</f>
        <v/>
      </c>
      <c r="U1676">
        <f>IF(AND(A1676=Calc!$B$3,OR(Calc!$B$6="*",G1676=Calc!$B$6),OR(Calc!$B$7="*",F1676=Calc!$B$7)),1,0)</f>
        <v/>
      </c>
      <c r="V1676">
        <f>IF(AND(U1676=1,J1676&gt;0),J1676+ROW()/1000000,0)</f>
        <v/>
      </c>
      <c r="W1676">
        <f>IF(AND(U1676=1,OR(N1676&lt;&gt;0,J1676&lt;&gt;0)),ABS(S1676)+ROW()/1000000,0)</f>
        <v/>
      </c>
      <c r="X1676">
        <f>IF(AND(U1676=1,T1676=1,C1676&lt;&gt;0),ABS(S1676)+ROW()/1000000,0)</f>
        <v/>
      </c>
    </row>
    <row r="1677">
      <c r="A1677" t="n">
        <v>201812</v>
      </c>
      <c r="B1677" t="inlineStr">
        <is>
          <t>12/2018</t>
        </is>
      </c>
      <c r="C1677" t="n">
        <v>48</v>
      </c>
      <c r="D1677" t="inlineStr">
        <is>
          <t>S48</t>
        </is>
      </c>
      <c r="E1677" t="inlineStr">
        <is>
          <t>Nexa Idaho (S48)</t>
        </is>
      </c>
      <c r="F1677" t="inlineStr">
        <is>
          <t>Mỹ</t>
        </is>
      </c>
      <c r="G1677" t="inlineStr">
        <is>
          <t>POS</t>
        </is>
      </c>
      <c r="H1677" s="42" t="n">
        <v>38715.65</v>
      </c>
      <c r="I1677" s="42" t="n">
        <v>1730.85</v>
      </c>
      <c r="J1677" s="42" t="n">
        <v>36984.8</v>
      </c>
      <c r="K1677" s="42" t="n">
        <v>0</v>
      </c>
      <c r="L1677" s="42" t="n">
        <v>19</v>
      </c>
      <c r="M1677" s="42" t="n">
        <v>131</v>
      </c>
      <c r="N1677" s="42" t="n">
        <v>36984.8</v>
      </c>
      <c r="O1677" s="42" t="n">
        <v>36984.8</v>
      </c>
      <c r="P1677" s="42" t="n">
        <v>2</v>
      </c>
      <c r="Q1677" s="42" t="n">
        <v>0</v>
      </c>
      <c r="R1677" s="42" t="n">
        <v>0</v>
      </c>
      <c r="S1677" s="42">
        <f>N1677-(J1677-K1677)</f>
        <v/>
      </c>
      <c r="T1677">
        <f>IF(N1677=0,0,IF(AND(ABS(S1677)&gt;Calc!$B$8,ABS(S1677)/ABS(N1677)&gt;Calc!$B$9),1,0))</f>
        <v/>
      </c>
      <c r="U1677">
        <f>IF(AND(A1677=Calc!$B$3,OR(Calc!$B$6="*",G1677=Calc!$B$6),OR(Calc!$B$7="*",F1677=Calc!$B$7)),1,0)</f>
        <v/>
      </c>
      <c r="V1677">
        <f>IF(AND(U1677=1,J1677&gt;0),J1677+ROW()/1000000,0)</f>
        <v/>
      </c>
      <c r="W1677">
        <f>IF(AND(U1677=1,OR(N1677&lt;&gt;0,J1677&lt;&gt;0)),ABS(S1677)+ROW()/1000000,0)</f>
        <v/>
      </c>
      <c r="X1677">
        <f>IF(AND(U1677=1,T1677=1,C1677&lt;&gt;0),ABS(S1677)+ROW()/1000000,0)</f>
        <v/>
      </c>
    </row>
    <row r="1678">
      <c r="A1678" t="n">
        <v>201812</v>
      </c>
      <c r="B1678" t="inlineStr">
        <is>
          <t>12/2018</t>
        </is>
      </c>
      <c r="C1678" t="n">
        <v>49</v>
      </c>
      <c r="D1678" t="inlineStr">
        <is>
          <t>S49</t>
        </is>
      </c>
      <c r="E1678" t="inlineStr">
        <is>
          <t>Nexa Iowa (S49)</t>
        </is>
      </c>
      <c r="F1678" t="inlineStr">
        <is>
          <t>Mỹ</t>
        </is>
      </c>
      <c r="G1678" t="inlineStr">
        <is>
          <t>POS</t>
        </is>
      </c>
      <c r="H1678" s="42" t="n">
        <v>82410.87</v>
      </c>
      <c r="I1678" s="42" t="n">
        <v>3403.11</v>
      </c>
      <c r="J1678" s="42" t="n">
        <v>79007.75999999999</v>
      </c>
      <c r="K1678" s="42" t="n">
        <v>497</v>
      </c>
      <c r="L1678" s="42" t="n">
        <v>27</v>
      </c>
      <c r="M1678" s="42" t="n">
        <v>218</v>
      </c>
      <c r="N1678" s="42" t="n">
        <v>78510.75999999999</v>
      </c>
      <c r="O1678" s="42" t="n">
        <v>79007.75999999999</v>
      </c>
      <c r="P1678" s="42" t="n">
        <v>0</v>
      </c>
      <c r="Q1678" s="42" t="n">
        <v>0</v>
      </c>
      <c r="R1678" s="42" t="n">
        <v>0</v>
      </c>
      <c r="S1678" s="42">
        <f>N1678-(J1678-K1678)</f>
        <v/>
      </c>
      <c r="T1678">
        <f>IF(N1678=0,0,IF(AND(ABS(S1678)&gt;Calc!$B$8,ABS(S1678)/ABS(N1678)&gt;Calc!$B$9),1,0))</f>
        <v/>
      </c>
      <c r="U1678">
        <f>IF(AND(A1678=Calc!$B$3,OR(Calc!$B$6="*",G1678=Calc!$B$6),OR(Calc!$B$7="*",F1678=Calc!$B$7)),1,0)</f>
        <v/>
      </c>
      <c r="V1678">
        <f>IF(AND(U1678=1,J1678&gt;0),J1678+ROW()/1000000,0)</f>
        <v/>
      </c>
      <c r="W1678">
        <f>IF(AND(U1678=1,OR(N1678&lt;&gt;0,J1678&lt;&gt;0)),ABS(S1678)+ROW()/1000000,0)</f>
        <v/>
      </c>
      <c r="X1678">
        <f>IF(AND(U1678=1,T1678=1,C1678&lt;&gt;0),ABS(S1678)+ROW()/1000000,0)</f>
        <v/>
      </c>
    </row>
    <row r="1679">
      <c r="A1679" t="n">
        <v>201812</v>
      </c>
      <c r="B1679" t="inlineStr">
        <is>
          <t>12/2018</t>
        </is>
      </c>
      <c r="C1679" t="n">
        <v>50</v>
      </c>
      <c r="D1679" t="inlineStr">
        <is>
          <t>S50</t>
        </is>
      </c>
      <c r="E1679" t="inlineStr">
        <is>
          <t>Nexa Kansas (S50)</t>
        </is>
      </c>
      <c r="F1679" t="inlineStr">
        <is>
          <t>Mỹ</t>
        </is>
      </c>
      <c r="G1679" t="inlineStr">
        <is>
          <t>POS</t>
        </is>
      </c>
      <c r="H1679" s="42" t="n">
        <v>49787</v>
      </c>
      <c r="I1679" s="42" t="n">
        <v>664.12</v>
      </c>
      <c r="J1679" s="42" t="n">
        <v>49122.88</v>
      </c>
      <c r="K1679" s="42" t="n">
        <v>227.96</v>
      </c>
      <c r="L1679" s="42" t="n">
        <v>26</v>
      </c>
      <c r="M1679" s="42" t="n">
        <v>208</v>
      </c>
      <c r="N1679" s="42" t="n">
        <v>48894.92</v>
      </c>
      <c r="O1679" s="42" t="n">
        <v>49122.88</v>
      </c>
      <c r="P1679" s="42" t="n">
        <v>1</v>
      </c>
      <c r="Q1679" s="42" t="n">
        <v>0</v>
      </c>
      <c r="R1679" s="42" t="n">
        <v>0</v>
      </c>
      <c r="S1679" s="42">
        <f>N1679-(J1679-K1679)</f>
        <v/>
      </c>
      <c r="T1679">
        <f>IF(N1679=0,0,IF(AND(ABS(S1679)&gt;Calc!$B$8,ABS(S1679)/ABS(N1679)&gt;Calc!$B$9),1,0))</f>
        <v/>
      </c>
      <c r="U1679">
        <f>IF(AND(A1679=Calc!$B$3,OR(Calc!$B$6="*",G1679=Calc!$B$6),OR(Calc!$B$7="*",F1679=Calc!$B$7)),1,0)</f>
        <v/>
      </c>
      <c r="V1679">
        <f>IF(AND(U1679=1,J1679&gt;0),J1679+ROW()/1000000,0)</f>
        <v/>
      </c>
      <c r="W1679">
        <f>IF(AND(U1679=1,OR(N1679&lt;&gt;0,J1679&lt;&gt;0)),ABS(S1679)+ROW()/1000000,0)</f>
        <v/>
      </c>
      <c r="X1679">
        <f>IF(AND(U1679=1,T1679=1,C1679&lt;&gt;0),ABS(S1679)+ROW()/1000000,0)</f>
        <v/>
      </c>
    </row>
    <row r="1680">
      <c r="A1680" t="n">
        <v>201812</v>
      </c>
      <c r="B1680" t="inlineStr">
        <is>
          <t>12/2018</t>
        </is>
      </c>
      <c r="C1680" t="n">
        <v>51</v>
      </c>
      <c r="D1680" t="inlineStr">
        <is>
          <t>S51</t>
        </is>
      </c>
      <c r="E1680" t="inlineStr">
        <is>
          <t>Nexa Maine (S51)</t>
        </is>
      </c>
      <c r="F1680" t="inlineStr">
        <is>
          <t>Mỹ</t>
        </is>
      </c>
      <c r="G1680" t="inlineStr">
        <is>
          <t>POS</t>
        </is>
      </c>
      <c r="H1680" s="42" t="n">
        <v>64910.95</v>
      </c>
      <c r="I1680" s="42" t="n">
        <v>1136.85</v>
      </c>
      <c r="J1680" s="42" t="n">
        <v>63774.1</v>
      </c>
      <c r="K1680" s="42" t="n">
        <v>2370.25</v>
      </c>
      <c r="L1680" s="42" t="n">
        <v>21</v>
      </c>
      <c r="M1680" s="42" t="n">
        <v>164</v>
      </c>
      <c r="N1680" s="42" t="n">
        <v>61403.85</v>
      </c>
      <c r="O1680" s="42" t="n">
        <v>63774.1</v>
      </c>
      <c r="P1680" s="42" t="n">
        <v>1</v>
      </c>
      <c r="Q1680" s="42" t="n">
        <v>0</v>
      </c>
      <c r="R1680" s="42" t="n">
        <v>0</v>
      </c>
      <c r="S1680" s="42">
        <f>N1680-(J1680-K1680)</f>
        <v/>
      </c>
      <c r="T1680">
        <f>IF(N1680=0,0,IF(AND(ABS(S1680)&gt;Calc!$B$8,ABS(S1680)/ABS(N1680)&gt;Calc!$B$9),1,0))</f>
        <v/>
      </c>
      <c r="U1680">
        <f>IF(AND(A1680=Calc!$B$3,OR(Calc!$B$6="*",G1680=Calc!$B$6),OR(Calc!$B$7="*",F1680=Calc!$B$7)),1,0)</f>
        <v/>
      </c>
      <c r="V1680">
        <f>IF(AND(U1680=1,J1680&gt;0),J1680+ROW()/1000000,0)</f>
        <v/>
      </c>
      <c r="W1680">
        <f>IF(AND(U1680=1,OR(N1680&lt;&gt;0,J1680&lt;&gt;0)),ABS(S1680)+ROW()/1000000,0)</f>
        <v/>
      </c>
      <c r="X1680">
        <f>IF(AND(U1680=1,T1680=1,C1680&lt;&gt;0),ABS(S1680)+ROW()/1000000,0)</f>
        <v/>
      </c>
    </row>
    <row r="1681">
      <c r="A1681" t="n">
        <v>201812</v>
      </c>
      <c r="B1681" t="inlineStr">
        <is>
          <t>12/2018</t>
        </is>
      </c>
      <c r="C1681" t="n">
        <v>53</v>
      </c>
      <c r="D1681" t="inlineStr">
        <is>
          <t>S53</t>
        </is>
      </c>
      <c r="E1681" t="inlineStr">
        <is>
          <t>Nexa Montana (S53)</t>
        </is>
      </c>
      <c r="F1681" t="inlineStr">
        <is>
          <t>Mỹ</t>
        </is>
      </c>
      <c r="G1681" t="inlineStr">
        <is>
          <t>POS</t>
        </is>
      </c>
      <c r="H1681" s="42" t="n">
        <v>56411.53</v>
      </c>
      <c r="I1681" s="42" t="n">
        <v>594.78</v>
      </c>
      <c r="J1681" s="42" t="n">
        <v>55816.75</v>
      </c>
      <c r="K1681" s="42" t="n">
        <v>17.72</v>
      </c>
      <c r="L1681" s="42" t="n">
        <v>21</v>
      </c>
      <c r="M1681" s="42" t="n">
        <v>204</v>
      </c>
      <c r="N1681" s="42" t="n">
        <v>55799.03</v>
      </c>
      <c r="O1681" s="42" t="n">
        <v>55816.75</v>
      </c>
      <c r="P1681" s="42" t="n">
        <v>1</v>
      </c>
      <c r="Q1681" s="42" t="n">
        <v>0</v>
      </c>
      <c r="R1681" s="42" t="n">
        <v>1</v>
      </c>
      <c r="S1681" s="42">
        <f>N1681-(J1681-K1681)</f>
        <v/>
      </c>
      <c r="T1681">
        <f>IF(N1681=0,0,IF(AND(ABS(S1681)&gt;Calc!$B$8,ABS(S1681)/ABS(N1681)&gt;Calc!$B$9),1,0))</f>
        <v/>
      </c>
      <c r="U1681">
        <f>IF(AND(A1681=Calc!$B$3,OR(Calc!$B$6="*",G1681=Calc!$B$6),OR(Calc!$B$7="*",F1681=Calc!$B$7)),1,0)</f>
        <v/>
      </c>
      <c r="V1681">
        <f>IF(AND(U1681=1,J1681&gt;0),J1681+ROW()/1000000,0)</f>
        <v/>
      </c>
      <c r="W1681">
        <f>IF(AND(U1681=1,OR(N1681&lt;&gt;0,J1681&lt;&gt;0)),ABS(S1681)+ROW()/1000000,0)</f>
        <v/>
      </c>
      <c r="X1681">
        <f>IF(AND(U1681=1,T1681=1,C1681&lt;&gt;0),ABS(S1681)+ROW()/1000000,0)</f>
        <v/>
      </c>
    </row>
    <row r="1682">
      <c r="A1682" t="n">
        <v>201812</v>
      </c>
      <c r="B1682" t="inlineStr">
        <is>
          <t>12/2018</t>
        </is>
      </c>
      <c r="C1682" t="n">
        <v>54</v>
      </c>
      <c r="D1682" t="inlineStr">
        <is>
          <t>S54</t>
        </is>
      </c>
      <c r="E1682" t="inlineStr">
        <is>
          <t>Nexa Nebraska (S54)</t>
        </is>
      </c>
      <c r="F1682" t="inlineStr">
        <is>
          <t>Mỹ</t>
        </is>
      </c>
      <c r="G1682" t="inlineStr">
        <is>
          <t>POS</t>
        </is>
      </c>
      <c r="H1682" s="42" t="n">
        <v>49996.36</v>
      </c>
      <c r="I1682" s="42" t="n">
        <v>246.06</v>
      </c>
      <c r="J1682" s="42" t="n">
        <v>49750.3</v>
      </c>
      <c r="K1682" s="42" t="n">
        <v>0</v>
      </c>
      <c r="L1682" s="42" t="n">
        <v>27</v>
      </c>
      <c r="M1682" s="42" t="n">
        <v>221</v>
      </c>
      <c r="N1682" s="42" t="n">
        <v>49750.3</v>
      </c>
      <c r="O1682" s="42" t="n">
        <v>49750.3</v>
      </c>
      <c r="P1682" s="42" t="n">
        <v>1</v>
      </c>
      <c r="Q1682" s="42" t="n">
        <v>0</v>
      </c>
      <c r="R1682" s="42" t="n">
        <v>0</v>
      </c>
      <c r="S1682" s="42">
        <f>N1682-(J1682-K1682)</f>
        <v/>
      </c>
      <c r="T1682">
        <f>IF(N1682=0,0,IF(AND(ABS(S1682)&gt;Calc!$B$8,ABS(S1682)/ABS(N1682)&gt;Calc!$B$9),1,0))</f>
        <v/>
      </c>
      <c r="U1682">
        <f>IF(AND(A1682=Calc!$B$3,OR(Calc!$B$6="*",G1682=Calc!$B$6),OR(Calc!$B$7="*",F1682=Calc!$B$7)),1,0)</f>
        <v/>
      </c>
      <c r="V1682">
        <f>IF(AND(U1682=1,J1682&gt;0),J1682+ROW()/1000000,0)</f>
        <v/>
      </c>
      <c r="W1682">
        <f>IF(AND(U1682=1,OR(N1682&lt;&gt;0,J1682&lt;&gt;0)),ABS(S1682)+ROW()/1000000,0)</f>
        <v/>
      </c>
      <c r="X1682">
        <f>IF(AND(U1682=1,T1682=1,C1682&lt;&gt;0),ABS(S1682)+ROW()/1000000,0)</f>
        <v/>
      </c>
    </row>
    <row r="1683">
      <c r="A1683" t="n">
        <v>201812</v>
      </c>
      <c r="B1683" t="inlineStr">
        <is>
          <t>12/2018</t>
        </is>
      </c>
      <c r="C1683" t="n">
        <v>55</v>
      </c>
      <c r="D1683" t="inlineStr">
        <is>
          <t>S55</t>
        </is>
      </c>
      <c r="E1683" t="inlineStr">
        <is>
          <t>Nexa Nevada (S55)</t>
        </is>
      </c>
      <c r="F1683" t="inlineStr">
        <is>
          <t>Mỹ</t>
        </is>
      </c>
      <c r="G1683" t="inlineStr">
        <is>
          <t>POS</t>
        </is>
      </c>
      <c r="H1683" s="42" t="n">
        <v>26605.72</v>
      </c>
      <c r="I1683" s="42" t="n">
        <v>1061.79</v>
      </c>
      <c r="J1683" s="42" t="n">
        <v>25543.93</v>
      </c>
      <c r="K1683" s="42" t="n">
        <v>116.1</v>
      </c>
      <c r="L1683" s="42" t="n">
        <v>20</v>
      </c>
      <c r="M1683" s="42" t="n">
        <v>158</v>
      </c>
      <c r="N1683" s="42" t="n">
        <v>25427.83</v>
      </c>
      <c r="O1683" s="42" t="n">
        <v>25543.93</v>
      </c>
      <c r="P1683" s="42" t="n">
        <v>0</v>
      </c>
      <c r="Q1683" s="42" t="n">
        <v>0</v>
      </c>
      <c r="R1683" s="42" t="n">
        <v>0</v>
      </c>
      <c r="S1683" s="42">
        <f>N1683-(J1683-K1683)</f>
        <v/>
      </c>
      <c r="T1683">
        <f>IF(N1683=0,0,IF(AND(ABS(S1683)&gt;Calc!$B$8,ABS(S1683)/ABS(N1683)&gt;Calc!$B$9),1,0))</f>
        <v/>
      </c>
      <c r="U1683">
        <f>IF(AND(A1683=Calc!$B$3,OR(Calc!$B$6="*",G1683=Calc!$B$6),OR(Calc!$B$7="*",F1683=Calc!$B$7)),1,0)</f>
        <v/>
      </c>
      <c r="V1683">
        <f>IF(AND(U1683=1,J1683&gt;0),J1683+ROW()/1000000,0)</f>
        <v/>
      </c>
      <c r="W1683">
        <f>IF(AND(U1683=1,OR(N1683&lt;&gt;0,J1683&lt;&gt;0)),ABS(S1683)+ROW()/1000000,0)</f>
        <v/>
      </c>
      <c r="X1683">
        <f>IF(AND(U1683=1,T1683=1,C1683&lt;&gt;0),ABS(S1683)+ROW()/1000000,0)</f>
        <v/>
      </c>
    </row>
    <row r="1684">
      <c r="A1684" t="n">
        <v>201812</v>
      </c>
      <c r="B1684" t="inlineStr">
        <is>
          <t>12/2018</t>
        </is>
      </c>
      <c r="C1684" t="n">
        <v>56</v>
      </c>
      <c r="D1684" t="inlineStr">
        <is>
          <t>S56</t>
        </is>
      </c>
      <c r="E1684" t="inlineStr">
        <is>
          <t>Nexa New Hampshire (S56)</t>
        </is>
      </c>
      <c r="F1684" t="inlineStr">
        <is>
          <t>Mỹ</t>
        </is>
      </c>
      <c r="G1684" t="inlineStr">
        <is>
          <t>POS</t>
        </is>
      </c>
      <c r="H1684" s="42" t="n">
        <v>13045.3</v>
      </c>
      <c r="I1684" s="42" t="n">
        <v>436.58</v>
      </c>
      <c r="J1684" s="42" t="n">
        <v>12608.72</v>
      </c>
      <c r="K1684" s="42" t="n">
        <v>43</v>
      </c>
      <c r="L1684" s="42" t="n">
        <v>19</v>
      </c>
      <c r="M1684" s="42" t="n">
        <v>90</v>
      </c>
      <c r="N1684" s="42" t="n">
        <v>12565.72</v>
      </c>
      <c r="O1684" s="42" t="n">
        <v>12608.72</v>
      </c>
      <c r="P1684" s="42" t="n">
        <v>0</v>
      </c>
      <c r="Q1684" s="42" t="n">
        <v>0</v>
      </c>
      <c r="R1684" s="42" t="n">
        <v>0</v>
      </c>
      <c r="S1684" s="42">
        <f>N1684-(J1684-K1684)</f>
        <v/>
      </c>
      <c r="T1684">
        <f>IF(N1684=0,0,IF(AND(ABS(S1684)&gt;Calc!$B$8,ABS(S1684)/ABS(N1684)&gt;Calc!$B$9),1,0))</f>
        <v/>
      </c>
      <c r="U1684">
        <f>IF(AND(A1684=Calc!$B$3,OR(Calc!$B$6="*",G1684=Calc!$B$6),OR(Calc!$B$7="*",F1684=Calc!$B$7)),1,0)</f>
        <v/>
      </c>
      <c r="V1684">
        <f>IF(AND(U1684=1,J1684&gt;0),J1684+ROW()/1000000,0)</f>
        <v/>
      </c>
      <c r="W1684">
        <f>IF(AND(U1684=1,OR(N1684&lt;&gt;0,J1684&lt;&gt;0)),ABS(S1684)+ROW()/1000000,0)</f>
        <v/>
      </c>
      <c r="X1684">
        <f>IF(AND(U1684=1,T1684=1,C1684&lt;&gt;0),ABS(S1684)+ROW()/1000000,0)</f>
        <v/>
      </c>
    </row>
    <row r="1685">
      <c r="A1685" t="n">
        <v>201812</v>
      </c>
      <c r="B1685" t="inlineStr">
        <is>
          <t>12/2018</t>
        </is>
      </c>
      <c r="C1685" t="n">
        <v>57</v>
      </c>
      <c r="D1685" t="inlineStr">
        <is>
          <t>S57</t>
        </is>
      </c>
      <c r="E1685" t="inlineStr">
        <is>
          <t>Nexa New Mexico (S57)</t>
        </is>
      </c>
      <c r="F1685" t="inlineStr">
        <is>
          <t>Mỹ</t>
        </is>
      </c>
      <c r="G1685" t="inlineStr">
        <is>
          <t>POS</t>
        </is>
      </c>
      <c r="H1685" s="42" t="n">
        <v>28227.42</v>
      </c>
      <c r="I1685" s="42" t="n">
        <v>138.45</v>
      </c>
      <c r="J1685" s="42" t="n">
        <v>28088.97</v>
      </c>
      <c r="K1685" s="42" t="n">
        <v>3660</v>
      </c>
      <c r="L1685" s="42" t="n">
        <v>24</v>
      </c>
      <c r="M1685" s="42" t="n">
        <v>135</v>
      </c>
      <c r="N1685" s="42" t="n">
        <v>24428.97</v>
      </c>
      <c r="O1685" s="42" t="n">
        <v>28088.97</v>
      </c>
      <c r="P1685" s="42" t="n">
        <v>0</v>
      </c>
      <c r="Q1685" s="42" t="n">
        <v>0</v>
      </c>
      <c r="R1685" s="42" t="n">
        <v>0</v>
      </c>
      <c r="S1685" s="42">
        <f>N1685-(J1685-K1685)</f>
        <v/>
      </c>
      <c r="T1685">
        <f>IF(N1685=0,0,IF(AND(ABS(S1685)&gt;Calc!$B$8,ABS(S1685)/ABS(N1685)&gt;Calc!$B$9),1,0))</f>
        <v/>
      </c>
      <c r="U1685">
        <f>IF(AND(A1685=Calc!$B$3,OR(Calc!$B$6="*",G1685=Calc!$B$6),OR(Calc!$B$7="*",F1685=Calc!$B$7)),1,0)</f>
        <v/>
      </c>
      <c r="V1685">
        <f>IF(AND(U1685=1,J1685&gt;0),J1685+ROW()/1000000,0)</f>
        <v/>
      </c>
      <c r="W1685">
        <f>IF(AND(U1685=1,OR(N1685&lt;&gt;0,J1685&lt;&gt;0)),ABS(S1685)+ROW()/1000000,0)</f>
        <v/>
      </c>
      <c r="X1685">
        <f>IF(AND(U1685=1,T1685=1,C1685&lt;&gt;0),ABS(S1685)+ROW()/1000000,0)</f>
        <v/>
      </c>
    </row>
    <row r="1686">
      <c r="A1686" t="n">
        <v>201812</v>
      </c>
      <c r="B1686" t="inlineStr">
        <is>
          <t>12/2018</t>
        </is>
      </c>
      <c r="C1686" t="n">
        <v>59</v>
      </c>
      <c r="D1686" t="inlineStr">
        <is>
          <t>S59</t>
        </is>
      </c>
      <c r="E1686" t="inlineStr">
        <is>
          <t>Nexa Oregon (S59)</t>
        </is>
      </c>
      <c r="F1686" t="inlineStr">
        <is>
          <t>Mỹ</t>
        </is>
      </c>
      <c r="G1686" t="inlineStr">
        <is>
          <t>POS</t>
        </is>
      </c>
      <c r="H1686" s="42" t="n">
        <v>51629.95</v>
      </c>
      <c r="I1686" s="42" t="n">
        <v>692.64</v>
      </c>
      <c r="J1686" s="42" t="n">
        <v>50937.31</v>
      </c>
      <c r="K1686" s="42" t="n">
        <v>789</v>
      </c>
      <c r="L1686" s="42" t="n">
        <v>25</v>
      </c>
      <c r="M1686" s="42" t="n">
        <v>180</v>
      </c>
      <c r="N1686" s="42" t="n">
        <v>50148.31</v>
      </c>
      <c r="O1686" s="42" t="n">
        <v>50937.31</v>
      </c>
      <c r="P1686" s="42" t="n">
        <v>0</v>
      </c>
      <c r="Q1686" s="42" t="n">
        <v>0</v>
      </c>
      <c r="R1686" s="42" t="n">
        <v>0</v>
      </c>
      <c r="S1686" s="42">
        <f>N1686-(J1686-K1686)</f>
        <v/>
      </c>
      <c r="T1686">
        <f>IF(N1686=0,0,IF(AND(ABS(S1686)&gt;Calc!$B$8,ABS(S1686)/ABS(N1686)&gt;Calc!$B$9),1,0))</f>
        <v/>
      </c>
      <c r="U1686">
        <f>IF(AND(A1686=Calc!$B$3,OR(Calc!$B$6="*",G1686=Calc!$B$6),OR(Calc!$B$7="*",F1686=Calc!$B$7)),1,0)</f>
        <v/>
      </c>
      <c r="V1686">
        <f>IF(AND(U1686=1,J1686&gt;0),J1686+ROW()/1000000,0)</f>
        <v/>
      </c>
      <c r="W1686">
        <f>IF(AND(U1686=1,OR(N1686&lt;&gt;0,J1686&lt;&gt;0)),ABS(S1686)+ROW()/1000000,0)</f>
        <v/>
      </c>
      <c r="X1686">
        <f>IF(AND(U1686=1,T1686=1,C1686&lt;&gt;0),ABS(S1686)+ROW()/1000000,0)</f>
        <v/>
      </c>
    </row>
    <row r="1687">
      <c r="A1687" t="n">
        <v>201812</v>
      </c>
      <c r="B1687" t="inlineStr">
        <is>
          <t>12/2018</t>
        </is>
      </c>
      <c r="C1687" t="n">
        <v>61</v>
      </c>
      <c r="D1687" t="inlineStr">
        <is>
          <t>S61</t>
        </is>
      </c>
      <c r="E1687" t="inlineStr">
        <is>
          <t>Nexa South Carolina (S61)</t>
        </is>
      </c>
      <c r="F1687" t="inlineStr">
        <is>
          <t>Mỹ</t>
        </is>
      </c>
      <c r="G1687" t="inlineStr">
        <is>
          <t>POS</t>
        </is>
      </c>
      <c r="H1687" s="42" t="n">
        <v>38164.81</v>
      </c>
      <c r="I1687" s="42" t="n">
        <v>222.78</v>
      </c>
      <c r="J1687" s="42" t="n">
        <v>37942.03</v>
      </c>
      <c r="K1687" s="42" t="n">
        <v>2374</v>
      </c>
      <c r="L1687" s="42" t="n">
        <v>21</v>
      </c>
      <c r="M1687" s="42" t="n">
        <v>163</v>
      </c>
      <c r="N1687" s="42" t="n">
        <v>35568.03</v>
      </c>
      <c r="O1687" s="42" t="n">
        <v>37942.03</v>
      </c>
      <c r="P1687" s="42" t="n">
        <v>0</v>
      </c>
      <c r="Q1687" s="42" t="n">
        <v>0</v>
      </c>
      <c r="R1687" s="42" t="n">
        <v>0</v>
      </c>
      <c r="S1687" s="42">
        <f>N1687-(J1687-K1687)</f>
        <v/>
      </c>
      <c r="T1687">
        <f>IF(N1687=0,0,IF(AND(ABS(S1687)&gt;Calc!$B$8,ABS(S1687)/ABS(N1687)&gt;Calc!$B$9),1,0))</f>
        <v/>
      </c>
      <c r="U1687">
        <f>IF(AND(A1687=Calc!$B$3,OR(Calc!$B$6="*",G1687=Calc!$B$6),OR(Calc!$B$7="*",F1687=Calc!$B$7)),1,0)</f>
        <v/>
      </c>
      <c r="V1687">
        <f>IF(AND(U1687=1,J1687&gt;0),J1687+ROW()/1000000,0)</f>
        <v/>
      </c>
      <c r="W1687">
        <f>IF(AND(U1687=1,OR(N1687&lt;&gt;0,J1687&lt;&gt;0)),ABS(S1687)+ROW()/1000000,0)</f>
        <v/>
      </c>
      <c r="X1687">
        <f>IF(AND(U1687=1,T1687=1,C1687&lt;&gt;0),ABS(S1687)+ROW()/1000000,0)</f>
        <v/>
      </c>
    </row>
    <row r="1688">
      <c r="A1688" t="n">
        <v>201812</v>
      </c>
      <c r="B1688" t="inlineStr">
        <is>
          <t>12/2018</t>
        </is>
      </c>
      <c r="C1688" t="n">
        <v>62</v>
      </c>
      <c r="D1688" t="inlineStr">
        <is>
          <t>S62</t>
        </is>
      </c>
      <c r="E1688" t="inlineStr">
        <is>
          <t>Nexa South Dakota (S62)</t>
        </is>
      </c>
      <c r="F1688" t="inlineStr">
        <is>
          <t>Mỹ</t>
        </is>
      </c>
      <c r="G1688" t="inlineStr">
        <is>
          <t>POS</t>
        </is>
      </c>
      <c r="H1688" s="42" t="n">
        <v>44371.33</v>
      </c>
      <c r="I1688" s="42" t="n">
        <v>786.91</v>
      </c>
      <c r="J1688" s="42" t="n">
        <v>43584.42</v>
      </c>
      <c r="K1688" s="42" t="n">
        <v>741.96</v>
      </c>
      <c r="L1688" s="42" t="n">
        <v>23</v>
      </c>
      <c r="M1688" s="42" t="n">
        <v>167</v>
      </c>
      <c r="N1688" s="42" t="n">
        <v>42954.46</v>
      </c>
      <c r="O1688" s="42" t="n">
        <v>43584.42</v>
      </c>
      <c r="P1688" s="42" t="n">
        <v>1</v>
      </c>
      <c r="Q1688" s="42" t="n">
        <v>0</v>
      </c>
      <c r="R1688" s="42" t="n">
        <v>0</v>
      </c>
      <c r="S1688" s="42">
        <f>N1688-(J1688-K1688)</f>
        <v/>
      </c>
      <c r="T1688">
        <f>IF(N1688=0,0,IF(AND(ABS(S1688)&gt;Calc!$B$8,ABS(S1688)/ABS(N1688)&gt;Calc!$B$9),1,0))</f>
        <v/>
      </c>
      <c r="U1688">
        <f>IF(AND(A1688=Calc!$B$3,OR(Calc!$B$6="*",G1688=Calc!$B$6),OR(Calc!$B$7="*",F1688=Calc!$B$7)),1,0)</f>
        <v/>
      </c>
      <c r="V1688">
        <f>IF(AND(U1688=1,J1688&gt;0),J1688+ROW()/1000000,0)</f>
        <v/>
      </c>
      <c r="W1688">
        <f>IF(AND(U1688=1,OR(N1688&lt;&gt;0,J1688&lt;&gt;0)),ABS(S1688)+ROW()/1000000,0)</f>
        <v/>
      </c>
      <c r="X1688">
        <f>IF(AND(U1688=1,T1688=1,C1688&lt;&gt;0),ABS(S1688)+ROW()/1000000,0)</f>
        <v/>
      </c>
    </row>
    <row r="1689">
      <c r="A1689" t="n">
        <v>201812</v>
      </c>
      <c r="B1689" t="inlineStr">
        <is>
          <t>12/2018</t>
        </is>
      </c>
      <c r="C1689" t="n">
        <v>63</v>
      </c>
      <c r="D1689" t="inlineStr">
        <is>
          <t>S63</t>
        </is>
      </c>
      <c r="E1689" t="inlineStr">
        <is>
          <t>Nexa Utah (S63)</t>
        </is>
      </c>
      <c r="F1689" t="inlineStr">
        <is>
          <t>Mỹ</t>
        </is>
      </c>
      <c r="G1689" t="inlineStr">
        <is>
          <t>POS</t>
        </is>
      </c>
      <c r="H1689" s="42" t="n">
        <v>29933.88</v>
      </c>
      <c r="I1689" s="42" t="n">
        <v>565.9</v>
      </c>
      <c r="J1689" s="42" t="n">
        <v>29367.98</v>
      </c>
      <c r="K1689" s="42" t="n">
        <v>2068.95</v>
      </c>
      <c r="L1689" s="42" t="n">
        <v>17</v>
      </c>
      <c r="M1689" s="42" t="n">
        <v>139</v>
      </c>
      <c r="N1689" s="42" t="n">
        <v>27399.02</v>
      </c>
      <c r="O1689" s="42" t="n">
        <v>29367.98</v>
      </c>
      <c r="P1689" s="42" t="n">
        <v>1</v>
      </c>
      <c r="Q1689" s="42" t="n">
        <v>0</v>
      </c>
      <c r="R1689" s="42" t="n">
        <v>0</v>
      </c>
      <c r="S1689" s="42">
        <f>N1689-(J1689-K1689)</f>
        <v/>
      </c>
      <c r="T1689">
        <f>IF(N1689=0,0,IF(AND(ABS(S1689)&gt;Calc!$B$8,ABS(S1689)/ABS(N1689)&gt;Calc!$B$9),1,0))</f>
        <v/>
      </c>
      <c r="U1689">
        <f>IF(AND(A1689=Calc!$B$3,OR(Calc!$B$6="*",G1689=Calc!$B$6),OR(Calc!$B$7="*",F1689=Calc!$B$7)),1,0)</f>
        <v/>
      </c>
      <c r="V1689">
        <f>IF(AND(U1689=1,J1689&gt;0),J1689+ROW()/1000000,0)</f>
        <v/>
      </c>
      <c r="W1689">
        <f>IF(AND(U1689=1,OR(N1689&lt;&gt;0,J1689&lt;&gt;0)),ABS(S1689)+ROW()/1000000,0)</f>
        <v/>
      </c>
      <c r="X1689">
        <f>IF(AND(U1689=1,T1689=1,C1689&lt;&gt;0),ABS(S1689)+ROW()/1000000,0)</f>
        <v/>
      </c>
    </row>
    <row r="1690">
      <c r="A1690" t="n">
        <v>201812</v>
      </c>
      <c r="B1690" t="inlineStr">
        <is>
          <t>12/2018</t>
        </is>
      </c>
      <c r="C1690" t="n">
        <v>64</v>
      </c>
      <c r="D1690" t="inlineStr">
        <is>
          <t>S64</t>
        </is>
      </c>
      <c r="E1690" t="inlineStr">
        <is>
          <t>Nexa Washington DC (S64)</t>
        </is>
      </c>
      <c r="F1690" t="inlineStr">
        <is>
          <t>Mỹ</t>
        </is>
      </c>
      <c r="G1690" t="inlineStr">
        <is>
          <t>POS</t>
        </is>
      </c>
      <c r="H1690" s="42" t="n">
        <v>31223.99</v>
      </c>
      <c r="I1690" s="42" t="n">
        <v>1503.7</v>
      </c>
      <c r="J1690" s="42" t="n">
        <v>29720.29</v>
      </c>
      <c r="K1690" s="42" t="n">
        <v>1259.32</v>
      </c>
      <c r="L1690" s="42" t="n">
        <v>15</v>
      </c>
      <c r="M1690" s="42" t="n">
        <v>93</v>
      </c>
      <c r="N1690" s="42" t="n">
        <v>28460.97</v>
      </c>
      <c r="O1690" s="42" t="n">
        <v>29720.29</v>
      </c>
      <c r="P1690" s="42" t="n">
        <v>0</v>
      </c>
      <c r="Q1690" s="42" t="n">
        <v>0</v>
      </c>
      <c r="R1690" s="42" t="n">
        <v>1</v>
      </c>
      <c r="S1690" s="42">
        <f>N1690-(J1690-K1690)</f>
        <v/>
      </c>
      <c r="T1690">
        <f>IF(N1690=0,0,IF(AND(ABS(S1690)&gt;Calc!$B$8,ABS(S1690)/ABS(N1690)&gt;Calc!$B$9),1,0))</f>
        <v/>
      </c>
      <c r="U1690">
        <f>IF(AND(A1690=Calc!$B$3,OR(Calc!$B$6="*",G1690=Calc!$B$6),OR(Calc!$B$7="*",F1690=Calc!$B$7)),1,0)</f>
        <v/>
      </c>
      <c r="V1690">
        <f>IF(AND(U1690=1,J1690&gt;0),J1690+ROW()/1000000,0)</f>
        <v/>
      </c>
      <c r="W1690">
        <f>IF(AND(U1690=1,OR(N1690&lt;&gt;0,J1690&lt;&gt;0)),ABS(S1690)+ROW()/1000000,0)</f>
        <v/>
      </c>
      <c r="X1690">
        <f>IF(AND(U1690=1,T1690=1,C1690&lt;&gt;0),ABS(S1690)+ROW()/1000000,0)</f>
        <v/>
      </c>
    </row>
    <row r="1691">
      <c r="A1691" t="n">
        <v>201812</v>
      </c>
      <c r="B1691" t="inlineStr">
        <is>
          <t>12/2018</t>
        </is>
      </c>
      <c r="C1691" t="n">
        <v>65</v>
      </c>
      <c r="D1691" t="inlineStr">
        <is>
          <t>S65</t>
        </is>
      </c>
      <c r="E1691" t="inlineStr">
        <is>
          <t>Nexa West Virginia (S65)</t>
        </is>
      </c>
      <c r="F1691" t="inlineStr">
        <is>
          <t>Mỹ</t>
        </is>
      </c>
      <c r="G1691" t="inlineStr">
        <is>
          <t>POS</t>
        </is>
      </c>
      <c r="H1691" s="42" t="n">
        <v>19776.15</v>
      </c>
      <c r="I1691" s="42" t="n">
        <v>249.61</v>
      </c>
      <c r="J1691" s="42" t="n">
        <v>19526.54</v>
      </c>
      <c r="K1691" s="42" t="n">
        <v>2831.37</v>
      </c>
      <c r="L1691" s="42" t="n">
        <v>18</v>
      </c>
      <c r="M1691" s="42" t="n">
        <v>100</v>
      </c>
      <c r="N1691" s="42" t="n">
        <v>16695.17</v>
      </c>
      <c r="O1691" s="42" t="n">
        <v>19526.54</v>
      </c>
      <c r="P1691" s="42" t="n">
        <v>1</v>
      </c>
      <c r="Q1691" s="42" t="n">
        <v>0</v>
      </c>
      <c r="R1691" s="42" t="n">
        <v>0</v>
      </c>
      <c r="S1691" s="42">
        <f>N1691-(J1691-K1691)</f>
        <v/>
      </c>
      <c r="T1691">
        <f>IF(N1691=0,0,IF(AND(ABS(S1691)&gt;Calc!$B$8,ABS(S1691)/ABS(N1691)&gt;Calc!$B$9),1,0))</f>
        <v/>
      </c>
      <c r="U1691">
        <f>IF(AND(A1691=Calc!$B$3,OR(Calc!$B$6="*",G1691=Calc!$B$6),OR(Calc!$B$7="*",F1691=Calc!$B$7)),1,0)</f>
        <v/>
      </c>
      <c r="V1691">
        <f>IF(AND(U1691=1,J1691&gt;0),J1691+ROW()/1000000,0)</f>
        <v/>
      </c>
      <c r="W1691">
        <f>IF(AND(U1691=1,OR(N1691&lt;&gt;0,J1691&lt;&gt;0)),ABS(S1691)+ROW()/1000000,0)</f>
        <v/>
      </c>
      <c r="X1691">
        <f>IF(AND(U1691=1,T1691=1,C1691&lt;&gt;0),ABS(S1691)+ROW()/1000000,0)</f>
        <v/>
      </c>
    </row>
    <row r="1692">
      <c r="A1692" t="n">
        <v>201812</v>
      </c>
      <c r="B1692" t="inlineStr">
        <is>
          <t>12/2018</t>
        </is>
      </c>
      <c r="C1692" t="n">
        <v>66</v>
      </c>
      <c r="D1692" t="inlineStr">
        <is>
          <t>S66</t>
        </is>
      </c>
      <c r="E1692" t="inlineStr">
        <is>
          <t>Nexa Wyoming (S66)</t>
        </is>
      </c>
      <c r="F1692" t="inlineStr">
        <is>
          <t>Mỹ</t>
        </is>
      </c>
      <c r="G1692" t="inlineStr">
        <is>
          <t>POS</t>
        </is>
      </c>
      <c r="H1692" s="42" t="n">
        <v>40629.39</v>
      </c>
      <c r="I1692" s="42" t="n">
        <v>406.66</v>
      </c>
      <c r="J1692" s="42" t="n">
        <v>40222.73</v>
      </c>
      <c r="K1692" s="42" t="n">
        <v>758.6</v>
      </c>
      <c r="L1692" s="42" t="n">
        <v>18</v>
      </c>
      <c r="M1692" s="42" t="n">
        <v>135</v>
      </c>
      <c r="N1692" s="42" t="n">
        <v>39464.13</v>
      </c>
      <c r="O1692" s="42" t="n">
        <v>40222.73</v>
      </c>
      <c r="P1692" s="42" t="n">
        <v>0</v>
      </c>
      <c r="Q1692" s="42" t="n">
        <v>0</v>
      </c>
      <c r="R1692" s="42" t="n">
        <v>0</v>
      </c>
      <c r="S1692" s="42">
        <f>N1692-(J1692-K1692)</f>
        <v/>
      </c>
      <c r="T1692">
        <f>IF(N1692=0,0,IF(AND(ABS(S1692)&gt;Calc!$B$8,ABS(S1692)/ABS(N1692)&gt;Calc!$B$9),1,0))</f>
        <v/>
      </c>
      <c r="U1692">
        <f>IF(AND(A1692=Calc!$B$3,OR(Calc!$B$6="*",G1692=Calc!$B$6),OR(Calc!$B$7="*",F1692=Calc!$B$7)),1,0)</f>
        <v/>
      </c>
      <c r="V1692">
        <f>IF(AND(U1692=1,J1692&gt;0),J1692+ROW()/1000000,0)</f>
        <v/>
      </c>
      <c r="W1692">
        <f>IF(AND(U1692=1,OR(N1692&lt;&gt;0,J1692&lt;&gt;0)),ABS(S1692)+ROW()/1000000,0)</f>
        <v/>
      </c>
      <c r="X1692">
        <f>IF(AND(U1692=1,T1692=1,C1692&lt;&gt;0),ABS(S1692)+ROW()/1000000,0)</f>
        <v/>
      </c>
    </row>
    <row r="1693">
      <c r="A1693" t="n">
        <v>201901</v>
      </c>
      <c r="B1693" t="inlineStr">
        <is>
          <t>01/2019</t>
        </is>
      </c>
      <c r="C1693" t="n">
        <v>0</v>
      </c>
      <c r="D1693" t="inlineStr">
        <is>
          <t>ONL</t>
        </is>
      </c>
      <c r="E1693" t="inlineStr">
        <is>
          <t>Nexa Online (website/app)</t>
        </is>
      </c>
      <c r="F1693" t="inlineStr">
        <is>
          <t>Online</t>
        </is>
      </c>
      <c r="G1693" t="inlineStr">
        <is>
          <t>ONLINE</t>
        </is>
      </c>
      <c r="H1693" s="42" t="n">
        <v>355358.39</v>
      </c>
      <c r="I1693" s="42" t="n">
        <v>12032.35</v>
      </c>
      <c r="J1693" s="42" t="n">
        <v>343326.04</v>
      </c>
      <c r="K1693" s="42" t="n">
        <v>10019.97</v>
      </c>
      <c r="L1693" s="42" t="n">
        <v>184</v>
      </c>
      <c r="M1693" s="42" t="n">
        <v>1296</v>
      </c>
      <c r="N1693" s="42" t="n">
        <v>382432.26</v>
      </c>
      <c r="O1693" s="42" t="n">
        <v>393352.05</v>
      </c>
      <c r="P1693" s="42" t="n">
        <v>1</v>
      </c>
      <c r="Q1693" s="42" t="n">
        <v>0</v>
      </c>
      <c r="R1693" s="42" t="n">
        <v>0</v>
      </c>
      <c r="S1693" s="42">
        <f>N1693-(J1693-K1693)</f>
        <v/>
      </c>
      <c r="T1693">
        <f>IF(N1693=0,0,IF(AND(ABS(S1693)&gt;Calc!$B$8,ABS(S1693)/ABS(N1693)&gt;Calc!$B$9),1,0))</f>
        <v/>
      </c>
      <c r="U1693">
        <f>IF(AND(A1693=Calc!$B$3,OR(Calc!$B$6="*",G1693=Calc!$B$6),OR(Calc!$B$7="*",F1693=Calc!$B$7)),1,0)</f>
        <v/>
      </c>
      <c r="V1693">
        <f>IF(AND(U1693=1,J1693&gt;0),J1693+ROW()/1000000,0)</f>
        <v/>
      </c>
      <c r="W1693">
        <f>IF(AND(U1693=1,OR(N1693&lt;&gt;0,J1693&lt;&gt;0)),ABS(S1693)+ROW()/1000000,0)</f>
        <v/>
      </c>
      <c r="X1693">
        <f>IF(AND(U1693=1,T1693=1,C1693&lt;&gt;0),ABS(S1693)+ROW()/1000000,0)</f>
        <v/>
      </c>
    </row>
    <row r="1694">
      <c r="A1694" t="n">
        <v>201901</v>
      </c>
      <c r="B1694" t="inlineStr">
        <is>
          <t>01/2019</t>
        </is>
      </c>
      <c r="C1694" t="n">
        <v>1</v>
      </c>
      <c r="D1694" t="inlineStr">
        <is>
          <t>S01</t>
        </is>
      </c>
      <c r="E1694" t="inlineStr">
        <is>
          <t>Nexa Australian Capital Territory (S01)</t>
        </is>
      </c>
      <c r="F1694" t="inlineStr">
        <is>
          <t>Úc</t>
        </is>
      </c>
      <c r="G1694" t="inlineStr">
        <is>
          <t>POS</t>
        </is>
      </c>
      <c r="H1694" s="42" t="n">
        <v>20050.52</v>
      </c>
      <c r="I1694" s="42" t="n">
        <v>1002.53</v>
      </c>
      <c r="J1694" s="42" t="n">
        <v>19047.99</v>
      </c>
      <c r="K1694" s="42" t="n">
        <v>0</v>
      </c>
      <c r="L1694" s="42" t="n">
        <v>1</v>
      </c>
      <c r="M1694" s="42" t="n">
        <v>21</v>
      </c>
      <c r="N1694" s="42" t="n">
        <v>19047.99</v>
      </c>
      <c r="O1694" s="42" t="n">
        <v>19047.99</v>
      </c>
      <c r="P1694" s="42" t="n">
        <v>0</v>
      </c>
      <c r="Q1694" s="42" t="n">
        <v>0</v>
      </c>
      <c r="R1694" s="42" t="n">
        <v>0</v>
      </c>
      <c r="S1694" s="42">
        <f>N1694-(J1694-K1694)</f>
        <v/>
      </c>
      <c r="T1694">
        <f>IF(N1694=0,0,IF(AND(ABS(S1694)&gt;Calc!$B$8,ABS(S1694)/ABS(N1694)&gt;Calc!$B$9),1,0))</f>
        <v/>
      </c>
      <c r="U1694">
        <f>IF(AND(A1694=Calc!$B$3,OR(Calc!$B$6="*",G1694=Calc!$B$6),OR(Calc!$B$7="*",F1694=Calc!$B$7)),1,0)</f>
        <v/>
      </c>
      <c r="V1694">
        <f>IF(AND(U1694=1,J1694&gt;0),J1694+ROW()/1000000,0)</f>
        <v/>
      </c>
      <c r="W1694">
        <f>IF(AND(U1694=1,OR(N1694&lt;&gt;0,J1694&lt;&gt;0)),ABS(S1694)+ROW()/1000000,0)</f>
        <v/>
      </c>
      <c r="X1694">
        <f>IF(AND(U1694=1,T1694=1,C1694&lt;&gt;0),ABS(S1694)+ROW()/1000000,0)</f>
        <v/>
      </c>
    </row>
    <row r="1695">
      <c r="A1695" t="n">
        <v>201901</v>
      </c>
      <c r="B1695" t="inlineStr">
        <is>
          <t>01/2019</t>
        </is>
      </c>
      <c r="C1695" t="n">
        <v>4</v>
      </c>
      <c r="D1695" t="inlineStr">
        <is>
          <t>S04</t>
        </is>
      </c>
      <c r="E1695" t="inlineStr">
        <is>
          <t>Nexa Tasmania (S04)</t>
        </is>
      </c>
      <c r="F1695" t="inlineStr">
        <is>
          <t>Úc</t>
        </is>
      </c>
      <c r="G1695" t="inlineStr">
        <is>
          <t>POS</t>
        </is>
      </c>
      <c r="H1695" s="42" t="n">
        <v>12087.11</v>
      </c>
      <c r="I1695" s="42" t="n">
        <v>67.62</v>
      </c>
      <c r="J1695" s="42" t="n">
        <v>12019.49</v>
      </c>
      <c r="K1695" s="42" t="n">
        <v>0</v>
      </c>
      <c r="L1695" s="42" t="n">
        <v>4</v>
      </c>
      <c r="M1695" s="42" t="n">
        <v>25</v>
      </c>
      <c r="N1695" s="42" t="n">
        <v>12019.49</v>
      </c>
      <c r="O1695" s="42" t="n">
        <v>12019.49</v>
      </c>
      <c r="P1695" s="42" t="n">
        <v>0</v>
      </c>
      <c r="Q1695" s="42" t="n">
        <v>0</v>
      </c>
      <c r="R1695" s="42" t="n">
        <v>0</v>
      </c>
      <c r="S1695" s="42">
        <f>N1695-(J1695-K1695)</f>
        <v/>
      </c>
      <c r="T1695">
        <f>IF(N1695=0,0,IF(AND(ABS(S1695)&gt;Calc!$B$8,ABS(S1695)/ABS(N1695)&gt;Calc!$B$9),1,0))</f>
        <v/>
      </c>
      <c r="U1695">
        <f>IF(AND(A1695=Calc!$B$3,OR(Calc!$B$6="*",G1695=Calc!$B$6),OR(Calc!$B$7="*",F1695=Calc!$B$7)),1,0)</f>
        <v/>
      </c>
      <c r="V1695">
        <f>IF(AND(U1695=1,J1695&gt;0),J1695+ROW()/1000000,0)</f>
        <v/>
      </c>
      <c r="W1695">
        <f>IF(AND(U1695=1,OR(N1695&lt;&gt;0,J1695&lt;&gt;0)),ABS(S1695)+ROW()/1000000,0)</f>
        <v/>
      </c>
      <c r="X1695">
        <f>IF(AND(U1695=1,T1695=1,C1695&lt;&gt;0),ABS(S1695)+ROW()/1000000,0)</f>
        <v/>
      </c>
    </row>
    <row r="1696">
      <c r="A1696" t="n">
        <v>201901</v>
      </c>
      <c r="B1696" t="inlineStr">
        <is>
          <t>01/2019</t>
        </is>
      </c>
      <c r="C1696" t="n">
        <v>5</v>
      </c>
      <c r="D1696" t="inlineStr">
        <is>
          <t>S05</t>
        </is>
      </c>
      <c r="E1696" t="inlineStr">
        <is>
          <t>Nexa Victoria (S05)</t>
        </is>
      </c>
      <c r="F1696" t="inlineStr">
        <is>
          <t>Úc</t>
        </is>
      </c>
      <c r="G1696" t="inlineStr">
        <is>
          <t>POS</t>
        </is>
      </c>
      <c r="H1696" s="42" t="n">
        <v>24447.63</v>
      </c>
      <c r="I1696" s="42" t="n">
        <v>460.12</v>
      </c>
      <c r="J1696" s="42" t="n">
        <v>23987.51</v>
      </c>
      <c r="K1696" s="42" t="n">
        <v>733.99</v>
      </c>
      <c r="L1696" s="42" t="n">
        <v>14</v>
      </c>
      <c r="M1696" s="42" t="n">
        <v>93</v>
      </c>
      <c r="N1696" s="42" t="n">
        <v>23253.52</v>
      </c>
      <c r="O1696" s="42" t="n">
        <v>23987.51</v>
      </c>
      <c r="P1696" s="42" t="n">
        <v>1</v>
      </c>
      <c r="Q1696" s="42" t="n">
        <v>0</v>
      </c>
      <c r="R1696" s="42" t="n">
        <v>0</v>
      </c>
      <c r="S1696" s="42">
        <f>N1696-(J1696-K1696)</f>
        <v/>
      </c>
      <c r="T1696">
        <f>IF(N1696=0,0,IF(AND(ABS(S1696)&gt;Calc!$B$8,ABS(S1696)/ABS(N1696)&gt;Calc!$B$9),1,0))</f>
        <v/>
      </c>
      <c r="U1696">
        <f>IF(AND(A1696=Calc!$B$3,OR(Calc!$B$6="*",G1696=Calc!$B$6),OR(Calc!$B$7="*",F1696=Calc!$B$7)),1,0)</f>
        <v/>
      </c>
      <c r="V1696">
        <f>IF(AND(U1696=1,J1696&gt;0),J1696+ROW()/1000000,0)</f>
        <v/>
      </c>
      <c r="W1696">
        <f>IF(AND(U1696=1,OR(N1696&lt;&gt;0,J1696&lt;&gt;0)),ABS(S1696)+ROW()/1000000,0)</f>
        <v/>
      </c>
      <c r="X1696">
        <f>IF(AND(U1696=1,T1696=1,C1696&lt;&gt;0),ABS(S1696)+ROW()/1000000,0)</f>
        <v/>
      </c>
    </row>
    <row r="1697">
      <c r="A1697" t="n">
        <v>201901</v>
      </c>
      <c r="B1697" t="inlineStr">
        <is>
          <t>01/2019</t>
        </is>
      </c>
      <c r="C1697" t="n">
        <v>6</v>
      </c>
      <c r="D1697" t="inlineStr">
        <is>
          <t>S06</t>
        </is>
      </c>
      <c r="E1697" t="inlineStr">
        <is>
          <t>Nexa Western Australia (S06)</t>
        </is>
      </c>
      <c r="F1697" t="inlineStr">
        <is>
          <t>Úc</t>
        </is>
      </c>
      <c r="G1697" t="inlineStr">
        <is>
          <t>POS</t>
        </is>
      </c>
      <c r="H1697" s="42" t="n">
        <v>4868.93</v>
      </c>
      <c r="I1697" s="42" t="n">
        <v>55.68</v>
      </c>
      <c r="J1697" s="42" t="n">
        <v>4813.25</v>
      </c>
      <c r="K1697" s="42" t="n">
        <v>0</v>
      </c>
      <c r="L1697" s="42" t="n">
        <v>8</v>
      </c>
      <c r="M1697" s="42" t="n">
        <v>35</v>
      </c>
      <c r="N1697" s="42" t="n">
        <v>4813.25</v>
      </c>
      <c r="O1697" s="42" t="n">
        <v>4813.25</v>
      </c>
      <c r="P1697" s="42" t="n">
        <v>1</v>
      </c>
      <c r="Q1697" s="42" t="n">
        <v>0</v>
      </c>
      <c r="R1697" s="42" t="n">
        <v>0</v>
      </c>
      <c r="S1697" s="42">
        <f>N1697-(J1697-K1697)</f>
        <v/>
      </c>
      <c r="T1697">
        <f>IF(N1697=0,0,IF(AND(ABS(S1697)&gt;Calc!$B$8,ABS(S1697)/ABS(N1697)&gt;Calc!$B$9),1,0))</f>
        <v/>
      </c>
      <c r="U1697">
        <f>IF(AND(A1697=Calc!$B$3,OR(Calc!$B$6="*",G1697=Calc!$B$6),OR(Calc!$B$7="*",F1697=Calc!$B$7)),1,0)</f>
        <v/>
      </c>
      <c r="V1697">
        <f>IF(AND(U1697=1,J1697&gt;0),J1697+ROW()/1000000,0)</f>
        <v/>
      </c>
      <c r="W1697">
        <f>IF(AND(U1697=1,OR(N1697&lt;&gt;0,J1697&lt;&gt;0)),ABS(S1697)+ROW()/1000000,0)</f>
        <v/>
      </c>
      <c r="X1697">
        <f>IF(AND(U1697=1,T1697=1,C1697&lt;&gt;0),ABS(S1697)+ROW()/1000000,0)</f>
        <v/>
      </c>
    </row>
    <row r="1698">
      <c r="A1698" t="n">
        <v>201901</v>
      </c>
      <c r="B1698" t="inlineStr">
        <is>
          <t>01/2019</t>
        </is>
      </c>
      <c r="C1698" t="n">
        <v>8</v>
      </c>
      <c r="D1698" t="inlineStr">
        <is>
          <t>S08</t>
        </is>
      </c>
      <c r="E1698" t="inlineStr">
        <is>
          <t>Nexa Newfoundland and Labrador (S08)</t>
        </is>
      </c>
      <c r="F1698" t="inlineStr">
        <is>
          <t>Canada</t>
        </is>
      </c>
      <c r="G1698" t="inlineStr">
        <is>
          <t>POS</t>
        </is>
      </c>
      <c r="H1698" s="42" t="n">
        <v>25293.26</v>
      </c>
      <c r="I1698" s="42" t="n">
        <v>543.46</v>
      </c>
      <c r="J1698" s="42" t="n">
        <v>24749.8</v>
      </c>
      <c r="K1698" s="42" t="n">
        <v>15.94</v>
      </c>
      <c r="L1698" s="42" t="n">
        <v>19</v>
      </c>
      <c r="M1698" s="42" t="n">
        <v>113</v>
      </c>
      <c r="N1698" s="42" t="n">
        <v>24733.86</v>
      </c>
      <c r="O1698" s="42" t="n">
        <v>24749.8</v>
      </c>
      <c r="P1698" s="42" t="n">
        <v>0</v>
      </c>
      <c r="Q1698" s="42" t="n">
        <v>0</v>
      </c>
      <c r="R1698" s="42" t="n">
        <v>0</v>
      </c>
      <c r="S1698" s="42">
        <f>N1698-(J1698-K1698)</f>
        <v/>
      </c>
      <c r="T1698">
        <f>IF(N1698=0,0,IF(AND(ABS(S1698)&gt;Calc!$B$8,ABS(S1698)/ABS(N1698)&gt;Calc!$B$9),1,0))</f>
        <v/>
      </c>
      <c r="U1698">
        <f>IF(AND(A1698=Calc!$B$3,OR(Calc!$B$6="*",G1698=Calc!$B$6),OR(Calc!$B$7="*",F1698=Calc!$B$7)),1,0)</f>
        <v/>
      </c>
      <c r="V1698">
        <f>IF(AND(U1698=1,J1698&gt;0),J1698+ROW()/1000000,0)</f>
        <v/>
      </c>
      <c r="W1698">
        <f>IF(AND(U1698=1,OR(N1698&lt;&gt;0,J1698&lt;&gt;0)),ABS(S1698)+ROW()/1000000,0)</f>
        <v/>
      </c>
      <c r="X1698">
        <f>IF(AND(U1698=1,T1698=1,C1698&lt;&gt;0),ABS(S1698)+ROW()/1000000,0)</f>
        <v/>
      </c>
    </row>
    <row r="1699">
      <c r="A1699" t="n">
        <v>201901</v>
      </c>
      <c r="B1699" t="inlineStr">
        <is>
          <t>01/2019</t>
        </is>
      </c>
      <c r="C1699" t="n">
        <v>9</v>
      </c>
      <c r="D1699" t="inlineStr">
        <is>
          <t>S09</t>
        </is>
      </c>
      <c r="E1699" t="inlineStr">
        <is>
          <t>Nexa Northwest Territories (S09)</t>
        </is>
      </c>
      <c r="F1699" t="inlineStr">
        <is>
          <t>Canada</t>
        </is>
      </c>
      <c r="G1699" t="inlineStr">
        <is>
          <t>POS</t>
        </is>
      </c>
      <c r="H1699" s="42" t="n">
        <v>46547.08</v>
      </c>
      <c r="I1699" s="42" t="n">
        <v>876.41</v>
      </c>
      <c r="J1699" s="42" t="n">
        <v>45670.67</v>
      </c>
      <c r="K1699" s="42" t="n">
        <v>540.45</v>
      </c>
      <c r="L1699" s="42" t="n">
        <v>27</v>
      </c>
      <c r="M1699" s="42" t="n">
        <v>150</v>
      </c>
      <c r="N1699" s="42" t="n">
        <v>45130.22</v>
      </c>
      <c r="O1699" s="42" t="n">
        <v>45670.67</v>
      </c>
      <c r="P1699" s="42" t="n">
        <v>0</v>
      </c>
      <c r="Q1699" s="42" t="n">
        <v>0</v>
      </c>
      <c r="R1699" s="42" t="n">
        <v>0</v>
      </c>
      <c r="S1699" s="42">
        <f>N1699-(J1699-K1699)</f>
        <v/>
      </c>
      <c r="T1699">
        <f>IF(N1699=0,0,IF(AND(ABS(S1699)&gt;Calc!$B$8,ABS(S1699)/ABS(N1699)&gt;Calc!$B$9),1,0))</f>
        <v/>
      </c>
      <c r="U1699">
        <f>IF(AND(A1699=Calc!$B$3,OR(Calc!$B$6="*",G1699=Calc!$B$6),OR(Calc!$B$7="*",F1699=Calc!$B$7)),1,0)</f>
        <v/>
      </c>
      <c r="V1699">
        <f>IF(AND(U1699=1,J1699&gt;0),J1699+ROW()/1000000,0)</f>
        <v/>
      </c>
      <c r="W1699">
        <f>IF(AND(U1699=1,OR(N1699&lt;&gt;0,J1699&lt;&gt;0)),ABS(S1699)+ROW()/1000000,0)</f>
        <v/>
      </c>
      <c r="X1699">
        <f>IF(AND(U1699=1,T1699=1,C1699&lt;&gt;0),ABS(S1699)+ROW()/1000000,0)</f>
        <v/>
      </c>
    </row>
    <row r="1700">
      <c r="A1700" t="n">
        <v>201901</v>
      </c>
      <c r="B1700" t="inlineStr">
        <is>
          <t>01/2019</t>
        </is>
      </c>
      <c r="C1700" t="n">
        <v>10</v>
      </c>
      <c r="D1700" t="inlineStr">
        <is>
          <t>S10</t>
        </is>
      </c>
      <c r="E1700" t="inlineStr">
        <is>
          <t>Nexa Nunavut (S10)</t>
        </is>
      </c>
      <c r="F1700" t="inlineStr">
        <is>
          <t>Canada</t>
        </is>
      </c>
      <c r="G1700" t="inlineStr">
        <is>
          <t>POS</t>
        </is>
      </c>
      <c r="H1700" s="42" t="n">
        <v>27656.88</v>
      </c>
      <c r="I1700" s="42" t="n">
        <v>787.01</v>
      </c>
      <c r="J1700" s="42" t="n">
        <v>26869.87</v>
      </c>
      <c r="K1700" s="42" t="n">
        <v>1292.83</v>
      </c>
      <c r="L1700" s="42" t="n">
        <v>17</v>
      </c>
      <c r="M1700" s="42" t="n">
        <v>130</v>
      </c>
      <c r="N1700" s="42" t="n">
        <v>25577.04</v>
      </c>
      <c r="O1700" s="42" t="n">
        <v>26869.87</v>
      </c>
      <c r="P1700" s="42" t="n">
        <v>1</v>
      </c>
      <c r="Q1700" s="42" t="n">
        <v>0</v>
      </c>
      <c r="R1700" s="42" t="n">
        <v>0</v>
      </c>
      <c r="S1700" s="42">
        <f>N1700-(J1700-K1700)</f>
        <v/>
      </c>
      <c r="T1700">
        <f>IF(N1700=0,0,IF(AND(ABS(S1700)&gt;Calc!$B$8,ABS(S1700)/ABS(N1700)&gt;Calc!$B$9),1,0))</f>
        <v/>
      </c>
      <c r="U1700">
        <f>IF(AND(A1700=Calc!$B$3,OR(Calc!$B$6="*",G1700=Calc!$B$6),OR(Calc!$B$7="*",F1700=Calc!$B$7)),1,0)</f>
        <v/>
      </c>
      <c r="V1700">
        <f>IF(AND(U1700=1,J1700&gt;0),J1700+ROW()/1000000,0)</f>
        <v/>
      </c>
      <c r="W1700">
        <f>IF(AND(U1700=1,OR(N1700&lt;&gt;0,J1700&lt;&gt;0)),ABS(S1700)+ROW()/1000000,0)</f>
        <v/>
      </c>
      <c r="X1700">
        <f>IF(AND(U1700=1,T1700=1,C1700&lt;&gt;0),ABS(S1700)+ROW()/1000000,0)</f>
        <v/>
      </c>
    </row>
    <row r="1701">
      <c r="A1701" t="n">
        <v>201901</v>
      </c>
      <c r="B1701" t="inlineStr">
        <is>
          <t>01/2019</t>
        </is>
      </c>
      <c r="C1701" t="n">
        <v>12</v>
      </c>
      <c r="D1701" t="inlineStr">
        <is>
          <t>S12</t>
        </is>
      </c>
      <c r="E1701" t="inlineStr">
        <is>
          <t>Nexa Basse-Normandie (S12)</t>
        </is>
      </c>
      <c r="F1701" t="inlineStr">
        <is>
          <t>Pháp</t>
        </is>
      </c>
      <c r="G1701" t="inlineStr">
        <is>
          <t>POS</t>
        </is>
      </c>
      <c r="H1701" s="42" t="n">
        <v>8814.030000000001</v>
      </c>
      <c r="I1701" s="42" t="n">
        <v>100.34</v>
      </c>
      <c r="J1701" s="42" t="n">
        <v>8713.690000000001</v>
      </c>
      <c r="K1701" s="42" t="n">
        <v>0</v>
      </c>
      <c r="L1701" s="42" t="n">
        <v>5</v>
      </c>
      <c r="M1701" s="42" t="n">
        <v>43</v>
      </c>
      <c r="N1701" s="42" t="n">
        <v>8713.690000000001</v>
      </c>
      <c r="O1701" s="42" t="n">
        <v>8713.690000000001</v>
      </c>
      <c r="P1701" s="42" t="n">
        <v>0</v>
      </c>
      <c r="Q1701" s="42" t="n">
        <v>0</v>
      </c>
      <c r="R1701" s="42" t="n">
        <v>0</v>
      </c>
      <c r="S1701" s="42">
        <f>N1701-(J1701-K1701)</f>
        <v/>
      </c>
      <c r="T1701">
        <f>IF(N1701=0,0,IF(AND(ABS(S1701)&gt;Calc!$B$8,ABS(S1701)/ABS(N1701)&gt;Calc!$B$9),1,0))</f>
        <v/>
      </c>
      <c r="U1701">
        <f>IF(AND(A1701=Calc!$B$3,OR(Calc!$B$6="*",G1701=Calc!$B$6),OR(Calc!$B$7="*",F1701=Calc!$B$7)),1,0)</f>
        <v/>
      </c>
      <c r="V1701">
        <f>IF(AND(U1701=1,J1701&gt;0),J1701+ROW()/1000000,0)</f>
        <v/>
      </c>
      <c r="W1701">
        <f>IF(AND(U1701=1,OR(N1701&lt;&gt;0,J1701&lt;&gt;0)),ABS(S1701)+ROW()/1000000,0)</f>
        <v/>
      </c>
      <c r="X1701">
        <f>IF(AND(U1701=1,T1701=1,C1701&lt;&gt;0),ABS(S1701)+ROW()/1000000,0)</f>
        <v/>
      </c>
    </row>
    <row r="1702">
      <c r="A1702" t="n">
        <v>201901</v>
      </c>
      <c r="B1702" t="inlineStr">
        <is>
          <t>01/2019</t>
        </is>
      </c>
      <c r="C1702" t="n">
        <v>14</v>
      </c>
      <c r="D1702" t="inlineStr">
        <is>
          <t>S14</t>
        </is>
      </c>
      <c r="E1702" t="inlineStr">
        <is>
          <t>Nexa Franche-Comté (S14)</t>
        </is>
      </c>
      <c r="F1702" t="inlineStr">
        <is>
          <t>Pháp</t>
        </is>
      </c>
      <c r="G1702" t="inlineStr">
        <is>
          <t>POS</t>
        </is>
      </c>
      <c r="H1702" s="42" t="n">
        <v>3308.69</v>
      </c>
      <c r="I1702" s="42" t="n">
        <v>0</v>
      </c>
      <c r="J1702" s="42" t="n">
        <v>3308.69</v>
      </c>
      <c r="K1702" s="42" t="n">
        <v>0</v>
      </c>
      <c r="L1702" s="42" t="n">
        <v>2</v>
      </c>
      <c r="M1702" s="42" t="n">
        <v>8</v>
      </c>
      <c r="N1702" s="42" t="n">
        <v>3308.69</v>
      </c>
      <c r="O1702" s="42" t="n">
        <v>3308.69</v>
      </c>
      <c r="P1702" s="42" t="n">
        <v>0</v>
      </c>
      <c r="Q1702" s="42" t="n">
        <v>0</v>
      </c>
      <c r="R1702" s="42" t="n">
        <v>0</v>
      </c>
      <c r="S1702" s="42">
        <f>N1702-(J1702-K1702)</f>
        <v/>
      </c>
      <c r="T1702">
        <f>IF(N1702=0,0,IF(AND(ABS(S1702)&gt;Calc!$B$8,ABS(S1702)/ABS(N1702)&gt;Calc!$B$9),1,0))</f>
        <v/>
      </c>
      <c r="U1702">
        <f>IF(AND(A1702=Calc!$B$3,OR(Calc!$B$6="*",G1702=Calc!$B$6),OR(Calc!$B$7="*",F1702=Calc!$B$7)),1,0)</f>
        <v/>
      </c>
      <c r="V1702">
        <f>IF(AND(U1702=1,J1702&gt;0),J1702+ROW()/1000000,0)</f>
        <v/>
      </c>
      <c r="W1702">
        <f>IF(AND(U1702=1,OR(N1702&lt;&gt;0,J1702&lt;&gt;0)),ABS(S1702)+ROW()/1000000,0)</f>
        <v/>
      </c>
      <c r="X1702">
        <f>IF(AND(U1702=1,T1702=1,C1702&lt;&gt;0),ABS(S1702)+ROW()/1000000,0)</f>
        <v/>
      </c>
    </row>
    <row r="1703">
      <c r="A1703" t="n">
        <v>201901</v>
      </c>
      <c r="B1703" t="inlineStr">
        <is>
          <t>01/2019</t>
        </is>
      </c>
      <c r="C1703" t="n">
        <v>15</v>
      </c>
      <c r="D1703" t="inlineStr">
        <is>
          <t>S15</t>
        </is>
      </c>
      <c r="E1703" t="inlineStr">
        <is>
          <t>Nexa La Réunion (S15)</t>
        </is>
      </c>
      <c r="F1703" t="inlineStr">
        <is>
          <t>Pháp</t>
        </is>
      </c>
      <c r="G1703" t="inlineStr">
        <is>
          <t>POS</t>
        </is>
      </c>
      <c r="H1703" s="42" t="n">
        <v>16975.33</v>
      </c>
      <c r="I1703" s="42" t="n">
        <v>117.34</v>
      </c>
      <c r="J1703" s="42" t="n">
        <v>16857.99</v>
      </c>
      <c r="K1703" s="42" t="n">
        <v>0</v>
      </c>
      <c r="L1703" s="42" t="n">
        <v>3</v>
      </c>
      <c r="M1703" s="42" t="n">
        <v>38</v>
      </c>
      <c r="N1703" s="42" t="n">
        <v>16857.99</v>
      </c>
      <c r="O1703" s="42" t="n">
        <v>16857.99</v>
      </c>
      <c r="P1703" s="42" t="n">
        <v>0</v>
      </c>
      <c r="Q1703" s="42" t="n">
        <v>0</v>
      </c>
      <c r="R1703" s="42" t="n">
        <v>0</v>
      </c>
      <c r="S1703" s="42">
        <f>N1703-(J1703-K1703)</f>
        <v/>
      </c>
      <c r="T1703">
        <f>IF(N1703=0,0,IF(AND(ABS(S1703)&gt;Calc!$B$8,ABS(S1703)/ABS(N1703)&gt;Calc!$B$9),1,0))</f>
        <v/>
      </c>
      <c r="U1703">
        <f>IF(AND(A1703=Calc!$B$3,OR(Calc!$B$6="*",G1703=Calc!$B$6),OR(Calc!$B$7="*",F1703=Calc!$B$7)),1,0)</f>
        <v/>
      </c>
      <c r="V1703">
        <f>IF(AND(U1703=1,J1703&gt;0),J1703+ROW()/1000000,0)</f>
        <v/>
      </c>
      <c r="W1703">
        <f>IF(AND(U1703=1,OR(N1703&lt;&gt;0,J1703&lt;&gt;0)),ABS(S1703)+ROW()/1000000,0)</f>
        <v/>
      </c>
      <c r="X1703">
        <f>IF(AND(U1703=1,T1703=1,C1703&lt;&gt;0),ABS(S1703)+ROW()/1000000,0)</f>
        <v/>
      </c>
    </row>
    <row r="1704">
      <c r="A1704" t="n">
        <v>201901</v>
      </c>
      <c r="B1704" t="inlineStr">
        <is>
          <t>01/2019</t>
        </is>
      </c>
      <c r="C1704" t="n">
        <v>16</v>
      </c>
      <c r="D1704" t="inlineStr">
        <is>
          <t>S16</t>
        </is>
      </c>
      <c r="E1704" t="inlineStr">
        <is>
          <t>Nexa Limousin (S16)</t>
        </is>
      </c>
      <c r="F1704" t="inlineStr">
        <is>
          <t>Pháp</t>
        </is>
      </c>
      <c r="G1704" t="inlineStr">
        <is>
          <t>POS</t>
        </is>
      </c>
      <c r="H1704" s="42" t="n">
        <v>14138.31</v>
      </c>
      <c r="I1704" s="42" t="n">
        <v>381.61</v>
      </c>
      <c r="J1704" s="42" t="n">
        <v>13756.7</v>
      </c>
      <c r="K1704" s="42" t="n">
        <v>43</v>
      </c>
      <c r="L1704" s="42" t="n">
        <v>4</v>
      </c>
      <c r="M1704" s="42" t="n">
        <v>64</v>
      </c>
      <c r="N1704" s="42" t="n">
        <v>13713.7</v>
      </c>
      <c r="O1704" s="42" t="n">
        <v>13756.7</v>
      </c>
      <c r="P1704" s="42" t="n">
        <v>0</v>
      </c>
      <c r="Q1704" s="42" t="n">
        <v>0</v>
      </c>
      <c r="R1704" s="42" t="n">
        <v>0</v>
      </c>
      <c r="S1704" s="42">
        <f>N1704-(J1704-K1704)</f>
        <v/>
      </c>
      <c r="T1704">
        <f>IF(N1704=0,0,IF(AND(ABS(S1704)&gt;Calc!$B$8,ABS(S1704)/ABS(N1704)&gt;Calc!$B$9),1,0))</f>
        <v/>
      </c>
      <c r="U1704">
        <f>IF(AND(A1704=Calc!$B$3,OR(Calc!$B$6="*",G1704=Calc!$B$6),OR(Calc!$B$7="*",F1704=Calc!$B$7)),1,0)</f>
        <v/>
      </c>
      <c r="V1704">
        <f>IF(AND(U1704=1,J1704&gt;0),J1704+ROW()/1000000,0)</f>
        <v/>
      </c>
      <c r="W1704">
        <f>IF(AND(U1704=1,OR(N1704&lt;&gt;0,J1704&lt;&gt;0)),ABS(S1704)+ROW()/1000000,0)</f>
        <v/>
      </c>
      <c r="X1704">
        <f>IF(AND(U1704=1,T1704=1,C1704&lt;&gt;0),ABS(S1704)+ROW()/1000000,0)</f>
        <v/>
      </c>
    </row>
    <row r="1705">
      <c r="A1705" t="n">
        <v>201901</v>
      </c>
      <c r="B1705" t="inlineStr">
        <is>
          <t>01/2019</t>
        </is>
      </c>
      <c r="C1705" t="n">
        <v>17</v>
      </c>
      <c r="D1705" t="inlineStr">
        <is>
          <t>S17</t>
        </is>
      </c>
      <c r="E1705" t="inlineStr">
        <is>
          <t>Nexa Martinique (S17)</t>
        </is>
      </c>
      <c r="F1705" t="inlineStr">
        <is>
          <t>Pháp</t>
        </is>
      </c>
      <c r="G1705" t="inlineStr">
        <is>
          <t>POS</t>
        </is>
      </c>
      <c r="H1705" s="42" t="n">
        <v>11631.9</v>
      </c>
      <c r="I1705" s="42" t="n">
        <v>211.09</v>
      </c>
      <c r="J1705" s="42" t="n">
        <v>11420.81</v>
      </c>
      <c r="K1705" s="42" t="n">
        <v>2126.07</v>
      </c>
      <c r="L1705" s="42" t="n">
        <v>3</v>
      </c>
      <c r="M1705" s="42" t="n">
        <v>52</v>
      </c>
      <c r="N1705" s="42" t="n">
        <v>9294.74</v>
      </c>
      <c r="O1705" s="42" t="n">
        <v>11420.81</v>
      </c>
      <c r="P1705" s="42" t="n">
        <v>0</v>
      </c>
      <c r="Q1705" s="42" t="n">
        <v>0</v>
      </c>
      <c r="R1705" s="42" t="n">
        <v>0</v>
      </c>
      <c r="S1705" s="42">
        <f>N1705-(J1705-K1705)</f>
        <v/>
      </c>
      <c r="T1705">
        <f>IF(N1705=0,0,IF(AND(ABS(S1705)&gt;Calc!$B$8,ABS(S1705)/ABS(N1705)&gt;Calc!$B$9),1,0))</f>
        <v/>
      </c>
      <c r="U1705">
        <f>IF(AND(A1705=Calc!$B$3,OR(Calc!$B$6="*",G1705=Calc!$B$6),OR(Calc!$B$7="*",F1705=Calc!$B$7)),1,0)</f>
        <v/>
      </c>
      <c r="V1705">
        <f>IF(AND(U1705=1,J1705&gt;0),J1705+ROW()/1000000,0)</f>
        <v/>
      </c>
      <c r="W1705">
        <f>IF(AND(U1705=1,OR(N1705&lt;&gt;0,J1705&lt;&gt;0)),ABS(S1705)+ROW()/1000000,0)</f>
        <v/>
      </c>
      <c r="X1705">
        <f>IF(AND(U1705=1,T1705=1,C1705&lt;&gt;0),ABS(S1705)+ROW()/1000000,0)</f>
        <v/>
      </c>
    </row>
    <row r="1706">
      <c r="A1706" t="n">
        <v>201901</v>
      </c>
      <c r="B1706" t="inlineStr">
        <is>
          <t>01/2019</t>
        </is>
      </c>
      <c r="C1706" t="n">
        <v>18</v>
      </c>
      <c r="D1706" t="inlineStr">
        <is>
          <t>S18</t>
        </is>
      </c>
      <c r="E1706" t="inlineStr">
        <is>
          <t>Nexa Mayotte (S18)</t>
        </is>
      </c>
      <c r="F1706" t="inlineStr">
        <is>
          <t>Pháp</t>
        </is>
      </c>
      <c r="G1706" t="inlineStr">
        <is>
          <t>POS</t>
        </is>
      </c>
      <c r="H1706" s="42" t="n">
        <v>22565.28</v>
      </c>
      <c r="I1706" s="42" t="n">
        <v>0</v>
      </c>
      <c r="J1706" s="42" t="n">
        <v>22565.28</v>
      </c>
      <c r="K1706" s="42" t="n">
        <v>0</v>
      </c>
      <c r="L1706" s="42" t="n">
        <v>6</v>
      </c>
      <c r="M1706" s="42" t="n">
        <v>58</v>
      </c>
      <c r="N1706" s="42" t="n">
        <v>22565.28</v>
      </c>
      <c r="O1706" s="42" t="n">
        <v>22565.28</v>
      </c>
      <c r="P1706" s="42" t="n">
        <v>0</v>
      </c>
      <c r="Q1706" s="42" t="n">
        <v>0</v>
      </c>
      <c r="R1706" s="42" t="n">
        <v>0</v>
      </c>
      <c r="S1706" s="42">
        <f>N1706-(J1706-K1706)</f>
        <v/>
      </c>
      <c r="T1706">
        <f>IF(N1706=0,0,IF(AND(ABS(S1706)&gt;Calc!$B$8,ABS(S1706)/ABS(N1706)&gt;Calc!$B$9),1,0))</f>
        <v/>
      </c>
      <c r="U1706">
        <f>IF(AND(A1706=Calc!$B$3,OR(Calc!$B$6="*",G1706=Calc!$B$6),OR(Calc!$B$7="*",F1706=Calc!$B$7)),1,0)</f>
        <v/>
      </c>
      <c r="V1706">
        <f>IF(AND(U1706=1,J1706&gt;0),J1706+ROW()/1000000,0)</f>
        <v/>
      </c>
      <c r="W1706">
        <f>IF(AND(U1706=1,OR(N1706&lt;&gt;0,J1706&lt;&gt;0)),ABS(S1706)+ROW()/1000000,0)</f>
        <v/>
      </c>
      <c r="X1706">
        <f>IF(AND(U1706=1,T1706=1,C1706&lt;&gt;0),ABS(S1706)+ROW()/1000000,0)</f>
        <v/>
      </c>
    </row>
    <row r="1707">
      <c r="A1707" t="n">
        <v>201901</v>
      </c>
      <c r="B1707" t="inlineStr">
        <is>
          <t>01/2019</t>
        </is>
      </c>
      <c r="C1707" t="n">
        <v>19</v>
      </c>
      <c r="D1707" t="inlineStr">
        <is>
          <t>S19</t>
        </is>
      </c>
      <c r="E1707" t="inlineStr">
        <is>
          <t>Nexa Berlin (S19)</t>
        </is>
      </c>
      <c r="F1707" t="inlineStr">
        <is>
          <t>Đức</t>
        </is>
      </c>
      <c r="G1707" t="inlineStr">
        <is>
          <t>POS</t>
        </is>
      </c>
      <c r="H1707" s="42" t="n">
        <v>18915.94</v>
      </c>
      <c r="I1707" s="42" t="n">
        <v>516.6900000000001</v>
      </c>
      <c r="J1707" s="42" t="n">
        <v>18399.25</v>
      </c>
      <c r="K1707" s="42" t="n">
        <v>941.76</v>
      </c>
      <c r="L1707" s="42" t="n">
        <v>9</v>
      </c>
      <c r="M1707" s="42" t="n">
        <v>93</v>
      </c>
      <c r="N1707" s="42" t="n">
        <v>17457.49</v>
      </c>
      <c r="O1707" s="42" t="n">
        <v>18399.25</v>
      </c>
      <c r="P1707" s="42" t="n">
        <v>0</v>
      </c>
      <c r="Q1707" s="42" t="n">
        <v>0</v>
      </c>
      <c r="R1707" s="42" t="n">
        <v>0</v>
      </c>
      <c r="S1707" s="42">
        <f>N1707-(J1707-K1707)</f>
        <v/>
      </c>
      <c r="T1707">
        <f>IF(N1707=0,0,IF(AND(ABS(S1707)&gt;Calc!$B$8,ABS(S1707)/ABS(N1707)&gt;Calc!$B$9),1,0))</f>
        <v/>
      </c>
      <c r="U1707">
        <f>IF(AND(A1707=Calc!$B$3,OR(Calc!$B$6="*",G1707=Calc!$B$6),OR(Calc!$B$7="*",F1707=Calc!$B$7)),1,0)</f>
        <v/>
      </c>
      <c r="V1707">
        <f>IF(AND(U1707=1,J1707&gt;0),J1707+ROW()/1000000,0)</f>
        <v/>
      </c>
      <c r="W1707">
        <f>IF(AND(U1707=1,OR(N1707&lt;&gt;0,J1707&lt;&gt;0)),ABS(S1707)+ROW()/1000000,0)</f>
        <v/>
      </c>
      <c r="X1707">
        <f>IF(AND(U1707=1,T1707=1,C1707&lt;&gt;0),ABS(S1707)+ROW()/1000000,0)</f>
        <v/>
      </c>
    </row>
    <row r="1708">
      <c r="A1708" t="n">
        <v>201901</v>
      </c>
      <c r="B1708" t="inlineStr">
        <is>
          <t>01/2019</t>
        </is>
      </c>
      <c r="C1708" t="n">
        <v>20</v>
      </c>
      <c r="D1708" t="inlineStr">
        <is>
          <t>S20</t>
        </is>
      </c>
      <c r="E1708" t="inlineStr">
        <is>
          <t>Nexa Brandenburg (S20)</t>
        </is>
      </c>
      <c r="F1708" t="inlineStr">
        <is>
          <t>Đức</t>
        </is>
      </c>
      <c r="G1708" t="inlineStr">
        <is>
          <t>POS</t>
        </is>
      </c>
      <c r="H1708" s="42" t="n">
        <v>14552.83</v>
      </c>
      <c r="I1708" s="42" t="n">
        <v>285.4</v>
      </c>
      <c r="J1708" s="42" t="n">
        <v>14267.43</v>
      </c>
      <c r="K1708" s="42" t="n">
        <v>512.9400000000001</v>
      </c>
      <c r="L1708" s="42" t="n">
        <v>8</v>
      </c>
      <c r="M1708" s="42" t="n">
        <v>73</v>
      </c>
      <c r="N1708" s="42" t="n">
        <v>13754.49</v>
      </c>
      <c r="O1708" s="42" t="n">
        <v>14267.43</v>
      </c>
      <c r="P1708" s="42" t="n">
        <v>0</v>
      </c>
      <c r="Q1708" s="42" t="n">
        <v>0</v>
      </c>
      <c r="R1708" s="42" t="n">
        <v>1</v>
      </c>
      <c r="S1708" s="42">
        <f>N1708-(J1708-K1708)</f>
        <v/>
      </c>
      <c r="T1708">
        <f>IF(N1708=0,0,IF(AND(ABS(S1708)&gt;Calc!$B$8,ABS(S1708)/ABS(N1708)&gt;Calc!$B$9),1,0))</f>
        <v/>
      </c>
      <c r="U1708">
        <f>IF(AND(A1708=Calc!$B$3,OR(Calc!$B$6="*",G1708=Calc!$B$6),OR(Calc!$B$7="*",F1708=Calc!$B$7)),1,0)</f>
        <v/>
      </c>
      <c r="V1708">
        <f>IF(AND(U1708=1,J1708&gt;0),J1708+ROW()/1000000,0)</f>
        <v/>
      </c>
      <c r="W1708">
        <f>IF(AND(U1708=1,OR(N1708&lt;&gt;0,J1708&lt;&gt;0)),ABS(S1708)+ROW()/1000000,0)</f>
        <v/>
      </c>
      <c r="X1708">
        <f>IF(AND(U1708=1,T1708=1,C1708&lt;&gt;0),ABS(S1708)+ROW()/1000000,0)</f>
        <v/>
      </c>
    </row>
    <row r="1709">
      <c r="A1709" t="n">
        <v>201901</v>
      </c>
      <c r="B1709" t="inlineStr">
        <is>
          <t>01/2019</t>
        </is>
      </c>
      <c r="C1709" t="n">
        <v>21</v>
      </c>
      <c r="D1709" t="inlineStr">
        <is>
          <t>S21</t>
        </is>
      </c>
      <c r="E1709" t="inlineStr">
        <is>
          <t>Nexa Freie Hansestadt Bremen (S21)</t>
        </is>
      </c>
      <c r="F1709" t="inlineStr">
        <is>
          <t>Đức</t>
        </is>
      </c>
      <c r="G1709" t="inlineStr">
        <is>
          <t>POS</t>
        </is>
      </c>
      <c r="H1709" s="42" t="n">
        <v>58302.38</v>
      </c>
      <c r="I1709" s="42" t="n">
        <v>22.9</v>
      </c>
      <c r="J1709" s="42" t="n">
        <v>58279.48</v>
      </c>
      <c r="K1709" s="42" t="n">
        <v>619</v>
      </c>
      <c r="L1709" s="42" t="n">
        <v>10</v>
      </c>
      <c r="M1709" s="42" t="n">
        <v>89</v>
      </c>
      <c r="N1709" s="42" t="n">
        <v>57660.48</v>
      </c>
      <c r="O1709" s="42" t="n">
        <v>58279.48</v>
      </c>
      <c r="P1709" s="42" t="n">
        <v>0</v>
      </c>
      <c r="Q1709" s="42" t="n">
        <v>0</v>
      </c>
      <c r="R1709" s="42" t="n">
        <v>0</v>
      </c>
      <c r="S1709" s="42">
        <f>N1709-(J1709-K1709)</f>
        <v/>
      </c>
      <c r="T1709">
        <f>IF(N1709=0,0,IF(AND(ABS(S1709)&gt;Calc!$B$8,ABS(S1709)/ABS(N1709)&gt;Calc!$B$9),1,0))</f>
        <v/>
      </c>
      <c r="U1709">
        <f>IF(AND(A1709=Calc!$B$3,OR(Calc!$B$6="*",G1709=Calc!$B$6),OR(Calc!$B$7="*",F1709=Calc!$B$7)),1,0)</f>
        <v/>
      </c>
      <c r="V1709">
        <f>IF(AND(U1709=1,J1709&gt;0),J1709+ROW()/1000000,0)</f>
        <v/>
      </c>
      <c r="W1709">
        <f>IF(AND(U1709=1,OR(N1709&lt;&gt;0,J1709&lt;&gt;0)),ABS(S1709)+ROW()/1000000,0)</f>
        <v/>
      </c>
      <c r="X1709">
        <f>IF(AND(U1709=1,T1709=1,C1709&lt;&gt;0),ABS(S1709)+ROW()/1000000,0)</f>
        <v/>
      </c>
    </row>
    <row r="1710">
      <c r="A1710" t="n">
        <v>201901</v>
      </c>
      <c r="B1710" t="inlineStr">
        <is>
          <t>01/2019</t>
        </is>
      </c>
      <c r="C1710" t="n">
        <v>22</v>
      </c>
      <c r="D1710" t="inlineStr">
        <is>
          <t>S22</t>
        </is>
      </c>
      <c r="E1710" t="inlineStr">
        <is>
          <t>Nexa Freistaat Thüringen (S22)</t>
        </is>
      </c>
      <c r="F1710" t="inlineStr">
        <is>
          <t>Đức</t>
        </is>
      </c>
      <c r="G1710" t="inlineStr">
        <is>
          <t>POS</t>
        </is>
      </c>
      <c r="H1710" s="42" t="n">
        <v>11507.5</v>
      </c>
      <c r="I1710" s="42" t="n">
        <v>47.25</v>
      </c>
      <c r="J1710" s="42" t="n">
        <v>11460.25</v>
      </c>
      <c r="K1710" s="42" t="n">
        <v>354</v>
      </c>
      <c r="L1710" s="42" t="n">
        <v>13</v>
      </c>
      <c r="M1710" s="42" t="n">
        <v>80</v>
      </c>
      <c r="N1710" s="42" t="n">
        <v>11106.25</v>
      </c>
      <c r="O1710" s="42" t="n">
        <v>11460.25</v>
      </c>
      <c r="P1710" s="42" t="n">
        <v>0</v>
      </c>
      <c r="Q1710" s="42" t="n">
        <v>0</v>
      </c>
      <c r="R1710" s="42" t="n">
        <v>0</v>
      </c>
      <c r="S1710" s="42">
        <f>N1710-(J1710-K1710)</f>
        <v/>
      </c>
      <c r="T1710">
        <f>IF(N1710=0,0,IF(AND(ABS(S1710)&gt;Calc!$B$8,ABS(S1710)/ABS(N1710)&gt;Calc!$B$9),1,0))</f>
        <v/>
      </c>
      <c r="U1710">
        <f>IF(AND(A1710=Calc!$B$3,OR(Calc!$B$6="*",G1710=Calc!$B$6),OR(Calc!$B$7="*",F1710=Calc!$B$7)),1,0)</f>
        <v/>
      </c>
      <c r="V1710">
        <f>IF(AND(U1710=1,J1710&gt;0),J1710+ROW()/1000000,0)</f>
        <v/>
      </c>
      <c r="W1710">
        <f>IF(AND(U1710=1,OR(N1710&lt;&gt;0,J1710&lt;&gt;0)),ABS(S1710)+ROW()/1000000,0)</f>
        <v/>
      </c>
      <c r="X1710">
        <f>IF(AND(U1710=1,T1710=1,C1710&lt;&gt;0),ABS(S1710)+ROW()/1000000,0)</f>
        <v/>
      </c>
    </row>
    <row r="1711">
      <c r="A1711" t="n">
        <v>201901</v>
      </c>
      <c r="B1711" t="inlineStr">
        <is>
          <t>01/2019</t>
        </is>
      </c>
      <c r="C1711" t="n">
        <v>23</v>
      </c>
      <c r="D1711" t="inlineStr">
        <is>
          <t>S23</t>
        </is>
      </c>
      <c r="E1711" t="inlineStr">
        <is>
          <t>Nexa Hamburg (S23)</t>
        </is>
      </c>
      <c r="F1711" t="inlineStr">
        <is>
          <t>Đức</t>
        </is>
      </c>
      <c r="G1711" t="inlineStr">
        <is>
          <t>POS</t>
        </is>
      </c>
      <c r="H1711" s="42" t="n">
        <v>32679.98</v>
      </c>
      <c r="I1711" s="42" t="n">
        <v>127.39</v>
      </c>
      <c r="J1711" s="42" t="n">
        <v>32552.59</v>
      </c>
      <c r="K1711" s="42" t="n">
        <v>756.6</v>
      </c>
      <c r="L1711" s="42" t="n">
        <v>13</v>
      </c>
      <c r="M1711" s="42" t="n">
        <v>85</v>
      </c>
      <c r="N1711" s="42" t="n">
        <v>31795.99</v>
      </c>
      <c r="O1711" s="42" t="n">
        <v>32552.59</v>
      </c>
      <c r="P1711" s="42" t="n">
        <v>0</v>
      </c>
      <c r="Q1711" s="42" t="n">
        <v>0</v>
      </c>
      <c r="R1711" s="42" t="n">
        <v>0</v>
      </c>
      <c r="S1711" s="42">
        <f>N1711-(J1711-K1711)</f>
        <v/>
      </c>
      <c r="T1711">
        <f>IF(N1711=0,0,IF(AND(ABS(S1711)&gt;Calc!$B$8,ABS(S1711)/ABS(N1711)&gt;Calc!$B$9),1,0))</f>
        <v/>
      </c>
      <c r="U1711">
        <f>IF(AND(A1711=Calc!$B$3,OR(Calc!$B$6="*",G1711=Calc!$B$6),OR(Calc!$B$7="*",F1711=Calc!$B$7)),1,0)</f>
        <v/>
      </c>
      <c r="V1711">
        <f>IF(AND(U1711=1,J1711&gt;0),J1711+ROW()/1000000,0)</f>
        <v/>
      </c>
      <c r="W1711">
        <f>IF(AND(U1711=1,OR(N1711&lt;&gt;0,J1711&lt;&gt;0)),ABS(S1711)+ROW()/1000000,0)</f>
        <v/>
      </c>
      <c r="X1711">
        <f>IF(AND(U1711=1,T1711=1,C1711&lt;&gt;0),ABS(S1711)+ROW()/1000000,0)</f>
        <v/>
      </c>
    </row>
    <row r="1712">
      <c r="A1712" t="n">
        <v>201901</v>
      </c>
      <c r="B1712" t="inlineStr">
        <is>
          <t>01/2019</t>
        </is>
      </c>
      <c r="C1712" t="n">
        <v>24</v>
      </c>
      <c r="D1712" t="inlineStr">
        <is>
          <t>S24</t>
        </is>
      </c>
      <c r="E1712" t="inlineStr">
        <is>
          <t>Nexa Hessen (S24)</t>
        </is>
      </c>
      <c r="F1712" t="inlineStr">
        <is>
          <t>Đức</t>
        </is>
      </c>
      <c r="G1712" t="inlineStr">
        <is>
          <t>POS</t>
        </is>
      </c>
      <c r="H1712" s="42" t="n">
        <v>15419.11</v>
      </c>
      <c r="I1712" s="42" t="n">
        <v>272.76</v>
      </c>
      <c r="J1712" s="42" t="n">
        <v>15146.35</v>
      </c>
      <c r="K1712" s="42" t="n">
        <v>3909.96</v>
      </c>
      <c r="L1712" s="42" t="n">
        <v>7</v>
      </c>
      <c r="M1712" s="42" t="n">
        <v>65</v>
      </c>
      <c r="N1712" s="42" t="n">
        <v>11236.39</v>
      </c>
      <c r="O1712" s="42" t="n">
        <v>15146.35</v>
      </c>
      <c r="P1712" s="42" t="n">
        <v>0</v>
      </c>
      <c r="Q1712" s="42" t="n">
        <v>0</v>
      </c>
      <c r="R1712" s="42" t="n">
        <v>0</v>
      </c>
      <c r="S1712" s="42">
        <f>N1712-(J1712-K1712)</f>
        <v/>
      </c>
      <c r="T1712">
        <f>IF(N1712=0,0,IF(AND(ABS(S1712)&gt;Calc!$B$8,ABS(S1712)/ABS(N1712)&gt;Calc!$B$9),1,0))</f>
        <v/>
      </c>
      <c r="U1712">
        <f>IF(AND(A1712=Calc!$B$3,OR(Calc!$B$6="*",G1712=Calc!$B$6),OR(Calc!$B$7="*",F1712=Calc!$B$7)),1,0)</f>
        <v/>
      </c>
      <c r="V1712">
        <f>IF(AND(U1712=1,J1712&gt;0),J1712+ROW()/1000000,0)</f>
        <v/>
      </c>
      <c r="W1712">
        <f>IF(AND(U1712=1,OR(N1712&lt;&gt;0,J1712&lt;&gt;0)),ABS(S1712)+ROW()/1000000,0)</f>
        <v/>
      </c>
      <c r="X1712">
        <f>IF(AND(U1712=1,T1712=1,C1712&lt;&gt;0),ABS(S1712)+ROW()/1000000,0)</f>
        <v/>
      </c>
    </row>
    <row r="1713">
      <c r="A1713" t="n">
        <v>201901</v>
      </c>
      <c r="B1713" t="inlineStr">
        <is>
          <t>01/2019</t>
        </is>
      </c>
      <c r="C1713" t="n">
        <v>27</v>
      </c>
      <c r="D1713" t="inlineStr">
        <is>
          <t>S27</t>
        </is>
      </c>
      <c r="E1713" t="inlineStr">
        <is>
          <t>Nexa Sachsen-Anhalt (S27)</t>
        </is>
      </c>
      <c r="F1713" t="inlineStr">
        <is>
          <t>Đức</t>
        </is>
      </c>
      <c r="G1713" t="inlineStr">
        <is>
          <t>POS</t>
        </is>
      </c>
      <c r="H1713" s="42" t="n">
        <v>23057.23</v>
      </c>
      <c r="I1713" s="42" t="n">
        <v>500.6</v>
      </c>
      <c r="J1713" s="42" t="n">
        <v>22556.63</v>
      </c>
      <c r="K1713" s="42" t="n">
        <v>591.3</v>
      </c>
      <c r="L1713" s="42" t="n">
        <v>10</v>
      </c>
      <c r="M1713" s="42" t="n">
        <v>104</v>
      </c>
      <c r="N1713" s="42" t="n">
        <v>24357.32</v>
      </c>
      <c r="O1713" s="42" t="n">
        <v>22556.63</v>
      </c>
      <c r="P1713" s="42" t="n">
        <v>1</v>
      </c>
      <c r="Q1713" s="42" t="n">
        <v>0</v>
      </c>
      <c r="R1713" s="42" t="n">
        <v>0</v>
      </c>
      <c r="S1713" s="42">
        <f>N1713-(J1713-K1713)</f>
        <v/>
      </c>
      <c r="T1713">
        <f>IF(N1713=0,0,IF(AND(ABS(S1713)&gt;Calc!$B$8,ABS(S1713)/ABS(N1713)&gt;Calc!$B$9),1,0))</f>
        <v/>
      </c>
      <c r="U1713">
        <f>IF(AND(A1713=Calc!$B$3,OR(Calc!$B$6="*",G1713=Calc!$B$6),OR(Calc!$B$7="*",F1713=Calc!$B$7)),1,0)</f>
        <v/>
      </c>
      <c r="V1713">
        <f>IF(AND(U1713=1,J1713&gt;0),J1713+ROW()/1000000,0)</f>
        <v/>
      </c>
      <c r="W1713">
        <f>IF(AND(U1713=1,OR(N1713&lt;&gt;0,J1713&lt;&gt;0)),ABS(S1713)+ROW()/1000000,0)</f>
        <v/>
      </c>
      <c r="X1713">
        <f>IF(AND(U1713=1,T1713=1,C1713&lt;&gt;0),ABS(S1713)+ROW()/1000000,0)</f>
        <v/>
      </c>
    </row>
    <row r="1714">
      <c r="A1714" t="n">
        <v>201901</v>
      </c>
      <c r="B1714" t="inlineStr">
        <is>
          <t>01/2019</t>
        </is>
      </c>
      <c r="C1714" t="n">
        <v>29</v>
      </c>
      <c r="D1714" t="inlineStr">
        <is>
          <t>S29</t>
        </is>
      </c>
      <c r="E1714" t="inlineStr">
        <is>
          <t>Nexa Enna (S29)</t>
        </is>
      </c>
      <c r="F1714" t="inlineStr">
        <is>
          <t>Ý</t>
        </is>
      </c>
      <c r="G1714" t="inlineStr">
        <is>
          <t>POS</t>
        </is>
      </c>
      <c r="H1714" s="42" t="n">
        <v>38710.15</v>
      </c>
      <c r="I1714" s="42" t="n">
        <v>1512.72</v>
      </c>
      <c r="J1714" s="42" t="n">
        <v>37197.43</v>
      </c>
      <c r="K1714" s="42" t="n">
        <v>1695.71</v>
      </c>
      <c r="L1714" s="42" t="n">
        <v>16</v>
      </c>
      <c r="M1714" s="42" t="n">
        <v>102</v>
      </c>
      <c r="N1714" s="42" t="n">
        <v>35501.72</v>
      </c>
      <c r="O1714" s="42" t="n">
        <v>37197.43</v>
      </c>
      <c r="P1714" s="42" t="n">
        <v>0</v>
      </c>
      <c r="Q1714" s="42" t="n">
        <v>0</v>
      </c>
      <c r="R1714" s="42" t="n">
        <v>0</v>
      </c>
      <c r="S1714" s="42">
        <f>N1714-(J1714-K1714)</f>
        <v/>
      </c>
      <c r="T1714">
        <f>IF(N1714=0,0,IF(AND(ABS(S1714)&gt;Calc!$B$8,ABS(S1714)/ABS(N1714)&gt;Calc!$B$9),1,0))</f>
        <v/>
      </c>
      <c r="U1714">
        <f>IF(AND(A1714=Calc!$B$3,OR(Calc!$B$6="*",G1714=Calc!$B$6),OR(Calc!$B$7="*",F1714=Calc!$B$7)),1,0)</f>
        <v/>
      </c>
      <c r="V1714">
        <f>IF(AND(U1714=1,J1714&gt;0),J1714+ROW()/1000000,0)</f>
        <v/>
      </c>
      <c r="W1714">
        <f>IF(AND(U1714=1,OR(N1714&lt;&gt;0,J1714&lt;&gt;0)),ABS(S1714)+ROW()/1000000,0)</f>
        <v/>
      </c>
      <c r="X1714">
        <f>IF(AND(U1714=1,T1714=1,C1714&lt;&gt;0),ABS(S1714)+ROW()/1000000,0)</f>
        <v/>
      </c>
    </row>
    <row r="1715">
      <c r="A1715" t="n">
        <v>201901</v>
      </c>
      <c r="B1715" t="inlineStr">
        <is>
          <t>01/2019</t>
        </is>
      </c>
      <c r="C1715" t="n">
        <v>30</v>
      </c>
      <c r="D1715" t="inlineStr">
        <is>
          <t>S30</t>
        </is>
      </c>
      <c r="E1715" t="inlineStr">
        <is>
          <t>Nexa Pesaro (S30)</t>
        </is>
      </c>
      <c r="F1715" t="inlineStr">
        <is>
          <t>Ý</t>
        </is>
      </c>
      <c r="G1715" t="inlineStr">
        <is>
          <t>POS</t>
        </is>
      </c>
      <c r="H1715" s="42" t="n">
        <v>15481.7</v>
      </c>
      <c r="I1715" s="42" t="n">
        <v>386.36</v>
      </c>
      <c r="J1715" s="42" t="n">
        <v>15095.34</v>
      </c>
      <c r="K1715" s="42" t="n">
        <v>2.94</v>
      </c>
      <c r="L1715" s="42" t="n">
        <v>13</v>
      </c>
      <c r="M1715" s="42" t="n">
        <v>105</v>
      </c>
      <c r="N1715" s="42" t="n">
        <v>15092.4</v>
      </c>
      <c r="O1715" s="42" t="n">
        <v>15095.34</v>
      </c>
      <c r="P1715" s="42" t="n">
        <v>1</v>
      </c>
      <c r="Q1715" s="42" t="n">
        <v>0</v>
      </c>
      <c r="R1715" s="42" t="n">
        <v>0</v>
      </c>
      <c r="S1715" s="42">
        <f>N1715-(J1715-K1715)</f>
        <v/>
      </c>
      <c r="T1715">
        <f>IF(N1715=0,0,IF(AND(ABS(S1715)&gt;Calc!$B$8,ABS(S1715)/ABS(N1715)&gt;Calc!$B$9),1,0))</f>
        <v/>
      </c>
      <c r="U1715">
        <f>IF(AND(A1715=Calc!$B$3,OR(Calc!$B$6="*",G1715=Calc!$B$6),OR(Calc!$B$7="*",F1715=Calc!$B$7)),1,0)</f>
        <v/>
      </c>
      <c r="V1715">
        <f>IF(AND(U1715=1,J1715&gt;0),J1715+ROW()/1000000,0)</f>
        <v/>
      </c>
      <c r="W1715">
        <f>IF(AND(U1715=1,OR(N1715&lt;&gt;0,J1715&lt;&gt;0)),ABS(S1715)+ROW()/1000000,0)</f>
        <v/>
      </c>
      <c r="X1715">
        <f>IF(AND(U1715=1,T1715=1,C1715&lt;&gt;0),ABS(S1715)+ROW()/1000000,0)</f>
        <v/>
      </c>
    </row>
    <row r="1716">
      <c r="A1716" t="n">
        <v>201901</v>
      </c>
      <c r="B1716" t="inlineStr">
        <is>
          <t>01/2019</t>
        </is>
      </c>
      <c r="C1716" t="n">
        <v>31</v>
      </c>
      <c r="D1716" t="inlineStr">
        <is>
          <t>S31</t>
        </is>
      </c>
      <c r="E1716" t="inlineStr">
        <is>
          <t>Nexa Drenthe (S31)</t>
        </is>
      </c>
      <c r="F1716" t="inlineStr">
        <is>
          <t>Hà Lan</t>
        </is>
      </c>
      <c r="G1716" t="inlineStr">
        <is>
          <t>POS</t>
        </is>
      </c>
      <c r="H1716" s="42" t="n">
        <v>10196.73</v>
      </c>
      <c r="I1716" s="42" t="n">
        <v>107.16</v>
      </c>
      <c r="J1716" s="42" t="n">
        <v>10089.57</v>
      </c>
      <c r="K1716" s="42" t="n">
        <v>486.4</v>
      </c>
      <c r="L1716" s="42" t="n">
        <v>5</v>
      </c>
      <c r="M1716" s="42" t="n">
        <v>52</v>
      </c>
      <c r="N1716" s="42" t="n">
        <v>9603.17</v>
      </c>
      <c r="O1716" s="42" t="n">
        <v>10089.57</v>
      </c>
      <c r="P1716" s="42" t="n">
        <v>0</v>
      </c>
      <c r="Q1716" s="42" t="n">
        <v>0</v>
      </c>
      <c r="R1716" s="42" t="n">
        <v>0</v>
      </c>
      <c r="S1716" s="42">
        <f>N1716-(J1716-K1716)</f>
        <v/>
      </c>
      <c r="T1716">
        <f>IF(N1716=0,0,IF(AND(ABS(S1716)&gt;Calc!$B$8,ABS(S1716)/ABS(N1716)&gt;Calc!$B$9),1,0))</f>
        <v/>
      </c>
      <c r="U1716">
        <f>IF(AND(A1716=Calc!$B$3,OR(Calc!$B$6="*",G1716=Calc!$B$6),OR(Calc!$B$7="*",F1716=Calc!$B$7)),1,0)</f>
        <v/>
      </c>
      <c r="V1716">
        <f>IF(AND(U1716=1,J1716&gt;0),J1716+ROW()/1000000,0)</f>
        <v/>
      </c>
      <c r="W1716">
        <f>IF(AND(U1716=1,OR(N1716&lt;&gt;0,J1716&lt;&gt;0)),ABS(S1716)+ROW()/1000000,0)</f>
        <v/>
      </c>
      <c r="X1716">
        <f>IF(AND(U1716=1,T1716=1,C1716&lt;&gt;0),ABS(S1716)+ROW()/1000000,0)</f>
        <v/>
      </c>
    </row>
    <row r="1717">
      <c r="A1717" t="n">
        <v>201901</v>
      </c>
      <c r="B1717" t="inlineStr">
        <is>
          <t>01/2019</t>
        </is>
      </c>
      <c r="C1717" t="n">
        <v>32</v>
      </c>
      <c r="D1717" t="inlineStr">
        <is>
          <t>S32</t>
        </is>
      </c>
      <c r="E1717" t="inlineStr">
        <is>
          <t>Nexa Flevoland (S32)</t>
        </is>
      </c>
      <c r="F1717" t="inlineStr">
        <is>
          <t>Hà Lan</t>
        </is>
      </c>
      <c r="G1717" t="inlineStr">
        <is>
          <t>POS</t>
        </is>
      </c>
      <c r="H1717" s="42" t="n">
        <v>725.74</v>
      </c>
      <c r="I1717" s="42" t="n">
        <v>26.8</v>
      </c>
      <c r="J1717" s="42" t="n">
        <v>698.9400000000001</v>
      </c>
      <c r="K1717" s="42" t="n">
        <v>0</v>
      </c>
      <c r="L1717" s="42" t="n">
        <v>3</v>
      </c>
      <c r="M1717" s="42" t="n">
        <v>7</v>
      </c>
      <c r="N1717" s="42" t="n">
        <v>698.9400000000001</v>
      </c>
      <c r="O1717" s="42" t="n">
        <v>698.9400000000001</v>
      </c>
      <c r="P1717" s="42" t="n">
        <v>2</v>
      </c>
      <c r="Q1717" s="42" t="n">
        <v>0</v>
      </c>
      <c r="R1717" s="42" t="n">
        <v>0</v>
      </c>
      <c r="S1717" s="42">
        <f>N1717-(J1717-K1717)</f>
        <v/>
      </c>
      <c r="T1717">
        <f>IF(N1717=0,0,IF(AND(ABS(S1717)&gt;Calc!$B$8,ABS(S1717)/ABS(N1717)&gt;Calc!$B$9),1,0))</f>
        <v/>
      </c>
      <c r="U1717">
        <f>IF(AND(A1717=Calc!$B$3,OR(Calc!$B$6="*",G1717=Calc!$B$6),OR(Calc!$B$7="*",F1717=Calc!$B$7)),1,0)</f>
        <v/>
      </c>
      <c r="V1717">
        <f>IF(AND(U1717=1,J1717&gt;0),J1717+ROW()/1000000,0)</f>
        <v/>
      </c>
      <c r="W1717">
        <f>IF(AND(U1717=1,OR(N1717&lt;&gt;0,J1717&lt;&gt;0)),ABS(S1717)+ROW()/1000000,0)</f>
        <v/>
      </c>
      <c r="X1717">
        <f>IF(AND(U1717=1,T1717=1,C1717&lt;&gt;0),ABS(S1717)+ROW()/1000000,0)</f>
        <v/>
      </c>
    </row>
    <row r="1718">
      <c r="A1718" t="n">
        <v>201901</v>
      </c>
      <c r="B1718" t="inlineStr">
        <is>
          <t>01/2019</t>
        </is>
      </c>
      <c r="C1718" t="n">
        <v>33</v>
      </c>
      <c r="D1718" t="inlineStr">
        <is>
          <t>S33</t>
        </is>
      </c>
      <c r="E1718" t="inlineStr">
        <is>
          <t>Nexa Friesland (S33)</t>
        </is>
      </c>
      <c r="F1718" t="inlineStr">
        <is>
          <t>Hà Lan</t>
        </is>
      </c>
      <c r="G1718" t="inlineStr">
        <is>
          <t>POS</t>
        </is>
      </c>
      <c r="H1718" s="42" t="n">
        <v>319.38</v>
      </c>
      <c r="I1718" s="42" t="n">
        <v>15.97</v>
      </c>
      <c r="J1718" s="42" t="n">
        <v>303.41</v>
      </c>
      <c r="K1718" s="42" t="n">
        <v>0</v>
      </c>
      <c r="L1718" s="42" t="n">
        <v>2</v>
      </c>
      <c r="M1718" s="42" t="n">
        <v>3</v>
      </c>
      <c r="N1718" s="42" t="n">
        <v>303.41</v>
      </c>
      <c r="O1718" s="42" t="n">
        <v>303.41</v>
      </c>
      <c r="P1718" s="42" t="n">
        <v>0</v>
      </c>
      <c r="Q1718" s="42" t="n">
        <v>0</v>
      </c>
      <c r="R1718" s="42" t="n">
        <v>0</v>
      </c>
      <c r="S1718" s="42">
        <f>N1718-(J1718-K1718)</f>
        <v/>
      </c>
      <c r="T1718">
        <f>IF(N1718=0,0,IF(AND(ABS(S1718)&gt;Calc!$B$8,ABS(S1718)/ABS(N1718)&gt;Calc!$B$9),1,0))</f>
        <v/>
      </c>
      <c r="U1718">
        <f>IF(AND(A1718=Calc!$B$3,OR(Calc!$B$6="*",G1718=Calc!$B$6),OR(Calc!$B$7="*",F1718=Calc!$B$7)),1,0)</f>
        <v/>
      </c>
      <c r="V1718">
        <f>IF(AND(U1718=1,J1718&gt;0),J1718+ROW()/1000000,0)</f>
        <v/>
      </c>
      <c r="W1718">
        <f>IF(AND(U1718=1,OR(N1718&lt;&gt;0,J1718&lt;&gt;0)),ABS(S1718)+ROW()/1000000,0)</f>
        <v/>
      </c>
      <c r="X1718">
        <f>IF(AND(U1718=1,T1718=1,C1718&lt;&gt;0),ABS(S1718)+ROW()/1000000,0)</f>
        <v/>
      </c>
    </row>
    <row r="1719">
      <c r="A1719" t="n">
        <v>201901</v>
      </c>
      <c r="B1719" t="inlineStr">
        <is>
          <t>01/2019</t>
        </is>
      </c>
      <c r="C1719" t="n">
        <v>34</v>
      </c>
      <c r="D1719" t="inlineStr">
        <is>
          <t>S34</t>
        </is>
      </c>
      <c r="E1719" t="inlineStr">
        <is>
          <t>Nexa Groningen (S34)</t>
        </is>
      </c>
      <c r="F1719" t="inlineStr">
        <is>
          <t>Hà Lan</t>
        </is>
      </c>
      <c r="G1719" t="inlineStr">
        <is>
          <t>POS</t>
        </is>
      </c>
      <c r="H1719" s="42" t="n">
        <v>33168.48</v>
      </c>
      <c r="I1719" s="42" t="n">
        <v>1529.1</v>
      </c>
      <c r="J1719" s="42" t="n">
        <v>31639.38</v>
      </c>
      <c r="K1719" s="42" t="n">
        <v>0</v>
      </c>
      <c r="L1719" s="42" t="n">
        <v>6</v>
      </c>
      <c r="M1719" s="42" t="n">
        <v>67</v>
      </c>
      <c r="N1719" s="42" t="n">
        <v>31639.38</v>
      </c>
      <c r="O1719" s="42" t="n">
        <v>31639.38</v>
      </c>
      <c r="P1719" s="42" t="n">
        <v>1</v>
      </c>
      <c r="Q1719" s="42" t="n">
        <v>0</v>
      </c>
      <c r="R1719" s="42" t="n">
        <v>0</v>
      </c>
      <c r="S1719" s="42">
        <f>N1719-(J1719-K1719)</f>
        <v/>
      </c>
      <c r="T1719">
        <f>IF(N1719=0,0,IF(AND(ABS(S1719)&gt;Calc!$B$8,ABS(S1719)/ABS(N1719)&gt;Calc!$B$9),1,0))</f>
        <v/>
      </c>
      <c r="U1719">
        <f>IF(AND(A1719=Calc!$B$3,OR(Calc!$B$6="*",G1719=Calc!$B$6),OR(Calc!$B$7="*",F1719=Calc!$B$7)),1,0)</f>
        <v/>
      </c>
      <c r="V1719">
        <f>IF(AND(U1719=1,J1719&gt;0),J1719+ROW()/1000000,0)</f>
        <v/>
      </c>
      <c r="W1719">
        <f>IF(AND(U1719=1,OR(N1719&lt;&gt;0,J1719&lt;&gt;0)),ABS(S1719)+ROW()/1000000,0)</f>
        <v/>
      </c>
      <c r="X1719">
        <f>IF(AND(U1719=1,T1719=1,C1719&lt;&gt;0),ABS(S1719)+ROW()/1000000,0)</f>
        <v/>
      </c>
    </row>
    <row r="1720">
      <c r="A1720" t="n">
        <v>201901</v>
      </c>
      <c r="B1720" t="inlineStr">
        <is>
          <t>01/2019</t>
        </is>
      </c>
      <c r="C1720" t="n">
        <v>36</v>
      </c>
      <c r="D1720" t="inlineStr">
        <is>
          <t>S36</t>
        </is>
      </c>
      <c r="E1720" t="inlineStr">
        <is>
          <t>Nexa Armagh (S36)</t>
        </is>
      </c>
      <c r="F1720" t="inlineStr">
        <is>
          <t>Anh</t>
        </is>
      </c>
      <c r="G1720" t="inlineStr">
        <is>
          <t>POS</t>
        </is>
      </c>
      <c r="H1720" s="42" t="n">
        <v>28530.14</v>
      </c>
      <c r="I1720" s="42" t="n">
        <v>276.44</v>
      </c>
      <c r="J1720" s="42" t="n">
        <v>28253.7</v>
      </c>
      <c r="K1720" s="42" t="n">
        <v>31.35</v>
      </c>
      <c r="L1720" s="42" t="n">
        <v>15</v>
      </c>
      <c r="M1720" s="42" t="n">
        <v>104</v>
      </c>
      <c r="N1720" s="42" t="n">
        <v>28222.35</v>
      </c>
      <c r="O1720" s="42" t="n">
        <v>28253.7</v>
      </c>
      <c r="P1720" s="42" t="n">
        <v>0</v>
      </c>
      <c r="Q1720" s="42" t="n">
        <v>0</v>
      </c>
      <c r="R1720" s="42" t="n">
        <v>0</v>
      </c>
      <c r="S1720" s="42">
        <f>N1720-(J1720-K1720)</f>
        <v/>
      </c>
      <c r="T1720">
        <f>IF(N1720=0,0,IF(AND(ABS(S1720)&gt;Calc!$B$8,ABS(S1720)/ABS(N1720)&gt;Calc!$B$9),1,0))</f>
        <v/>
      </c>
      <c r="U1720">
        <f>IF(AND(A1720=Calc!$B$3,OR(Calc!$B$6="*",G1720=Calc!$B$6),OR(Calc!$B$7="*",F1720=Calc!$B$7)),1,0)</f>
        <v/>
      </c>
      <c r="V1720">
        <f>IF(AND(U1720=1,J1720&gt;0),J1720+ROW()/1000000,0)</f>
        <v/>
      </c>
      <c r="W1720">
        <f>IF(AND(U1720=1,OR(N1720&lt;&gt;0,J1720&lt;&gt;0)),ABS(S1720)+ROW()/1000000,0)</f>
        <v/>
      </c>
      <c r="X1720">
        <f>IF(AND(U1720=1,T1720=1,C1720&lt;&gt;0),ABS(S1720)+ROW()/1000000,0)</f>
        <v/>
      </c>
    </row>
    <row r="1721">
      <c r="A1721" t="n">
        <v>201901</v>
      </c>
      <c r="B1721" t="inlineStr">
        <is>
          <t>01/2019</t>
        </is>
      </c>
      <c r="C1721" t="n">
        <v>37</v>
      </c>
      <c r="D1721" t="inlineStr">
        <is>
          <t>S37</t>
        </is>
      </c>
      <c r="E1721" t="inlineStr">
        <is>
          <t>Nexa Ayrshire (S37)</t>
        </is>
      </c>
      <c r="F1721" t="inlineStr">
        <is>
          <t>Anh</t>
        </is>
      </c>
      <c r="G1721" t="inlineStr">
        <is>
          <t>POS</t>
        </is>
      </c>
      <c r="H1721" s="42" t="n">
        <v>13725.65</v>
      </c>
      <c r="I1721" s="42" t="n">
        <v>72.36</v>
      </c>
      <c r="J1721" s="42" t="n">
        <v>13653.29</v>
      </c>
      <c r="K1721" s="42" t="n">
        <v>56</v>
      </c>
      <c r="L1721" s="42" t="n">
        <v>13</v>
      </c>
      <c r="M1721" s="42" t="n">
        <v>82</v>
      </c>
      <c r="N1721" s="42" t="n">
        <v>13597.29</v>
      </c>
      <c r="O1721" s="42" t="n">
        <v>13653.29</v>
      </c>
      <c r="P1721" s="42" t="n">
        <v>0</v>
      </c>
      <c r="Q1721" s="42" t="n">
        <v>0</v>
      </c>
      <c r="R1721" s="42" t="n">
        <v>0</v>
      </c>
      <c r="S1721" s="42">
        <f>N1721-(J1721-K1721)</f>
        <v/>
      </c>
      <c r="T1721">
        <f>IF(N1721=0,0,IF(AND(ABS(S1721)&gt;Calc!$B$8,ABS(S1721)/ABS(N1721)&gt;Calc!$B$9),1,0))</f>
        <v/>
      </c>
      <c r="U1721">
        <f>IF(AND(A1721=Calc!$B$3,OR(Calc!$B$6="*",G1721=Calc!$B$6),OR(Calc!$B$7="*",F1721=Calc!$B$7)),1,0)</f>
        <v/>
      </c>
      <c r="V1721">
        <f>IF(AND(U1721=1,J1721&gt;0),J1721+ROW()/1000000,0)</f>
        <v/>
      </c>
      <c r="W1721">
        <f>IF(AND(U1721=1,OR(N1721&lt;&gt;0,J1721&lt;&gt;0)),ABS(S1721)+ROW()/1000000,0)</f>
        <v/>
      </c>
      <c r="X1721">
        <f>IF(AND(U1721=1,T1721=1,C1721&lt;&gt;0),ABS(S1721)+ROW()/1000000,0)</f>
        <v/>
      </c>
    </row>
    <row r="1722">
      <c r="A1722" t="n">
        <v>201901</v>
      </c>
      <c r="B1722" t="inlineStr">
        <is>
          <t>01/2019</t>
        </is>
      </c>
      <c r="C1722" t="n">
        <v>38</v>
      </c>
      <c r="D1722" t="inlineStr">
        <is>
          <t>S38</t>
        </is>
      </c>
      <c r="E1722" t="inlineStr">
        <is>
          <t>Nexa Belfast (S38)</t>
        </is>
      </c>
      <c r="F1722" t="inlineStr">
        <is>
          <t>Anh</t>
        </is>
      </c>
      <c r="G1722" t="inlineStr">
        <is>
          <t>POS</t>
        </is>
      </c>
      <c r="H1722" s="42" t="n">
        <v>29337.62</v>
      </c>
      <c r="I1722" s="42" t="n">
        <v>10.45</v>
      </c>
      <c r="J1722" s="42" t="n">
        <v>29327.17</v>
      </c>
      <c r="K1722" s="42" t="n">
        <v>1635.94</v>
      </c>
      <c r="L1722" s="42" t="n">
        <v>12</v>
      </c>
      <c r="M1722" s="42" t="n">
        <v>94</v>
      </c>
      <c r="N1722" s="42" t="n">
        <v>27691.23</v>
      </c>
      <c r="O1722" s="42" t="n">
        <v>29327.17</v>
      </c>
      <c r="P1722" s="42" t="n">
        <v>0</v>
      </c>
      <c r="Q1722" s="42" t="n">
        <v>0</v>
      </c>
      <c r="R1722" s="42" t="n">
        <v>0</v>
      </c>
      <c r="S1722" s="42">
        <f>N1722-(J1722-K1722)</f>
        <v/>
      </c>
      <c r="T1722">
        <f>IF(N1722=0,0,IF(AND(ABS(S1722)&gt;Calc!$B$8,ABS(S1722)/ABS(N1722)&gt;Calc!$B$9),1,0))</f>
        <v/>
      </c>
      <c r="U1722">
        <f>IF(AND(A1722=Calc!$B$3,OR(Calc!$B$6="*",G1722=Calc!$B$6),OR(Calc!$B$7="*",F1722=Calc!$B$7)),1,0)</f>
        <v/>
      </c>
      <c r="V1722">
        <f>IF(AND(U1722=1,J1722&gt;0),J1722+ROW()/1000000,0)</f>
        <v/>
      </c>
      <c r="W1722">
        <f>IF(AND(U1722=1,OR(N1722&lt;&gt;0,J1722&lt;&gt;0)),ABS(S1722)+ROW()/1000000,0)</f>
        <v/>
      </c>
      <c r="X1722">
        <f>IF(AND(U1722=1,T1722=1,C1722&lt;&gt;0),ABS(S1722)+ROW()/1000000,0)</f>
        <v/>
      </c>
    </row>
    <row r="1723">
      <c r="A1723" t="n">
        <v>201901</v>
      </c>
      <c r="B1723" t="inlineStr">
        <is>
          <t>01/2019</t>
        </is>
      </c>
      <c r="C1723" t="n">
        <v>39</v>
      </c>
      <c r="D1723" t="inlineStr">
        <is>
          <t>S39</t>
        </is>
      </c>
      <c r="E1723" t="inlineStr">
        <is>
          <t>Nexa Blaenau Gwent (S39)</t>
        </is>
      </c>
      <c r="F1723" t="inlineStr">
        <is>
          <t>Anh</t>
        </is>
      </c>
      <c r="G1723" t="inlineStr">
        <is>
          <t>POS</t>
        </is>
      </c>
      <c r="H1723" s="42" t="n">
        <v>61291.09</v>
      </c>
      <c r="I1723" s="42" t="n">
        <v>1139.38</v>
      </c>
      <c r="J1723" s="42" t="n">
        <v>60151.71</v>
      </c>
      <c r="K1723" s="42" t="n">
        <v>1880.6</v>
      </c>
      <c r="L1723" s="42" t="n">
        <v>19</v>
      </c>
      <c r="M1723" s="42" t="n">
        <v>206</v>
      </c>
      <c r="N1723" s="42" t="n">
        <v>58271.11</v>
      </c>
      <c r="O1723" s="42" t="n">
        <v>60151.71</v>
      </c>
      <c r="P1723" s="42" t="n">
        <v>1</v>
      </c>
      <c r="Q1723" s="42" t="n">
        <v>0</v>
      </c>
      <c r="R1723" s="42" t="n">
        <v>1</v>
      </c>
      <c r="S1723" s="42">
        <f>N1723-(J1723-K1723)</f>
        <v/>
      </c>
      <c r="T1723">
        <f>IF(N1723=0,0,IF(AND(ABS(S1723)&gt;Calc!$B$8,ABS(S1723)/ABS(N1723)&gt;Calc!$B$9),1,0))</f>
        <v/>
      </c>
      <c r="U1723">
        <f>IF(AND(A1723=Calc!$B$3,OR(Calc!$B$6="*",G1723=Calc!$B$6),OR(Calc!$B$7="*",F1723=Calc!$B$7)),1,0)</f>
        <v/>
      </c>
      <c r="V1723">
        <f>IF(AND(U1723=1,J1723&gt;0),J1723+ROW()/1000000,0)</f>
        <v/>
      </c>
      <c r="W1723">
        <f>IF(AND(U1723=1,OR(N1723&lt;&gt;0,J1723&lt;&gt;0)),ABS(S1723)+ROW()/1000000,0)</f>
        <v/>
      </c>
      <c r="X1723">
        <f>IF(AND(U1723=1,T1723=1,C1723&lt;&gt;0),ABS(S1723)+ROW()/1000000,0)</f>
        <v/>
      </c>
    </row>
    <row r="1724">
      <c r="A1724" t="n">
        <v>201901</v>
      </c>
      <c r="B1724" t="inlineStr">
        <is>
          <t>01/2019</t>
        </is>
      </c>
      <c r="C1724" t="n">
        <v>40</v>
      </c>
      <c r="D1724" t="inlineStr">
        <is>
          <t>S40</t>
        </is>
      </c>
      <c r="E1724" t="inlineStr">
        <is>
          <t>Nexa Dungannon and South Tyrone (S40)</t>
        </is>
      </c>
      <c r="F1724" t="inlineStr">
        <is>
          <t>Anh</t>
        </is>
      </c>
      <c r="G1724" t="inlineStr">
        <is>
          <t>POS</t>
        </is>
      </c>
      <c r="H1724" s="42" t="n">
        <v>17531.76</v>
      </c>
      <c r="I1724" s="42" t="n">
        <v>177.42</v>
      </c>
      <c r="J1724" s="42" t="n">
        <v>17354.34</v>
      </c>
      <c r="K1724" s="42" t="n">
        <v>0</v>
      </c>
      <c r="L1724" s="42" t="n">
        <v>12</v>
      </c>
      <c r="M1724" s="42" t="n">
        <v>97</v>
      </c>
      <c r="N1724" s="42" t="n">
        <v>17354.34</v>
      </c>
      <c r="O1724" s="42" t="n">
        <v>17354.34</v>
      </c>
      <c r="P1724" s="42" t="n">
        <v>1</v>
      </c>
      <c r="Q1724" s="42" t="n">
        <v>0</v>
      </c>
      <c r="R1724" s="42" t="n">
        <v>0</v>
      </c>
      <c r="S1724" s="42">
        <f>N1724-(J1724-K1724)</f>
        <v/>
      </c>
      <c r="T1724">
        <f>IF(N1724=0,0,IF(AND(ABS(S1724)&gt;Calc!$B$8,ABS(S1724)/ABS(N1724)&gt;Calc!$B$9),1,0))</f>
        <v/>
      </c>
      <c r="U1724">
        <f>IF(AND(A1724=Calc!$B$3,OR(Calc!$B$6="*",G1724=Calc!$B$6),OR(Calc!$B$7="*",F1724=Calc!$B$7)),1,0)</f>
        <v/>
      </c>
      <c r="V1724">
        <f>IF(AND(U1724=1,J1724&gt;0),J1724+ROW()/1000000,0)</f>
        <v/>
      </c>
      <c r="W1724">
        <f>IF(AND(U1724=1,OR(N1724&lt;&gt;0,J1724&lt;&gt;0)),ABS(S1724)+ROW()/1000000,0)</f>
        <v/>
      </c>
      <c r="X1724">
        <f>IF(AND(U1724=1,T1724=1,C1724&lt;&gt;0),ABS(S1724)+ROW()/1000000,0)</f>
        <v/>
      </c>
    </row>
    <row r="1725">
      <c r="A1725" t="n">
        <v>201901</v>
      </c>
      <c r="B1725" t="inlineStr">
        <is>
          <t>01/2019</t>
        </is>
      </c>
      <c r="C1725" t="n">
        <v>42</v>
      </c>
      <c r="D1725" t="inlineStr">
        <is>
          <t>S42</t>
        </is>
      </c>
      <c r="E1725" t="inlineStr">
        <is>
          <t>Nexa North Down (S42)</t>
        </is>
      </c>
      <c r="F1725" t="inlineStr">
        <is>
          <t>Anh</t>
        </is>
      </c>
      <c r="G1725" t="inlineStr">
        <is>
          <t>POS</t>
        </is>
      </c>
      <c r="H1725" s="42" t="n">
        <v>25840.97</v>
      </c>
      <c r="I1725" s="42" t="n">
        <v>432.85</v>
      </c>
      <c r="J1725" s="42" t="n">
        <v>25408.12</v>
      </c>
      <c r="K1725" s="42" t="n">
        <v>875.34</v>
      </c>
      <c r="L1725" s="42" t="n">
        <v>14</v>
      </c>
      <c r="M1725" s="42" t="n">
        <v>104</v>
      </c>
      <c r="N1725" s="42" t="n">
        <v>22542.88</v>
      </c>
      <c r="O1725" s="42" t="n">
        <v>25408.12</v>
      </c>
      <c r="P1725" s="42" t="n">
        <v>0</v>
      </c>
      <c r="Q1725" s="42" t="n">
        <v>0</v>
      </c>
      <c r="R1725" s="42" t="n">
        <v>1</v>
      </c>
      <c r="S1725" s="42">
        <f>N1725-(J1725-K1725)</f>
        <v/>
      </c>
      <c r="T1725">
        <f>IF(N1725=0,0,IF(AND(ABS(S1725)&gt;Calc!$B$8,ABS(S1725)/ABS(N1725)&gt;Calc!$B$9),1,0))</f>
        <v/>
      </c>
      <c r="U1725">
        <f>IF(AND(A1725=Calc!$B$3,OR(Calc!$B$6="*",G1725=Calc!$B$6),OR(Calc!$B$7="*",F1725=Calc!$B$7)),1,0)</f>
        <v/>
      </c>
      <c r="V1725">
        <f>IF(AND(U1725=1,J1725&gt;0),J1725+ROW()/1000000,0)</f>
        <v/>
      </c>
      <c r="W1725">
        <f>IF(AND(U1725=1,OR(N1725&lt;&gt;0,J1725&lt;&gt;0)),ABS(S1725)+ROW()/1000000,0)</f>
        <v/>
      </c>
      <c r="X1725">
        <f>IF(AND(U1725=1,T1725=1,C1725&lt;&gt;0),ABS(S1725)+ROW()/1000000,0)</f>
        <v/>
      </c>
    </row>
    <row r="1726">
      <c r="A1726" t="n">
        <v>201901</v>
      </c>
      <c r="B1726" t="inlineStr">
        <is>
          <t>01/2019</t>
        </is>
      </c>
      <c r="C1726" t="n">
        <v>43</v>
      </c>
      <c r="D1726" t="inlineStr">
        <is>
          <t>S43</t>
        </is>
      </c>
      <c r="E1726" t="inlineStr">
        <is>
          <t>Nexa Alaska (S43)</t>
        </is>
      </c>
      <c r="F1726" t="inlineStr">
        <is>
          <t>Mỹ</t>
        </is>
      </c>
      <c r="G1726" t="inlineStr">
        <is>
          <t>POS</t>
        </is>
      </c>
      <c r="H1726" s="42" t="n">
        <v>44566</v>
      </c>
      <c r="I1726" s="42" t="n">
        <v>883.6</v>
      </c>
      <c r="J1726" s="42" t="n">
        <v>43682.4</v>
      </c>
      <c r="K1726" s="42" t="n">
        <v>935.97</v>
      </c>
      <c r="L1726" s="42" t="n">
        <v>20</v>
      </c>
      <c r="M1726" s="42" t="n">
        <v>167</v>
      </c>
      <c r="N1726" s="42" t="n">
        <v>42746.43</v>
      </c>
      <c r="O1726" s="42" t="n">
        <v>43682.4</v>
      </c>
      <c r="P1726" s="42" t="n">
        <v>0</v>
      </c>
      <c r="Q1726" s="42" t="n">
        <v>0</v>
      </c>
      <c r="R1726" s="42" t="n">
        <v>0</v>
      </c>
      <c r="S1726" s="42">
        <f>N1726-(J1726-K1726)</f>
        <v/>
      </c>
      <c r="T1726">
        <f>IF(N1726=0,0,IF(AND(ABS(S1726)&gt;Calc!$B$8,ABS(S1726)/ABS(N1726)&gt;Calc!$B$9),1,0))</f>
        <v/>
      </c>
      <c r="U1726">
        <f>IF(AND(A1726=Calc!$B$3,OR(Calc!$B$6="*",G1726=Calc!$B$6),OR(Calc!$B$7="*",F1726=Calc!$B$7)),1,0)</f>
        <v/>
      </c>
      <c r="V1726">
        <f>IF(AND(U1726=1,J1726&gt;0),J1726+ROW()/1000000,0)</f>
        <v/>
      </c>
      <c r="W1726">
        <f>IF(AND(U1726=1,OR(N1726&lt;&gt;0,J1726&lt;&gt;0)),ABS(S1726)+ROW()/1000000,0)</f>
        <v/>
      </c>
      <c r="X1726">
        <f>IF(AND(U1726=1,T1726=1,C1726&lt;&gt;0),ABS(S1726)+ROW()/1000000,0)</f>
        <v/>
      </c>
    </row>
    <row r="1727">
      <c r="A1727" t="n">
        <v>201901</v>
      </c>
      <c r="B1727" t="inlineStr">
        <is>
          <t>01/2019</t>
        </is>
      </c>
      <c r="C1727" t="n">
        <v>44</v>
      </c>
      <c r="D1727" t="inlineStr">
        <is>
          <t>S44</t>
        </is>
      </c>
      <c r="E1727" t="inlineStr">
        <is>
          <t>Nexa Arkansas (S44)</t>
        </is>
      </c>
      <c r="F1727" t="inlineStr">
        <is>
          <t>Mỹ</t>
        </is>
      </c>
      <c r="G1727" t="inlineStr">
        <is>
          <t>POS</t>
        </is>
      </c>
      <c r="H1727" s="42" t="n">
        <v>37404.59</v>
      </c>
      <c r="I1727" s="42" t="n">
        <v>763.1799999999999</v>
      </c>
      <c r="J1727" s="42" t="n">
        <v>36641.41</v>
      </c>
      <c r="K1727" s="42" t="n">
        <v>594.99</v>
      </c>
      <c r="L1727" s="42" t="n">
        <v>19</v>
      </c>
      <c r="M1727" s="42" t="n">
        <v>178</v>
      </c>
      <c r="N1727" s="42" t="n">
        <v>36046.42</v>
      </c>
      <c r="O1727" s="42" t="n">
        <v>36641.41</v>
      </c>
      <c r="P1727" s="42" t="n">
        <v>0</v>
      </c>
      <c r="Q1727" s="42" t="n">
        <v>0</v>
      </c>
      <c r="R1727" s="42" t="n">
        <v>0</v>
      </c>
      <c r="S1727" s="42">
        <f>N1727-(J1727-K1727)</f>
        <v/>
      </c>
      <c r="T1727">
        <f>IF(N1727=0,0,IF(AND(ABS(S1727)&gt;Calc!$B$8,ABS(S1727)/ABS(N1727)&gt;Calc!$B$9),1,0))</f>
        <v/>
      </c>
      <c r="U1727">
        <f>IF(AND(A1727=Calc!$B$3,OR(Calc!$B$6="*",G1727=Calc!$B$6),OR(Calc!$B$7="*",F1727=Calc!$B$7)),1,0)</f>
        <v/>
      </c>
      <c r="V1727">
        <f>IF(AND(U1727=1,J1727&gt;0),J1727+ROW()/1000000,0)</f>
        <v/>
      </c>
      <c r="W1727">
        <f>IF(AND(U1727=1,OR(N1727&lt;&gt;0,J1727&lt;&gt;0)),ABS(S1727)+ROW()/1000000,0)</f>
        <v/>
      </c>
      <c r="X1727">
        <f>IF(AND(U1727=1,T1727=1,C1727&lt;&gt;0),ABS(S1727)+ROW()/1000000,0)</f>
        <v/>
      </c>
    </row>
    <row r="1728">
      <c r="A1728" t="n">
        <v>201901</v>
      </c>
      <c r="B1728" t="inlineStr">
        <is>
          <t>01/2019</t>
        </is>
      </c>
      <c r="C1728" t="n">
        <v>45</v>
      </c>
      <c r="D1728" t="inlineStr">
        <is>
          <t>S45</t>
        </is>
      </c>
      <c r="E1728" t="inlineStr">
        <is>
          <t>Nexa Connecticut (S45)</t>
        </is>
      </c>
      <c r="F1728" t="inlineStr">
        <is>
          <t>Mỹ</t>
        </is>
      </c>
      <c r="G1728" t="inlineStr">
        <is>
          <t>POS</t>
        </is>
      </c>
      <c r="H1728" s="42" t="n">
        <v>39717.35</v>
      </c>
      <c r="I1728" s="42" t="n">
        <v>368.44</v>
      </c>
      <c r="J1728" s="42" t="n">
        <v>39348.91</v>
      </c>
      <c r="K1728" s="42" t="n">
        <v>26.43</v>
      </c>
      <c r="L1728" s="42" t="n">
        <v>22</v>
      </c>
      <c r="M1728" s="42" t="n">
        <v>149</v>
      </c>
      <c r="N1728" s="42" t="n">
        <v>39322.48</v>
      </c>
      <c r="O1728" s="42" t="n">
        <v>39348.91</v>
      </c>
      <c r="P1728" s="42" t="n">
        <v>0</v>
      </c>
      <c r="Q1728" s="42" t="n">
        <v>0</v>
      </c>
      <c r="R1728" s="42" t="n">
        <v>0</v>
      </c>
      <c r="S1728" s="42">
        <f>N1728-(J1728-K1728)</f>
        <v/>
      </c>
      <c r="T1728">
        <f>IF(N1728=0,0,IF(AND(ABS(S1728)&gt;Calc!$B$8,ABS(S1728)/ABS(N1728)&gt;Calc!$B$9),1,0))</f>
        <v/>
      </c>
      <c r="U1728">
        <f>IF(AND(A1728=Calc!$B$3,OR(Calc!$B$6="*",G1728=Calc!$B$6),OR(Calc!$B$7="*",F1728=Calc!$B$7)),1,0)</f>
        <v/>
      </c>
      <c r="V1728">
        <f>IF(AND(U1728=1,J1728&gt;0),J1728+ROW()/1000000,0)</f>
        <v/>
      </c>
      <c r="W1728">
        <f>IF(AND(U1728=1,OR(N1728&lt;&gt;0,J1728&lt;&gt;0)),ABS(S1728)+ROW()/1000000,0)</f>
        <v/>
      </c>
      <c r="X1728">
        <f>IF(AND(U1728=1,T1728=1,C1728&lt;&gt;0),ABS(S1728)+ROW()/1000000,0)</f>
        <v/>
      </c>
    </row>
    <row r="1729">
      <c r="A1729" t="n">
        <v>201901</v>
      </c>
      <c r="B1729" t="inlineStr">
        <is>
          <t>01/2019</t>
        </is>
      </c>
      <c r="C1729" t="n">
        <v>47</v>
      </c>
      <c r="D1729" t="inlineStr">
        <is>
          <t>S47</t>
        </is>
      </c>
      <c r="E1729" t="inlineStr">
        <is>
          <t>Nexa Hawaii (S47)</t>
        </is>
      </c>
      <c r="F1729" t="inlineStr">
        <is>
          <t>Mỹ</t>
        </is>
      </c>
      <c r="G1729" t="inlineStr">
        <is>
          <t>POS</t>
        </is>
      </c>
      <c r="H1729" s="42" t="n">
        <v>25515</v>
      </c>
      <c r="I1729" s="42" t="n">
        <v>174.12</v>
      </c>
      <c r="J1729" s="42" t="n">
        <v>25340.88</v>
      </c>
      <c r="K1729" s="42" t="n">
        <v>0</v>
      </c>
      <c r="L1729" s="42" t="n">
        <v>16</v>
      </c>
      <c r="M1729" s="42" t="n">
        <v>110</v>
      </c>
      <c r="N1729" s="42" t="n">
        <v>25340.88</v>
      </c>
      <c r="O1729" s="42" t="n">
        <v>25340.88</v>
      </c>
      <c r="P1729" s="42" t="n">
        <v>0</v>
      </c>
      <c r="Q1729" s="42" t="n">
        <v>0</v>
      </c>
      <c r="R1729" s="42" t="n">
        <v>0</v>
      </c>
      <c r="S1729" s="42">
        <f>N1729-(J1729-K1729)</f>
        <v/>
      </c>
      <c r="T1729">
        <f>IF(N1729=0,0,IF(AND(ABS(S1729)&gt;Calc!$B$8,ABS(S1729)/ABS(N1729)&gt;Calc!$B$9),1,0))</f>
        <v/>
      </c>
      <c r="U1729">
        <f>IF(AND(A1729=Calc!$B$3,OR(Calc!$B$6="*",G1729=Calc!$B$6),OR(Calc!$B$7="*",F1729=Calc!$B$7)),1,0)</f>
        <v/>
      </c>
      <c r="V1729">
        <f>IF(AND(U1729=1,J1729&gt;0),J1729+ROW()/1000000,0)</f>
        <v/>
      </c>
      <c r="W1729">
        <f>IF(AND(U1729=1,OR(N1729&lt;&gt;0,J1729&lt;&gt;0)),ABS(S1729)+ROW()/1000000,0)</f>
        <v/>
      </c>
      <c r="X1729">
        <f>IF(AND(U1729=1,T1729=1,C1729&lt;&gt;0),ABS(S1729)+ROW()/1000000,0)</f>
        <v/>
      </c>
    </row>
    <row r="1730">
      <c r="A1730" t="n">
        <v>201901</v>
      </c>
      <c r="B1730" t="inlineStr">
        <is>
          <t>01/2019</t>
        </is>
      </c>
      <c r="C1730" t="n">
        <v>48</v>
      </c>
      <c r="D1730" t="inlineStr">
        <is>
          <t>S48</t>
        </is>
      </c>
      <c r="E1730" t="inlineStr">
        <is>
          <t>Nexa Idaho (S48)</t>
        </is>
      </c>
      <c r="F1730" t="inlineStr">
        <is>
          <t>Mỹ</t>
        </is>
      </c>
      <c r="G1730" t="inlineStr">
        <is>
          <t>POS</t>
        </is>
      </c>
      <c r="H1730" s="42" t="n">
        <v>25273.6</v>
      </c>
      <c r="I1730" s="42" t="n">
        <v>226.59</v>
      </c>
      <c r="J1730" s="42" t="n">
        <v>25047.01</v>
      </c>
      <c r="K1730" s="42" t="n">
        <v>585.83</v>
      </c>
      <c r="L1730" s="42" t="n">
        <v>10</v>
      </c>
      <c r="M1730" s="42" t="n">
        <v>85</v>
      </c>
      <c r="N1730" s="42" t="n">
        <v>24461.18</v>
      </c>
      <c r="O1730" s="42" t="n">
        <v>25047.01</v>
      </c>
      <c r="P1730" s="42" t="n">
        <v>0</v>
      </c>
      <c r="Q1730" s="42" t="n">
        <v>0</v>
      </c>
      <c r="R1730" s="42" t="n">
        <v>0</v>
      </c>
      <c r="S1730" s="42">
        <f>N1730-(J1730-K1730)</f>
        <v/>
      </c>
      <c r="T1730">
        <f>IF(N1730=0,0,IF(AND(ABS(S1730)&gt;Calc!$B$8,ABS(S1730)/ABS(N1730)&gt;Calc!$B$9),1,0))</f>
        <v/>
      </c>
      <c r="U1730">
        <f>IF(AND(A1730=Calc!$B$3,OR(Calc!$B$6="*",G1730=Calc!$B$6),OR(Calc!$B$7="*",F1730=Calc!$B$7)),1,0)</f>
        <v/>
      </c>
      <c r="V1730">
        <f>IF(AND(U1730=1,J1730&gt;0),J1730+ROW()/1000000,0)</f>
        <v/>
      </c>
      <c r="W1730">
        <f>IF(AND(U1730=1,OR(N1730&lt;&gt;0,J1730&lt;&gt;0)),ABS(S1730)+ROW()/1000000,0)</f>
        <v/>
      </c>
      <c r="X1730">
        <f>IF(AND(U1730=1,T1730=1,C1730&lt;&gt;0),ABS(S1730)+ROW()/1000000,0)</f>
        <v/>
      </c>
    </row>
    <row r="1731">
      <c r="A1731" t="n">
        <v>201901</v>
      </c>
      <c r="B1731" t="inlineStr">
        <is>
          <t>01/2019</t>
        </is>
      </c>
      <c r="C1731" t="n">
        <v>49</v>
      </c>
      <c r="D1731" t="inlineStr">
        <is>
          <t>S49</t>
        </is>
      </c>
      <c r="E1731" t="inlineStr">
        <is>
          <t>Nexa Iowa (S49)</t>
        </is>
      </c>
      <c r="F1731" t="inlineStr">
        <is>
          <t>Mỹ</t>
        </is>
      </c>
      <c r="G1731" t="inlineStr">
        <is>
          <t>POS</t>
        </is>
      </c>
      <c r="H1731" s="42" t="n">
        <v>35736.98</v>
      </c>
      <c r="I1731" s="42" t="n">
        <v>815.0599999999999</v>
      </c>
      <c r="J1731" s="42" t="n">
        <v>34921.92</v>
      </c>
      <c r="K1731" s="42" t="n">
        <v>758</v>
      </c>
      <c r="L1731" s="42" t="n">
        <v>21</v>
      </c>
      <c r="M1731" s="42" t="n">
        <v>164</v>
      </c>
      <c r="N1731" s="42" t="n">
        <v>34163.92</v>
      </c>
      <c r="O1731" s="42" t="n">
        <v>34921.92</v>
      </c>
      <c r="P1731" s="42" t="n">
        <v>0</v>
      </c>
      <c r="Q1731" s="42" t="n">
        <v>0</v>
      </c>
      <c r="R1731" s="42" t="n">
        <v>1</v>
      </c>
      <c r="S1731" s="42">
        <f>N1731-(J1731-K1731)</f>
        <v/>
      </c>
      <c r="T1731">
        <f>IF(N1731=0,0,IF(AND(ABS(S1731)&gt;Calc!$B$8,ABS(S1731)/ABS(N1731)&gt;Calc!$B$9),1,0))</f>
        <v/>
      </c>
      <c r="U1731">
        <f>IF(AND(A1731=Calc!$B$3,OR(Calc!$B$6="*",G1731=Calc!$B$6),OR(Calc!$B$7="*",F1731=Calc!$B$7)),1,0)</f>
        <v/>
      </c>
      <c r="V1731">
        <f>IF(AND(U1731=1,J1731&gt;0),J1731+ROW()/1000000,0)</f>
        <v/>
      </c>
      <c r="W1731">
        <f>IF(AND(U1731=1,OR(N1731&lt;&gt;0,J1731&lt;&gt;0)),ABS(S1731)+ROW()/1000000,0)</f>
        <v/>
      </c>
      <c r="X1731">
        <f>IF(AND(U1731=1,T1731=1,C1731&lt;&gt;0),ABS(S1731)+ROW()/1000000,0)</f>
        <v/>
      </c>
    </row>
    <row r="1732">
      <c r="A1732" t="n">
        <v>201901</v>
      </c>
      <c r="B1732" t="inlineStr">
        <is>
          <t>01/2019</t>
        </is>
      </c>
      <c r="C1732" t="n">
        <v>50</v>
      </c>
      <c r="D1732" t="inlineStr">
        <is>
          <t>S50</t>
        </is>
      </c>
      <c r="E1732" t="inlineStr">
        <is>
          <t>Nexa Kansas (S50)</t>
        </is>
      </c>
      <c r="F1732" t="inlineStr">
        <is>
          <t>Mỹ</t>
        </is>
      </c>
      <c r="G1732" t="inlineStr">
        <is>
          <t>POS</t>
        </is>
      </c>
      <c r="H1732" s="42" t="n">
        <v>23085.24</v>
      </c>
      <c r="I1732" s="42" t="n">
        <v>298.64</v>
      </c>
      <c r="J1732" s="42" t="n">
        <v>22786.6</v>
      </c>
      <c r="K1732" s="42" t="n">
        <v>46.79</v>
      </c>
      <c r="L1732" s="42" t="n">
        <v>12</v>
      </c>
      <c r="M1732" s="42" t="n">
        <v>115</v>
      </c>
      <c r="N1732" s="42" t="n">
        <v>22739.81</v>
      </c>
      <c r="O1732" s="42" t="n">
        <v>22786.6</v>
      </c>
      <c r="P1732" s="42" t="n">
        <v>1</v>
      </c>
      <c r="Q1732" s="42" t="n">
        <v>0</v>
      </c>
      <c r="R1732" s="42" t="n">
        <v>1</v>
      </c>
      <c r="S1732" s="42">
        <f>N1732-(J1732-K1732)</f>
        <v/>
      </c>
      <c r="T1732">
        <f>IF(N1732=0,0,IF(AND(ABS(S1732)&gt;Calc!$B$8,ABS(S1732)/ABS(N1732)&gt;Calc!$B$9),1,0))</f>
        <v/>
      </c>
      <c r="U1732">
        <f>IF(AND(A1732=Calc!$B$3,OR(Calc!$B$6="*",G1732=Calc!$B$6),OR(Calc!$B$7="*",F1732=Calc!$B$7)),1,0)</f>
        <v/>
      </c>
      <c r="V1732">
        <f>IF(AND(U1732=1,J1732&gt;0),J1732+ROW()/1000000,0)</f>
        <v/>
      </c>
      <c r="W1732">
        <f>IF(AND(U1732=1,OR(N1732&lt;&gt;0,J1732&lt;&gt;0)),ABS(S1732)+ROW()/1000000,0)</f>
        <v/>
      </c>
      <c r="X1732">
        <f>IF(AND(U1732=1,T1732=1,C1732&lt;&gt;0),ABS(S1732)+ROW()/1000000,0)</f>
        <v/>
      </c>
    </row>
    <row r="1733">
      <c r="A1733" t="n">
        <v>201901</v>
      </c>
      <c r="B1733" t="inlineStr">
        <is>
          <t>01/2019</t>
        </is>
      </c>
      <c r="C1733" t="n">
        <v>51</v>
      </c>
      <c r="D1733" t="inlineStr">
        <is>
          <t>S51</t>
        </is>
      </c>
      <c r="E1733" t="inlineStr">
        <is>
          <t>Nexa Maine (S51)</t>
        </is>
      </c>
      <c r="F1733" t="inlineStr">
        <is>
          <t>Mỹ</t>
        </is>
      </c>
      <c r="G1733" t="inlineStr">
        <is>
          <t>POS</t>
        </is>
      </c>
      <c r="H1733" s="42" t="n">
        <v>44629.52</v>
      </c>
      <c r="I1733" s="42" t="n">
        <v>909.23</v>
      </c>
      <c r="J1733" s="42" t="n">
        <v>43720.29</v>
      </c>
      <c r="K1733" s="42" t="n">
        <v>500.04</v>
      </c>
      <c r="L1733" s="42" t="n">
        <v>21</v>
      </c>
      <c r="M1733" s="42" t="n">
        <v>161</v>
      </c>
      <c r="N1733" s="42" t="n">
        <v>43220.25</v>
      </c>
      <c r="O1733" s="42" t="n">
        <v>43720.29</v>
      </c>
      <c r="P1733" s="42" t="n">
        <v>1</v>
      </c>
      <c r="Q1733" s="42" t="n">
        <v>0</v>
      </c>
      <c r="R1733" s="42" t="n">
        <v>0</v>
      </c>
      <c r="S1733" s="42">
        <f>N1733-(J1733-K1733)</f>
        <v/>
      </c>
      <c r="T1733">
        <f>IF(N1733=0,0,IF(AND(ABS(S1733)&gt;Calc!$B$8,ABS(S1733)/ABS(N1733)&gt;Calc!$B$9),1,0))</f>
        <v/>
      </c>
      <c r="U1733">
        <f>IF(AND(A1733=Calc!$B$3,OR(Calc!$B$6="*",G1733=Calc!$B$6),OR(Calc!$B$7="*",F1733=Calc!$B$7)),1,0)</f>
        <v/>
      </c>
      <c r="V1733">
        <f>IF(AND(U1733=1,J1733&gt;0),J1733+ROW()/1000000,0)</f>
        <v/>
      </c>
      <c r="W1733">
        <f>IF(AND(U1733=1,OR(N1733&lt;&gt;0,J1733&lt;&gt;0)),ABS(S1733)+ROW()/1000000,0)</f>
        <v/>
      </c>
      <c r="X1733">
        <f>IF(AND(U1733=1,T1733=1,C1733&lt;&gt;0),ABS(S1733)+ROW()/1000000,0)</f>
        <v/>
      </c>
    </row>
    <row r="1734">
      <c r="A1734" t="n">
        <v>201901</v>
      </c>
      <c r="B1734" t="inlineStr">
        <is>
          <t>01/2019</t>
        </is>
      </c>
      <c r="C1734" t="n">
        <v>53</v>
      </c>
      <c r="D1734" t="inlineStr">
        <is>
          <t>S53</t>
        </is>
      </c>
      <c r="E1734" t="inlineStr">
        <is>
          <t>Nexa Montana (S53)</t>
        </is>
      </c>
      <c r="F1734" t="inlineStr">
        <is>
          <t>Mỹ</t>
        </is>
      </c>
      <c r="G1734" t="inlineStr">
        <is>
          <t>POS</t>
        </is>
      </c>
      <c r="H1734" s="42" t="n">
        <v>57079.26</v>
      </c>
      <c r="I1734" s="42" t="n">
        <v>675.26</v>
      </c>
      <c r="J1734" s="42" t="n">
        <v>56404</v>
      </c>
      <c r="K1734" s="42" t="n">
        <v>559.98</v>
      </c>
      <c r="L1734" s="42" t="n">
        <v>20</v>
      </c>
      <c r="M1734" s="42" t="n">
        <v>177</v>
      </c>
      <c r="N1734" s="42" t="n">
        <v>55844.02</v>
      </c>
      <c r="O1734" s="42" t="n">
        <v>56404</v>
      </c>
      <c r="P1734" s="42" t="n">
        <v>0</v>
      </c>
      <c r="Q1734" s="42" t="n">
        <v>0</v>
      </c>
      <c r="R1734" s="42" t="n">
        <v>0</v>
      </c>
      <c r="S1734" s="42">
        <f>N1734-(J1734-K1734)</f>
        <v/>
      </c>
      <c r="T1734">
        <f>IF(N1734=0,0,IF(AND(ABS(S1734)&gt;Calc!$B$8,ABS(S1734)/ABS(N1734)&gt;Calc!$B$9),1,0))</f>
        <v/>
      </c>
      <c r="U1734">
        <f>IF(AND(A1734=Calc!$B$3,OR(Calc!$B$6="*",G1734=Calc!$B$6),OR(Calc!$B$7="*",F1734=Calc!$B$7)),1,0)</f>
        <v/>
      </c>
      <c r="V1734">
        <f>IF(AND(U1734=1,J1734&gt;0),J1734+ROW()/1000000,0)</f>
        <v/>
      </c>
      <c r="W1734">
        <f>IF(AND(U1734=1,OR(N1734&lt;&gt;0,J1734&lt;&gt;0)),ABS(S1734)+ROW()/1000000,0)</f>
        <v/>
      </c>
      <c r="X1734">
        <f>IF(AND(U1734=1,T1734=1,C1734&lt;&gt;0),ABS(S1734)+ROW()/1000000,0)</f>
        <v/>
      </c>
    </row>
    <row r="1735">
      <c r="A1735" t="n">
        <v>201901</v>
      </c>
      <c r="B1735" t="inlineStr">
        <is>
          <t>01/2019</t>
        </is>
      </c>
      <c r="C1735" t="n">
        <v>54</v>
      </c>
      <c r="D1735" t="inlineStr">
        <is>
          <t>S54</t>
        </is>
      </c>
      <c r="E1735" t="inlineStr">
        <is>
          <t>Nexa Nebraska (S54)</t>
        </is>
      </c>
      <c r="F1735" t="inlineStr">
        <is>
          <t>Mỹ</t>
        </is>
      </c>
      <c r="G1735" t="inlineStr">
        <is>
          <t>POS</t>
        </is>
      </c>
      <c r="H1735" s="42" t="n">
        <v>36994.89</v>
      </c>
      <c r="I1735" s="42" t="n">
        <v>392.51</v>
      </c>
      <c r="J1735" s="42" t="n">
        <v>36602.38</v>
      </c>
      <c r="K1735" s="42" t="n">
        <v>0</v>
      </c>
      <c r="L1735" s="42" t="n">
        <v>16</v>
      </c>
      <c r="M1735" s="42" t="n">
        <v>113</v>
      </c>
      <c r="N1735" s="42" t="n">
        <v>36602.38</v>
      </c>
      <c r="O1735" s="42" t="n">
        <v>36602.38</v>
      </c>
      <c r="P1735" s="42" t="n">
        <v>1</v>
      </c>
      <c r="Q1735" s="42" t="n">
        <v>0</v>
      </c>
      <c r="R1735" s="42" t="n">
        <v>0</v>
      </c>
      <c r="S1735" s="42">
        <f>N1735-(J1735-K1735)</f>
        <v/>
      </c>
      <c r="T1735">
        <f>IF(N1735=0,0,IF(AND(ABS(S1735)&gt;Calc!$B$8,ABS(S1735)/ABS(N1735)&gt;Calc!$B$9),1,0))</f>
        <v/>
      </c>
      <c r="U1735">
        <f>IF(AND(A1735=Calc!$B$3,OR(Calc!$B$6="*",G1735=Calc!$B$6),OR(Calc!$B$7="*",F1735=Calc!$B$7)),1,0)</f>
        <v/>
      </c>
      <c r="V1735">
        <f>IF(AND(U1735=1,J1735&gt;0),J1735+ROW()/1000000,0)</f>
        <v/>
      </c>
      <c r="W1735">
        <f>IF(AND(U1735=1,OR(N1735&lt;&gt;0,J1735&lt;&gt;0)),ABS(S1735)+ROW()/1000000,0)</f>
        <v/>
      </c>
      <c r="X1735">
        <f>IF(AND(U1735=1,T1735=1,C1735&lt;&gt;0),ABS(S1735)+ROW()/1000000,0)</f>
        <v/>
      </c>
    </row>
    <row r="1736">
      <c r="A1736" t="n">
        <v>201901</v>
      </c>
      <c r="B1736" t="inlineStr">
        <is>
          <t>01/2019</t>
        </is>
      </c>
      <c r="C1736" t="n">
        <v>55</v>
      </c>
      <c r="D1736" t="inlineStr">
        <is>
          <t>S55</t>
        </is>
      </c>
      <c r="E1736" t="inlineStr">
        <is>
          <t>Nexa Nevada (S55)</t>
        </is>
      </c>
      <c r="F1736" t="inlineStr">
        <is>
          <t>Mỹ</t>
        </is>
      </c>
      <c r="G1736" t="inlineStr">
        <is>
          <t>POS</t>
        </is>
      </c>
      <c r="H1736" s="42" t="n">
        <v>35537.87</v>
      </c>
      <c r="I1736" s="42" t="n">
        <v>913.03</v>
      </c>
      <c r="J1736" s="42" t="n">
        <v>34624.84</v>
      </c>
      <c r="K1736" s="42" t="n">
        <v>4.85</v>
      </c>
      <c r="L1736" s="42" t="n">
        <v>17</v>
      </c>
      <c r="M1736" s="42" t="n">
        <v>140</v>
      </c>
      <c r="N1736" s="42" t="n">
        <v>34619.99</v>
      </c>
      <c r="O1736" s="42" t="n">
        <v>34624.84</v>
      </c>
      <c r="P1736" s="42" t="n">
        <v>0</v>
      </c>
      <c r="Q1736" s="42" t="n">
        <v>0</v>
      </c>
      <c r="R1736" s="42" t="n">
        <v>0</v>
      </c>
      <c r="S1736" s="42">
        <f>N1736-(J1736-K1736)</f>
        <v/>
      </c>
      <c r="T1736">
        <f>IF(N1736=0,0,IF(AND(ABS(S1736)&gt;Calc!$B$8,ABS(S1736)/ABS(N1736)&gt;Calc!$B$9),1,0))</f>
        <v/>
      </c>
      <c r="U1736">
        <f>IF(AND(A1736=Calc!$B$3,OR(Calc!$B$6="*",G1736=Calc!$B$6),OR(Calc!$B$7="*",F1736=Calc!$B$7)),1,0)</f>
        <v/>
      </c>
      <c r="V1736">
        <f>IF(AND(U1736=1,J1736&gt;0),J1736+ROW()/1000000,0)</f>
        <v/>
      </c>
      <c r="W1736">
        <f>IF(AND(U1736=1,OR(N1736&lt;&gt;0,J1736&lt;&gt;0)),ABS(S1736)+ROW()/1000000,0)</f>
        <v/>
      </c>
      <c r="X1736">
        <f>IF(AND(U1736=1,T1736=1,C1736&lt;&gt;0),ABS(S1736)+ROW()/1000000,0)</f>
        <v/>
      </c>
    </row>
    <row r="1737">
      <c r="A1737" t="n">
        <v>201901</v>
      </c>
      <c r="B1737" t="inlineStr">
        <is>
          <t>01/2019</t>
        </is>
      </c>
      <c r="C1737" t="n">
        <v>56</v>
      </c>
      <c r="D1737" t="inlineStr">
        <is>
          <t>S56</t>
        </is>
      </c>
      <c r="E1737" t="inlineStr">
        <is>
          <t>Nexa New Hampshire (S56)</t>
        </is>
      </c>
      <c r="F1737" t="inlineStr">
        <is>
          <t>Mỹ</t>
        </is>
      </c>
      <c r="G1737" t="inlineStr">
        <is>
          <t>POS</t>
        </is>
      </c>
      <c r="H1737" s="42" t="n">
        <v>48128.25</v>
      </c>
      <c r="I1737" s="42" t="n">
        <v>79.86</v>
      </c>
      <c r="J1737" s="42" t="n">
        <v>48048.39</v>
      </c>
      <c r="K1737" s="42" t="n">
        <v>13.78</v>
      </c>
      <c r="L1737" s="42" t="n">
        <v>16</v>
      </c>
      <c r="M1737" s="42" t="n">
        <v>168</v>
      </c>
      <c r="N1737" s="42" t="n">
        <v>48814.58</v>
      </c>
      <c r="O1737" s="42" t="n">
        <v>48048.39</v>
      </c>
      <c r="P1737" s="42" t="n">
        <v>1</v>
      </c>
      <c r="Q1737" s="42" t="n">
        <v>0</v>
      </c>
      <c r="R1737" s="42" t="n">
        <v>0</v>
      </c>
      <c r="S1737" s="42">
        <f>N1737-(J1737-K1737)</f>
        <v/>
      </c>
      <c r="T1737">
        <f>IF(N1737=0,0,IF(AND(ABS(S1737)&gt;Calc!$B$8,ABS(S1737)/ABS(N1737)&gt;Calc!$B$9),1,0))</f>
        <v/>
      </c>
      <c r="U1737">
        <f>IF(AND(A1737=Calc!$B$3,OR(Calc!$B$6="*",G1737=Calc!$B$6),OR(Calc!$B$7="*",F1737=Calc!$B$7)),1,0)</f>
        <v/>
      </c>
      <c r="V1737">
        <f>IF(AND(U1737=1,J1737&gt;0),J1737+ROW()/1000000,0)</f>
        <v/>
      </c>
      <c r="W1737">
        <f>IF(AND(U1737=1,OR(N1737&lt;&gt;0,J1737&lt;&gt;0)),ABS(S1737)+ROW()/1000000,0)</f>
        <v/>
      </c>
      <c r="X1737">
        <f>IF(AND(U1737=1,T1737=1,C1737&lt;&gt;0),ABS(S1737)+ROW()/1000000,0)</f>
        <v/>
      </c>
    </row>
    <row r="1738">
      <c r="A1738" t="n">
        <v>201901</v>
      </c>
      <c r="B1738" t="inlineStr">
        <is>
          <t>01/2019</t>
        </is>
      </c>
      <c r="C1738" t="n">
        <v>57</v>
      </c>
      <c r="D1738" t="inlineStr">
        <is>
          <t>S57</t>
        </is>
      </c>
      <c r="E1738" t="inlineStr">
        <is>
          <t>Nexa New Mexico (S57)</t>
        </is>
      </c>
      <c r="F1738" t="inlineStr">
        <is>
          <t>Mỹ</t>
        </is>
      </c>
      <c r="G1738" t="inlineStr">
        <is>
          <t>POS</t>
        </is>
      </c>
      <c r="H1738" s="42" t="n">
        <v>76154.32000000001</v>
      </c>
      <c r="I1738" s="42" t="n">
        <v>438.52</v>
      </c>
      <c r="J1738" s="42" t="n">
        <v>75715.8</v>
      </c>
      <c r="K1738" s="42" t="n">
        <v>4622.89</v>
      </c>
      <c r="L1738" s="42" t="n">
        <v>22</v>
      </c>
      <c r="M1738" s="42" t="n">
        <v>198</v>
      </c>
      <c r="N1738" s="42" t="n">
        <v>71092.91</v>
      </c>
      <c r="O1738" s="42" t="n">
        <v>75715.8</v>
      </c>
      <c r="P1738" s="42" t="n">
        <v>0</v>
      </c>
      <c r="Q1738" s="42" t="n">
        <v>0</v>
      </c>
      <c r="R1738" s="42" t="n">
        <v>0</v>
      </c>
      <c r="S1738" s="42">
        <f>N1738-(J1738-K1738)</f>
        <v/>
      </c>
      <c r="T1738">
        <f>IF(N1738=0,0,IF(AND(ABS(S1738)&gt;Calc!$B$8,ABS(S1738)/ABS(N1738)&gt;Calc!$B$9),1,0))</f>
        <v/>
      </c>
      <c r="U1738">
        <f>IF(AND(A1738=Calc!$B$3,OR(Calc!$B$6="*",G1738=Calc!$B$6),OR(Calc!$B$7="*",F1738=Calc!$B$7)),1,0)</f>
        <v/>
      </c>
      <c r="V1738">
        <f>IF(AND(U1738=1,J1738&gt;0),J1738+ROW()/1000000,0)</f>
        <v/>
      </c>
      <c r="W1738">
        <f>IF(AND(U1738=1,OR(N1738&lt;&gt;0,J1738&lt;&gt;0)),ABS(S1738)+ROW()/1000000,0)</f>
        <v/>
      </c>
      <c r="X1738">
        <f>IF(AND(U1738=1,T1738=1,C1738&lt;&gt;0),ABS(S1738)+ROW()/1000000,0)</f>
        <v/>
      </c>
    </row>
    <row r="1739">
      <c r="A1739" t="n">
        <v>201901</v>
      </c>
      <c r="B1739" t="inlineStr">
        <is>
          <t>01/2019</t>
        </is>
      </c>
      <c r="C1739" t="n">
        <v>59</v>
      </c>
      <c r="D1739" t="inlineStr">
        <is>
          <t>S59</t>
        </is>
      </c>
      <c r="E1739" t="inlineStr">
        <is>
          <t>Nexa Oregon (S59)</t>
        </is>
      </c>
      <c r="F1739" t="inlineStr">
        <is>
          <t>Mỹ</t>
        </is>
      </c>
      <c r="G1739" t="inlineStr">
        <is>
          <t>POS</t>
        </is>
      </c>
      <c r="H1739" s="42" t="n">
        <v>50205.68</v>
      </c>
      <c r="I1739" s="42" t="n">
        <v>2104.66</v>
      </c>
      <c r="J1739" s="42" t="n">
        <v>48101.02</v>
      </c>
      <c r="K1739" s="42" t="n">
        <v>986.6799999999999</v>
      </c>
      <c r="L1739" s="42" t="n">
        <v>22</v>
      </c>
      <c r="M1739" s="42" t="n">
        <v>140</v>
      </c>
      <c r="N1739" s="42" t="n">
        <v>47114.34</v>
      </c>
      <c r="O1739" s="42" t="n">
        <v>48101.02</v>
      </c>
      <c r="P1739" s="42" t="n">
        <v>0</v>
      </c>
      <c r="Q1739" s="42" t="n">
        <v>0</v>
      </c>
      <c r="R1739" s="42" t="n">
        <v>0</v>
      </c>
      <c r="S1739" s="42">
        <f>N1739-(J1739-K1739)</f>
        <v/>
      </c>
      <c r="T1739">
        <f>IF(N1739=0,0,IF(AND(ABS(S1739)&gt;Calc!$B$8,ABS(S1739)/ABS(N1739)&gt;Calc!$B$9),1,0))</f>
        <v/>
      </c>
      <c r="U1739">
        <f>IF(AND(A1739=Calc!$B$3,OR(Calc!$B$6="*",G1739=Calc!$B$6),OR(Calc!$B$7="*",F1739=Calc!$B$7)),1,0)</f>
        <v/>
      </c>
      <c r="V1739">
        <f>IF(AND(U1739=1,J1739&gt;0),J1739+ROW()/1000000,0)</f>
        <v/>
      </c>
      <c r="W1739">
        <f>IF(AND(U1739=1,OR(N1739&lt;&gt;0,J1739&lt;&gt;0)),ABS(S1739)+ROW()/1000000,0)</f>
        <v/>
      </c>
      <c r="X1739">
        <f>IF(AND(U1739=1,T1739=1,C1739&lt;&gt;0),ABS(S1739)+ROW()/1000000,0)</f>
        <v/>
      </c>
    </row>
    <row r="1740">
      <c r="A1740" t="n">
        <v>201901</v>
      </c>
      <c r="B1740" t="inlineStr">
        <is>
          <t>01/2019</t>
        </is>
      </c>
      <c r="C1740" t="n">
        <v>61</v>
      </c>
      <c r="D1740" t="inlineStr">
        <is>
          <t>S61</t>
        </is>
      </c>
      <c r="E1740" t="inlineStr">
        <is>
          <t>Nexa South Carolina (S61)</t>
        </is>
      </c>
      <c r="F1740" t="inlineStr">
        <is>
          <t>Mỹ</t>
        </is>
      </c>
      <c r="G1740" t="inlineStr">
        <is>
          <t>POS</t>
        </is>
      </c>
      <c r="H1740" s="42" t="n">
        <v>53040.46</v>
      </c>
      <c r="I1740" s="42" t="n">
        <v>1021.53</v>
      </c>
      <c r="J1740" s="42" t="n">
        <v>52018.93</v>
      </c>
      <c r="K1740" s="42" t="n">
        <v>9.99</v>
      </c>
      <c r="L1740" s="42" t="n">
        <v>25</v>
      </c>
      <c r="M1740" s="42" t="n">
        <v>186</v>
      </c>
      <c r="N1740" s="42" t="n">
        <v>52008.94</v>
      </c>
      <c r="O1740" s="42" t="n">
        <v>52018.93</v>
      </c>
      <c r="P1740" s="42" t="n">
        <v>0</v>
      </c>
      <c r="Q1740" s="42" t="n">
        <v>0</v>
      </c>
      <c r="R1740" s="42" t="n">
        <v>1</v>
      </c>
      <c r="S1740" s="42">
        <f>N1740-(J1740-K1740)</f>
        <v/>
      </c>
      <c r="T1740">
        <f>IF(N1740=0,0,IF(AND(ABS(S1740)&gt;Calc!$B$8,ABS(S1740)/ABS(N1740)&gt;Calc!$B$9),1,0))</f>
        <v/>
      </c>
      <c r="U1740">
        <f>IF(AND(A1740=Calc!$B$3,OR(Calc!$B$6="*",G1740=Calc!$B$6),OR(Calc!$B$7="*",F1740=Calc!$B$7)),1,0)</f>
        <v/>
      </c>
      <c r="V1740">
        <f>IF(AND(U1740=1,J1740&gt;0),J1740+ROW()/1000000,0)</f>
        <v/>
      </c>
      <c r="W1740">
        <f>IF(AND(U1740=1,OR(N1740&lt;&gt;0,J1740&lt;&gt;0)),ABS(S1740)+ROW()/1000000,0)</f>
        <v/>
      </c>
      <c r="X1740">
        <f>IF(AND(U1740=1,T1740=1,C1740&lt;&gt;0),ABS(S1740)+ROW()/1000000,0)</f>
        <v/>
      </c>
    </row>
    <row r="1741">
      <c r="A1741" t="n">
        <v>201901</v>
      </c>
      <c r="B1741" t="inlineStr">
        <is>
          <t>01/2019</t>
        </is>
      </c>
      <c r="C1741" t="n">
        <v>62</v>
      </c>
      <c r="D1741" t="inlineStr">
        <is>
          <t>S62</t>
        </is>
      </c>
      <c r="E1741" t="inlineStr">
        <is>
          <t>Nexa South Dakota (S62)</t>
        </is>
      </c>
      <c r="F1741" t="inlineStr">
        <is>
          <t>Mỹ</t>
        </is>
      </c>
      <c r="G1741" t="inlineStr">
        <is>
          <t>POS</t>
        </is>
      </c>
      <c r="H1741" s="42" t="n">
        <v>28113.68</v>
      </c>
      <c r="I1741" s="42" t="n">
        <v>878.13</v>
      </c>
      <c r="J1741" s="42" t="n">
        <v>27235.55</v>
      </c>
      <c r="K1741" s="42" t="n">
        <v>2027.45</v>
      </c>
      <c r="L1741" s="42" t="n">
        <v>15</v>
      </c>
      <c r="M1741" s="42" t="n">
        <v>115</v>
      </c>
      <c r="N1741" s="42" t="n">
        <v>25096.1</v>
      </c>
      <c r="O1741" s="42" t="n">
        <v>27235.55</v>
      </c>
      <c r="P1741" s="42" t="n">
        <v>0</v>
      </c>
      <c r="Q1741" s="42" t="n">
        <v>0</v>
      </c>
      <c r="R1741" s="42" t="n">
        <v>0</v>
      </c>
      <c r="S1741" s="42">
        <f>N1741-(J1741-K1741)</f>
        <v/>
      </c>
      <c r="T1741">
        <f>IF(N1741=0,0,IF(AND(ABS(S1741)&gt;Calc!$B$8,ABS(S1741)/ABS(N1741)&gt;Calc!$B$9),1,0))</f>
        <v/>
      </c>
      <c r="U1741">
        <f>IF(AND(A1741=Calc!$B$3,OR(Calc!$B$6="*",G1741=Calc!$B$6),OR(Calc!$B$7="*",F1741=Calc!$B$7)),1,0)</f>
        <v/>
      </c>
      <c r="V1741">
        <f>IF(AND(U1741=1,J1741&gt;0),J1741+ROW()/1000000,0)</f>
        <v/>
      </c>
      <c r="W1741">
        <f>IF(AND(U1741=1,OR(N1741&lt;&gt;0,J1741&lt;&gt;0)),ABS(S1741)+ROW()/1000000,0)</f>
        <v/>
      </c>
      <c r="X1741">
        <f>IF(AND(U1741=1,T1741=1,C1741&lt;&gt;0),ABS(S1741)+ROW()/1000000,0)</f>
        <v/>
      </c>
    </row>
    <row r="1742">
      <c r="A1742" t="n">
        <v>201901</v>
      </c>
      <c r="B1742" t="inlineStr">
        <is>
          <t>01/2019</t>
        </is>
      </c>
      <c r="C1742" t="n">
        <v>63</v>
      </c>
      <c r="D1742" t="inlineStr">
        <is>
          <t>S63</t>
        </is>
      </c>
      <c r="E1742" t="inlineStr">
        <is>
          <t>Nexa Utah (S63)</t>
        </is>
      </c>
      <c r="F1742" t="inlineStr">
        <is>
          <t>Mỹ</t>
        </is>
      </c>
      <c r="G1742" t="inlineStr">
        <is>
          <t>POS</t>
        </is>
      </c>
      <c r="H1742" s="42" t="n">
        <v>35251.97</v>
      </c>
      <c r="I1742" s="42" t="n">
        <v>772.61</v>
      </c>
      <c r="J1742" s="42" t="n">
        <v>34479.36</v>
      </c>
      <c r="K1742" s="42" t="n">
        <v>2323.19</v>
      </c>
      <c r="L1742" s="42" t="n">
        <v>15</v>
      </c>
      <c r="M1742" s="42" t="n">
        <v>109</v>
      </c>
      <c r="N1742" s="42" t="n">
        <v>32056.18</v>
      </c>
      <c r="O1742" s="42" t="n">
        <v>34479.36</v>
      </c>
      <c r="P1742" s="42" t="n">
        <v>2</v>
      </c>
      <c r="Q1742" s="42" t="n">
        <v>0</v>
      </c>
      <c r="R1742" s="42" t="n">
        <v>0</v>
      </c>
      <c r="S1742" s="42">
        <f>N1742-(J1742-K1742)</f>
        <v/>
      </c>
      <c r="T1742">
        <f>IF(N1742=0,0,IF(AND(ABS(S1742)&gt;Calc!$B$8,ABS(S1742)/ABS(N1742)&gt;Calc!$B$9),1,0))</f>
        <v/>
      </c>
      <c r="U1742">
        <f>IF(AND(A1742=Calc!$B$3,OR(Calc!$B$6="*",G1742=Calc!$B$6),OR(Calc!$B$7="*",F1742=Calc!$B$7)),1,0)</f>
        <v/>
      </c>
      <c r="V1742">
        <f>IF(AND(U1742=1,J1742&gt;0),J1742+ROW()/1000000,0)</f>
        <v/>
      </c>
      <c r="W1742">
        <f>IF(AND(U1742=1,OR(N1742&lt;&gt;0,J1742&lt;&gt;0)),ABS(S1742)+ROW()/1000000,0)</f>
        <v/>
      </c>
      <c r="X1742">
        <f>IF(AND(U1742=1,T1742=1,C1742&lt;&gt;0),ABS(S1742)+ROW()/1000000,0)</f>
        <v/>
      </c>
    </row>
    <row r="1743">
      <c r="A1743" t="n">
        <v>201901</v>
      </c>
      <c r="B1743" t="inlineStr">
        <is>
          <t>01/2019</t>
        </is>
      </c>
      <c r="C1743" t="n">
        <v>64</v>
      </c>
      <c r="D1743" t="inlineStr">
        <is>
          <t>S64</t>
        </is>
      </c>
      <c r="E1743" t="inlineStr">
        <is>
          <t>Nexa Washington DC (S64)</t>
        </is>
      </c>
      <c r="F1743" t="inlineStr">
        <is>
          <t>Mỹ</t>
        </is>
      </c>
      <c r="G1743" t="inlineStr">
        <is>
          <t>POS</t>
        </is>
      </c>
      <c r="H1743" s="42" t="n">
        <v>38126.45</v>
      </c>
      <c r="I1743" s="42" t="n">
        <v>365.83</v>
      </c>
      <c r="J1743" s="42" t="n">
        <v>37760.62</v>
      </c>
      <c r="K1743" s="42" t="n">
        <v>794.35</v>
      </c>
      <c r="L1743" s="42" t="n">
        <v>31</v>
      </c>
      <c r="M1743" s="42" t="n">
        <v>170</v>
      </c>
      <c r="N1743" s="42" t="n">
        <v>36966.27</v>
      </c>
      <c r="O1743" s="42" t="n">
        <v>37760.62</v>
      </c>
      <c r="P1743" s="42" t="n">
        <v>0</v>
      </c>
      <c r="Q1743" s="42" t="n">
        <v>0</v>
      </c>
      <c r="R1743" s="42" t="n">
        <v>0</v>
      </c>
      <c r="S1743" s="42">
        <f>N1743-(J1743-K1743)</f>
        <v/>
      </c>
      <c r="T1743">
        <f>IF(N1743=0,0,IF(AND(ABS(S1743)&gt;Calc!$B$8,ABS(S1743)/ABS(N1743)&gt;Calc!$B$9),1,0))</f>
        <v/>
      </c>
      <c r="U1743">
        <f>IF(AND(A1743=Calc!$B$3,OR(Calc!$B$6="*",G1743=Calc!$B$6),OR(Calc!$B$7="*",F1743=Calc!$B$7)),1,0)</f>
        <v/>
      </c>
      <c r="V1743">
        <f>IF(AND(U1743=1,J1743&gt;0),J1743+ROW()/1000000,0)</f>
        <v/>
      </c>
      <c r="W1743">
        <f>IF(AND(U1743=1,OR(N1743&lt;&gt;0,J1743&lt;&gt;0)),ABS(S1743)+ROW()/1000000,0)</f>
        <v/>
      </c>
      <c r="X1743">
        <f>IF(AND(U1743=1,T1743=1,C1743&lt;&gt;0),ABS(S1743)+ROW()/1000000,0)</f>
        <v/>
      </c>
    </row>
    <row r="1744">
      <c r="A1744" t="n">
        <v>201901</v>
      </c>
      <c r="B1744" t="inlineStr">
        <is>
          <t>01/2019</t>
        </is>
      </c>
      <c r="C1744" t="n">
        <v>65</v>
      </c>
      <c r="D1744" t="inlineStr">
        <is>
          <t>S65</t>
        </is>
      </c>
      <c r="E1744" t="inlineStr">
        <is>
          <t>Nexa West Virginia (S65)</t>
        </is>
      </c>
      <c r="F1744" t="inlineStr">
        <is>
          <t>Mỹ</t>
        </is>
      </c>
      <c r="G1744" t="inlineStr">
        <is>
          <t>POS</t>
        </is>
      </c>
      <c r="H1744" s="42" t="n">
        <v>45061.25</v>
      </c>
      <c r="I1744" s="42" t="n">
        <v>1231.33</v>
      </c>
      <c r="J1744" s="42" t="n">
        <v>43829.92</v>
      </c>
      <c r="K1744" s="42" t="n">
        <v>453.79</v>
      </c>
      <c r="L1744" s="42" t="n">
        <v>25</v>
      </c>
      <c r="M1744" s="42" t="n">
        <v>207</v>
      </c>
      <c r="N1744" s="42" t="n">
        <v>43376.13</v>
      </c>
      <c r="O1744" s="42" t="n">
        <v>43829.92</v>
      </c>
      <c r="P1744" s="42" t="n">
        <v>0</v>
      </c>
      <c r="Q1744" s="42" t="n">
        <v>0</v>
      </c>
      <c r="R1744" s="42" t="n">
        <v>0</v>
      </c>
      <c r="S1744" s="42">
        <f>N1744-(J1744-K1744)</f>
        <v/>
      </c>
      <c r="T1744">
        <f>IF(N1744=0,0,IF(AND(ABS(S1744)&gt;Calc!$B$8,ABS(S1744)/ABS(N1744)&gt;Calc!$B$9),1,0))</f>
        <v/>
      </c>
      <c r="U1744">
        <f>IF(AND(A1744=Calc!$B$3,OR(Calc!$B$6="*",G1744=Calc!$B$6),OR(Calc!$B$7="*",F1744=Calc!$B$7)),1,0)</f>
        <v/>
      </c>
      <c r="V1744">
        <f>IF(AND(U1744=1,J1744&gt;0),J1744+ROW()/1000000,0)</f>
        <v/>
      </c>
      <c r="W1744">
        <f>IF(AND(U1744=1,OR(N1744&lt;&gt;0,J1744&lt;&gt;0)),ABS(S1744)+ROW()/1000000,0)</f>
        <v/>
      </c>
      <c r="X1744">
        <f>IF(AND(U1744=1,T1744=1,C1744&lt;&gt;0),ABS(S1744)+ROW()/1000000,0)</f>
        <v/>
      </c>
    </row>
    <row r="1745">
      <c r="A1745" t="n">
        <v>201901</v>
      </c>
      <c r="B1745" t="inlineStr">
        <is>
          <t>01/2019</t>
        </is>
      </c>
      <c r="C1745" t="n">
        <v>66</v>
      </c>
      <c r="D1745" t="inlineStr">
        <is>
          <t>S66</t>
        </is>
      </c>
      <c r="E1745" t="inlineStr">
        <is>
          <t>Nexa Wyoming (S66)</t>
        </is>
      </c>
      <c r="F1745" t="inlineStr">
        <is>
          <t>Mỹ</t>
        </is>
      </c>
      <c r="G1745" t="inlineStr">
        <is>
          <t>POS</t>
        </is>
      </c>
      <c r="H1745" s="42" t="n">
        <v>59436.71</v>
      </c>
      <c r="I1745" s="42" t="n">
        <v>1390.16</v>
      </c>
      <c r="J1745" s="42" t="n">
        <v>58046.55</v>
      </c>
      <c r="K1745" s="42" t="n">
        <v>962.98</v>
      </c>
      <c r="L1745" s="42" t="n">
        <v>12</v>
      </c>
      <c r="M1745" s="42" t="n">
        <v>119</v>
      </c>
      <c r="N1745" s="42" t="n">
        <v>57083.57</v>
      </c>
      <c r="O1745" s="42" t="n">
        <v>58046.55</v>
      </c>
      <c r="P1745" s="42" t="n">
        <v>1</v>
      </c>
      <c r="Q1745" s="42" t="n">
        <v>0</v>
      </c>
      <c r="R1745" s="42" t="n">
        <v>0</v>
      </c>
      <c r="S1745" s="42">
        <f>N1745-(J1745-K1745)</f>
        <v/>
      </c>
      <c r="T1745">
        <f>IF(N1745=0,0,IF(AND(ABS(S1745)&gt;Calc!$B$8,ABS(S1745)/ABS(N1745)&gt;Calc!$B$9),1,0))</f>
        <v/>
      </c>
      <c r="U1745">
        <f>IF(AND(A1745=Calc!$B$3,OR(Calc!$B$6="*",G1745=Calc!$B$6),OR(Calc!$B$7="*",F1745=Calc!$B$7)),1,0)</f>
        <v/>
      </c>
      <c r="V1745">
        <f>IF(AND(U1745=1,J1745&gt;0),J1745+ROW()/1000000,0)</f>
        <v/>
      </c>
      <c r="W1745">
        <f>IF(AND(U1745=1,OR(N1745&lt;&gt;0,J1745&lt;&gt;0)),ABS(S1745)+ROW()/1000000,0)</f>
        <v/>
      </c>
      <c r="X1745">
        <f>IF(AND(U1745=1,T1745=1,C1745&lt;&gt;0),ABS(S1745)+ROW()/1000000,0)</f>
        <v/>
      </c>
    </row>
    <row r="1746">
      <c r="A1746" t="n">
        <v>201902</v>
      </c>
      <c r="B1746" t="inlineStr">
        <is>
          <t>02/2019</t>
        </is>
      </c>
      <c r="C1746" t="n">
        <v>0</v>
      </c>
      <c r="D1746" t="inlineStr">
        <is>
          <t>ONL</t>
        </is>
      </c>
      <c r="E1746" t="inlineStr">
        <is>
          <t>Nexa Online (website/app)</t>
        </is>
      </c>
      <c r="F1746" t="inlineStr">
        <is>
          <t>Online</t>
        </is>
      </c>
      <c r="G1746" t="inlineStr">
        <is>
          <t>ONLINE</t>
        </is>
      </c>
      <c r="H1746" s="42" t="n">
        <v>484704.39</v>
      </c>
      <c r="I1746" s="42" t="n">
        <v>12462.26</v>
      </c>
      <c r="J1746" s="42" t="n">
        <v>472242.13</v>
      </c>
      <c r="K1746" s="42" t="n">
        <v>5003.95</v>
      </c>
      <c r="L1746" s="42" t="n">
        <v>210</v>
      </c>
      <c r="M1746" s="42" t="n">
        <v>1576</v>
      </c>
      <c r="N1746" s="42" t="n">
        <v>414200.12</v>
      </c>
      <c r="O1746" s="42" t="n">
        <v>419204.07</v>
      </c>
      <c r="P1746" s="42" t="n">
        <v>1</v>
      </c>
      <c r="Q1746" s="42" t="n">
        <v>0</v>
      </c>
      <c r="R1746" s="42" t="n">
        <v>1</v>
      </c>
      <c r="S1746" s="42">
        <f>N1746-(J1746-K1746)</f>
        <v/>
      </c>
      <c r="T1746">
        <f>IF(N1746=0,0,IF(AND(ABS(S1746)&gt;Calc!$B$8,ABS(S1746)/ABS(N1746)&gt;Calc!$B$9),1,0))</f>
        <v/>
      </c>
      <c r="U1746">
        <f>IF(AND(A1746=Calc!$B$3,OR(Calc!$B$6="*",G1746=Calc!$B$6),OR(Calc!$B$7="*",F1746=Calc!$B$7)),1,0)</f>
        <v/>
      </c>
      <c r="V1746">
        <f>IF(AND(U1746=1,J1746&gt;0),J1746+ROW()/1000000,0)</f>
        <v/>
      </c>
      <c r="W1746">
        <f>IF(AND(U1746=1,OR(N1746&lt;&gt;0,J1746&lt;&gt;0)),ABS(S1746)+ROW()/1000000,0)</f>
        <v/>
      </c>
      <c r="X1746">
        <f>IF(AND(U1746=1,T1746=1,C1746&lt;&gt;0),ABS(S1746)+ROW()/1000000,0)</f>
        <v/>
      </c>
    </row>
    <row r="1747">
      <c r="A1747" t="n">
        <v>201902</v>
      </c>
      <c r="B1747" t="inlineStr">
        <is>
          <t>02/2019</t>
        </is>
      </c>
      <c r="C1747" t="n">
        <v>1</v>
      </c>
      <c r="D1747" t="inlineStr">
        <is>
          <t>S01</t>
        </is>
      </c>
      <c r="E1747" t="inlineStr">
        <is>
          <t>Nexa Australian Capital Territory (S01)</t>
        </is>
      </c>
      <c r="F1747" t="inlineStr">
        <is>
          <t>Úc</t>
        </is>
      </c>
      <c r="G1747" t="inlineStr">
        <is>
          <t>POS</t>
        </is>
      </c>
      <c r="H1747" s="42" t="n">
        <v>2052.26</v>
      </c>
      <c r="I1747" s="42" t="n">
        <v>0</v>
      </c>
      <c r="J1747" s="42" t="n">
        <v>2052.26</v>
      </c>
      <c r="K1747" s="42" t="n">
        <v>292.6</v>
      </c>
      <c r="L1747" s="42" t="n">
        <v>4</v>
      </c>
      <c r="M1747" s="42" t="n">
        <v>27</v>
      </c>
      <c r="N1747" s="42" t="n">
        <v>1759.66</v>
      </c>
      <c r="O1747" s="42" t="n">
        <v>2052.26</v>
      </c>
      <c r="P1747" s="42" t="n">
        <v>0</v>
      </c>
      <c r="Q1747" s="42" t="n">
        <v>0</v>
      </c>
      <c r="R1747" s="42" t="n">
        <v>0</v>
      </c>
      <c r="S1747" s="42">
        <f>N1747-(J1747-K1747)</f>
        <v/>
      </c>
      <c r="T1747">
        <f>IF(N1747=0,0,IF(AND(ABS(S1747)&gt;Calc!$B$8,ABS(S1747)/ABS(N1747)&gt;Calc!$B$9),1,0))</f>
        <v/>
      </c>
      <c r="U1747">
        <f>IF(AND(A1747=Calc!$B$3,OR(Calc!$B$6="*",G1747=Calc!$B$6),OR(Calc!$B$7="*",F1747=Calc!$B$7)),1,0)</f>
        <v/>
      </c>
      <c r="V1747">
        <f>IF(AND(U1747=1,J1747&gt;0),J1747+ROW()/1000000,0)</f>
        <v/>
      </c>
      <c r="W1747">
        <f>IF(AND(U1747=1,OR(N1747&lt;&gt;0,J1747&lt;&gt;0)),ABS(S1747)+ROW()/1000000,0)</f>
        <v/>
      </c>
      <c r="X1747">
        <f>IF(AND(U1747=1,T1747=1,C1747&lt;&gt;0),ABS(S1747)+ROW()/1000000,0)</f>
        <v/>
      </c>
    </row>
    <row r="1748">
      <c r="A1748" t="n">
        <v>201902</v>
      </c>
      <c r="B1748" t="inlineStr">
        <is>
          <t>02/2019</t>
        </is>
      </c>
      <c r="C1748" t="n">
        <v>4</v>
      </c>
      <c r="D1748" t="inlineStr">
        <is>
          <t>S04</t>
        </is>
      </c>
      <c r="E1748" t="inlineStr">
        <is>
          <t>Nexa Tasmania (S04)</t>
        </is>
      </c>
      <c r="F1748" t="inlineStr">
        <is>
          <t>Úc</t>
        </is>
      </c>
      <c r="G1748" t="inlineStr">
        <is>
          <t>POS</t>
        </is>
      </c>
      <c r="H1748" s="42" t="n">
        <v>11564.13</v>
      </c>
      <c r="I1748" s="42" t="n">
        <v>0</v>
      </c>
      <c r="J1748" s="42" t="n">
        <v>11564.13</v>
      </c>
      <c r="K1748" s="42" t="n">
        <v>0</v>
      </c>
      <c r="L1748" s="42" t="n">
        <v>7</v>
      </c>
      <c r="M1748" s="42" t="n">
        <v>42</v>
      </c>
      <c r="N1748" s="42" t="n">
        <v>11564.13</v>
      </c>
      <c r="O1748" s="42" t="n">
        <v>11564.13</v>
      </c>
      <c r="P1748" s="42" t="n">
        <v>0</v>
      </c>
      <c r="Q1748" s="42" t="n">
        <v>0</v>
      </c>
      <c r="R1748" s="42" t="n">
        <v>0</v>
      </c>
      <c r="S1748" s="42">
        <f>N1748-(J1748-K1748)</f>
        <v/>
      </c>
      <c r="T1748">
        <f>IF(N1748=0,0,IF(AND(ABS(S1748)&gt;Calc!$B$8,ABS(S1748)/ABS(N1748)&gt;Calc!$B$9),1,0))</f>
        <v/>
      </c>
      <c r="U1748">
        <f>IF(AND(A1748=Calc!$B$3,OR(Calc!$B$6="*",G1748=Calc!$B$6),OR(Calc!$B$7="*",F1748=Calc!$B$7)),1,0)</f>
        <v/>
      </c>
      <c r="V1748">
        <f>IF(AND(U1748=1,J1748&gt;0),J1748+ROW()/1000000,0)</f>
        <v/>
      </c>
      <c r="W1748">
        <f>IF(AND(U1748=1,OR(N1748&lt;&gt;0,J1748&lt;&gt;0)),ABS(S1748)+ROW()/1000000,0)</f>
        <v/>
      </c>
      <c r="X1748">
        <f>IF(AND(U1748=1,T1748=1,C1748&lt;&gt;0),ABS(S1748)+ROW()/1000000,0)</f>
        <v/>
      </c>
    </row>
    <row r="1749">
      <c r="A1749" t="n">
        <v>201902</v>
      </c>
      <c r="B1749" t="inlineStr">
        <is>
          <t>02/2019</t>
        </is>
      </c>
      <c r="C1749" t="n">
        <v>5</v>
      </c>
      <c r="D1749" t="inlineStr">
        <is>
          <t>S05</t>
        </is>
      </c>
      <c r="E1749" t="inlineStr">
        <is>
          <t>Nexa Victoria (S05)</t>
        </is>
      </c>
      <c r="F1749" t="inlineStr">
        <is>
          <t>Úc</t>
        </is>
      </c>
      <c r="G1749" t="inlineStr">
        <is>
          <t>POS</t>
        </is>
      </c>
      <c r="H1749" s="42" t="n">
        <v>31424.36</v>
      </c>
      <c r="I1749" s="42" t="n">
        <v>0</v>
      </c>
      <c r="J1749" s="42" t="n">
        <v>31424.36</v>
      </c>
      <c r="K1749" s="42" t="n">
        <v>0</v>
      </c>
      <c r="L1749" s="42" t="n">
        <v>10</v>
      </c>
      <c r="M1749" s="42" t="n">
        <v>110</v>
      </c>
      <c r="N1749" s="42" t="n">
        <v>31424.36</v>
      </c>
      <c r="O1749" s="42" t="n">
        <v>31424.36</v>
      </c>
      <c r="P1749" s="42" t="n">
        <v>0</v>
      </c>
      <c r="Q1749" s="42" t="n">
        <v>0</v>
      </c>
      <c r="R1749" s="42" t="n">
        <v>0</v>
      </c>
      <c r="S1749" s="42">
        <f>N1749-(J1749-K1749)</f>
        <v/>
      </c>
      <c r="T1749">
        <f>IF(N1749=0,0,IF(AND(ABS(S1749)&gt;Calc!$B$8,ABS(S1749)/ABS(N1749)&gt;Calc!$B$9),1,0))</f>
        <v/>
      </c>
      <c r="U1749">
        <f>IF(AND(A1749=Calc!$B$3,OR(Calc!$B$6="*",G1749=Calc!$B$6),OR(Calc!$B$7="*",F1749=Calc!$B$7)),1,0)</f>
        <v/>
      </c>
      <c r="V1749">
        <f>IF(AND(U1749=1,J1749&gt;0),J1749+ROW()/1000000,0)</f>
        <v/>
      </c>
      <c r="W1749">
        <f>IF(AND(U1749=1,OR(N1749&lt;&gt;0,J1749&lt;&gt;0)),ABS(S1749)+ROW()/1000000,0)</f>
        <v/>
      </c>
      <c r="X1749">
        <f>IF(AND(U1749=1,T1749=1,C1749&lt;&gt;0),ABS(S1749)+ROW()/1000000,0)</f>
        <v/>
      </c>
    </row>
    <row r="1750">
      <c r="A1750" t="n">
        <v>201902</v>
      </c>
      <c r="B1750" t="inlineStr">
        <is>
          <t>02/2019</t>
        </is>
      </c>
      <c r="C1750" t="n">
        <v>6</v>
      </c>
      <c r="D1750" t="inlineStr">
        <is>
          <t>S06</t>
        </is>
      </c>
      <c r="E1750" t="inlineStr">
        <is>
          <t>Nexa Western Australia (S06)</t>
        </is>
      </c>
      <c r="F1750" t="inlineStr">
        <is>
          <t>Úc</t>
        </is>
      </c>
      <c r="G1750" t="inlineStr">
        <is>
          <t>POS</t>
        </is>
      </c>
      <c r="H1750" s="42" t="n">
        <v>10225.47</v>
      </c>
      <c r="I1750" s="42" t="n">
        <v>0</v>
      </c>
      <c r="J1750" s="42" t="n">
        <v>10225.47</v>
      </c>
      <c r="K1750" s="42" t="n">
        <v>0</v>
      </c>
      <c r="L1750" s="42" t="n">
        <v>3</v>
      </c>
      <c r="M1750" s="42" t="n">
        <v>37</v>
      </c>
      <c r="N1750" s="42" t="n">
        <v>10225.47</v>
      </c>
      <c r="O1750" s="42" t="n">
        <v>10225.47</v>
      </c>
      <c r="P1750" s="42" t="n">
        <v>0</v>
      </c>
      <c r="Q1750" s="42" t="n">
        <v>0</v>
      </c>
      <c r="R1750" s="42" t="n">
        <v>0</v>
      </c>
      <c r="S1750" s="42">
        <f>N1750-(J1750-K1750)</f>
        <v/>
      </c>
      <c r="T1750">
        <f>IF(N1750=0,0,IF(AND(ABS(S1750)&gt;Calc!$B$8,ABS(S1750)/ABS(N1750)&gt;Calc!$B$9),1,0))</f>
        <v/>
      </c>
      <c r="U1750">
        <f>IF(AND(A1750=Calc!$B$3,OR(Calc!$B$6="*",G1750=Calc!$B$6),OR(Calc!$B$7="*",F1750=Calc!$B$7)),1,0)</f>
        <v/>
      </c>
      <c r="V1750">
        <f>IF(AND(U1750=1,J1750&gt;0),J1750+ROW()/1000000,0)</f>
        <v/>
      </c>
      <c r="W1750">
        <f>IF(AND(U1750=1,OR(N1750&lt;&gt;0,J1750&lt;&gt;0)),ABS(S1750)+ROW()/1000000,0)</f>
        <v/>
      </c>
      <c r="X1750">
        <f>IF(AND(U1750=1,T1750=1,C1750&lt;&gt;0),ABS(S1750)+ROW()/1000000,0)</f>
        <v/>
      </c>
    </row>
    <row r="1751">
      <c r="A1751" t="n">
        <v>201902</v>
      </c>
      <c r="B1751" t="inlineStr">
        <is>
          <t>02/2019</t>
        </is>
      </c>
      <c r="C1751" t="n">
        <v>8</v>
      </c>
      <c r="D1751" t="inlineStr">
        <is>
          <t>S08</t>
        </is>
      </c>
      <c r="E1751" t="inlineStr">
        <is>
          <t>Nexa Newfoundland and Labrador (S08)</t>
        </is>
      </c>
      <c r="F1751" t="inlineStr">
        <is>
          <t>Canada</t>
        </is>
      </c>
      <c r="G1751" t="inlineStr">
        <is>
          <t>POS</t>
        </is>
      </c>
      <c r="H1751" s="42" t="n">
        <v>57393.99</v>
      </c>
      <c r="I1751" s="42" t="n">
        <v>0</v>
      </c>
      <c r="J1751" s="42" t="n">
        <v>57393.99</v>
      </c>
      <c r="K1751" s="42" t="n">
        <v>592</v>
      </c>
      <c r="L1751" s="42" t="n">
        <v>26</v>
      </c>
      <c r="M1751" s="42" t="n">
        <v>222</v>
      </c>
      <c r="N1751" s="42" t="n">
        <v>56801.99</v>
      </c>
      <c r="O1751" s="42" t="n">
        <v>57393.99</v>
      </c>
      <c r="P1751" s="42" t="n">
        <v>0</v>
      </c>
      <c r="Q1751" s="42" t="n">
        <v>0</v>
      </c>
      <c r="R1751" s="42" t="n">
        <v>1</v>
      </c>
      <c r="S1751" s="42">
        <f>N1751-(J1751-K1751)</f>
        <v/>
      </c>
      <c r="T1751">
        <f>IF(N1751=0,0,IF(AND(ABS(S1751)&gt;Calc!$B$8,ABS(S1751)/ABS(N1751)&gt;Calc!$B$9),1,0))</f>
        <v/>
      </c>
      <c r="U1751">
        <f>IF(AND(A1751=Calc!$B$3,OR(Calc!$B$6="*",G1751=Calc!$B$6),OR(Calc!$B$7="*",F1751=Calc!$B$7)),1,0)</f>
        <v/>
      </c>
      <c r="V1751">
        <f>IF(AND(U1751=1,J1751&gt;0),J1751+ROW()/1000000,0)</f>
        <v/>
      </c>
      <c r="W1751">
        <f>IF(AND(U1751=1,OR(N1751&lt;&gt;0,J1751&lt;&gt;0)),ABS(S1751)+ROW()/1000000,0)</f>
        <v/>
      </c>
      <c r="X1751">
        <f>IF(AND(U1751=1,T1751=1,C1751&lt;&gt;0),ABS(S1751)+ROW()/1000000,0)</f>
        <v/>
      </c>
    </row>
    <row r="1752">
      <c r="A1752" t="n">
        <v>201902</v>
      </c>
      <c r="B1752" t="inlineStr">
        <is>
          <t>02/2019</t>
        </is>
      </c>
      <c r="C1752" t="n">
        <v>9</v>
      </c>
      <c r="D1752" t="inlineStr">
        <is>
          <t>S09</t>
        </is>
      </c>
      <c r="E1752" t="inlineStr">
        <is>
          <t>Nexa Northwest Territories (S09)</t>
        </is>
      </c>
      <c r="F1752" t="inlineStr">
        <is>
          <t>Canada</t>
        </is>
      </c>
      <c r="G1752" t="inlineStr">
        <is>
          <t>POS</t>
        </is>
      </c>
      <c r="H1752" s="42" t="n">
        <v>29374.5</v>
      </c>
      <c r="I1752" s="42" t="n">
        <v>0</v>
      </c>
      <c r="J1752" s="42" t="n">
        <v>29374.5</v>
      </c>
      <c r="K1752" s="42" t="n">
        <v>1896</v>
      </c>
      <c r="L1752" s="42" t="n">
        <v>17</v>
      </c>
      <c r="M1752" s="42" t="n">
        <v>159</v>
      </c>
      <c r="N1752" s="42" t="n">
        <v>27478.5</v>
      </c>
      <c r="O1752" s="42" t="n">
        <v>29374.5</v>
      </c>
      <c r="P1752" s="42" t="n">
        <v>3</v>
      </c>
      <c r="Q1752" s="42" t="n">
        <v>0</v>
      </c>
      <c r="R1752" s="42" t="n">
        <v>1</v>
      </c>
      <c r="S1752" s="42">
        <f>N1752-(J1752-K1752)</f>
        <v/>
      </c>
      <c r="T1752">
        <f>IF(N1752=0,0,IF(AND(ABS(S1752)&gt;Calc!$B$8,ABS(S1752)/ABS(N1752)&gt;Calc!$B$9),1,0))</f>
        <v/>
      </c>
      <c r="U1752">
        <f>IF(AND(A1752=Calc!$B$3,OR(Calc!$B$6="*",G1752=Calc!$B$6),OR(Calc!$B$7="*",F1752=Calc!$B$7)),1,0)</f>
        <v/>
      </c>
      <c r="V1752">
        <f>IF(AND(U1752=1,J1752&gt;0),J1752+ROW()/1000000,0)</f>
        <v/>
      </c>
      <c r="W1752">
        <f>IF(AND(U1752=1,OR(N1752&lt;&gt;0,J1752&lt;&gt;0)),ABS(S1752)+ROW()/1000000,0)</f>
        <v/>
      </c>
      <c r="X1752">
        <f>IF(AND(U1752=1,T1752=1,C1752&lt;&gt;0),ABS(S1752)+ROW()/1000000,0)</f>
        <v/>
      </c>
    </row>
    <row r="1753">
      <c r="A1753" t="n">
        <v>201902</v>
      </c>
      <c r="B1753" t="inlineStr">
        <is>
          <t>02/2019</t>
        </is>
      </c>
      <c r="C1753" t="n">
        <v>10</v>
      </c>
      <c r="D1753" t="inlineStr">
        <is>
          <t>S10</t>
        </is>
      </c>
      <c r="E1753" t="inlineStr">
        <is>
          <t>Nexa Nunavut (S10)</t>
        </is>
      </c>
      <c r="F1753" t="inlineStr">
        <is>
          <t>Canada</t>
        </is>
      </c>
      <c r="G1753" t="inlineStr">
        <is>
          <t>POS</t>
        </is>
      </c>
      <c r="H1753" s="42" t="n">
        <v>45169.66</v>
      </c>
      <c r="I1753" s="42" t="n">
        <v>0</v>
      </c>
      <c r="J1753" s="42" t="n">
        <v>45169.66</v>
      </c>
      <c r="K1753" s="42" t="n">
        <v>585.99</v>
      </c>
      <c r="L1753" s="42" t="n">
        <v>21</v>
      </c>
      <c r="M1753" s="42" t="n">
        <v>159</v>
      </c>
      <c r="N1753" s="42" t="n">
        <v>44583.67</v>
      </c>
      <c r="O1753" s="42" t="n">
        <v>45169.66</v>
      </c>
      <c r="P1753" s="42" t="n">
        <v>0</v>
      </c>
      <c r="Q1753" s="42" t="n">
        <v>0</v>
      </c>
      <c r="R1753" s="42" t="n">
        <v>0</v>
      </c>
      <c r="S1753" s="42">
        <f>N1753-(J1753-K1753)</f>
        <v/>
      </c>
      <c r="T1753">
        <f>IF(N1753=0,0,IF(AND(ABS(S1753)&gt;Calc!$B$8,ABS(S1753)/ABS(N1753)&gt;Calc!$B$9),1,0))</f>
        <v/>
      </c>
      <c r="U1753">
        <f>IF(AND(A1753=Calc!$B$3,OR(Calc!$B$6="*",G1753=Calc!$B$6),OR(Calc!$B$7="*",F1753=Calc!$B$7)),1,0)</f>
        <v/>
      </c>
      <c r="V1753">
        <f>IF(AND(U1753=1,J1753&gt;0),J1753+ROW()/1000000,0)</f>
        <v/>
      </c>
      <c r="W1753">
        <f>IF(AND(U1753=1,OR(N1753&lt;&gt;0,J1753&lt;&gt;0)),ABS(S1753)+ROW()/1000000,0)</f>
        <v/>
      </c>
      <c r="X1753">
        <f>IF(AND(U1753=1,T1753=1,C1753&lt;&gt;0),ABS(S1753)+ROW()/1000000,0)</f>
        <v/>
      </c>
    </row>
    <row r="1754">
      <c r="A1754" t="n">
        <v>201902</v>
      </c>
      <c r="B1754" t="inlineStr">
        <is>
          <t>02/2019</t>
        </is>
      </c>
      <c r="C1754" t="n">
        <v>12</v>
      </c>
      <c r="D1754" t="inlineStr">
        <is>
          <t>S12</t>
        </is>
      </c>
      <c r="E1754" t="inlineStr">
        <is>
          <t>Nexa Basse-Normandie (S12)</t>
        </is>
      </c>
      <c r="F1754" t="inlineStr">
        <is>
          <t>Pháp</t>
        </is>
      </c>
      <c r="G1754" t="inlineStr">
        <is>
          <t>POS</t>
        </is>
      </c>
      <c r="H1754" s="42" t="n">
        <v>7760.48</v>
      </c>
      <c r="I1754" s="42" t="n">
        <v>0</v>
      </c>
      <c r="J1754" s="42" t="n">
        <v>7760.48</v>
      </c>
      <c r="K1754" s="42" t="n">
        <v>19.99</v>
      </c>
      <c r="L1754" s="42" t="n">
        <v>4</v>
      </c>
      <c r="M1754" s="42" t="n">
        <v>61</v>
      </c>
      <c r="N1754" s="42" t="n">
        <v>7760.48</v>
      </c>
      <c r="O1754" s="42" t="n">
        <v>7760.48</v>
      </c>
      <c r="P1754" s="42" t="n">
        <v>0</v>
      </c>
      <c r="Q1754" s="42" t="n">
        <v>0</v>
      </c>
      <c r="R1754" s="42" t="n">
        <v>0</v>
      </c>
      <c r="S1754" s="42">
        <f>N1754-(J1754-K1754)</f>
        <v/>
      </c>
      <c r="T1754">
        <f>IF(N1754=0,0,IF(AND(ABS(S1754)&gt;Calc!$B$8,ABS(S1754)/ABS(N1754)&gt;Calc!$B$9),1,0))</f>
        <v/>
      </c>
      <c r="U1754">
        <f>IF(AND(A1754=Calc!$B$3,OR(Calc!$B$6="*",G1754=Calc!$B$6),OR(Calc!$B$7="*",F1754=Calc!$B$7)),1,0)</f>
        <v/>
      </c>
      <c r="V1754">
        <f>IF(AND(U1754=1,J1754&gt;0),J1754+ROW()/1000000,0)</f>
        <v/>
      </c>
      <c r="W1754">
        <f>IF(AND(U1754=1,OR(N1754&lt;&gt;0,J1754&lt;&gt;0)),ABS(S1754)+ROW()/1000000,0)</f>
        <v/>
      </c>
      <c r="X1754">
        <f>IF(AND(U1754=1,T1754=1,C1754&lt;&gt;0),ABS(S1754)+ROW()/1000000,0)</f>
        <v/>
      </c>
    </row>
    <row r="1755">
      <c r="A1755" t="n">
        <v>201902</v>
      </c>
      <c r="B1755" t="inlineStr">
        <is>
          <t>02/2019</t>
        </is>
      </c>
      <c r="C1755" t="n">
        <v>13</v>
      </c>
      <c r="D1755" t="inlineStr">
        <is>
          <t>S13</t>
        </is>
      </c>
      <c r="E1755" t="inlineStr">
        <is>
          <t>Nexa Corse (S13)</t>
        </is>
      </c>
      <c r="F1755" t="inlineStr">
        <is>
          <t>Pháp</t>
        </is>
      </c>
      <c r="G1755" t="inlineStr">
        <is>
          <t>POS</t>
        </is>
      </c>
      <c r="H1755" s="42" t="n">
        <v>2773</v>
      </c>
      <c r="I1755" s="42" t="n">
        <v>0</v>
      </c>
      <c r="J1755" s="42" t="n">
        <v>2773</v>
      </c>
      <c r="K1755" s="42" t="n">
        <v>1299</v>
      </c>
      <c r="L1755" s="42" t="n">
        <v>2</v>
      </c>
      <c r="M1755" s="42" t="n">
        <v>7</v>
      </c>
      <c r="N1755" s="42" t="n">
        <v>1474</v>
      </c>
      <c r="O1755" s="42" t="n">
        <v>2773</v>
      </c>
      <c r="P1755" s="42" t="n">
        <v>0</v>
      </c>
      <c r="Q1755" s="42" t="n">
        <v>0</v>
      </c>
      <c r="R1755" s="42" t="n">
        <v>0</v>
      </c>
      <c r="S1755" s="42">
        <f>N1755-(J1755-K1755)</f>
        <v/>
      </c>
      <c r="T1755">
        <f>IF(N1755=0,0,IF(AND(ABS(S1755)&gt;Calc!$B$8,ABS(S1755)/ABS(N1755)&gt;Calc!$B$9),1,0))</f>
        <v/>
      </c>
      <c r="U1755">
        <f>IF(AND(A1755=Calc!$B$3,OR(Calc!$B$6="*",G1755=Calc!$B$6),OR(Calc!$B$7="*",F1755=Calc!$B$7)),1,0)</f>
        <v/>
      </c>
      <c r="V1755">
        <f>IF(AND(U1755=1,J1755&gt;0),J1755+ROW()/1000000,0)</f>
        <v/>
      </c>
      <c r="W1755">
        <f>IF(AND(U1755=1,OR(N1755&lt;&gt;0,J1755&lt;&gt;0)),ABS(S1755)+ROW()/1000000,0)</f>
        <v/>
      </c>
      <c r="X1755">
        <f>IF(AND(U1755=1,T1755=1,C1755&lt;&gt;0),ABS(S1755)+ROW()/1000000,0)</f>
        <v/>
      </c>
    </row>
    <row r="1756">
      <c r="A1756" t="n">
        <v>201902</v>
      </c>
      <c r="B1756" t="inlineStr">
        <is>
          <t>02/2019</t>
        </is>
      </c>
      <c r="C1756" t="n">
        <v>14</v>
      </c>
      <c r="D1756" t="inlineStr">
        <is>
          <t>S14</t>
        </is>
      </c>
      <c r="E1756" t="inlineStr">
        <is>
          <t>Nexa Franche-Comté (S14)</t>
        </is>
      </c>
      <c r="F1756" t="inlineStr">
        <is>
          <t>Pháp</t>
        </is>
      </c>
      <c r="G1756" t="inlineStr">
        <is>
          <t>POS</t>
        </is>
      </c>
      <c r="H1756" s="42" t="n">
        <v>1978.67</v>
      </c>
      <c r="I1756" s="42" t="n">
        <v>0</v>
      </c>
      <c r="J1756" s="42" t="n">
        <v>1978.67</v>
      </c>
      <c r="K1756" s="42" t="n">
        <v>0</v>
      </c>
      <c r="L1756" s="42" t="n">
        <v>3</v>
      </c>
      <c r="M1756" s="42" t="n">
        <v>14</v>
      </c>
      <c r="N1756" s="42" t="n">
        <v>1978.67</v>
      </c>
      <c r="O1756" s="42" t="n">
        <v>1978.67</v>
      </c>
      <c r="P1756" s="42" t="n">
        <v>0</v>
      </c>
      <c r="Q1756" s="42" t="n">
        <v>0</v>
      </c>
      <c r="R1756" s="42" t="n">
        <v>0</v>
      </c>
      <c r="S1756" s="42">
        <f>N1756-(J1756-K1756)</f>
        <v/>
      </c>
      <c r="T1756">
        <f>IF(N1756=0,0,IF(AND(ABS(S1756)&gt;Calc!$B$8,ABS(S1756)/ABS(N1756)&gt;Calc!$B$9),1,0))</f>
        <v/>
      </c>
      <c r="U1756">
        <f>IF(AND(A1756=Calc!$B$3,OR(Calc!$B$6="*",G1756=Calc!$B$6),OR(Calc!$B$7="*",F1756=Calc!$B$7)),1,0)</f>
        <v/>
      </c>
      <c r="V1756">
        <f>IF(AND(U1756=1,J1756&gt;0),J1756+ROW()/1000000,0)</f>
        <v/>
      </c>
      <c r="W1756">
        <f>IF(AND(U1756=1,OR(N1756&lt;&gt;0,J1756&lt;&gt;0)),ABS(S1756)+ROW()/1000000,0)</f>
        <v/>
      </c>
      <c r="X1756">
        <f>IF(AND(U1756=1,T1756=1,C1756&lt;&gt;0),ABS(S1756)+ROW()/1000000,0)</f>
        <v/>
      </c>
    </row>
    <row r="1757">
      <c r="A1757" t="n">
        <v>201902</v>
      </c>
      <c r="B1757" t="inlineStr">
        <is>
          <t>02/2019</t>
        </is>
      </c>
      <c r="C1757" t="n">
        <v>15</v>
      </c>
      <c r="D1757" t="inlineStr">
        <is>
          <t>S15</t>
        </is>
      </c>
      <c r="E1757" t="inlineStr">
        <is>
          <t>Nexa La Réunion (S15)</t>
        </is>
      </c>
      <c r="F1757" t="inlineStr">
        <is>
          <t>Pháp</t>
        </is>
      </c>
      <c r="G1757" t="inlineStr">
        <is>
          <t>POS</t>
        </is>
      </c>
      <c r="H1757" s="42" t="n">
        <v>19486.97</v>
      </c>
      <c r="I1757" s="42" t="n">
        <v>0</v>
      </c>
      <c r="J1757" s="42" t="n">
        <v>19486.97</v>
      </c>
      <c r="K1757" s="42" t="n">
        <v>0</v>
      </c>
      <c r="L1757" s="42" t="n">
        <v>4</v>
      </c>
      <c r="M1757" s="42" t="n">
        <v>46</v>
      </c>
      <c r="N1757" s="42" t="n">
        <v>19486.97</v>
      </c>
      <c r="O1757" s="42" t="n">
        <v>19486.97</v>
      </c>
      <c r="P1757" s="42" t="n">
        <v>0</v>
      </c>
      <c r="Q1757" s="42" t="n">
        <v>0</v>
      </c>
      <c r="R1757" s="42" t="n">
        <v>0</v>
      </c>
      <c r="S1757" s="42">
        <f>N1757-(J1757-K1757)</f>
        <v/>
      </c>
      <c r="T1757">
        <f>IF(N1757=0,0,IF(AND(ABS(S1757)&gt;Calc!$B$8,ABS(S1757)/ABS(N1757)&gt;Calc!$B$9),1,0))</f>
        <v/>
      </c>
      <c r="U1757">
        <f>IF(AND(A1757=Calc!$B$3,OR(Calc!$B$6="*",G1757=Calc!$B$6),OR(Calc!$B$7="*",F1757=Calc!$B$7)),1,0)</f>
        <v/>
      </c>
      <c r="V1757">
        <f>IF(AND(U1757=1,J1757&gt;0),J1757+ROW()/1000000,0)</f>
        <v/>
      </c>
      <c r="W1757">
        <f>IF(AND(U1757=1,OR(N1757&lt;&gt;0,J1757&lt;&gt;0)),ABS(S1757)+ROW()/1000000,0)</f>
        <v/>
      </c>
      <c r="X1757">
        <f>IF(AND(U1757=1,T1757=1,C1757&lt;&gt;0),ABS(S1757)+ROW()/1000000,0)</f>
        <v/>
      </c>
    </row>
    <row r="1758">
      <c r="A1758" t="n">
        <v>201902</v>
      </c>
      <c r="B1758" t="inlineStr">
        <is>
          <t>02/2019</t>
        </is>
      </c>
      <c r="C1758" t="n">
        <v>16</v>
      </c>
      <c r="D1758" t="inlineStr">
        <is>
          <t>S16</t>
        </is>
      </c>
      <c r="E1758" t="inlineStr">
        <is>
          <t>Nexa Limousin (S16)</t>
        </is>
      </c>
      <c r="F1758" t="inlineStr">
        <is>
          <t>Pháp</t>
        </is>
      </c>
      <c r="G1758" t="inlineStr">
        <is>
          <t>POS</t>
        </is>
      </c>
      <c r="H1758" s="42" t="n">
        <v>7110.82</v>
      </c>
      <c r="I1758" s="42" t="n">
        <v>0</v>
      </c>
      <c r="J1758" s="42" t="n">
        <v>7110.82</v>
      </c>
      <c r="K1758" s="42" t="n">
        <v>0</v>
      </c>
      <c r="L1758" s="42" t="n">
        <v>3</v>
      </c>
      <c r="M1758" s="42" t="n">
        <v>17</v>
      </c>
      <c r="N1758" s="42" t="n">
        <v>7110.82</v>
      </c>
      <c r="O1758" s="42" t="n">
        <v>7110.82</v>
      </c>
      <c r="P1758" s="42" t="n">
        <v>0</v>
      </c>
      <c r="Q1758" s="42" t="n">
        <v>0</v>
      </c>
      <c r="R1758" s="42" t="n">
        <v>0</v>
      </c>
      <c r="S1758" s="42">
        <f>N1758-(J1758-K1758)</f>
        <v/>
      </c>
      <c r="T1758">
        <f>IF(N1758=0,0,IF(AND(ABS(S1758)&gt;Calc!$B$8,ABS(S1758)/ABS(N1758)&gt;Calc!$B$9),1,0))</f>
        <v/>
      </c>
      <c r="U1758">
        <f>IF(AND(A1758=Calc!$B$3,OR(Calc!$B$6="*",G1758=Calc!$B$6),OR(Calc!$B$7="*",F1758=Calc!$B$7)),1,0)</f>
        <v/>
      </c>
      <c r="V1758">
        <f>IF(AND(U1758=1,J1758&gt;0),J1758+ROW()/1000000,0)</f>
        <v/>
      </c>
      <c r="W1758">
        <f>IF(AND(U1758=1,OR(N1758&lt;&gt;0,J1758&lt;&gt;0)),ABS(S1758)+ROW()/1000000,0)</f>
        <v/>
      </c>
      <c r="X1758">
        <f>IF(AND(U1758=1,T1758=1,C1758&lt;&gt;0),ABS(S1758)+ROW()/1000000,0)</f>
        <v/>
      </c>
    </row>
    <row r="1759">
      <c r="A1759" t="n">
        <v>201902</v>
      </c>
      <c r="B1759" t="inlineStr">
        <is>
          <t>02/2019</t>
        </is>
      </c>
      <c r="C1759" t="n">
        <v>18</v>
      </c>
      <c r="D1759" t="inlineStr">
        <is>
          <t>S18</t>
        </is>
      </c>
      <c r="E1759" t="inlineStr">
        <is>
          <t>Nexa Mayotte (S18)</t>
        </is>
      </c>
      <c r="F1759" t="inlineStr">
        <is>
          <t>Pháp</t>
        </is>
      </c>
      <c r="G1759" t="inlineStr">
        <is>
          <t>POS</t>
        </is>
      </c>
      <c r="H1759" s="42" t="n">
        <v>19001.96</v>
      </c>
      <c r="I1759" s="42" t="n">
        <v>0</v>
      </c>
      <c r="J1759" s="42" t="n">
        <v>19001.96</v>
      </c>
      <c r="K1759" s="42" t="n">
        <v>897.6900000000001</v>
      </c>
      <c r="L1759" s="42" t="n">
        <v>3</v>
      </c>
      <c r="M1759" s="42" t="n">
        <v>34</v>
      </c>
      <c r="N1759" s="42" t="n">
        <v>18104.27</v>
      </c>
      <c r="O1759" s="42" t="n">
        <v>19001.96</v>
      </c>
      <c r="P1759" s="42" t="n">
        <v>0</v>
      </c>
      <c r="Q1759" s="42" t="n">
        <v>0</v>
      </c>
      <c r="R1759" s="42" t="n">
        <v>0</v>
      </c>
      <c r="S1759" s="42">
        <f>N1759-(J1759-K1759)</f>
        <v/>
      </c>
      <c r="T1759">
        <f>IF(N1759=0,0,IF(AND(ABS(S1759)&gt;Calc!$B$8,ABS(S1759)/ABS(N1759)&gt;Calc!$B$9),1,0))</f>
        <v/>
      </c>
      <c r="U1759">
        <f>IF(AND(A1759=Calc!$B$3,OR(Calc!$B$6="*",G1759=Calc!$B$6),OR(Calc!$B$7="*",F1759=Calc!$B$7)),1,0)</f>
        <v/>
      </c>
      <c r="V1759">
        <f>IF(AND(U1759=1,J1759&gt;0),J1759+ROW()/1000000,0)</f>
        <v/>
      </c>
      <c r="W1759">
        <f>IF(AND(U1759=1,OR(N1759&lt;&gt;0,J1759&lt;&gt;0)),ABS(S1759)+ROW()/1000000,0)</f>
        <v/>
      </c>
      <c r="X1759">
        <f>IF(AND(U1759=1,T1759=1,C1759&lt;&gt;0),ABS(S1759)+ROW()/1000000,0)</f>
        <v/>
      </c>
    </row>
    <row r="1760">
      <c r="A1760" t="n">
        <v>201902</v>
      </c>
      <c r="B1760" t="inlineStr">
        <is>
          <t>02/2019</t>
        </is>
      </c>
      <c r="C1760" t="n">
        <v>19</v>
      </c>
      <c r="D1760" t="inlineStr">
        <is>
          <t>S19</t>
        </is>
      </c>
      <c r="E1760" t="inlineStr">
        <is>
          <t>Nexa Berlin (S19)</t>
        </is>
      </c>
      <c r="F1760" t="inlineStr">
        <is>
          <t>Đức</t>
        </is>
      </c>
      <c r="G1760" t="inlineStr">
        <is>
          <t>POS</t>
        </is>
      </c>
      <c r="H1760" s="42" t="n">
        <v>12055.44</v>
      </c>
      <c r="I1760" s="42" t="n">
        <v>0</v>
      </c>
      <c r="J1760" s="42" t="n">
        <v>12055.44</v>
      </c>
      <c r="K1760" s="42" t="n">
        <v>567</v>
      </c>
      <c r="L1760" s="42" t="n">
        <v>9</v>
      </c>
      <c r="M1760" s="42" t="n">
        <v>62</v>
      </c>
      <c r="N1760" s="42" t="n">
        <v>11488.44</v>
      </c>
      <c r="O1760" s="42" t="n">
        <v>12055.44</v>
      </c>
      <c r="P1760" s="42" t="n">
        <v>0</v>
      </c>
      <c r="Q1760" s="42" t="n">
        <v>0</v>
      </c>
      <c r="R1760" s="42" t="n">
        <v>0</v>
      </c>
      <c r="S1760" s="42">
        <f>N1760-(J1760-K1760)</f>
        <v/>
      </c>
      <c r="T1760">
        <f>IF(N1760=0,0,IF(AND(ABS(S1760)&gt;Calc!$B$8,ABS(S1760)/ABS(N1760)&gt;Calc!$B$9),1,0))</f>
        <v/>
      </c>
      <c r="U1760">
        <f>IF(AND(A1760=Calc!$B$3,OR(Calc!$B$6="*",G1760=Calc!$B$6),OR(Calc!$B$7="*",F1760=Calc!$B$7)),1,0)</f>
        <v/>
      </c>
      <c r="V1760">
        <f>IF(AND(U1760=1,J1760&gt;0),J1760+ROW()/1000000,0)</f>
        <v/>
      </c>
      <c r="W1760">
        <f>IF(AND(U1760=1,OR(N1760&lt;&gt;0,J1760&lt;&gt;0)),ABS(S1760)+ROW()/1000000,0)</f>
        <v/>
      </c>
      <c r="X1760">
        <f>IF(AND(U1760=1,T1760=1,C1760&lt;&gt;0),ABS(S1760)+ROW()/1000000,0)</f>
        <v/>
      </c>
    </row>
    <row r="1761">
      <c r="A1761" t="n">
        <v>201902</v>
      </c>
      <c r="B1761" t="inlineStr">
        <is>
          <t>02/2019</t>
        </is>
      </c>
      <c r="C1761" t="n">
        <v>20</v>
      </c>
      <c r="D1761" t="inlineStr">
        <is>
          <t>S20</t>
        </is>
      </c>
      <c r="E1761" t="inlineStr">
        <is>
          <t>Nexa Brandenburg (S20)</t>
        </is>
      </c>
      <c r="F1761" t="inlineStr">
        <is>
          <t>Đức</t>
        </is>
      </c>
      <c r="G1761" t="inlineStr">
        <is>
          <t>POS</t>
        </is>
      </c>
      <c r="H1761" s="42" t="n">
        <v>31719.1</v>
      </c>
      <c r="I1761" s="42" t="n">
        <v>0</v>
      </c>
      <c r="J1761" s="42" t="n">
        <v>31719.1</v>
      </c>
      <c r="K1761" s="42" t="n">
        <v>0</v>
      </c>
      <c r="L1761" s="42" t="n">
        <v>8</v>
      </c>
      <c r="M1761" s="42" t="n">
        <v>57</v>
      </c>
      <c r="N1761" s="42" t="n">
        <v>31719.1</v>
      </c>
      <c r="O1761" s="42" t="n">
        <v>31719.1</v>
      </c>
      <c r="P1761" s="42" t="n">
        <v>0</v>
      </c>
      <c r="Q1761" s="42" t="n">
        <v>0</v>
      </c>
      <c r="R1761" s="42" t="n">
        <v>0</v>
      </c>
      <c r="S1761" s="42">
        <f>N1761-(J1761-K1761)</f>
        <v/>
      </c>
      <c r="T1761">
        <f>IF(N1761=0,0,IF(AND(ABS(S1761)&gt;Calc!$B$8,ABS(S1761)/ABS(N1761)&gt;Calc!$B$9),1,0))</f>
        <v/>
      </c>
      <c r="U1761">
        <f>IF(AND(A1761=Calc!$B$3,OR(Calc!$B$6="*",G1761=Calc!$B$6),OR(Calc!$B$7="*",F1761=Calc!$B$7)),1,0)</f>
        <v/>
      </c>
      <c r="V1761">
        <f>IF(AND(U1761=1,J1761&gt;0),J1761+ROW()/1000000,0)</f>
        <v/>
      </c>
      <c r="W1761">
        <f>IF(AND(U1761=1,OR(N1761&lt;&gt;0,J1761&lt;&gt;0)),ABS(S1761)+ROW()/1000000,0)</f>
        <v/>
      </c>
      <c r="X1761">
        <f>IF(AND(U1761=1,T1761=1,C1761&lt;&gt;0),ABS(S1761)+ROW()/1000000,0)</f>
        <v/>
      </c>
    </row>
    <row r="1762">
      <c r="A1762" t="n">
        <v>201902</v>
      </c>
      <c r="B1762" t="inlineStr">
        <is>
          <t>02/2019</t>
        </is>
      </c>
      <c r="C1762" t="n">
        <v>21</v>
      </c>
      <c r="D1762" t="inlineStr">
        <is>
          <t>S21</t>
        </is>
      </c>
      <c r="E1762" t="inlineStr">
        <is>
          <t>Nexa Freie Hansestadt Bremen (S21)</t>
        </is>
      </c>
      <c r="F1762" t="inlineStr">
        <is>
          <t>Đức</t>
        </is>
      </c>
      <c r="G1762" t="inlineStr">
        <is>
          <t>POS</t>
        </is>
      </c>
      <c r="H1762" s="42" t="n">
        <v>17085.12</v>
      </c>
      <c r="I1762" s="42" t="n">
        <v>0</v>
      </c>
      <c r="J1762" s="42" t="n">
        <v>17085.12</v>
      </c>
      <c r="K1762" s="42" t="n">
        <v>0</v>
      </c>
      <c r="L1762" s="42" t="n">
        <v>7</v>
      </c>
      <c r="M1762" s="42" t="n">
        <v>74</v>
      </c>
      <c r="N1762" s="42" t="n">
        <v>17085.12</v>
      </c>
      <c r="O1762" s="42" t="n">
        <v>17085.12</v>
      </c>
      <c r="P1762" s="42" t="n">
        <v>0</v>
      </c>
      <c r="Q1762" s="42" t="n">
        <v>0</v>
      </c>
      <c r="R1762" s="42" t="n">
        <v>0</v>
      </c>
      <c r="S1762" s="42">
        <f>N1762-(J1762-K1762)</f>
        <v/>
      </c>
      <c r="T1762">
        <f>IF(N1762=0,0,IF(AND(ABS(S1762)&gt;Calc!$B$8,ABS(S1762)/ABS(N1762)&gt;Calc!$B$9),1,0))</f>
        <v/>
      </c>
      <c r="U1762">
        <f>IF(AND(A1762=Calc!$B$3,OR(Calc!$B$6="*",G1762=Calc!$B$6),OR(Calc!$B$7="*",F1762=Calc!$B$7)),1,0)</f>
        <v/>
      </c>
      <c r="V1762">
        <f>IF(AND(U1762=1,J1762&gt;0),J1762+ROW()/1000000,0)</f>
        <v/>
      </c>
      <c r="W1762">
        <f>IF(AND(U1762=1,OR(N1762&lt;&gt;0,J1762&lt;&gt;0)),ABS(S1762)+ROW()/1000000,0)</f>
        <v/>
      </c>
      <c r="X1762">
        <f>IF(AND(U1762=1,T1762=1,C1762&lt;&gt;0),ABS(S1762)+ROW()/1000000,0)</f>
        <v/>
      </c>
    </row>
    <row r="1763">
      <c r="A1763" t="n">
        <v>201902</v>
      </c>
      <c r="B1763" t="inlineStr">
        <is>
          <t>02/2019</t>
        </is>
      </c>
      <c r="C1763" t="n">
        <v>22</v>
      </c>
      <c r="D1763" t="inlineStr">
        <is>
          <t>S22</t>
        </is>
      </c>
      <c r="E1763" t="inlineStr">
        <is>
          <t>Nexa Freistaat Thüringen (S22)</t>
        </is>
      </c>
      <c r="F1763" t="inlineStr">
        <is>
          <t>Đức</t>
        </is>
      </c>
      <c r="G1763" t="inlineStr">
        <is>
          <t>POS</t>
        </is>
      </c>
      <c r="H1763" s="42" t="n">
        <v>44994.29</v>
      </c>
      <c r="I1763" s="42" t="n">
        <v>0</v>
      </c>
      <c r="J1763" s="42" t="n">
        <v>44994.29</v>
      </c>
      <c r="K1763" s="42" t="n">
        <v>47.6</v>
      </c>
      <c r="L1763" s="42" t="n">
        <v>13</v>
      </c>
      <c r="M1763" s="42" t="n">
        <v>113</v>
      </c>
      <c r="N1763" s="42" t="n">
        <v>44946.69</v>
      </c>
      <c r="O1763" s="42" t="n">
        <v>44994.29</v>
      </c>
      <c r="P1763" s="42" t="n">
        <v>0</v>
      </c>
      <c r="Q1763" s="42" t="n">
        <v>0</v>
      </c>
      <c r="R1763" s="42" t="n">
        <v>0</v>
      </c>
      <c r="S1763" s="42">
        <f>N1763-(J1763-K1763)</f>
        <v/>
      </c>
      <c r="T1763">
        <f>IF(N1763=0,0,IF(AND(ABS(S1763)&gt;Calc!$B$8,ABS(S1763)/ABS(N1763)&gt;Calc!$B$9),1,0))</f>
        <v/>
      </c>
      <c r="U1763">
        <f>IF(AND(A1763=Calc!$B$3,OR(Calc!$B$6="*",G1763=Calc!$B$6),OR(Calc!$B$7="*",F1763=Calc!$B$7)),1,0)</f>
        <v/>
      </c>
      <c r="V1763">
        <f>IF(AND(U1763=1,J1763&gt;0),J1763+ROW()/1000000,0)</f>
        <v/>
      </c>
      <c r="W1763">
        <f>IF(AND(U1763=1,OR(N1763&lt;&gt;0,J1763&lt;&gt;0)),ABS(S1763)+ROW()/1000000,0)</f>
        <v/>
      </c>
      <c r="X1763">
        <f>IF(AND(U1763=1,T1763=1,C1763&lt;&gt;0),ABS(S1763)+ROW()/1000000,0)</f>
        <v/>
      </c>
    </row>
    <row r="1764">
      <c r="A1764" t="n">
        <v>201902</v>
      </c>
      <c r="B1764" t="inlineStr">
        <is>
          <t>02/2019</t>
        </is>
      </c>
      <c r="C1764" t="n">
        <v>23</v>
      </c>
      <c r="D1764" t="inlineStr">
        <is>
          <t>S23</t>
        </is>
      </c>
      <c r="E1764" t="inlineStr">
        <is>
          <t>Nexa Hamburg (S23)</t>
        </is>
      </c>
      <c r="F1764" t="inlineStr">
        <is>
          <t>Đức</t>
        </is>
      </c>
      <c r="G1764" t="inlineStr">
        <is>
          <t>POS</t>
        </is>
      </c>
      <c r="H1764" s="42" t="n">
        <v>13173.52</v>
      </c>
      <c r="I1764" s="42" t="n">
        <v>0</v>
      </c>
      <c r="J1764" s="42" t="n">
        <v>13173.52</v>
      </c>
      <c r="K1764" s="42" t="n">
        <v>308.99</v>
      </c>
      <c r="L1764" s="42" t="n">
        <v>9</v>
      </c>
      <c r="M1764" s="42" t="n">
        <v>70</v>
      </c>
      <c r="N1764" s="42" t="n">
        <v>12864.53</v>
      </c>
      <c r="O1764" s="42" t="n">
        <v>13173.52</v>
      </c>
      <c r="P1764" s="42" t="n">
        <v>0</v>
      </c>
      <c r="Q1764" s="42" t="n">
        <v>0</v>
      </c>
      <c r="R1764" s="42" t="n">
        <v>0</v>
      </c>
      <c r="S1764" s="42">
        <f>N1764-(J1764-K1764)</f>
        <v/>
      </c>
      <c r="T1764">
        <f>IF(N1764=0,0,IF(AND(ABS(S1764)&gt;Calc!$B$8,ABS(S1764)/ABS(N1764)&gt;Calc!$B$9),1,0))</f>
        <v/>
      </c>
      <c r="U1764">
        <f>IF(AND(A1764=Calc!$B$3,OR(Calc!$B$6="*",G1764=Calc!$B$6),OR(Calc!$B$7="*",F1764=Calc!$B$7)),1,0)</f>
        <v/>
      </c>
      <c r="V1764">
        <f>IF(AND(U1764=1,J1764&gt;0),J1764+ROW()/1000000,0)</f>
        <v/>
      </c>
      <c r="W1764">
        <f>IF(AND(U1764=1,OR(N1764&lt;&gt;0,J1764&lt;&gt;0)),ABS(S1764)+ROW()/1000000,0)</f>
        <v/>
      </c>
      <c r="X1764">
        <f>IF(AND(U1764=1,T1764=1,C1764&lt;&gt;0),ABS(S1764)+ROW()/1000000,0)</f>
        <v/>
      </c>
    </row>
    <row r="1765">
      <c r="A1765" t="n">
        <v>201902</v>
      </c>
      <c r="B1765" t="inlineStr">
        <is>
          <t>02/2019</t>
        </is>
      </c>
      <c r="C1765" t="n">
        <v>24</v>
      </c>
      <c r="D1765" t="inlineStr">
        <is>
          <t>S24</t>
        </is>
      </c>
      <c r="E1765" t="inlineStr">
        <is>
          <t>Nexa Hessen (S24)</t>
        </is>
      </c>
      <c r="F1765" t="inlineStr">
        <is>
          <t>Đức</t>
        </is>
      </c>
      <c r="G1765" t="inlineStr">
        <is>
          <t>POS</t>
        </is>
      </c>
      <c r="H1765" s="42" t="n">
        <v>7878.01</v>
      </c>
      <c r="I1765" s="42" t="n">
        <v>0</v>
      </c>
      <c r="J1765" s="42" t="n">
        <v>7878.01</v>
      </c>
      <c r="K1765" s="42" t="n">
        <v>0</v>
      </c>
      <c r="L1765" s="42" t="n">
        <v>11</v>
      </c>
      <c r="M1765" s="42" t="n">
        <v>59</v>
      </c>
      <c r="N1765" s="42" t="n">
        <v>7878.01</v>
      </c>
      <c r="O1765" s="42" t="n">
        <v>7878.01</v>
      </c>
      <c r="P1765" s="42" t="n">
        <v>0</v>
      </c>
      <c r="Q1765" s="42" t="n">
        <v>0</v>
      </c>
      <c r="R1765" s="42" t="n">
        <v>0</v>
      </c>
      <c r="S1765" s="42">
        <f>N1765-(J1765-K1765)</f>
        <v/>
      </c>
      <c r="T1765">
        <f>IF(N1765=0,0,IF(AND(ABS(S1765)&gt;Calc!$B$8,ABS(S1765)/ABS(N1765)&gt;Calc!$B$9),1,0))</f>
        <v/>
      </c>
      <c r="U1765">
        <f>IF(AND(A1765=Calc!$B$3,OR(Calc!$B$6="*",G1765=Calc!$B$6),OR(Calc!$B$7="*",F1765=Calc!$B$7)),1,0)</f>
        <v/>
      </c>
      <c r="V1765">
        <f>IF(AND(U1765=1,J1765&gt;0),J1765+ROW()/1000000,0)</f>
        <v/>
      </c>
      <c r="W1765">
        <f>IF(AND(U1765=1,OR(N1765&lt;&gt;0,J1765&lt;&gt;0)),ABS(S1765)+ROW()/1000000,0)</f>
        <v/>
      </c>
      <c r="X1765">
        <f>IF(AND(U1765=1,T1765=1,C1765&lt;&gt;0),ABS(S1765)+ROW()/1000000,0)</f>
        <v/>
      </c>
    </row>
    <row r="1766">
      <c r="A1766" t="n">
        <v>201902</v>
      </c>
      <c r="B1766" t="inlineStr">
        <is>
          <t>02/2019</t>
        </is>
      </c>
      <c r="C1766" t="n">
        <v>27</v>
      </c>
      <c r="D1766" t="inlineStr">
        <is>
          <t>S27</t>
        </is>
      </c>
      <c r="E1766" t="inlineStr">
        <is>
          <t>Nexa Sachsen-Anhalt (S27)</t>
        </is>
      </c>
      <c r="F1766" t="inlineStr">
        <is>
          <t>Đức</t>
        </is>
      </c>
      <c r="G1766" t="inlineStr">
        <is>
          <t>POS</t>
        </is>
      </c>
      <c r="H1766" s="42" t="n">
        <v>11932.76</v>
      </c>
      <c r="I1766" s="42" t="n">
        <v>0</v>
      </c>
      <c r="J1766" s="42" t="n">
        <v>11932.76</v>
      </c>
      <c r="K1766" s="42" t="n">
        <v>269.9</v>
      </c>
      <c r="L1766" s="42" t="n">
        <v>11</v>
      </c>
      <c r="M1766" s="42" t="n">
        <v>55</v>
      </c>
      <c r="N1766" s="42" t="n">
        <v>11662.86</v>
      </c>
      <c r="O1766" s="42" t="n">
        <v>11932.76</v>
      </c>
      <c r="P1766" s="42" t="n">
        <v>0</v>
      </c>
      <c r="Q1766" s="42" t="n">
        <v>0</v>
      </c>
      <c r="R1766" s="42" t="n">
        <v>0</v>
      </c>
      <c r="S1766" s="42">
        <f>N1766-(J1766-K1766)</f>
        <v/>
      </c>
      <c r="T1766">
        <f>IF(N1766=0,0,IF(AND(ABS(S1766)&gt;Calc!$B$8,ABS(S1766)/ABS(N1766)&gt;Calc!$B$9),1,0))</f>
        <v/>
      </c>
      <c r="U1766">
        <f>IF(AND(A1766=Calc!$B$3,OR(Calc!$B$6="*",G1766=Calc!$B$6),OR(Calc!$B$7="*",F1766=Calc!$B$7)),1,0)</f>
        <v/>
      </c>
      <c r="V1766">
        <f>IF(AND(U1766=1,J1766&gt;0),J1766+ROW()/1000000,0)</f>
        <v/>
      </c>
      <c r="W1766">
        <f>IF(AND(U1766=1,OR(N1766&lt;&gt;0,J1766&lt;&gt;0)),ABS(S1766)+ROW()/1000000,0)</f>
        <v/>
      </c>
      <c r="X1766">
        <f>IF(AND(U1766=1,T1766=1,C1766&lt;&gt;0),ABS(S1766)+ROW()/1000000,0)</f>
        <v/>
      </c>
    </row>
    <row r="1767">
      <c r="A1767" t="n">
        <v>201902</v>
      </c>
      <c r="B1767" t="inlineStr">
        <is>
          <t>02/2019</t>
        </is>
      </c>
      <c r="C1767" t="n">
        <v>29</v>
      </c>
      <c r="D1767" t="inlineStr">
        <is>
          <t>S29</t>
        </is>
      </c>
      <c r="E1767" t="inlineStr">
        <is>
          <t>Nexa Enna (S29)</t>
        </is>
      </c>
      <c r="F1767" t="inlineStr">
        <is>
          <t>Ý</t>
        </is>
      </c>
      <c r="G1767" t="inlineStr">
        <is>
          <t>POS</t>
        </is>
      </c>
      <c r="H1767" s="42" t="n">
        <v>52100.48</v>
      </c>
      <c r="I1767" s="42" t="n">
        <v>0</v>
      </c>
      <c r="J1767" s="42" t="n">
        <v>52100.48</v>
      </c>
      <c r="K1767" s="42" t="n">
        <v>0</v>
      </c>
      <c r="L1767" s="42" t="n">
        <v>15</v>
      </c>
      <c r="M1767" s="42" t="n">
        <v>118</v>
      </c>
      <c r="N1767" s="42" t="n">
        <v>52100.48</v>
      </c>
      <c r="O1767" s="42" t="n">
        <v>52100.48</v>
      </c>
      <c r="P1767" s="42" t="n">
        <v>0</v>
      </c>
      <c r="Q1767" s="42" t="n">
        <v>0</v>
      </c>
      <c r="R1767" s="42" t="n">
        <v>0</v>
      </c>
      <c r="S1767" s="42">
        <f>N1767-(J1767-K1767)</f>
        <v/>
      </c>
      <c r="T1767">
        <f>IF(N1767=0,0,IF(AND(ABS(S1767)&gt;Calc!$B$8,ABS(S1767)/ABS(N1767)&gt;Calc!$B$9),1,0))</f>
        <v/>
      </c>
      <c r="U1767">
        <f>IF(AND(A1767=Calc!$B$3,OR(Calc!$B$6="*",G1767=Calc!$B$6),OR(Calc!$B$7="*",F1767=Calc!$B$7)),1,0)</f>
        <v/>
      </c>
      <c r="V1767">
        <f>IF(AND(U1767=1,J1767&gt;0),J1767+ROW()/1000000,0)</f>
        <v/>
      </c>
      <c r="W1767">
        <f>IF(AND(U1767=1,OR(N1767&lt;&gt;0,J1767&lt;&gt;0)),ABS(S1767)+ROW()/1000000,0)</f>
        <v/>
      </c>
      <c r="X1767">
        <f>IF(AND(U1767=1,T1767=1,C1767&lt;&gt;0),ABS(S1767)+ROW()/1000000,0)</f>
        <v/>
      </c>
    </row>
    <row r="1768">
      <c r="A1768" t="n">
        <v>201902</v>
      </c>
      <c r="B1768" t="inlineStr">
        <is>
          <t>02/2019</t>
        </is>
      </c>
      <c r="C1768" t="n">
        <v>30</v>
      </c>
      <c r="D1768" t="inlineStr">
        <is>
          <t>S30</t>
        </is>
      </c>
      <c r="E1768" t="inlineStr">
        <is>
          <t>Nexa Pesaro (S30)</t>
        </is>
      </c>
      <c r="F1768" t="inlineStr">
        <is>
          <t>Ý</t>
        </is>
      </c>
      <c r="G1768" t="inlineStr">
        <is>
          <t>POS</t>
        </is>
      </c>
      <c r="H1768" s="42" t="n">
        <v>36078.55</v>
      </c>
      <c r="I1768" s="42" t="n">
        <v>0</v>
      </c>
      <c r="J1768" s="42" t="n">
        <v>36078.55</v>
      </c>
      <c r="K1768" s="42" t="n">
        <v>0</v>
      </c>
      <c r="L1768" s="42" t="n">
        <v>12</v>
      </c>
      <c r="M1768" s="42" t="n">
        <v>100</v>
      </c>
      <c r="N1768" s="42" t="n">
        <v>36078.55</v>
      </c>
      <c r="O1768" s="42" t="n">
        <v>36078.55</v>
      </c>
      <c r="P1768" s="42" t="n">
        <v>0</v>
      </c>
      <c r="Q1768" s="42" t="n">
        <v>0</v>
      </c>
      <c r="R1768" s="42" t="n">
        <v>0</v>
      </c>
      <c r="S1768" s="42">
        <f>N1768-(J1768-K1768)</f>
        <v/>
      </c>
      <c r="T1768">
        <f>IF(N1768=0,0,IF(AND(ABS(S1768)&gt;Calc!$B$8,ABS(S1768)/ABS(N1768)&gt;Calc!$B$9),1,0))</f>
        <v/>
      </c>
      <c r="U1768">
        <f>IF(AND(A1768=Calc!$B$3,OR(Calc!$B$6="*",G1768=Calc!$B$6),OR(Calc!$B$7="*",F1768=Calc!$B$7)),1,0)</f>
        <v/>
      </c>
      <c r="V1768">
        <f>IF(AND(U1768=1,J1768&gt;0),J1768+ROW()/1000000,0)</f>
        <v/>
      </c>
      <c r="W1768">
        <f>IF(AND(U1768=1,OR(N1768&lt;&gt;0,J1768&lt;&gt;0)),ABS(S1768)+ROW()/1000000,0)</f>
        <v/>
      </c>
      <c r="X1768">
        <f>IF(AND(U1768=1,T1768=1,C1768&lt;&gt;0),ABS(S1768)+ROW()/1000000,0)</f>
        <v/>
      </c>
    </row>
    <row r="1769">
      <c r="A1769" t="n">
        <v>201902</v>
      </c>
      <c r="B1769" t="inlineStr">
        <is>
          <t>02/2019</t>
        </is>
      </c>
      <c r="C1769" t="n">
        <v>31</v>
      </c>
      <c r="D1769" t="inlineStr">
        <is>
          <t>S31</t>
        </is>
      </c>
      <c r="E1769" t="inlineStr">
        <is>
          <t>Nexa Drenthe (S31)</t>
        </is>
      </c>
      <c r="F1769" t="inlineStr">
        <is>
          <t>Hà Lan</t>
        </is>
      </c>
      <c r="G1769" t="inlineStr">
        <is>
          <t>POS</t>
        </is>
      </c>
      <c r="H1769" s="42" t="n">
        <v>15568.66</v>
      </c>
      <c r="I1769" s="42" t="n">
        <v>0</v>
      </c>
      <c r="J1769" s="42" t="n">
        <v>15568.66</v>
      </c>
      <c r="K1769" s="42" t="n">
        <v>299</v>
      </c>
      <c r="L1769" s="42" t="n">
        <v>7</v>
      </c>
      <c r="M1769" s="42" t="n">
        <v>48</v>
      </c>
      <c r="N1769" s="42" t="n">
        <v>15269.66</v>
      </c>
      <c r="O1769" s="42" t="n">
        <v>15568.66</v>
      </c>
      <c r="P1769" s="42" t="n">
        <v>0</v>
      </c>
      <c r="Q1769" s="42" t="n">
        <v>0</v>
      </c>
      <c r="R1769" s="42" t="n">
        <v>0</v>
      </c>
      <c r="S1769" s="42">
        <f>N1769-(J1769-K1769)</f>
        <v/>
      </c>
      <c r="T1769">
        <f>IF(N1769=0,0,IF(AND(ABS(S1769)&gt;Calc!$B$8,ABS(S1769)/ABS(N1769)&gt;Calc!$B$9),1,0))</f>
        <v/>
      </c>
      <c r="U1769">
        <f>IF(AND(A1769=Calc!$B$3,OR(Calc!$B$6="*",G1769=Calc!$B$6),OR(Calc!$B$7="*",F1769=Calc!$B$7)),1,0)</f>
        <v/>
      </c>
      <c r="V1769">
        <f>IF(AND(U1769=1,J1769&gt;0),J1769+ROW()/1000000,0)</f>
        <v/>
      </c>
      <c r="W1769">
        <f>IF(AND(U1769=1,OR(N1769&lt;&gt;0,J1769&lt;&gt;0)),ABS(S1769)+ROW()/1000000,0)</f>
        <v/>
      </c>
      <c r="X1769">
        <f>IF(AND(U1769=1,T1769=1,C1769&lt;&gt;0),ABS(S1769)+ROW()/1000000,0)</f>
        <v/>
      </c>
    </row>
    <row r="1770">
      <c r="A1770" t="n">
        <v>201902</v>
      </c>
      <c r="B1770" t="inlineStr">
        <is>
          <t>02/2019</t>
        </is>
      </c>
      <c r="C1770" t="n">
        <v>32</v>
      </c>
      <c r="D1770" t="inlineStr">
        <is>
          <t>S32</t>
        </is>
      </c>
      <c r="E1770" t="inlineStr">
        <is>
          <t>Nexa Flevoland (S32)</t>
        </is>
      </c>
      <c r="F1770" t="inlineStr">
        <is>
          <t>Hà Lan</t>
        </is>
      </c>
      <c r="G1770" t="inlineStr">
        <is>
          <t>POS</t>
        </is>
      </c>
      <c r="H1770" s="42" t="n">
        <v>4333.03</v>
      </c>
      <c r="I1770" s="42" t="n">
        <v>0</v>
      </c>
      <c r="J1770" s="42" t="n">
        <v>4333.03</v>
      </c>
      <c r="K1770" s="42" t="n">
        <v>0</v>
      </c>
      <c r="L1770" s="42" t="n">
        <v>3</v>
      </c>
      <c r="M1770" s="42" t="n">
        <v>27</v>
      </c>
      <c r="N1770" s="42" t="n">
        <v>4333.03</v>
      </c>
      <c r="O1770" s="42" t="n">
        <v>4333.03</v>
      </c>
      <c r="P1770" s="42" t="n">
        <v>0</v>
      </c>
      <c r="Q1770" s="42" t="n">
        <v>0</v>
      </c>
      <c r="R1770" s="42" t="n">
        <v>0</v>
      </c>
      <c r="S1770" s="42">
        <f>N1770-(J1770-K1770)</f>
        <v/>
      </c>
      <c r="T1770">
        <f>IF(N1770=0,0,IF(AND(ABS(S1770)&gt;Calc!$B$8,ABS(S1770)/ABS(N1770)&gt;Calc!$B$9),1,0))</f>
        <v/>
      </c>
      <c r="U1770">
        <f>IF(AND(A1770=Calc!$B$3,OR(Calc!$B$6="*",G1770=Calc!$B$6),OR(Calc!$B$7="*",F1770=Calc!$B$7)),1,0)</f>
        <v/>
      </c>
      <c r="V1770">
        <f>IF(AND(U1770=1,J1770&gt;0),J1770+ROW()/1000000,0)</f>
        <v/>
      </c>
      <c r="W1770">
        <f>IF(AND(U1770=1,OR(N1770&lt;&gt;0,J1770&lt;&gt;0)),ABS(S1770)+ROW()/1000000,0)</f>
        <v/>
      </c>
      <c r="X1770">
        <f>IF(AND(U1770=1,T1770=1,C1770&lt;&gt;0),ABS(S1770)+ROW()/1000000,0)</f>
        <v/>
      </c>
    </row>
    <row r="1771">
      <c r="A1771" t="n">
        <v>201902</v>
      </c>
      <c r="B1771" t="inlineStr">
        <is>
          <t>02/2019</t>
        </is>
      </c>
      <c r="C1771" t="n">
        <v>33</v>
      </c>
      <c r="D1771" t="inlineStr">
        <is>
          <t>S33</t>
        </is>
      </c>
      <c r="E1771" t="inlineStr">
        <is>
          <t>Nexa Friesland (S33)</t>
        </is>
      </c>
      <c r="F1771" t="inlineStr">
        <is>
          <t>Hà Lan</t>
        </is>
      </c>
      <c r="G1771" t="inlineStr">
        <is>
          <t>POS</t>
        </is>
      </c>
      <c r="H1771" s="42" t="n">
        <v>13162.36</v>
      </c>
      <c r="I1771" s="42" t="n">
        <v>0</v>
      </c>
      <c r="J1771" s="42" t="n">
        <v>13162.36</v>
      </c>
      <c r="K1771" s="42" t="n">
        <v>35.52</v>
      </c>
      <c r="L1771" s="42" t="n">
        <v>9</v>
      </c>
      <c r="M1771" s="42" t="n">
        <v>74</v>
      </c>
      <c r="N1771" s="42" t="n">
        <v>13126.84</v>
      </c>
      <c r="O1771" s="42" t="n">
        <v>13162.36</v>
      </c>
      <c r="P1771" s="42" t="n">
        <v>0</v>
      </c>
      <c r="Q1771" s="42" t="n">
        <v>0</v>
      </c>
      <c r="R1771" s="42" t="n">
        <v>0</v>
      </c>
      <c r="S1771" s="42">
        <f>N1771-(J1771-K1771)</f>
        <v/>
      </c>
      <c r="T1771">
        <f>IF(N1771=0,0,IF(AND(ABS(S1771)&gt;Calc!$B$8,ABS(S1771)/ABS(N1771)&gt;Calc!$B$9),1,0))</f>
        <v/>
      </c>
      <c r="U1771">
        <f>IF(AND(A1771=Calc!$B$3,OR(Calc!$B$6="*",G1771=Calc!$B$6),OR(Calc!$B$7="*",F1771=Calc!$B$7)),1,0)</f>
        <v/>
      </c>
      <c r="V1771">
        <f>IF(AND(U1771=1,J1771&gt;0),J1771+ROW()/1000000,0)</f>
        <v/>
      </c>
      <c r="W1771">
        <f>IF(AND(U1771=1,OR(N1771&lt;&gt;0,J1771&lt;&gt;0)),ABS(S1771)+ROW()/1000000,0)</f>
        <v/>
      </c>
      <c r="X1771">
        <f>IF(AND(U1771=1,T1771=1,C1771&lt;&gt;0),ABS(S1771)+ROW()/1000000,0)</f>
        <v/>
      </c>
    </row>
    <row r="1772">
      <c r="A1772" t="n">
        <v>201902</v>
      </c>
      <c r="B1772" t="inlineStr">
        <is>
          <t>02/2019</t>
        </is>
      </c>
      <c r="C1772" t="n">
        <v>34</v>
      </c>
      <c r="D1772" t="inlineStr">
        <is>
          <t>S34</t>
        </is>
      </c>
      <c r="E1772" t="inlineStr">
        <is>
          <t>Nexa Groningen (S34)</t>
        </is>
      </c>
      <c r="F1772" t="inlineStr">
        <is>
          <t>Hà Lan</t>
        </is>
      </c>
      <c r="G1772" t="inlineStr">
        <is>
          <t>POS</t>
        </is>
      </c>
      <c r="H1772" s="42" t="n">
        <v>9468.549999999999</v>
      </c>
      <c r="I1772" s="42" t="n">
        <v>0</v>
      </c>
      <c r="J1772" s="42" t="n">
        <v>9468.549999999999</v>
      </c>
      <c r="K1772" s="42" t="n">
        <v>328.93</v>
      </c>
      <c r="L1772" s="42" t="n">
        <v>7</v>
      </c>
      <c r="M1772" s="42" t="n">
        <v>43</v>
      </c>
      <c r="N1772" s="42" t="n">
        <v>9139.620000000001</v>
      </c>
      <c r="O1772" s="42" t="n">
        <v>9468.549999999999</v>
      </c>
      <c r="P1772" s="42" t="n">
        <v>0</v>
      </c>
      <c r="Q1772" s="42" t="n">
        <v>0</v>
      </c>
      <c r="R1772" s="42" t="n">
        <v>0</v>
      </c>
      <c r="S1772" s="42">
        <f>N1772-(J1772-K1772)</f>
        <v/>
      </c>
      <c r="T1772">
        <f>IF(N1772=0,0,IF(AND(ABS(S1772)&gt;Calc!$B$8,ABS(S1772)/ABS(N1772)&gt;Calc!$B$9),1,0))</f>
        <v/>
      </c>
      <c r="U1772">
        <f>IF(AND(A1772=Calc!$B$3,OR(Calc!$B$6="*",G1772=Calc!$B$6),OR(Calc!$B$7="*",F1772=Calc!$B$7)),1,0)</f>
        <v/>
      </c>
      <c r="V1772">
        <f>IF(AND(U1772=1,J1772&gt;0),J1772+ROW()/1000000,0)</f>
        <v/>
      </c>
      <c r="W1772">
        <f>IF(AND(U1772=1,OR(N1772&lt;&gt;0,J1772&lt;&gt;0)),ABS(S1772)+ROW()/1000000,0)</f>
        <v/>
      </c>
      <c r="X1772">
        <f>IF(AND(U1772=1,T1772=1,C1772&lt;&gt;0),ABS(S1772)+ROW()/1000000,0)</f>
        <v/>
      </c>
    </row>
    <row r="1773">
      <c r="A1773" t="n">
        <v>201902</v>
      </c>
      <c r="B1773" t="inlineStr">
        <is>
          <t>02/2019</t>
        </is>
      </c>
      <c r="C1773" t="n">
        <v>36</v>
      </c>
      <c r="D1773" t="inlineStr">
        <is>
          <t>S36</t>
        </is>
      </c>
      <c r="E1773" t="inlineStr">
        <is>
          <t>Nexa Armagh (S36)</t>
        </is>
      </c>
      <c r="F1773" t="inlineStr">
        <is>
          <t>Anh</t>
        </is>
      </c>
      <c r="G1773" t="inlineStr">
        <is>
          <t>POS</t>
        </is>
      </c>
      <c r="H1773" s="42" t="n">
        <v>18277.46</v>
      </c>
      <c r="I1773" s="42" t="n">
        <v>0</v>
      </c>
      <c r="J1773" s="42" t="n">
        <v>18277.46</v>
      </c>
      <c r="K1773" s="42" t="n">
        <v>43</v>
      </c>
      <c r="L1773" s="42" t="n">
        <v>15</v>
      </c>
      <c r="M1773" s="42" t="n">
        <v>95</v>
      </c>
      <c r="N1773" s="42" t="n">
        <v>18234.46</v>
      </c>
      <c r="O1773" s="42" t="n">
        <v>18277.46</v>
      </c>
      <c r="P1773" s="42" t="n">
        <v>0</v>
      </c>
      <c r="Q1773" s="42" t="n">
        <v>0</v>
      </c>
      <c r="R1773" s="42" t="n">
        <v>0</v>
      </c>
      <c r="S1773" s="42">
        <f>N1773-(J1773-K1773)</f>
        <v/>
      </c>
      <c r="T1773">
        <f>IF(N1773=0,0,IF(AND(ABS(S1773)&gt;Calc!$B$8,ABS(S1773)/ABS(N1773)&gt;Calc!$B$9),1,0))</f>
        <v/>
      </c>
      <c r="U1773">
        <f>IF(AND(A1773=Calc!$B$3,OR(Calc!$B$6="*",G1773=Calc!$B$6),OR(Calc!$B$7="*",F1773=Calc!$B$7)),1,0)</f>
        <v/>
      </c>
      <c r="V1773">
        <f>IF(AND(U1773=1,J1773&gt;0),J1773+ROW()/1000000,0)</f>
        <v/>
      </c>
      <c r="W1773">
        <f>IF(AND(U1773=1,OR(N1773&lt;&gt;0,J1773&lt;&gt;0)),ABS(S1773)+ROW()/1000000,0)</f>
        <v/>
      </c>
      <c r="X1773">
        <f>IF(AND(U1773=1,T1773=1,C1773&lt;&gt;0),ABS(S1773)+ROW()/1000000,0)</f>
        <v/>
      </c>
    </row>
    <row r="1774">
      <c r="A1774" t="n">
        <v>201902</v>
      </c>
      <c r="B1774" t="inlineStr">
        <is>
          <t>02/2019</t>
        </is>
      </c>
      <c r="C1774" t="n">
        <v>37</v>
      </c>
      <c r="D1774" t="inlineStr">
        <is>
          <t>S37</t>
        </is>
      </c>
      <c r="E1774" t="inlineStr">
        <is>
          <t>Nexa Ayrshire (S37)</t>
        </is>
      </c>
      <c r="F1774" t="inlineStr">
        <is>
          <t>Anh</t>
        </is>
      </c>
      <c r="G1774" t="inlineStr">
        <is>
          <t>POS</t>
        </is>
      </c>
      <c r="H1774" s="42" t="n">
        <v>58272.79</v>
      </c>
      <c r="I1774" s="42" t="n">
        <v>0</v>
      </c>
      <c r="J1774" s="42" t="n">
        <v>58272.79</v>
      </c>
      <c r="K1774" s="42" t="n">
        <v>0</v>
      </c>
      <c r="L1774" s="42" t="n">
        <v>21</v>
      </c>
      <c r="M1774" s="42" t="n">
        <v>179</v>
      </c>
      <c r="N1774" s="42" t="n">
        <v>58272.79</v>
      </c>
      <c r="O1774" s="42" t="n">
        <v>58272.79</v>
      </c>
      <c r="P1774" s="42" t="n">
        <v>0</v>
      </c>
      <c r="Q1774" s="42" t="n">
        <v>0</v>
      </c>
      <c r="R1774" s="42" t="n">
        <v>0</v>
      </c>
      <c r="S1774" s="42">
        <f>N1774-(J1774-K1774)</f>
        <v/>
      </c>
      <c r="T1774">
        <f>IF(N1774=0,0,IF(AND(ABS(S1774)&gt;Calc!$B$8,ABS(S1774)/ABS(N1774)&gt;Calc!$B$9),1,0))</f>
        <v/>
      </c>
      <c r="U1774">
        <f>IF(AND(A1774=Calc!$B$3,OR(Calc!$B$6="*",G1774=Calc!$B$6),OR(Calc!$B$7="*",F1774=Calc!$B$7)),1,0)</f>
        <v/>
      </c>
      <c r="V1774">
        <f>IF(AND(U1774=1,J1774&gt;0),J1774+ROW()/1000000,0)</f>
        <v/>
      </c>
      <c r="W1774">
        <f>IF(AND(U1774=1,OR(N1774&lt;&gt;0,J1774&lt;&gt;0)),ABS(S1774)+ROW()/1000000,0)</f>
        <v/>
      </c>
      <c r="X1774">
        <f>IF(AND(U1774=1,T1774=1,C1774&lt;&gt;0),ABS(S1774)+ROW()/1000000,0)</f>
        <v/>
      </c>
    </row>
    <row r="1775">
      <c r="A1775" t="n">
        <v>201902</v>
      </c>
      <c r="B1775" t="inlineStr">
        <is>
          <t>02/2019</t>
        </is>
      </c>
      <c r="C1775" t="n">
        <v>38</v>
      </c>
      <c r="D1775" t="inlineStr">
        <is>
          <t>S38</t>
        </is>
      </c>
      <c r="E1775" t="inlineStr">
        <is>
          <t>Nexa Belfast (S38)</t>
        </is>
      </c>
      <c r="F1775" t="inlineStr">
        <is>
          <t>Anh</t>
        </is>
      </c>
      <c r="G1775" t="inlineStr">
        <is>
          <t>POS</t>
        </is>
      </c>
      <c r="H1775" s="42" t="n">
        <v>23849.66</v>
      </c>
      <c r="I1775" s="42" t="n">
        <v>0</v>
      </c>
      <c r="J1775" s="42" t="n">
        <v>23849.66</v>
      </c>
      <c r="K1775" s="42" t="n">
        <v>2109.95</v>
      </c>
      <c r="L1775" s="42" t="n">
        <v>18</v>
      </c>
      <c r="M1775" s="42" t="n">
        <v>114</v>
      </c>
      <c r="N1775" s="42" t="n">
        <v>21739.71</v>
      </c>
      <c r="O1775" s="42" t="n">
        <v>23849.66</v>
      </c>
      <c r="P1775" s="42" t="n">
        <v>0</v>
      </c>
      <c r="Q1775" s="42" t="n">
        <v>0</v>
      </c>
      <c r="R1775" s="42" t="n">
        <v>0</v>
      </c>
      <c r="S1775" s="42">
        <f>N1775-(J1775-K1775)</f>
        <v/>
      </c>
      <c r="T1775">
        <f>IF(N1775=0,0,IF(AND(ABS(S1775)&gt;Calc!$B$8,ABS(S1775)/ABS(N1775)&gt;Calc!$B$9),1,0))</f>
        <v/>
      </c>
      <c r="U1775">
        <f>IF(AND(A1775=Calc!$B$3,OR(Calc!$B$6="*",G1775=Calc!$B$6),OR(Calc!$B$7="*",F1775=Calc!$B$7)),1,0)</f>
        <v/>
      </c>
      <c r="V1775">
        <f>IF(AND(U1775=1,J1775&gt;0),J1775+ROW()/1000000,0)</f>
        <v/>
      </c>
      <c r="W1775">
        <f>IF(AND(U1775=1,OR(N1775&lt;&gt;0,J1775&lt;&gt;0)),ABS(S1775)+ROW()/1000000,0)</f>
        <v/>
      </c>
      <c r="X1775">
        <f>IF(AND(U1775=1,T1775=1,C1775&lt;&gt;0),ABS(S1775)+ROW()/1000000,0)</f>
        <v/>
      </c>
    </row>
    <row r="1776">
      <c r="A1776" t="n">
        <v>201902</v>
      </c>
      <c r="B1776" t="inlineStr">
        <is>
          <t>02/2019</t>
        </is>
      </c>
      <c r="C1776" t="n">
        <v>39</v>
      </c>
      <c r="D1776" t="inlineStr">
        <is>
          <t>S39</t>
        </is>
      </c>
      <c r="E1776" t="inlineStr">
        <is>
          <t>Nexa Blaenau Gwent (S39)</t>
        </is>
      </c>
      <c r="F1776" t="inlineStr">
        <is>
          <t>Anh</t>
        </is>
      </c>
      <c r="G1776" t="inlineStr">
        <is>
          <t>POS</t>
        </is>
      </c>
      <c r="H1776" s="42" t="n">
        <v>13796.37</v>
      </c>
      <c r="I1776" s="42" t="n">
        <v>0</v>
      </c>
      <c r="J1776" s="42" t="n">
        <v>13796.37</v>
      </c>
      <c r="K1776" s="42" t="n">
        <v>0</v>
      </c>
      <c r="L1776" s="42" t="n">
        <v>14</v>
      </c>
      <c r="M1776" s="42" t="n">
        <v>66</v>
      </c>
      <c r="N1776" s="42" t="n">
        <v>13796.37</v>
      </c>
      <c r="O1776" s="42" t="n">
        <v>13796.37</v>
      </c>
      <c r="P1776" s="42" t="n">
        <v>0</v>
      </c>
      <c r="Q1776" s="42" t="n">
        <v>0</v>
      </c>
      <c r="R1776" s="42" t="n">
        <v>0</v>
      </c>
      <c r="S1776" s="42">
        <f>N1776-(J1776-K1776)</f>
        <v/>
      </c>
      <c r="T1776">
        <f>IF(N1776=0,0,IF(AND(ABS(S1776)&gt;Calc!$B$8,ABS(S1776)/ABS(N1776)&gt;Calc!$B$9),1,0))</f>
        <v/>
      </c>
      <c r="U1776">
        <f>IF(AND(A1776=Calc!$B$3,OR(Calc!$B$6="*",G1776=Calc!$B$6),OR(Calc!$B$7="*",F1776=Calc!$B$7)),1,0)</f>
        <v/>
      </c>
      <c r="V1776">
        <f>IF(AND(U1776=1,J1776&gt;0),J1776+ROW()/1000000,0)</f>
        <v/>
      </c>
      <c r="W1776">
        <f>IF(AND(U1776=1,OR(N1776&lt;&gt;0,J1776&lt;&gt;0)),ABS(S1776)+ROW()/1000000,0)</f>
        <v/>
      </c>
      <c r="X1776">
        <f>IF(AND(U1776=1,T1776=1,C1776&lt;&gt;0),ABS(S1776)+ROW()/1000000,0)</f>
        <v/>
      </c>
    </row>
    <row r="1777">
      <c r="A1777" t="n">
        <v>201902</v>
      </c>
      <c r="B1777" t="inlineStr">
        <is>
          <t>02/2019</t>
        </is>
      </c>
      <c r="C1777" t="n">
        <v>40</v>
      </c>
      <c r="D1777" t="inlineStr">
        <is>
          <t>S40</t>
        </is>
      </c>
      <c r="E1777" t="inlineStr">
        <is>
          <t>Nexa Dungannon and South Tyrone (S40)</t>
        </is>
      </c>
      <c r="F1777" t="inlineStr">
        <is>
          <t>Anh</t>
        </is>
      </c>
      <c r="G1777" t="inlineStr">
        <is>
          <t>POS</t>
        </is>
      </c>
      <c r="H1777" s="42" t="n">
        <v>37650.39</v>
      </c>
      <c r="I1777" s="42" t="n">
        <v>0</v>
      </c>
      <c r="J1777" s="42" t="n">
        <v>37650.39</v>
      </c>
      <c r="K1777" s="42" t="n">
        <v>2550</v>
      </c>
      <c r="L1777" s="42" t="n">
        <v>24</v>
      </c>
      <c r="M1777" s="42" t="n">
        <v>158</v>
      </c>
      <c r="N1777" s="42" t="n">
        <v>35100.39</v>
      </c>
      <c r="O1777" s="42" t="n">
        <v>37650.39</v>
      </c>
      <c r="P1777" s="42" t="n">
        <v>1</v>
      </c>
      <c r="Q1777" s="42" t="n">
        <v>0</v>
      </c>
      <c r="R1777" s="42" t="n">
        <v>1</v>
      </c>
      <c r="S1777" s="42">
        <f>N1777-(J1777-K1777)</f>
        <v/>
      </c>
      <c r="T1777">
        <f>IF(N1777=0,0,IF(AND(ABS(S1777)&gt;Calc!$B$8,ABS(S1777)/ABS(N1777)&gt;Calc!$B$9),1,0))</f>
        <v/>
      </c>
      <c r="U1777">
        <f>IF(AND(A1777=Calc!$B$3,OR(Calc!$B$6="*",G1777=Calc!$B$6),OR(Calc!$B$7="*",F1777=Calc!$B$7)),1,0)</f>
        <v/>
      </c>
      <c r="V1777">
        <f>IF(AND(U1777=1,J1777&gt;0),J1777+ROW()/1000000,0)</f>
        <v/>
      </c>
      <c r="W1777">
        <f>IF(AND(U1777=1,OR(N1777&lt;&gt;0,J1777&lt;&gt;0)),ABS(S1777)+ROW()/1000000,0)</f>
        <v/>
      </c>
      <c r="X1777">
        <f>IF(AND(U1777=1,T1777=1,C1777&lt;&gt;0),ABS(S1777)+ROW()/1000000,0)</f>
        <v/>
      </c>
    </row>
    <row r="1778">
      <c r="A1778" t="n">
        <v>201902</v>
      </c>
      <c r="B1778" t="inlineStr">
        <is>
          <t>02/2019</t>
        </is>
      </c>
      <c r="C1778" t="n">
        <v>42</v>
      </c>
      <c r="D1778" t="inlineStr">
        <is>
          <t>S42</t>
        </is>
      </c>
      <c r="E1778" t="inlineStr">
        <is>
          <t>Nexa North Down (S42)</t>
        </is>
      </c>
      <c r="F1778" t="inlineStr">
        <is>
          <t>Anh</t>
        </is>
      </c>
      <c r="G1778" t="inlineStr">
        <is>
          <t>POS</t>
        </is>
      </c>
      <c r="H1778" s="42" t="n">
        <v>43360.23</v>
      </c>
      <c r="I1778" s="42" t="n">
        <v>0</v>
      </c>
      <c r="J1778" s="42" t="n">
        <v>43360.23</v>
      </c>
      <c r="K1778" s="42" t="n">
        <v>259.99</v>
      </c>
      <c r="L1778" s="42" t="n">
        <v>19</v>
      </c>
      <c r="M1778" s="42" t="n">
        <v>131</v>
      </c>
      <c r="N1778" s="42" t="n">
        <v>43100.24</v>
      </c>
      <c r="O1778" s="42" t="n">
        <v>43360.23</v>
      </c>
      <c r="P1778" s="42" t="n">
        <v>1</v>
      </c>
      <c r="Q1778" s="42" t="n">
        <v>0</v>
      </c>
      <c r="R1778" s="42" t="n">
        <v>0</v>
      </c>
      <c r="S1778" s="42">
        <f>N1778-(J1778-K1778)</f>
        <v/>
      </c>
      <c r="T1778">
        <f>IF(N1778=0,0,IF(AND(ABS(S1778)&gt;Calc!$B$8,ABS(S1778)/ABS(N1778)&gt;Calc!$B$9),1,0))</f>
        <v/>
      </c>
      <c r="U1778">
        <f>IF(AND(A1778=Calc!$B$3,OR(Calc!$B$6="*",G1778=Calc!$B$6),OR(Calc!$B$7="*",F1778=Calc!$B$7)),1,0)</f>
        <v/>
      </c>
      <c r="V1778">
        <f>IF(AND(U1778=1,J1778&gt;0),J1778+ROW()/1000000,0)</f>
        <v/>
      </c>
      <c r="W1778">
        <f>IF(AND(U1778=1,OR(N1778&lt;&gt;0,J1778&lt;&gt;0)),ABS(S1778)+ROW()/1000000,0)</f>
        <v/>
      </c>
      <c r="X1778">
        <f>IF(AND(U1778=1,T1778=1,C1778&lt;&gt;0),ABS(S1778)+ROW()/1000000,0)</f>
        <v/>
      </c>
    </row>
    <row r="1779">
      <c r="A1779" t="n">
        <v>201902</v>
      </c>
      <c r="B1779" t="inlineStr">
        <is>
          <t>02/2019</t>
        </is>
      </c>
      <c r="C1779" t="n">
        <v>43</v>
      </c>
      <c r="D1779" t="inlineStr">
        <is>
          <t>S43</t>
        </is>
      </c>
      <c r="E1779" t="inlineStr">
        <is>
          <t>Nexa Alaska (S43)</t>
        </is>
      </c>
      <c r="F1779" t="inlineStr">
        <is>
          <t>Mỹ</t>
        </is>
      </c>
      <c r="G1779" t="inlineStr">
        <is>
          <t>POS</t>
        </is>
      </c>
      <c r="H1779" s="42" t="n">
        <v>71608.94</v>
      </c>
      <c r="I1779" s="42" t="n">
        <v>0</v>
      </c>
      <c r="J1779" s="42" t="n">
        <v>71608.94</v>
      </c>
      <c r="K1779" s="42" t="n">
        <v>549.97</v>
      </c>
      <c r="L1779" s="42" t="n">
        <v>27</v>
      </c>
      <c r="M1779" s="42" t="n">
        <v>223</v>
      </c>
      <c r="N1779" s="42" t="n">
        <v>71058.97</v>
      </c>
      <c r="O1779" s="42" t="n">
        <v>71608.94</v>
      </c>
      <c r="P1779" s="42" t="n">
        <v>0</v>
      </c>
      <c r="Q1779" s="42" t="n">
        <v>0</v>
      </c>
      <c r="R1779" s="42" t="n">
        <v>0</v>
      </c>
      <c r="S1779" s="42">
        <f>N1779-(J1779-K1779)</f>
        <v/>
      </c>
      <c r="T1779">
        <f>IF(N1779=0,0,IF(AND(ABS(S1779)&gt;Calc!$B$8,ABS(S1779)/ABS(N1779)&gt;Calc!$B$9),1,0))</f>
        <v/>
      </c>
      <c r="U1779">
        <f>IF(AND(A1779=Calc!$B$3,OR(Calc!$B$6="*",G1779=Calc!$B$6),OR(Calc!$B$7="*",F1779=Calc!$B$7)),1,0)</f>
        <v/>
      </c>
      <c r="V1779">
        <f>IF(AND(U1779=1,J1779&gt;0),J1779+ROW()/1000000,0)</f>
        <v/>
      </c>
      <c r="W1779">
        <f>IF(AND(U1779=1,OR(N1779&lt;&gt;0,J1779&lt;&gt;0)),ABS(S1779)+ROW()/1000000,0)</f>
        <v/>
      </c>
      <c r="X1779">
        <f>IF(AND(U1779=1,T1779=1,C1779&lt;&gt;0),ABS(S1779)+ROW()/1000000,0)</f>
        <v/>
      </c>
    </row>
    <row r="1780">
      <c r="A1780" t="n">
        <v>201902</v>
      </c>
      <c r="B1780" t="inlineStr">
        <is>
          <t>02/2019</t>
        </is>
      </c>
      <c r="C1780" t="n">
        <v>44</v>
      </c>
      <c r="D1780" t="inlineStr">
        <is>
          <t>S44</t>
        </is>
      </c>
      <c r="E1780" t="inlineStr">
        <is>
          <t>Nexa Arkansas (S44)</t>
        </is>
      </c>
      <c r="F1780" t="inlineStr">
        <is>
          <t>Mỹ</t>
        </is>
      </c>
      <c r="G1780" t="inlineStr">
        <is>
          <t>POS</t>
        </is>
      </c>
      <c r="H1780" s="42" t="n">
        <v>34755.11</v>
      </c>
      <c r="I1780" s="42" t="n">
        <v>0</v>
      </c>
      <c r="J1780" s="42" t="n">
        <v>34755.11</v>
      </c>
      <c r="K1780" s="42" t="n">
        <v>641</v>
      </c>
      <c r="L1780" s="42" t="n">
        <v>21</v>
      </c>
      <c r="M1780" s="42" t="n">
        <v>186</v>
      </c>
      <c r="N1780" s="42" t="n">
        <v>35166.4</v>
      </c>
      <c r="O1780" s="42" t="n">
        <v>34755.11</v>
      </c>
      <c r="P1780" s="42" t="n">
        <v>2</v>
      </c>
      <c r="Q1780" s="42" t="n">
        <v>0</v>
      </c>
      <c r="R1780" s="42" t="n">
        <v>0</v>
      </c>
      <c r="S1780" s="42">
        <f>N1780-(J1780-K1780)</f>
        <v/>
      </c>
      <c r="T1780">
        <f>IF(N1780=0,0,IF(AND(ABS(S1780)&gt;Calc!$B$8,ABS(S1780)/ABS(N1780)&gt;Calc!$B$9),1,0))</f>
        <v/>
      </c>
      <c r="U1780">
        <f>IF(AND(A1780=Calc!$B$3,OR(Calc!$B$6="*",G1780=Calc!$B$6),OR(Calc!$B$7="*",F1780=Calc!$B$7)),1,0)</f>
        <v/>
      </c>
      <c r="V1780">
        <f>IF(AND(U1780=1,J1780&gt;0),J1780+ROW()/1000000,0)</f>
        <v/>
      </c>
      <c r="W1780">
        <f>IF(AND(U1780=1,OR(N1780&lt;&gt;0,J1780&lt;&gt;0)),ABS(S1780)+ROW()/1000000,0)</f>
        <v/>
      </c>
      <c r="X1780">
        <f>IF(AND(U1780=1,T1780=1,C1780&lt;&gt;0),ABS(S1780)+ROW()/1000000,0)</f>
        <v/>
      </c>
    </row>
    <row r="1781">
      <c r="A1781" t="n">
        <v>201902</v>
      </c>
      <c r="B1781" t="inlineStr">
        <is>
          <t>02/2019</t>
        </is>
      </c>
      <c r="C1781" t="n">
        <v>45</v>
      </c>
      <c r="D1781" t="inlineStr">
        <is>
          <t>S45</t>
        </is>
      </c>
      <c r="E1781" t="inlineStr">
        <is>
          <t>Nexa Connecticut (S45)</t>
        </is>
      </c>
      <c r="F1781" t="inlineStr">
        <is>
          <t>Mỹ</t>
        </is>
      </c>
      <c r="G1781" t="inlineStr">
        <is>
          <t>POS</t>
        </is>
      </c>
      <c r="H1781" s="42" t="n">
        <v>34193.71</v>
      </c>
      <c r="I1781" s="42" t="n">
        <v>0</v>
      </c>
      <c r="J1781" s="42" t="n">
        <v>34193.71</v>
      </c>
      <c r="K1781" s="42" t="n">
        <v>620</v>
      </c>
      <c r="L1781" s="42" t="n">
        <v>21</v>
      </c>
      <c r="M1781" s="42" t="n">
        <v>154</v>
      </c>
      <c r="N1781" s="42" t="n">
        <v>33573.71</v>
      </c>
      <c r="O1781" s="42" t="n">
        <v>34193.71</v>
      </c>
      <c r="P1781" s="42" t="n">
        <v>0</v>
      </c>
      <c r="Q1781" s="42" t="n">
        <v>0</v>
      </c>
      <c r="R1781" s="42" t="n">
        <v>0</v>
      </c>
      <c r="S1781" s="42">
        <f>N1781-(J1781-K1781)</f>
        <v/>
      </c>
      <c r="T1781">
        <f>IF(N1781=0,0,IF(AND(ABS(S1781)&gt;Calc!$B$8,ABS(S1781)/ABS(N1781)&gt;Calc!$B$9),1,0))</f>
        <v/>
      </c>
      <c r="U1781">
        <f>IF(AND(A1781=Calc!$B$3,OR(Calc!$B$6="*",G1781=Calc!$B$6),OR(Calc!$B$7="*",F1781=Calc!$B$7)),1,0)</f>
        <v/>
      </c>
      <c r="V1781">
        <f>IF(AND(U1781=1,J1781&gt;0),J1781+ROW()/1000000,0)</f>
        <v/>
      </c>
      <c r="W1781">
        <f>IF(AND(U1781=1,OR(N1781&lt;&gt;0,J1781&lt;&gt;0)),ABS(S1781)+ROW()/1000000,0)</f>
        <v/>
      </c>
      <c r="X1781">
        <f>IF(AND(U1781=1,T1781=1,C1781&lt;&gt;0),ABS(S1781)+ROW()/1000000,0)</f>
        <v/>
      </c>
    </row>
    <row r="1782">
      <c r="A1782" t="n">
        <v>201902</v>
      </c>
      <c r="B1782" t="inlineStr">
        <is>
          <t>02/2019</t>
        </is>
      </c>
      <c r="C1782" t="n">
        <v>47</v>
      </c>
      <c r="D1782" t="inlineStr">
        <is>
          <t>S47</t>
        </is>
      </c>
      <c r="E1782" t="inlineStr">
        <is>
          <t>Nexa Hawaii (S47)</t>
        </is>
      </c>
      <c r="F1782" t="inlineStr">
        <is>
          <t>Mỹ</t>
        </is>
      </c>
      <c r="G1782" t="inlineStr">
        <is>
          <t>POS</t>
        </is>
      </c>
      <c r="H1782" s="42" t="n">
        <v>36837.51</v>
      </c>
      <c r="I1782" s="42" t="n">
        <v>0</v>
      </c>
      <c r="J1782" s="42" t="n">
        <v>36837.51</v>
      </c>
      <c r="K1782" s="42" t="n">
        <v>0</v>
      </c>
      <c r="L1782" s="42" t="n">
        <v>19</v>
      </c>
      <c r="M1782" s="42" t="n">
        <v>148</v>
      </c>
      <c r="N1782" s="42" t="n">
        <v>36837.51</v>
      </c>
      <c r="O1782" s="42" t="n">
        <v>36837.51</v>
      </c>
      <c r="P1782" s="42" t="n">
        <v>0</v>
      </c>
      <c r="Q1782" s="42" t="n">
        <v>0</v>
      </c>
      <c r="R1782" s="42" t="n">
        <v>0</v>
      </c>
      <c r="S1782" s="42">
        <f>N1782-(J1782-K1782)</f>
        <v/>
      </c>
      <c r="T1782">
        <f>IF(N1782=0,0,IF(AND(ABS(S1782)&gt;Calc!$B$8,ABS(S1782)/ABS(N1782)&gt;Calc!$B$9),1,0))</f>
        <v/>
      </c>
      <c r="U1782">
        <f>IF(AND(A1782=Calc!$B$3,OR(Calc!$B$6="*",G1782=Calc!$B$6),OR(Calc!$B$7="*",F1782=Calc!$B$7)),1,0)</f>
        <v/>
      </c>
      <c r="V1782">
        <f>IF(AND(U1782=1,J1782&gt;0),J1782+ROW()/1000000,0)</f>
        <v/>
      </c>
      <c r="W1782">
        <f>IF(AND(U1782=1,OR(N1782&lt;&gt;0,J1782&lt;&gt;0)),ABS(S1782)+ROW()/1000000,0)</f>
        <v/>
      </c>
      <c r="X1782">
        <f>IF(AND(U1782=1,T1782=1,C1782&lt;&gt;0),ABS(S1782)+ROW()/1000000,0)</f>
        <v/>
      </c>
    </row>
    <row r="1783">
      <c r="A1783" t="n">
        <v>201902</v>
      </c>
      <c r="B1783" t="inlineStr">
        <is>
          <t>02/2019</t>
        </is>
      </c>
      <c r="C1783" t="n">
        <v>48</v>
      </c>
      <c r="D1783" t="inlineStr">
        <is>
          <t>S48</t>
        </is>
      </c>
      <c r="E1783" t="inlineStr">
        <is>
          <t>Nexa Idaho (S48)</t>
        </is>
      </c>
      <c r="F1783" t="inlineStr">
        <is>
          <t>Mỹ</t>
        </is>
      </c>
      <c r="G1783" t="inlineStr">
        <is>
          <t>POS</t>
        </is>
      </c>
      <c r="H1783" s="42" t="n">
        <v>18180.31</v>
      </c>
      <c r="I1783" s="42" t="n">
        <v>0</v>
      </c>
      <c r="J1783" s="42" t="n">
        <v>18180.31</v>
      </c>
      <c r="K1783" s="42" t="n">
        <v>205.77</v>
      </c>
      <c r="L1783" s="42" t="n">
        <v>20</v>
      </c>
      <c r="M1783" s="42" t="n">
        <v>138</v>
      </c>
      <c r="N1783" s="42" t="n">
        <v>18134.53</v>
      </c>
      <c r="O1783" s="42" t="n">
        <v>18180.31</v>
      </c>
      <c r="P1783" s="42" t="n">
        <v>1</v>
      </c>
      <c r="Q1783" s="42" t="n">
        <v>0</v>
      </c>
      <c r="R1783" s="42" t="n">
        <v>0</v>
      </c>
      <c r="S1783" s="42">
        <f>N1783-(J1783-K1783)</f>
        <v/>
      </c>
      <c r="T1783">
        <f>IF(N1783=0,0,IF(AND(ABS(S1783)&gt;Calc!$B$8,ABS(S1783)/ABS(N1783)&gt;Calc!$B$9),1,0))</f>
        <v/>
      </c>
      <c r="U1783">
        <f>IF(AND(A1783=Calc!$B$3,OR(Calc!$B$6="*",G1783=Calc!$B$6),OR(Calc!$B$7="*",F1783=Calc!$B$7)),1,0)</f>
        <v/>
      </c>
      <c r="V1783">
        <f>IF(AND(U1783=1,J1783&gt;0),J1783+ROW()/1000000,0)</f>
        <v/>
      </c>
      <c r="W1783">
        <f>IF(AND(U1783=1,OR(N1783&lt;&gt;0,J1783&lt;&gt;0)),ABS(S1783)+ROW()/1000000,0)</f>
        <v/>
      </c>
      <c r="X1783">
        <f>IF(AND(U1783=1,T1783=1,C1783&lt;&gt;0),ABS(S1783)+ROW()/1000000,0)</f>
        <v/>
      </c>
    </row>
    <row r="1784">
      <c r="A1784" t="n">
        <v>201902</v>
      </c>
      <c r="B1784" t="inlineStr">
        <is>
          <t>02/2019</t>
        </is>
      </c>
      <c r="C1784" t="n">
        <v>49</v>
      </c>
      <c r="D1784" t="inlineStr">
        <is>
          <t>S49</t>
        </is>
      </c>
      <c r="E1784" t="inlineStr">
        <is>
          <t>Nexa Iowa (S49)</t>
        </is>
      </c>
      <c r="F1784" t="inlineStr">
        <is>
          <t>Mỹ</t>
        </is>
      </c>
      <c r="G1784" t="inlineStr">
        <is>
          <t>POS</t>
        </is>
      </c>
      <c r="H1784" s="42" t="n">
        <v>22430.24</v>
      </c>
      <c r="I1784" s="42" t="n">
        <v>0</v>
      </c>
      <c r="J1784" s="42" t="n">
        <v>22430.24</v>
      </c>
      <c r="K1784" s="42" t="n">
        <v>268</v>
      </c>
      <c r="L1784" s="42" t="n">
        <v>15</v>
      </c>
      <c r="M1784" s="42" t="n">
        <v>96</v>
      </c>
      <c r="N1784" s="42" t="n">
        <v>22162.24</v>
      </c>
      <c r="O1784" s="42" t="n">
        <v>22430.24</v>
      </c>
      <c r="P1784" s="42" t="n">
        <v>2</v>
      </c>
      <c r="Q1784" s="42" t="n">
        <v>0</v>
      </c>
      <c r="R1784" s="42" t="n">
        <v>0</v>
      </c>
      <c r="S1784" s="42">
        <f>N1784-(J1784-K1784)</f>
        <v/>
      </c>
      <c r="T1784">
        <f>IF(N1784=0,0,IF(AND(ABS(S1784)&gt;Calc!$B$8,ABS(S1784)/ABS(N1784)&gt;Calc!$B$9),1,0))</f>
        <v/>
      </c>
      <c r="U1784">
        <f>IF(AND(A1784=Calc!$B$3,OR(Calc!$B$6="*",G1784=Calc!$B$6),OR(Calc!$B$7="*",F1784=Calc!$B$7)),1,0)</f>
        <v/>
      </c>
      <c r="V1784">
        <f>IF(AND(U1784=1,J1784&gt;0),J1784+ROW()/1000000,0)</f>
        <v/>
      </c>
      <c r="W1784">
        <f>IF(AND(U1784=1,OR(N1784&lt;&gt;0,J1784&lt;&gt;0)),ABS(S1784)+ROW()/1000000,0)</f>
        <v/>
      </c>
      <c r="X1784">
        <f>IF(AND(U1784=1,T1784=1,C1784&lt;&gt;0),ABS(S1784)+ROW()/1000000,0)</f>
        <v/>
      </c>
    </row>
    <row r="1785">
      <c r="A1785" t="n">
        <v>201902</v>
      </c>
      <c r="B1785" t="inlineStr">
        <is>
          <t>02/2019</t>
        </is>
      </c>
      <c r="C1785" t="n">
        <v>50</v>
      </c>
      <c r="D1785" t="inlineStr">
        <is>
          <t>S50</t>
        </is>
      </c>
      <c r="E1785" t="inlineStr">
        <is>
          <t>Nexa Kansas (S50)</t>
        </is>
      </c>
      <c r="F1785" t="inlineStr">
        <is>
          <t>Mỹ</t>
        </is>
      </c>
      <c r="G1785" t="inlineStr">
        <is>
          <t>POS</t>
        </is>
      </c>
      <c r="H1785" s="42" t="n">
        <v>13026.95</v>
      </c>
      <c r="I1785" s="42" t="n">
        <v>0</v>
      </c>
      <c r="J1785" s="42" t="n">
        <v>13026.95</v>
      </c>
      <c r="K1785" s="42" t="n">
        <v>0</v>
      </c>
      <c r="L1785" s="42" t="n">
        <v>13</v>
      </c>
      <c r="M1785" s="42" t="n">
        <v>57</v>
      </c>
      <c r="N1785" s="42" t="n">
        <v>13026.95</v>
      </c>
      <c r="O1785" s="42" t="n">
        <v>13026.95</v>
      </c>
      <c r="P1785" s="42" t="n">
        <v>0</v>
      </c>
      <c r="Q1785" s="42" t="n">
        <v>0</v>
      </c>
      <c r="R1785" s="42" t="n">
        <v>0</v>
      </c>
      <c r="S1785" s="42">
        <f>N1785-(J1785-K1785)</f>
        <v/>
      </c>
      <c r="T1785">
        <f>IF(N1785=0,0,IF(AND(ABS(S1785)&gt;Calc!$B$8,ABS(S1785)/ABS(N1785)&gt;Calc!$B$9),1,0))</f>
        <v/>
      </c>
      <c r="U1785">
        <f>IF(AND(A1785=Calc!$B$3,OR(Calc!$B$6="*",G1785=Calc!$B$6),OR(Calc!$B$7="*",F1785=Calc!$B$7)),1,0)</f>
        <v/>
      </c>
      <c r="V1785">
        <f>IF(AND(U1785=1,J1785&gt;0),J1785+ROW()/1000000,0)</f>
        <v/>
      </c>
      <c r="W1785">
        <f>IF(AND(U1785=1,OR(N1785&lt;&gt;0,J1785&lt;&gt;0)),ABS(S1785)+ROW()/1000000,0)</f>
        <v/>
      </c>
      <c r="X1785">
        <f>IF(AND(U1785=1,T1785=1,C1785&lt;&gt;0),ABS(S1785)+ROW()/1000000,0)</f>
        <v/>
      </c>
    </row>
    <row r="1786">
      <c r="A1786" t="n">
        <v>201902</v>
      </c>
      <c r="B1786" t="inlineStr">
        <is>
          <t>02/2019</t>
        </is>
      </c>
      <c r="C1786" t="n">
        <v>51</v>
      </c>
      <c r="D1786" t="inlineStr">
        <is>
          <t>S51</t>
        </is>
      </c>
      <c r="E1786" t="inlineStr">
        <is>
          <t>Nexa Maine (S51)</t>
        </is>
      </c>
      <c r="F1786" t="inlineStr">
        <is>
          <t>Mỹ</t>
        </is>
      </c>
      <c r="G1786" t="inlineStr">
        <is>
          <t>POS</t>
        </is>
      </c>
      <c r="H1786" s="42" t="n">
        <v>20810.35</v>
      </c>
      <c r="I1786" s="42" t="n">
        <v>0</v>
      </c>
      <c r="J1786" s="42" t="n">
        <v>20810.35</v>
      </c>
      <c r="K1786" s="42" t="n">
        <v>1407</v>
      </c>
      <c r="L1786" s="42" t="n">
        <v>16</v>
      </c>
      <c r="M1786" s="42" t="n">
        <v>74</v>
      </c>
      <c r="N1786" s="42" t="n">
        <v>19403.35</v>
      </c>
      <c r="O1786" s="42" t="n">
        <v>20810.35</v>
      </c>
      <c r="P1786" s="42" t="n">
        <v>2</v>
      </c>
      <c r="Q1786" s="42" t="n">
        <v>0</v>
      </c>
      <c r="R1786" s="42" t="n">
        <v>1</v>
      </c>
      <c r="S1786" s="42">
        <f>N1786-(J1786-K1786)</f>
        <v/>
      </c>
      <c r="T1786">
        <f>IF(N1786=0,0,IF(AND(ABS(S1786)&gt;Calc!$B$8,ABS(S1786)/ABS(N1786)&gt;Calc!$B$9),1,0))</f>
        <v/>
      </c>
      <c r="U1786">
        <f>IF(AND(A1786=Calc!$B$3,OR(Calc!$B$6="*",G1786=Calc!$B$6),OR(Calc!$B$7="*",F1786=Calc!$B$7)),1,0)</f>
        <v/>
      </c>
      <c r="V1786">
        <f>IF(AND(U1786=1,J1786&gt;0),J1786+ROW()/1000000,0)</f>
        <v/>
      </c>
      <c r="W1786">
        <f>IF(AND(U1786=1,OR(N1786&lt;&gt;0,J1786&lt;&gt;0)),ABS(S1786)+ROW()/1000000,0)</f>
        <v/>
      </c>
      <c r="X1786">
        <f>IF(AND(U1786=1,T1786=1,C1786&lt;&gt;0),ABS(S1786)+ROW()/1000000,0)</f>
        <v/>
      </c>
    </row>
    <row r="1787">
      <c r="A1787" t="n">
        <v>201902</v>
      </c>
      <c r="B1787" t="inlineStr">
        <is>
          <t>02/2019</t>
        </is>
      </c>
      <c r="C1787" t="n">
        <v>53</v>
      </c>
      <c r="D1787" t="inlineStr">
        <is>
          <t>S53</t>
        </is>
      </c>
      <c r="E1787" t="inlineStr">
        <is>
          <t>Nexa Montana (S53)</t>
        </is>
      </c>
      <c r="F1787" t="inlineStr">
        <is>
          <t>Mỹ</t>
        </is>
      </c>
      <c r="G1787" t="inlineStr">
        <is>
          <t>POS</t>
        </is>
      </c>
      <c r="H1787" s="42" t="n">
        <v>59135.99</v>
      </c>
      <c r="I1787" s="42" t="n">
        <v>0</v>
      </c>
      <c r="J1787" s="42" t="n">
        <v>59135.99</v>
      </c>
      <c r="K1787" s="42" t="n">
        <v>0</v>
      </c>
      <c r="L1787" s="42" t="n">
        <v>18</v>
      </c>
      <c r="M1787" s="42" t="n">
        <v>101</v>
      </c>
      <c r="N1787" s="42" t="n">
        <v>59135.99</v>
      </c>
      <c r="O1787" s="42" t="n">
        <v>59135.99</v>
      </c>
      <c r="P1787" s="42" t="n">
        <v>1</v>
      </c>
      <c r="Q1787" s="42" t="n">
        <v>0</v>
      </c>
      <c r="R1787" s="42" t="n">
        <v>0</v>
      </c>
      <c r="S1787" s="42">
        <f>N1787-(J1787-K1787)</f>
        <v/>
      </c>
      <c r="T1787">
        <f>IF(N1787=0,0,IF(AND(ABS(S1787)&gt;Calc!$B$8,ABS(S1787)/ABS(N1787)&gt;Calc!$B$9),1,0))</f>
        <v/>
      </c>
      <c r="U1787">
        <f>IF(AND(A1787=Calc!$B$3,OR(Calc!$B$6="*",G1787=Calc!$B$6),OR(Calc!$B$7="*",F1787=Calc!$B$7)),1,0)</f>
        <v/>
      </c>
      <c r="V1787">
        <f>IF(AND(U1787=1,J1787&gt;0),J1787+ROW()/1000000,0)</f>
        <v/>
      </c>
      <c r="W1787">
        <f>IF(AND(U1787=1,OR(N1787&lt;&gt;0,J1787&lt;&gt;0)),ABS(S1787)+ROW()/1000000,0)</f>
        <v/>
      </c>
      <c r="X1787">
        <f>IF(AND(U1787=1,T1787=1,C1787&lt;&gt;0),ABS(S1787)+ROW()/1000000,0)</f>
        <v/>
      </c>
    </row>
    <row r="1788">
      <c r="A1788" t="n">
        <v>201902</v>
      </c>
      <c r="B1788" t="inlineStr">
        <is>
          <t>02/2019</t>
        </is>
      </c>
      <c r="C1788" t="n">
        <v>54</v>
      </c>
      <c r="D1788" t="inlineStr">
        <is>
          <t>S54</t>
        </is>
      </c>
      <c r="E1788" t="inlineStr">
        <is>
          <t>Nexa Nebraska (S54)</t>
        </is>
      </c>
      <c r="F1788" t="inlineStr">
        <is>
          <t>Mỹ</t>
        </is>
      </c>
      <c r="G1788" t="inlineStr">
        <is>
          <t>POS</t>
        </is>
      </c>
      <c r="H1788" s="42" t="n">
        <v>114601.91</v>
      </c>
      <c r="I1788" s="42" t="n">
        <v>0</v>
      </c>
      <c r="J1788" s="42" t="n">
        <v>114601.91</v>
      </c>
      <c r="K1788" s="42" t="n">
        <v>14.99</v>
      </c>
      <c r="L1788" s="42" t="n">
        <v>33</v>
      </c>
      <c r="M1788" s="42" t="n">
        <v>310</v>
      </c>
      <c r="N1788" s="42" t="n">
        <v>114586.92</v>
      </c>
      <c r="O1788" s="42" t="n">
        <v>114601.91</v>
      </c>
      <c r="P1788" s="42" t="n">
        <v>0</v>
      </c>
      <c r="Q1788" s="42" t="n">
        <v>0</v>
      </c>
      <c r="R1788" s="42" t="n">
        <v>1</v>
      </c>
      <c r="S1788" s="42">
        <f>N1788-(J1788-K1788)</f>
        <v/>
      </c>
      <c r="T1788">
        <f>IF(N1788=0,0,IF(AND(ABS(S1788)&gt;Calc!$B$8,ABS(S1788)/ABS(N1788)&gt;Calc!$B$9),1,0))</f>
        <v/>
      </c>
      <c r="U1788">
        <f>IF(AND(A1788=Calc!$B$3,OR(Calc!$B$6="*",G1788=Calc!$B$6),OR(Calc!$B$7="*",F1788=Calc!$B$7)),1,0)</f>
        <v/>
      </c>
      <c r="V1788">
        <f>IF(AND(U1788=1,J1788&gt;0),J1788+ROW()/1000000,0)</f>
        <v/>
      </c>
      <c r="W1788">
        <f>IF(AND(U1788=1,OR(N1788&lt;&gt;0,J1788&lt;&gt;0)),ABS(S1788)+ROW()/1000000,0)</f>
        <v/>
      </c>
      <c r="X1788">
        <f>IF(AND(U1788=1,T1788=1,C1788&lt;&gt;0),ABS(S1788)+ROW()/1000000,0)</f>
        <v/>
      </c>
    </row>
    <row r="1789">
      <c r="A1789" t="n">
        <v>201902</v>
      </c>
      <c r="B1789" t="inlineStr">
        <is>
          <t>02/2019</t>
        </is>
      </c>
      <c r="C1789" t="n">
        <v>55</v>
      </c>
      <c r="D1789" t="inlineStr">
        <is>
          <t>S55</t>
        </is>
      </c>
      <c r="E1789" t="inlineStr">
        <is>
          <t>Nexa Nevada (S55)</t>
        </is>
      </c>
      <c r="F1789" t="inlineStr">
        <is>
          <t>Mỹ</t>
        </is>
      </c>
      <c r="G1789" t="inlineStr">
        <is>
          <t>POS</t>
        </is>
      </c>
      <c r="H1789" s="42" t="n">
        <v>75179.69</v>
      </c>
      <c r="I1789" s="42" t="n">
        <v>0</v>
      </c>
      <c r="J1789" s="42" t="n">
        <v>75179.69</v>
      </c>
      <c r="K1789" s="42" t="n">
        <v>6833.99</v>
      </c>
      <c r="L1789" s="42" t="n">
        <v>37</v>
      </c>
      <c r="M1789" s="42" t="n">
        <v>254</v>
      </c>
      <c r="N1789" s="42" t="n">
        <v>68345.7</v>
      </c>
      <c r="O1789" s="42" t="n">
        <v>75179.69</v>
      </c>
      <c r="P1789" s="42" t="n">
        <v>1</v>
      </c>
      <c r="Q1789" s="42" t="n">
        <v>0</v>
      </c>
      <c r="R1789" s="42" t="n">
        <v>0</v>
      </c>
      <c r="S1789" s="42">
        <f>N1789-(J1789-K1789)</f>
        <v/>
      </c>
      <c r="T1789">
        <f>IF(N1789=0,0,IF(AND(ABS(S1789)&gt;Calc!$B$8,ABS(S1789)/ABS(N1789)&gt;Calc!$B$9),1,0))</f>
        <v/>
      </c>
      <c r="U1789">
        <f>IF(AND(A1789=Calc!$B$3,OR(Calc!$B$6="*",G1789=Calc!$B$6),OR(Calc!$B$7="*",F1789=Calc!$B$7)),1,0)</f>
        <v/>
      </c>
      <c r="V1789">
        <f>IF(AND(U1789=1,J1789&gt;0),J1789+ROW()/1000000,0)</f>
        <v/>
      </c>
      <c r="W1789">
        <f>IF(AND(U1789=1,OR(N1789&lt;&gt;0,J1789&lt;&gt;0)),ABS(S1789)+ROW()/1000000,0)</f>
        <v/>
      </c>
      <c r="X1789">
        <f>IF(AND(U1789=1,T1789=1,C1789&lt;&gt;0),ABS(S1789)+ROW()/1000000,0)</f>
        <v/>
      </c>
    </row>
    <row r="1790">
      <c r="A1790" t="n">
        <v>201902</v>
      </c>
      <c r="B1790" t="inlineStr">
        <is>
          <t>02/2019</t>
        </is>
      </c>
      <c r="C1790" t="n">
        <v>56</v>
      </c>
      <c r="D1790" t="inlineStr">
        <is>
          <t>S56</t>
        </is>
      </c>
      <c r="E1790" t="inlineStr">
        <is>
          <t>Nexa New Hampshire (S56)</t>
        </is>
      </c>
      <c r="F1790" t="inlineStr">
        <is>
          <t>Mỹ</t>
        </is>
      </c>
      <c r="G1790" t="inlineStr">
        <is>
          <t>POS</t>
        </is>
      </c>
      <c r="H1790" s="42" t="n">
        <v>36696.9</v>
      </c>
      <c r="I1790" s="42" t="n">
        <v>0</v>
      </c>
      <c r="J1790" s="42" t="n">
        <v>36696.9</v>
      </c>
      <c r="K1790" s="42" t="n">
        <v>383</v>
      </c>
      <c r="L1790" s="42" t="n">
        <v>16</v>
      </c>
      <c r="M1790" s="42" t="n">
        <v>164</v>
      </c>
      <c r="N1790" s="42" t="n">
        <v>36313.9</v>
      </c>
      <c r="O1790" s="42" t="n">
        <v>36696.9</v>
      </c>
      <c r="P1790" s="42" t="n">
        <v>0</v>
      </c>
      <c r="Q1790" s="42" t="n">
        <v>0</v>
      </c>
      <c r="R1790" s="42" t="n">
        <v>0</v>
      </c>
      <c r="S1790" s="42">
        <f>N1790-(J1790-K1790)</f>
        <v/>
      </c>
      <c r="T1790">
        <f>IF(N1790=0,0,IF(AND(ABS(S1790)&gt;Calc!$B$8,ABS(S1790)/ABS(N1790)&gt;Calc!$B$9),1,0))</f>
        <v/>
      </c>
      <c r="U1790">
        <f>IF(AND(A1790=Calc!$B$3,OR(Calc!$B$6="*",G1790=Calc!$B$6),OR(Calc!$B$7="*",F1790=Calc!$B$7)),1,0)</f>
        <v/>
      </c>
      <c r="V1790">
        <f>IF(AND(U1790=1,J1790&gt;0),J1790+ROW()/1000000,0)</f>
        <v/>
      </c>
      <c r="W1790">
        <f>IF(AND(U1790=1,OR(N1790&lt;&gt;0,J1790&lt;&gt;0)),ABS(S1790)+ROW()/1000000,0)</f>
        <v/>
      </c>
      <c r="X1790">
        <f>IF(AND(U1790=1,T1790=1,C1790&lt;&gt;0),ABS(S1790)+ROW()/1000000,0)</f>
        <v/>
      </c>
    </row>
    <row r="1791">
      <c r="A1791" t="n">
        <v>201902</v>
      </c>
      <c r="B1791" t="inlineStr">
        <is>
          <t>02/2019</t>
        </is>
      </c>
      <c r="C1791" t="n">
        <v>57</v>
      </c>
      <c r="D1791" t="inlineStr">
        <is>
          <t>S57</t>
        </is>
      </c>
      <c r="E1791" t="inlineStr">
        <is>
          <t>Nexa New Mexico (S57)</t>
        </is>
      </c>
      <c r="F1791" t="inlineStr">
        <is>
          <t>Mỹ</t>
        </is>
      </c>
      <c r="G1791" t="inlineStr">
        <is>
          <t>POS</t>
        </is>
      </c>
      <c r="H1791" s="42" t="n">
        <v>36707.48</v>
      </c>
      <c r="I1791" s="42" t="n">
        <v>0</v>
      </c>
      <c r="J1791" s="42" t="n">
        <v>36707.48</v>
      </c>
      <c r="K1791" s="42" t="n">
        <v>1107.98</v>
      </c>
      <c r="L1791" s="42" t="n">
        <v>18</v>
      </c>
      <c r="M1791" s="42" t="n">
        <v>175</v>
      </c>
      <c r="N1791" s="42" t="n">
        <v>35599.5</v>
      </c>
      <c r="O1791" s="42" t="n">
        <v>36707.48</v>
      </c>
      <c r="P1791" s="42" t="n">
        <v>0</v>
      </c>
      <c r="Q1791" s="42" t="n">
        <v>0</v>
      </c>
      <c r="R1791" s="42" t="n">
        <v>0</v>
      </c>
      <c r="S1791" s="42">
        <f>N1791-(J1791-K1791)</f>
        <v/>
      </c>
      <c r="T1791">
        <f>IF(N1791=0,0,IF(AND(ABS(S1791)&gt;Calc!$B$8,ABS(S1791)/ABS(N1791)&gt;Calc!$B$9),1,0))</f>
        <v/>
      </c>
      <c r="U1791">
        <f>IF(AND(A1791=Calc!$B$3,OR(Calc!$B$6="*",G1791=Calc!$B$6),OR(Calc!$B$7="*",F1791=Calc!$B$7)),1,0)</f>
        <v/>
      </c>
      <c r="V1791">
        <f>IF(AND(U1791=1,J1791&gt;0),J1791+ROW()/1000000,0)</f>
        <v/>
      </c>
      <c r="W1791">
        <f>IF(AND(U1791=1,OR(N1791&lt;&gt;0,J1791&lt;&gt;0)),ABS(S1791)+ROW()/1000000,0)</f>
        <v/>
      </c>
      <c r="X1791">
        <f>IF(AND(U1791=1,T1791=1,C1791&lt;&gt;0),ABS(S1791)+ROW()/1000000,0)</f>
        <v/>
      </c>
    </row>
    <row r="1792">
      <c r="A1792" t="n">
        <v>201902</v>
      </c>
      <c r="B1792" t="inlineStr">
        <is>
          <t>02/2019</t>
        </is>
      </c>
      <c r="C1792" t="n">
        <v>59</v>
      </c>
      <c r="D1792" t="inlineStr">
        <is>
          <t>S59</t>
        </is>
      </c>
      <c r="E1792" t="inlineStr">
        <is>
          <t>Nexa Oregon (S59)</t>
        </is>
      </c>
      <c r="F1792" t="inlineStr">
        <is>
          <t>Mỹ</t>
        </is>
      </c>
      <c r="G1792" t="inlineStr">
        <is>
          <t>POS</t>
        </is>
      </c>
      <c r="H1792" s="42" t="n">
        <v>43872.27</v>
      </c>
      <c r="I1792" s="42" t="n">
        <v>0</v>
      </c>
      <c r="J1792" s="42" t="n">
        <v>43872.27</v>
      </c>
      <c r="K1792" s="42" t="n">
        <v>367.67</v>
      </c>
      <c r="L1792" s="42" t="n">
        <v>17</v>
      </c>
      <c r="M1792" s="42" t="n">
        <v>129</v>
      </c>
      <c r="N1792" s="42" t="n">
        <v>43546.27</v>
      </c>
      <c r="O1792" s="42" t="n">
        <v>43872.27</v>
      </c>
      <c r="P1792" s="42" t="n">
        <v>0</v>
      </c>
      <c r="Q1792" s="42" t="n">
        <v>0</v>
      </c>
      <c r="R1792" s="42" t="n">
        <v>0</v>
      </c>
      <c r="S1792" s="42">
        <f>N1792-(J1792-K1792)</f>
        <v/>
      </c>
      <c r="T1792">
        <f>IF(N1792=0,0,IF(AND(ABS(S1792)&gt;Calc!$B$8,ABS(S1792)/ABS(N1792)&gt;Calc!$B$9),1,0))</f>
        <v/>
      </c>
      <c r="U1792">
        <f>IF(AND(A1792=Calc!$B$3,OR(Calc!$B$6="*",G1792=Calc!$B$6),OR(Calc!$B$7="*",F1792=Calc!$B$7)),1,0)</f>
        <v/>
      </c>
      <c r="V1792">
        <f>IF(AND(U1792=1,J1792&gt;0),J1792+ROW()/1000000,0)</f>
        <v/>
      </c>
      <c r="W1792">
        <f>IF(AND(U1792=1,OR(N1792&lt;&gt;0,J1792&lt;&gt;0)),ABS(S1792)+ROW()/1000000,0)</f>
        <v/>
      </c>
      <c r="X1792">
        <f>IF(AND(U1792=1,T1792=1,C1792&lt;&gt;0),ABS(S1792)+ROW()/1000000,0)</f>
        <v/>
      </c>
    </row>
    <row r="1793">
      <c r="A1793" t="n">
        <v>201902</v>
      </c>
      <c r="B1793" t="inlineStr">
        <is>
          <t>02/2019</t>
        </is>
      </c>
      <c r="C1793" t="n">
        <v>61</v>
      </c>
      <c r="D1793" t="inlineStr">
        <is>
          <t>S61</t>
        </is>
      </c>
      <c r="E1793" t="inlineStr">
        <is>
          <t>Nexa South Carolina (S61)</t>
        </is>
      </c>
      <c r="F1793" t="inlineStr">
        <is>
          <t>Mỹ</t>
        </is>
      </c>
      <c r="G1793" t="inlineStr">
        <is>
          <t>POS</t>
        </is>
      </c>
      <c r="H1793" s="42" t="n">
        <v>28459.58</v>
      </c>
      <c r="I1793" s="42" t="n">
        <v>0</v>
      </c>
      <c r="J1793" s="42" t="n">
        <v>28459.58</v>
      </c>
      <c r="K1793" s="42" t="n">
        <v>249.99</v>
      </c>
      <c r="L1793" s="42" t="n">
        <v>21</v>
      </c>
      <c r="M1793" s="42" t="n">
        <v>130</v>
      </c>
      <c r="N1793" s="42" t="n">
        <v>28209.59</v>
      </c>
      <c r="O1793" s="42" t="n">
        <v>28459.58</v>
      </c>
      <c r="P1793" s="42" t="n">
        <v>1</v>
      </c>
      <c r="Q1793" s="42" t="n">
        <v>0</v>
      </c>
      <c r="R1793" s="42" t="n">
        <v>0</v>
      </c>
      <c r="S1793" s="42">
        <f>N1793-(J1793-K1793)</f>
        <v/>
      </c>
      <c r="T1793">
        <f>IF(N1793=0,0,IF(AND(ABS(S1793)&gt;Calc!$B$8,ABS(S1793)/ABS(N1793)&gt;Calc!$B$9),1,0))</f>
        <v/>
      </c>
      <c r="U1793">
        <f>IF(AND(A1793=Calc!$B$3,OR(Calc!$B$6="*",G1793=Calc!$B$6),OR(Calc!$B$7="*",F1793=Calc!$B$7)),1,0)</f>
        <v/>
      </c>
      <c r="V1793">
        <f>IF(AND(U1793=1,J1793&gt;0),J1793+ROW()/1000000,0)</f>
        <v/>
      </c>
      <c r="W1793">
        <f>IF(AND(U1793=1,OR(N1793&lt;&gt;0,J1793&lt;&gt;0)),ABS(S1793)+ROW()/1000000,0)</f>
        <v/>
      </c>
      <c r="X1793">
        <f>IF(AND(U1793=1,T1793=1,C1793&lt;&gt;0),ABS(S1793)+ROW()/1000000,0)</f>
        <v/>
      </c>
    </row>
    <row r="1794">
      <c r="A1794" t="n">
        <v>201902</v>
      </c>
      <c r="B1794" t="inlineStr">
        <is>
          <t>02/2019</t>
        </is>
      </c>
      <c r="C1794" t="n">
        <v>62</v>
      </c>
      <c r="D1794" t="inlineStr">
        <is>
          <t>S62</t>
        </is>
      </c>
      <c r="E1794" t="inlineStr">
        <is>
          <t>Nexa South Dakota (S62)</t>
        </is>
      </c>
      <c r="F1794" t="inlineStr">
        <is>
          <t>Mỹ</t>
        </is>
      </c>
      <c r="G1794" t="inlineStr">
        <is>
          <t>POS</t>
        </is>
      </c>
      <c r="H1794" s="42" t="n">
        <v>28133.03</v>
      </c>
      <c r="I1794" s="42" t="n">
        <v>0</v>
      </c>
      <c r="J1794" s="42" t="n">
        <v>28133.03</v>
      </c>
      <c r="K1794" s="42" t="n">
        <v>119.98</v>
      </c>
      <c r="L1794" s="42" t="n">
        <v>12</v>
      </c>
      <c r="M1794" s="42" t="n">
        <v>107</v>
      </c>
      <c r="N1794" s="42" t="n">
        <v>28013.05</v>
      </c>
      <c r="O1794" s="42" t="n">
        <v>28133.03</v>
      </c>
      <c r="P1794" s="42" t="n">
        <v>1</v>
      </c>
      <c r="Q1794" s="42" t="n">
        <v>0</v>
      </c>
      <c r="R1794" s="42" t="n">
        <v>0</v>
      </c>
      <c r="S1794" s="42">
        <f>N1794-(J1794-K1794)</f>
        <v/>
      </c>
      <c r="T1794">
        <f>IF(N1794=0,0,IF(AND(ABS(S1794)&gt;Calc!$B$8,ABS(S1794)/ABS(N1794)&gt;Calc!$B$9),1,0))</f>
        <v/>
      </c>
      <c r="U1794">
        <f>IF(AND(A1794=Calc!$B$3,OR(Calc!$B$6="*",G1794=Calc!$B$6),OR(Calc!$B$7="*",F1794=Calc!$B$7)),1,0)</f>
        <v/>
      </c>
      <c r="V1794">
        <f>IF(AND(U1794=1,J1794&gt;0),J1794+ROW()/1000000,0)</f>
        <v/>
      </c>
      <c r="W1794">
        <f>IF(AND(U1794=1,OR(N1794&lt;&gt;0,J1794&lt;&gt;0)),ABS(S1794)+ROW()/1000000,0)</f>
        <v/>
      </c>
      <c r="X1794">
        <f>IF(AND(U1794=1,T1794=1,C1794&lt;&gt;0),ABS(S1794)+ROW()/1000000,0)</f>
        <v/>
      </c>
    </row>
    <row r="1795">
      <c r="A1795" t="n">
        <v>201902</v>
      </c>
      <c r="B1795" t="inlineStr">
        <is>
          <t>02/2019</t>
        </is>
      </c>
      <c r="C1795" t="n">
        <v>63</v>
      </c>
      <c r="D1795" t="inlineStr">
        <is>
          <t>S63</t>
        </is>
      </c>
      <c r="E1795" t="inlineStr">
        <is>
          <t>Nexa Utah (S63)</t>
        </is>
      </c>
      <c r="F1795" t="inlineStr">
        <is>
          <t>Mỹ</t>
        </is>
      </c>
      <c r="G1795" t="inlineStr">
        <is>
          <t>POS</t>
        </is>
      </c>
      <c r="H1795" s="42" t="n">
        <v>53023.08</v>
      </c>
      <c r="I1795" s="42" t="n">
        <v>0</v>
      </c>
      <c r="J1795" s="42" t="n">
        <v>53023.08</v>
      </c>
      <c r="K1795" s="42" t="n">
        <v>296</v>
      </c>
      <c r="L1795" s="42" t="n">
        <v>18</v>
      </c>
      <c r="M1795" s="42" t="n">
        <v>118</v>
      </c>
      <c r="N1795" s="42" t="n">
        <v>52727.08</v>
      </c>
      <c r="O1795" s="42" t="n">
        <v>53023.08</v>
      </c>
      <c r="P1795" s="42" t="n">
        <v>1</v>
      </c>
      <c r="Q1795" s="42" t="n">
        <v>0</v>
      </c>
      <c r="R1795" s="42" t="n">
        <v>0</v>
      </c>
      <c r="S1795" s="42">
        <f>N1795-(J1795-K1795)</f>
        <v/>
      </c>
      <c r="T1795">
        <f>IF(N1795=0,0,IF(AND(ABS(S1795)&gt;Calc!$B$8,ABS(S1795)/ABS(N1795)&gt;Calc!$B$9),1,0))</f>
        <v/>
      </c>
      <c r="U1795">
        <f>IF(AND(A1795=Calc!$B$3,OR(Calc!$B$6="*",G1795=Calc!$B$6),OR(Calc!$B$7="*",F1795=Calc!$B$7)),1,0)</f>
        <v/>
      </c>
      <c r="V1795">
        <f>IF(AND(U1795=1,J1795&gt;0),J1795+ROW()/1000000,0)</f>
        <v/>
      </c>
      <c r="W1795">
        <f>IF(AND(U1795=1,OR(N1795&lt;&gt;0,J1795&lt;&gt;0)),ABS(S1795)+ROW()/1000000,0)</f>
        <v/>
      </c>
      <c r="X1795">
        <f>IF(AND(U1795=1,T1795=1,C1795&lt;&gt;0),ABS(S1795)+ROW()/1000000,0)</f>
        <v/>
      </c>
    </row>
    <row r="1796">
      <c r="A1796" t="n">
        <v>201902</v>
      </c>
      <c r="B1796" t="inlineStr">
        <is>
          <t>02/2019</t>
        </is>
      </c>
      <c r="C1796" t="n">
        <v>64</v>
      </c>
      <c r="D1796" t="inlineStr">
        <is>
          <t>S64</t>
        </is>
      </c>
      <c r="E1796" t="inlineStr">
        <is>
          <t>Nexa Washington DC (S64)</t>
        </is>
      </c>
      <c r="F1796" t="inlineStr">
        <is>
          <t>Mỹ</t>
        </is>
      </c>
      <c r="G1796" t="inlineStr">
        <is>
          <t>POS</t>
        </is>
      </c>
      <c r="H1796" s="42" t="n">
        <v>33598.43</v>
      </c>
      <c r="I1796" s="42" t="n">
        <v>0</v>
      </c>
      <c r="J1796" s="42" t="n">
        <v>33598.43</v>
      </c>
      <c r="K1796" s="42" t="n">
        <v>0</v>
      </c>
      <c r="L1796" s="42" t="n">
        <v>18</v>
      </c>
      <c r="M1796" s="42" t="n">
        <v>175</v>
      </c>
      <c r="N1796" s="42" t="n">
        <v>33728.42</v>
      </c>
      <c r="O1796" s="42" t="n">
        <v>33598.43</v>
      </c>
      <c r="P1796" s="42" t="n">
        <v>1</v>
      </c>
      <c r="Q1796" s="42" t="n">
        <v>0</v>
      </c>
      <c r="R1796" s="42" t="n">
        <v>0</v>
      </c>
      <c r="S1796" s="42">
        <f>N1796-(J1796-K1796)</f>
        <v/>
      </c>
      <c r="T1796">
        <f>IF(N1796=0,0,IF(AND(ABS(S1796)&gt;Calc!$B$8,ABS(S1796)/ABS(N1796)&gt;Calc!$B$9),1,0))</f>
        <v/>
      </c>
      <c r="U1796">
        <f>IF(AND(A1796=Calc!$B$3,OR(Calc!$B$6="*",G1796=Calc!$B$6),OR(Calc!$B$7="*",F1796=Calc!$B$7)),1,0)</f>
        <v/>
      </c>
      <c r="V1796">
        <f>IF(AND(U1796=1,J1796&gt;0),J1796+ROW()/1000000,0)</f>
        <v/>
      </c>
      <c r="W1796">
        <f>IF(AND(U1796=1,OR(N1796&lt;&gt;0,J1796&lt;&gt;0)),ABS(S1796)+ROW()/1000000,0)</f>
        <v/>
      </c>
      <c r="X1796">
        <f>IF(AND(U1796=1,T1796=1,C1796&lt;&gt;0),ABS(S1796)+ROW()/1000000,0)</f>
        <v/>
      </c>
    </row>
    <row r="1797">
      <c r="A1797" t="n">
        <v>201902</v>
      </c>
      <c r="B1797" t="inlineStr">
        <is>
          <t>02/2019</t>
        </is>
      </c>
      <c r="C1797" t="n">
        <v>65</v>
      </c>
      <c r="D1797" t="inlineStr">
        <is>
          <t>S65</t>
        </is>
      </c>
      <c r="E1797" t="inlineStr">
        <is>
          <t>Nexa West Virginia (S65)</t>
        </is>
      </c>
      <c r="F1797" t="inlineStr">
        <is>
          <t>Mỹ</t>
        </is>
      </c>
      <c r="G1797" t="inlineStr">
        <is>
          <t>POS</t>
        </is>
      </c>
      <c r="H1797" s="42" t="n">
        <v>55965.61</v>
      </c>
      <c r="I1797" s="42" t="n">
        <v>0</v>
      </c>
      <c r="J1797" s="42" t="n">
        <v>55965.61</v>
      </c>
      <c r="K1797" s="42" t="n">
        <v>2239.75</v>
      </c>
      <c r="L1797" s="42" t="n">
        <v>19</v>
      </c>
      <c r="M1797" s="42" t="n">
        <v>165</v>
      </c>
      <c r="N1797" s="42" t="n">
        <v>53928.61</v>
      </c>
      <c r="O1797" s="42" t="n">
        <v>55965.61</v>
      </c>
      <c r="P1797" s="42" t="n">
        <v>1</v>
      </c>
      <c r="Q1797" s="42" t="n">
        <v>0</v>
      </c>
      <c r="R1797" s="42" t="n">
        <v>0</v>
      </c>
      <c r="S1797" s="42">
        <f>N1797-(J1797-K1797)</f>
        <v/>
      </c>
      <c r="T1797">
        <f>IF(N1797=0,0,IF(AND(ABS(S1797)&gt;Calc!$B$8,ABS(S1797)/ABS(N1797)&gt;Calc!$B$9),1,0))</f>
        <v/>
      </c>
      <c r="U1797">
        <f>IF(AND(A1797=Calc!$B$3,OR(Calc!$B$6="*",G1797=Calc!$B$6),OR(Calc!$B$7="*",F1797=Calc!$B$7)),1,0)</f>
        <v/>
      </c>
      <c r="V1797">
        <f>IF(AND(U1797=1,J1797&gt;0),J1797+ROW()/1000000,0)</f>
        <v/>
      </c>
      <c r="W1797">
        <f>IF(AND(U1797=1,OR(N1797&lt;&gt;0,J1797&lt;&gt;0)),ABS(S1797)+ROW()/1000000,0)</f>
        <v/>
      </c>
      <c r="X1797">
        <f>IF(AND(U1797=1,T1797=1,C1797&lt;&gt;0),ABS(S1797)+ROW()/1000000,0)</f>
        <v/>
      </c>
    </row>
    <row r="1798">
      <c r="A1798" t="n">
        <v>201902</v>
      </c>
      <c r="B1798" t="inlineStr">
        <is>
          <t>02/2019</t>
        </is>
      </c>
      <c r="C1798" t="n">
        <v>66</v>
      </c>
      <c r="D1798" t="inlineStr">
        <is>
          <t>S66</t>
        </is>
      </c>
      <c r="E1798" t="inlineStr">
        <is>
          <t>Nexa Wyoming (S66)</t>
        </is>
      </c>
      <c r="F1798" t="inlineStr">
        <is>
          <t>Mỹ</t>
        </is>
      </c>
      <c r="G1798" t="inlineStr">
        <is>
          <t>POS</t>
        </is>
      </c>
      <c r="H1798" s="42" t="n">
        <v>37748.61</v>
      </c>
      <c r="I1798" s="42" t="n">
        <v>0</v>
      </c>
      <c r="J1798" s="42" t="n">
        <v>37748.61</v>
      </c>
      <c r="K1798" s="42" t="n">
        <v>0</v>
      </c>
      <c r="L1798" s="42" t="n">
        <v>18</v>
      </c>
      <c r="M1798" s="42" t="n">
        <v>151</v>
      </c>
      <c r="N1798" s="42" t="n">
        <v>37748.61</v>
      </c>
      <c r="O1798" s="42" t="n">
        <v>37748.61</v>
      </c>
      <c r="P1798" s="42" t="n">
        <v>1</v>
      </c>
      <c r="Q1798" s="42" t="n">
        <v>0</v>
      </c>
      <c r="R1798" s="42" t="n">
        <v>0</v>
      </c>
      <c r="S1798" s="42">
        <f>N1798-(J1798-K1798)</f>
        <v/>
      </c>
      <c r="T1798">
        <f>IF(N1798=0,0,IF(AND(ABS(S1798)&gt;Calc!$B$8,ABS(S1798)/ABS(N1798)&gt;Calc!$B$9),1,0))</f>
        <v/>
      </c>
      <c r="U1798">
        <f>IF(AND(A1798=Calc!$B$3,OR(Calc!$B$6="*",G1798=Calc!$B$6),OR(Calc!$B$7="*",F1798=Calc!$B$7)),1,0)</f>
        <v/>
      </c>
      <c r="V1798">
        <f>IF(AND(U1798=1,J1798&gt;0),J1798+ROW()/1000000,0)</f>
        <v/>
      </c>
      <c r="W1798">
        <f>IF(AND(U1798=1,OR(N1798&lt;&gt;0,J1798&lt;&gt;0)),ABS(S1798)+ROW()/1000000,0)</f>
        <v/>
      </c>
      <c r="X1798">
        <f>IF(AND(U1798=1,T1798=1,C1798&lt;&gt;0),ABS(S1798)+ROW()/1000000,0)</f>
        <v/>
      </c>
    </row>
    <row r="1799">
      <c r="A1799" t="n">
        <v>201903</v>
      </c>
      <c r="B1799" t="inlineStr">
        <is>
          <t>03/2019</t>
        </is>
      </c>
      <c r="C1799" t="n">
        <v>0</v>
      </c>
      <c r="D1799" t="inlineStr">
        <is>
          <t>ONL</t>
        </is>
      </c>
      <c r="E1799" t="inlineStr">
        <is>
          <t>Nexa Online (website/app)</t>
        </is>
      </c>
      <c r="F1799" t="inlineStr">
        <is>
          <t>Online</t>
        </is>
      </c>
      <c r="G1799" t="inlineStr">
        <is>
          <t>ONLINE</t>
        </is>
      </c>
      <c r="H1799" s="42" t="n">
        <v>174761.05</v>
      </c>
      <c r="I1799" s="42" t="n">
        <v>4013.1</v>
      </c>
      <c r="J1799" s="42" t="n">
        <v>170747.95</v>
      </c>
      <c r="K1799" s="42" t="n">
        <v>17799.76</v>
      </c>
      <c r="L1799" s="42" t="n">
        <v>73</v>
      </c>
      <c r="M1799" s="42" t="n">
        <v>612</v>
      </c>
      <c r="N1799" s="42" t="n">
        <v>239908.78</v>
      </c>
      <c r="O1799" s="42" t="n">
        <v>257708.54</v>
      </c>
      <c r="P1799" s="42" t="n">
        <v>2</v>
      </c>
      <c r="Q1799" s="42" t="n">
        <v>0</v>
      </c>
      <c r="R1799" s="42" t="n">
        <v>0</v>
      </c>
      <c r="S1799" s="42">
        <f>N1799-(J1799-K1799)</f>
        <v/>
      </c>
      <c r="T1799">
        <f>IF(N1799=0,0,IF(AND(ABS(S1799)&gt;Calc!$B$8,ABS(S1799)/ABS(N1799)&gt;Calc!$B$9),1,0))</f>
        <v/>
      </c>
      <c r="U1799">
        <f>IF(AND(A1799=Calc!$B$3,OR(Calc!$B$6="*",G1799=Calc!$B$6),OR(Calc!$B$7="*",F1799=Calc!$B$7)),1,0)</f>
        <v/>
      </c>
      <c r="V1799">
        <f>IF(AND(U1799=1,J1799&gt;0),J1799+ROW()/1000000,0)</f>
        <v/>
      </c>
      <c r="W1799">
        <f>IF(AND(U1799=1,OR(N1799&lt;&gt;0,J1799&lt;&gt;0)),ABS(S1799)+ROW()/1000000,0)</f>
        <v/>
      </c>
      <c r="X1799">
        <f>IF(AND(U1799=1,T1799=1,C1799&lt;&gt;0),ABS(S1799)+ROW()/1000000,0)</f>
        <v/>
      </c>
    </row>
    <row r="1800">
      <c r="A1800" t="n">
        <v>201903</v>
      </c>
      <c r="B1800" t="inlineStr">
        <is>
          <t>03/2019</t>
        </is>
      </c>
      <c r="C1800" t="n">
        <v>1</v>
      </c>
      <c r="D1800" t="inlineStr">
        <is>
          <t>S01</t>
        </is>
      </c>
      <c r="E1800" t="inlineStr">
        <is>
          <t>Nexa Australian Capital Territory (S01)</t>
        </is>
      </c>
      <c r="F1800" t="inlineStr">
        <is>
          <t>Úc</t>
        </is>
      </c>
      <c r="G1800" t="inlineStr">
        <is>
          <t>POS</t>
        </is>
      </c>
      <c r="H1800" s="42" t="n">
        <v>4162.99</v>
      </c>
      <c r="I1800" s="42" t="n">
        <v>108</v>
      </c>
      <c r="J1800" s="42" t="n">
        <v>4054.99</v>
      </c>
      <c r="K1800" s="42" t="n">
        <v>0</v>
      </c>
      <c r="L1800" s="42" t="n">
        <v>2</v>
      </c>
      <c r="M1800" s="42" t="n">
        <v>10</v>
      </c>
      <c r="N1800" s="42" t="n">
        <v>4054.99</v>
      </c>
      <c r="O1800" s="42" t="n">
        <v>4054.99</v>
      </c>
      <c r="P1800" s="42" t="n">
        <v>0</v>
      </c>
      <c r="Q1800" s="42" t="n">
        <v>0</v>
      </c>
      <c r="R1800" s="42" t="n">
        <v>0</v>
      </c>
      <c r="S1800" s="42">
        <f>N1800-(J1800-K1800)</f>
        <v/>
      </c>
      <c r="T1800">
        <f>IF(N1800=0,0,IF(AND(ABS(S1800)&gt;Calc!$B$8,ABS(S1800)/ABS(N1800)&gt;Calc!$B$9),1,0))</f>
        <v/>
      </c>
      <c r="U1800">
        <f>IF(AND(A1800=Calc!$B$3,OR(Calc!$B$6="*",G1800=Calc!$B$6),OR(Calc!$B$7="*",F1800=Calc!$B$7)),1,0)</f>
        <v/>
      </c>
      <c r="V1800">
        <f>IF(AND(U1800=1,J1800&gt;0),J1800+ROW()/1000000,0)</f>
        <v/>
      </c>
      <c r="W1800">
        <f>IF(AND(U1800=1,OR(N1800&lt;&gt;0,J1800&lt;&gt;0)),ABS(S1800)+ROW()/1000000,0)</f>
        <v/>
      </c>
      <c r="X1800">
        <f>IF(AND(U1800=1,T1800=1,C1800&lt;&gt;0),ABS(S1800)+ROW()/1000000,0)</f>
        <v/>
      </c>
    </row>
    <row r="1801">
      <c r="A1801" t="n">
        <v>201903</v>
      </c>
      <c r="B1801" t="inlineStr">
        <is>
          <t>03/2019</t>
        </is>
      </c>
      <c r="C1801" t="n">
        <v>4</v>
      </c>
      <c r="D1801" t="inlineStr">
        <is>
          <t>S04</t>
        </is>
      </c>
      <c r="E1801" t="inlineStr">
        <is>
          <t>Nexa Tasmania (S04)</t>
        </is>
      </c>
      <c r="F1801" t="inlineStr">
        <is>
          <t>Úc</t>
        </is>
      </c>
      <c r="G1801" t="inlineStr">
        <is>
          <t>POS</t>
        </is>
      </c>
      <c r="H1801" s="42" t="n">
        <v>15534.75</v>
      </c>
      <c r="I1801" s="42" t="n">
        <v>0</v>
      </c>
      <c r="J1801" s="42" t="n">
        <v>15534.75</v>
      </c>
      <c r="K1801" s="42" t="n">
        <v>0</v>
      </c>
      <c r="L1801" s="42" t="n">
        <v>4</v>
      </c>
      <c r="M1801" s="42" t="n">
        <v>45</v>
      </c>
      <c r="N1801" s="42" t="n">
        <v>15534.75</v>
      </c>
      <c r="O1801" s="42" t="n">
        <v>15534.75</v>
      </c>
      <c r="P1801" s="42" t="n">
        <v>0</v>
      </c>
      <c r="Q1801" s="42" t="n">
        <v>0</v>
      </c>
      <c r="R1801" s="42" t="n">
        <v>0</v>
      </c>
      <c r="S1801" s="42">
        <f>N1801-(J1801-K1801)</f>
        <v/>
      </c>
      <c r="T1801">
        <f>IF(N1801=0,0,IF(AND(ABS(S1801)&gt;Calc!$B$8,ABS(S1801)/ABS(N1801)&gt;Calc!$B$9),1,0))</f>
        <v/>
      </c>
      <c r="U1801">
        <f>IF(AND(A1801=Calc!$B$3,OR(Calc!$B$6="*",G1801=Calc!$B$6),OR(Calc!$B$7="*",F1801=Calc!$B$7)),1,0)</f>
        <v/>
      </c>
      <c r="V1801">
        <f>IF(AND(U1801=1,J1801&gt;0),J1801+ROW()/1000000,0)</f>
        <v/>
      </c>
      <c r="W1801">
        <f>IF(AND(U1801=1,OR(N1801&lt;&gt;0,J1801&lt;&gt;0)),ABS(S1801)+ROW()/1000000,0)</f>
        <v/>
      </c>
      <c r="X1801">
        <f>IF(AND(U1801=1,T1801=1,C1801&lt;&gt;0),ABS(S1801)+ROW()/1000000,0)</f>
        <v/>
      </c>
    </row>
    <row r="1802">
      <c r="A1802" t="n">
        <v>201903</v>
      </c>
      <c r="B1802" t="inlineStr">
        <is>
          <t>03/2019</t>
        </is>
      </c>
      <c r="C1802" t="n">
        <v>5</v>
      </c>
      <c r="D1802" t="inlineStr">
        <is>
          <t>S05</t>
        </is>
      </c>
      <c r="E1802" t="inlineStr">
        <is>
          <t>Nexa Victoria (S05)</t>
        </is>
      </c>
      <c r="F1802" t="inlineStr">
        <is>
          <t>Úc</t>
        </is>
      </c>
      <c r="G1802" t="inlineStr">
        <is>
          <t>POS</t>
        </is>
      </c>
      <c r="H1802" s="42" t="n">
        <v>17315.8</v>
      </c>
      <c r="I1802" s="42" t="n">
        <v>0</v>
      </c>
      <c r="J1802" s="42" t="n">
        <v>17315.8</v>
      </c>
      <c r="K1802" s="42" t="n">
        <v>2817.3</v>
      </c>
      <c r="L1802" s="42" t="n">
        <v>7</v>
      </c>
      <c r="M1802" s="42" t="n">
        <v>72</v>
      </c>
      <c r="N1802" s="42" t="n">
        <v>14498.5</v>
      </c>
      <c r="O1802" s="42" t="n">
        <v>17315.8</v>
      </c>
      <c r="P1802" s="42" t="n">
        <v>0</v>
      </c>
      <c r="Q1802" s="42" t="n">
        <v>0</v>
      </c>
      <c r="R1802" s="42" t="n">
        <v>0</v>
      </c>
      <c r="S1802" s="42">
        <f>N1802-(J1802-K1802)</f>
        <v/>
      </c>
      <c r="T1802">
        <f>IF(N1802=0,0,IF(AND(ABS(S1802)&gt;Calc!$B$8,ABS(S1802)/ABS(N1802)&gt;Calc!$B$9),1,0))</f>
        <v/>
      </c>
      <c r="U1802">
        <f>IF(AND(A1802=Calc!$B$3,OR(Calc!$B$6="*",G1802=Calc!$B$6),OR(Calc!$B$7="*",F1802=Calc!$B$7)),1,0)</f>
        <v/>
      </c>
      <c r="V1802">
        <f>IF(AND(U1802=1,J1802&gt;0),J1802+ROW()/1000000,0)</f>
        <v/>
      </c>
      <c r="W1802">
        <f>IF(AND(U1802=1,OR(N1802&lt;&gt;0,J1802&lt;&gt;0)),ABS(S1802)+ROW()/1000000,0)</f>
        <v/>
      </c>
      <c r="X1802">
        <f>IF(AND(U1802=1,T1802=1,C1802&lt;&gt;0),ABS(S1802)+ROW()/1000000,0)</f>
        <v/>
      </c>
    </row>
    <row r="1803">
      <c r="A1803" t="n">
        <v>201903</v>
      </c>
      <c r="B1803" t="inlineStr">
        <is>
          <t>03/2019</t>
        </is>
      </c>
      <c r="C1803" t="n">
        <v>6</v>
      </c>
      <c r="D1803" t="inlineStr">
        <is>
          <t>S06</t>
        </is>
      </c>
      <c r="E1803" t="inlineStr">
        <is>
          <t>Nexa Western Australia (S06)</t>
        </is>
      </c>
      <c r="F1803" t="inlineStr">
        <is>
          <t>Úc</t>
        </is>
      </c>
      <c r="G1803" t="inlineStr">
        <is>
          <t>POS</t>
        </is>
      </c>
      <c r="H1803" s="42" t="n">
        <v>12118.27</v>
      </c>
      <c r="I1803" s="42" t="n">
        <v>0</v>
      </c>
      <c r="J1803" s="42" t="n">
        <v>12118.27</v>
      </c>
      <c r="K1803" s="42" t="n">
        <v>303.72</v>
      </c>
      <c r="L1803" s="42" t="n">
        <v>3</v>
      </c>
      <c r="M1803" s="42" t="n">
        <v>53</v>
      </c>
      <c r="N1803" s="42" t="n">
        <v>11814.55</v>
      </c>
      <c r="O1803" s="42" t="n">
        <v>12118.27</v>
      </c>
      <c r="P1803" s="42" t="n">
        <v>0</v>
      </c>
      <c r="Q1803" s="42" t="n">
        <v>0</v>
      </c>
      <c r="R1803" s="42" t="n">
        <v>0</v>
      </c>
      <c r="S1803" s="42">
        <f>N1803-(J1803-K1803)</f>
        <v/>
      </c>
      <c r="T1803">
        <f>IF(N1803=0,0,IF(AND(ABS(S1803)&gt;Calc!$B$8,ABS(S1803)/ABS(N1803)&gt;Calc!$B$9),1,0))</f>
        <v/>
      </c>
      <c r="U1803">
        <f>IF(AND(A1803=Calc!$B$3,OR(Calc!$B$6="*",G1803=Calc!$B$6),OR(Calc!$B$7="*",F1803=Calc!$B$7)),1,0)</f>
        <v/>
      </c>
      <c r="V1803">
        <f>IF(AND(U1803=1,J1803&gt;0),J1803+ROW()/1000000,0)</f>
        <v/>
      </c>
      <c r="W1803">
        <f>IF(AND(U1803=1,OR(N1803&lt;&gt;0,J1803&lt;&gt;0)),ABS(S1803)+ROW()/1000000,0)</f>
        <v/>
      </c>
      <c r="X1803">
        <f>IF(AND(U1803=1,T1803=1,C1803&lt;&gt;0),ABS(S1803)+ROW()/1000000,0)</f>
        <v/>
      </c>
    </row>
    <row r="1804">
      <c r="A1804" t="n">
        <v>201903</v>
      </c>
      <c r="B1804" t="inlineStr">
        <is>
          <t>03/2019</t>
        </is>
      </c>
      <c r="C1804" t="n">
        <v>8</v>
      </c>
      <c r="D1804" t="inlineStr">
        <is>
          <t>S08</t>
        </is>
      </c>
      <c r="E1804" t="inlineStr">
        <is>
          <t>Nexa Newfoundland and Labrador (S08)</t>
        </is>
      </c>
      <c r="F1804" t="inlineStr">
        <is>
          <t>Canada</t>
        </is>
      </c>
      <c r="G1804" t="inlineStr">
        <is>
          <t>POS</t>
        </is>
      </c>
      <c r="H1804" s="42" t="n">
        <v>17705.69</v>
      </c>
      <c r="I1804" s="42" t="n">
        <v>0</v>
      </c>
      <c r="J1804" s="42" t="n">
        <v>17705.69</v>
      </c>
      <c r="K1804" s="42" t="n">
        <v>9337.99</v>
      </c>
      <c r="L1804" s="42" t="n">
        <v>7</v>
      </c>
      <c r="M1804" s="42" t="n">
        <v>44</v>
      </c>
      <c r="N1804" s="42" t="n">
        <v>17217.7</v>
      </c>
      <c r="O1804" s="42" t="n">
        <v>17705.69</v>
      </c>
      <c r="P1804" s="42" t="n">
        <v>1</v>
      </c>
      <c r="Q1804" s="42" t="n">
        <v>0</v>
      </c>
      <c r="R1804" s="42" t="n">
        <v>0</v>
      </c>
      <c r="S1804" s="42">
        <f>N1804-(J1804-K1804)</f>
        <v/>
      </c>
      <c r="T1804">
        <f>IF(N1804=0,0,IF(AND(ABS(S1804)&gt;Calc!$B$8,ABS(S1804)/ABS(N1804)&gt;Calc!$B$9),1,0))</f>
        <v/>
      </c>
      <c r="U1804">
        <f>IF(AND(A1804=Calc!$B$3,OR(Calc!$B$6="*",G1804=Calc!$B$6),OR(Calc!$B$7="*",F1804=Calc!$B$7)),1,0)</f>
        <v/>
      </c>
      <c r="V1804">
        <f>IF(AND(U1804=1,J1804&gt;0),J1804+ROW()/1000000,0)</f>
        <v/>
      </c>
      <c r="W1804">
        <f>IF(AND(U1804=1,OR(N1804&lt;&gt;0,J1804&lt;&gt;0)),ABS(S1804)+ROW()/1000000,0)</f>
        <v/>
      </c>
      <c r="X1804">
        <f>IF(AND(U1804=1,T1804=1,C1804&lt;&gt;0),ABS(S1804)+ROW()/1000000,0)</f>
        <v/>
      </c>
    </row>
    <row r="1805">
      <c r="A1805" t="n">
        <v>201903</v>
      </c>
      <c r="B1805" t="inlineStr">
        <is>
          <t>03/2019</t>
        </is>
      </c>
      <c r="C1805" t="n">
        <v>9</v>
      </c>
      <c r="D1805" t="inlineStr">
        <is>
          <t>S09</t>
        </is>
      </c>
      <c r="E1805" t="inlineStr">
        <is>
          <t>Nexa Northwest Territories (S09)</t>
        </is>
      </c>
      <c r="F1805" t="inlineStr">
        <is>
          <t>Canada</t>
        </is>
      </c>
      <c r="G1805" t="inlineStr">
        <is>
          <t>POS</t>
        </is>
      </c>
      <c r="H1805" s="42" t="n">
        <v>23659.83</v>
      </c>
      <c r="I1805" s="42" t="n">
        <v>107.49</v>
      </c>
      <c r="J1805" s="42" t="n">
        <v>23552.34</v>
      </c>
      <c r="K1805" s="42" t="n">
        <v>444</v>
      </c>
      <c r="L1805" s="42" t="n">
        <v>9</v>
      </c>
      <c r="M1805" s="42" t="n">
        <v>83</v>
      </c>
      <c r="N1805" s="42" t="n">
        <v>23108.34</v>
      </c>
      <c r="O1805" s="42" t="n">
        <v>23552.34</v>
      </c>
      <c r="P1805" s="42" t="n">
        <v>1</v>
      </c>
      <c r="Q1805" s="42" t="n">
        <v>0</v>
      </c>
      <c r="R1805" s="42" t="n">
        <v>0</v>
      </c>
      <c r="S1805" s="42">
        <f>N1805-(J1805-K1805)</f>
        <v/>
      </c>
      <c r="T1805">
        <f>IF(N1805=0,0,IF(AND(ABS(S1805)&gt;Calc!$B$8,ABS(S1805)/ABS(N1805)&gt;Calc!$B$9),1,0))</f>
        <v/>
      </c>
      <c r="U1805">
        <f>IF(AND(A1805=Calc!$B$3,OR(Calc!$B$6="*",G1805=Calc!$B$6),OR(Calc!$B$7="*",F1805=Calc!$B$7)),1,0)</f>
        <v/>
      </c>
      <c r="V1805">
        <f>IF(AND(U1805=1,J1805&gt;0),J1805+ROW()/1000000,0)</f>
        <v/>
      </c>
      <c r="W1805">
        <f>IF(AND(U1805=1,OR(N1805&lt;&gt;0,J1805&lt;&gt;0)),ABS(S1805)+ROW()/1000000,0)</f>
        <v/>
      </c>
      <c r="X1805">
        <f>IF(AND(U1805=1,T1805=1,C1805&lt;&gt;0),ABS(S1805)+ROW()/1000000,0)</f>
        <v/>
      </c>
    </row>
    <row r="1806">
      <c r="A1806" t="n">
        <v>201903</v>
      </c>
      <c r="B1806" t="inlineStr">
        <is>
          <t>03/2019</t>
        </is>
      </c>
      <c r="C1806" t="n">
        <v>10</v>
      </c>
      <c r="D1806" t="inlineStr">
        <is>
          <t>S10</t>
        </is>
      </c>
      <c r="E1806" t="inlineStr">
        <is>
          <t>Nexa Nunavut (S10)</t>
        </is>
      </c>
      <c r="F1806" t="inlineStr">
        <is>
          <t>Canada</t>
        </is>
      </c>
      <c r="G1806" t="inlineStr">
        <is>
          <t>POS</t>
        </is>
      </c>
      <c r="H1806" s="42" t="n">
        <v>4764.35</v>
      </c>
      <c r="I1806" s="42" t="n">
        <v>8.449999999999999</v>
      </c>
      <c r="J1806" s="42" t="n">
        <v>4755.9</v>
      </c>
      <c r="K1806" s="42" t="n">
        <v>71.98</v>
      </c>
      <c r="L1806" s="42" t="n">
        <v>6</v>
      </c>
      <c r="M1806" s="42" t="n">
        <v>22</v>
      </c>
      <c r="N1806" s="42" t="n">
        <v>4683.92</v>
      </c>
      <c r="O1806" s="42" t="n">
        <v>4755.9</v>
      </c>
      <c r="P1806" s="42" t="n">
        <v>0</v>
      </c>
      <c r="Q1806" s="42" t="n">
        <v>0</v>
      </c>
      <c r="R1806" s="42" t="n">
        <v>0</v>
      </c>
      <c r="S1806" s="42">
        <f>N1806-(J1806-K1806)</f>
        <v/>
      </c>
      <c r="T1806">
        <f>IF(N1806=0,0,IF(AND(ABS(S1806)&gt;Calc!$B$8,ABS(S1806)/ABS(N1806)&gt;Calc!$B$9),1,0))</f>
        <v/>
      </c>
      <c r="U1806">
        <f>IF(AND(A1806=Calc!$B$3,OR(Calc!$B$6="*",G1806=Calc!$B$6),OR(Calc!$B$7="*",F1806=Calc!$B$7)),1,0)</f>
        <v/>
      </c>
      <c r="V1806">
        <f>IF(AND(U1806=1,J1806&gt;0),J1806+ROW()/1000000,0)</f>
        <v/>
      </c>
      <c r="W1806">
        <f>IF(AND(U1806=1,OR(N1806&lt;&gt;0,J1806&lt;&gt;0)),ABS(S1806)+ROW()/1000000,0)</f>
        <v/>
      </c>
      <c r="X1806">
        <f>IF(AND(U1806=1,T1806=1,C1806&lt;&gt;0),ABS(S1806)+ROW()/1000000,0)</f>
        <v/>
      </c>
    </row>
    <row r="1807">
      <c r="A1807" t="n">
        <v>201903</v>
      </c>
      <c r="B1807" t="inlineStr">
        <is>
          <t>03/2019</t>
        </is>
      </c>
      <c r="C1807" t="n">
        <v>12</v>
      </c>
      <c r="D1807" t="inlineStr">
        <is>
          <t>S12</t>
        </is>
      </c>
      <c r="E1807" t="inlineStr">
        <is>
          <t>Nexa Basse-Normandie (S12)</t>
        </is>
      </c>
      <c r="F1807" t="inlineStr">
        <is>
          <t>Pháp</t>
        </is>
      </c>
      <c r="G1807" t="inlineStr">
        <is>
          <t>POS</t>
        </is>
      </c>
      <c r="H1807" s="42" t="n">
        <v>1123.18</v>
      </c>
      <c r="I1807" s="42" t="n">
        <v>0</v>
      </c>
      <c r="J1807" s="42" t="n">
        <v>1123.18</v>
      </c>
      <c r="K1807" s="42" t="n">
        <v>0</v>
      </c>
      <c r="L1807" s="42" t="n">
        <v>1</v>
      </c>
      <c r="M1807" s="42" t="n">
        <v>13</v>
      </c>
      <c r="N1807" s="42" t="n">
        <v>1103.19</v>
      </c>
      <c r="O1807" s="42" t="n">
        <v>1123.18</v>
      </c>
      <c r="P1807" s="42" t="n">
        <v>0</v>
      </c>
      <c r="Q1807" s="42" t="n">
        <v>0</v>
      </c>
      <c r="R1807" s="42" t="n">
        <v>0</v>
      </c>
      <c r="S1807" s="42">
        <f>N1807-(J1807-K1807)</f>
        <v/>
      </c>
      <c r="T1807">
        <f>IF(N1807=0,0,IF(AND(ABS(S1807)&gt;Calc!$B$8,ABS(S1807)/ABS(N1807)&gt;Calc!$B$9),1,0))</f>
        <v/>
      </c>
      <c r="U1807">
        <f>IF(AND(A1807=Calc!$B$3,OR(Calc!$B$6="*",G1807=Calc!$B$6),OR(Calc!$B$7="*",F1807=Calc!$B$7)),1,0)</f>
        <v/>
      </c>
      <c r="V1807">
        <f>IF(AND(U1807=1,J1807&gt;0),J1807+ROW()/1000000,0)</f>
        <v/>
      </c>
      <c r="W1807">
        <f>IF(AND(U1807=1,OR(N1807&lt;&gt;0,J1807&lt;&gt;0)),ABS(S1807)+ROW()/1000000,0)</f>
        <v/>
      </c>
      <c r="X1807">
        <f>IF(AND(U1807=1,T1807=1,C1807&lt;&gt;0),ABS(S1807)+ROW()/1000000,0)</f>
        <v/>
      </c>
    </row>
    <row r="1808">
      <c r="A1808" t="n">
        <v>201903</v>
      </c>
      <c r="B1808" t="inlineStr">
        <is>
          <t>03/2019</t>
        </is>
      </c>
      <c r="C1808" t="n">
        <v>13</v>
      </c>
      <c r="D1808" t="inlineStr">
        <is>
          <t>S13</t>
        </is>
      </c>
      <c r="E1808" t="inlineStr">
        <is>
          <t>Nexa Corse (S13)</t>
        </is>
      </c>
      <c r="F1808" t="inlineStr">
        <is>
          <t>Pháp</t>
        </is>
      </c>
      <c r="G1808" t="inlineStr">
        <is>
          <t>POS</t>
        </is>
      </c>
      <c r="H1808" s="42" t="n">
        <v>5438.96</v>
      </c>
      <c r="I1808" s="42" t="n">
        <v>0</v>
      </c>
      <c r="J1808" s="42" t="n">
        <v>5438.96</v>
      </c>
      <c r="K1808" s="42" t="n">
        <v>0</v>
      </c>
      <c r="L1808" s="42" t="n">
        <v>2</v>
      </c>
      <c r="M1808" s="42" t="n">
        <v>24</v>
      </c>
      <c r="N1808" s="42" t="n">
        <v>5438.96</v>
      </c>
      <c r="O1808" s="42" t="n">
        <v>5438.96</v>
      </c>
      <c r="P1808" s="42" t="n">
        <v>0</v>
      </c>
      <c r="Q1808" s="42" t="n">
        <v>0</v>
      </c>
      <c r="R1808" s="42" t="n">
        <v>0</v>
      </c>
      <c r="S1808" s="42">
        <f>N1808-(J1808-K1808)</f>
        <v/>
      </c>
      <c r="T1808">
        <f>IF(N1808=0,0,IF(AND(ABS(S1808)&gt;Calc!$B$8,ABS(S1808)/ABS(N1808)&gt;Calc!$B$9),1,0))</f>
        <v/>
      </c>
      <c r="U1808">
        <f>IF(AND(A1808=Calc!$B$3,OR(Calc!$B$6="*",G1808=Calc!$B$6),OR(Calc!$B$7="*",F1808=Calc!$B$7)),1,0)</f>
        <v/>
      </c>
      <c r="V1808">
        <f>IF(AND(U1808=1,J1808&gt;0),J1808+ROW()/1000000,0)</f>
        <v/>
      </c>
      <c r="W1808">
        <f>IF(AND(U1808=1,OR(N1808&lt;&gt;0,J1808&lt;&gt;0)),ABS(S1808)+ROW()/1000000,0)</f>
        <v/>
      </c>
      <c r="X1808">
        <f>IF(AND(U1808=1,T1808=1,C1808&lt;&gt;0),ABS(S1808)+ROW()/1000000,0)</f>
        <v/>
      </c>
    </row>
    <row r="1809">
      <c r="A1809" t="n">
        <v>201903</v>
      </c>
      <c r="B1809" t="inlineStr">
        <is>
          <t>03/2019</t>
        </is>
      </c>
      <c r="C1809" t="n">
        <v>15</v>
      </c>
      <c r="D1809" t="inlineStr">
        <is>
          <t>S15</t>
        </is>
      </c>
      <c r="E1809" t="inlineStr">
        <is>
          <t>Nexa La Réunion (S15)</t>
        </is>
      </c>
      <c r="F1809" t="inlineStr">
        <is>
          <t>Pháp</t>
        </is>
      </c>
      <c r="G1809" t="inlineStr">
        <is>
          <t>POS</t>
        </is>
      </c>
      <c r="H1809" s="42" t="n">
        <v>5936.71</v>
      </c>
      <c r="I1809" s="42" t="n">
        <v>0</v>
      </c>
      <c r="J1809" s="42" t="n">
        <v>5936.71</v>
      </c>
      <c r="K1809" s="42" t="n">
        <v>2067.9</v>
      </c>
      <c r="L1809" s="42" t="n">
        <v>3</v>
      </c>
      <c r="M1809" s="42" t="n">
        <v>28</v>
      </c>
      <c r="N1809" s="42" t="n">
        <v>3868.81</v>
      </c>
      <c r="O1809" s="42" t="n">
        <v>5936.71</v>
      </c>
      <c r="P1809" s="42" t="n">
        <v>0</v>
      </c>
      <c r="Q1809" s="42" t="n">
        <v>0</v>
      </c>
      <c r="R1809" s="42" t="n">
        <v>0</v>
      </c>
      <c r="S1809" s="42">
        <f>N1809-(J1809-K1809)</f>
        <v/>
      </c>
      <c r="T1809">
        <f>IF(N1809=0,0,IF(AND(ABS(S1809)&gt;Calc!$B$8,ABS(S1809)/ABS(N1809)&gt;Calc!$B$9),1,0))</f>
        <v/>
      </c>
      <c r="U1809">
        <f>IF(AND(A1809=Calc!$B$3,OR(Calc!$B$6="*",G1809=Calc!$B$6),OR(Calc!$B$7="*",F1809=Calc!$B$7)),1,0)</f>
        <v/>
      </c>
      <c r="V1809">
        <f>IF(AND(U1809=1,J1809&gt;0),J1809+ROW()/1000000,0)</f>
        <v/>
      </c>
      <c r="W1809">
        <f>IF(AND(U1809=1,OR(N1809&lt;&gt;0,J1809&lt;&gt;0)),ABS(S1809)+ROW()/1000000,0)</f>
        <v/>
      </c>
      <c r="X1809">
        <f>IF(AND(U1809=1,T1809=1,C1809&lt;&gt;0),ABS(S1809)+ROW()/1000000,0)</f>
        <v/>
      </c>
    </row>
    <row r="1810">
      <c r="A1810" t="n">
        <v>201903</v>
      </c>
      <c r="B1810" t="inlineStr">
        <is>
          <t>03/2019</t>
        </is>
      </c>
      <c r="C1810" t="n">
        <v>16</v>
      </c>
      <c r="D1810" t="inlineStr">
        <is>
          <t>S16</t>
        </is>
      </c>
      <c r="E1810" t="inlineStr">
        <is>
          <t>Nexa Limousin (S16)</t>
        </is>
      </c>
      <c r="F1810" t="inlineStr">
        <is>
          <t>Pháp</t>
        </is>
      </c>
      <c r="G1810" t="inlineStr">
        <is>
          <t>POS</t>
        </is>
      </c>
      <c r="H1810" s="42" t="n">
        <v>49.98</v>
      </c>
      <c r="I1810" s="42" t="n">
        <v>2.5</v>
      </c>
      <c r="J1810" s="42" t="n">
        <v>47.48</v>
      </c>
      <c r="K1810" s="42" t="n">
        <v>0</v>
      </c>
      <c r="L1810" s="42" t="n">
        <v>1</v>
      </c>
      <c r="M1810" s="42" t="n">
        <v>2</v>
      </c>
      <c r="N1810" s="42" t="n">
        <v>47.48</v>
      </c>
      <c r="O1810" s="42" t="n">
        <v>47.48</v>
      </c>
      <c r="P1810" s="42" t="n">
        <v>0</v>
      </c>
      <c r="Q1810" s="42" t="n">
        <v>0</v>
      </c>
      <c r="R1810" s="42" t="n">
        <v>0</v>
      </c>
      <c r="S1810" s="42">
        <f>N1810-(J1810-K1810)</f>
        <v/>
      </c>
      <c r="T1810">
        <f>IF(N1810=0,0,IF(AND(ABS(S1810)&gt;Calc!$B$8,ABS(S1810)/ABS(N1810)&gt;Calc!$B$9),1,0))</f>
        <v/>
      </c>
      <c r="U1810">
        <f>IF(AND(A1810=Calc!$B$3,OR(Calc!$B$6="*",G1810=Calc!$B$6),OR(Calc!$B$7="*",F1810=Calc!$B$7)),1,0)</f>
        <v/>
      </c>
      <c r="V1810">
        <f>IF(AND(U1810=1,J1810&gt;0),J1810+ROW()/1000000,0)</f>
        <v/>
      </c>
      <c r="W1810">
        <f>IF(AND(U1810=1,OR(N1810&lt;&gt;0,J1810&lt;&gt;0)),ABS(S1810)+ROW()/1000000,0)</f>
        <v/>
      </c>
      <c r="X1810">
        <f>IF(AND(U1810=1,T1810=1,C1810&lt;&gt;0),ABS(S1810)+ROW()/1000000,0)</f>
        <v/>
      </c>
    </row>
    <row r="1811">
      <c r="A1811" t="n">
        <v>201903</v>
      </c>
      <c r="B1811" t="inlineStr">
        <is>
          <t>03/2019</t>
        </is>
      </c>
      <c r="C1811" t="n">
        <v>17</v>
      </c>
      <c r="D1811" t="inlineStr">
        <is>
          <t>S17</t>
        </is>
      </c>
      <c r="E1811" t="inlineStr">
        <is>
          <t>Nexa Martinique (S17)</t>
        </is>
      </c>
      <c r="F1811" t="inlineStr">
        <is>
          <t>Pháp</t>
        </is>
      </c>
      <c r="G1811" t="inlineStr">
        <is>
          <t>POS</t>
        </is>
      </c>
      <c r="H1811" s="42" t="n">
        <v>5704.15</v>
      </c>
      <c r="I1811" s="42" t="n">
        <v>0</v>
      </c>
      <c r="J1811" s="42" t="n">
        <v>5704.15</v>
      </c>
      <c r="K1811" s="42" t="n">
        <v>0</v>
      </c>
      <c r="L1811" s="42" t="n">
        <v>3</v>
      </c>
      <c r="M1811" s="42" t="n">
        <v>33</v>
      </c>
      <c r="N1811" s="42" t="n">
        <v>5704.15</v>
      </c>
      <c r="O1811" s="42" t="n">
        <v>5704.15</v>
      </c>
      <c r="P1811" s="42" t="n">
        <v>0</v>
      </c>
      <c r="Q1811" s="42" t="n">
        <v>0</v>
      </c>
      <c r="R1811" s="42" t="n">
        <v>0</v>
      </c>
      <c r="S1811" s="42">
        <f>N1811-(J1811-K1811)</f>
        <v/>
      </c>
      <c r="T1811">
        <f>IF(N1811=0,0,IF(AND(ABS(S1811)&gt;Calc!$B$8,ABS(S1811)/ABS(N1811)&gt;Calc!$B$9),1,0))</f>
        <v/>
      </c>
      <c r="U1811">
        <f>IF(AND(A1811=Calc!$B$3,OR(Calc!$B$6="*",G1811=Calc!$B$6),OR(Calc!$B$7="*",F1811=Calc!$B$7)),1,0)</f>
        <v/>
      </c>
      <c r="V1811">
        <f>IF(AND(U1811=1,J1811&gt;0),J1811+ROW()/1000000,0)</f>
        <v/>
      </c>
      <c r="W1811">
        <f>IF(AND(U1811=1,OR(N1811&lt;&gt;0,J1811&lt;&gt;0)),ABS(S1811)+ROW()/1000000,0)</f>
        <v/>
      </c>
      <c r="X1811">
        <f>IF(AND(U1811=1,T1811=1,C1811&lt;&gt;0),ABS(S1811)+ROW()/1000000,0)</f>
        <v/>
      </c>
    </row>
    <row r="1812">
      <c r="A1812" t="n">
        <v>201903</v>
      </c>
      <c r="B1812" t="inlineStr">
        <is>
          <t>03/2019</t>
        </is>
      </c>
      <c r="C1812" t="n">
        <v>18</v>
      </c>
      <c r="D1812" t="inlineStr">
        <is>
          <t>S18</t>
        </is>
      </c>
      <c r="E1812" t="inlineStr">
        <is>
          <t>Nexa Mayotte (S18)</t>
        </is>
      </c>
      <c r="F1812" t="inlineStr">
        <is>
          <t>Pháp</t>
        </is>
      </c>
      <c r="G1812" t="inlineStr">
        <is>
          <t>POS</t>
        </is>
      </c>
      <c r="H1812" s="42" t="n">
        <v>1264.97</v>
      </c>
      <c r="I1812" s="42" t="n">
        <v>0</v>
      </c>
      <c r="J1812" s="42" t="n">
        <v>1264.97</v>
      </c>
      <c r="K1812" s="42" t="n">
        <v>600</v>
      </c>
      <c r="L1812" s="42" t="n">
        <v>1</v>
      </c>
      <c r="M1812" s="42" t="n">
        <v>8</v>
      </c>
      <c r="N1812" s="42" t="n">
        <v>664.97</v>
      </c>
      <c r="O1812" s="42" t="n">
        <v>1264.97</v>
      </c>
      <c r="P1812" s="42" t="n">
        <v>0</v>
      </c>
      <c r="Q1812" s="42" t="n">
        <v>0</v>
      </c>
      <c r="R1812" s="42" t="n">
        <v>0</v>
      </c>
      <c r="S1812" s="42">
        <f>N1812-(J1812-K1812)</f>
        <v/>
      </c>
      <c r="T1812">
        <f>IF(N1812=0,0,IF(AND(ABS(S1812)&gt;Calc!$B$8,ABS(S1812)/ABS(N1812)&gt;Calc!$B$9),1,0))</f>
        <v/>
      </c>
      <c r="U1812">
        <f>IF(AND(A1812=Calc!$B$3,OR(Calc!$B$6="*",G1812=Calc!$B$6),OR(Calc!$B$7="*",F1812=Calc!$B$7)),1,0)</f>
        <v/>
      </c>
      <c r="V1812">
        <f>IF(AND(U1812=1,J1812&gt;0),J1812+ROW()/1000000,0)</f>
        <v/>
      </c>
      <c r="W1812">
        <f>IF(AND(U1812=1,OR(N1812&lt;&gt;0,J1812&lt;&gt;0)),ABS(S1812)+ROW()/1000000,0)</f>
        <v/>
      </c>
      <c r="X1812">
        <f>IF(AND(U1812=1,T1812=1,C1812&lt;&gt;0),ABS(S1812)+ROW()/1000000,0)</f>
        <v/>
      </c>
    </row>
    <row r="1813">
      <c r="A1813" t="n">
        <v>201903</v>
      </c>
      <c r="B1813" t="inlineStr">
        <is>
          <t>03/2019</t>
        </is>
      </c>
      <c r="C1813" t="n">
        <v>19</v>
      </c>
      <c r="D1813" t="inlineStr">
        <is>
          <t>S19</t>
        </is>
      </c>
      <c r="E1813" t="inlineStr">
        <is>
          <t>Nexa Berlin (S19)</t>
        </is>
      </c>
      <c r="F1813" t="inlineStr">
        <is>
          <t>Đức</t>
        </is>
      </c>
      <c r="G1813" t="inlineStr">
        <is>
          <t>POS</t>
        </is>
      </c>
      <c r="H1813" s="42" t="n">
        <v>8361.25</v>
      </c>
      <c r="I1813" s="42" t="n">
        <v>0</v>
      </c>
      <c r="J1813" s="42" t="n">
        <v>8361.25</v>
      </c>
      <c r="K1813" s="42" t="n">
        <v>668.98</v>
      </c>
      <c r="L1813" s="42" t="n">
        <v>3</v>
      </c>
      <c r="M1813" s="42" t="n">
        <v>26</v>
      </c>
      <c r="N1813" s="42" t="n">
        <v>7692.27</v>
      </c>
      <c r="O1813" s="42" t="n">
        <v>8361.25</v>
      </c>
      <c r="P1813" s="42" t="n">
        <v>0</v>
      </c>
      <c r="Q1813" s="42" t="n">
        <v>0</v>
      </c>
      <c r="R1813" s="42" t="n">
        <v>0</v>
      </c>
      <c r="S1813" s="42">
        <f>N1813-(J1813-K1813)</f>
        <v/>
      </c>
      <c r="T1813">
        <f>IF(N1813=0,0,IF(AND(ABS(S1813)&gt;Calc!$B$8,ABS(S1813)/ABS(N1813)&gt;Calc!$B$9),1,0))</f>
        <v/>
      </c>
      <c r="U1813">
        <f>IF(AND(A1813=Calc!$B$3,OR(Calc!$B$6="*",G1813=Calc!$B$6),OR(Calc!$B$7="*",F1813=Calc!$B$7)),1,0)</f>
        <v/>
      </c>
      <c r="V1813">
        <f>IF(AND(U1813=1,J1813&gt;0),J1813+ROW()/1000000,0)</f>
        <v/>
      </c>
      <c r="W1813">
        <f>IF(AND(U1813=1,OR(N1813&lt;&gt;0,J1813&lt;&gt;0)),ABS(S1813)+ROW()/1000000,0)</f>
        <v/>
      </c>
      <c r="X1813">
        <f>IF(AND(U1813=1,T1813=1,C1813&lt;&gt;0),ABS(S1813)+ROW()/1000000,0)</f>
        <v/>
      </c>
    </row>
    <row r="1814">
      <c r="A1814" t="n">
        <v>201903</v>
      </c>
      <c r="B1814" t="inlineStr">
        <is>
          <t>03/2019</t>
        </is>
      </c>
      <c r="C1814" t="n">
        <v>20</v>
      </c>
      <c r="D1814" t="inlineStr">
        <is>
          <t>S20</t>
        </is>
      </c>
      <c r="E1814" t="inlineStr">
        <is>
          <t>Nexa Brandenburg (S20)</t>
        </is>
      </c>
      <c r="F1814" t="inlineStr">
        <is>
          <t>Đức</t>
        </is>
      </c>
      <c r="G1814" t="inlineStr">
        <is>
          <t>POS</t>
        </is>
      </c>
      <c r="H1814" s="42" t="n">
        <v>6865.15</v>
      </c>
      <c r="I1814" s="42" t="n">
        <v>0</v>
      </c>
      <c r="J1814" s="42" t="n">
        <v>6865.15</v>
      </c>
      <c r="K1814" s="42" t="n">
        <v>0</v>
      </c>
      <c r="L1814" s="42" t="n">
        <v>3</v>
      </c>
      <c r="M1814" s="42" t="n">
        <v>33</v>
      </c>
      <c r="N1814" s="42" t="n">
        <v>6865.15</v>
      </c>
      <c r="O1814" s="42" t="n">
        <v>6865.15</v>
      </c>
      <c r="P1814" s="42" t="n">
        <v>1</v>
      </c>
      <c r="Q1814" s="42" t="n">
        <v>0</v>
      </c>
      <c r="R1814" s="42" t="n">
        <v>0</v>
      </c>
      <c r="S1814" s="42">
        <f>N1814-(J1814-K1814)</f>
        <v/>
      </c>
      <c r="T1814">
        <f>IF(N1814=0,0,IF(AND(ABS(S1814)&gt;Calc!$B$8,ABS(S1814)/ABS(N1814)&gt;Calc!$B$9),1,0))</f>
        <v/>
      </c>
      <c r="U1814">
        <f>IF(AND(A1814=Calc!$B$3,OR(Calc!$B$6="*",G1814=Calc!$B$6),OR(Calc!$B$7="*",F1814=Calc!$B$7)),1,0)</f>
        <v/>
      </c>
      <c r="V1814">
        <f>IF(AND(U1814=1,J1814&gt;0),J1814+ROW()/1000000,0)</f>
        <v/>
      </c>
      <c r="W1814">
        <f>IF(AND(U1814=1,OR(N1814&lt;&gt;0,J1814&lt;&gt;0)),ABS(S1814)+ROW()/1000000,0)</f>
        <v/>
      </c>
      <c r="X1814">
        <f>IF(AND(U1814=1,T1814=1,C1814&lt;&gt;0),ABS(S1814)+ROW()/1000000,0)</f>
        <v/>
      </c>
    </row>
    <row r="1815">
      <c r="A1815" t="n">
        <v>201903</v>
      </c>
      <c r="B1815" t="inlineStr">
        <is>
          <t>03/2019</t>
        </is>
      </c>
      <c r="C1815" t="n">
        <v>21</v>
      </c>
      <c r="D1815" t="inlineStr">
        <is>
          <t>S21</t>
        </is>
      </c>
      <c r="E1815" t="inlineStr">
        <is>
          <t>Nexa Freie Hansestadt Bremen (S21)</t>
        </is>
      </c>
      <c r="F1815" t="inlineStr">
        <is>
          <t>Đức</t>
        </is>
      </c>
      <c r="G1815" t="inlineStr">
        <is>
          <t>POS</t>
        </is>
      </c>
      <c r="H1815" s="42" t="n">
        <v>6596.63</v>
      </c>
      <c r="I1815" s="42" t="n">
        <v>14.47</v>
      </c>
      <c r="J1815" s="42" t="n">
        <v>6582.16</v>
      </c>
      <c r="K1815" s="42" t="n">
        <v>0</v>
      </c>
      <c r="L1815" s="42" t="n">
        <v>6</v>
      </c>
      <c r="M1815" s="42" t="n">
        <v>41</v>
      </c>
      <c r="N1815" s="42" t="n">
        <v>6582.16</v>
      </c>
      <c r="O1815" s="42" t="n">
        <v>6582.16</v>
      </c>
      <c r="P1815" s="42" t="n">
        <v>0</v>
      </c>
      <c r="Q1815" s="42" t="n">
        <v>0</v>
      </c>
      <c r="R1815" s="42" t="n">
        <v>0</v>
      </c>
      <c r="S1815" s="42">
        <f>N1815-(J1815-K1815)</f>
        <v/>
      </c>
      <c r="T1815">
        <f>IF(N1815=0,0,IF(AND(ABS(S1815)&gt;Calc!$B$8,ABS(S1815)/ABS(N1815)&gt;Calc!$B$9),1,0))</f>
        <v/>
      </c>
      <c r="U1815">
        <f>IF(AND(A1815=Calc!$B$3,OR(Calc!$B$6="*",G1815=Calc!$B$6),OR(Calc!$B$7="*",F1815=Calc!$B$7)),1,0)</f>
        <v/>
      </c>
      <c r="V1815">
        <f>IF(AND(U1815=1,J1815&gt;0),J1815+ROW()/1000000,0)</f>
        <v/>
      </c>
      <c r="W1815">
        <f>IF(AND(U1815=1,OR(N1815&lt;&gt;0,J1815&lt;&gt;0)),ABS(S1815)+ROW()/1000000,0)</f>
        <v/>
      </c>
      <c r="X1815">
        <f>IF(AND(U1815=1,T1815=1,C1815&lt;&gt;0),ABS(S1815)+ROW()/1000000,0)</f>
        <v/>
      </c>
    </row>
    <row r="1816">
      <c r="A1816" t="n">
        <v>201903</v>
      </c>
      <c r="B1816" t="inlineStr">
        <is>
          <t>03/2019</t>
        </is>
      </c>
      <c r="C1816" t="n">
        <v>22</v>
      </c>
      <c r="D1816" t="inlineStr">
        <is>
          <t>S22</t>
        </is>
      </c>
      <c r="E1816" t="inlineStr">
        <is>
          <t>Nexa Freistaat Thüringen (S22)</t>
        </is>
      </c>
      <c r="F1816" t="inlineStr">
        <is>
          <t>Đức</t>
        </is>
      </c>
      <c r="G1816" t="inlineStr">
        <is>
          <t>POS</t>
        </is>
      </c>
      <c r="H1816" s="42" t="n">
        <v>28272.41</v>
      </c>
      <c r="I1816" s="42" t="n">
        <v>0</v>
      </c>
      <c r="J1816" s="42" t="n">
        <v>28272.41</v>
      </c>
      <c r="K1816" s="42" t="n">
        <v>303.68</v>
      </c>
      <c r="L1816" s="42" t="n">
        <v>7</v>
      </c>
      <c r="M1816" s="42" t="n">
        <v>94</v>
      </c>
      <c r="N1816" s="42" t="n">
        <v>27968.73</v>
      </c>
      <c r="O1816" s="42" t="n">
        <v>28272.41</v>
      </c>
      <c r="P1816" s="42" t="n">
        <v>1</v>
      </c>
      <c r="Q1816" s="42" t="n">
        <v>0</v>
      </c>
      <c r="R1816" s="42" t="n">
        <v>0</v>
      </c>
      <c r="S1816" s="42">
        <f>N1816-(J1816-K1816)</f>
        <v/>
      </c>
      <c r="T1816">
        <f>IF(N1816=0,0,IF(AND(ABS(S1816)&gt;Calc!$B$8,ABS(S1816)/ABS(N1816)&gt;Calc!$B$9),1,0))</f>
        <v/>
      </c>
      <c r="U1816">
        <f>IF(AND(A1816=Calc!$B$3,OR(Calc!$B$6="*",G1816=Calc!$B$6),OR(Calc!$B$7="*",F1816=Calc!$B$7)),1,0)</f>
        <v/>
      </c>
      <c r="V1816">
        <f>IF(AND(U1816=1,J1816&gt;0),J1816+ROW()/1000000,0)</f>
        <v/>
      </c>
      <c r="W1816">
        <f>IF(AND(U1816=1,OR(N1816&lt;&gt;0,J1816&lt;&gt;0)),ABS(S1816)+ROW()/1000000,0)</f>
        <v/>
      </c>
      <c r="X1816">
        <f>IF(AND(U1816=1,T1816=1,C1816&lt;&gt;0),ABS(S1816)+ROW()/1000000,0)</f>
        <v/>
      </c>
    </row>
    <row r="1817">
      <c r="A1817" t="n">
        <v>201903</v>
      </c>
      <c r="B1817" t="inlineStr">
        <is>
          <t>03/2019</t>
        </is>
      </c>
      <c r="C1817" t="n">
        <v>23</v>
      </c>
      <c r="D1817" t="inlineStr">
        <is>
          <t>S23</t>
        </is>
      </c>
      <c r="E1817" t="inlineStr">
        <is>
          <t>Nexa Hamburg (S23)</t>
        </is>
      </c>
      <c r="F1817" t="inlineStr">
        <is>
          <t>Đức</t>
        </is>
      </c>
      <c r="G1817" t="inlineStr">
        <is>
          <t>POS</t>
        </is>
      </c>
      <c r="H1817" s="42" t="n">
        <v>1952.33</v>
      </c>
      <c r="I1817" s="42" t="n">
        <v>0</v>
      </c>
      <c r="J1817" s="42" t="n">
        <v>1952.33</v>
      </c>
      <c r="K1817" s="42" t="n">
        <v>0</v>
      </c>
      <c r="L1817" s="42" t="n">
        <v>3</v>
      </c>
      <c r="M1817" s="42" t="n">
        <v>18</v>
      </c>
      <c r="N1817" s="42" t="n">
        <v>1952.33</v>
      </c>
      <c r="O1817" s="42" t="n">
        <v>1952.33</v>
      </c>
      <c r="P1817" s="42" t="n">
        <v>0</v>
      </c>
      <c r="Q1817" s="42" t="n">
        <v>0</v>
      </c>
      <c r="R1817" s="42" t="n">
        <v>0</v>
      </c>
      <c r="S1817" s="42">
        <f>N1817-(J1817-K1817)</f>
        <v/>
      </c>
      <c r="T1817">
        <f>IF(N1817=0,0,IF(AND(ABS(S1817)&gt;Calc!$B$8,ABS(S1817)/ABS(N1817)&gt;Calc!$B$9),1,0))</f>
        <v/>
      </c>
      <c r="U1817">
        <f>IF(AND(A1817=Calc!$B$3,OR(Calc!$B$6="*",G1817=Calc!$B$6),OR(Calc!$B$7="*",F1817=Calc!$B$7)),1,0)</f>
        <v/>
      </c>
      <c r="V1817">
        <f>IF(AND(U1817=1,J1817&gt;0),J1817+ROW()/1000000,0)</f>
        <v/>
      </c>
      <c r="W1817">
        <f>IF(AND(U1817=1,OR(N1817&lt;&gt;0,J1817&lt;&gt;0)),ABS(S1817)+ROW()/1000000,0)</f>
        <v/>
      </c>
      <c r="X1817">
        <f>IF(AND(U1817=1,T1817=1,C1817&lt;&gt;0),ABS(S1817)+ROW()/1000000,0)</f>
        <v/>
      </c>
    </row>
    <row r="1818">
      <c r="A1818" t="n">
        <v>201903</v>
      </c>
      <c r="B1818" t="inlineStr">
        <is>
          <t>03/2019</t>
        </is>
      </c>
      <c r="C1818" t="n">
        <v>24</v>
      </c>
      <c r="D1818" t="inlineStr">
        <is>
          <t>S24</t>
        </is>
      </c>
      <c r="E1818" t="inlineStr">
        <is>
          <t>Nexa Hessen (S24)</t>
        </is>
      </c>
      <c r="F1818" t="inlineStr">
        <is>
          <t>Đức</t>
        </is>
      </c>
      <c r="G1818" t="inlineStr">
        <is>
          <t>POS</t>
        </is>
      </c>
      <c r="H1818" s="42" t="n">
        <v>20725.56</v>
      </c>
      <c r="I1818" s="42" t="n">
        <v>0</v>
      </c>
      <c r="J1818" s="42" t="n">
        <v>20725.56</v>
      </c>
      <c r="K1818" s="42" t="n">
        <v>13923</v>
      </c>
      <c r="L1818" s="42" t="n">
        <v>5</v>
      </c>
      <c r="M1818" s="42" t="n">
        <v>53</v>
      </c>
      <c r="N1818" s="42" t="n">
        <v>6802.56</v>
      </c>
      <c r="O1818" s="42" t="n">
        <v>20725.56</v>
      </c>
      <c r="P1818" s="42" t="n">
        <v>0</v>
      </c>
      <c r="Q1818" s="42" t="n">
        <v>0</v>
      </c>
      <c r="R1818" s="42" t="n">
        <v>0</v>
      </c>
      <c r="S1818" s="42">
        <f>N1818-(J1818-K1818)</f>
        <v/>
      </c>
      <c r="T1818">
        <f>IF(N1818=0,0,IF(AND(ABS(S1818)&gt;Calc!$B$8,ABS(S1818)/ABS(N1818)&gt;Calc!$B$9),1,0))</f>
        <v/>
      </c>
      <c r="U1818">
        <f>IF(AND(A1818=Calc!$B$3,OR(Calc!$B$6="*",G1818=Calc!$B$6),OR(Calc!$B$7="*",F1818=Calc!$B$7)),1,0)</f>
        <v/>
      </c>
      <c r="V1818">
        <f>IF(AND(U1818=1,J1818&gt;0),J1818+ROW()/1000000,0)</f>
        <v/>
      </c>
      <c r="W1818">
        <f>IF(AND(U1818=1,OR(N1818&lt;&gt;0,J1818&lt;&gt;0)),ABS(S1818)+ROW()/1000000,0)</f>
        <v/>
      </c>
      <c r="X1818">
        <f>IF(AND(U1818=1,T1818=1,C1818&lt;&gt;0),ABS(S1818)+ROW()/1000000,0)</f>
        <v/>
      </c>
    </row>
    <row r="1819">
      <c r="A1819" t="n">
        <v>201903</v>
      </c>
      <c r="B1819" t="inlineStr">
        <is>
          <t>03/2019</t>
        </is>
      </c>
      <c r="C1819" t="n">
        <v>26</v>
      </c>
      <c r="D1819" t="inlineStr">
        <is>
          <t>S26</t>
        </is>
      </c>
      <c r="E1819" t="inlineStr">
        <is>
          <t>Nexa Saarland (S26)</t>
        </is>
      </c>
      <c r="F1819" t="inlineStr">
        <is>
          <t>Đức</t>
        </is>
      </c>
      <c r="G1819" t="inlineStr">
        <is>
          <t>POS</t>
        </is>
      </c>
      <c r="H1819" s="42" t="n">
        <v>7213.63</v>
      </c>
      <c r="I1819" s="42" t="n">
        <v>227.24</v>
      </c>
      <c r="J1819" s="42" t="n">
        <v>6986.39</v>
      </c>
      <c r="K1819" s="42" t="n">
        <v>0</v>
      </c>
      <c r="L1819" s="42" t="n">
        <v>4</v>
      </c>
      <c r="M1819" s="42" t="n">
        <v>44</v>
      </c>
      <c r="N1819" s="42" t="n">
        <v>6986.39</v>
      </c>
      <c r="O1819" s="42" t="n">
        <v>6986.39</v>
      </c>
      <c r="P1819" s="42" t="n">
        <v>0</v>
      </c>
      <c r="Q1819" s="42" t="n">
        <v>0</v>
      </c>
      <c r="R1819" s="42" t="n">
        <v>0</v>
      </c>
      <c r="S1819" s="42">
        <f>N1819-(J1819-K1819)</f>
        <v/>
      </c>
      <c r="T1819">
        <f>IF(N1819=0,0,IF(AND(ABS(S1819)&gt;Calc!$B$8,ABS(S1819)/ABS(N1819)&gt;Calc!$B$9),1,0))</f>
        <v/>
      </c>
      <c r="U1819">
        <f>IF(AND(A1819=Calc!$B$3,OR(Calc!$B$6="*",G1819=Calc!$B$6),OR(Calc!$B$7="*",F1819=Calc!$B$7)),1,0)</f>
        <v/>
      </c>
      <c r="V1819">
        <f>IF(AND(U1819=1,J1819&gt;0),J1819+ROW()/1000000,0)</f>
        <v/>
      </c>
      <c r="W1819">
        <f>IF(AND(U1819=1,OR(N1819&lt;&gt;0,J1819&lt;&gt;0)),ABS(S1819)+ROW()/1000000,0)</f>
        <v/>
      </c>
      <c r="X1819">
        <f>IF(AND(U1819=1,T1819=1,C1819&lt;&gt;0),ABS(S1819)+ROW()/1000000,0)</f>
        <v/>
      </c>
    </row>
    <row r="1820">
      <c r="A1820" t="n">
        <v>201903</v>
      </c>
      <c r="B1820" t="inlineStr">
        <is>
          <t>03/2019</t>
        </is>
      </c>
      <c r="C1820" t="n">
        <v>27</v>
      </c>
      <c r="D1820" t="inlineStr">
        <is>
          <t>S27</t>
        </is>
      </c>
      <c r="E1820" t="inlineStr">
        <is>
          <t>Nexa Sachsen-Anhalt (S27)</t>
        </is>
      </c>
      <c r="F1820" t="inlineStr">
        <is>
          <t>Đức</t>
        </is>
      </c>
      <c r="G1820" t="inlineStr">
        <is>
          <t>POS</t>
        </is>
      </c>
      <c r="H1820" s="42" t="n">
        <v>31725.07</v>
      </c>
      <c r="I1820" s="42" t="n">
        <v>0</v>
      </c>
      <c r="J1820" s="42" t="n">
        <v>31725.07</v>
      </c>
      <c r="K1820" s="42" t="n">
        <v>1240.99</v>
      </c>
      <c r="L1820" s="42" t="n">
        <v>10</v>
      </c>
      <c r="M1820" s="42" t="n">
        <v>97</v>
      </c>
      <c r="N1820" s="42" t="n">
        <v>30484.08</v>
      </c>
      <c r="O1820" s="42" t="n">
        <v>31725.07</v>
      </c>
      <c r="P1820" s="42" t="n">
        <v>0</v>
      </c>
      <c r="Q1820" s="42" t="n">
        <v>0</v>
      </c>
      <c r="R1820" s="42" t="n">
        <v>0</v>
      </c>
      <c r="S1820" s="42">
        <f>N1820-(J1820-K1820)</f>
        <v/>
      </c>
      <c r="T1820">
        <f>IF(N1820=0,0,IF(AND(ABS(S1820)&gt;Calc!$B$8,ABS(S1820)/ABS(N1820)&gt;Calc!$B$9),1,0))</f>
        <v/>
      </c>
      <c r="U1820">
        <f>IF(AND(A1820=Calc!$B$3,OR(Calc!$B$6="*",G1820=Calc!$B$6),OR(Calc!$B$7="*",F1820=Calc!$B$7)),1,0)</f>
        <v/>
      </c>
      <c r="V1820">
        <f>IF(AND(U1820=1,J1820&gt;0),J1820+ROW()/1000000,0)</f>
        <v/>
      </c>
      <c r="W1820">
        <f>IF(AND(U1820=1,OR(N1820&lt;&gt;0,J1820&lt;&gt;0)),ABS(S1820)+ROW()/1000000,0)</f>
        <v/>
      </c>
      <c r="X1820">
        <f>IF(AND(U1820=1,T1820=1,C1820&lt;&gt;0),ABS(S1820)+ROW()/1000000,0)</f>
        <v/>
      </c>
    </row>
    <row r="1821">
      <c r="A1821" t="n">
        <v>201903</v>
      </c>
      <c r="B1821" t="inlineStr">
        <is>
          <t>03/2019</t>
        </is>
      </c>
      <c r="C1821" t="n">
        <v>29</v>
      </c>
      <c r="D1821" t="inlineStr">
        <is>
          <t>S29</t>
        </is>
      </c>
      <c r="E1821" t="inlineStr">
        <is>
          <t>Nexa Enna (S29)</t>
        </is>
      </c>
      <c r="F1821" t="inlineStr">
        <is>
          <t>Ý</t>
        </is>
      </c>
      <c r="G1821" t="inlineStr">
        <is>
          <t>POS</t>
        </is>
      </c>
      <c r="H1821" s="42" t="n">
        <v>9672.459999999999</v>
      </c>
      <c r="I1821" s="42" t="n">
        <v>0</v>
      </c>
      <c r="J1821" s="42" t="n">
        <v>9672.459999999999</v>
      </c>
      <c r="K1821" s="42" t="n">
        <v>2870</v>
      </c>
      <c r="L1821" s="42" t="n">
        <v>7</v>
      </c>
      <c r="M1821" s="42" t="n">
        <v>65</v>
      </c>
      <c r="N1821" s="42" t="n">
        <v>6802.46</v>
      </c>
      <c r="O1821" s="42" t="n">
        <v>9672.459999999999</v>
      </c>
      <c r="P1821" s="42" t="n">
        <v>0</v>
      </c>
      <c r="Q1821" s="42" t="n">
        <v>0</v>
      </c>
      <c r="R1821" s="42" t="n">
        <v>0</v>
      </c>
      <c r="S1821" s="42">
        <f>N1821-(J1821-K1821)</f>
        <v/>
      </c>
      <c r="T1821">
        <f>IF(N1821=0,0,IF(AND(ABS(S1821)&gt;Calc!$B$8,ABS(S1821)/ABS(N1821)&gt;Calc!$B$9),1,0))</f>
        <v/>
      </c>
      <c r="U1821">
        <f>IF(AND(A1821=Calc!$B$3,OR(Calc!$B$6="*",G1821=Calc!$B$6),OR(Calc!$B$7="*",F1821=Calc!$B$7)),1,0)</f>
        <v/>
      </c>
      <c r="V1821">
        <f>IF(AND(U1821=1,J1821&gt;0),J1821+ROW()/1000000,0)</f>
        <v/>
      </c>
      <c r="W1821">
        <f>IF(AND(U1821=1,OR(N1821&lt;&gt;0,J1821&lt;&gt;0)),ABS(S1821)+ROW()/1000000,0)</f>
        <v/>
      </c>
      <c r="X1821">
        <f>IF(AND(U1821=1,T1821=1,C1821&lt;&gt;0),ABS(S1821)+ROW()/1000000,0)</f>
        <v/>
      </c>
    </row>
    <row r="1822">
      <c r="A1822" t="n">
        <v>201903</v>
      </c>
      <c r="B1822" t="inlineStr">
        <is>
          <t>03/2019</t>
        </is>
      </c>
      <c r="C1822" t="n">
        <v>30</v>
      </c>
      <c r="D1822" t="inlineStr">
        <is>
          <t>S30</t>
        </is>
      </c>
      <c r="E1822" t="inlineStr">
        <is>
          <t>Nexa Pesaro (S30)</t>
        </is>
      </c>
      <c r="F1822" t="inlineStr">
        <is>
          <t>Ý</t>
        </is>
      </c>
      <c r="G1822" t="inlineStr">
        <is>
          <t>POS</t>
        </is>
      </c>
      <c r="H1822" s="42" t="n">
        <v>995.74</v>
      </c>
      <c r="I1822" s="42" t="n">
        <v>0</v>
      </c>
      <c r="J1822" s="42" t="n">
        <v>995.74</v>
      </c>
      <c r="K1822" s="42" t="n">
        <v>0</v>
      </c>
      <c r="L1822" s="42" t="n">
        <v>2</v>
      </c>
      <c r="M1822" s="42" t="n">
        <v>13</v>
      </c>
      <c r="N1822" s="42" t="n">
        <v>995.74</v>
      </c>
      <c r="O1822" s="42" t="n">
        <v>995.74</v>
      </c>
      <c r="P1822" s="42" t="n">
        <v>0</v>
      </c>
      <c r="Q1822" s="42" t="n">
        <v>0</v>
      </c>
      <c r="R1822" s="42" t="n">
        <v>0</v>
      </c>
      <c r="S1822" s="42">
        <f>N1822-(J1822-K1822)</f>
        <v/>
      </c>
      <c r="T1822">
        <f>IF(N1822=0,0,IF(AND(ABS(S1822)&gt;Calc!$B$8,ABS(S1822)/ABS(N1822)&gt;Calc!$B$9),1,0))</f>
        <v/>
      </c>
      <c r="U1822">
        <f>IF(AND(A1822=Calc!$B$3,OR(Calc!$B$6="*",G1822=Calc!$B$6),OR(Calc!$B$7="*",F1822=Calc!$B$7)),1,0)</f>
        <v/>
      </c>
      <c r="V1822">
        <f>IF(AND(U1822=1,J1822&gt;0),J1822+ROW()/1000000,0)</f>
        <v/>
      </c>
      <c r="W1822">
        <f>IF(AND(U1822=1,OR(N1822&lt;&gt;0,J1822&lt;&gt;0)),ABS(S1822)+ROW()/1000000,0)</f>
        <v/>
      </c>
      <c r="X1822">
        <f>IF(AND(U1822=1,T1822=1,C1822&lt;&gt;0),ABS(S1822)+ROW()/1000000,0)</f>
        <v/>
      </c>
    </row>
    <row r="1823">
      <c r="A1823" t="n">
        <v>201903</v>
      </c>
      <c r="B1823" t="inlineStr">
        <is>
          <t>03/2019</t>
        </is>
      </c>
      <c r="C1823" t="n">
        <v>31</v>
      </c>
      <c r="D1823" t="inlineStr">
        <is>
          <t>S31</t>
        </is>
      </c>
      <c r="E1823" t="inlineStr">
        <is>
          <t>Nexa Drenthe (S31)</t>
        </is>
      </c>
      <c r="F1823" t="inlineStr">
        <is>
          <t>Hà Lan</t>
        </is>
      </c>
      <c r="G1823" t="inlineStr">
        <is>
          <t>POS</t>
        </is>
      </c>
      <c r="H1823" s="42" t="n">
        <v>143.4</v>
      </c>
      <c r="I1823" s="42" t="n">
        <v>0</v>
      </c>
      <c r="J1823" s="42" t="n">
        <v>143.4</v>
      </c>
      <c r="K1823" s="42" t="n">
        <v>2295</v>
      </c>
      <c r="L1823" s="42" t="n">
        <v>2</v>
      </c>
      <c r="M1823" s="42" t="n">
        <v>4</v>
      </c>
      <c r="N1823" s="42" t="n">
        <v>-2151.6</v>
      </c>
      <c r="O1823" s="42" t="n">
        <v>143.4</v>
      </c>
      <c r="P1823" s="42" t="n">
        <v>0</v>
      </c>
      <c r="Q1823" s="42" t="n">
        <v>0</v>
      </c>
      <c r="R1823" s="42" t="n">
        <v>0</v>
      </c>
      <c r="S1823" s="42">
        <f>N1823-(J1823-K1823)</f>
        <v/>
      </c>
      <c r="T1823">
        <f>IF(N1823=0,0,IF(AND(ABS(S1823)&gt;Calc!$B$8,ABS(S1823)/ABS(N1823)&gt;Calc!$B$9),1,0))</f>
        <v/>
      </c>
      <c r="U1823">
        <f>IF(AND(A1823=Calc!$B$3,OR(Calc!$B$6="*",G1823=Calc!$B$6),OR(Calc!$B$7="*",F1823=Calc!$B$7)),1,0)</f>
        <v/>
      </c>
      <c r="V1823">
        <f>IF(AND(U1823=1,J1823&gt;0),J1823+ROW()/1000000,0)</f>
        <v/>
      </c>
      <c r="W1823">
        <f>IF(AND(U1823=1,OR(N1823&lt;&gt;0,J1823&lt;&gt;0)),ABS(S1823)+ROW()/1000000,0)</f>
        <v/>
      </c>
      <c r="X1823">
        <f>IF(AND(U1823=1,T1823=1,C1823&lt;&gt;0),ABS(S1823)+ROW()/1000000,0)</f>
        <v/>
      </c>
    </row>
    <row r="1824">
      <c r="A1824" t="n">
        <v>201903</v>
      </c>
      <c r="B1824" t="inlineStr">
        <is>
          <t>03/2019</t>
        </is>
      </c>
      <c r="C1824" t="n">
        <v>32</v>
      </c>
      <c r="D1824" t="inlineStr">
        <is>
          <t>S32</t>
        </is>
      </c>
      <c r="E1824" t="inlineStr">
        <is>
          <t>Nexa Flevoland (S32)</t>
        </is>
      </c>
      <c r="F1824" t="inlineStr">
        <is>
          <t>Hà Lan</t>
        </is>
      </c>
      <c r="G1824" t="inlineStr">
        <is>
          <t>POS</t>
        </is>
      </c>
      <c r="H1824" s="42" t="n">
        <v>15395.85</v>
      </c>
      <c r="I1824" s="42" t="n">
        <v>0</v>
      </c>
      <c r="J1824" s="42" t="n">
        <v>15395.85</v>
      </c>
      <c r="K1824" s="42" t="n">
        <v>2099.7</v>
      </c>
      <c r="L1824" s="42" t="n">
        <v>5</v>
      </c>
      <c r="M1824" s="42" t="n">
        <v>42</v>
      </c>
      <c r="N1824" s="42" t="n">
        <v>13296.15</v>
      </c>
      <c r="O1824" s="42" t="n">
        <v>15395.85</v>
      </c>
      <c r="P1824" s="42" t="n">
        <v>0</v>
      </c>
      <c r="Q1824" s="42" t="n">
        <v>0</v>
      </c>
      <c r="R1824" s="42" t="n">
        <v>0</v>
      </c>
      <c r="S1824" s="42">
        <f>N1824-(J1824-K1824)</f>
        <v/>
      </c>
      <c r="T1824">
        <f>IF(N1824=0,0,IF(AND(ABS(S1824)&gt;Calc!$B$8,ABS(S1824)/ABS(N1824)&gt;Calc!$B$9),1,0))</f>
        <v/>
      </c>
      <c r="U1824">
        <f>IF(AND(A1824=Calc!$B$3,OR(Calc!$B$6="*",G1824=Calc!$B$6),OR(Calc!$B$7="*",F1824=Calc!$B$7)),1,0)</f>
        <v/>
      </c>
      <c r="V1824">
        <f>IF(AND(U1824=1,J1824&gt;0),J1824+ROW()/1000000,0)</f>
        <v/>
      </c>
      <c r="W1824">
        <f>IF(AND(U1824=1,OR(N1824&lt;&gt;0,J1824&lt;&gt;0)),ABS(S1824)+ROW()/1000000,0)</f>
        <v/>
      </c>
      <c r="X1824">
        <f>IF(AND(U1824=1,T1824=1,C1824&lt;&gt;0),ABS(S1824)+ROW()/1000000,0)</f>
        <v/>
      </c>
    </row>
    <row r="1825">
      <c r="A1825" t="n">
        <v>201903</v>
      </c>
      <c r="B1825" t="inlineStr">
        <is>
          <t>03/2019</t>
        </is>
      </c>
      <c r="C1825" t="n">
        <v>33</v>
      </c>
      <c r="D1825" t="inlineStr">
        <is>
          <t>S33</t>
        </is>
      </c>
      <c r="E1825" t="inlineStr">
        <is>
          <t>Nexa Friesland (S33)</t>
        </is>
      </c>
      <c r="F1825" t="inlineStr">
        <is>
          <t>Hà Lan</t>
        </is>
      </c>
      <c r="G1825" t="inlineStr">
        <is>
          <t>POS</t>
        </is>
      </c>
      <c r="H1825" s="42" t="n">
        <v>9299.35</v>
      </c>
      <c r="I1825" s="42" t="n">
        <v>48.6</v>
      </c>
      <c r="J1825" s="42" t="n">
        <v>9250.75</v>
      </c>
      <c r="K1825" s="42" t="n">
        <v>24.99</v>
      </c>
      <c r="L1825" s="42" t="n">
        <v>6</v>
      </c>
      <c r="M1825" s="42" t="n">
        <v>51</v>
      </c>
      <c r="N1825" s="42" t="n">
        <v>9225.76</v>
      </c>
      <c r="O1825" s="42" t="n">
        <v>9250.75</v>
      </c>
      <c r="P1825" s="42" t="n">
        <v>0</v>
      </c>
      <c r="Q1825" s="42" t="n">
        <v>0</v>
      </c>
      <c r="R1825" s="42" t="n">
        <v>0</v>
      </c>
      <c r="S1825" s="42">
        <f>N1825-(J1825-K1825)</f>
        <v/>
      </c>
      <c r="T1825">
        <f>IF(N1825=0,0,IF(AND(ABS(S1825)&gt;Calc!$B$8,ABS(S1825)/ABS(N1825)&gt;Calc!$B$9),1,0))</f>
        <v/>
      </c>
      <c r="U1825">
        <f>IF(AND(A1825=Calc!$B$3,OR(Calc!$B$6="*",G1825=Calc!$B$6),OR(Calc!$B$7="*",F1825=Calc!$B$7)),1,0)</f>
        <v/>
      </c>
      <c r="V1825">
        <f>IF(AND(U1825=1,J1825&gt;0),J1825+ROW()/1000000,0)</f>
        <v/>
      </c>
      <c r="W1825">
        <f>IF(AND(U1825=1,OR(N1825&lt;&gt;0,J1825&lt;&gt;0)),ABS(S1825)+ROW()/1000000,0)</f>
        <v/>
      </c>
      <c r="X1825">
        <f>IF(AND(U1825=1,T1825=1,C1825&lt;&gt;0),ABS(S1825)+ROW()/1000000,0)</f>
        <v/>
      </c>
    </row>
    <row r="1826">
      <c r="A1826" t="n">
        <v>201903</v>
      </c>
      <c r="B1826" t="inlineStr">
        <is>
          <t>03/2019</t>
        </is>
      </c>
      <c r="C1826" t="n">
        <v>34</v>
      </c>
      <c r="D1826" t="inlineStr">
        <is>
          <t>S34</t>
        </is>
      </c>
      <c r="E1826" t="inlineStr">
        <is>
          <t>Nexa Groningen (S34)</t>
        </is>
      </c>
      <c r="F1826" t="inlineStr">
        <is>
          <t>Hà Lan</t>
        </is>
      </c>
      <c r="G1826" t="inlineStr">
        <is>
          <t>POS</t>
        </is>
      </c>
      <c r="H1826" s="42" t="n">
        <v>8995.52</v>
      </c>
      <c r="I1826" s="42" t="n">
        <v>0</v>
      </c>
      <c r="J1826" s="42" t="n">
        <v>8995.52</v>
      </c>
      <c r="K1826" s="42" t="n">
        <v>219</v>
      </c>
      <c r="L1826" s="42" t="n">
        <v>3</v>
      </c>
      <c r="M1826" s="42" t="n">
        <v>22</v>
      </c>
      <c r="N1826" s="42" t="n">
        <v>8776.52</v>
      </c>
      <c r="O1826" s="42" t="n">
        <v>8995.52</v>
      </c>
      <c r="P1826" s="42" t="n">
        <v>0</v>
      </c>
      <c r="Q1826" s="42" t="n">
        <v>0</v>
      </c>
      <c r="R1826" s="42" t="n">
        <v>0</v>
      </c>
      <c r="S1826" s="42">
        <f>N1826-(J1826-K1826)</f>
        <v/>
      </c>
      <c r="T1826">
        <f>IF(N1826=0,0,IF(AND(ABS(S1826)&gt;Calc!$B$8,ABS(S1826)/ABS(N1826)&gt;Calc!$B$9),1,0))</f>
        <v/>
      </c>
      <c r="U1826">
        <f>IF(AND(A1826=Calc!$B$3,OR(Calc!$B$6="*",G1826=Calc!$B$6),OR(Calc!$B$7="*",F1826=Calc!$B$7)),1,0)</f>
        <v/>
      </c>
      <c r="V1826">
        <f>IF(AND(U1826=1,J1826&gt;0),J1826+ROW()/1000000,0)</f>
        <v/>
      </c>
      <c r="W1826">
        <f>IF(AND(U1826=1,OR(N1826&lt;&gt;0,J1826&lt;&gt;0)),ABS(S1826)+ROW()/1000000,0)</f>
        <v/>
      </c>
      <c r="X1826">
        <f>IF(AND(U1826=1,T1826=1,C1826&lt;&gt;0),ABS(S1826)+ROW()/1000000,0)</f>
        <v/>
      </c>
    </row>
    <row r="1827">
      <c r="A1827" t="n">
        <v>201903</v>
      </c>
      <c r="B1827" t="inlineStr">
        <is>
          <t>03/2019</t>
        </is>
      </c>
      <c r="C1827" t="n">
        <v>36</v>
      </c>
      <c r="D1827" t="inlineStr">
        <is>
          <t>S36</t>
        </is>
      </c>
      <c r="E1827" t="inlineStr">
        <is>
          <t>Nexa Armagh (S36)</t>
        </is>
      </c>
      <c r="F1827" t="inlineStr">
        <is>
          <t>Anh</t>
        </is>
      </c>
      <c r="G1827" t="inlineStr">
        <is>
          <t>POS</t>
        </is>
      </c>
      <c r="H1827" s="42" t="n">
        <v>11939.02</v>
      </c>
      <c r="I1827" s="42" t="n">
        <v>43.8</v>
      </c>
      <c r="J1827" s="42" t="n">
        <v>11895.22</v>
      </c>
      <c r="K1827" s="42" t="n">
        <v>40.55</v>
      </c>
      <c r="L1827" s="42" t="n">
        <v>10</v>
      </c>
      <c r="M1827" s="42" t="n">
        <v>55</v>
      </c>
      <c r="N1827" s="42" t="n">
        <v>11854.67</v>
      </c>
      <c r="O1827" s="42" t="n">
        <v>11895.22</v>
      </c>
      <c r="P1827" s="42" t="n">
        <v>0</v>
      </c>
      <c r="Q1827" s="42" t="n">
        <v>0</v>
      </c>
      <c r="R1827" s="42" t="n">
        <v>0</v>
      </c>
      <c r="S1827" s="42">
        <f>N1827-(J1827-K1827)</f>
        <v/>
      </c>
      <c r="T1827">
        <f>IF(N1827=0,0,IF(AND(ABS(S1827)&gt;Calc!$B$8,ABS(S1827)/ABS(N1827)&gt;Calc!$B$9),1,0))</f>
        <v/>
      </c>
      <c r="U1827">
        <f>IF(AND(A1827=Calc!$B$3,OR(Calc!$B$6="*",G1827=Calc!$B$6),OR(Calc!$B$7="*",F1827=Calc!$B$7)),1,0)</f>
        <v/>
      </c>
      <c r="V1827">
        <f>IF(AND(U1827=1,J1827&gt;0),J1827+ROW()/1000000,0)</f>
        <v/>
      </c>
      <c r="W1827">
        <f>IF(AND(U1827=1,OR(N1827&lt;&gt;0,J1827&lt;&gt;0)),ABS(S1827)+ROW()/1000000,0)</f>
        <v/>
      </c>
      <c r="X1827">
        <f>IF(AND(U1827=1,T1827=1,C1827&lt;&gt;0),ABS(S1827)+ROW()/1000000,0)</f>
        <v/>
      </c>
    </row>
    <row r="1828">
      <c r="A1828" t="n">
        <v>201903</v>
      </c>
      <c r="B1828" t="inlineStr">
        <is>
          <t>03/2019</t>
        </is>
      </c>
      <c r="C1828" t="n">
        <v>37</v>
      </c>
      <c r="D1828" t="inlineStr">
        <is>
          <t>S37</t>
        </is>
      </c>
      <c r="E1828" t="inlineStr">
        <is>
          <t>Nexa Ayrshire (S37)</t>
        </is>
      </c>
      <c r="F1828" t="inlineStr">
        <is>
          <t>Anh</t>
        </is>
      </c>
      <c r="G1828" t="inlineStr">
        <is>
          <t>POS</t>
        </is>
      </c>
      <c r="H1828" s="42" t="n">
        <v>7699.64</v>
      </c>
      <c r="I1828" s="42" t="n">
        <v>57.7</v>
      </c>
      <c r="J1828" s="42" t="n">
        <v>7641.94</v>
      </c>
      <c r="K1828" s="42" t="n">
        <v>132.99</v>
      </c>
      <c r="L1828" s="42" t="n">
        <v>4</v>
      </c>
      <c r="M1828" s="42" t="n">
        <v>13</v>
      </c>
      <c r="N1828" s="42" t="n">
        <v>7508.95</v>
      </c>
      <c r="O1828" s="42" t="n">
        <v>7641.94</v>
      </c>
      <c r="P1828" s="42" t="n">
        <v>0</v>
      </c>
      <c r="Q1828" s="42" t="n">
        <v>0</v>
      </c>
      <c r="R1828" s="42" t="n">
        <v>0</v>
      </c>
      <c r="S1828" s="42">
        <f>N1828-(J1828-K1828)</f>
        <v/>
      </c>
      <c r="T1828">
        <f>IF(N1828=0,0,IF(AND(ABS(S1828)&gt;Calc!$B$8,ABS(S1828)/ABS(N1828)&gt;Calc!$B$9),1,0))</f>
        <v/>
      </c>
      <c r="U1828">
        <f>IF(AND(A1828=Calc!$B$3,OR(Calc!$B$6="*",G1828=Calc!$B$6),OR(Calc!$B$7="*",F1828=Calc!$B$7)),1,0)</f>
        <v/>
      </c>
      <c r="V1828">
        <f>IF(AND(U1828=1,J1828&gt;0),J1828+ROW()/1000000,0)</f>
        <v/>
      </c>
      <c r="W1828">
        <f>IF(AND(U1828=1,OR(N1828&lt;&gt;0,J1828&lt;&gt;0)),ABS(S1828)+ROW()/1000000,0)</f>
        <v/>
      </c>
      <c r="X1828">
        <f>IF(AND(U1828=1,T1828=1,C1828&lt;&gt;0),ABS(S1828)+ROW()/1000000,0)</f>
        <v/>
      </c>
    </row>
    <row r="1829">
      <c r="A1829" t="n">
        <v>201903</v>
      </c>
      <c r="B1829" t="inlineStr">
        <is>
          <t>03/2019</t>
        </is>
      </c>
      <c r="C1829" t="n">
        <v>38</v>
      </c>
      <c r="D1829" t="inlineStr">
        <is>
          <t>S38</t>
        </is>
      </c>
      <c r="E1829" t="inlineStr">
        <is>
          <t>Nexa Belfast (S38)</t>
        </is>
      </c>
      <c r="F1829" t="inlineStr">
        <is>
          <t>Anh</t>
        </is>
      </c>
      <c r="G1829" t="inlineStr">
        <is>
          <t>POS</t>
        </is>
      </c>
      <c r="H1829" s="42" t="n">
        <v>9317.08</v>
      </c>
      <c r="I1829" s="42" t="n">
        <v>53.79</v>
      </c>
      <c r="J1829" s="42" t="n">
        <v>9263.290000000001</v>
      </c>
      <c r="K1829" s="42" t="n">
        <v>1670.8</v>
      </c>
      <c r="L1829" s="42" t="n">
        <v>6</v>
      </c>
      <c r="M1829" s="42" t="n">
        <v>31</v>
      </c>
      <c r="N1829" s="42" t="n">
        <v>7592.49</v>
      </c>
      <c r="O1829" s="42" t="n">
        <v>9263.290000000001</v>
      </c>
      <c r="P1829" s="42" t="n">
        <v>0</v>
      </c>
      <c r="Q1829" s="42" t="n">
        <v>0</v>
      </c>
      <c r="R1829" s="42" t="n">
        <v>0</v>
      </c>
      <c r="S1829" s="42">
        <f>N1829-(J1829-K1829)</f>
        <v/>
      </c>
      <c r="T1829">
        <f>IF(N1829=0,0,IF(AND(ABS(S1829)&gt;Calc!$B$8,ABS(S1829)/ABS(N1829)&gt;Calc!$B$9),1,0))</f>
        <v/>
      </c>
      <c r="U1829">
        <f>IF(AND(A1829=Calc!$B$3,OR(Calc!$B$6="*",G1829=Calc!$B$6),OR(Calc!$B$7="*",F1829=Calc!$B$7)),1,0)</f>
        <v/>
      </c>
      <c r="V1829">
        <f>IF(AND(U1829=1,J1829&gt;0),J1829+ROW()/1000000,0)</f>
        <v/>
      </c>
      <c r="W1829">
        <f>IF(AND(U1829=1,OR(N1829&lt;&gt;0,J1829&lt;&gt;0)),ABS(S1829)+ROW()/1000000,0)</f>
        <v/>
      </c>
      <c r="X1829">
        <f>IF(AND(U1829=1,T1829=1,C1829&lt;&gt;0),ABS(S1829)+ROW()/1000000,0)</f>
        <v/>
      </c>
    </row>
    <row r="1830">
      <c r="A1830" t="n">
        <v>201903</v>
      </c>
      <c r="B1830" t="inlineStr">
        <is>
          <t>03/2019</t>
        </is>
      </c>
      <c r="C1830" t="n">
        <v>39</v>
      </c>
      <c r="D1830" t="inlineStr">
        <is>
          <t>S39</t>
        </is>
      </c>
      <c r="E1830" t="inlineStr">
        <is>
          <t>Nexa Blaenau Gwent (S39)</t>
        </is>
      </c>
      <c r="F1830" t="inlineStr">
        <is>
          <t>Anh</t>
        </is>
      </c>
      <c r="G1830" t="inlineStr">
        <is>
          <t>POS</t>
        </is>
      </c>
      <c r="H1830" s="42" t="n">
        <v>29476.76</v>
      </c>
      <c r="I1830" s="42" t="n">
        <v>0</v>
      </c>
      <c r="J1830" s="42" t="n">
        <v>29476.76</v>
      </c>
      <c r="K1830" s="42" t="n">
        <v>0</v>
      </c>
      <c r="L1830" s="42" t="n">
        <v>10</v>
      </c>
      <c r="M1830" s="42" t="n">
        <v>70</v>
      </c>
      <c r="N1830" s="42" t="n">
        <v>29476.76</v>
      </c>
      <c r="O1830" s="42" t="n">
        <v>29476.76</v>
      </c>
      <c r="P1830" s="42" t="n">
        <v>0</v>
      </c>
      <c r="Q1830" s="42" t="n">
        <v>0</v>
      </c>
      <c r="R1830" s="42" t="n">
        <v>0</v>
      </c>
      <c r="S1830" s="42">
        <f>N1830-(J1830-K1830)</f>
        <v/>
      </c>
      <c r="T1830">
        <f>IF(N1830=0,0,IF(AND(ABS(S1830)&gt;Calc!$B$8,ABS(S1830)/ABS(N1830)&gt;Calc!$B$9),1,0))</f>
        <v/>
      </c>
      <c r="U1830">
        <f>IF(AND(A1830=Calc!$B$3,OR(Calc!$B$6="*",G1830=Calc!$B$6),OR(Calc!$B$7="*",F1830=Calc!$B$7)),1,0)</f>
        <v/>
      </c>
      <c r="V1830">
        <f>IF(AND(U1830=1,J1830&gt;0),J1830+ROW()/1000000,0)</f>
        <v/>
      </c>
      <c r="W1830">
        <f>IF(AND(U1830=1,OR(N1830&lt;&gt;0,J1830&lt;&gt;0)),ABS(S1830)+ROW()/1000000,0)</f>
        <v/>
      </c>
      <c r="X1830">
        <f>IF(AND(U1830=1,T1830=1,C1830&lt;&gt;0),ABS(S1830)+ROW()/1000000,0)</f>
        <v/>
      </c>
    </row>
    <row r="1831">
      <c r="A1831" t="n">
        <v>201903</v>
      </c>
      <c r="B1831" t="inlineStr">
        <is>
          <t>03/2019</t>
        </is>
      </c>
      <c r="C1831" t="n">
        <v>40</v>
      </c>
      <c r="D1831" t="inlineStr">
        <is>
          <t>S40</t>
        </is>
      </c>
      <c r="E1831" t="inlineStr">
        <is>
          <t>Nexa Dungannon and South Tyrone (S40)</t>
        </is>
      </c>
      <c r="F1831" t="inlineStr">
        <is>
          <t>Anh</t>
        </is>
      </c>
      <c r="G1831" t="inlineStr">
        <is>
          <t>POS</t>
        </is>
      </c>
      <c r="H1831" s="42" t="n">
        <v>2727.5</v>
      </c>
      <c r="I1831" s="42" t="n">
        <v>0</v>
      </c>
      <c r="J1831" s="42" t="n">
        <v>2727.5</v>
      </c>
      <c r="K1831" s="42" t="n">
        <v>269.9</v>
      </c>
      <c r="L1831" s="42" t="n">
        <v>7</v>
      </c>
      <c r="M1831" s="42" t="n">
        <v>26</v>
      </c>
      <c r="N1831" s="42" t="n">
        <v>2457.6</v>
      </c>
      <c r="O1831" s="42" t="n">
        <v>2727.5</v>
      </c>
      <c r="P1831" s="42" t="n">
        <v>0</v>
      </c>
      <c r="Q1831" s="42" t="n">
        <v>0</v>
      </c>
      <c r="R1831" s="42" t="n">
        <v>0</v>
      </c>
      <c r="S1831" s="42">
        <f>N1831-(J1831-K1831)</f>
        <v/>
      </c>
      <c r="T1831">
        <f>IF(N1831=0,0,IF(AND(ABS(S1831)&gt;Calc!$B$8,ABS(S1831)/ABS(N1831)&gt;Calc!$B$9),1,0))</f>
        <v/>
      </c>
      <c r="U1831">
        <f>IF(AND(A1831=Calc!$B$3,OR(Calc!$B$6="*",G1831=Calc!$B$6),OR(Calc!$B$7="*",F1831=Calc!$B$7)),1,0)</f>
        <v/>
      </c>
      <c r="V1831">
        <f>IF(AND(U1831=1,J1831&gt;0),J1831+ROW()/1000000,0)</f>
        <v/>
      </c>
      <c r="W1831">
        <f>IF(AND(U1831=1,OR(N1831&lt;&gt;0,J1831&lt;&gt;0)),ABS(S1831)+ROW()/1000000,0)</f>
        <v/>
      </c>
      <c r="X1831">
        <f>IF(AND(U1831=1,T1831=1,C1831&lt;&gt;0),ABS(S1831)+ROW()/1000000,0)</f>
        <v/>
      </c>
    </row>
    <row r="1832">
      <c r="A1832" t="n">
        <v>201903</v>
      </c>
      <c r="B1832" t="inlineStr">
        <is>
          <t>03/2019</t>
        </is>
      </c>
      <c r="C1832" t="n">
        <v>42</v>
      </c>
      <c r="D1832" t="inlineStr">
        <is>
          <t>S42</t>
        </is>
      </c>
      <c r="E1832" t="inlineStr">
        <is>
          <t>Nexa North Down (S42)</t>
        </is>
      </c>
      <c r="F1832" t="inlineStr">
        <is>
          <t>Anh</t>
        </is>
      </c>
      <c r="G1832" t="inlineStr">
        <is>
          <t>POS</t>
        </is>
      </c>
      <c r="H1832" s="42" t="n">
        <v>11375</v>
      </c>
      <c r="I1832" s="42" t="n">
        <v>0</v>
      </c>
      <c r="J1832" s="42" t="n">
        <v>11375</v>
      </c>
      <c r="K1832" s="42" t="n">
        <v>0</v>
      </c>
      <c r="L1832" s="42" t="n">
        <v>5</v>
      </c>
      <c r="M1832" s="42" t="n">
        <v>44</v>
      </c>
      <c r="N1832" s="42" t="n">
        <v>11375</v>
      </c>
      <c r="O1832" s="42" t="n">
        <v>11375</v>
      </c>
      <c r="P1832" s="42" t="n">
        <v>0</v>
      </c>
      <c r="Q1832" s="42" t="n">
        <v>0</v>
      </c>
      <c r="R1832" s="42" t="n">
        <v>0</v>
      </c>
      <c r="S1832" s="42">
        <f>N1832-(J1832-K1832)</f>
        <v/>
      </c>
      <c r="T1832">
        <f>IF(N1832=0,0,IF(AND(ABS(S1832)&gt;Calc!$B$8,ABS(S1832)/ABS(N1832)&gt;Calc!$B$9),1,0))</f>
        <v/>
      </c>
      <c r="U1832">
        <f>IF(AND(A1832=Calc!$B$3,OR(Calc!$B$6="*",G1832=Calc!$B$6),OR(Calc!$B$7="*",F1832=Calc!$B$7)),1,0)</f>
        <v/>
      </c>
      <c r="V1832">
        <f>IF(AND(U1832=1,J1832&gt;0),J1832+ROW()/1000000,0)</f>
        <v/>
      </c>
      <c r="W1832">
        <f>IF(AND(U1832=1,OR(N1832&lt;&gt;0,J1832&lt;&gt;0)),ABS(S1832)+ROW()/1000000,0)</f>
        <v/>
      </c>
      <c r="X1832">
        <f>IF(AND(U1832=1,T1832=1,C1832&lt;&gt;0),ABS(S1832)+ROW()/1000000,0)</f>
        <v/>
      </c>
    </row>
    <row r="1833">
      <c r="A1833" t="n">
        <v>201903</v>
      </c>
      <c r="B1833" t="inlineStr">
        <is>
          <t>03/2019</t>
        </is>
      </c>
      <c r="C1833" t="n">
        <v>43</v>
      </c>
      <c r="D1833" t="inlineStr">
        <is>
          <t>S43</t>
        </is>
      </c>
      <c r="E1833" t="inlineStr">
        <is>
          <t>Nexa Alaska (S43)</t>
        </is>
      </c>
      <c r="F1833" t="inlineStr">
        <is>
          <t>Mỹ</t>
        </is>
      </c>
      <c r="G1833" t="inlineStr">
        <is>
          <t>POS</t>
        </is>
      </c>
      <c r="H1833" s="42" t="n">
        <v>6762.62</v>
      </c>
      <c r="I1833" s="42" t="n">
        <v>58.8</v>
      </c>
      <c r="J1833" s="42" t="n">
        <v>6703.82</v>
      </c>
      <c r="K1833" s="42" t="n">
        <v>179.99</v>
      </c>
      <c r="L1833" s="42" t="n">
        <v>6</v>
      </c>
      <c r="M1833" s="42" t="n">
        <v>46</v>
      </c>
      <c r="N1833" s="42" t="n">
        <v>6523.83</v>
      </c>
      <c r="O1833" s="42" t="n">
        <v>6703.82</v>
      </c>
      <c r="P1833" s="42" t="n">
        <v>0</v>
      </c>
      <c r="Q1833" s="42" t="n">
        <v>0</v>
      </c>
      <c r="R1833" s="42" t="n">
        <v>0</v>
      </c>
      <c r="S1833" s="42">
        <f>N1833-(J1833-K1833)</f>
        <v/>
      </c>
      <c r="T1833">
        <f>IF(N1833=0,0,IF(AND(ABS(S1833)&gt;Calc!$B$8,ABS(S1833)/ABS(N1833)&gt;Calc!$B$9),1,0))</f>
        <v/>
      </c>
      <c r="U1833">
        <f>IF(AND(A1833=Calc!$B$3,OR(Calc!$B$6="*",G1833=Calc!$B$6),OR(Calc!$B$7="*",F1833=Calc!$B$7)),1,0)</f>
        <v/>
      </c>
      <c r="V1833">
        <f>IF(AND(U1833=1,J1833&gt;0),J1833+ROW()/1000000,0)</f>
        <v/>
      </c>
      <c r="W1833">
        <f>IF(AND(U1833=1,OR(N1833&lt;&gt;0,J1833&lt;&gt;0)),ABS(S1833)+ROW()/1000000,0)</f>
        <v/>
      </c>
      <c r="X1833">
        <f>IF(AND(U1833=1,T1833=1,C1833&lt;&gt;0),ABS(S1833)+ROW()/1000000,0)</f>
        <v/>
      </c>
    </row>
    <row r="1834">
      <c r="A1834" t="n">
        <v>201903</v>
      </c>
      <c r="B1834" t="inlineStr">
        <is>
          <t>03/2019</t>
        </is>
      </c>
      <c r="C1834" t="n">
        <v>44</v>
      </c>
      <c r="D1834" t="inlineStr">
        <is>
          <t>S44</t>
        </is>
      </c>
      <c r="E1834" t="inlineStr">
        <is>
          <t>Nexa Arkansas (S44)</t>
        </is>
      </c>
      <c r="F1834" t="inlineStr">
        <is>
          <t>Mỹ</t>
        </is>
      </c>
      <c r="G1834" t="inlineStr">
        <is>
          <t>POS</t>
        </is>
      </c>
      <c r="H1834" s="42" t="n">
        <v>19720.05</v>
      </c>
      <c r="I1834" s="42" t="n">
        <v>15</v>
      </c>
      <c r="J1834" s="42" t="n">
        <v>19705.05</v>
      </c>
      <c r="K1834" s="42" t="n">
        <v>5.5</v>
      </c>
      <c r="L1834" s="42" t="n">
        <v>7</v>
      </c>
      <c r="M1834" s="42" t="n">
        <v>47</v>
      </c>
      <c r="N1834" s="42" t="n">
        <v>19699.55</v>
      </c>
      <c r="O1834" s="42" t="n">
        <v>19705.05</v>
      </c>
      <c r="P1834" s="42" t="n">
        <v>0</v>
      </c>
      <c r="Q1834" s="42" t="n">
        <v>0</v>
      </c>
      <c r="R1834" s="42" t="n">
        <v>0</v>
      </c>
      <c r="S1834" s="42">
        <f>N1834-(J1834-K1834)</f>
        <v/>
      </c>
      <c r="T1834">
        <f>IF(N1834=0,0,IF(AND(ABS(S1834)&gt;Calc!$B$8,ABS(S1834)/ABS(N1834)&gt;Calc!$B$9),1,0))</f>
        <v/>
      </c>
      <c r="U1834">
        <f>IF(AND(A1834=Calc!$B$3,OR(Calc!$B$6="*",G1834=Calc!$B$6),OR(Calc!$B$7="*",F1834=Calc!$B$7)),1,0)</f>
        <v/>
      </c>
      <c r="V1834">
        <f>IF(AND(U1834=1,J1834&gt;0),J1834+ROW()/1000000,0)</f>
        <v/>
      </c>
      <c r="W1834">
        <f>IF(AND(U1834=1,OR(N1834&lt;&gt;0,J1834&lt;&gt;0)),ABS(S1834)+ROW()/1000000,0)</f>
        <v/>
      </c>
      <c r="X1834">
        <f>IF(AND(U1834=1,T1834=1,C1834&lt;&gt;0),ABS(S1834)+ROW()/1000000,0)</f>
        <v/>
      </c>
    </row>
    <row r="1835">
      <c r="A1835" t="n">
        <v>201903</v>
      </c>
      <c r="B1835" t="inlineStr">
        <is>
          <t>03/2019</t>
        </is>
      </c>
      <c r="C1835" t="n">
        <v>45</v>
      </c>
      <c r="D1835" t="inlineStr">
        <is>
          <t>S45</t>
        </is>
      </c>
      <c r="E1835" t="inlineStr">
        <is>
          <t>Nexa Connecticut (S45)</t>
        </is>
      </c>
      <c r="F1835" t="inlineStr">
        <is>
          <t>Mỹ</t>
        </is>
      </c>
      <c r="G1835" t="inlineStr">
        <is>
          <t>POS</t>
        </is>
      </c>
      <c r="H1835" s="42" t="n">
        <v>16158.1</v>
      </c>
      <c r="I1835" s="42" t="n">
        <v>42.5</v>
      </c>
      <c r="J1835" s="42" t="n">
        <v>16115.6</v>
      </c>
      <c r="K1835" s="42" t="n">
        <v>4319.76</v>
      </c>
      <c r="L1835" s="42" t="n">
        <v>7</v>
      </c>
      <c r="M1835" s="42" t="n">
        <v>63</v>
      </c>
      <c r="N1835" s="42" t="n">
        <v>11795.84</v>
      </c>
      <c r="O1835" s="42" t="n">
        <v>16115.6</v>
      </c>
      <c r="P1835" s="42" t="n">
        <v>0</v>
      </c>
      <c r="Q1835" s="42" t="n">
        <v>0</v>
      </c>
      <c r="R1835" s="42" t="n">
        <v>0</v>
      </c>
      <c r="S1835" s="42">
        <f>N1835-(J1835-K1835)</f>
        <v/>
      </c>
      <c r="T1835">
        <f>IF(N1835=0,0,IF(AND(ABS(S1835)&gt;Calc!$B$8,ABS(S1835)/ABS(N1835)&gt;Calc!$B$9),1,0))</f>
        <v/>
      </c>
      <c r="U1835">
        <f>IF(AND(A1835=Calc!$B$3,OR(Calc!$B$6="*",G1835=Calc!$B$6),OR(Calc!$B$7="*",F1835=Calc!$B$7)),1,0)</f>
        <v/>
      </c>
      <c r="V1835">
        <f>IF(AND(U1835=1,J1835&gt;0),J1835+ROW()/1000000,0)</f>
        <v/>
      </c>
      <c r="W1835">
        <f>IF(AND(U1835=1,OR(N1835&lt;&gt;0,J1835&lt;&gt;0)),ABS(S1835)+ROW()/1000000,0)</f>
        <v/>
      </c>
      <c r="X1835">
        <f>IF(AND(U1835=1,T1835=1,C1835&lt;&gt;0),ABS(S1835)+ROW()/1000000,0)</f>
        <v/>
      </c>
    </row>
    <row r="1836">
      <c r="A1836" t="n">
        <v>201903</v>
      </c>
      <c r="B1836" t="inlineStr">
        <is>
          <t>03/2019</t>
        </is>
      </c>
      <c r="C1836" t="n">
        <v>47</v>
      </c>
      <c r="D1836" t="inlineStr">
        <is>
          <t>S47</t>
        </is>
      </c>
      <c r="E1836" t="inlineStr">
        <is>
          <t>Nexa Hawaii (S47)</t>
        </is>
      </c>
      <c r="F1836" t="inlineStr">
        <is>
          <t>Mỹ</t>
        </is>
      </c>
      <c r="G1836" t="inlineStr">
        <is>
          <t>POS</t>
        </is>
      </c>
      <c r="H1836" s="42" t="n">
        <v>937.98</v>
      </c>
      <c r="I1836" s="42" t="n">
        <v>0</v>
      </c>
      <c r="J1836" s="42" t="n">
        <v>937.98</v>
      </c>
      <c r="K1836" s="42" t="n">
        <v>0</v>
      </c>
      <c r="L1836" s="42" t="n">
        <v>1</v>
      </c>
      <c r="M1836" s="42" t="n">
        <v>11</v>
      </c>
      <c r="N1836" s="42" t="n">
        <v>937.98</v>
      </c>
      <c r="O1836" s="42" t="n">
        <v>937.98</v>
      </c>
      <c r="P1836" s="42" t="n">
        <v>0</v>
      </c>
      <c r="Q1836" s="42" t="n">
        <v>0</v>
      </c>
      <c r="R1836" s="42" t="n">
        <v>0</v>
      </c>
      <c r="S1836" s="42">
        <f>N1836-(J1836-K1836)</f>
        <v/>
      </c>
      <c r="T1836">
        <f>IF(N1836=0,0,IF(AND(ABS(S1836)&gt;Calc!$B$8,ABS(S1836)/ABS(N1836)&gt;Calc!$B$9),1,0))</f>
        <v/>
      </c>
      <c r="U1836">
        <f>IF(AND(A1836=Calc!$B$3,OR(Calc!$B$6="*",G1836=Calc!$B$6),OR(Calc!$B$7="*",F1836=Calc!$B$7)),1,0)</f>
        <v/>
      </c>
      <c r="V1836">
        <f>IF(AND(U1836=1,J1836&gt;0),J1836+ROW()/1000000,0)</f>
        <v/>
      </c>
      <c r="W1836">
        <f>IF(AND(U1836=1,OR(N1836&lt;&gt;0,J1836&lt;&gt;0)),ABS(S1836)+ROW()/1000000,0)</f>
        <v/>
      </c>
      <c r="X1836">
        <f>IF(AND(U1836=1,T1836=1,C1836&lt;&gt;0),ABS(S1836)+ROW()/1000000,0)</f>
        <v/>
      </c>
    </row>
    <row r="1837">
      <c r="A1837" t="n">
        <v>201903</v>
      </c>
      <c r="B1837" t="inlineStr">
        <is>
          <t>03/2019</t>
        </is>
      </c>
      <c r="C1837" t="n">
        <v>48</v>
      </c>
      <c r="D1837" t="inlineStr">
        <is>
          <t>S48</t>
        </is>
      </c>
      <c r="E1837" t="inlineStr">
        <is>
          <t>Nexa Idaho (S48)</t>
        </is>
      </c>
      <c r="F1837" t="inlineStr">
        <is>
          <t>Mỹ</t>
        </is>
      </c>
      <c r="G1837" t="inlineStr">
        <is>
          <t>POS</t>
        </is>
      </c>
      <c r="H1837" s="42" t="n">
        <v>19326.32</v>
      </c>
      <c r="I1837" s="42" t="n">
        <v>0</v>
      </c>
      <c r="J1837" s="42" t="n">
        <v>19326.32</v>
      </c>
      <c r="K1837" s="42" t="n">
        <v>1435.6</v>
      </c>
      <c r="L1837" s="42" t="n">
        <v>9</v>
      </c>
      <c r="M1837" s="42" t="n">
        <v>68</v>
      </c>
      <c r="N1837" s="42" t="n">
        <v>17730.73</v>
      </c>
      <c r="O1837" s="42" t="n">
        <v>19326.32</v>
      </c>
      <c r="P1837" s="42" t="n">
        <v>1</v>
      </c>
      <c r="Q1837" s="42" t="n">
        <v>0</v>
      </c>
      <c r="R1837" s="42" t="n">
        <v>0</v>
      </c>
      <c r="S1837" s="42">
        <f>N1837-(J1837-K1837)</f>
        <v/>
      </c>
      <c r="T1837">
        <f>IF(N1837=0,0,IF(AND(ABS(S1837)&gt;Calc!$B$8,ABS(S1837)/ABS(N1837)&gt;Calc!$B$9),1,0))</f>
        <v/>
      </c>
      <c r="U1837">
        <f>IF(AND(A1837=Calc!$B$3,OR(Calc!$B$6="*",G1837=Calc!$B$6),OR(Calc!$B$7="*",F1837=Calc!$B$7)),1,0)</f>
        <v/>
      </c>
      <c r="V1837">
        <f>IF(AND(U1837=1,J1837&gt;0),J1837+ROW()/1000000,0)</f>
        <v/>
      </c>
      <c r="W1837">
        <f>IF(AND(U1837=1,OR(N1837&lt;&gt;0,J1837&lt;&gt;0)),ABS(S1837)+ROW()/1000000,0)</f>
        <v/>
      </c>
      <c r="X1837">
        <f>IF(AND(U1837=1,T1837=1,C1837&lt;&gt;0),ABS(S1837)+ROW()/1000000,0)</f>
        <v/>
      </c>
    </row>
    <row r="1838">
      <c r="A1838" t="n">
        <v>201903</v>
      </c>
      <c r="B1838" t="inlineStr">
        <is>
          <t>03/2019</t>
        </is>
      </c>
      <c r="C1838" t="n">
        <v>49</v>
      </c>
      <c r="D1838" t="inlineStr">
        <is>
          <t>S49</t>
        </is>
      </c>
      <c r="E1838" t="inlineStr">
        <is>
          <t>Nexa Iowa (S49)</t>
        </is>
      </c>
      <c r="F1838" t="inlineStr">
        <is>
          <t>Mỹ</t>
        </is>
      </c>
      <c r="G1838" t="inlineStr">
        <is>
          <t>POS</t>
        </is>
      </c>
      <c r="H1838" s="42" t="n">
        <v>23794.15</v>
      </c>
      <c r="I1838" s="42" t="n">
        <v>92.91</v>
      </c>
      <c r="J1838" s="42" t="n">
        <v>23701.24</v>
      </c>
      <c r="K1838" s="42" t="n">
        <v>1619.7</v>
      </c>
      <c r="L1838" s="42" t="n">
        <v>9</v>
      </c>
      <c r="M1838" s="42" t="n">
        <v>80</v>
      </c>
      <c r="N1838" s="42" t="n">
        <v>22081.54</v>
      </c>
      <c r="O1838" s="42" t="n">
        <v>23701.24</v>
      </c>
      <c r="P1838" s="42" t="n">
        <v>1</v>
      </c>
      <c r="Q1838" s="42" t="n">
        <v>0</v>
      </c>
      <c r="R1838" s="42" t="n">
        <v>0</v>
      </c>
      <c r="S1838" s="42">
        <f>N1838-(J1838-K1838)</f>
        <v/>
      </c>
      <c r="T1838">
        <f>IF(N1838=0,0,IF(AND(ABS(S1838)&gt;Calc!$B$8,ABS(S1838)/ABS(N1838)&gt;Calc!$B$9),1,0))</f>
        <v/>
      </c>
      <c r="U1838">
        <f>IF(AND(A1838=Calc!$B$3,OR(Calc!$B$6="*",G1838=Calc!$B$6),OR(Calc!$B$7="*",F1838=Calc!$B$7)),1,0)</f>
        <v/>
      </c>
      <c r="V1838">
        <f>IF(AND(U1838=1,J1838&gt;0),J1838+ROW()/1000000,0)</f>
        <v/>
      </c>
      <c r="W1838">
        <f>IF(AND(U1838=1,OR(N1838&lt;&gt;0,J1838&lt;&gt;0)),ABS(S1838)+ROW()/1000000,0)</f>
        <v/>
      </c>
      <c r="X1838">
        <f>IF(AND(U1838=1,T1838=1,C1838&lt;&gt;0),ABS(S1838)+ROW()/1000000,0)</f>
        <v/>
      </c>
    </row>
    <row r="1839">
      <c r="A1839" t="n">
        <v>201903</v>
      </c>
      <c r="B1839" t="inlineStr">
        <is>
          <t>03/2019</t>
        </is>
      </c>
      <c r="C1839" t="n">
        <v>50</v>
      </c>
      <c r="D1839" t="inlineStr">
        <is>
          <t>S50</t>
        </is>
      </c>
      <c r="E1839" t="inlineStr">
        <is>
          <t>Nexa Kansas (S50)</t>
        </is>
      </c>
      <c r="F1839" t="inlineStr">
        <is>
          <t>Mỹ</t>
        </is>
      </c>
      <c r="G1839" t="inlineStr">
        <is>
          <t>POS</t>
        </is>
      </c>
      <c r="H1839" s="42" t="n">
        <v>43619.89</v>
      </c>
      <c r="I1839" s="42" t="n">
        <v>235.8</v>
      </c>
      <c r="J1839" s="42" t="n">
        <v>43384.09</v>
      </c>
      <c r="K1839" s="42" t="n">
        <v>312</v>
      </c>
      <c r="L1839" s="42" t="n">
        <v>13</v>
      </c>
      <c r="M1839" s="42" t="n">
        <v>153</v>
      </c>
      <c r="N1839" s="42" t="n">
        <v>43072.09</v>
      </c>
      <c r="O1839" s="42" t="n">
        <v>43384.09</v>
      </c>
      <c r="P1839" s="42" t="n">
        <v>0</v>
      </c>
      <c r="Q1839" s="42" t="n">
        <v>0</v>
      </c>
      <c r="R1839" s="42" t="n">
        <v>1</v>
      </c>
      <c r="S1839" s="42">
        <f>N1839-(J1839-K1839)</f>
        <v/>
      </c>
      <c r="T1839">
        <f>IF(N1839=0,0,IF(AND(ABS(S1839)&gt;Calc!$B$8,ABS(S1839)/ABS(N1839)&gt;Calc!$B$9),1,0))</f>
        <v/>
      </c>
      <c r="U1839">
        <f>IF(AND(A1839=Calc!$B$3,OR(Calc!$B$6="*",G1839=Calc!$B$6),OR(Calc!$B$7="*",F1839=Calc!$B$7)),1,0)</f>
        <v/>
      </c>
      <c r="V1839">
        <f>IF(AND(U1839=1,J1839&gt;0),J1839+ROW()/1000000,0)</f>
        <v/>
      </c>
      <c r="W1839">
        <f>IF(AND(U1839=1,OR(N1839&lt;&gt;0,J1839&lt;&gt;0)),ABS(S1839)+ROW()/1000000,0)</f>
        <v/>
      </c>
      <c r="X1839">
        <f>IF(AND(U1839=1,T1839=1,C1839&lt;&gt;0),ABS(S1839)+ROW()/1000000,0)</f>
        <v/>
      </c>
    </row>
    <row r="1840">
      <c r="A1840" t="n">
        <v>201903</v>
      </c>
      <c r="B1840" t="inlineStr">
        <is>
          <t>03/2019</t>
        </is>
      </c>
      <c r="C1840" t="n">
        <v>51</v>
      </c>
      <c r="D1840" t="inlineStr">
        <is>
          <t>S51</t>
        </is>
      </c>
      <c r="E1840" t="inlineStr">
        <is>
          <t>Nexa Maine (S51)</t>
        </is>
      </c>
      <c r="F1840" t="inlineStr">
        <is>
          <t>Mỹ</t>
        </is>
      </c>
      <c r="G1840" t="inlineStr">
        <is>
          <t>POS</t>
        </is>
      </c>
      <c r="H1840" s="42" t="n">
        <v>8788.33</v>
      </c>
      <c r="I1840" s="42" t="n">
        <v>34.48</v>
      </c>
      <c r="J1840" s="42" t="n">
        <v>8753.85</v>
      </c>
      <c r="K1840" s="42" t="n">
        <v>0</v>
      </c>
      <c r="L1840" s="42" t="n">
        <v>9</v>
      </c>
      <c r="M1840" s="42" t="n">
        <v>48</v>
      </c>
      <c r="N1840" s="42" t="n">
        <v>8753.85</v>
      </c>
      <c r="O1840" s="42" t="n">
        <v>8753.85</v>
      </c>
      <c r="P1840" s="42" t="n">
        <v>0</v>
      </c>
      <c r="Q1840" s="42" t="n">
        <v>0</v>
      </c>
      <c r="R1840" s="42" t="n">
        <v>0</v>
      </c>
      <c r="S1840" s="42">
        <f>N1840-(J1840-K1840)</f>
        <v/>
      </c>
      <c r="T1840">
        <f>IF(N1840=0,0,IF(AND(ABS(S1840)&gt;Calc!$B$8,ABS(S1840)/ABS(N1840)&gt;Calc!$B$9),1,0))</f>
        <v/>
      </c>
      <c r="U1840">
        <f>IF(AND(A1840=Calc!$B$3,OR(Calc!$B$6="*",G1840=Calc!$B$6),OR(Calc!$B$7="*",F1840=Calc!$B$7)),1,0)</f>
        <v/>
      </c>
      <c r="V1840">
        <f>IF(AND(U1840=1,J1840&gt;0),J1840+ROW()/1000000,0)</f>
        <v/>
      </c>
      <c r="W1840">
        <f>IF(AND(U1840=1,OR(N1840&lt;&gt;0,J1840&lt;&gt;0)),ABS(S1840)+ROW()/1000000,0)</f>
        <v/>
      </c>
      <c r="X1840">
        <f>IF(AND(U1840=1,T1840=1,C1840&lt;&gt;0),ABS(S1840)+ROW()/1000000,0)</f>
        <v/>
      </c>
    </row>
    <row r="1841">
      <c r="A1841" t="n">
        <v>201903</v>
      </c>
      <c r="B1841" t="inlineStr">
        <is>
          <t>03/2019</t>
        </is>
      </c>
      <c r="C1841" t="n">
        <v>53</v>
      </c>
      <c r="D1841" t="inlineStr">
        <is>
          <t>S53</t>
        </is>
      </c>
      <c r="E1841" t="inlineStr">
        <is>
          <t>Nexa Montana (S53)</t>
        </is>
      </c>
      <c r="F1841" t="inlineStr">
        <is>
          <t>Mỹ</t>
        </is>
      </c>
      <c r="G1841" t="inlineStr">
        <is>
          <t>POS</t>
        </is>
      </c>
      <c r="H1841" s="42" t="n">
        <v>15564.47</v>
      </c>
      <c r="I1841" s="42" t="n">
        <v>51.2</v>
      </c>
      <c r="J1841" s="42" t="n">
        <v>15513.27</v>
      </c>
      <c r="K1841" s="42" t="n">
        <v>349</v>
      </c>
      <c r="L1841" s="42" t="n">
        <v>6</v>
      </c>
      <c r="M1841" s="42" t="n">
        <v>45</v>
      </c>
      <c r="N1841" s="42" t="n">
        <v>15164.27</v>
      </c>
      <c r="O1841" s="42" t="n">
        <v>15513.27</v>
      </c>
      <c r="P1841" s="42" t="n">
        <v>0</v>
      </c>
      <c r="Q1841" s="42" t="n">
        <v>0</v>
      </c>
      <c r="R1841" s="42" t="n">
        <v>0</v>
      </c>
      <c r="S1841" s="42">
        <f>N1841-(J1841-K1841)</f>
        <v/>
      </c>
      <c r="T1841">
        <f>IF(N1841=0,0,IF(AND(ABS(S1841)&gt;Calc!$B$8,ABS(S1841)/ABS(N1841)&gt;Calc!$B$9),1,0))</f>
        <v/>
      </c>
      <c r="U1841">
        <f>IF(AND(A1841=Calc!$B$3,OR(Calc!$B$6="*",G1841=Calc!$B$6),OR(Calc!$B$7="*",F1841=Calc!$B$7)),1,0)</f>
        <v/>
      </c>
      <c r="V1841">
        <f>IF(AND(U1841=1,J1841&gt;0),J1841+ROW()/1000000,0)</f>
        <v/>
      </c>
      <c r="W1841">
        <f>IF(AND(U1841=1,OR(N1841&lt;&gt;0,J1841&lt;&gt;0)),ABS(S1841)+ROW()/1000000,0)</f>
        <v/>
      </c>
      <c r="X1841">
        <f>IF(AND(U1841=1,T1841=1,C1841&lt;&gt;0),ABS(S1841)+ROW()/1000000,0)</f>
        <v/>
      </c>
    </row>
    <row r="1842">
      <c r="A1842" t="n">
        <v>201903</v>
      </c>
      <c r="B1842" t="inlineStr">
        <is>
          <t>03/2019</t>
        </is>
      </c>
      <c r="C1842" t="n">
        <v>54</v>
      </c>
      <c r="D1842" t="inlineStr">
        <is>
          <t>S54</t>
        </is>
      </c>
      <c r="E1842" t="inlineStr">
        <is>
          <t>Nexa Nebraska (S54)</t>
        </is>
      </c>
      <c r="F1842" t="inlineStr">
        <is>
          <t>Mỹ</t>
        </is>
      </c>
      <c r="G1842" t="inlineStr">
        <is>
          <t>POS</t>
        </is>
      </c>
      <c r="H1842" s="42" t="n">
        <v>9561.4</v>
      </c>
      <c r="I1842" s="42" t="n">
        <v>271.04</v>
      </c>
      <c r="J1842" s="42" t="n">
        <v>9290.360000000001</v>
      </c>
      <c r="K1842" s="42" t="n">
        <v>2331.2</v>
      </c>
      <c r="L1842" s="42" t="n">
        <v>7</v>
      </c>
      <c r="M1842" s="42" t="n">
        <v>44</v>
      </c>
      <c r="N1842" s="42" t="n">
        <v>6959.16</v>
      </c>
      <c r="O1842" s="42" t="n">
        <v>9290.360000000001</v>
      </c>
      <c r="P1842" s="42" t="n">
        <v>1</v>
      </c>
      <c r="Q1842" s="42" t="n">
        <v>0</v>
      </c>
      <c r="R1842" s="42" t="n">
        <v>0</v>
      </c>
      <c r="S1842" s="42">
        <f>N1842-(J1842-K1842)</f>
        <v/>
      </c>
      <c r="T1842">
        <f>IF(N1842=0,0,IF(AND(ABS(S1842)&gt;Calc!$B$8,ABS(S1842)/ABS(N1842)&gt;Calc!$B$9),1,0))</f>
        <v/>
      </c>
      <c r="U1842">
        <f>IF(AND(A1842=Calc!$B$3,OR(Calc!$B$6="*",G1842=Calc!$B$6),OR(Calc!$B$7="*",F1842=Calc!$B$7)),1,0)</f>
        <v/>
      </c>
      <c r="V1842">
        <f>IF(AND(U1842=1,J1842&gt;0),J1842+ROW()/1000000,0)</f>
        <v/>
      </c>
      <c r="W1842">
        <f>IF(AND(U1842=1,OR(N1842&lt;&gt;0,J1842&lt;&gt;0)),ABS(S1842)+ROW()/1000000,0)</f>
        <v/>
      </c>
      <c r="X1842">
        <f>IF(AND(U1842=1,T1842=1,C1842&lt;&gt;0),ABS(S1842)+ROW()/1000000,0)</f>
        <v/>
      </c>
    </row>
    <row r="1843">
      <c r="A1843" t="n">
        <v>201903</v>
      </c>
      <c r="B1843" t="inlineStr">
        <is>
          <t>03/2019</t>
        </is>
      </c>
      <c r="C1843" t="n">
        <v>55</v>
      </c>
      <c r="D1843" t="inlineStr">
        <is>
          <t>S55</t>
        </is>
      </c>
      <c r="E1843" t="inlineStr">
        <is>
          <t>Nexa Nevada (S55)</t>
        </is>
      </c>
      <c r="F1843" t="inlineStr">
        <is>
          <t>Mỹ</t>
        </is>
      </c>
      <c r="G1843" t="inlineStr">
        <is>
          <t>POS</t>
        </is>
      </c>
      <c r="H1843" s="42" t="n">
        <v>37023.4</v>
      </c>
      <c r="I1843" s="42" t="n">
        <v>89.84999999999999</v>
      </c>
      <c r="J1843" s="42" t="n">
        <v>36933.55</v>
      </c>
      <c r="K1843" s="42" t="n">
        <v>80.06</v>
      </c>
      <c r="L1843" s="42" t="n">
        <v>10</v>
      </c>
      <c r="M1843" s="42" t="n">
        <v>90</v>
      </c>
      <c r="N1843" s="42" t="n">
        <v>36853.49</v>
      </c>
      <c r="O1843" s="42" t="n">
        <v>36933.55</v>
      </c>
      <c r="P1843" s="42" t="n">
        <v>0</v>
      </c>
      <c r="Q1843" s="42" t="n">
        <v>0</v>
      </c>
      <c r="R1843" s="42" t="n">
        <v>0</v>
      </c>
      <c r="S1843" s="42">
        <f>N1843-(J1843-K1843)</f>
        <v/>
      </c>
      <c r="T1843">
        <f>IF(N1843=0,0,IF(AND(ABS(S1843)&gt;Calc!$B$8,ABS(S1843)/ABS(N1843)&gt;Calc!$B$9),1,0))</f>
        <v/>
      </c>
      <c r="U1843">
        <f>IF(AND(A1843=Calc!$B$3,OR(Calc!$B$6="*",G1843=Calc!$B$6),OR(Calc!$B$7="*",F1843=Calc!$B$7)),1,0)</f>
        <v/>
      </c>
      <c r="V1843">
        <f>IF(AND(U1843=1,J1843&gt;0),J1843+ROW()/1000000,0)</f>
        <v/>
      </c>
      <c r="W1843">
        <f>IF(AND(U1843=1,OR(N1843&lt;&gt;0,J1843&lt;&gt;0)),ABS(S1843)+ROW()/1000000,0)</f>
        <v/>
      </c>
      <c r="X1843">
        <f>IF(AND(U1843=1,T1843=1,C1843&lt;&gt;0),ABS(S1843)+ROW()/1000000,0)</f>
        <v/>
      </c>
    </row>
    <row r="1844">
      <c r="A1844" t="n">
        <v>201903</v>
      </c>
      <c r="B1844" t="inlineStr">
        <is>
          <t>03/2019</t>
        </is>
      </c>
      <c r="C1844" t="n">
        <v>56</v>
      </c>
      <c r="D1844" t="inlineStr">
        <is>
          <t>S56</t>
        </is>
      </c>
      <c r="E1844" t="inlineStr">
        <is>
          <t>Nexa New Hampshire (S56)</t>
        </is>
      </c>
      <c r="F1844" t="inlineStr">
        <is>
          <t>Mỹ</t>
        </is>
      </c>
      <c r="G1844" t="inlineStr">
        <is>
          <t>POS</t>
        </is>
      </c>
      <c r="H1844" s="42" t="n">
        <v>10557.41</v>
      </c>
      <c r="I1844" s="42" t="n">
        <v>0</v>
      </c>
      <c r="J1844" s="42" t="n">
        <v>10557.41</v>
      </c>
      <c r="K1844" s="42" t="n">
        <v>0</v>
      </c>
      <c r="L1844" s="42" t="n">
        <v>4</v>
      </c>
      <c r="M1844" s="42" t="n">
        <v>25</v>
      </c>
      <c r="N1844" s="42" t="n">
        <v>10557.41</v>
      </c>
      <c r="O1844" s="42" t="n">
        <v>10557.41</v>
      </c>
      <c r="P1844" s="42" t="n">
        <v>0</v>
      </c>
      <c r="Q1844" s="42" t="n">
        <v>0</v>
      </c>
      <c r="R1844" s="42" t="n">
        <v>0</v>
      </c>
      <c r="S1844" s="42">
        <f>N1844-(J1844-K1844)</f>
        <v/>
      </c>
      <c r="T1844">
        <f>IF(N1844=0,0,IF(AND(ABS(S1844)&gt;Calc!$B$8,ABS(S1844)/ABS(N1844)&gt;Calc!$B$9),1,0))</f>
        <v/>
      </c>
      <c r="U1844">
        <f>IF(AND(A1844=Calc!$B$3,OR(Calc!$B$6="*",G1844=Calc!$B$6),OR(Calc!$B$7="*",F1844=Calc!$B$7)),1,0)</f>
        <v/>
      </c>
      <c r="V1844">
        <f>IF(AND(U1844=1,J1844&gt;0),J1844+ROW()/1000000,0)</f>
        <v/>
      </c>
      <c r="W1844">
        <f>IF(AND(U1844=1,OR(N1844&lt;&gt;0,J1844&lt;&gt;0)),ABS(S1844)+ROW()/1000000,0)</f>
        <v/>
      </c>
      <c r="X1844">
        <f>IF(AND(U1844=1,T1844=1,C1844&lt;&gt;0),ABS(S1844)+ROW()/1000000,0)</f>
        <v/>
      </c>
    </row>
    <row r="1845">
      <c r="A1845" t="n">
        <v>201903</v>
      </c>
      <c r="B1845" t="inlineStr">
        <is>
          <t>03/2019</t>
        </is>
      </c>
      <c r="C1845" t="n">
        <v>57</v>
      </c>
      <c r="D1845" t="inlineStr">
        <is>
          <t>S57</t>
        </is>
      </c>
      <c r="E1845" t="inlineStr">
        <is>
          <t>Nexa New Mexico (S57)</t>
        </is>
      </c>
      <c r="F1845" t="inlineStr">
        <is>
          <t>Mỹ</t>
        </is>
      </c>
      <c r="G1845" t="inlineStr">
        <is>
          <t>POS</t>
        </is>
      </c>
      <c r="H1845" s="42" t="n">
        <v>10225.39</v>
      </c>
      <c r="I1845" s="42" t="n">
        <v>0</v>
      </c>
      <c r="J1845" s="42" t="n">
        <v>10225.39</v>
      </c>
      <c r="K1845" s="42" t="n">
        <v>899.7</v>
      </c>
      <c r="L1845" s="42" t="n">
        <v>9</v>
      </c>
      <c r="M1845" s="42" t="n">
        <v>72</v>
      </c>
      <c r="N1845" s="42" t="n">
        <v>9325.690000000001</v>
      </c>
      <c r="O1845" s="42" t="n">
        <v>10225.39</v>
      </c>
      <c r="P1845" s="42" t="n">
        <v>0</v>
      </c>
      <c r="Q1845" s="42" t="n">
        <v>0</v>
      </c>
      <c r="R1845" s="42" t="n">
        <v>0</v>
      </c>
      <c r="S1845" s="42">
        <f>N1845-(J1845-K1845)</f>
        <v/>
      </c>
      <c r="T1845">
        <f>IF(N1845=0,0,IF(AND(ABS(S1845)&gt;Calc!$B$8,ABS(S1845)/ABS(N1845)&gt;Calc!$B$9),1,0))</f>
        <v/>
      </c>
      <c r="U1845">
        <f>IF(AND(A1845=Calc!$B$3,OR(Calc!$B$6="*",G1845=Calc!$B$6),OR(Calc!$B$7="*",F1845=Calc!$B$7)),1,0)</f>
        <v/>
      </c>
      <c r="V1845">
        <f>IF(AND(U1845=1,J1845&gt;0),J1845+ROW()/1000000,0)</f>
        <v/>
      </c>
      <c r="W1845">
        <f>IF(AND(U1845=1,OR(N1845&lt;&gt;0,J1845&lt;&gt;0)),ABS(S1845)+ROW()/1000000,0)</f>
        <v/>
      </c>
      <c r="X1845">
        <f>IF(AND(U1845=1,T1845=1,C1845&lt;&gt;0),ABS(S1845)+ROW()/1000000,0)</f>
        <v/>
      </c>
    </row>
    <row r="1846">
      <c r="A1846" t="n">
        <v>201903</v>
      </c>
      <c r="B1846" t="inlineStr">
        <is>
          <t>03/2019</t>
        </is>
      </c>
      <c r="C1846" t="n">
        <v>59</v>
      </c>
      <c r="D1846" t="inlineStr">
        <is>
          <t>S59</t>
        </is>
      </c>
      <c r="E1846" t="inlineStr">
        <is>
          <t>Nexa Oregon (S59)</t>
        </is>
      </c>
      <c r="F1846" t="inlineStr">
        <is>
          <t>Mỹ</t>
        </is>
      </c>
      <c r="G1846" t="inlineStr">
        <is>
          <t>POS</t>
        </is>
      </c>
      <c r="H1846" s="42" t="n">
        <v>5749.22</v>
      </c>
      <c r="I1846" s="42" t="n">
        <v>0</v>
      </c>
      <c r="J1846" s="42" t="n">
        <v>5749.22</v>
      </c>
      <c r="K1846" s="42" t="n">
        <v>32</v>
      </c>
      <c r="L1846" s="42" t="n">
        <v>6</v>
      </c>
      <c r="M1846" s="42" t="n">
        <v>33</v>
      </c>
      <c r="N1846" s="42" t="n">
        <v>5675.55</v>
      </c>
      <c r="O1846" s="42" t="n">
        <v>5749.22</v>
      </c>
      <c r="P1846" s="42" t="n">
        <v>1</v>
      </c>
      <c r="Q1846" s="42" t="n">
        <v>0</v>
      </c>
      <c r="R1846" s="42" t="n">
        <v>1</v>
      </c>
      <c r="S1846" s="42">
        <f>N1846-(J1846-K1846)</f>
        <v/>
      </c>
      <c r="T1846">
        <f>IF(N1846=0,0,IF(AND(ABS(S1846)&gt;Calc!$B$8,ABS(S1846)/ABS(N1846)&gt;Calc!$B$9),1,0))</f>
        <v/>
      </c>
      <c r="U1846">
        <f>IF(AND(A1846=Calc!$B$3,OR(Calc!$B$6="*",G1846=Calc!$B$6),OR(Calc!$B$7="*",F1846=Calc!$B$7)),1,0)</f>
        <v/>
      </c>
      <c r="V1846">
        <f>IF(AND(U1846=1,J1846&gt;0),J1846+ROW()/1000000,0)</f>
        <v/>
      </c>
      <c r="W1846">
        <f>IF(AND(U1846=1,OR(N1846&lt;&gt;0,J1846&lt;&gt;0)),ABS(S1846)+ROW()/1000000,0)</f>
        <v/>
      </c>
      <c r="X1846">
        <f>IF(AND(U1846=1,T1846=1,C1846&lt;&gt;0),ABS(S1846)+ROW()/1000000,0)</f>
        <v/>
      </c>
    </row>
    <row r="1847">
      <c r="A1847" t="n">
        <v>201903</v>
      </c>
      <c r="B1847" t="inlineStr">
        <is>
          <t>03/2019</t>
        </is>
      </c>
      <c r="C1847" t="n">
        <v>61</v>
      </c>
      <c r="D1847" t="inlineStr">
        <is>
          <t>S61</t>
        </is>
      </c>
      <c r="E1847" t="inlineStr">
        <is>
          <t>Nexa South Carolina (S61)</t>
        </is>
      </c>
      <c r="F1847" t="inlineStr">
        <is>
          <t>Mỹ</t>
        </is>
      </c>
      <c r="G1847" t="inlineStr">
        <is>
          <t>POS</t>
        </is>
      </c>
      <c r="H1847" s="42" t="n">
        <v>29157.85</v>
      </c>
      <c r="I1847" s="42" t="n">
        <v>19</v>
      </c>
      <c r="J1847" s="42" t="n">
        <v>29138.85</v>
      </c>
      <c r="K1847" s="42" t="n">
        <v>439.75</v>
      </c>
      <c r="L1847" s="42" t="n">
        <v>12</v>
      </c>
      <c r="M1847" s="42" t="n">
        <v>103</v>
      </c>
      <c r="N1847" s="42" t="n">
        <v>28699.1</v>
      </c>
      <c r="O1847" s="42" t="n">
        <v>29138.85</v>
      </c>
      <c r="P1847" s="42" t="n">
        <v>0</v>
      </c>
      <c r="Q1847" s="42" t="n">
        <v>0</v>
      </c>
      <c r="R1847" s="42" t="n">
        <v>0</v>
      </c>
      <c r="S1847" s="42">
        <f>N1847-(J1847-K1847)</f>
        <v/>
      </c>
      <c r="T1847">
        <f>IF(N1847=0,0,IF(AND(ABS(S1847)&gt;Calc!$B$8,ABS(S1847)/ABS(N1847)&gt;Calc!$B$9),1,0))</f>
        <v/>
      </c>
      <c r="U1847">
        <f>IF(AND(A1847=Calc!$B$3,OR(Calc!$B$6="*",G1847=Calc!$B$6),OR(Calc!$B$7="*",F1847=Calc!$B$7)),1,0)</f>
        <v/>
      </c>
      <c r="V1847">
        <f>IF(AND(U1847=1,J1847&gt;0),J1847+ROW()/1000000,0)</f>
        <v/>
      </c>
      <c r="W1847">
        <f>IF(AND(U1847=1,OR(N1847&lt;&gt;0,J1847&lt;&gt;0)),ABS(S1847)+ROW()/1000000,0)</f>
        <v/>
      </c>
      <c r="X1847">
        <f>IF(AND(U1847=1,T1847=1,C1847&lt;&gt;0),ABS(S1847)+ROW()/1000000,0)</f>
        <v/>
      </c>
    </row>
    <row r="1848">
      <c r="A1848" t="n">
        <v>201903</v>
      </c>
      <c r="B1848" t="inlineStr">
        <is>
          <t>03/2019</t>
        </is>
      </c>
      <c r="C1848" t="n">
        <v>62</v>
      </c>
      <c r="D1848" t="inlineStr">
        <is>
          <t>S62</t>
        </is>
      </c>
      <c r="E1848" t="inlineStr">
        <is>
          <t>Nexa South Dakota (S62)</t>
        </is>
      </c>
      <c r="F1848" t="inlineStr">
        <is>
          <t>Mỹ</t>
        </is>
      </c>
      <c r="G1848" t="inlineStr">
        <is>
          <t>POS</t>
        </is>
      </c>
      <c r="H1848" s="42" t="n">
        <v>16298.87</v>
      </c>
      <c r="I1848" s="42" t="n">
        <v>0</v>
      </c>
      <c r="J1848" s="42" t="n">
        <v>16298.87</v>
      </c>
      <c r="K1848" s="42" t="n">
        <v>67.40000000000001</v>
      </c>
      <c r="L1848" s="42" t="n">
        <v>6</v>
      </c>
      <c r="M1848" s="42" t="n">
        <v>50</v>
      </c>
      <c r="N1848" s="42" t="n">
        <v>16231.47</v>
      </c>
      <c r="O1848" s="42" t="n">
        <v>16298.87</v>
      </c>
      <c r="P1848" s="42" t="n">
        <v>0</v>
      </c>
      <c r="Q1848" s="42" t="n">
        <v>0</v>
      </c>
      <c r="R1848" s="42" t="n">
        <v>0</v>
      </c>
      <c r="S1848" s="42">
        <f>N1848-(J1848-K1848)</f>
        <v/>
      </c>
      <c r="T1848">
        <f>IF(N1848=0,0,IF(AND(ABS(S1848)&gt;Calc!$B$8,ABS(S1848)/ABS(N1848)&gt;Calc!$B$9),1,0))</f>
        <v/>
      </c>
      <c r="U1848">
        <f>IF(AND(A1848=Calc!$B$3,OR(Calc!$B$6="*",G1848=Calc!$B$6),OR(Calc!$B$7="*",F1848=Calc!$B$7)),1,0)</f>
        <v/>
      </c>
      <c r="V1848">
        <f>IF(AND(U1848=1,J1848&gt;0),J1848+ROW()/1000000,0)</f>
        <v/>
      </c>
      <c r="W1848">
        <f>IF(AND(U1848=1,OR(N1848&lt;&gt;0,J1848&lt;&gt;0)),ABS(S1848)+ROW()/1000000,0)</f>
        <v/>
      </c>
      <c r="X1848">
        <f>IF(AND(U1848=1,T1848=1,C1848&lt;&gt;0),ABS(S1848)+ROW()/1000000,0)</f>
        <v/>
      </c>
    </row>
    <row r="1849">
      <c r="A1849" t="n">
        <v>201903</v>
      </c>
      <c r="B1849" t="inlineStr">
        <is>
          <t>03/2019</t>
        </is>
      </c>
      <c r="C1849" t="n">
        <v>63</v>
      </c>
      <c r="D1849" t="inlineStr">
        <is>
          <t>S63</t>
        </is>
      </c>
      <c r="E1849" t="inlineStr">
        <is>
          <t>Nexa Utah (S63)</t>
        </is>
      </c>
      <c r="F1849" t="inlineStr">
        <is>
          <t>Mỹ</t>
        </is>
      </c>
      <c r="G1849" t="inlineStr">
        <is>
          <t>POS</t>
        </is>
      </c>
      <c r="H1849" s="42" t="n">
        <v>4147.46</v>
      </c>
      <c r="I1849" s="42" t="n">
        <v>73.68000000000001</v>
      </c>
      <c r="J1849" s="42" t="n">
        <v>4073.78</v>
      </c>
      <c r="K1849" s="42" t="n">
        <v>219</v>
      </c>
      <c r="L1849" s="42" t="n">
        <v>6</v>
      </c>
      <c r="M1849" s="42" t="n">
        <v>46</v>
      </c>
      <c r="N1849" s="42" t="n">
        <v>3854.78</v>
      </c>
      <c r="O1849" s="42" t="n">
        <v>4073.78</v>
      </c>
      <c r="P1849" s="42" t="n">
        <v>0</v>
      </c>
      <c r="Q1849" s="42" t="n">
        <v>0</v>
      </c>
      <c r="R1849" s="42" t="n">
        <v>0</v>
      </c>
      <c r="S1849" s="42">
        <f>N1849-(J1849-K1849)</f>
        <v/>
      </c>
      <c r="T1849">
        <f>IF(N1849=0,0,IF(AND(ABS(S1849)&gt;Calc!$B$8,ABS(S1849)/ABS(N1849)&gt;Calc!$B$9),1,0))</f>
        <v/>
      </c>
      <c r="U1849">
        <f>IF(AND(A1849=Calc!$B$3,OR(Calc!$B$6="*",G1849=Calc!$B$6),OR(Calc!$B$7="*",F1849=Calc!$B$7)),1,0)</f>
        <v/>
      </c>
      <c r="V1849">
        <f>IF(AND(U1849=1,J1849&gt;0),J1849+ROW()/1000000,0)</f>
        <v/>
      </c>
      <c r="W1849">
        <f>IF(AND(U1849=1,OR(N1849&lt;&gt;0,J1849&lt;&gt;0)),ABS(S1849)+ROW()/1000000,0)</f>
        <v/>
      </c>
      <c r="X1849">
        <f>IF(AND(U1849=1,T1849=1,C1849&lt;&gt;0),ABS(S1849)+ROW()/1000000,0)</f>
        <v/>
      </c>
    </row>
    <row r="1850">
      <c r="A1850" t="n">
        <v>201903</v>
      </c>
      <c r="B1850" t="inlineStr">
        <is>
          <t>03/2019</t>
        </is>
      </c>
      <c r="C1850" t="n">
        <v>64</v>
      </c>
      <c r="D1850" t="inlineStr">
        <is>
          <t>S64</t>
        </is>
      </c>
      <c r="E1850" t="inlineStr">
        <is>
          <t>Nexa Washington DC (S64)</t>
        </is>
      </c>
      <c r="F1850" t="inlineStr">
        <is>
          <t>Mỹ</t>
        </is>
      </c>
      <c r="G1850" t="inlineStr">
        <is>
          <t>POS</t>
        </is>
      </c>
      <c r="H1850" s="42" t="n">
        <v>8512.59</v>
      </c>
      <c r="I1850" s="42" t="n">
        <v>30.9</v>
      </c>
      <c r="J1850" s="42" t="n">
        <v>8481.690000000001</v>
      </c>
      <c r="K1850" s="42" t="n">
        <v>493.45</v>
      </c>
      <c r="L1850" s="42" t="n">
        <v>4</v>
      </c>
      <c r="M1850" s="42" t="n">
        <v>18</v>
      </c>
      <c r="N1850" s="42" t="n">
        <v>7988.24</v>
      </c>
      <c r="O1850" s="42" t="n">
        <v>8481.690000000001</v>
      </c>
      <c r="P1850" s="42" t="n">
        <v>0</v>
      </c>
      <c r="Q1850" s="42" t="n">
        <v>0</v>
      </c>
      <c r="R1850" s="42" t="n">
        <v>0</v>
      </c>
      <c r="S1850" s="42">
        <f>N1850-(J1850-K1850)</f>
        <v/>
      </c>
      <c r="T1850">
        <f>IF(N1850=0,0,IF(AND(ABS(S1850)&gt;Calc!$B$8,ABS(S1850)/ABS(N1850)&gt;Calc!$B$9),1,0))</f>
        <v/>
      </c>
      <c r="U1850">
        <f>IF(AND(A1850=Calc!$B$3,OR(Calc!$B$6="*",G1850=Calc!$B$6),OR(Calc!$B$7="*",F1850=Calc!$B$7)),1,0)</f>
        <v/>
      </c>
      <c r="V1850">
        <f>IF(AND(U1850=1,J1850&gt;0),J1850+ROW()/1000000,0)</f>
        <v/>
      </c>
      <c r="W1850">
        <f>IF(AND(U1850=1,OR(N1850&lt;&gt;0,J1850&lt;&gt;0)),ABS(S1850)+ROW()/1000000,0)</f>
        <v/>
      </c>
      <c r="X1850">
        <f>IF(AND(U1850=1,T1850=1,C1850&lt;&gt;0),ABS(S1850)+ROW()/1000000,0)</f>
        <v/>
      </c>
    </row>
    <row r="1851">
      <c r="A1851" t="n">
        <v>201903</v>
      </c>
      <c r="B1851" t="inlineStr">
        <is>
          <t>03/2019</t>
        </is>
      </c>
      <c r="C1851" t="n">
        <v>65</v>
      </c>
      <c r="D1851" t="inlineStr">
        <is>
          <t>S65</t>
        </is>
      </c>
      <c r="E1851" t="inlineStr">
        <is>
          <t>Nexa West Virginia (S65)</t>
        </is>
      </c>
      <c r="F1851" t="inlineStr">
        <is>
          <t>Mỹ</t>
        </is>
      </c>
      <c r="G1851" t="inlineStr">
        <is>
          <t>POS</t>
        </is>
      </c>
      <c r="H1851" s="42" t="n">
        <v>8414.08</v>
      </c>
      <c r="I1851" s="42" t="n">
        <v>0</v>
      </c>
      <c r="J1851" s="42" t="n">
        <v>8414.08</v>
      </c>
      <c r="K1851" s="42" t="n">
        <v>2278.44</v>
      </c>
      <c r="L1851" s="42" t="n">
        <v>8</v>
      </c>
      <c r="M1851" s="42" t="n">
        <v>34</v>
      </c>
      <c r="N1851" s="42" t="n">
        <v>5932.89</v>
      </c>
      <c r="O1851" s="42" t="n">
        <v>8414.08</v>
      </c>
      <c r="P1851" s="42" t="n">
        <v>0</v>
      </c>
      <c r="Q1851" s="42" t="n">
        <v>0</v>
      </c>
      <c r="R1851" s="42" t="n">
        <v>0</v>
      </c>
      <c r="S1851" s="42">
        <f>N1851-(J1851-K1851)</f>
        <v/>
      </c>
      <c r="T1851">
        <f>IF(N1851=0,0,IF(AND(ABS(S1851)&gt;Calc!$B$8,ABS(S1851)/ABS(N1851)&gt;Calc!$B$9),1,0))</f>
        <v/>
      </c>
      <c r="U1851">
        <f>IF(AND(A1851=Calc!$B$3,OR(Calc!$B$6="*",G1851=Calc!$B$6),OR(Calc!$B$7="*",F1851=Calc!$B$7)),1,0)</f>
        <v/>
      </c>
      <c r="V1851">
        <f>IF(AND(U1851=1,J1851&gt;0),J1851+ROW()/1000000,0)</f>
        <v/>
      </c>
      <c r="W1851">
        <f>IF(AND(U1851=1,OR(N1851&lt;&gt;0,J1851&lt;&gt;0)),ABS(S1851)+ROW()/1000000,0)</f>
        <v/>
      </c>
      <c r="X1851">
        <f>IF(AND(U1851=1,T1851=1,C1851&lt;&gt;0),ABS(S1851)+ROW()/1000000,0)</f>
        <v/>
      </c>
    </row>
    <row r="1852">
      <c r="A1852" t="n">
        <v>201903</v>
      </c>
      <c r="B1852" t="inlineStr">
        <is>
          <t>03/2019</t>
        </is>
      </c>
      <c r="C1852" t="n">
        <v>66</v>
      </c>
      <c r="D1852" t="inlineStr">
        <is>
          <t>S66</t>
        </is>
      </c>
      <c r="E1852" t="inlineStr">
        <is>
          <t>Nexa Wyoming (S66)</t>
        </is>
      </c>
      <c r="F1852" t="inlineStr">
        <is>
          <t>Mỹ</t>
        </is>
      </c>
      <c r="G1852" t="inlineStr">
        <is>
          <t>POS</t>
        </is>
      </c>
      <c r="H1852" s="42" t="n">
        <v>10501.52</v>
      </c>
      <c r="I1852" s="42" t="n">
        <v>0</v>
      </c>
      <c r="J1852" s="42" t="n">
        <v>10501.52</v>
      </c>
      <c r="K1852" s="42" t="n">
        <v>439.96</v>
      </c>
      <c r="L1852" s="42" t="n">
        <v>7</v>
      </c>
      <c r="M1852" s="42" t="n">
        <v>38</v>
      </c>
      <c r="N1852" s="42" t="n">
        <v>10061.56</v>
      </c>
      <c r="O1852" s="42" t="n">
        <v>10501.52</v>
      </c>
      <c r="P1852" s="42" t="n">
        <v>0</v>
      </c>
      <c r="Q1852" s="42" t="n">
        <v>0</v>
      </c>
      <c r="R1852" s="42" t="n">
        <v>0</v>
      </c>
      <c r="S1852" s="42">
        <f>N1852-(J1852-K1852)</f>
        <v/>
      </c>
      <c r="T1852">
        <f>IF(N1852=0,0,IF(AND(ABS(S1852)&gt;Calc!$B$8,ABS(S1852)/ABS(N1852)&gt;Calc!$B$9),1,0))</f>
        <v/>
      </c>
      <c r="U1852">
        <f>IF(AND(A1852=Calc!$B$3,OR(Calc!$B$6="*",G1852=Calc!$B$6),OR(Calc!$B$7="*",F1852=Calc!$B$7)),1,0)</f>
        <v/>
      </c>
      <c r="V1852">
        <f>IF(AND(U1852=1,J1852&gt;0),J1852+ROW()/1000000,0)</f>
        <v/>
      </c>
      <c r="W1852">
        <f>IF(AND(U1852=1,OR(N1852&lt;&gt;0,J1852&lt;&gt;0)),ABS(S1852)+ROW()/1000000,0)</f>
        <v/>
      </c>
      <c r="X1852">
        <f>IF(AND(U1852=1,T1852=1,C1852&lt;&gt;0),ABS(S1852)+ROW()/1000000,0)</f>
        <v/>
      </c>
    </row>
    <row r="1853">
      <c r="A1853" t="n">
        <v>201904</v>
      </c>
      <c r="B1853" t="inlineStr">
        <is>
          <t>04/2019</t>
        </is>
      </c>
      <c r="C1853" t="n">
        <v>0</v>
      </c>
      <c r="D1853" t="inlineStr">
        <is>
          <t>ONL</t>
        </is>
      </c>
      <c r="E1853" t="inlineStr">
        <is>
          <t>Nexa Online (website/app)</t>
        </is>
      </c>
      <c r="F1853" t="inlineStr">
        <is>
          <t>Online</t>
        </is>
      </c>
      <c r="G1853" t="inlineStr">
        <is>
          <t>ONLINE</t>
        </is>
      </c>
      <c r="H1853" s="42" t="n">
        <v>29838.37</v>
      </c>
      <c r="I1853" s="42" t="n">
        <v>589.25</v>
      </c>
      <c r="J1853" s="42" t="n">
        <v>29249.12</v>
      </c>
      <c r="K1853" s="42" t="n">
        <v>2070.71</v>
      </c>
      <c r="L1853" s="42" t="n">
        <v>17</v>
      </c>
      <c r="M1853" s="42" t="n">
        <v>121</v>
      </c>
      <c r="N1853" s="42" t="n">
        <v>8072.78</v>
      </c>
      <c r="O1853" s="42" t="n">
        <v>10143.49</v>
      </c>
      <c r="P1853" s="42" t="n">
        <v>0</v>
      </c>
      <c r="Q1853" s="42" t="n">
        <v>0</v>
      </c>
      <c r="R1853" s="42" t="n">
        <v>0</v>
      </c>
      <c r="S1853" s="42">
        <f>N1853-(J1853-K1853)</f>
        <v/>
      </c>
      <c r="T1853">
        <f>IF(N1853=0,0,IF(AND(ABS(S1853)&gt;Calc!$B$8,ABS(S1853)/ABS(N1853)&gt;Calc!$B$9),1,0))</f>
        <v/>
      </c>
      <c r="U1853">
        <f>IF(AND(A1853=Calc!$B$3,OR(Calc!$B$6="*",G1853=Calc!$B$6),OR(Calc!$B$7="*",F1853=Calc!$B$7)),1,0)</f>
        <v/>
      </c>
      <c r="V1853">
        <f>IF(AND(U1853=1,J1853&gt;0),J1853+ROW()/1000000,0)</f>
        <v/>
      </c>
      <c r="W1853">
        <f>IF(AND(U1853=1,OR(N1853&lt;&gt;0,J1853&lt;&gt;0)),ABS(S1853)+ROW()/1000000,0)</f>
        <v/>
      </c>
      <c r="X1853">
        <f>IF(AND(U1853=1,T1853=1,C1853&lt;&gt;0),ABS(S1853)+ROW()/1000000,0)</f>
        <v/>
      </c>
    </row>
    <row r="1854">
      <c r="A1854" t="n">
        <v>201904</v>
      </c>
      <c r="B1854" t="inlineStr">
        <is>
          <t>04/2019</t>
        </is>
      </c>
      <c r="C1854" t="n">
        <v>1</v>
      </c>
      <c r="D1854" t="inlineStr">
        <is>
          <t>S01</t>
        </is>
      </c>
      <c r="E1854" t="inlineStr">
        <is>
          <t>Nexa Australian Capital Territory (S01)</t>
        </is>
      </c>
      <c r="F1854" t="inlineStr">
        <is>
          <t>Úc</t>
        </is>
      </c>
      <c r="G1854" t="inlineStr">
        <is>
          <t>POS</t>
        </is>
      </c>
      <c r="H1854" s="42" t="n">
        <v>1787.9</v>
      </c>
      <c r="I1854" s="42" t="n">
        <v>0</v>
      </c>
      <c r="J1854" s="42" t="n">
        <v>1787.9</v>
      </c>
      <c r="K1854" s="42" t="n">
        <v>0</v>
      </c>
      <c r="L1854" s="42" t="n">
        <v>1</v>
      </c>
      <c r="M1854" s="42" t="n">
        <v>6</v>
      </c>
      <c r="N1854" s="42" t="n">
        <v>1787.9</v>
      </c>
      <c r="O1854" s="42" t="n">
        <v>1787.9</v>
      </c>
      <c r="P1854" s="42" t="n">
        <v>0</v>
      </c>
      <c r="Q1854" s="42" t="n">
        <v>0</v>
      </c>
      <c r="R1854" s="42" t="n">
        <v>0</v>
      </c>
      <c r="S1854" s="42">
        <f>N1854-(J1854-K1854)</f>
        <v/>
      </c>
      <c r="T1854">
        <f>IF(N1854=0,0,IF(AND(ABS(S1854)&gt;Calc!$B$8,ABS(S1854)/ABS(N1854)&gt;Calc!$B$9),1,0))</f>
        <v/>
      </c>
      <c r="U1854">
        <f>IF(AND(A1854=Calc!$B$3,OR(Calc!$B$6="*",G1854=Calc!$B$6),OR(Calc!$B$7="*",F1854=Calc!$B$7)),1,0)</f>
        <v/>
      </c>
      <c r="V1854">
        <f>IF(AND(U1854=1,J1854&gt;0),J1854+ROW()/1000000,0)</f>
        <v/>
      </c>
      <c r="W1854">
        <f>IF(AND(U1854=1,OR(N1854&lt;&gt;0,J1854&lt;&gt;0)),ABS(S1854)+ROW()/1000000,0)</f>
        <v/>
      </c>
      <c r="X1854">
        <f>IF(AND(U1854=1,T1854=1,C1854&lt;&gt;0),ABS(S1854)+ROW()/1000000,0)</f>
        <v/>
      </c>
    </row>
    <row r="1855">
      <c r="A1855" t="n">
        <v>201904</v>
      </c>
      <c r="B1855" t="inlineStr">
        <is>
          <t>04/2019</t>
        </is>
      </c>
      <c r="C1855" t="n">
        <v>5</v>
      </c>
      <c r="D1855" t="inlineStr">
        <is>
          <t>S05</t>
        </is>
      </c>
      <c r="E1855" t="inlineStr">
        <is>
          <t>Nexa Victoria (S05)</t>
        </is>
      </c>
      <c r="F1855" t="inlineStr">
        <is>
          <t>Úc</t>
        </is>
      </c>
      <c r="G1855" t="inlineStr">
        <is>
          <t>POS</t>
        </is>
      </c>
      <c r="H1855" s="42" t="n">
        <v>13005</v>
      </c>
      <c r="I1855" s="42" t="n">
        <v>0</v>
      </c>
      <c r="J1855" s="42" t="n">
        <v>13005</v>
      </c>
      <c r="K1855" s="42" t="n">
        <v>1480</v>
      </c>
      <c r="L1855" s="42" t="n">
        <v>1</v>
      </c>
      <c r="M1855" s="42" t="n">
        <v>19</v>
      </c>
      <c r="N1855" s="42" t="n">
        <v>11525</v>
      </c>
      <c r="O1855" s="42" t="n">
        <v>13005</v>
      </c>
      <c r="P1855" s="42" t="n">
        <v>0</v>
      </c>
      <c r="Q1855" s="42" t="n">
        <v>0</v>
      </c>
      <c r="R1855" s="42" t="n">
        <v>0</v>
      </c>
      <c r="S1855" s="42">
        <f>N1855-(J1855-K1855)</f>
        <v/>
      </c>
      <c r="T1855">
        <f>IF(N1855=0,0,IF(AND(ABS(S1855)&gt;Calc!$B$8,ABS(S1855)/ABS(N1855)&gt;Calc!$B$9),1,0))</f>
        <v/>
      </c>
      <c r="U1855">
        <f>IF(AND(A1855=Calc!$B$3,OR(Calc!$B$6="*",G1855=Calc!$B$6),OR(Calc!$B$7="*",F1855=Calc!$B$7)),1,0)</f>
        <v/>
      </c>
      <c r="V1855">
        <f>IF(AND(U1855=1,J1855&gt;0),J1855+ROW()/1000000,0)</f>
        <v/>
      </c>
      <c r="W1855">
        <f>IF(AND(U1855=1,OR(N1855&lt;&gt;0,J1855&lt;&gt;0)),ABS(S1855)+ROW()/1000000,0)</f>
        <v/>
      </c>
      <c r="X1855">
        <f>IF(AND(U1855=1,T1855=1,C1855&lt;&gt;0),ABS(S1855)+ROW()/1000000,0)</f>
        <v/>
      </c>
    </row>
    <row r="1856">
      <c r="A1856" t="n">
        <v>201904</v>
      </c>
      <c r="B1856" t="inlineStr">
        <is>
          <t>04/2019</t>
        </is>
      </c>
      <c r="C1856" t="n">
        <v>6</v>
      </c>
      <c r="D1856" t="inlineStr">
        <is>
          <t>S06</t>
        </is>
      </c>
      <c r="E1856" t="inlineStr">
        <is>
          <t>Nexa Western Australia (S06)</t>
        </is>
      </c>
      <c r="F1856" t="inlineStr">
        <is>
          <t>Úc</t>
        </is>
      </c>
      <c r="G1856" t="inlineStr">
        <is>
          <t>POS</t>
        </is>
      </c>
      <c r="H1856" s="42" t="n">
        <v>349.39</v>
      </c>
      <c r="I1856" s="42" t="n">
        <v>0</v>
      </c>
      <c r="J1856" s="42" t="n">
        <v>349.39</v>
      </c>
      <c r="K1856" s="42" t="n">
        <v>0</v>
      </c>
      <c r="L1856" s="42" t="n">
        <v>1</v>
      </c>
      <c r="M1856" s="42" t="n">
        <v>9</v>
      </c>
      <c r="N1856" s="42" t="n">
        <v>349.39</v>
      </c>
      <c r="O1856" s="42" t="n">
        <v>349.39</v>
      </c>
      <c r="P1856" s="42" t="n">
        <v>0</v>
      </c>
      <c r="Q1856" s="42" t="n">
        <v>0</v>
      </c>
      <c r="R1856" s="42" t="n">
        <v>0</v>
      </c>
      <c r="S1856" s="42">
        <f>N1856-(J1856-K1856)</f>
        <v/>
      </c>
      <c r="T1856">
        <f>IF(N1856=0,0,IF(AND(ABS(S1856)&gt;Calc!$B$8,ABS(S1856)/ABS(N1856)&gt;Calc!$B$9),1,0))</f>
        <v/>
      </c>
      <c r="U1856">
        <f>IF(AND(A1856=Calc!$B$3,OR(Calc!$B$6="*",G1856=Calc!$B$6),OR(Calc!$B$7="*",F1856=Calc!$B$7)),1,0)</f>
        <v/>
      </c>
      <c r="V1856">
        <f>IF(AND(U1856=1,J1856&gt;0),J1856+ROW()/1000000,0)</f>
        <v/>
      </c>
      <c r="W1856">
        <f>IF(AND(U1856=1,OR(N1856&lt;&gt;0,J1856&lt;&gt;0)),ABS(S1856)+ROW()/1000000,0)</f>
        <v/>
      </c>
      <c r="X1856">
        <f>IF(AND(U1856=1,T1856=1,C1856&lt;&gt;0),ABS(S1856)+ROW()/1000000,0)</f>
        <v/>
      </c>
    </row>
    <row r="1857">
      <c r="A1857" t="n">
        <v>201904</v>
      </c>
      <c r="B1857" t="inlineStr">
        <is>
          <t>04/2019</t>
        </is>
      </c>
      <c r="C1857" t="n">
        <v>8</v>
      </c>
      <c r="D1857" t="inlineStr">
        <is>
          <t>S08</t>
        </is>
      </c>
      <c r="E1857" t="inlineStr">
        <is>
          <t>Nexa Newfoundland and Labrador (S08)</t>
        </is>
      </c>
      <c r="F1857" t="inlineStr">
        <is>
          <t>Canada</t>
        </is>
      </c>
      <c r="G1857" t="inlineStr">
        <is>
          <t>POS</t>
        </is>
      </c>
      <c r="H1857" s="42" t="n">
        <v>5092.91</v>
      </c>
      <c r="I1857" s="42" t="n">
        <v>0</v>
      </c>
      <c r="J1857" s="42" t="n">
        <v>5092.91</v>
      </c>
      <c r="K1857" s="42" t="n">
        <v>1072</v>
      </c>
      <c r="L1857" s="42" t="n">
        <v>2</v>
      </c>
      <c r="M1857" s="42" t="n">
        <v>18</v>
      </c>
      <c r="N1857" s="42" t="n">
        <v>-4829.09</v>
      </c>
      <c r="O1857" s="42" t="n">
        <v>5092.91</v>
      </c>
      <c r="P1857" s="42" t="n">
        <v>0</v>
      </c>
      <c r="Q1857" s="42" t="n">
        <v>0</v>
      </c>
      <c r="R1857" s="42" t="n">
        <v>0</v>
      </c>
      <c r="S1857" s="42">
        <f>N1857-(J1857-K1857)</f>
        <v/>
      </c>
      <c r="T1857">
        <f>IF(N1857=0,0,IF(AND(ABS(S1857)&gt;Calc!$B$8,ABS(S1857)/ABS(N1857)&gt;Calc!$B$9),1,0))</f>
        <v/>
      </c>
      <c r="U1857">
        <f>IF(AND(A1857=Calc!$B$3,OR(Calc!$B$6="*",G1857=Calc!$B$6),OR(Calc!$B$7="*",F1857=Calc!$B$7)),1,0)</f>
        <v/>
      </c>
      <c r="V1857">
        <f>IF(AND(U1857=1,J1857&gt;0),J1857+ROW()/1000000,0)</f>
        <v/>
      </c>
      <c r="W1857">
        <f>IF(AND(U1857=1,OR(N1857&lt;&gt;0,J1857&lt;&gt;0)),ABS(S1857)+ROW()/1000000,0)</f>
        <v/>
      </c>
      <c r="X1857">
        <f>IF(AND(U1857=1,T1857=1,C1857&lt;&gt;0),ABS(S1857)+ROW()/1000000,0)</f>
        <v/>
      </c>
    </row>
    <row r="1858">
      <c r="A1858" t="n">
        <v>201904</v>
      </c>
      <c r="B1858" t="inlineStr">
        <is>
          <t>04/2019</t>
        </is>
      </c>
      <c r="C1858" t="n">
        <v>16</v>
      </c>
      <c r="D1858" t="inlineStr">
        <is>
          <t>S16</t>
        </is>
      </c>
      <c r="E1858" t="inlineStr">
        <is>
          <t>Nexa Limousin (S16)</t>
        </is>
      </c>
      <c r="F1858" t="inlineStr">
        <is>
          <t>Pháp</t>
        </is>
      </c>
      <c r="G1858" t="inlineStr">
        <is>
          <t>POS</t>
        </is>
      </c>
      <c r="H1858" s="42" t="n">
        <v>289</v>
      </c>
      <c r="I1858" s="42" t="n">
        <v>0</v>
      </c>
      <c r="J1858" s="42" t="n">
        <v>289</v>
      </c>
      <c r="K1858" s="42" t="n">
        <v>0</v>
      </c>
      <c r="L1858" s="42" t="n">
        <v>1</v>
      </c>
      <c r="M1858" s="42" t="n">
        <v>1</v>
      </c>
      <c r="N1858" s="42" t="n">
        <v>289</v>
      </c>
      <c r="O1858" s="42" t="n">
        <v>289</v>
      </c>
      <c r="P1858" s="42" t="n">
        <v>0</v>
      </c>
      <c r="Q1858" s="42" t="n">
        <v>0</v>
      </c>
      <c r="R1858" s="42" t="n">
        <v>0</v>
      </c>
      <c r="S1858" s="42">
        <f>N1858-(J1858-K1858)</f>
        <v/>
      </c>
      <c r="T1858">
        <f>IF(N1858=0,0,IF(AND(ABS(S1858)&gt;Calc!$B$8,ABS(S1858)/ABS(N1858)&gt;Calc!$B$9),1,0))</f>
        <v/>
      </c>
      <c r="U1858">
        <f>IF(AND(A1858=Calc!$B$3,OR(Calc!$B$6="*",G1858=Calc!$B$6),OR(Calc!$B$7="*",F1858=Calc!$B$7)),1,0)</f>
        <v/>
      </c>
      <c r="V1858">
        <f>IF(AND(U1858=1,J1858&gt;0),J1858+ROW()/1000000,0)</f>
        <v/>
      </c>
      <c r="W1858">
        <f>IF(AND(U1858=1,OR(N1858&lt;&gt;0,J1858&lt;&gt;0)),ABS(S1858)+ROW()/1000000,0)</f>
        <v/>
      </c>
      <c r="X1858">
        <f>IF(AND(U1858=1,T1858=1,C1858&lt;&gt;0),ABS(S1858)+ROW()/1000000,0)</f>
        <v/>
      </c>
    </row>
    <row r="1859">
      <c r="A1859" t="n">
        <v>201904</v>
      </c>
      <c r="B1859" t="inlineStr">
        <is>
          <t>04/2019</t>
        </is>
      </c>
      <c r="C1859" t="n">
        <v>18</v>
      </c>
      <c r="D1859" t="inlineStr">
        <is>
          <t>S18</t>
        </is>
      </c>
      <c r="E1859" t="inlineStr">
        <is>
          <t>Nexa Mayotte (S18)</t>
        </is>
      </c>
      <c r="F1859" t="inlineStr">
        <is>
          <t>Pháp</t>
        </is>
      </c>
      <c r="G1859" t="inlineStr">
        <is>
          <t>POS</t>
        </is>
      </c>
      <c r="H1859" s="42" t="n">
        <v>659.85</v>
      </c>
      <c r="I1859" s="42" t="n">
        <v>0</v>
      </c>
      <c r="J1859" s="42" t="n">
        <v>659.85</v>
      </c>
      <c r="K1859" s="42" t="n">
        <v>0</v>
      </c>
      <c r="L1859" s="42" t="n">
        <v>1</v>
      </c>
      <c r="M1859" s="42" t="n">
        <v>3</v>
      </c>
      <c r="N1859" s="42" t="n">
        <v>659.85</v>
      </c>
      <c r="O1859" s="42" t="n">
        <v>659.85</v>
      </c>
      <c r="P1859" s="42" t="n">
        <v>0</v>
      </c>
      <c r="Q1859" s="42" t="n">
        <v>0</v>
      </c>
      <c r="R1859" s="42" t="n">
        <v>0</v>
      </c>
      <c r="S1859" s="42">
        <f>N1859-(J1859-K1859)</f>
        <v/>
      </c>
      <c r="T1859">
        <f>IF(N1859=0,0,IF(AND(ABS(S1859)&gt;Calc!$B$8,ABS(S1859)/ABS(N1859)&gt;Calc!$B$9),1,0))</f>
        <v/>
      </c>
      <c r="U1859">
        <f>IF(AND(A1859=Calc!$B$3,OR(Calc!$B$6="*",G1859=Calc!$B$6),OR(Calc!$B$7="*",F1859=Calc!$B$7)),1,0)</f>
        <v/>
      </c>
      <c r="V1859">
        <f>IF(AND(U1859=1,J1859&gt;0),J1859+ROW()/1000000,0)</f>
        <v/>
      </c>
      <c r="W1859">
        <f>IF(AND(U1859=1,OR(N1859&lt;&gt;0,J1859&lt;&gt;0)),ABS(S1859)+ROW()/1000000,0)</f>
        <v/>
      </c>
      <c r="X1859">
        <f>IF(AND(U1859=1,T1859=1,C1859&lt;&gt;0),ABS(S1859)+ROW()/1000000,0)</f>
        <v/>
      </c>
    </row>
    <row r="1860">
      <c r="A1860" t="n">
        <v>201904</v>
      </c>
      <c r="B1860" t="inlineStr">
        <is>
          <t>04/2019</t>
        </is>
      </c>
      <c r="C1860" t="n">
        <v>19</v>
      </c>
      <c r="D1860" t="inlineStr">
        <is>
          <t>S19</t>
        </is>
      </c>
      <c r="E1860" t="inlineStr">
        <is>
          <t>Nexa Berlin (S19)</t>
        </is>
      </c>
      <c r="F1860" t="inlineStr">
        <is>
          <t>Đức</t>
        </is>
      </c>
      <c r="G1860" t="inlineStr">
        <is>
          <t>POS</t>
        </is>
      </c>
      <c r="H1860" s="42" t="n">
        <v>857</v>
      </c>
      <c r="I1860" s="42" t="n">
        <v>0</v>
      </c>
      <c r="J1860" s="42" t="n">
        <v>857</v>
      </c>
      <c r="K1860" s="42" t="n">
        <v>0</v>
      </c>
      <c r="L1860" s="42" t="n">
        <v>1</v>
      </c>
      <c r="M1860" s="42" t="n">
        <v>4</v>
      </c>
      <c r="N1860" s="42" t="n">
        <v>857</v>
      </c>
      <c r="O1860" s="42" t="n">
        <v>857</v>
      </c>
      <c r="P1860" s="42" t="n">
        <v>0</v>
      </c>
      <c r="Q1860" s="42" t="n">
        <v>0</v>
      </c>
      <c r="R1860" s="42" t="n">
        <v>0</v>
      </c>
      <c r="S1860" s="42">
        <f>N1860-(J1860-K1860)</f>
        <v/>
      </c>
      <c r="T1860">
        <f>IF(N1860=0,0,IF(AND(ABS(S1860)&gt;Calc!$B$8,ABS(S1860)/ABS(N1860)&gt;Calc!$B$9),1,0))</f>
        <v/>
      </c>
      <c r="U1860">
        <f>IF(AND(A1860=Calc!$B$3,OR(Calc!$B$6="*",G1860=Calc!$B$6),OR(Calc!$B$7="*",F1860=Calc!$B$7)),1,0)</f>
        <v/>
      </c>
      <c r="V1860">
        <f>IF(AND(U1860=1,J1860&gt;0),J1860+ROW()/1000000,0)</f>
        <v/>
      </c>
      <c r="W1860">
        <f>IF(AND(U1860=1,OR(N1860&lt;&gt;0,J1860&lt;&gt;0)),ABS(S1860)+ROW()/1000000,0)</f>
        <v/>
      </c>
      <c r="X1860">
        <f>IF(AND(U1860=1,T1860=1,C1860&lt;&gt;0),ABS(S1860)+ROW()/1000000,0)</f>
        <v/>
      </c>
    </row>
    <row r="1861">
      <c r="A1861" t="n">
        <v>201904</v>
      </c>
      <c r="B1861" t="inlineStr">
        <is>
          <t>04/2019</t>
        </is>
      </c>
      <c r="C1861" t="n">
        <v>21</v>
      </c>
      <c r="D1861" t="inlineStr">
        <is>
          <t>S21</t>
        </is>
      </c>
      <c r="E1861" t="inlineStr">
        <is>
          <t>Nexa Freie Hansestadt Bremen (S21)</t>
        </is>
      </c>
      <c r="F1861" t="inlineStr">
        <is>
          <t>Đức</t>
        </is>
      </c>
      <c r="G1861" t="inlineStr">
        <is>
          <t>POS</t>
        </is>
      </c>
      <c r="H1861" s="42" t="n">
        <v>0</v>
      </c>
      <c r="I1861" s="42" t="n">
        <v>0</v>
      </c>
      <c r="J1861" s="42" t="n">
        <v>0</v>
      </c>
      <c r="K1861" s="42" t="n">
        <v>17.99</v>
      </c>
      <c r="L1861" s="42" t="n">
        <v>0</v>
      </c>
      <c r="M1861" s="42" t="n">
        <v>0</v>
      </c>
      <c r="N1861" s="42" t="n">
        <v>-17.99</v>
      </c>
      <c r="O1861" s="42" t="n">
        <v>0</v>
      </c>
      <c r="P1861" s="42" t="n">
        <v>0</v>
      </c>
      <c r="Q1861" s="42" t="n">
        <v>0</v>
      </c>
      <c r="R1861" s="42" t="n">
        <v>0</v>
      </c>
      <c r="S1861" s="42">
        <f>N1861-(J1861-K1861)</f>
        <v/>
      </c>
      <c r="T1861">
        <f>IF(N1861=0,0,IF(AND(ABS(S1861)&gt;Calc!$B$8,ABS(S1861)/ABS(N1861)&gt;Calc!$B$9),1,0))</f>
        <v/>
      </c>
      <c r="U1861">
        <f>IF(AND(A1861=Calc!$B$3,OR(Calc!$B$6="*",G1861=Calc!$B$6),OR(Calc!$B$7="*",F1861=Calc!$B$7)),1,0)</f>
        <v/>
      </c>
      <c r="V1861">
        <f>IF(AND(U1861=1,J1861&gt;0),J1861+ROW()/1000000,0)</f>
        <v/>
      </c>
      <c r="W1861">
        <f>IF(AND(U1861=1,OR(N1861&lt;&gt;0,J1861&lt;&gt;0)),ABS(S1861)+ROW()/1000000,0)</f>
        <v/>
      </c>
      <c r="X1861">
        <f>IF(AND(U1861=1,T1861=1,C1861&lt;&gt;0),ABS(S1861)+ROW()/1000000,0)</f>
        <v/>
      </c>
    </row>
    <row r="1862">
      <c r="A1862" t="n">
        <v>201904</v>
      </c>
      <c r="B1862" t="inlineStr">
        <is>
          <t>04/2019</t>
        </is>
      </c>
      <c r="C1862" t="n">
        <v>22</v>
      </c>
      <c r="D1862" t="inlineStr">
        <is>
          <t>S22</t>
        </is>
      </c>
      <c r="E1862" t="inlineStr">
        <is>
          <t>Nexa Freistaat Thüringen (S22)</t>
        </is>
      </c>
      <c r="F1862" t="inlineStr">
        <is>
          <t>Đức</t>
        </is>
      </c>
      <c r="G1862" t="inlineStr">
        <is>
          <t>POS</t>
        </is>
      </c>
      <c r="H1862" s="42" t="n">
        <v>2209.04</v>
      </c>
      <c r="I1862" s="42" t="n">
        <v>0</v>
      </c>
      <c r="J1862" s="42" t="n">
        <v>2209.04</v>
      </c>
      <c r="K1862" s="42" t="n">
        <v>51.8</v>
      </c>
      <c r="L1862" s="42" t="n">
        <v>1</v>
      </c>
      <c r="M1862" s="42" t="n">
        <v>16</v>
      </c>
      <c r="N1862" s="42" t="n">
        <v>2157.24</v>
      </c>
      <c r="O1862" s="42" t="n">
        <v>2209.04</v>
      </c>
      <c r="P1862" s="42" t="n">
        <v>0</v>
      </c>
      <c r="Q1862" s="42" t="n">
        <v>0</v>
      </c>
      <c r="R1862" s="42" t="n">
        <v>0</v>
      </c>
      <c r="S1862" s="42">
        <f>N1862-(J1862-K1862)</f>
        <v/>
      </c>
      <c r="T1862">
        <f>IF(N1862=0,0,IF(AND(ABS(S1862)&gt;Calc!$B$8,ABS(S1862)/ABS(N1862)&gt;Calc!$B$9),1,0))</f>
        <v/>
      </c>
      <c r="U1862">
        <f>IF(AND(A1862=Calc!$B$3,OR(Calc!$B$6="*",G1862=Calc!$B$6),OR(Calc!$B$7="*",F1862=Calc!$B$7)),1,0)</f>
        <v/>
      </c>
      <c r="V1862">
        <f>IF(AND(U1862=1,J1862&gt;0),J1862+ROW()/1000000,0)</f>
        <v/>
      </c>
      <c r="W1862">
        <f>IF(AND(U1862=1,OR(N1862&lt;&gt;0,J1862&lt;&gt;0)),ABS(S1862)+ROW()/1000000,0)</f>
        <v/>
      </c>
      <c r="X1862">
        <f>IF(AND(U1862=1,T1862=1,C1862&lt;&gt;0),ABS(S1862)+ROW()/1000000,0)</f>
        <v/>
      </c>
    </row>
    <row r="1863">
      <c r="A1863" t="n">
        <v>201904</v>
      </c>
      <c r="B1863" t="inlineStr">
        <is>
          <t>04/2019</t>
        </is>
      </c>
      <c r="C1863" t="n">
        <v>24</v>
      </c>
      <c r="D1863" t="inlineStr">
        <is>
          <t>S24</t>
        </is>
      </c>
      <c r="E1863" t="inlineStr">
        <is>
          <t>Nexa Hessen (S24)</t>
        </is>
      </c>
      <c r="F1863" t="inlineStr">
        <is>
          <t>Đức</t>
        </is>
      </c>
      <c r="G1863" t="inlineStr">
        <is>
          <t>POS</t>
        </is>
      </c>
      <c r="H1863" s="42" t="n">
        <v>1172.92</v>
      </c>
      <c r="I1863" s="42" t="n">
        <v>0</v>
      </c>
      <c r="J1863" s="42" t="n">
        <v>1172.92</v>
      </c>
      <c r="K1863" s="42" t="n">
        <v>102.76</v>
      </c>
      <c r="L1863" s="42" t="n">
        <v>1</v>
      </c>
      <c r="M1863" s="42" t="n">
        <v>11</v>
      </c>
      <c r="N1863" s="42" t="n">
        <v>1070.16</v>
      </c>
      <c r="O1863" s="42" t="n">
        <v>1172.92</v>
      </c>
      <c r="P1863" s="42" t="n">
        <v>0</v>
      </c>
      <c r="Q1863" s="42" t="n">
        <v>0</v>
      </c>
      <c r="R1863" s="42" t="n">
        <v>0</v>
      </c>
      <c r="S1863" s="42">
        <f>N1863-(J1863-K1863)</f>
        <v/>
      </c>
      <c r="T1863">
        <f>IF(N1863=0,0,IF(AND(ABS(S1863)&gt;Calc!$B$8,ABS(S1863)/ABS(N1863)&gt;Calc!$B$9),1,0))</f>
        <v/>
      </c>
      <c r="U1863">
        <f>IF(AND(A1863=Calc!$B$3,OR(Calc!$B$6="*",G1863=Calc!$B$6),OR(Calc!$B$7="*",F1863=Calc!$B$7)),1,0)</f>
        <v/>
      </c>
      <c r="V1863">
        <f>IF(AND(U1863=1,J1863&gt;0),J1863+ROW()/1000000,0)</f>
        <v/>
      </c>
      <c r="W1863">
        <f>IF(AND(U1863=1,OR(N1863&lt;&gt;0,J1863&lt;&gt;0)),ABS(S1863)+ROW()/1000000,0)</f>
        <v/>
      </c>
      <c r="X1863">
        <f>IF(AND(U1863=1,T1863=1,C1863&lt;&gt;0),ABS(S1863)+ROW()/1000000,0)</f>
        <v/>
      </c>
    </row>
    <row r="1864">
      <c r="A1864" t="n">
        <v>201904</v>
      </c>
      <c r="B1864" t="inlineStr">
        <is>
          <t>04/2019</t>
        </is>
      </c>
      <c r="C1864" t="n">
        <v>26</v>
      </c>
      <c r="D1864" t="inlineStr">
        <is>
          <t>S26</t>
        </is>
      </c>
      <c r="E1864" t="inlineStr">
        <is>
          <t>Nexa Saarland (S26)</t>
        </is>
      </c>
      <c r="F1864" t="inlineStr">
        <is>
          <t>Đức</t>
        </is>
      </c>
      <c r="G1864" t="inlineStr">
        <is>
          <t>POS</t>
        </is>
      </c>
      <c r="H1864" s="42" t="n">
        <v>0</v>
      </c>
      <c r="I1864" s="42" t="n">
        <v>0</v>
      </c>
      <c r="J1864" s="42" t="n">
        <v>0</v>
      </c>
      <c r="K1864" s="42" t="n">
        <v>102.46</v>
      </c>
      <c r="L1864" s="42" t="n">
        <v>0</v>
      </c>
      <c r="M1864" s="42" t="n">
        <v>0</v>
      </c>
      <c r="N1864" s="42" t="n">
        <v>-102.46</v>
      </c>
      <c r="O1864" s="42" t="n">
        <v>0</v>
      </c>
      <c r="P1864" s="42" t="n">
        <v>0</v>
      </c>
      <c r="Q1864" s="42" t="n">
        <v>0</v>
      </c>
      <c r="R1864" s="42" t="n">
        <v>0</v>
      </c>
      <c r="S1864" s="42">
        <f>N1864-(J1864-K1864)</f>
        <v/>
      </c>
      <c r="T1864">
        <f>IF(N1864=0,0,IF(AND(ABS(S1864)&gt;Calc!$B$8,ABS(S1864)/ABS(N1864)&gt;Calc!$B$9),1,0))</f>
        <v/>
      </c>
      <c r="U1864">
        <f>IF(AND(A1864=Calc!$B$3,OR(Calc!$B$6="*",G1864=Calc!$B$6),OR(Calc!$B$7="*",F1864=Calc!$B$7)),1,0)</f>
        <v/>
      </c>
      <c r="V1864">
        <f>IF(AND(U1864=1,J1864&gt;0),J1864+ROW()/1000000,0)</f>
        <v/>
      </c>
      <c r="W1864">
        <f>IF(AND(U1864=1,OR(N1864&lt;&gt;0,J1864&lt;&gt;0)),ABS(S1864)+ROW()/1000000,0)</f>
        <v/>
      </c>
      <c r="X1864">
        <f>IF(AND(U1864=1,T1864=1,C1864&lt;&gt;0),ABS(S1864)+ROW()/1000000,0)</f>
        <v/>
      </c>
    </row>
    <row r="1865">
      <c r="A1865" t="n">
        <v>201904</v>
      </c>
      <c r="B1865" t="inlineStr">
        <is>
          <t>04/2019</t>
        </is>
      </c>
      <c r="C1865" t="n">
        <v>27</v>
      </c>
      <c r="D1865" t="inlineStr">
        <is>
          <t>S27</t>
        </is>
      </c>
      <c r="E1865" t="inlineStr">
        <is>
          <t>Nexa Sachsen-Anhalt (S27)</t>
        </is>
      </c>
      <c r="F1865" t="inlineStr">
        <is>
          <t>Đức</t>
        </is>
      </c>
      <c r="G1865" t="inlineStr">
        <is>
          <t>POS</t>
        </is>
      </c>
      <c r="H1865" s="42" t="n">
        <v>3952.15</v>
      </c>
      <c r="I1865" s="42" t="n">
        <v>0</v>
      </c>
      <c r="J1865" s="42" t="n">
        <v>3952.15</v>
      </c>
      <c r="K1865" s="42" t="n">
        <v>0</v>
      </c>
      <c r="L1865" s="42" t="n">
        <v>2</v>
      </c>
      <c r="M1865" s="42" t="n">
        <v>19</v>
      </c>
      <c r="N1865" s="42" t="n">
        <v>3952.15</v>
      </c>
      <c r="O1865" s="42" t="n">
        <v>3952.15</v>
      </c>
      <c r="P1865" s="42" t="n">
        <v>0</v>
      </c>
      <c r="Q1865" s="42" t="n">
        <v>0</v>
      </c>
      <c r="R1865" s="42" t="n">
        <v>0</v>
      </c>
      <c r="S1865" s="42">
        <f>N1865-(J1865-K1865)</f>
        <v/>
      </c>
      <c r="T1865">
        <f>IF(N1865=0,0,IF(AND(ABS(S1865)&gt;Calc!$B$8,ABS(S1865)/ABS(N1865)&gt;Calc!$B$9),1,0))</f>
        <v/>
      </c>
      <c r="U1865">
        <f>IF(AND(A1865=Calc!$B$3,OR(Calc!$B$6="*",G1865=Calc!$B$6),OR(Calc!$B$7="*",F1865=Calc!$B$7)),1,0)</f>
        <v/>
      </c>
      <c r="V1865">
        <f>IF(AND(U1865=1,J1865&gt;0),J1865+ROW()/1000000,0)</f>
        <v/>
      </c>
      <c r="W1865">
        <f>IF(AND(U1865=1,OR(N1865&lt;&gt;0,J1865&lt;&gt;0)),ABS(S1865)+ROW()/1000000,0)</f>
        <v/>
      </c>
      <c r="X1865">
        <f>IF(AND(U1865=1,T1865=1,C1865&lt;&gt;0),ABS(S1865)+ROW()/1000000,0)</f>
        <v/>
      </c>
    </row>
    <row r="1866">
      <c r="A1866" t="n">
        <v>201904</v>
      </c>
      <c r="B1866" t="inlineStr">
        <is>
          <t>04/2019</t>
        </is>
      </c>
      <c r="C1866" t="n">
        <v>31</v>
      </c>
      <c r="D1866" t="inlineStr">
        <is>
          <t>S31</t>
        </is>
      </c>
      <c r="E1866" t="inlineStr">
        <is>
          <t>Nexa Drenthe (S31)</t>
        </is>
      </c>
      <c r="F1866" t="inlineStr">
        <is>
          <t>Hà Lan</t>
        </is>
      </c>
      <c r="G1866" t="inlineStr">
        <is>
          <t>POS</t>
        </is>
      </c>
      <c r="H1866" s="42" t="n">
        <v>11581.45</v>
      </c>
      <c r="I1866" s="42" t="n">
        <v>0</v>
      </c>
      <c r="J1866" s="42" t="n">
        <v>11581.45</v>
      </c>
      <c r="K1866" s="42" t="n">
        <v>0</v>
      </c>
      <c r="L1866" s="42" t="n">
        <v>3</v>
      </c>
      <c r="M1866" s="42" t="n">
        <v>37</v>
      </c>
      <c r="N1866" s="42" t="n">
        <v>11581.45</v>
      </c>
      <c r="O1866" s="42" t="n">
        <v>11581.45</v>
      </c>
      <c r="P1866" s="42" t="n">
        <v>0</v>
      </c>
      <c r="Q1866" s="42" t="n">
        <v>0</v>
      </c>
      <c r="R1866" s="42" t="n">
        <v>0</v>
      </c>
      <c r="S1866" s="42">
        <f>N1866-(J1866-K1866)</f>
        <v/>
      </c>
      <c r="T1866">
        <f>IF(N1866=0,0,IF(AND(ABS(S1866)&gt;Calc!$B$8,ABS(S1866)/ABS(N1866)&gt;Calc!$B$9),1,0))</f>
        <v/>
      </c>
      <c r="U1866">
        <f>IF(AND(A1866=Calc!$B$3,OR(Calc!$B$6="*",G1866=Calc!$B$6),OR(Calc!$B$7="*",F1866=Calc!$B$7)),1,0)</f>
        <v/>
      </c>
      <c r="V1866">
        <f>IF(AND(U1866=1,J1866&gt;0),J1866+ROW()/1000000,0)</f>
        <v/>
      </c>
      <c r="W1866">
        <f>IF(AND(U1866=1,OR(N1866&lt;&gt;0,J1866&lt;&gt;0)),ABS(S1866)+ROW()/1000000,0)</f>
        <v/>
      </c>
      <c r="X1866">
        <f>IF(AND(U1866=1,T1866=1,C1866&lt;&gt;0),ABS(S1866)+ROW()/1000000,0)</f>
        <v/>
      </c>
    </row>
    <row r="1867">
      <c r="A1867" t="n">
        <v>201904</v>
      </c>
      <c r="B1867" t="inlineStr">
        <is>
          <t>04/2019</t>
        </is>
      </c>
      <c r="C1867" t="n">
        <v>33</v>
      </c>
      <c r="D1867" t="inlineStr">
        <is>
          <t>S33</t>
        </is>
      </c>
      <c r="E1867" t="inlineStr">
        <is>
          <t>Nexa Friesland (S33)</t>
        </is>
      </c>
      <c r="F1867" t="inlineStr">
        <is>
          <t>Hà Lan</t>
        </is>
      </c>
      <c r="G1867" t="inlineStr">
        <is>
          <t>POS</t>
        </is>
      </c>
      <c r="H1867" s="42" t="n">
        <v>6679</v>
      </c>
      <c r="I1867" s="42" t="n">
        <v>0</v>
      </c>
      <c r="J1867" s="42" t="n">
        <v>6679</v>
      </c>
      <c r="K1867" s="42" t="n">
        <v>0</v>
      </c>
      <c r="L1867" s="42" t="n">
        <v>2</v>
      </c>
      <c r="M1867" s="42" t="n">
        <v>17</v>
      </c>
      <c r="N1867" s="42" t="n">
        <v>6679</v>
      </c>
      <c r="O1867" s="42" t="n">
        <v>6679</v>
      </c>
      <c r="P1867" s="42" t="n">
        <v>0</v>
      </c>
      <c r="Q1867" s="42" t="n">
        <v>0</v>
      </c>
      <c r="R1867" s="42" t="n">
        <v>0</v>
      </c>
      <c r="S1867" s="42">
        <f>N1867-(J1867-K1867)</f>
        <v/>
      </c>
      <c r="T1867">
        <f>IF(N1867=0,0,IF(AND(ABS(S1867)&gt;Calc!$B$8,ABS(S1867)/ABS(N1867)&gt;Calc!$B$9),1,0))</f>
        <v/>
      </c>
      <c r="U1867">
        <f>IF(AND(A1867=Calc!$B$3,OR(Calc!$B$6="*",G1867=Calc!$B$6),OR(Calc!$B$7="*",F1867=Calc!$B$7)),1,0)</f>
        <v/>
      </c>
      <c r="V1867">
        <f>IF(AND(U1867=1,J1867&gt;0),J1867+ROW()/1000000,0)</f>
        <v/>
      </c>
      <c r="W1867">
        <f>IF(AND(U1867=1,OR(N1867&lt;&gt;0,J1867&lt;&gt;0)),ABS(S1867)+ROW()/1000000,0)</f>
        <v/>
      </c>
      <c r="X1867">
        <f>IF(AND(U1867=1,T1867=1,C1867&lt;&gt;0),ABS(S1867)+ROW()/1000000,0)</f>
        <v/>
      </c>
    </row>
    <row r="1868">
      <c r="A1868" t="n">
        <v>201904</v>
      </c>
      <c r="B1868" t="inlineStr">
        <is>
          <t>04/2019</t>
        </is>
      </c>
      <c r="C1868" t="n">
        <v>34</v>
      </c>
      <c r="D1868" t="inlineStr">
        <is>
          <t>S34</t>
        </is>
      </c>
      <c r="E1868" t="inlineStr">
        <is>
          <t>Nexa Groningen (S34)</t>
        </is>
      </c>
      <c r="F1868" t="inlineStr">
        <is>
          <t>Hà Lan</t>
        </is>
      </c>
      <c r="G1868" t="inlineStr">
        <is>
          <t>POS</t>
        </is>
      </c>
      <c r="H1868" s="42" t="n">
        <v>14.94</v>
      </c>
      <c r="I1868" s="42" t="n">
        <v>0</v>
      </c>
      <c r="J1868" s="42" t="n">
        <v>14.94</v>
      </c>
      <c r="K1868" s="42" t="n">
        <v>0</v>
      </c>
      <c r="L1868" s="42" t="n">
        <v>1</v>
      </c>
      <c r="M1868" s="42" t="n">
        <v>3</v>
      </c>
      <c r="N1868" s="42" t="n">
        <v>14.94</v>
      </c>
      <c r="O1868" s="42" t="n">
        <v>14.94</v>
      </c>
      <c r="P1868" s="42" t="n">
        <v>0</v>
      </c>
      <c r="Q1868" s="42" t="n">
        <v>0</v>
      </c>
      <c r="R1868" s="42" t="n">
        <v>0</v>
      </c>
      <c r="S1868" s="42">
        <f>N1868-(J1868-K1868)</f>
        <v/>
      </c>
      <c r="T1868">
        <f>IF(N1868=0,0,IF(AND(ABS(S1868)&gt;Calc!$B$8,ABS(S1868)/ABS(N1868)&gt;Calc!$B$9),1,0))</f>
        <v/>
      </c>
      <c r="U1868">
        <f>IF(AND(A1868=Calc!$B$3,OR(Calc!$B$6="*",G1868=Calc!$B$6),OR(Calc!$B$7="*",F1868=Calc!$B$7)),1,0)</f>
        <v/>
      </c>
      <c r="V1868">
        <f>IF(AND(U1868=1,J1868&gt;0),J1868+ROW()/1000000,0)</f>
        <v/>
      </c>
      <c r="W1868">
        <f>IF(AND(U1868=1,OR(N1868&lt;&gt;0,J1868&lt;&gt;0)),ABS(S1868)+ROW()/1000000,0)</f>
        <v/>
      </c>
      <c r="X1868">
        <f>IF(AND(U1868=1,T1868=1,C1868&lt;&gt;0),ABS(S1868)+ROW()/1000000,0)</f>
        <v/>
      </c>
    </row>
    <row r="1869">
      <c r="A1869" t="n">
        <v>201904</v>
      </c>
      <c r="B1869" t="inlineStr">
        <is>
          <t>04/2019</t>
        </is>
      </c>
      <c r="C1869" t="n">
        <v>36</v>
      </c>
      <c r="D1869" t="inlineStr">
        <is>
          <t>S36</t>
        </is>
      </c>
      <c r="E1869" t="inlineStr">
        <is>
          <t>Nexa Armagh (S36)</t>
        </is>
      </c>
      <c r="F1869" t="inlineStr">
        <is>
          <t>Anh</t>
        </is>
      </c>
      <c r="G1869" t="inlineStr">
        <is>
          <t>POS</t>
        </is>
      </c>
      <c r="H1869" s="42" t="n">
        <v>658.8</v>
      </c>
      <c r="I1869" s="42" t="n">
        <v>0</v>
      </c>
      <c r="J1869" s="42" t="n">
        <v>658.8</v>
      </c>
      <c r="K1869" s="42" t="n">
        <v>0</v>
      </c>
      <c r="L1869" s="42" t="n">
        <v>2</v>
      </c>
      <c r="M1869" s="42" t="n">
        <v>3</v>
      </c>
      <c r="N1869" s="42" t="n">
        <v>658.8</v>
      </c>
      <c r="O1869" s="42" t="n">
        <v>658.8</v>
      </c>
      <c r="P1869" s="42" t="n">
        <v>0</v>
      </c>
      <c r="Q1869" s="42" t="n">
        <v>0</v>
      </c>
      <c r="R1869" s="42" t="n">
        <v>0</v>
      </c>
      <c r="S1869" s="42">
        <f>N1869-(J1869-K1869)</f>
        <v/>
      </c>
      <c r="T1869">
        <f>IF(N1869=0,0,IF(AND(ABS(S1869)&gt;Calc!$B$8,ABS(S1869)/ABS(N1869)&gt;Calc!$B$9),1,0))</f>
        <v/>
      </c>
      <c r="U1869">
        <f>IF(AND(A1869=Calc!$B$3,OR(Calc!$B$6="*",G1869=Calc!$B$6),OR(Calc!$B$7="*",F1869=Calc!$B$7)),1,0)</f>
        <v/>
      </c>
      <c r="V1869">
        <f>IF(AND(U1869=1,J1869&gt;0),J1869+ROW()/1000000,0)</f>
        <v/>
      </c>
      <c r="W1869">
        <f>IF(AND(U1869=1,OR(N1869&lt;&gt;0,J1869&lt;&gt;0)),ABS(S1869)+ROW()/1000000,0)</f>
        <v/>
      </c>
      <c r="X1869">
        <f>IF(AND(U1869=1,T1869=1,C1869&lt;&gt;0),ABS(S1869)+ROW()/1000000,0)</f>
        <v/>
      </c>
    </row>
    <row r="1870">
      <c r="A1870" t="n">
        <v>201904</v>
      </c>
      <c r="B1870" t="inlineStr">
        <is>
          <t>04/2019</t>
        </is>
      </c>
      <c r="C1870" t="n">
        <v>37</v>
      </c>
      <c r="D1870" t="inlineStr">
        <is>
          <t>S37</t>
        </is>
      </c>
      <c r="E1870" t="inlineStr">
        <is>
          <t>Nexa Ayrshire (S37)</t>
        </is>
      </c>
      <c r="F1870" t="inlineStr">
        <is>
          <t>Anh</t>
        </is>
      </c>
      <c r="G1870" t="inlineStr">
        <is>
          <t>POS</t>
        </is>
      </c>
      <c r="H1870" s="42" t="n">
        <v>2155.38</v>
      </c>
      <c r="I1870" s="42" t="n">
        <v>0</v>
      </c>
      <c r="J1870" s="42" t="n">
        <v>2155.38</v>
      </c>
      <c r="K1870" s="42" t="n">
        <v>0</v>
      </c>
      <c r="L1870" s="42" t="n">
        <v>2</v>
      </c>
      <c r="M1870" s="42" t="n">
        <v>13</v>
      </c>
      <c r="N1870" s="42" t="n">
        <v>2155.38</v>
      </c>
      <c r="O1870" s="42" t="n">
        <v>2155.38</v>
      </c>
      <c r="P1870" s="42" t="n">
        <v>0</v>
      </c>
      <c r="Q1870" s="42" t="n">
        <v>0</v>
      </c>
      <c r="R1870" s="42" t="n">
        <v>0</v>
      </c>
      <c r="S1870" s="42">
        <f>N1870-(J1870-K1870)</f>
        <v/>
      </c>
      <c r="T1870">
        <f>IF(N1870=0,0,IF(AND(ABS(S1870)&gt;Calc!$B$8,ABS(S1870)/ABS(N1870)&gt;Calc!$B$9),1,0))</f>
        <v/>
      </c>
      <c r="U1870">
        <f>IF(AND(A1870=Calc!$B$3,OR(Calc!$B$6="*",G1870=Calc!$B$6),OR(Calc!$B$7="*",F1870=Calc!$B$7)),1,0)</f>
        <v/>
      </c>
      <c r="V1870">
        <f>IF(AND(U1870=1,J1870&gt;0),J1870+ROW()/1000000,0)</f>
        <v/>
      </c>
      <c r="W1870">
        <f>IF(AND(U1870=1,OR(N1870&lt;&gt;0,J1870&lt;&gt;0)),ABS(S1870)+ROW()/1000000,0)</f>
        <v/>
      </c>
      <c r="X1870">
        <f>IF(AND(U1870=1,T1870=1,C1870&lt;&gt;0),ABS(S1870)+ROW()/1000000,0)</f>
        <v/>
      </c>
    </row>
    <row r="1871">
      <c r="A1871" t="n">
        <v>201904</v>
      </c>
      <c r="B1871" t="inlineStr">
        <is>
          <t>04/2019</t>
        </is>
      </c>
      <c r="C1871" t="n">
        <v>39</v>
      </c>
      <c r="D1871" t="inlineStr">
        <is>
          <t>S39</t>
        </is>
      </c>
      <c r="E1871" t="inlineStr">
        <is>
          <t>Nexa Blaenau Gwent (S39)</t>
        </is>
      </c>
      <c r="F1871" t="inlineStr">
        <is>
          <t>Anh</t>
        </is>
      </c>
      <c r="G1871" t="inlineStr">
        <is>
          <t>POS</t>
        </is>
      </c>
      <c r="H1871" s="42" t="n">
        <v>722.15</v>
      </c>
      <c r="I1871" s="42" t="n">
        <v>0</v>
      </c>
      <c r="J1871" s="42" t="n">
        <v>722.15</v>
      </c>
      <c r="K1871" s="42" t="n">
        <v>0</v>
      </c>
      <c r="L1871" s="42" t="n">
        <v>2</v>
      </c>
      <c r="M1871" s="42" t="n">
        <v>13</v>
      </c>
      <c r="N1871" s="42" t="n">
        <v>722.15</v>
      </c>
      <c r="O1871" s="42" t="n">
        <v>722.15</v>
      </c>
      <c r="P1871" s="42" t="n">
        <v>0</v>
      </c>
      <c r="Q1871" s="42" t="n">
        <v>0</v>
      </c>
      <c r="R1871" s="42" t="n">
        <v>0</v>
      </c>
      <c r="S1871" s="42">
        <f>N1871-(J1871-K1871)</f>
        <v/>
      </c>
      <c r="T1871">
        <f>IF(N1871=0,0,IF(AND(ABS(S1871)&gt;Calc!$B$8,ABS(S1871)/ABS(N1871)&gt;Calc!$B$9),1,0))</f>
        <v/>
      </c>
      <c r="U1871">
        <f>IF(AND(A1871=Calc!$B$3,OR(Calc!$B$6="*",G1871=Calc!$B$6),OR(Calc!$B$7="*",F1871=Calc!$B$7)),1,0)</f>
        <v/>
      </c>
      <c r="V1871">
        <f>IF(AND(U1871=1,J1871&gt;0),J1871+ROW()/1000000,0)</f>
        <v/>
      </c>
      <c r="W1871">
        <f>IF(AND(U1871=1,OR(N1871&lt;&gt;0,J1871&lt;&gt;0)),ABS(S1871)+ROW()/1000000,0)</f>
        <v/>
      </c>
      <c r="X1871">
        <f>IF(AND(U1871=1,T1871=1,C1871&lt;&gt;0),ABS(S1871)+ROW()/1000000,0)</f>
        <v/>
      </c>
    </row>
    <row r="1872">
      <c r="A1872" t="n">
        <v>201904</v>
      </c>
      <c r="B1872" t="inlineStr">
        <is>
          <t>04/2019</t>
        </is>
      </c>
      <c r="C1872" t="n">
        <v>42</v>
      </c>
      <c r="D1872" t="inlineStr">
        <is>
          <t>S42</t>
        </is>
      </c>
      <c r="E1872" t="inlineStr">
        <is>
          <t>Nexa North Down (S42)</t>
        </is>
      </c>
      <c r="F1872" t="inlineStr">
        <is>
          <t>Anh</t>
        </is>
      </c>
      <c r="G1872" t="inlineStr">
        <is>
          <t>POS</t>
        </is>
      </c>
      <c r="H1872" s="42" t="n">
        <v>8564.360000000001</v>
      </c>
      <c r="I1872" s="42" t="n">
        <v>0</v>
      </c>
      <c r="J1872" s="42" t="n">
        <v>8564.360000000001</v>
      </c>
      <c r="K1872" s="42" t="n">
        <v>0</v>
      </c>
      <c r="L1872" s="42" t="n">
        <v>3</v>
      </c>
      <c r="M1872" s="42" t="n">
        <v>17</v>
      </c>
      <c r="N1872" s="42" t="n">
        <v>8564.360000000001</v>
      </c>
      <c r="O1872" s="42" t="n">
        <v>8564.360000000001</v>
      </c>
      <c r="P1872" s="42" t="n">
        <v>0</v>
      </c>
      <c r="Q1872" s="42" t="n">
        <v>0</v>
      </c>
      <c r="R1872" s="42" t="n">
        <v>0</v>
      </c>
      <c r="S1872" s="42">
        <f>N1872-(J1872-K1872)</f>
        <v/>
      </c>
      <c r="T1872">
        <f>IF(N1872=0,0,IF(AND(ABS(S1872)&gt;Calc!$B$8,ABS(S1872)/ABS(N1872)&gt;Calc!$B$9),1,0))</f>
        <v/>
      </c>
      <c r="U1872">
        <f>IF(AND(A1872=Calc!$B$3,OR(Calc!$B$6="*",G1872=Calc!$B$6),OR(Calc!$B$7="*",F1872=Calc!$B$7)),1,0)</f>
        <v/>
      </c>
      <c r="V1872">
        <f>IF(AND(U1872=1,J1872&gt;0),J1872+ROW()/1000000,0)</f>
        <v/>
      </c>
      <c r="W1872">
        <f>IF(AND(U1872=1,OR(N1872&lt;&gt;0,J1872&lt;&gt;0)),ABS(S1872)+ROW()/1000000,0)</f>
        <v/>
      </c>
      <c r="X1872">
        <f>IF(AND(U1872=1,T1872=1,C1872&lt;&gt;0),ABS(S1872)+ROW()/1000000,0)</f>
        <v/>
      </c>
    </row>
    <row r="1873">
      <c r="A1873" t="n">
        <v>201904</v>
      </c>
      <c r="B1873" t="inlineStr">
        <is>
          <t>04/2019</t>
        </is>
      </c>
      <c r="C1873" t="n">
        <v>44</v>
      </c>
      <c r="D1873" t="inlineStr">
        <is>
          <t>S44</t>
        </is>
      </c>
      <c r="E1873" t="inlineStr">
        <is>
          <t>Nexa Arkansas (S44)</t>
        </is>
      </c>
      <c r="F1873" t="inlineStr">
        <is>
          <t>Mỹ</t>
        </is>
      </c>
      <c r="G1873" t="inlineStr">
        <is>
          <t>POS</t>
        </is>
      </c>
      <c r="H1873" s="42" t="n">
        <v>1704</v>
      </c>
      <c r="I1873" s="42" t="n">
        <v>0</v>
      </c>
      <c r="J1873" s="42" t="n">
        <v>1704</v>
      </c>
      <c r="K1873" s="42" t="n">
        <v>0</v>
      </c>
      <c r="L1873" s="42" t="n">
        <v>1</v>
      </c>
      <c r="M1873" s="42" t="n">
        <v>3</v>
      </c>
      <c r="N1873" s="42" t="n">
        <v>1704</v>
      </c>
      <c r="O1873" s="42" t="n">
        <v>1704</v>
      </c>
      <c r="P1873" s="42" t="n">
        <v>0</v>
      </c>
      <c r="Q1873" s="42" t="n">
        <v>0</v>
      </c>
      <c r="R1873" s="42" t="n">
        <v>0</v>
      </c>
      <c r="S1873" s="42">
        <f>N1873-(J1873-K1873)</f>
        <v/>
      </c>
      <c r="T1873">
        <f>IF(N1873=0,0,IF(AND(ABS(S1873)&gt;Calc!$B$8,ABS(S1873)/ABS(N1873)&gt;Calc!$B$9),1,0))</f>
        <v/>
      </c>
      <c r="U1873">
        <f>IF(AND(A1873=Calc!$B$3,OR(Calc!$B$6="*",G1873=Calc!$B$6),OR(Calc!$B$7="*",F1873=Calc!$B$7)),1,0)</f>
        <v/>
      </c>
      <c r="V1873">
        <f>IF(AND(U1873=1,J1873&gt;0),J1873+ROW()/1000000,0)</f>
        <v/>
      </c>
      <c r="W1873">
        <f>IF(AND(U1873=1,OR(N1873&lt;&gt;0,J1873&lt;&gt;0)),ABS(S1873)+ROW()/1000000,0)</f>
        <v/>
      </c>
      <c r="X1873">
        <f>IF(AND(U1873=1,T1873=1,C1873&lt;&gt;0),ABS(S1873)+ROW()/1000000,0)</f>
        <v/>
      </c>
    </row>
    <row r="1874">
      <c r="A1874" t="n">
        <v>201904</v>
      </c>
      <c r="B1874" t="inlineStr">
        <is>
          <t>04/2019</t>
        </is>
      </c>
      <c r="C1874" t="n">
        <v>45</v>
      </c>
      <c r="D1874" t="inlineStr">
        <is>
          <t>S45</t>
        </is>
      </c>
      <c r="E1874" t="inlineStr">
        <is>
          <t>Nexa Connecticut (S45)</t>
        </is>
      </c>
      <c r="F1874" t="inlineStr">
        <is>
          <t>Mỹ</t>
        </is>
      </c>
      <c r="G1874" t="inlineStr">
        <is>
          <t>POS</t>
        </is>
      </c>
      <c r="H1874" s="42" t="n">
        <v>3147.58</v>
      </c>
      <c r="I1874" s="42" t="n">
        <v>0</v>
      </c>
      <c r="J1874" s="42" t="n">
        <v>3147.58</v>
      </c>
      <c r="K1874" s="42" t="n">
        <v>0</v>
      </c>
      <c r="L1874" s="42" t="n">
        <v>2</v>
      </c>
      <c r="M1874" s="42" t="n">
        <v>8</v>
      </c>
      <c r="N1874" s="42" t="n">
        <v>3147.58</v>
      </c>
      <c r="O1874" s="42" t="n">
        <v>3147.58</v>
      </c>
      <c r="P1874" s="42" t="n">
        <v>0</v>
      </c>
      <c r="Q1874" s="42" t="n">
        <v>0</v>
      </c>
      <c r="R1874" s="42" t="n">
        <v>0</v>
      </c>
      <c r="S1874" s="42">
        <f>N1874-(J1874-K1874)</f>
        <v/>
      </c>
      <c r="T1874">
        <f>IF(N1874=0,0,IF(AND(ABS(S1874)&gt;Calc!$B$8,ABS(S1874)/ABS(N1874)&gt;Calc!$B$9),1,0))</f>
        <v/>
      </c>
      <c r="U1874">
        <f>IF(AND(A1874=Calc!$B$3,OR(Calc!$B$6="*",G1874=Calc!$B$6),OR(Calc!$B$7="*",F1874=Calc!$B$7)),1,0)</f>
        <v/>
      </c>
      <c r="V1874">
        <f>IF(AND(U1874=1,J1874&gt;0),J1874+ROW()/1000000,0)</f>
        <v/>
      </c>
      <c r="W1874">
        <f>IF(AND(U1874=1,OR(N1874&lt;&gt;0,J1874&lt;&gt;0)),ABS(S1874)+ROW()/1000000,0)</f>
        <v/>
      </c>
      <c r="X1874">
        <f>IF(AND(U1874=1,T1874=1,C1874&lt;&gt;0),ABS(S1874)+ROW()/1000000,0)</f>
        <v/>
      </c>
    </row>
    <row r="1875">
      <c r="A1875" t="n">
        <v>201904</v>
      </c>
      <c r="B1875" t="inlineStr">
        <is>
          <t>04/2019</t>
        </is>
      </c>
      <c r="C1875" t="n">
        <v>47</v>
      </c>
      <c r="D1875" t="inlineStr">
        <is>
          <t>S47</t>
        </is>
      </c>
      <c r="E1875" t="inlineStr">
        <is>
          <t>Nexa Hawaii (S47)</t>
        </is>
      </c>
      <c r="F1875" t="inlineStr">
        <is>
          <t>Mỹ</t>
        </is>
      </c>
      <c r="G1875" t="inlineStr">
        <is>
          <t>POS</t>
        </is>
      </c>
      <c r="H1875" s="42" t="n">
        <v>9141.889999999999</v>
      </c>
      <c r="I1875" s="42" t="n">
        <v>0</v>
      </c>
      <c r="J1875" s="42" t="n">
        <v>9141.889999999999</v>
      </c>
      <c r="K1875" s="42" t="n">
        <v>0</v>
      </c>
      <c r="L1875" s="42" t="n">
        <v>2</v>
      </c>
      <c r="M1875" s="42" t="n">
        <v>14</v>
      </c>
      <c r="N1875" s="42" t="n">
        <v>9141.889999999999</v>
      </c>
      <c r="O1875" s="42" t="n">
        <v>9141.889999999999</v>
      </c>
      <c r="P1875" s="42" t="n">
        <v>0</v>
      </c>
      <c r="Q1875" s="42" t="n">
        <v>0</v>
      </c>
      <c r="R1875" s="42" t="n">
        <v>0</v>
      </c>
      <c r="S1875" s="42">
        <f>N1875-(J1875-K1875)</f>
        <v/>
      </c>
      <c r="T1875">
        <f>IF(N1875=0,0,IF(AND(ABS(S1875)&gt;Calc!$B$8,ABS(S1875)/ABS(N1875)&gt;Calc!$B$9),1,0))</f>
        <v/>
      </c>
      <c r="U1875">
        <f>IF(AND(A1875=Calc!$B$3,OR(Calc!$B$6="*",G1875=Calc!$B$6),OR(Calc!$B$7="*",F1875=Calc!$B$7)),1,0)</f>
        <v/>
      </c>
      <c r="V1875">
        <f>IF(AND(U1875=1,J1875&gt;0),J1875+ROW()/1000000,0)</f>
        <v/>
      </c>
      <c r="W1875">
        <f>IF(AND(U1875=1,OR(N1875&lt;&gt;0,J1875&lt;&gt;0)),ABS(S1875)+ROW()/1000000,0)</f>
        <v/>
      </c>
      <c r="X1875">
        <f>IF(AND(U1875=1,T1875=1,C1875&lt;&gt;0),ABS(S1875)+ROW()/1000000,0)</f>
        <v/>
      </c>
    </row>
    <row r="1876">
      <c r="A1876" t="n">
        <v>201904</v>
      </c>
      <c r="B1876" t="inlineStr">
        <is>
          <t>04/2019</t>
        </is>
      </c>
      <c r="C1876" t="n">
        <v>48</v>
      </c>
      <c r="D1876" t="inlineStr">
        <is>
          <t>S48</t>
        </is>
      </c>
      <c r="E1876" t="inlineStr">
        <is>
          <t>Nexa Idaho (S48)</t>
        </is>
      </c>
      <c r="F1876" t="inlineStr">
        <is>
          <t>Mỹ</t>
        </is>
      </c>
      <c r="G1876" t="inlineStr">
        <is>
          <t>POS</t>
        </is>
      </c>
      <c r="H1876" s="42" t="n">
        <v>1849.97</v>
      </c>
      <c r="I1876" s="42" t="n">
        <v>0</v>
      </c>
      <c r="J1876" s="42" t="n">
        <v>1849.97</v>
      </c>
      <c r="K1876" s="42" t="n">
        <v>0</v>
      </c>
      <c r="L1876" s="42" t="n">
        <v>4</v>
      </c>
      <c r="M1876" s="42" t="n">
        <v>9</v>
      </c>
      <c r="N1876" s="42" t="n">
        <v>1849.97</v>
      </c>
      <c r="O1876" s="42" t="n">
        <v>1849.97</v>
      </c>
      <c r="P1876" s="42" t="n">
        <v>0</v>
      </c>
      <c r="Q1876" s="42" t="n">
        <v>0</v>
      </c>
      <c r="R1876" s="42" t="n">
        <v>0</v>
      </c>
      <c r="S1876" s="42">
        <f>N1876-(J1876-K1876)</f>
        <v/>
      </c>
      <c r="T1876">
        <f>IF(N1876=0,0,IF(AND(ABS(S1876)&gt;Calc!$B$8,ABS(S1876)/ABS(N1876)&gt;Calc!$B$9),1,0))</f>
        <v/>
      </c>
      <c r="U1876">
        <f>IF(AND(A1876=Calc!$B$3,OR(Calc!$B$6="*",G1876=Calc!$B$6),OR(Calc!$B$7="*",F1876=Calc!$B$7)),1,0)</f>
        <v/>
      </c>
      <c r="V1876">
        <f>IF(AND(U1876=1,J1876&gt;0),J1876+ROW()/1000000,0)</f>
        <v/>
      </c>
      <c r="W1876">
        <f>IF(AND(U1876=1,OR(N1876&lt;&gt;0,J1876&lt;&gt;0)),ABS(S1876)+ROW()/1000000,0)</f>
        <v/>
      </c>
      <c r="X1876">
        <f>IF(AND(U1876=1,T1876=1,C1876&lt;&gt;0),ABS(S1876)+ROW()/1000000,0)</f>
        <v/>
      </c>
    </row>
    <row r="1877">
      <c r="A1877" t="n">
        <v>201904</v>
      </c>
      <c r="B1877" t="inlineStr">
        <is>
          <t>04/2019</t>
        </is>
      </c>
      <c r="C1877" t="n">
        <v>50</v>
      </c>
      <c r="D1877" t="inlineStr">
        <is>
          <t>S50</t>
        </is>
      </c>
      <c r="E1877" t="inlineStr">
        <is>
          <t>Nexa Kansas (S50)</t>
        </is>
      </c>
      <c r="F1877" t="inlineStr">
        <is>
          <t>Mỹ</t>
        </is>
      </c>
      <c r="G1877" t="inlineStr">
        <is>
          <t>POS</t>
        </is>
      </c>
      <c r="H1877" s="42" t="n">
        <v>441</v>
      </c>
      <c r="I1877" s="42" t="n">
        <v>0</v>
      </c>
      <c r="J1877" s="42" t="n">
        <v>441</v>
      </c>
      <c r="K1877" s="42" t="n">
        <v>32</v>
      </c>
      <c r="L1877" s="42" t="n">
        <v>1</v>
      </c>
      <c r="M1877" s="42" t="n">
        <v>3</v>
      </c>
      <c r="N1877" s="42" t="n">
        <v>409</v>
      </c>
      <c r="O1877" s="42" t="n">
        <v>441</v>
      </c>
      <c r="P1877" s="42" t="n">
        <v>0</v>
      </c>
      <c r="Q1877" s="42" t="n">
        <v>0</v>
      </c>
      <c r="R1877" s="42" t="n">
        <v>0</v>
      </c>
      <c r="S1877" s="42">
        <f>N1877-(J1877-K1877)</f>
        <v/>
      </c>
      <c r="T1877">
        <f>IF(N1877=0,0,IF(AND(ABS(S1877)&gt;Calc!$B$8,ABS(S1877)/ABS(N1877)&gt;Calc!$B$9),1,0))</f>
        <v/>
      </c>
      <c r="U1877">
        <f>IF(AND(A1877=Calc!$B$3,OR(Calc!$B$6="*",G1877=Calc!$B$6),OR(Calc!$B$7="*",F1877=Calc!$B$7)),1,0)</f>
        <v/>
      </c>
      <c r="V1877">
        <f>IF(AND(U1877=1,J1877&gt;0),J1877+ROW()/1000000,0)</f>
        <v/>
      </c>
      <c r="W1877">
        <f>IF(AND(U1877=1,OR(N1877&lt;&gt;0,J1877&lt;&gt;0)),ABS(S1877)+ROW()/1000000,0)</f>
        <v/>
      </c>
      <c r="X1877">
        <f>IF(AND(U1877=1,T1877=1,C1877&lt;&gt;0),ABS(S1877)+ROW()/1000000,0)</f>
        <v/>
      </c>
    </row>
    <row r="1878">
      <c r="A1878" t="n">
        <v>201904</v>
      </c>
      <c r="B1878" t="inlineStr">
        <is>
          <t>04/2019</t>
        </is>
      </c>
      <c r="C1878" t="n">
        <v>51</v>
      </c>
      <c r="D1878" t="inlineStr">
        <is>
          <t>S51</t>
        </is>
      </c>
      <c r="E1878" t="inlineStr">
        <is>
          <t>Nexa Maine (S51)</t>
        </is>
      </c>
      <c r="F1878" t="inlineStr">
        <is>
          <t>Mỹ</t>
        </is>
      </c>
      <c r="G1878" t="inlineStr">
        <is>
          <t>POS</t>
        </is>
      </c>
      <c r="H1878" s="42" t="n">
        <v>6173.92</v>
      </c>
      <c r="I1878" s="42" t="n">
        <v>0</v>
      </c>
      <c r="J1878" s="42" t="n">
        <v>6173.92</v>
      </c>
      <c r="K1878" s="42" t="n">
        <v>13.9</v>
      </c>
      <c r="L1878" s="42" t="n">
        <v>1</v>
      </c>
      <c r="M1878" s="42" t="n">
        <v>17</v>
      </c>
      <c r="N1878" s="42" t="n">
        <v>6160.02</v>
      </c>
      <c r="O1878" s="42" t="n">
        <v>6173.92</v>
      </c>
      <c r="P1878" s="42" t="n">
        <v>0</v>
      </c>
      <c r="Q1878" s="42" t="n">
        <v>0</v>
      </c>
      <c r="R1878" s="42" t="n">
        <v>0</v>
      </c>
      <c r="S1878" s="42">
        <f>N1878-(J1878-K1878)</f>
        <v/>
      </c>
      <c r="T1878">
        <f>IF(N1878=0,0,IF(AND(ABS(S1878)&gt;Calc!$B$8,ABS(S1878)/ABS(N1878)&gt;Calc!$B$9),1,0))</f>
        <v/>
      </c>
      <c r="U1878">
        <f>IF(AND(A1878=Calc!$B$3,OR(Calc!$B$6="*",G1878=Calc!$B$6),OR(Calc!$B$7="*",F1878=Calc!$B$7)),1,0)</f>
        <v/>
      </c>
      <c r="V1878">
        <f>IF(AND(U1878=1,J1878&gt;0),J1878+ROW()/1000000,0)</f>
        <v/>
      </c>
      <c r="W1878">
        <f>IF(AND(U1878=1,OR(N1878&lt;&gt;0,J1878&lt;&gt;0)),ABS(S1878)+ROW()/1000000,0)</f>
        <v/>
      </c>
      <c r="X1878">
        <f>IF(AND(U1878=1,T1878=1,C1878&lt;&gt;0),ABS(S1878)+ROW()/1000000,0)</f>
        <v/>
      </c>
    </row>
    <row r="1879">
      <c r="A1879" t="n">
        <v>201904</v>
      </c>
      <c r="B1879" t="inlineStr">
        <is>
          <t>04/2019</t>
        </is>
      </c>
      <c r="C1879" t="n">
        <v>53</v>
      </c>
      <c r="D1879" t="inlineStr">
        <is>
          <t>S53</t>
        </is>
      </c>
      <c r="E1879" t="inlineStr">
        <is>
          <t>Nexa Montana (S53)</t>
        </is>
      </c>
      <c r="F1879" t="inlineStr">
        <is>
          <t>Mỹ</t>
        </is>
      </c>
      <c r="G1879" t="inlineStr">
        <is>
          <t>POS</t>
        </is>
      </c>
      <c r="H1879" s="42" t="n">
        <v>102</v>
      </c>
      <c r="I1879" s="42" t="n">
        <v>0</v>
      </c>
      <c r="J1879" s="42" t="n">
        <v>102</v>
      </c>
      <c r="K1879" s="42" t="n">
        <v>0</v>
      </c>
      <c r="L1879" s="42" t="n">
        <v>1</v>
      </c>
      <c r="M1879" s="42" t="n">
        <v>1</v>
      </c>
      <c r="N1879" s="42" t="n">
        <v>102</v>
      </c>
      <c r="O1879" s="42" t="n">
        <v>102</v>
      </c>
      <c r="P1879" s="42" t="n">
        <v>0</v>
      </c>
      <c r="Q1879" s="42" t="n">
        <v>0</v>
      </c>
      <c r="R1879" s="42" t="n">
        <v>0</v>
      </c>
      <c r="S1879" s="42">
        <f>N1879-(J1879-K1879)</f>
        <v/>
      </c>
      <c r="T1879">
        <f>IF(N1879=0,0,IF(AND(ABS(S1879)&gt;Calc!$B$8,ABS(S1879)/ABS(N1879)&gt;Calc!$B$9),1,0))</f>
        <v/>
      </c>
      <c r="U1879">
        <f>IF(AND(A1879=Calc!$B$3,OR(Calc!$B$6="*",G1879=Calc!$B$6),OR(Calc!$B$7="*",F1879=Calc!$B$7)),1,0)</f>
        <v/>
      </c>
      <c r="V1879">
        <f>IF(AND(U1879=1,J1879&gt;0),J1879+ROW()/1000000,0)</f>
        <v/>
      </c>
      <c r="W1879">
        <f>IF(AND(U1879=1,OR(N1879&lt;&gt;0,J1879&lt;&gt;0)),ABS(S1879)+ROW()/1000000,0)</f>
        <v/>
      </c>
      <c r="X1879">
        <f>IF(AND(U1879=1,T1879=1,C1879&lt;&gt;0),ABS(S1879)+ROW()/1000000,0)</f>
        <v/>
      </c>
    </row>
    <row r="1880">
      <c r="A1880" t="n">
        <v>201904</v>
      </c>
      <c r="B1880" t="inlineStr">
        <is>
          <t>04/2019</t>
        </is>
      </c>
      <c r="C1880" t="n">
        <v>54</v>
      </c>
      <c r="D1880" t="inlineStr">
        <is>
          <t>S54</t>
        </is>
      </c>
      <c r="E1880" t="inlineStr">
        <is>
          <t>Nexa Nebraska (S54)</t>
        </is>
      </c>
      <c r="F1880" t="inlineStr">
        <is>
          <t>Mỹ</t>
        </is>
      </c>
      <c r="G1880" t="inlineStr">
        <is>
          <t>POS</t>
        </is>
      </c>
      <c r="H1880" s="42" t="n">
        <v>0</v>
      </c>
      <c r="I1880" s="42" t="n">
        <v>0</v>
      </c>
      <c r="J1880" s="42" t="n">
        <v>0</v>
      </c>
      <c r="K1880" s="42" t="n">
        <v>0</v>
      </c>
      <c r="L1880" s="42" t="n">
        <v>0</v>
      </c>
      <c r="M1880" s="42" t="n">
        <v>0</v>
      </c>
      <c r="N1880" s="42" t="n">
        <v>0</v>
      </c>
      <c r="O1880" s="42" t="n">
        <v>0</v>
      </c>
      <c r="P1880" s="42" t="n">
        <v>1</v>
      </c>
      <c r="Q1880" s="42" t="n">
        <v>0</v>
      </c>
      <c r="R1880" s="42" t="n">
        <v>0</v>
      </c>
      <c r="S1880" s="42">
        <f>N1880-(J1880-K1880)</f>
        <v/>
      </c>
      <c r="T1880">
        <f>IF(N1880=0,0,IF(AND(ABS(S1880)&gt;Calc!$B$8,ABS(S1880)/ABS(N1880)&gt;Calc!$B$9),1,0))</f>
        <v/>
      </c>
      <c r="U1880">
        <f>IF(AND(A1880=Calc!$B$3,OR(Calc!$B$6="*",G1880=Calc!$B$6),OR(Calc!$B$7="*",F1880=Calc!$B$7)),1,0)</f>
        <v/>
      </c>
      <c r="V1880">
        <f>IF(AND(U1880=1,J1880&gt;0),J1880+ROW()/1000000,0)</f>
        <v/>
      </c>
      <c r="W1880">
        <f>IF(AND(U1880=1,OR(N1880&lt;&gt;0,J1880&lt;&gt;0)),ABS(S1880)+ROW()/1000000,0)</f>
        <v/>
      </c>
      <c r="X1880">
        <f>IF(AND(U1880=1,T1880=1,C1880&lt;&gt;0),ABS(S1880)+ROW()/1000000,0)</f>
        <v/>
      </c>
    </row>
    <row r="1881">
      <c r="A1881" t="n">
        <v>201904</v>
      </c>
      <c r="B1881" t="inlineStr">
        <is>
          <t>04/2019</t>
        </is>
      </c>
      <c r="C1881" t="n">
        <v>55</v>
      </c>
      <c r="D1881" t="inlineStr">
        <is>
          <t>S55</t>
        </is>
      </c>
      <c r="E1881" t="inlineStr">
        <is>
          <t>Nexa Nevada (S55)</t>
        </is>
      </c>
      <c r="F1881" t="inlineStr">
        <is>
          <t>Mỹ</t>
        </is>
      </c>
      <c r="G1881" t="inlineStr">
        <is>
          <t>POS</t>
        </is>
      </c>
      <c r="H1881" s="42" t="n">
        <v>1587</v>
      </c>
      <c r="I1881" s="42" t="n">
        <v>0</v>
      </c>
      <c r="J1881" s="42" t="n">
        <v>1587</v>
      </c>
      <c r="K1881" s="42" t="n">
        <v>0</v>
      </c>
      <c r="L1881" s="42" t="n">
        <v>1</v>
      </c>
      <c r="M1881" s="42" t="n">
        <v>3</v>
      </c>
      <c r="N1881" s="42" t="n">
        <v>1587</v>
      </c>
      <c r="O1881" s="42" t="n">
        <v>1587</v>
      </c>
      <c r="P1881" s="42" t="n">
        <v>0</v>
      </c>
      <c r="Q1881" s="42" t="n">
        <v>0</v>
      </c>
      <c r="R1881" s="42" t="n">
        <v>0</v>
      </c>
      <c r="S1881" s="42">
        <f>N1881-(J1881-K1881)</f>
        <v/>
      </c>
      <c r="T1881">
        <f>IF(N1881=0,0,IF(AND(ABS(S1881)&gt;Calc!$B$8,ABS(S1881)/ABS(N1881)&gt;Calc!$B$9),1,0))</f>
        <v/>
      </c>
      <c r="U1881">
        <f>IF(AND(A1881=Calc!$B$3,OR(Calc!$B$6="*",G1881=Calc!$B$6),OR(Calc!$B$7="*",F1881=Calc!$B$7)),1,0)</f>
        <v/>
      </c>
      <c r="V1881">
        <f>IF(AND(U1881=1,J1881&gt;0),J1881+ROW()/1000000,0)</f>
        <v/>
      </c>
      <c r="W1881">
        <f>IF(AND(U1881=1,OR(N1881&lt;&gt;0,J1881&lt;&gt;0)),ABS(S1881)+ROW()/1000000,0)</f>
        <v/>
      </c>
      <c r="X1881">
        <f>IF(AND(U1881=1,T1881=1,C1881&lt;&gt;0),ABS(S1881)+ROW()/1000000,0)</f>
        <v/>
      </c>
    </row>
    <row r="1882">
      <c r="A1882" t="n">
        <v>201904</v>
      </c>
      <c r="B1882" t="inlineStr">
        <is>
          <t>04/2019</t>
        </is>
      </c>
      <c r="C1882" t="n">
        <v>56</v>
      </c>
      <c r="D1882" t="inlineStr">
        <is>
          <t>S56</t>
        </is>
      </c>
      <c r="E1882" t="inlineStr">
        <is>
          <t>Nexa New Hampshire (S56)</t>
        </is>
      </c>
      <c r="F1882" t="inlineStr">
        <is>
          <t>Mỹ</t>
        </is>
      </c>
      <c r="G1882" t="inlineStr">
        <is>
          <t>POS</t>
        </is>
      </c>
      <c r="H1882" s="42" t="n">
        <v>610</v>
      </c>
      <c r="I1882" s="42" t="n">
        <v>0</v>
      </c>
      <c r="J1882" s="42" t="n">
        <v>610</v>
      </c>
      <c r="K1882" s="42" t="n">
        <v>0</v>
      </c>
      <c r="L1882" s="42" t="n">
        <v>1</v>
      </c>
      <c r="M1882" s="42" t="n">
        <v>2</v>
      </c>
      <c r="N1882" s="42" t="n">
        <v>610</v>
      </c>
      <c r="O1882" s="42" t="n">
        <v>610</v>
      </c>
      <c r="P1882" s="42" t="n">
        <v>0</v>
      </c>
      <c r="Q1882" s="42" t="n">
        <v>0</v>
      </c>
      <c r="R1882" s="42" t="n">
        <v>0</v>
      </c>
      <c r="S1882" s="42">
        <f>N1882-(J1882-K1882)</f>
        <v/>
      </c>
      <c r="T1882">
        <f>IF(N1882=0,0,IF(AND(ABS(S1882)&gt;Calc!$B$8,ABS(S1882)/ABS(N1882)&gt;Calc!$B$9),1,0))</f>
        <v/>
      </c>
      <c r="U1882">
        <f>IF(AND(A1882=Calc!$B$3,OR(Calc!$B$6="*",G1882=Calc!$B$6),OR(Calc!$B$7="*",F1882=Calc!$B$7)),1,0)</f>
        <v/>
      </c>
      <c r="V1882">
        <f>IF(AND(U1882=1,J1882&gt;0),J1882+ROW()/1000000,0)</f>
        <v/>
      </c>
      <c r="W1882">
        <f>IF(AND(U1882=1,OR(N1882&lt;&gt;0,J1882&lt;&gt;0)),ABS(S1882)+ROW()/1000000,0)</f>
        <v/>
      </c>
      <c r="X1882">
        <f>IF(AND(U1882=1,T1882=1,C1882&lt;&gt;0),ABS(S1882)+ROW()/1000000,0)</f>
        <v/>
      </c>
    </row>
    <row r="1883">
      <c r="A1883" t="n">
        <v>201904</v>
      </c>
      <c r="B1883" t="inlineStr">
        <is>
          <t>04/2019</t>
        </is>
      </c>
      <c r="C1883" t="n">
        <v>57</v>
      </c>
      <c r="D1883" t="inlineStr">
        <is>
          <t>S57</t>
        </is>
      </c>
      <c r="E1883" t="inlineStr">
        <is>
          <t>Nexa New Mexico (S57)</t>
        </is>
      </c>
      <c r="F1883" t="inlineStr">
        <is>
          <t>Mỹ</t>
        </is>
      </c>
      <c r="G1883" t="inlineStr">
        <is>
          <t>POS</t>
        </is>
      </c>
      <c r="H1883" s="42" t="n">
        <v>988.63</v>
      </c>
      <c r="I1883" s="42" t="n">
        <v>0</v>
      </c>
      <c r="J1883" s="42" t="n">
        <v>988.63</v>
      </c>
      <c r="K1883" s="42" t="n">
        <v>0</v>
      </c>
      <c r="L1883" s="42" t="n">
        <v>1</v>
      </c>
      <c r="M1883" s="42" t="n">
        <v>6</v>
      </c>
      <c r="N1883" s="42" t="n">
        <v>988.63</v>
      </c>
      <c r="O1883" s="42" t="n">
        <v>988.63</v>
      </c>
      <c r="P1883" s="42" t="n">
        <v>0</v>
      </c>
      <c r="Q1883" s="42" t="n">
        <v>0</v>
      </c>
      <c r="R1883" s="42" t="n">
        <v>0</v>
      </c>
      <c r="S1883" s="42">
        <f>N1883-(J1883-K1883)</f>
        <v/>
      </c>
      <c r="T1883">
        <f>IF(N1883=0,0,IF(AND(ABS(S1883)&gt;Calc!$B$8,ABS(S1883)/ABS(N1883)&gt;Calc!$B$9),1,0))</f>
        <v/>
      </c>
      <c r="U1883">
        <f>IF(AND(A1883=Calc!$B$3,OR(Calc!$B$6="*",G1883=Calc!$B$6),OR(Calc!$B$7="*",F1883=Calc!$B$7)),1,0)</f>
        <v/>
      </c>
      <c r="V1883">
        <f>IF(AND(U1883=1,J1883&gt;0),J1883+ROW()/1000000,0)</f>
        <v/>
      </c>
      <c r="W1883">
        <f>IF(AND(U1883=1,OR(N1883&lt;&gt;0,J1883&lt;&gt;0)),ABS(S1883)+ROW()/1000000,0)</f>
        <v/>
      </c>
      <c r="X1883">
        <f>IF(AND(U1883=1,T1883=1,C1883&lt;&gt;0),ABS(S1883)+ROW()/1000000,0)</f>
        <v/>
      </c>
    </row>
    <row r="1884">
      <c r="A1884" t="n">
        <v>201904</v>
      </c>
      <c r="B1884" t="inlineStr">
        <is>
          <t>04/2019</t>
        </is>
      </c>
      <c r="C1884" t="n">
        <v>59</v>
      </c>
      <c r="D1884" t="inlineStr">
        <is>
          <t>S59</t>
        </is>
      </c>
      <c r="E1884" t="inlineStr">
        <is>
          <t>Nexa Oregon (S59)</t>
        </is>
      </c>
      <c r="F1884" t="inlineStr">
        <is>
          <t>Mỹ</t>
        </is>
      </c>
      <c r="G1884" t="inlineStr">
        <is>
          <t>POS</t>
        </is>
      </c>
      <c r="H1884" s="42" t="n">
        <v>3837.34</v>
      </c>
      <c r="I1884" s="42" t="n">
        <v>0</v>
      </c>
      <c r="J1884" s="42" t="n">
        <v>3837.34</v>
      </c>
      <c r="K1884" s="42" t="n">
        <v>139.99</v>
      </c>
      <c r="L1884" s="42" t="n">
        <v>3</v>
      </c>
      <c r="M1884" s="42" t="n">
        <v>14</v>
      </c>
      <c r="N1884" s="42" t="n">
        <v>3697.35</v>
      </c>
      <c r="O1884" s="42" t="n">
        <v>3837.34</v>
      </c>
      <c r="P1884" s="42" t="n">
        <v>0</v>
      </c>
      <c r="Q1884" s="42" t="n">
        <v>0</v>
      </c>
      <c r="R1884" s="42" t="n">
        <v>0</v>
      </c>
      <c r="S1884" s="42">
        <f>N1884-(J1884-K1884)</f>
        <v/>
      </c>
      <c r="T1884">
        <f>IF(N1884=0,0,IF(AND(ABS(S1884)&gt;Calc!$B$8,ABS(S1884)/ABS(N1884)&gt;Calc!$B$9),1,0))</f>
        <v/>
      </c>
      <c r="U1884">
        <f>IF(AND(A1884=Calc!$B$3,OR(Calc!$B$6="*",G1884=Calc!$B$6),OR(Calc!$B$7="*",F1884=Calc!$B$7)),1,0)</f>
        <v/>
      </c>
      <c r="V1884">
        <f>IF(AND(U1884=1,J1884&gt;0),J1884+ROW()/1000000,0)</f>
        <v/>
      </c>
      <c r="W1884">
        <f>IF(AND(U1884=1,OR(N1884&lt;&gt;0,J1884&lt;&gt;0)),ABS(S1884)+ROW()/1000000,0)</f>
        <v/>
      </c>
      <c r="X1884">
        <f>IF(AND(U1884=1,T1884=1,C1884&lt;&gt;0),ABS(S1884)+ROW()/1000000,0)</f>
        <v/>
      </c>
    </row>
    <row r="1885">
      <c r="A1885" t="n">
        <v>201904</v>
      </c>
      <c r="B1885" t="inlineStr">
        <is>
          <t>04/2019</t>
        </is>
      </c>
      <c r="C1885" t="n">
        <v>61</v>
      </c>
      <c r="D1885" t="inlineStr">
        <is>
          <t>S61</t>
        </is>
      </c>
      <c r="E1885" t="inlineStr">
        <is>
          <t>Nexa South Carolina (S61)</t>
        </is>
      </c>
      <c r="F1885" t="inlineStr">
        <is>
          <t>Mỹ</t>
        </is>
      </c>
      <c r="G1885" t="inlineStr">
        <is>
          <t>POS</t>
        </is>
      </c>
      <c r="H1885" s="42" t="n">
        <v>6188</v>
      </c>
      <c r="I1885" s="42" t="n">
        <v>0</v>
      </c>
      <c r="J1885" s="42" t="n">
        <v>6188</v>
      </c>
      <c r="K1885" s="42" t="n">
        <v>189.96</v>
      </c>
      <c r="L1885" s="42" t="n">
        <v>1</v>
      </c>
      <c r="M1885" s="42" t="n">
        <v>19</v>
      </c>
      <c r="N1885" s="42" t="n">
        <v>5998.04</v>
      </c>
      <c r="O1885" s="42" t="n">
        <v>6188</v>
      </c>
      <c r="P1885" s="42" t="n">
        <v>0</v>
      </c>
      <c r="Q1885" s="42" t="n">
        <v>0</v>
      </c>
      <c r="R1885" s="42" t="n">
        <v>0</v>
      </c>
      <c r="S1885" s="42">
        <f>N1885-(J1885-K1885)</f>
        <v/>
      </c>
      <c r="T1885">
        <f>IF(N1885=0,0,IF(AND(ABS(S1885)&gt;Calc!$B$8,ABS(S1885)/ABS(N1885)&gt;Calc!$B$9),1,0))</f>
        <v/>
      </c>
      <c r="U1885">
        <f>IF(AND(A1885=Calc!$B$3,OR(Calc!$B$6="*",G1885=Calc!$B$6),OR(Calc!$B$7="*",F1885=Calc!$B$7)),1,0)</f>
        <v/>
      </c>
      <c r="V1885">
        <f>IF(AND(U1885=1,J1885&gt;0),J1885+ROW()/1000000,0)</f>
        <v/>
      </c>
      <c r="W1885">
        <f>IF(AND(U1885=1,OR(N1885&lt;&gt;0,J1885&lt;&gt;0)),ABS(S1885)+ROW()/1000000,0)</f>
        <v/>
      </c>
      <c r="X1885">
        <f>IF(AND(U1885=1,T1885=1,C1885&lt;&gt;0),ABS(S1885)+ROW()/1000000,0)</f>
        <v/>
      </c>
    </row>
    <row r="1886">
      <c r="A1886" t="n">
        <v>201904</v>
      </c>
      <c r="B1886" t="inlineStr">
        <is>
          <t>04/2019</t>
        </is>
      </c>
      <c r="C1886" t="n">
        <v>62</v>
      </c>
      <c r="D1886" t="inlineStr">
        <is>
          <t>S62</t>
        </is>
      </c>
      <c r="E1886" t="inlineStr">
        <is>
          <t>Nexa South Dakota (S62)</t>
        </is>
      </c>
      <c r="F1886" t="inlineStr">
        <is>
          <t>Mỹ</t>
        </is>
      </c>
      <c r="G1886" t="inlineStr">
        <is>
          <t>POS</t>
        </is>
      </c>
      <c r="H1886" s="42" t="n">
        <v>5653</v>
      </c>
      <c r="I1886" s="42" t="n">
        <v>0</v>
      </c>
      <c r="J1886" s="42" t="n">
        <v>5653</v>
      </c>
      <c r="K1886" s="42" t="n">
        <v>0</v>
      </c>
      <c r="L1886" s="42" t="n">
        <v>1</v>
      </c>
      <c r="M1886" s="42" t="n">
        <v>25</v>
      </c>
      <c r="N1886" s="42" t="n">
        <v>5653</v>
      </c>
      <c r="O1886" s="42" t="n">
        <v>5653</v>
      </c>
      <c r="P1886" s="42" t="n">
        <v>0</v>
      </c>
      <c r="Q1886" s="42" t="n">
        <v>0</v>
      </c>
      <c r="R1886" s="42" t="n">
        <v>0</v>
      </c>
      <c r="S1886" s="42">
        <f>N1886-(J1886-K1886)</f>
        <v/>
      </c>
      <c r="T1886">
        <f>IF(N1886=0,0,IF(AND(ABS(S1886)&gt;Calc!$B$8,ABS(S1886)/ABS(N1886)&gt;Calc!$B$9),1,0))</f>
        <v/>
      </c>
      <c r="U1886">
        <f>IF(AND(A1886=Calc!$B$3,OR(Calc!$B$6="*",G1886=Calc!$B$6),OR(Calc!$B$7="*",F1886=Calc!$B$7)),1,0)</f>
        <v/>
      </c>
      <c r="V1886">
        <f>IF(AND(U1886=1,J1886&gt;0),J1886+ROW()/1000000,0)</f>
        <v/>
      </c>
      <c r="W1886">
        <f>IF(AND(U1886=1,OR(N1886&lt;&gt;0,J1886&lt;&gt;0)),ABS(S1886)+ROW()/1000000,0)</f>
        <v/>
      </c>
      <c r="X1886">
        <f>IF(AND(U1886=1,T1886=1,C1886&lt;&gt;0),ABS(S1886)+ROW()/1000000,0)</f>
        <v/>
      </c>
    </row>
    <row r="1887">
      <c r="A1887" t="n">
        <v>201904</v>
      </c>
      <c r="B1887" t="inlineStr">
        <is>
          <t>04/2019</t>
        </is>
      </c>
      <c r="C1887" t="n">
        <v>63</v>
      </c>
      <c r="D1887" t="inlineStr">
        <is>
          <t>S63</t>
        </is>
      </c>
      <c r="E1887" t="inlineStr">
        <is>
          <t>Nexa Utah (S63)</t>
        </is>
      </c>
      <c r="F1887" t="inlineStr">
        <is>
          <t>Mỹ</t>
        </is>
      </c>
      <c r="G1887" t="inlineStr">
        <is>
          <t>POS</t>
        </is>
      </c>
      <c r="H1887" s="42" t="n">
        <v>1741.81</v>
      </c>
      <c r="I1887" s="42" t="n">
        <v>0</v>
      </c>
      <c r="J1887" s="42" t="n">
        <v>1741.81</v>
      </c>
      <c r="K1887" s="42" t="n">
        <v>0</v>
      </c>
      <c r="L1887" s="42" t="n">
        <v>1</v>
      </c>
      <c r="M1887" s="42" t="n">
        <v>14</v>
      </c>
      <c r="N1887" s="42" t="n">
        <v>1741.81</v>
      </c>
      <c r="O1887" s="42" t="n">
        <v>1741.81</v>
      </c>
      <c r="P1887" s="42" t="n">
        <v>0</v>
      </c>
      <c r="Q1887" s="42" t="n">
        <v>0</v>
      </c>
      <c r="R1887" s="42" t="n">
        <v>0</v>
      </c>
      <c r="S1887" s="42">
        <f>N1887-(J1887-K1887)</f>
        <v/>
      </c>
      <c r="T1887">
        <f>IF(N1887=0,0,IF(AND(ABS(S1887)&gt;Calc!$B$8,ABS(S1887)/ABS(N1887)&gt;Calc!$B$9),1,0))</f>
        <v/>
      </c>
      <c r="U1887">
        <f>IF(AND(A1887=Calc!$B$3,OR(Calc!$B$6="*",G1887=Calc!$B$6),OR(Calc!$B$7="*",F1887=Calc!$B$7)),1,0)</f>
        <v/>
      </c>
      <c r="V1887">
        <f>IF(AND(U1887=1,J1887&gt;0),J1887+ROW()/1000000,0)</f>
        <v/>
      </c>
      <c r="W1887">
        <f>IF(AND(U1887=1,OR(N1887&lt;&gt;0,J1887&lt;&gt;0)),ABS(S1887)+ROW()/1000000,0)</f>
        <v/>
      </c>
      <c r="X1887">
        <f>IF(AND(U1887=1,T1887=1,C1887&lt;&gt;0),ABS(S1887)+ROW()/1000000,0)</f>
        <v/>
      </c>
    </row>
    <row r="1888">
      <c r="A1888" t="n">
        <v>201904</v>
      </c>
      <c r="B1888" t="inlineStr">
        <is>
          <t>04/2019</t>
        </is>
      </c>
      <c r="C1888" t="n">
        <v>64</v>
      </c>
      <c r="D1888" t="inlineStr">
        <is>
          <t>S64</t>
        </is>
      </c>
      <c r="E1888" t="inlineStr">
        <is>
          <t>Nexa Washington DC (S64)</t>
        </is>
      </c>
      <c r="F1888" t="inlineStr">
        <is>
          <t>Mỹ</t>
        </is>
      </c>
      <c r="G1888" t="inlineStr">
        <is>
          <t>POS</t>
        </is>
      </c>
      <c r="H1888" s="42" t="n">
        <v>724.78</v>
      </c>
      <c r="I1888" s="42" t="n">
        <v>0</v>
      </c>
      <c r="J1888" s="42" t="n">
        <v>724.78</v>
      </c>
      <c r="K1888" s="42" t="n">
        <v>0</v>
      </c>
      <c r="L1888" s="42" t="n">
        <v>2</v>
      </c>
      <c r="M1888" s="42" t="n">
        <v>5</v>
      </c>
      <c r="N1888" s="42" t="n">
        <v>724.78</v>
      </c>
      <c r="O1888" s="42" t="n">
        <v>724.78</v>
      </c>
      <c r="P1888" s="42" t="n">
        <v>0</v>
      </c>
      <c r="Q1888" s="42" t="n">
        <v>0</v>
      </c>
      <c r="R1888" s="42" t="n">
        <v>0</v>
      </c>
      <c r="S1888" s="42">
        <f>N1888-(J1888-K1888)</f>
        <v/>
      </c>
      <c r="T1888">
        <f>IF(N1888=0,0,IF(AND(ABS(S1888)&gt;Calc!$B$8,ABS(S1888)/ABS(N1888)&gt;Calc!$B$9),1,0))</f>
        <v/>
      </c>
      <c r="U1888">
        <f>IF(AND(A1888=Calc!$B$3,OR(Calc!$B$6="*",G1888=Calc!$B$6),OR(Calc!$B$7="*",F1888=Calc!$B$7)),1,0)</f>
        <v/>
      </c>
      <c r="V1888">
        <f>IF(AND(U1888=1,J1888&gt;0),J1888+ROW()/1000000,0)</f>
        <v/>
      </c>
      <c r="W1888">
        <f>IF(AND(U1888=1,OR(N1888&lt;&gt;0,J1888&lt;&gt;0)),ABS(S1888)+ROW()/1000000,0)</f>
        <v/>
      </c>
      <c r="X1888">
        <f>IF(AND(U1888=1,T1888=1,C1888&lt;&gt;0),ABS(S1888)+ROW()/1000000,0)</f>
        <v/>
      </c>
    </row>
    <row r="1889">
      <c r="A1889" t="n">
        <v>201904</v>
      </c>
      <c r="B1889" t="inlineStr">
        <is>
          <t>04/2019</t>
        </is>
      </c>
      <c r="C1889" t="n">
        <v>65</v>
      </c>
      <c r="D1889" t="inlineStr">
        <is>
          <t>S65</t>
        </is>
      </c>
      <c r="E1889" t="inlineStr">
        <is>
          <t>Nexa West Virginia (S65)</t>
        </is>
      </c>
      <c r="F1889" t="inlineStr">
        <is>
          <t>Mỹ</t>
        </is>
      </c>
      <c r="G1889" t="inlineStr">
        <is>
          <t>POS</t>
        </is>
      </c>
      <c r="H1889" s="42" t="n">
        <v>9468.6</v>
      </c>
      <c r="I1889" s="42" t="n">
        <v>0</v>
      </c>
      <c r="J1889" s="42" t="n">
        <v>9468.6</v>
      </c>
      <c r="K1889" s="42" t="n">
        <v>0</v>
      </c>
      <c r="L1889" s="42" t="n">
        <v>5</v>
      </c>
      <c r="M1889" s="42" t="n">
        <v>56</v>
      </c>
      <c r="N1889" s="42" t="n">
        <v>9468.6</v>
      </c>
      <c r="O1889" s="42" t="n">
        <v>9468.6</v>
      </c>
      <c r="P1889" s="42" t="n">
        <v>0</v>
      </c>
      <c r="Q1889" s="42" t="n">
        <v>0</v>
      </c>
      <c r="R1889" s="42" t="n">
        <v>0</v>
      </c>
      <c r="S1889" s="42">
        <f>N1889-(J1889-K1889)</f>
        <v/>
      </c>
      <c r="T1889">
        <f>IF(N1889=0,0,IF(AND(ABS(S1889)&gt;Calc!$B$8,ABS(S1889)/ABS(N1889)&gt;Calc!$B$9),1,0))</f>
        <v/>
      </c>
      <c r="U1889">
        <f>IF(AND(A1889=Calc!$B$3,OR(Calc!$B$6="*",G1889=Calc!$B$6),OR(Calc!$B$7="*",F1889=Calc!$B$7)),1,0)</f>
        <v/>
      </c>
      <c r="V1889">
        <f>IF(AND(U1889=1,J1889&gt;0),J1889+ROW()/1000000,0)</f>
        <v/>
      </c>
      <c r="W1889">
        <f>IF(AND(U1889=1,OR(N1889&lt;&gt;0,J1889&lt;&gt;0)),ABS(S1889)+ROW()/1000000,0)</f>
        <v/>
      </c>
      <c r="X1889">
        <f>IF(AND(U1889=1,T1889=1,C1889&lt;&gt;0),ABS(S1889)+ROW()/1000000,0)</f>
        <v/>
      </c>
    </row>
    <row r="1890">
      <c r="A1890" t="n">
        <v>201904</v>
      </c>
      <c r="B1890" t="inlineStr">
        <is>
          <t>04/2019</t>
        </is>
      </c>
      <c r="C1890" t="n">
        <v>66</v>
      </c>
      <c r="D1890" t="inlineStr">
        <is>
          <t>S66</t>
        </is>
      </c>
      <c r="E1890" t="inlineStr">
        <is>
          <t>Nexa Wyoming (S66)</t>
        </is>
      </c>
      <c r="F1890" t="inlineStr">
        <is>
          <t>Mỹ</t>
        </is>
      </c>
      <c r="G1890" t="inlineStr">
        <is>
          <t>POS</t>
        </is>
      </c>
      <c r="H1890" s="42" t="n">
        <v>2431.78</v>
      </c>
      <c r="I1890" s="42" t="n">
        <v>0</v>
      </c>
      <c r="J1890" s="42" t="n">
        <v>2431.78</v>
      </c>
      <c r="K1890" s="42" t="n">
        <v>0</v>
      </c>
      <c r="L1890" s="42" t="n">
        <v>2</v>
      </c>
      <c r="M1890" s="42" t="n">
        <v>22</v>
      </c>
      <c r="N1890" s="42" t="n">
        <v>2431.78</v>
      </c>
      <c r="O1890" s="42" t="n">
        <v>2431.78</v>
      </c>
      <c r="P1890" s="42" t="n">
        <v>0</v>
      </c>
      <c r="Q1890" s="42" t="n">
        <v>0</v>
      </c>
      <c r="R1890" s="42" t="n">
        <v>1</v>
      </c>
      <c r="S1890" s="42">
        <f>N1890-(J1890-K1890)</f>
        <v/>
      </c>
      <c r="T1890">
        <f>IF(N1890=0,0,IF(AND(ABS(S1890)&gt;Calc!$B$8,ABS(S1890)/ABS(N1890)&gt;Calc!$B$9),1,0))</f>
        <v/>
      </c>
      <c r="U1890">
        <f>IF(AND(A1890=Calc!$B$3,OR(Calc!$B$6="*",G1890=Calc!$B$6),OR(Calc!$B$7="*",F1890=Calc!$B$7)),1,0)</f>
        <v/>
      </c>
      <c r="V1890">
        <f>IF(AND(U1890=1,J1890&gt;0),J1890+ROW()/1000000,0)</f>
        <v/>
      </c>
      <c r="W1890">
        <f>IF(AND(U1890=1,OR(N1890&lt;&gt;0,J1890&lt;&gt;0)),ABS(S1890)+ROW()/1000000,0)</f>
        <v/>
      </c>
      <c r="X1890">
        <f>IF(AND(U1890=1,T1890=1,C1890&lt;&gt;0),ABS(S1890)+ROW()/1000000,0)</f>
        <v/>
      </c>
    </row>
    <row r="1891">
      <c r="A1891" t="n">
        <v>201905</v>
      </c>
      <c r="B1891" t="inlineStr">
        <is>
          <t>05/2019</t>
        </is>
      </c>
      <c r="C1891" t="n">
        <v>0</v>
      </c>
      <c r="D1891" t="inlineStr">
        <is>
          <t>ONL</t>
        </is>
      </c>
      <c r="E1891" t="inlineStr">
        <is>
          <t>Nexa Online (website/app)</t>
        </is>
      </c>
      <c r="F1891" t="inlineStr">
        <is>
          <t>Online</t>
        </is>
      </c>
      <c r="G1891" t="inlineStr">
        <is>
          <t>ONLINE</t>
        </is>
      </c>
      <c r="H1891" s="42" t="n">
        <v>336050.55</v>
      </c>
      <c r="I1891" s="42" t="n">
        <v>7101.18</v>
      </c>
      <c r="J1891" s="42" t="n">
        <v>328949.37</v>
      </c>
      <c r="K1891" s="42" t="n">
        <v>1105.95</v>
      </c>
      <c r="L1891" s="42" t="n">
        <v>182</v>
      </c>
      <c r="M1891" s="42" t="n">
        <v>1303</v>
      </c>
      <c r="N1891" s="42" t="n">
        <v>294860.05</v>
      </c>
      <c r="O1891" s="42" t="n">
        <v>295966</v>
      </c>
      <c r="P1891" s="42" t="n">
        <v>5</v>
      </c>
      <c r="Q1891" s="42" t="n">
        <v>0</v>
      </c>
      <c r="R1891" s="42" t="n">
        <v>0</v>
      </c>
      <c r="S1891" s="42">
        <f>N1891-(J1891-K1891)</f>
        <v/>
      </c>
      <c r="T1891">
        <f>IF(N1891=0,0,IF(AND(ABS(S1891)&gt;Calc!$B$8,ABS(S1891)/ABS(N1891)&gt;Calc!$B$9),1,0))</f>
        <v/>
      </c>
      <c r="U1891">
        <f>IF(AND(A1891=Calc!$B$3,OR(Calc!$B$6="*",G1891=Calc!$B$6),OR(Calc!$B$7="*",F1891=Calc!$B$7)),1,0)</f>
        <v/>
      </c>
      <c r="V1891">
        <f>IF(AND(U1891=1,J1891&gt;0),J1891+ROW()/1000000,0)</f>
        <v/>
      </c>
      <c r="W1891">
        <f>IF(AND(U1891=1,OR(N1891&lt;&gt;0,J1891&lt;&gt;0)),ABS(S1891)+ROW()/1000000,0)</f>
        <v/>
      </c>
      <c r="X1891">
        <f>IF(AND(U1891=1,T1891=1,C1891&lt;&gt;0),ABS(S1891)+ROW()/1000000,0)</f>
        <v/>
      </c>
    </row>
    <row r="1892">
      <c r="A1892" t="n">
        <v>201905</v>
      </c>
      <c r="B1892" t="inlineStr">
        <is>
          <t>05/2019</t>
        </is>
      </c>
      <c r="C1892" t="n">
        <v>1</v>
      </c>
      <c r="D1892" t="inlineStr">
        <is>
          <t>S01</t>
        </is>
      </c>
      <c r="E1892" t="inlineStr">
        <is>
          <t>Nexa Australian Capital Territory (S01)</t>
        </is>
      </c>
      <c r="F1892" t="inlineStr">
        <is>
          <t>Úc</t>
        </is>
      </c>
      <c r="G1892" t="inlineStr">
        <is>
          <t>POS</t>
        </is>
      </c>
      <c r="H1892" s="42" t="n">
        <v>899.4400000000001</v>
      </c>
      <c r="I1892" s="42" t="n">
        <v>0</v>
      </c>
      <c r="J1892" s="42" t="n">
        <v>899.4400000000001</v>
      </c>
      <c r="K1892" s="42" t="n">
        <v>0</v>
      </c>
      <c r="L1892" s="42" t="n">
        <v>2</v>
      </c>
      <c r="M1892" s="42" t="n">
        <v>15</v>
      </c>
      <c r="N1892" s="42" t="n">
        <v>899.4400000000001</v>
      </c>
      <c r="O1892" s="42" t="n">
        <v>899.4400000000001</v>
      </c>
      <c r="P1892" s="42" t="n">
        <v>0</v>
      </c>
      <c r="Q1892" s="42" t="n">
        <v>0</v>
      </c>
      <c r="R1892" s="42" t="n">
        <v>0</v>
      </c>
      <c r="S1892" s="42">
        <f>N1892-(J1892-K1892)</f>
        <v/>
      </c>
      <c r="T1892">
        <f>IF(N1892=0,0,IF(AND(ABS(S1892)&gt;Calc!$B$8,ABS(S1892)/ABS(N1892)&gt;Calc!$B$9),1,0))</f>
        <v/>
      </c>
      <c r="U1892">
        <f>IF(AND(A1892=Calc!$B$3,OR(Calc!$B$6="*",G1892=Calc!$B$6),OR(Calc!$B$7="*",F1892=Calc!$B$7)),1,0)</f>
        <v/>
      </c>
      <c r="V1892">
        <f>IF(AND(U1892=1,J1892&gt;0),J1892+ROW()/1000000,0)</f>
        <v/>
      </c>
      <c r="W1892">
        <f>IF(AND(U1892=1,OR(N1892&lt;&gt;0,J1892&lt;&gt;0)),ABS(S1892)+ROW()/1000000,0)</f>
        <v/>
      </c>
      <c r="X1892">
        <f>IF(AND(U1892=1,T1892=1,C1892&lt;&gt;0),ABS(S1892)+ROW()/1000000,0)</f>
        <v/>
      </c>
    </row>
    <row r="1893">
      <c r="A1893" t="n">
        <v>201905</v>
      </c>
      <c r="B1893" t="inlineStr">
        <is>
          <t>05/2019</t>
        </is>
      </c>
      <c r="C1893" t="n">
        <v>4</v>
      </c>
      <c r="D1893" t="inlineStr">
        <is>
          <t>S04</t>
        </is>
      </c>
      <c r="E1893" t="inlineStr">
        <is>
          <t>Nexa Tasmania (S04)</t>
        </is>
      </c>
      <c r="F1893" t="inlineStr">
        <is>
          <t>Úc</t>
        </is>
      </c>
      <c r="G1893" t="inlineStr">
        <is>
          <t>POS</t>
        </is>
      </c>
      <c r="H1893" s="42" t="n">
        <v>7090.96</v>
      </c>
      <c r="I1893" s="42" t="n">
        <v>0</v>
      </c>
      <c r="J1893" s="42" t="n">
        <v>7090.96</v>
      </c>
      <c r="K1893" s="42" t="n">
        <v>0</v>
      </c>
      <c r="L1893" s="42" t="n">
        <v>4</v>
      </c>
      <c r="M1893" s="42" t="n">
        <v>28</v>
      </c>
      <c r="N1893" s="42" t="n">
        <v>7090.96</v>
      </c>
      <c r="O1893" s="42" t="n">
        <v>7090.96</v>
      </c>
      <c r="P1893" s="42" t="n">
        <v>1</v>
      </c>
      <c r="Q1893" s="42" t="n">
        <v>0</v>
      </c>
      <c r="R1893" s="42" t="n">
        <v>0</v>
      </c>
      <c r="S1893" s="42">
        <f>N1893-(J1893-K1893)</f>
        <v/>
      </c>
      <c r="T1893">
        <f>IF(N1893=0,0,IF(AND(ABS(S1893)&gt;Calc!$B$8,ABS(S1893)/ABS(N1893)&gt;Calc!$B$9),1,0))</f>
        <v/>
      </c>
      <c r="U1893">
        <f>IF(AND(A1893=Calc!$B$3,OR(Calc!$B$6="*",G1893=Calc!$B$6),OR(Calc!$B$7="*",F1893=Calc!$B$7)),1,0)</f>
        <v/>
      </c>
      <c r="V1893">
        <f>IF(AND(U1893=1,J1893&gt;0),J1893+ROW()/1000000,0)</f>
        <v/>
      </c>
      <c r="W1893">
        <f>IF(AND(U1893=1,OR(N1893&lt;&gt;0,J1893&lt;&gt;0)),ABS(S1893)+ROW()/1000000,0)</f>
        <v/>
      </c>
      <c r="X1893">
        <f>IF(AND(U1893=1,T1893=1,C1893&lt;&gt;0),ABS(S1893)+ROW()/1000000,0)</f>
        <v/>
      </c>
    </row>
    <row r="1894">
      <c r="A1894" t="n">
        <v>201905</v>
      </c>
      <c r="B1894" t="inlineStr">
        <is>
          <t>05/2019</t>
        </is>
      </c>
      <c r="C1894" t="n">
        <v>5</v>
      </c>
      <c r="D1894" t="inlineStr">
        <is>
          <t>S05</t>
        </is>
      </c>
      <c r="E1894" t="inlineStr">
        <is>
          <t>Nexa Victoria (S05)</t>
        </is>
      </c>
      <c r="F1894" t="inlineStr">
        <is>
          <t>Úc</t>
        </is>
      </c>
      <c r="G1894" t="inlineStr">
        <is>
          <t>POS</t>
        </is>
      </c>
      <c r="H1894" s="42" t="n">
        <v>7128.22</v>
      </c>
      <c r="I1894" s="42" t="n">
        <v>0</v>
      </c>
      <c r="J1894" s="42" t="n">
        <v>7128.22</v>
      </c>
      <c r="K1894" s="42" t="n">
        <v>0</v>
      </c>
      <c r="L1894" s="42" t="n">
        <v>8</v>
      </c>
      <c r="M1894" s="42" t="n">
        <v>31</v>
      </c>
      <c r="N1894" s="42" t="n">
        <v>7128.22</v>
      </c>
      <c r="O1894" s="42" t="n">
        <v>7128.22</v>
      </c>
      <c r="P1894" s="42" t="n">
        <v>0</v>
      </c>
      <c r="Q1894" s="42" t="n">
        <v>0</v>
      </c>
      <c r="R1894" s="42" t="n">
        <v>0</v>
      </c>
      <c r="S1894" s="42">
        <f>N1894-(J1894-K1894)</f>
        <v/>
      </c>
      <c r="T1894">
        <f>IF(N1894=0,0,IF(AND(ABS(S1894)&gt;Calc!$B$8,ABS(S1894)/ABS(N1894)&gt;Calc!$B$9),1,0))</f>
        <v/>
      </c>
      <c r="U1894">
        <f>IF(AND(A1894=Calc!$B$3,OR(Calc!$B$6="*",G1894=Calc!$B$6),OR(Calc!$B$7="*",F1894=Calc!$B$7)),1,0)</f>
        <v/>
      </c>
      <c r="V1894">
        <f>IF(AND(U1894=1,J1894&gt;0),J1894+ROW()/1000000,0)</f>
        <v/>
      </c>
      <c r="W1894">
        <f>IF(AND(U1894=1,OR(N1894&lt;&gt;0,J1894&lt;&gt;0)),ABS(S1894)+ROW()/1000000,0)</f>
        <v/>
      </c>
      <c r="X1894">
        <f>IF(AND(U1894=1,T1894=1,C1894&lt;&gt;0),ABS(S1894)+ROW()/1000000,0)</f>
        <v/>
      </c>
    </row>
    <row r="1895">
      <c r="A1895" t="n">
        <v>201905</v>
      </c>
      <c r="B1895" t="inlineStr">
        <is>
          <t>05/2019</t>
        </is>
      </c>
      <c r="C1895" t="n">
        <v>6</v>
      </c>
      <c r="D1895" t="inlineStr">
        <is>
          <t>S06</t>
        </is>
      </c>
      <c r="E1895" t="inlineStr">
        <is>
          <t>Nexa Western Australia (S06)</t>
        </is>
      </c>
      <c r="F1895" t="inlineStr">
        <is>
          <t>Úc</t>
        </is>
      </c>
      <c r="G1895" t="inlineStr">
        <is>
          <t>POS</t>
        </is>
      </c>
      <c r="H1895" s="42" t="n">
        <v>8106.58</v>
      </c>
      <c r="I1895" s="42" t="n">
        <v>0</v>
      </c>
      <c r="J1895" s="42" t="n">
        <v>8106.58</v>
      </c>
      <c r="K1895" s="42" t="n">
        <v>0</v>
      </c>
      <c r="L1895" s="42" t="n">
        <v>8</v>
      </c>
      <c r="M1895" s="42" t="n">
        <v>45</v>
      </c>
      <c r="N1895" s="42" t="n">
        <v>8106.58</v>
      </c>
      <c r="O1895" s="42" t="n">
        <v>8106.58</v>
      </c>
      <c r="P1895" s="42" t="n">
        <v>1</v>
      </c>
      <c r="Q1895" s="42" t="n">
        <v>0</v>
      </c>
      <c r="R1895" s="42" t="n">
        <v>0</v>
      </c>
      <c r="S1895" s="42">
        <f>N1895-(J1895-K1895)</f>
        <v/>
      </c>
      <c r="T1895">
        <f>IF(N1895=0,0,IF(AND(ABS(S1895)&gt;Calc!$B$8,ABS(S1895)/ABS(N1895)&gt;Calc!$B$9),1,0))</f>
        <v/>
      </c>
      <c r="U1895">
        <f>IF(AND(A1895=Calc!$B$3,OR(Calc!$B$6="*",G1895=Calc!$B$6),OR(Calc!$B$7="*",F1895=Calc!$B$7)),1,0)</f>
        <v/>
      </c>
      <c r="V1895">
        <f>IF(AND(U1895=1,J1895&gt;0),J1895+ROW()/1000000,0)</f>
        <v/>
      </c>
      <c r="W1895">
        <f>IF(AND(U1895=1,OR(N1895&lt;&gt;0,J1895&lt;&gt;0)),ABS(S1895)+ROW()/1000000,0)</f>
        <v/>
      </c>
      <c r="X1895">
        <f>IF(AND(U1895=1,T1895=1,C1895&lt;&gt;0),ABS(S1895)+ROW()/1000000,0)</f>
        <v/>
      </c>
    </row>
    <row r="1896">
      <c r="A1896" t="n">
        <v>201905</v>
      </c>
      <c r="B1896" t="inlineStr">
        <is>
          <t>05/2019</t>
        </is>
      </c>
      <c r="C1896" t="n">
        <v>8</v>
      </c>
      <c r="D1896" t="inlineStr">
        <is>
          <t>S08</t>
        </is>
      </c>
      <c r="E1896" t="inlineStr">
        <is>
          <t>Nexa Newfoundland and Labrador (S08)</t>
        </is>
      </c>
      <c r="F1896" t="inlineStr">
        <is>
          <t>Canada</t>
        </is>
      </c>
      <c r="G1896" t="inlineStr">
        <is>
          <t>POS</t>
        </is>
      </c>
      <c r="H1896" s="42" t="n">
        <v>26174.93</v>
      </c>
      <c r="I1896" s="42" t="n">
        <v>0</v>
      </c>
      <c r="J1896" s="42" t="n">
        <v>26174.93</v>
      </c>
      <c r="K1896" s="42" t="n">
        <v>5.5</v>
      </c>
      <c r="L1896" s="42" t="n">
        <v>16</v>
      </c>
      <c r="M1896" s="42" t="n">
        <v>75</v>
      </c>
      <c r="N1896" s="42" t="n">
        <v>26169.43</v>
      </c>
      <c r="O1896" s="42" t="n">
        <v>26174.93</v>
      </c>
      <c r="P1896" s="42" t="n">
        <v>0</v>
      </c>
      <c r="Q1896" s="42" t="n">
        <v>0</v>
      </c>
      <c r="R1896" s="42" t="n">
        <v>0</v>
      </c>
      <c r="S1896" s="42">
        <f>N1896-(J1896-K1896)</f>
        <v/>
      </c>
      <c r="T1896">
        <f>IF(N1896=0,0,IF(AND(ABS(S1896)&gt;Calc!$B$8,ABS(S1896)/ABS(N1896)&gt;Calc!$B$9),1,0))</f>
        <v/>
      </c>
      <c r="U1896">
        <f>IF(AND(A1896=Calc!$B$3,OR(Calc!$B$6="*",G1896=Calc!$B$6),OR(Calc!$B$7="*",F1896=Calc!$B$7)),1,0)</f>
        <v/>
      </c>
      <c r="V1896">
        <f>IF(AND(U1896=1,J1896&gt;0),J1896+ROW()/1000000,0)</f>
        <v/>
      </c>
      <c r="W1896">
        <f>IF(AND(U1896=1,OR(N1896&lt;&gt;0,J1896&lt;&gt;0)),ABS(S1896)+ROW()/1000000,0)</f>
        <v/>
      </c>
      <c r="X1896">
        <f>IF(AND(U1896=1,T1896=1,C1896&lt;&gt;0),ABS(S1896)+ROW()/1000000,0)</f>
        <v/>
      </c>
    </row>
    <row r="1897">
      <c r="A1897" t="n">
        <v>201905</v>
      </c>
      <c r="B1897" t="inlineStr">
        <is>
          <t>05/2019</t>
        </is>
      </c>
      <c r="C1897" t="n">
        <v>9</v>
      </c>
      <c r="D1897" t="inlineStr">
        <is>
          <t>S09</t>
        </is>
      </c>
      <c r="E1897" t="inlineStr">
        <is>
          <t>Nexa Northwest Territories (S09)</t>
        </is>
      </c>
      <c r="F1897" t="inlineStr">
        <is>
          <t>Canada</t>
        </is>
      </c>
      <c r="G1897" t="inlineStr">
        <is>
          <t>POS</t>
        </is>
      </c>
      <c r="H1897" s="42" t="n">
        <v>34630.58</v>
      </c>
      <c r="I1897" s="42" t="n">
        <v>0</v>
      </c>
      <c r="J1897" s="42" t="n">
        <v>34630.58</v>
      </c>
      <c r="K1897" s="42" t="n">
        <v>181</v>
      </c>
      <c r="L1897" s="42" t="n">
        <v>11</v>
      </c>
      <c r="M1897" s="42" t="n">
        <v>80</v>
      </c>
      <c r="N1897" s="42" t="n">
        <v>34449.58</v>
      </c>
      <c r="O1897" s="42" t="n">
        <v>34630.58</v>
      </c>
      <c r="P1897" s="42" t="n">
        <v>0</v>
      </c>
      <c r="Q1897" s="42" t="n">
        <v>0</v>
      </c>
      <c r="R1897" s="42" t="n">
        <v>0</v>
      </c>
      <c r="S1897" s="42">
        <f>N1897-(J1897-K1897)</f>
        <v/>
      </c>
      <c r="T1897">
        <f>IF(N1897=0,0,IF(AND(ABS(S1897)&gt;Calc!$B$8,ABS(S1897)/ABS(N1897)&gt;Calc!$B$9),1,0))</f>
        <v/>
      </c>
      <c r="U1897">
        <f>IF(AND(A1897=Calc!$B$3,OR(Calc!$B$6="*",G1897=Calc!$B$6),OR(Calc!$B$7="*",F1897=Calc!$B$7)),1,0)</f>
        <v/>
      </c>
      <c r="V1897">
        <f>IF(AND(U1897=1,J1897&gt;0),J1897+ROW()/1000000,0)</f>
        <v/>
      </c>
      <c r="W1897">
        <f>IF(AND(U1897=1,OR(N1897&lt;&gt;0,J1897&lt;&gt;0)),ABS(S1897)+ROW()/1000000,0)</f>
        <v/>
      </c>
      <c r="X1897">
        <f>IF(AND(U1897=1,T1897=1,C1897&lt;&gt;0),ABS(S1897)+ROW()/1000000,0)</f>
        <v/>
      </c>
    </row>
    <row r="1898">
      <c r="A1898" t="n">
        <v>201905</v>
      </c>
      <c r="B1898" t="inlineStr">
        <is>
          <t>05/2019</t>
        </is>
      </c>
      <c r="C1898" t="n">
        <v>10</v>
      </c>
      <c r="D1898" t="inlineStr">
        <is>
          <t>S10</t>
        </is>
      </c>
      <c r="E1898" t="inlineStr">
        <is>
          <t>Nexa Nunavut (S10)</t>
        </is>
      </c>
      <c r="F1898" t="inlineStr">
        <is>
          <t>Canada</t>
        </is>
      </c>
      <c r="G1898" t="inlineStr">
        <is>
          <t>POS</t>
        </is>
      </c>
      <c r="H1898" s="42" t="n">
        <v>12391.49</v>
      </c>
      <c r="I1898" s="42" t="n">
        <v>0</v>
      </c>
      <c r="J1898" s="42" t="n">
        <v>12391.49</v>
      </c>
      <c r="K1898" s="42" t="n">
        <v>0</v>
      </c>
      <c r="L1898" s="42" t="n">
        <v>10</v>
      </c>
      <c r="M1898" s="42" t="n">
        <v>71</v>
      </c>
      <c r="N1898" s="42" t="n">
        <v>12391.49</v>
      </c>
      <c r="O1898" s="42" t="n">
        <v>12391.49</v>
      </c>
      <c r="P1898" s="42" t="n">
        <v>0</v>
      </c>
      <c r="Q1898" s="42" t="n">
        <v>0</v>
      </c>
      <c r="R1898" s="42" t="n">
        <v>0</v>
      </c>
      <c r="S1898" s="42">
        <f>N1898-(J1898-K1898)</f>
        <v/>
      </c>
      <c r="T1898">
        <f>IF(N1898=0,0,IF(AND(ABS(S1898)&gt;Calc!$B$8,ABS(S1898)/ABS(N1898)&gt;Calc!$B$9),1,0))</f>
        <v/>
      </c>
      <c r="U1898">
        <f>IF(AND(A1898=Calc!$B$3,OR(Calc!$B$6="*",G1898=Calc!$B$6),OR(Calc!$B$7="*",F1898=Calc!$B$7)),1,0)</f>
        <v/>
      </c>
      <c r="V1898">
        <f>IF(AND(U1898=1,J1898&gt;0),J1898+ROW()/1000000,0)</f>
        <v/>
      </c>
      <c r="W1898">
        <f>IF(AND(U1898=1,OR(N1898&lt;&gt;0,J1898&lt;&gt;0)),ABS(S1898)+ROW()/1000000,0)</f>
        <v/>
      </c>
      <c r="X1898">
        <f>IF(AND(U1898=1,T1898=1,C1898&lt;&gt;0),ABS(S1898)+ROW()/1000000,0)</f>
        <v/>
      </c>
    </row>
    <row r="1899">
      <c r="A1899" t="n">
        <v>201905</v>
      </c>
      <c r="B1899" t="inlineStr">
        <is>
          <t>05/2019</t>
        </is>
      </c>
      <c r="C1899" t="n">
        <v>12</v>
      </c>
      <c r="D1899" t="inlineStr">
        <is>
          <t>S12</t>
        </is>
      </c>
      <c r="E1899" t="inlineStr">
        <is>
          <t>Nexa Basse-Normandie (S12)</t>
        </is>
      </c>
      <c r="F1899" t="inlineStr">
        <is>
          <t>Pháp</t>
        </is>
      </c>
      <c r="G1899" t="inlineStr">
        <is>
          <t>POS</t>
        </is>
      </c>
      <c r="H1899" s="42" t="n">
        <v>1689.99</v>
      </c>
      <c r="I1899" s="42" t="n">
        <v>0</v>
      </c>
      <c r="J1899" s="42" t="n">
        <v>1689.99</v>
      </c>
      <c r="K1899" s="42" t="n">
        <v>0</v>
      </c>
      <c r="L1899" s="42" t="n">
        <v>1</v>
      </c>
      <c r="M1899" s="42" t="n">
        <v>4</v>
      </c>
      <c r="N1899" s="42" t="n">
        <v>1689.99</v>
      </c>
      <c r="O1899" s="42" t="n">
        <v>1689.99</v>
      </c>
      <c r="P1899" s="42" t="n">
        <v>0</v>
      </c>
      <c r="Q1899" s="42" t="n">
        <v>0</v>
      </c>
      <c r="R1899" s="42" t="n">
        <v>0</v>
      </c>
      <c r="S1899" s="42">
        <f>N1899-(J1899-K1899)</f>
        <v/>
      </c>
      <c r="T1899">
        <f>IF(N1899=0,0,IF(AND(ABS(S1899)&gt;Calc!$B$8,ABS(S1899)/ABS(N1899)&gt;Calc!$B$9),1,0))</f>
        <v/>
      </c>
      <c r="U1899">
        <f>IF(AND(A1899=Calc!$B$3,OR(Calc!$B$6="*",G1899=Calc!$B$6),OR(Calc!$B$7="*",F1899=Calc!$B$7)),1,0)</f>
        <v/>
      </c>
      <c r="V1899">
        <f>IF(AND(U1899=1,J1899&gt;0),J1899+ROW()/1000000,0)</f>
        <v/>
      </c>
      <c r="W1899">
        <f>IF(AND(U1899=1,OR(N1899&lt;&gt;0,J1899&lt;&gt;0)),ABS(S1899)+ROW()/1000000,0)</f>
        <v/>
      </c>
      <c r="X1899">
        <f>IF(AND(U1899=1,T1899=1,C1899&lt;&gt;0),ABS(S1899)+ROW()/1000000,0)</f>
        <v/>
      </c>
    </row>
    <row r="1900">
      <c r="A1900" t="n">
        <v>201905</v>
      </c>
      <c r="B1900" t="inlineStr">
        <is>
          <t>05/2019</t>
        </is>
      </c>
      <c r="C1900" t="n">
        <v>13</v>
      </c>
      <c r="D1900" t="inlineStr">
        <is>
          <t>S13</t>
        </is>
      </c>
      <c r="E1900" t="inlineStr">
        <is>
          <t>Nexa Corse (S13)</t>
        </is>
      </c>
      <c r="F1900" t="inlineStr">
        <is>
          <t>Pháp</t>
        </is>
      </c>
      <c r="G1900" t="inlineStr">
        <is>
          <t>POS</t>
        </is>
      </c>
      <c r="H1900" s="42" t="n">
        <v>8154.52</v>
      </c>
      <c r="I1900" s="42" t="n">
        <v>0</v>
      </c>
      <c r="J1900" s="42" t="n">
        <v>8154.52</v>
      </c>
      <c r="K1900" s="42" t="n">
        <v>0</v>
      </c>
      <c r="L1900" s="42" t="n">
        <v>4</v>
      </c>
      <c r="M1900" s="42" t="n">
        <v>30</v>
      </c>
      <c r="N1900" s="42" t="n">
        <v>8154.52</v>
      </c>
      <c r="O1900" s="42" t="n">
        <v>8154.52</v>
      </c>
      <c r="P1900" s="42" t="n">
        <v>0</v>
      </c>
      <c r="Q1900" s="42" t="n">
        <v>0</v>
      </c>
      <c r="R1900" s="42" t="n">
        <v>0</v>
      </c>
      <c r="S1900" s="42">
        <f>N1900-(J1900-K1900)</f>
        <v/>
      </c>
      <c r="T1900">
        <f>IF(N1900=0,0,IF(AND(ABS(S1900)&gt;Calc!$B$8,ABS(S1900)/ABS(N1900)&gt;Calc!$B$9),1,0))</f>
        <v/>
      </c>
      <c r="U1900">
        <f>IF(AND(A1900=Calc!$B$3,OR(Calc!$B$6="*",G1900=Calc!$B$6),OR(Calc!$B$7="*",F1900=Calc!$B$7)),1,0)</f>
        <v/>
      </c>
      <c r="V1900">
        <f>IF(AND(U1900=1,J1900&gt;0),J1900+ROW()/1000000,0)</f>
        <v/>
      </c>
      <c r="W1900">
        <f>IF(AND(U1900=1,OR(N1900&lt;&gt;0,J1900&lt;&gt;0)),ABS(S1900)+ROW()/1000000,0)</f>
        <v/>
      </c>
      <c r="X1900">
        <f>IF(AND(U1900=1,T1900=1,C1900&lt;&gt;0),ABS(S1900)+ROW()/1000000,0)</f>
        <v/>
      </c>
    </row>
    <row r="1901">
      <c r="A1901" t="n">
        <v>201905</v>
      </c>
      <c r="B1901" t="inlineStr">
        <is>
          <t>05/2019</t>
        </is>
      </c>
      <c r="C1901" t="n">
        <v>15</v>
      </c>
      <c r="D1901" t="inlineStr">
        <is>
          <t>S15</t>
        </is>
      </c>
      <c r="E1901" t="inlineStr">
        <is>
          <t>Nexa La Réunion (S15)</t>
        </is>
      </c>
      <c r="F1901" t="inlineStr">
        <is>
          <t>Pháp</t>
        </is>
      </c>
      <c r="G1901" t="inlineStr">
        <is>
          <t>POS</t>
        </is>
      </c>
      <c r="H1901" s="42" t="n">
        <v>254.93</v>
      </c>
      <c r="I1901" s="42" t="n">
        <v>0</v>
      </c>
      <c r="J1901" s="42" t="n">
        <v>254.93</v>
      </c>
      <c r="K1901" s="42" t="n">
        <v>0</v>
      </c>
      <c r="L1901" s="42" t="n">
        <v>1</v>
      </c>
      <c r="M1901" s="42" t="n">
        <v>7</v>
      </c>
      <c r="N1901" s="42" t="n">
        <v>254.93</v>
      </c>
      <c r="O1901" s="42" t="n">
        <v>254.93</v>
      </c>
      <c r="P1901" s="42" t="n">
        <v>0</v>
      </c>
      <c r="Q1901" s="42" t="n">
        <v>0</v>
      </c>
      <c r="R1901" s="42" t="n">
        <v>0</v>
      </c>
      <c r="S1901" s="42">
        <f>N1901-(J1901-K1901)</f>
        <v/>
      </c>
      <c r="T1901">
        <f>IF(N1901=0,0,IF(AND(ABS(S1901)&gt;Calc!$B$8,ABS(S1901)/ABS(N1901)&gt;Calc!$B$9),1,0))</f>
        <v/>
      </c>
      <c r="U1901">
        <f>IF(AND(A1901=Calc!$B$3,OR(Calc!$B$6="*",G1901=Calc!$B$6),OR(Calc!$B$7="*",F1901=Calc!$B$7)),1,0)</f>
        <v/>
      </c>
      <c r="V1901">
        <f>IF(AND(U1901=1,J1901&gt;0),J1901+ROW()/1000000,0)</f>
        <v/>
      </c>
      <c r="W1901">
        <f>IF(AND(U1901=1,OR(N1901&lt;&gt;0,J1901&lt;&gt;0)),ABS(S1901)+ROW()/1000000,0)</f>
        <v/>
      </c>
      <c r="X1901">
        <f>IF(AND(U1901=1,T1901=1,C1901&lt;&gt;0),ABS(S1901)+ROW()/1000000,0)</f>
        <v/>
      </c>
    </row>
    <row r="1902">
      <c r="A1902" t="n">
        <v>201905</v>
      </c>
      <c r="B1902" t="inlineStr">
        <is>
          <t>05/2019</t>
        </is>
      </c>
      <c r="C1902" t="n">
        <v>16</v>
      </c>
      <c r="D1902" t="inlineStr">
        <is>
          <t>S16</t>
        </is>
      </c>
      <c r="E1902" t="inlineStr">
        <is>
          <t>Nexa Limousin (S16)</t>
        </is>
      </c>
      <c r="F1902" t="inlineStr">
        <is>
          <t>Pháp</t>
        </is>
      </c>
      <c r="G1902" t="inlineStr">
        <is>
          <t>POS</t>
        </is>
      </c>
      <c r="H1902" s="42" t="n">
        <v>5122.76</v>
      </c>
      <c r="I1902" s="42" t="n">
        <v>0</v>
      </c>
      <c r="J1902" s="42" t="n">
        <v>5122.76</v>
      </c>
      <c r="K1902" s="42" t="n">
        <v>0</v>
      </c>
      <c r="L1902" s="42" t="n">
        <v>7</v>
      </c>
      <c r="M1902" s="42" t="n">
        <v>33</v>
      </c>
      <c r="N1902" s="42" t="n">
        <v>5122.76</v>
      </c>
      <c r="O1902" s="42" t="n">
        <v>5122.76</v>
      </c>
      <c r="P1902" s="42" t="n">
        <v>0</v>
      </c>
      <c r="Q1902" s="42" t="n">
        <v>0</v>
      </c>
      <c r="R1902" s="42" t="n">
        <v>0</v>
      </c>
      <c r="S1902" s="42">
        <f>N1902-(J1902-K1902)</f>
        <v/>
      </c>
      <c r="T1902">
        <f>IF(N1902=0,0,IF(AND(ABS(S1902)&gt;Calc!$B$8,ABS(S1902)/ABS(N1902)&gt;Calc!$B$9),1,0))</f>
        <v/>
      </c>
      <c r="U1902">
        <f>IF(AND(A1902=Calc!$B$3,OR(Calc!$B$6="*",G1902=Calc!$B$6),OR(Calc!$B$7="*",F1902=Calc!$B$7)),1,0)</f>
        <v/>
      </c>
      <c r="V1902">
        <f>IF(AND(U1902=1,J1902&gt;0),J1902+ROW()/1000000,0)</f>
        <v/>
      </c>
      <c r="W1902">
        <f>IF(AND(U1902=1,OR(N1902&lt;&gt;0,J1902&lt;&gt;0)),ABS(S1902)+ROW()/1000000,0)</f>
        <v/>
      </c>
      <c r="X1902">
        <f>IF(AND(U1902=1,T1902=1,C1902&lt;&gt;0),ABS(S1902)+ROW()/1000000,0)</f>
        <v/>
      </c>
    </row>
    <row r="1903">
      <c r="A1903" t="n">
        <v>201905</v>
      </c>
      <c r="B1903" t="inlineStr">
        <is>
          <t>05/2019</t>
        </is>
      </c>
      <c r="C1903" t="n">
        <v>17</v>
      </c>
      <c r="D1903" t="inlineStr">
        <is>
          <t>S17</t>
        </is>
      </c>
      <c r="E1903" t="inlineStr">
        <is>
          <t>Nexa Martinique (S17)</t>
        </is>
      </c>
      <c r="F1903" t="inlineStr">
        <is>
          <t>Pháp</t>
        </is>
      </c>
      <c r="G1903" t="inlineStr">
        <is>
          <t>POS</t>
        </is>
      </c>
      <c r="H1903" s="42" t="n">
        <v>2487.8</v>
      </c>
      <c r="I1903" s="42" t="n">
        <v>0</v>
      </c>
      <c r="J1903" s="42" t="n">
        <v>2487.8</v>
      </c>
      <c r="K1903" s="42" t="n">
        <v>0</v>
      </c>
      <c r="L1903" s="42" t="n">
        <v>3</v>
      </c>
      <c r="M1903" s="42" t="n">
        <v>12</v>
      </c>
      <c r="N1903" s="42" t="n">
        <v>2487.8</v>
      </c>
      <c r="O1903" s="42" t="n">
        <v>2487.8</v>
      </c>
      <c r="P1903" s="42" t="n">
        <v>0</v>
      </c>
      <c r="Q1903" s="42" t="n">
        <v>0</v>
      </c>
      <c r="R1903" s="42" t="n">
        <v>0</v>
      </c>
      <c r="S1903" s="42">
        <f>N1903-(J1903-K1903)</f>
        <v/>
      </c>
      <c r="T1903">
        <f>IF(N1903=0,0,IF(AND(ABS(S1903)&gt;Calc!$B$8,ABS(S1903)/ABS(N1903)&gt;Calc!$B$9),1,0))</f>
        <v/>
      </c>
      <c r="U1903">
        <f>IF(AND(A1903=Calc!$B$3,OR(Calc!$B$6="*",G1903=Calc!$B$6),OR(Calc!$B$7="*",F1903=Calc!$B$7)),1,0)</f>
        <v/>
      </c>
      <c r="V1903">
        <f>IF(AND(U1903=1,J1903&gt;0),J1903+ROW()/1000000,0)</f>
        <v/>
      </c>
      <c r="W1903">
        <f>IF(AND(U1903=1,OR(N1903&lt;&gt;0,J1903&lt;&gt;0)),ABS(S1903)+ROW()/1000000,0)</f>
        <v/>
      </c>
      <c r="X1903">
        <f>IF(AND(U1903=1,T1903=1,C1903&lt;&gt;0),ABS(S1903)+ROW()/1000000,0)</f>
        <v/>
      </c>
    </row>
    <row r="1904">
      <c r="A1904" t="n">
        <v>201905</v>
      </c>
      <c r="B1904" t="inlineStr">
        <is>
          <t>05/2019</t>
        </is>
      </c>
      <c r="C1904" t="n">
        <v>18</v>
      </c>
      <c r="D1904" t="inlineStr">
        <is>
          <t>S18</t>
        </is>
      </c>
      <c r="E1904" t="inlineStr">
        <is>
          <t>Nexa Mayotte (S18)</t>
        </is>
      </c>
      <c r="F1904" t="inlineStr">
        <is>
          <t>Pháp</t>
        </is>
      </c>
      <c r="G1904" t="inlineStr">
        <is>
          <t>POS</t>
        </is>
      </c>
      <c r="H1904" s="42" t="n">
        <v>7234.95</v>
      </c>
      <c r="I1904" s="42" t="n">
        <v>0</v>
      </c>
      <c r="J1904" s="42" t="n">
        <v>7234.95</v>
      </c>
      <c r="K1904" s="42" t="n">
        <v>0</v>
      </c>
      <c r="L1904" s="42" t="n">
        <v>2</v>
      </c>
      <c r="M1904" s="42" t="n">
        <v>4</v>
      </c>
      <c r="N1904" s="42" t="n">
        <v>7234.95</v>
      </c>
      <c r="O1904" s="42" t="n">
        <v>7234.95</v>
      </c>
      <c r="P1904" s="42" t="n">
        <v>0</v>
      </c>
      <c r="Q1904" s="42" t="n">
        <v>0</v>
      </c>
      <c r="R1904" s="42" t="n">
        <v>0</v>
      </c>
      <c r="S1904" s="42">
        <f>N1904-(J1904-K1904)</f>
        <v/>
      </c>
      <c r="T1904">
        <f>IF(N1904=0,0,IF(AND(ABS(S1904)&gt;Calc!$B$8,ABS(S1904)/ABS(N1904)&gt;Calc!$B$9),1,0))</f>
        <v/>
      </c>
      <c r="U1904">
        <f>IF(AND(A1904=Calc!$B$3,OR(Calc!$B$6="*",G1904=Calc!$B$6),OR(Calc!$B$7="*",F1904=Calc!$B$7)),1,0)</f>
        <v/>
      </c>
      <c r="V1904">
        <f>IF(AND(U1904=1,J1904&gt;0),J1904+ROW()/1000000,0)</f>
        <v/>
      </c>
      <c r="W1904">
        <f>IF(AND(U1904=1,OR(N1904&lt;&gt;0,J1904&lt;&gt;0)),ABS(S1904)+ROW()/1000000,0)</f>
        <v/>
      </c>
      <c r="X1904">
        <f>IF(AND(U1904=1,T1904=1,C1904&lt;&gt;0),ABS(S1904)+ROW()/1000000,0)</f>
        <v/>
      </c>
    </row>
    <row r="1905">
      <c r="A1905" t="n">
        <v>201905</v>
      </c>
      <c r="B1905" t="inlineStr">
        <is>
          <t>05/2019</t>
        </is>
      </c>
      <c r="C1905" t="n">
        <v>19</v>
      </c>
      <c r="D1905" t="inlineStr">
        <is>
          <t>S19</t>
        </is>
      </c>
      <c r="E1905" t="inlineStr">
        <is>
          <t>Nexa Berlin (S19)</t>
        </is>
      </c>
      <c r="F1905" t="inlineStr">
        <is>
          <t>Đức</t>
        </is>
      </c>
      <c r="G1905" t="inlineStr">
        <is>
          <t>POS</t>
        </is>
      </c>
      <c r="H1905" s="42" t="n">
        <v>3088.82</v>
      </c>
      <c r="I1905" s="42" t="n">
        <v>0</v>
      </c>
      <c r="J1905" s="42" t="n">
        <v>3088.82</v>
      </c>
      <c r="K1905" s="42" t="n">
        <v>0</v>
      </c>
      <c r="L1905" s="42" t="n">
        <v>4</v>
      </c>
      <c r="M1905" s="42" t="n">
        <v>17</v>
      </c>
      <c r="N1905" s="42" t="n">
        <v>3088.82</v>
      </c>
      <c r="O1905" s="42" t="n">
        <v>3088.82</v>
      </c>
      <c r="P1905" s="42" t="n">
        <v>0</v>
      </c>
      <c r="Q1905" s="42" t="n">
        <v>0</v>
      </c>
      <c r="R1905" s="42" t="n">
        <v>0</v>
      </c>
      <c r="S1905" s="42">
        <f>N1905-(J1905-K1905)</f>
        <v/>
      </c>
      <c r="T1905">
        <f>IF(N1905=0,0,IF(AND(ABS(S1905)&gt;Calc!$B$8,ABS(S1905)/ABS(N1905)&gt;Calc!$B$9),1,0))</f>
        <v/>
      </c>
      <c r="U1905">
        <f>IF(AND(A1905=Calc!$B$3,OR(Calc!$B$6="*",G1905=Calc!$B$6),OR(Calc!$B$7="*",F1905=Calc!$B$7)),1,0)</f>
        <v/>
      </c>
      <c r="V1905">
        <f>IF(AND(U1905=1,J1905&gt;0),J1905+ROW()/1000000,0)</f>
        <v/>
      </c>
      <c r="W1905">
        <f>IF(AND(U1905=1,OR(N1905&lt;&gt;0,J1905&lt;&gt;0)),ABS(S1905)+ROW()/1000000,0)</f>
        <v/>
      </c>
      <c r="X1905">
        <f>IF(AND(U1905=1,T1905=1,C1905&lt;&gt;0),ABS(S1905)+ROW()/1000000,0)</f>
        <v/>
      </c>
    </row>
    <row r="1906">
      <c r="A1906" t="n">
        <v>201905</v>
      </c>
      <c r="B1906" t="inlineStr">
        <is>
          <t>05/2019</t>
        </is>
      </c>
      <c r="C1906" t="n">
        <v>20</v>
      </c>
      <c r="D1906" t="inlineStr">
        <is>
          <t>S20</t>
        </is>
      </c>
      <c r="E1906" t="inlineStr">
        <is>
          <t>Nexa Brandenburg (S20)</t>
        </is>
      </c>
      <c r="F1906" t="inlineStr">
        <is>
          <t>Đức</t>
        </is>
      </c>
      <c r="G1906" t="inlineStr">
        <is>
          <t>POS</t>
        </is>
      </c>
      <c r="H1906" s="42" t="n">
        <v>14796.27</v>
      </c>
      <c r="I1906" s="42" t="n">
        <v>0</v>
      </c>
      <c r="J1906" s="42" t="n">
        <v>14796.27</v>
      </c>
      <c r="K1906" s="42" t="n">
        <v>0</v>
      </c>
      <c r="L1906" s="42" t="n">
        <v>9</v>
      </c>
      <c r="M1906" s="42" t="n">
        <v>61</v>
      </c>
      <c r="N1906" s="42" t="n">
        <v>14796.27</v>
      </c>
      <c r="O1906" s="42" t="n">
        <v>14796.27</v>
      </c>
      <c r="P1906" s="42" t="n">
        <v>0</v>
      </c>
      <c r="Q1906" s="42" t="n">
        <v>0</v>
      </c>
      <c r="R1906" s="42" t="n">
        <v>0</v>
      </c>
      <c r="S1906" s="42">
        <f>N1906-(J1906-K1906)</f>
        <v/>
      </c>
      <c r="T1906">
        <f>IF(N1906=0,0,IF(AND(ABS(S1906)&gt;Calc!$B$8,ABS(S1906)/ABS(N1906)&gt;Calc!$B$9),1,0))</f>
        <v/>
      </c>
      <c r="U1906">
        <f>IF(AND(A1906=Calc!$B$3,OR(Calc!$B$6="*",G1906=Calc!$B$6),OR(Calc!$B$7="*",F1906=Calc!$B$7)),1,0)</f>
        <v/>
      </c>
      <c r="V1906">
        <f>IF(AND(U1906=1,J1906&gt;0),J1906+ROW()/1000000,0)</f>
        <v/>
      </c>
      <c r="W1906">
        <f>IF(AND(U1906=1,OR(N1906&lt;&gt;0,J1906&lt;&gt;0)),ABS(S1906)+ROW()/1000000,0)</f>
        <v/>
      </c>
      <c r="X1906">
        <f>IF(AND(U1906=1,T1906=1,C1906&lt;&gt;0),ABS(S1906)+ROW()/1000000,0)</f>
        <v/>
      </c>
    </row>
    <row r="1907">
      <c r="A1907" t="n">
        <v>201905</v>
      </c>
      <c r="B1907" t="inlineStr">
        <is>
          <t>05/2019</t>
        </is>
      </c>
      <c r="C1907" t="n">
        <v>21</v>
      </c>
      <c r="D1907" t="inlineStr">
        <is>
          <t>S21</t>
        </is>
      </c>
      <c r="E1907" t="inlineStr">
        <is>
          <t>Nexa Freie Hansestadt Bremen (S21)</t>
        </is>
      </c>
      <c r="F1907" t="inlineStr">
        <is>
          <t>Đức</t>
        </is>
      </c>
      <c r="G1907" t="inlineStr">
        <is>
          <t>POS</t>
        </is>
      </c>
      <c r="H1907" s="42" t="n">
        <v>33113.39</v>
      </c>
      <c r="I1907" s="42" t="n">
        <v>0</v>
      </c>
      <c r="J1907" s="42" t="n">
        <v>33113.39</v>
      </c>
      <c r="K1907" s="42" t="n">
        <v>0</v>
      </c>
      <c r="L1907" s="42" t="n">
        <v>13</v>
      </c>
      <c r="M1907" s="42" t="n">
        <v>105</v>
      </c>
      <c r="N1907" s="42" t="n">
        <v>33113.39</v>
      </c>
      <c r="O1907" s="42" t="n">
        <v>33113.39</v>
      </c>
      <c r="P1907" s="42" t="n">
        <v>0</v>
      </c>
      <c r="Q1907" s="42" t="n">
        <v>0</v>
      </c>
      <c r="R1907" s="42" t="n">
        <v>0</v>
      </c>
      <c r="S1907" s="42">
        <f>N1907-(J1907-K1907)</f>
        <v/>
      </c>
      <c r="T1907">
        <f>IF(N1907=0,0,IF(AND(ABS(S1907)&gt;Calc!$B$8,ABS(S1907)/ABS(N1907)&gt;Calc!$B$9),1,0))</f>
        <v/>
      </c>
      <c r="U1907">
        <f>IF(AND(A1907=Calc!$B$3,OR(Calc!$B$6="*",G1907=Calc!$B$6),OR(Calc!$B$7="*",F1907=Calc!$B$7)),1,0)</f>
        <v/>
      </c>
      <c r="V1907">
        <f>IF(AND(U1907=1,J1907&gt;0),J1907+ROW()/1000000,0)</f>
        <v/>
      </c>
      <c r="W1907">
        <f>IF(AND(U1907=1,OR(N1907&lt;&gt;0,J1907&lt;&gt;0)),ABS(S1907)+ROW()/1000000,0)</f>
        <v/>
      </c>
      <c r="X1907">
        <f>IF(AND(U1907=1,T1907=1,C1907&lt;&gt;0),ABS(S1907)+ROW()/1000000,0)</f>
        <v/>
      </c>
    </row>
    <row r="1908">
      <c r="A1908" t="n">
        <v>201905</v>
      </c>
      <c r="B1908" t="inlineStr">
        <is>
          <t>05/2019</t>
        </is>
      </c>
      <c r="C1908" t="n">
        <v>22</v>
      </c>
      <c r="D1908" t="inlineStr">
        <is>
          <t>S22</t>
        </is>
      </c>
      <c r="E1908" t="inlineStr">
        <is>
          <t>Nexa Freistaat Thüringen (S22)</t>
        </is>
      </c>
      <c r="F1908" t="inlineStr">
        <is>
          <t>Đức</t>
        </is>
      </c>
      <c r="G1908" t="inlineStr">
        <is>
          <t>POS</t>
        </is>
      </c>
      <c r="H1908" s="42" t="n">
        <v>19624.3</v>
      </c>
      <c r="I1908" s="42" t="n">
        <v>0</v>
      </c>
      <c r="J1908" s="42" t="n">
        <v>19624.3</v>
      </c>
      <c r="K1908" s="42" t="n">
        <v>2234</v>
      </c>
      <c r="L1908" s="42" t="n">
        <v>13</v>
      </c>
      <c r="M1908" s="42" t="n">
        <v>82</v>
      </c>
      <c r="N1908" s="42" t="n">
        <v>17390.3</v>
      </c>
      <c r="O1908" s="42" t="n">
        <v>19624.3</v>
      </c>
      <c r="P1908" s="42" t="n">
        <v>0</v>
      </c>
      <c r="Q1908" s="42" t="n">
        <v>0</v>
      </c>
      <c r="R1908" s="42" t="n">
        <v>0</v>
      </c>
      <c r="S1908" s="42">
        <f>N1908-(J1908-K1908)</f>
        <v/>
      </c>
      <c r="T1908">
        <f>IF(N1908=0,0,IF(AND(ABS(S1908)&gt;Calc!$B$8,ABS(S1908)/ABS(N1908)&gt;Calc!$B$9),1,0))</f>
        <v/>
      </c>
      <c r="U1908">
        <f>IF(AND(A1908=Calc!$B$3,OR(Calc!$B$6="*",G1908=Calc!$B$6),OR(Calc!$B$7="*",F1908=Calc!$B$7)),1,0)</f>
        <v/>
      </c>
      <c r="V1908">
        <f>IF(AND(U1908=1,J1908&gt;0),J1908+ROW()/1000000,0)</f>
        <v/>
      </c>
      <c r="W1908">
        <f>IF(AND(U1908=1,OR(N1908&lt;&gt;0,J1908&lt;&gt;0)),ABS(S1908)+ROW()/1000000,0)</f>
        <v/>
      </c>
      <c r="X1908">
        <f>IF(AND(U1908=1,T1908=1,C1908&lt;&gt;0),ABS(S1908)+ROW()/1000000,0)</f>
        <v/>
      </c>
    </row>
    <row r="1909">
      <c r="A1909" t="n">
        <v>201905</v>
      </c>
      <c r="B1909" t="inlineStr">
        <is>
          <t>05/2019</t>
        </is>
      </c>
      <c r="C1909" t="n">
        <v>23</v>
      </c>
      <c r="D1909" t="inlineStr">
        <is>
          <t>S23</t>
        </is>
      </c>
      <c r="E1909" t="inlineStr">
        <is>
          <t>Nexa Hamburg (S23)</t>
        </is>
      </c>
      <c r="F1909" t="inlineStr">
        <is>
          <t>Đức</t>
        </is>
      </c>
      <c r="G1909" t="inlineStr">
        <is>
          <t>POS</t>
        </is>
      </c>
      <c r="H1909" s="42" t="n">
        <v>35310.79</v>
      </c>
      <c r="I1909" s="42" t="n">
        <v>0</v>
      </c>
      <c r="J1909" s="42" t="n">
        <v>35310.79</v>
      </c>
      <c r="K1909" s="42" t="n">
        <v>839.76</v>
      </c>
      <c r="L1909" s="42" t="n">
        <v>11</v>
      </c>
      <c r="M1909" s="42" t="n">
        <v>104</v>
      </c>
      <c r="N1909" s="42" t="n">
        <v>34471.03</v>
      </c>
      <c r="O1909" s="42" t="n">
        <v>35310.79</v>
      </c>
      <c r="P1909" s="42" t="n">
        <v>0</v>
      </c>
      <c r="Q1909" s="42" t="n">
        <v>0</v>
      </c>
      <c r="R1909" s="42" t="n">
        <v>0</v>
      </c>
      <c r="S1909" s="42">
        <f>N1909-(J1909-K1909)</f>
        <v/>
      </c>
      <c r="T1909">
        <f>IF(N1909=0,0,IF(AND(ABS(S1909)&gt;Calc!$B$8,ABS(S1909)/ABS(N1909)&gt;Calc!$B$9),1,0))</f>
        <v/>
      </c>
      <c r="U1909">
        <f>IF(AND(A1909=Calc!$B$3,OR(Calc!$B$6="*",G1909=Calc!$B$6),OR(Calc!$B$7="*",F1909=Calc!$B$7)),1,0)</f>
        <v/>
      </c>
      <c r="V1909">
        <f>IF(AND(U1909=1,J1909&gt;0),J1909+ROW()/1000000,0)</f>
        <v/>
      </c>
      <c r="W1909">
        <f>IF(AND(U1909=1,OR(N1909&lt;&gt;0,J1909&lt;&gt;0)),ABS(S1909)+ROW()/1000000,0)</f>
        <v/>
      </c>
      <c r="X1909">
        <f>IF(AND(U1909=1,T1909=1,C1909&lt;&gt;0),ABS(S1909)+ROW()/1000000,0)</f>
        <v/>
      </c>
    </row>
    <row r="1910">
      <c r="A1910" t="n">
        <v>201905</v>
      </c>
      <c r="B1910" t="inlineStr">
        <is>
          <t>05/2019</t>
        </is>
      </c>
      <c r="C1910" t="n">
        <v>24</v>
      </c>
      <c r="D1910" t="inlineStr">
        <is>
          <t>S24</t>
        </is>
      </c>
      <c r="E1910" t="inlineStr">
        <is>
          <t>Nexa Hessen (S24)</t>
        </is>
      </c>
      <c r="F1910" t="inlineStr">
        <is>
          <t>Đức</t>
        </is>
      </c>
      <c r="G1910" t="inlineStr">
        <is>
          <t>POS</t>
        </is>
      </c>
      <c r="H1910" s="42" t="n">
        <v>6918.8</v>
      </c>
      <c r="I1910" s="42" t="n">
        <v>0</v>
      </c>
      <c r="J1910" s="42" t="n">
        <v>6918.8</v>
      </c>
      <c r="K1910" s="42" t="n">
        <v>0</v>
      </c>
      <c r="L1910" s="42" t="n">
        <v>6</v>
      </c>
      <c r="M1910" s="42" t="n">
        <v>26</v>
      </c>
      <c r="N1910" s="42" t="n">
        <v>6918.8</v>
      </c>
      <c r="O1910" s="42" t="n">
        <v>6918.8</v>
      </c>
      <c r="P1910" s="42" t="n">
        <v>0</v>
      </c>
      <c r="Q1910" s="42" t="n">
        <v>0</v>
      </c>
      <c r="R1910" s="42" t="n">
        <v>0</v>
      </c>
      <c r="S1910" s="42">
        <f>N1910-(J1910-K1910)</f>
        <v/>
      </c>
      <c r="T1910">
        <f>IF(N1910=0,0,IF(AND(ABS(S1910)&gt;Calc!$B$8,ABS(S1910)/ABS(N1910)&gt;Calc!$B$9),1,0))</f>
        <v/>
      </c>
      <c r="U1910">
        <f>IF(AND(A1910=Calc!$B$3,OR(Calc!$B$6="*",G1910=Calc!$B$6),OR(Calc!$B$7="*",F1910=Calc!$B$7)),1,0)</f>
        <v/>
      </c>
      <c r="V1910">
        <f>IF(AND(U1910=1,J1910&gt;0),J1910+ROW()/1000000,0)</f>
        <v/>
      </c>
      <c r="W1910">
        <f>IF(AND(U1910=1,OR(N1910&lt;&gt;0,J1910&lt;&gt;0)),ABS(S1910)+ROW()/1000000,0)</f>
        <v/>
      </c>
      <c r="X1910">
        <f>IF(AND(U1910=1,T1910=1,C1910&lt;&gt;0),ABS(S1910)+ROW()/1000000,0)</f>
        <v/>
      </c>
    </row>
    <row r="1911">
      <c r="A1911" t="n">
        <v>201905</v>
      </c>
      <c r="B1911" t="inlineStr">
        <is>
          <t>05/2019</t>
        </is>
      </c>
      <c r="C1911" t="n">
        <v>26</v>
      </c>
      <c r="D1911" t="inlineStr">
        <is>
          <t>S26</t>
        </is>
      </c>
      <c r="E1911" t="inlineStr">
        <is>
          <t>Nexa Saarland (S26)</t>
        </is>
      </c>
      <c r="F1911" t="inlineStr">
        <is>
          <t>Đức</t>
        </is>
      </c>
      <c r="G1911" t="inlineStr">
        <is>
          <t>POS</t>
        </is>
      </c>
      <c r="H1911" s="42" t="n">
        <v>21204.12</v>
      </c>
      <c r="I1911" s="42" t="n">
        <v>0</v>
      </c>
      <c r="J1911" s="42" t="n">
        <v>21204.12</v>
      </c>
      <c r="K1911" s="42" t="n">
        <v>0</v>
      </c>
      <c r="L1911" s="42" t="n">
        <v>6</v>
      </c>
      <c r="M1911" s="42" t="n">
        <v>79</v>
      </c>
      <c r="N1911" s="42" t="n">
        <v>21204.12</v>
      </c>
      <c r="O1911" s="42" t="n">
        <v>21204.12</v>
      </c>
      <c r="P1911" s="42" t="n">
        <v>0</v>
      </c>
      <c r="Q1911" s="42" t="n">
        <v>0</v>
      </c>
      <c r="R1911" s="42" t="n">
        <v>0</v>
      </c>
      <c r="S1911" s="42">
        <f>N1911-(J1911-K1911)</f>
        <v/>
      </c>
      <c r="T1911">
        <f>IF(N1911=0,0,IF(AND(ABS(S1911)&gt;Calc!$B$8,ABS(S1911)/ABS(N1911)&gt;Calc!$B$9),1,0))</f>
        <v/>
      </c>
      <c r="U1911">
        <f>IF(AND(A1911=Calc!$B$3,OR(Calc!$B$6="*",G1911=Calc!$B$6),OR(Calc!$B$7="*",F1911=Calc!$B$7)),1,0)</f>
        <v/>
      </c>
      <c r="V1911">
        <f>IF(AND(U1911=1,J1911&gt;0),J1911+ROW()/1000000,0)</f>
        <v/>
      </c>
      <c r="W1911">
        <f>IF(AND(U1911=1,OR(N1911&lt;&gt;0,J1911&lt;&gt;0)),ABS(S1911)+ROW()/1000000,0)</f>
        <v/>
      </c>
      <c r="X1911">
        <f>IF(AND(U1911=1,T1911=1,C1911&lt;&gt;0),ABS(S1911)+ROW()/1000000,0)</f>
        <v/>
      </c>
    </row>
    <row r="1912">
      <c r="A1912" t="n">
        <v>201905</v>
      </c>
      <c r="B1912" t="inlineStr">
        <is>
          <t>05/2019</t>
        </is>
      </c>
      <c r="C1912" t="n">
        <v>27</v>
      </c>
      <c r="D1912" t="inlineStr">
        <is>
          <t>S27</t>
        </is>
      </c>
      <c r="E1912" t="inlineStr">
        <is>
          <t>Nexa Sachsen-Anhalt (S27)</t>
        </is>
      </c>
      <c r="F1912" t="inlineStr">
        <is>
          <t>Đức</t>
        </is>
      </c>
      <c r="G1912" t="inlineStr">
        <is>
          <t>POS</t>
        </is>
      </c>
      <c r="H1912" s="42" t="n">
        <v>11115.25</v>
      </c>
      <c r="I1912" s="42" t="n">
        <v>0</v>
      </c>
      <c r="J1912" s="42" t="n">
        <v>11115.25</v>
      </c>
      <c r="K1912" s="42" t="n">
        <v>9.99</v>
      </c>
      <c r="L1912" s="42" t="n">
        <v>5</v>
      </c>
      <c r="M1912" s="42" t="n">
        <v>64</v>
      </c>
      <c r="N1912" s="42" t="n">
        <v>11675.2</v>
      </c>
      <c r="O1912" s="42" t="n">
        <v>11115.25</v>
      </c>
      <c r="P1912" s="42" t="n">
        <v>1</v>
      </c>
      <c r="Q1912" s="42" t="n">
        <v>0</v>
      </c>
      <c r="R1912" s="42" t="n">
        <v>0</v>
      </c>
      <c r="S1912" s="42">
        <f>N1912-(J1912-K1912)</f>
        <v/>
      </c>
      <c r="T1912">
        <f>IF(N1912=0,0,IF(AND(ABS(S1912)&gt;Calc!$B$8,ABS(S1912)/ABS(N1912)&gt;Calc!$B$9),1,0))</f>
        <v/>
      </c>
      <c r="U1912">
        <f>IF(AND(A1912=Calc!$B$3,OR(Calc!$B$6="*",G1912=Calc!$B$6),OR(Calc!$B$7="*",F1912=Calc!$B$7)),1,0)</f>
        <v/>
      </c>
      <c r="V1912">
        <f>IF(AND(U1912=1,J1912&gt;0),J1912+ROW()/1000000,0)</f>
        <v/>
      </c>
      <c r="W1912">
        <f>IF(AND(U1912=1,OR(N1912&lt;&gt;0,J1912&lt;&gt;0)),ABS(S1912)+ROW()/1000000,0)</f>
        <v/>
      </c>
      <c r="X1912">
        <f>IF(AND(U1912=1,T1912=1,C1912&lt;&gt;0),ABS(S1912)+ROW()/1000000,0)</f>
        <v/>
      </c>
    </row>
    <row r="1913">
      <c r="A1913" t="n">
        <v>201905</v>
      </c>
      <c r="B1913" t="inlineStr">
        <is>
          <t>05/2019</t>
        </is>
      </c>
      <c r="C1913" t="n">
        <v>29</v>
      </c>
      <c r="D1913" t="inlineStr">
        <is>
          <t>S29</t>
        </is>
      </c>
      <c r="E1913" t="inlineStr">
        <is>
          <t>Nexa Enna (S29)</t>
        </is>
      </c>
      <c r="F1913" t="inlineStr">
        <is>
          <t>Ý</t>
        </is>
      </c>
      <c r="G1913" t="inlineStr">
        <is>
          <t>POS</t>
        </is>
      </c>
      <c r="H1913" s="42" t="n">
        <v>28625.94</v>
      </c>
      <c r="I1913" s="42" t="n">
        <v>0</v>
      </c>
      <c r="J1913" s="42" t="n">
        <v>28625.94</v>
      </c>
      <c r="K1913" s="42" t="n">
        <v>2573.99</v>
      </c>
      <c r="L1913" s="42" t="n">
        <v>12</v>
      </c>
      <c r="M1913" s="42" t="n">
        <v>89</v>
      </c>
      <c r="N1913" s="42" t="n">
        <v>26051.95</v>
      </c>
      <c r="O1913" s="42" t="n">
        <v>28625.94</v>
      </c>
      <c r="P1913" s="42" t="n">
        <v>1</v>
      </c>
      <c r="Q1913" s="42" t="n">
        <v>0</v>
      </c>
      <c r="R1913" s="42" t="n">
        <v>0</v>
      </c>
      <c r="S1913" s="42">
        <f>N1913-(J1913-K1913)</f>
        <v/>
      </c>
      <c r="T1913">
        <f>IF(N1913=0,0,IF(AND(ABS(S1913)&gt;Calc!$B$8,ABS(S1913)/ABS(N1913)&gt;Calc!$B$9),1,0))</f>
        <v/>
      </c>
      <c r="U1913">
        <f>IF(AND(A1913=Calc!$B$3,OR(Calc!$B$6="*",G1913=Calc!$B$6),OR(Calc!$B$7="*",F1913=Calc!$B$7)),1,0)</f>
        <v/>
      </c>
      <c r="V1913">
        <f>IF(AND(U1913=1,J1913&gt;0),J1913+ROW()/1000000,0)</f>
        <v/>
      </c>
      <c r="W1913">
        <f>IF(AND(U1913=1,OR(N1913&lt;&gt;0,J1913&lt;&gt;0)),ABS(S1913)+ROW()/1000000,0)</f>
        <v/>
      </c>
      <c r="X1913">
        <f>IF(AND(U1913=1,T1913=1,C1913&lt;&gt;0),ABS(S1913)+ROW()/1000000,0)</f>
        <v/>
      </c>
    </row>
    <row r="1914">
      <c r="A1914" t="n">
        <v>201905</v>
      </c>
      <c r="B1914" t="inlineStr">
        <is>
          <t>05/2019</t>
        </is>
      </c>
      <c r="C1914" t="n">
        <v>30</v>
      </c>
      <c r="D1914" t="inlineStr">
        <is>
          <t>S30</t>
        </is>
      </c>
      <c r="E1914" t="inlineStr">
        <is>
          <t>Nexa Pesaro (S30)</t>
        </is>
      </c>
      <c r="F1914" t="inlineStr">
        <is>
          <t>Ý</t>
        </is>
      </c>
      <c r="G1914" t="inlineStr">
        <is>
          <t>POS</t>
        </is>
      </c>
      <c r="H1914" s="42" t="n">
        <v>10498.04</v>
      </c>
      <c r="I1914" s="42" t="n">
        <v>0</v>
      </c>
      <c r="J1914" s="42" t="n">
        <v>10498.04</v>
      </c>
      <c r="K1914" s="42" t="n">
        <v>0</v>
      </c>
      <c r="L1914" s="42" t="n">
        <v>10</v>
      </c>
      <c r="M1914" s="42" t="n">
        <v>78</v>
      </c>
      <c r="N1914" s="42" t="n">
        <v>10498.04</v>
      </c>
      <c r="O1914" s="42" t="n">
        <v>10498.04</v>
      </c>
      <c r="P1914" s="42" t="n">
        <v>0</v>
      </c>
      <c r="Q1914" s="42" t="n">
        <v>0</v>
      </c>
      <c r="R1914" s="42" t="n">
        <v>0</v>
      </c>
      <c r="S1914" s="42">
        <f>N1914-(J1914-K1914)</f>
        <v/>
      </c>
      <c r="T1914">
        <f>IF(N1914=0,0,IF(AND(ABS(S1914)&gt;Calc!$B$8,ABS(S1914)/ABS(N1914)&gt;Calc!$B$9),1,0))</f>
        <v/>
      </c>
      <c r="U1914">
        <f>IF(AND(A1914=Calc!$B$3,OR(Calc!$B$6="*",G1914=Calc!$B$6),OR(Calc!$B$7="*",F1914=Calc!$B$7)),1,0)</f>
        <v/>
      </c>
      <c r="V1914">
        <f>IF(AND(U1914=1,J1914&gt;0),J1914+ROW()/1000000,0)</f>
        <v/>
      </c>
      <c r="W1914">
        <f>IF(AND(U1914=1,OR(N1914&lt;&gt;0,J1914&lt;&gt;0)),ABS(S1914)+ROW()/1000000,0)</f>
        <v/>
      </c>
      <c r="X1914">
        <f>IF(AND(U1914=1,T1914=1,C1914&lt;&gt;0),ABS(S1914)+ROW()/1000000,0)</f>
        <v/>
      </c>
    </row>
    <row r="1915">
      <c r="A1915" t="n">
        <v>201905</v>
      </c>
      <c r="B1915" t="inlineStr">
        <is>
          <t>05/2019</t>
        </is>
      </c>
      <c r="C1915" t="n">
        <v>31</v>
      </c>
      <c r="D1915" t="inlineStr">
        <is>
          <t>S31</t>
        </is>
      </c>
      <c r="E1915" t="inlineStr">
        <is>
          <t>Nexa Drenthe (S31)</t>
        </is>
      </c>
      <c r="F1915" t="inlineStr">
        <is>
          <t>Hà Lan</t>
        </is>
      </c>
      <c r="G1915" t="inlineStr">
        <is>
          <t>POS</t>
        </is>
      </c>
      <c r="H1915" s="42" t="n">
        <v>7451.42</v>
      </c>
      <c r="I1915" s="42" t="n">
        <v>0</v>
      </c>
      <c r="J1915" s="42" t="n">
        <v>7451.42</v>
      </c>
      <c r="K1915" s="42" t="n">
        <v>68</v>
      </c>
      <c r="L1915" s="42" t="n">
        <v>5</v>
      </c>
      <c r="M1915" s="42" t="n">
        <v>44</v>
      </c>
      <c r="N1915" s="42" t="n">
        <v>7383.42</v>
      </c>
      <c r="O1915" s="42" t="n">
        <v>7451.42</v>
      </c>
      <c r="P1915" s="42" t="n">
        <v>0</v>
      </c>
      <c r="Q1915" s="42" t="n">
        <v>0</v>
      </c>
      <c r="R1915" s="42" t="n">
        <v>0</v>
      </c>
      <c r="S1915" s="42">
        <f>N1915-(J1915-K1915)</f>
        <v/>
      </c>
      <c r="T1915">
        <f>IF(N1915=0,0,IF(AND(ABS(S1915)&gt;Calc!$B$8,ABS(S1915)/ABS(N1915)&gt;Calc!$B$9),1,0))</f>
        <v/>
      </c>
      <c r="U1915">
        <f>IF(AND(A1915=Calc!$B$3,OR(Calc!$B$6="*",G1915=Calc!$B$6),OR(Calc!$B$7="*",F1915=Calc!$B$7)),1,0)</f>
        <v/>
      </c>
      <c r="V1915">
        <f>IF(AND(U1915=1,J1915&gt;0),J1915+ROW()/1000000,0)</f>
        <v/>
      </c>
      <c r="W1915">
        <f>IF(AND(U1915=1,OR(N1915&lt;&gt;0,J1915&lt;&gt;0)),ABS(S1915)+ROW()/1000000,0)</f>
        <v/>
      </c>
      <c r="X1915">
        <f>IF(AND(U1915=1,T1915=1,C1915&lt;&gt;0),ABS(S1915)+ROW()/1000000,0)</f>
        <v/>
      </c>
    </row>
    <row r="1916">
      <c r="A1916" t="n">
        <v>201905</v>
      </c>
      <c r="B1916" t="inlineStr">
        <is>
          <t>05/2019</t>
        </is>
      </c>
      <c r="C1916" t="n">
        <v>32</v>
      </c>
      <c r="D1916" t="inlineStr">
        <is>
          <t>S32</t>
        </is>
      </c>
      <c r="E1916" t="inlineStr">
        <is>
          <t>Nexa Flevoland (S32)</t>
        </is>
      </c>
      <c r="F1916" t="inlineStr">
        <is>
          <t>Hà Lan</t>
        </is>
      </c>
      <c r="G1916" t="inlineStr">
        <is>
          <t>POS</t>
        </is>
      </c>
      <c r="H1916" s="42" t="n">
        <v>11039.87</v>
      </c>
      <c r="I1916" s="42" t="n">
        <v>0</v>
      </c>
      <c r="J1916" s="42" t="n">
        <v>11039.87</v>
      </c>
      <c r="K1916" s="42" t="n">
        <v>0</v>
      </c>
      <c r="L1916" s="42" t="n">
        <v>8</v>
      </c>
      <c r="M1916" s="42" t="n">
        <v>51</v>
      </c>
      <c r="N1916" s="42" t="n">
        <v>11039.87</v>
      </c>
      <c r="O1916" s="42" t="n">
        <v>11039.87</v>
      </c>
      <c r="P1916" s="42" t="n">
        <v>1</v>
      </c>
      <c r="Q1916" s="42" t="n">
        <v>0</v>
      </c>
      <c r="R1916" s="42" t="n">
        <v>0</v>
      </c>
      <c r="S1916" s="42">
        <f>N1916-(J1916-K1916)</f>
        <v/>
      </c>
      <c r="T1916">
        <f>IF(N1916=0,0,IF(AND(ABS(S1916)&gt;Calc!$B$8,ABS(S1916)/ABS(N1916)&gt;Calc!$B$9),1,0))</f>
        <v/>
      </c>
      <c r="U1916">
        <f>IF(AND(A1916=Calc!$B$3,OR(Calc!$B$6="*",G1916=Calc!$B$6),OR(Calc!$B$7="*",F1916=Calc!$B$7)),1,0)</f>
        <v/>
      </c>
      <c r="V1916">
        <f>IF(AND(U1916=1,J1916&gt;0),J1916+ROW()/1000000,0)</f>
        <v/>
      </c>
      <c r="W1916">
        <f>IF(AND(U1916=1,OR(N1916&lt;&gt;0,J1916&lt;&gt;0)),ABS(S1916)+ROW()/1000000,0)</f>
        <v/>
      </c>
      <c r="X1916">
        <f>IF(AND(U1916=1,T1916=1,C1916&lt;&gt;0),ABS(S1916)+ROW()/1000000,0)</f>
        <v/>
      </c>
    </row>
    <row r="1917">
      <c r="A1917" t="n">
        <v>201905</v>
      </c>
      <c r="B1917" t="inlineStr">
        <is>
          <t>05/2019</t>
        </is>
      </c>
      <c r="C1917" t="n">
        <v>33</v>
      </c>
      <c r="D1917" t="inlineStr">
        <is>
          <t>S33</t>
        </is>
      </c>
      <c r="E1917" t="inlineStr">
        <is>
          <t>Nexa Friesland (S33)</t>
        </is>
      </c>
      <c r="F1917" t="inlineStr">
        <is>
          <t>Hà Lan</t>
        </is>
      </c>
      <c r="G1917" t="inlineStr">
        <is>
          <t>POS</t>
        </is>
      </c>
      <c r="H1917" s="42" t="n">
        <v>14050.84</v>
      </c>
      <c r="I1917" s="42" t="n">
        <v>0</v>
      </c>
      <c r="J1917" s="42" t="n">
        <v>14050.84</v>
      </c>
      <c r="K1917" s="42" t="n">
        <v>0</v>
      </c>
      <c r="L1917" s="42" t="n">
        <v>5</v>
      </c>
      <c r="M1917" s="42" t="n">
        <v>36</v>
      </c>
      <c r="N1917" s="42" t="n">
        <v>14050.84</v>
      </c>
      <c r="O1917" s="42" t="n">
        <v>14050.84</v>
      </c>
      <c r="P1917" s="42" t="n">
        <v>0</v>
      </c>
      <c r="Q1917" s="42" t="n">
        <v>0</v>
      </c>
      <c r="R1917" s="42" t="n">
        <v>0</v>
      </c>
      <c r="S1917" s="42">
        <f>N1917-(J1917-K1917)</f>
        <v/>
      </c>
      <c r="T1917">
        <f>IF(N1917=0,0,IF(AND(ABS(S1917)&gt;Calc!$B$8,ABS(S1917)/ABS(N1917)&gt;Calc!$B$9),1,0))</f>
        <v/>
      </c>
      <c r="U1917">
        <f>IF(AND(A1917=Calc!$B$3,OR(Calc!$B$6="*",G1917=Calc!$B$6),OR(Calc!$B$7="*",F1917=Calc!$B$7)),1,0)</f>
        <v/>
      </c>
      <c r="V1917">
        <f>IF(AND(U1917=1,J1917&gt;0),J1917+ROW()/1000000,0)</f>
        <v/>
      </c>
      <c r="W1917">
        <f>IF(AND(U1917=1,OR(N1917&lt;&gt;0,J1917&lt;&gt;0)),ABS(S1917)+ROW()/1000000,0)</f>
        <v/>
      </c>
      <c r="X1917">
        <f>IF(AND(U1917=1,T1917=1,C1917&lt;&gt;0),ABS(S1917)+ROW()/1000000,0)</f>
        <v/>
      </c>
    </row>
    <row r="1918">
      <c r="A1918" t="n">
        <v>201905</v>
      </c>
      <c r="B1918" t="inlineStr">
        <is>
          <t>05/2019</t>
        </is>
      </c>
      <c r="C1918" t="n">
        <v>34</v>
      </c>
      <c r="D1918" t="inlineStr">
        <is>
          <t>S34</t>
        </is>
      </c>
      <c r="E1918" t="inlineStr">
        <is>
          <t>Nexa Groningen (S34)</t>
        </is>
      </c>
      <c r="F1918" t="inlineStr">
        <is>
          <t>Hà Lan</t>
        </is>
      </c>
      <c r="G1918" t="inlineStr">
        <is>
          <t>POS</t>
        </is>
      </c>
      <c r="H1918" s="42" t="n">
        <v>10224.51</v>
      </c>
      <c r="I1918" s="42" t="n">
        <v>0</v>
      </c>
      <c r="J1918" s="42" t="n">
        <v>10224.51</v>
      </c>
      <c r="K1918" s="42" t="n">
        <v>198</v>
      </c>
      <c r="L1918" s="42" t="n">
        <v>8</v>
      </c>
      <c r="M1918" s="42" t="n">
        <v>47</v>
      </c>
      <c r="N1918" s="42" t="n">
        <v>10026.51</v>
      </c>
      <c r="O1918" s="42" t="n">
        <v>10224.51</v>
      </c>
      <c r="P1918" s="42" t="n">
        <v>1</v>
      </c>
      <c r="Q1918" s="42" t="n">
        <v>0</v>
      </c>
      <c r="R1918" s="42" t="n">
        <v>1</v>
      </c>
      <c r="S1918" s="42">
        <f>N1918-(J1918-K1918)</f>
        <v/>
      </c>
      <c r="T1918">
        <f>IF(N1918=0,0,IF(AND(ABS(S1918)&gt;Calc!$B$8,ABS(S1918)/ABS(N1918)&gt;Calc!$B$9),1,0))</f>
        <v/>
      </c>
      <c r="U1918">
        <f>IF(AND(A1918=Calc!$B$3,OR(Calc!$B$6="*",G1918=Calc!$B$6),OR(Calc!$B$7="*",F1918=Calc!$B$7)),1,0)</f>
        <v/>
      </c>
      <c r="V1918">
        <f>IF(AND(U1918=1,J1918&gt;0),J1918+ROW()/1000000,0)</f>
        <v/>
      </c>
      <c r="W1918">
        <f>IF(AND(U1918=1,OR(N1918&lt;&gt;0,J1918&lt;&gt;0)),ABS(S1918)+ROW()/1000000,0)</f>
        <v/>
      </c>
      <c r="X1918">
        <f>IF(AND(U1918=1,T1918=1,C1918&lt;&gt;0),ABS(S1918)+ROW()/1000000,0)</f>
        <v/>
      </c>
    </row>
    <row r="1919">
      <c r="A1919" t="n">
        <v>201905</v>
      </c>
      <c r="B1919" t="inlineStr">
        <is>
          <t>05/2019</t>
        </is>
      </c>
      <c r="C1919" t="n">
        <v>36</v>
      </c>
      <c r="D1919" t="inlineStr">
        <is>
          <t>S36</t>
        </is>
      </c>
      <c r="E1919" t="inlineStr">
        <is>
          <t>Nexa Armagh (S36)</t>
        </is>
      </c>
      <c r="F1919" t="inlineStr">
        <is>
          <t>Anh</t>
        </is>
      </c>
      <c r="G1919" t="inlineStr">
        <is>
          <t>POS</t>
        </is>
      </c>
      <c r="H1919" s="42" t="n">
        <v>38477.39</v>
      </c>
      <c r="I1919" s="42" t="n">
        <v>0</v>
      </c>
      <c r="J1919" s="42" t="n">
        <v>38477.39</v>
      </c>
      <c r="K1919" s="42" t="n">
        <v>0</v>
      </c>
      <c r="L1919" s="42" t="n">
        <v>13</v>
      </c>
      <c r="M1919" s="42" t="n">
        <v>100</v>
      </c>
      <c r="N1919" s="42" t="n">
        <v>38477.39</v>
      </c>
      <c r="O1919" s="42" t="n">
        <v>38477.39</v>
      </c>
      <c r="P1919" s="42" t="n">
        <v>1</v>
      </c>
      <c r="Q1919" s="42" t="n">
        <v>0</v>
      </c>
      <c r="R1919" s="42" t="n">
        <v>0</v>
      </c>
      <c r="S1919" s="42">
        <f>N1919-(J1919-K1919)</f>
        <v/>
      </c>
      <c r="T1919">
        <f>IF(N1919=0,0,IF(AND(ABS(S1919)&gt;Calc!$B$8,ABS(S1919)/ABS(N1919)&gt;Calc!$B$9),1,0))</f>
        <v/>
      </c>
      <c r="U1919">
        <f>IF(AND(A1919=Calc!$B$3,OR(Calc!$B$6="*",G1919=Calc!$B$6),OR(Calc!$B$7="*",F1919=Calc!$B$7)),1,0)</f>
        <v/>
      </c>
      <c r="V1919">
        <f>IF(AND(U1919=1,J1919&gt;0),J1919+ROW()/1000000,0)</f>
        <v/>
      </c>
      <c r="W1919">
        <f>IF(AND(U1919=1,OR(N1919&lt;&gt;0,J1919&lt;&gt;0)),ABS(S1919)+ROW()/1000000,0)</f>
        <v/>
      </c>
      <c r="X1919">
        <f>IF(AND(U1919=1,T1919=1,C1919&lt;&gt;0),ABS(S1919)+ROW()/1000000,0)</f>
        <v/>
      </c>
    </row>
    <row r="1920">
      <c r="A1920" t="n">
        <v>201905</v>
      </c>
      <c r="B1920" t="inlineStr">
        <is>
          <t>05/2019</t>
        </is>
      </c>
      <c r="C1920" t="n">
        <v>37</v>
      </c>
      <c r="D1920" t="inlineStr">
        <is>
          <t>S37</t>
        </is>
      </c>
      <c r="E1920" t="inlineStr">
        <is>
          <t>Nexa Ayrshire (S37)</t>
        </is>
      </c>
      <c r="F1920" t="inlineStr">
        <is>
          <t>Anh</t>
        </is>
      </c>
      <c r="G1920" t="inlineStr">
        <is>
          <t>POS</t>
        </is>
      </c>
      <c r="H1920" s="42" t="n">
        <v>13200.79</v>
      </c>
      <c r="I1920" s="42" t="n">
        <v>0</v>
      </c>
      <c r="J1920" s="42" t="n">
        <v>13200.79</v>
      </c>
      <c r="K1920" s="42" t="n">
        <v>624</v>
      </c>
      <c r="L1920" s="42" t="n">
        <v>10</v>
      </c>
      <c r="M1920" s="42" t="n">
        <v>101</v>
      </c>
      <c r="N1920" s="42" t="n">
        <v>12576.79</v>
      </c>
      <c r="O1920" s="42" t="n">
        <v>13200.79</v>
      </c>
      <c r="P1920" s="42" t="n">
        <v>0</v>
      </c>
      <c r="Q1920" s="42" t="n">
        <v>0</v>
      </c>
      <c r="R1920" s="42" t="n">
        <v>0</v>
      </c>
      <c r="S1920" s="42">
        <f>N1920-(J1920-K1920)</f>
        <v/>
      </c>
      <c r="T1920">
        <f>IF(N1920=0,0,IF(AND(ABS(S1920)&gt;Calc!$B$8,ABS(S1920)/ABS(N1920)&gt;Calc!$B$9),1,0))</f>
        <v/>
      </c>
      <c r="U1920">
        <f>IF(AND(A1920=Calc!$B$3,OR(Calc!$B$6="*",G1920=Calc!$B$6),OR(Calc!$B$7="*",F1920=Calc!$B$7)),1,0)</f>
        <v/>
      </c>
      <c r="V1920">
        <f>IF(AND(U1920=1,J1920&gt;0),J1920+ROW()/1000000,0)</f>
        <v/>
      </c>
      <c r="W1920">
        <f>IF(AND(U1920=1,OR(N1920&lt;&gt;0,J1920&lt;&gt;0)),ABS(S1920)+ROW()/1000000,0)</f>
        <v/>
      </c>
      <c r="X1920">
        <f>IF(AND(U1920=1,T1920=1,C1920&lt;&gt;0),ABS(S1920)+ROW()/1000000,0)</f>
        <v/>
      </c>
    </row>
    <row r="1921">
      <c r="A1921" t="n">
        <v>201905</v>
      </c>
      <c r="B1921" t="inlineStr">
        <is>
          <t>05/2019</t>
        </is>
      </c>
      <c r="C1921" t="n">
        <v>38</v>
      </c>
      <c r="D1921" t="inlineStr">
        <is>
          <t>S38</t>
        </is>
      </c>
      <c r="E1921" t="inlineStr">
        <is>
          <t>Nexa Belfast (S38)</t>
        </is>
      </c>
      <c r="F1921" t="inlineStr">
        <is>
          <t>Anh</t>
        </is>
      </c>
      <c r="G1921" t="inlineStr">
        <is>
          <t>POS</t>
        </is>
      </c>
      <c r="H1921" s="42" t="n">
        <v>45816.06</v>
      </c>
      <c r="I1921" s="42" t="n">
        <v>0</v>
      </c>
      <c r="J1921" s="42" t="n">
        <v>45816.06</v>
      </c>
      <c r="K1921" s="42" t="n">
        <v>4.74</v>
      </c>
      <c r="L1921" s="42" t="n">
        <v>16</v>
      </c>
      <c r="M1921" s="42" t="n">
        <v>144</v>
      </c>
      <c r="N1921" s="42" t="n">
        <v>45811.32</v>
      </c>
      <c r="O1921" s="42" t="n">
        <v>45816.06</v>
      </c>
      <c r="P1921" s="42" t="n">
        <v>1</v>
      </c>
      <c r="Q1921" s="42" t="n">
        <v>0</v>
      </c>
      <c r="R1921" s="42" t="n">
        <v>0</v>
      </c>
      <c r="S1921" s="42">
        <f>N1921-(J1921-K1921)</f>
        <v/>
      </c>
      <c r="T1921">
        <f>IF(N1921=0,0,IF(AND(ABS(S1921)&gt;Calc!$B$8,ABS(S1921)/ABS(N1921)&gt;Calc!$B$9),1,0))</f>
        <v/>
      </c>
      <c r="U1921">
        <f>IF(AND(A1921=Calc!$B$3,OR(Calc!$B$6="*",G1921=Calc!$B$6),OR(Calc!$B$7="*",F1921=Calc!$B$7)),1,0)</f>
        <v/>
      </c>
      <c r="V1921">
        <f>IF(AND(U1921=1,J1921&gt;0),J1921+ROW()/1000000,0)</f>
        <v/>
      </c>
      <c r="W1921">
        <f>IF(AND(U1921=1,OR(N1921&lt;&gt;0,J1921&lt;&gt;0)),ABS(S1921)+ROW()/1000000,0)</f>
        <v/>
      </c>
      <c r="X1921">
        <f>IF(AND(U1921=1,T1921=1,C1921&lt;&gt;0),ABS(S1921)+ROW()/1000000,0)</f>
        <v/>
      </c>
    </row>
    <row r="1922">
      <c r="A1922" t="n">
        <v>201905</v>
      </c>
      <c r="B1922" t="inlineStr">
        <is>
          <t>05/2019</t>
        </is>
      </c>
      <c r="C1922" t="n">
        <v>39</v>
      </c>
      <c r="D1922" t="inlineStr">
        <is>
          <t>S39</t>
        </is>
      </c>
      <c r="E1922" t="inlineStr">
        <is>
          <t>Nexa Blaenau Gwent (S39)</t>
        </is>
      </c>
      <c r="F1922" t="inlineStr">
        <is>
          <t>Anh</t>
        </is>
      </c>
      <c r="G1922" t="inlineStr">
        <is>
          <t>POS</t>
        </is>
      </c>
      <c r="H1922" s="42" t="n">
        <v>7635.79</v>
      </c>
      <c r="I1922" s="42" t="n">
        <v>0</v>
      </c>
      <c r="J1922" s="42" t="n">
        <v>7635.79</v>
      </c>
      <c r="K1922" s="42" t="n">
        <v>410</v>
      </c>
      <c r="L1922" s="42" t="n">
        <v>9</v>
      </c>
      <c r="M1922" s="42" t="n">
        <v>56</v>
      </c>
      <c r="N1922" s="42" t="n">
        <v>7225.79</v>
      </c>
      <c r="O1922" s="42" t="n">
        <v>7635.79</v>
      </c>
      <c r="P1922" s="42" t="n">
        <v>0</v>
      </c>
      <c r="Q1922" s="42" t="n">
        <v>0</v>
      </c>
      <c r="R1922" s="42" t="n">
        <v>0</v>
      </c>
      <c r="S1922" s="42">
        <f>N1922-(J1922-K1922)</f>
        <v/>
      </c>
      <c r="T1922">
        <f>IF(N1922=0,0,IF(AND(ABS(S1922)&gt;Calc!$B$8,ABS(S1922)/ABS(N1922)&gt;Calc!$B$9),1,0))</f>
        <v/>
      </c>
      <c r="U1922">
        <f>IF(AND(A1922=Calc!$B$3,OR(Calc!$B$6="*",G1922=Calc!$B$6),OR(Calc!$B$7="*",F1922=Calc!$B$7)),1,0)</f>
        <v/>
      </c>
      <c r="V1922">
        <f>IF(AND(U1922=1,J1922&gt;0),J1922+ROW()/1000000,0)</f>
        <v/>
      </c>
      <c r="W1922">
        <f>IF(AND(U1922=1,OR(N1922&lt;&gt;0,J1922&lt;&gt;0)),ABS(S1922)+ROW()/1000000,0)</f>
        <v/>
      </c>
      <c r="X1922">
        <f>IF(AND(U1922=1,T1922=1,C1922&lt;&gt;0),ABS(S1922)+ROW()/1000000,0)</f>
        <v/>
      </c>
    </row>
    <row r="1923">
      <c r="A1923" t="n">
        <v>201905</v>
      </c>
      <c r="B1923" t="inlineStr">
        <is>
          <t>05/2019</t>
        </is>
      </c>
      <c r="C1923" t="n">
        <v>40</v>
      </c>
      <c r="D1923" t="inlineStr">
        <is>
          <t>S40</t>
        </is>
      </c>
      <c r="E1923" t="inlineStr">
        <is>
          <t>Nexa Dungannon and South Tyrone (S40)</t>
        </is>
      </c>
      <c r="F1923" t="inlineStr">
        <is>
          <t>Anh</t>
        </is>
      </c>
      <c r="G1923" t="inlineStr">
        <is>
          <t>POS</t>
        </is>
      </c>
      <c r="H1923" s="42" t="n">
        <v>71850.10000000001</v>
      </c>
      <c r="I1923" s="42" t="n">
        <v>0</v>
      </c>
      <c r="J1923" s="42" t="n">
        <v>71850.10000000001</v>
      </c>
      <c r="K1923" s="42" t="n">
        <v>0</v>
      </c>
      <c r="L1923" s="42" t="n">
        <v>19</v>
      </c>
      <c r="M1923" s="42" t="n">
        <v>162</v>
      </c>
      <c r="N1923" s="42" t="n">
        <v>71850.10000000001</v>
      </c>
      <c r="O1923" s="42" t="n">
        <v>71850.10000000001</v>
      </c>
      <c r="P1923" s="42" t="n">
        <v>0</v>
      </c>
      <c r="Q1923" s="42" t="n">
        <v>0</v>
      </c>
      <c r="R1923" s="42" t="n">
        <v>0</v>
      </c>
      <c r="S1923" s="42">
        <f>N1923-(J1923-K1923)</f>
        <v/>
      </c>
      <c r="T1923">
        <f>IF(N1923=0,0,IF(AND(ABS(S1923)&gt;Calc!$B$8,ABS(S1923)/ABS(N1923)&gt;Calc!$B$9),1,0))</f>
        <v/>
      </c>
      <c r="U1923">
        <f>IF(AND(A1923=Calc!$B$3,OR(Calc!$B$6="*",G1923=Calc!$B$6),OR(Calc!$B$7="*",F1923=Calc!$B$7)),1,0)</f>
        <v/>
      </c>
      <c r="V1923">
        <f>IF(AND(U1923=1,J1923&gt;0),J1923+ROW()/1000000,0)</f>
        <v/>
      </c>
      <c r="W1923">
        <f>IF(AND(U1923=1,OR(N1923&lt;&gt;0,J1923&lt;&gt;0)),ABS(S1923)+ROW()/1000000,0)</f>
        <v/>
      </c>
      <c r="X1923">
        <f>IF(AND(U1923=1,T1923=1,C1923&lt;&gt;0),ABS(S1923)+ROW()/1000000,0)</f>
        <v/>
      </c>
    </row>
    <row r="1924">
      <c r="A1924" t="n">
        <v>201905</v>
      </c>
      <c r="B1924" t="inlineStr">
        <is>
          <t>05/2019</t>
        </is>
      </c>
      <c r="C1924" t="n">
        <v>42</v>
      </c>
      <c r="D1924" t="inlineStr">
        <is>
          <t>S42</t>
        </is>
      </c>
      <c r="E1924" t="inlineStr">
        <is>
          <t>Nexa North Down (S42)</t>
        </is>
      </c>
      <c r="F1924" t="inlineStr">
        <is>
          <t>Anh</t>
        </is>
      </c>
      <c r="G1924" t="inlineStr">
        <is>
          <t>POS</t>
        </is>
      </c>
      <c r="H1924" s="42" t="n">
        <v>13900.96</v>
      </c>
      <c r="I1924" s="42" t="n">
        <v>0</v>
      </c>
      <c r="J1924" s="42" t="n">
        <v>13900.96</v>
      </c>
      <c r="K1924" s="42" t="n">
        <v>0</v>
      </c>
      <c r="L1924" s="42" t="n">
        <v>13</v>
      </c>
      <c r="M1924" s="42" t="n">
        <v>66</v>
      </c>
      <c r="N1924" s="42" t="n">
        <v>13900.96</v>
      </c>
      <c r="O1924" s="42" t="n">
        <v>13900.96</v>
      </c>
      <c r="P1924" s="42" t="n">
        <v>0</v>
      </c>
      <c r="Q1924" s="42" t="n">
        <v>0</v>
      </c>
      <c r="R1924" s="42" t="n">
        <v>0</v>
      </c>
      <c r="S1924" s="42">
        <f>N1924-(J1924-K1924)</f>
        <v/>
      </c>
      <c r="T1924">
        <f>IF(N1924=0,0,IF(AND(ABS(S1924)&gt;Calc!$B$8,ABS(S1924)/ABS(N1924)&gt;Calc!$B$9),1,0))</f>
        <v/>
      </c>
      <c r="U1924">
        <f>IF(AND(A1924=Calc!$B$3,OR(Calc!$B$6="*",G1924=Calc!$B$6),OR(Calc!$B$7="*",F1924=Calc!$B$7)),1,0)</f>
        <v/>
      </c>
      <c r="V1924">
        <f>IF(AND(U1924=1,J1924&gt;0),J1924+ROW()/1000000,0)</f>
        <v/>
      </c>
      <c r="W1924">
        <f>IF(AND(U1924=1,OR(N1924&lt;&gt;0,J1924&lt;&gt;0)),ABS(S1924)+ROW()/1000000,0)</f>
        <v/>
      </c>
      <c r="X1924">
        <f>IF(AND(U1924=1,T1924=1,C1924&lt;&gt;0),ABS(S1924)+ROW()/1000000,0)</f>
        <v/>
      </c>
    </row>
    <row r="1925">
      <c r="A1925" t="n">
        <v>201905</v>
      </c>
      <c r="B1925" t="inlineStr">
        <is>
          <t>05/2019</t>
        </is>
      </c>
      <c r="C1925" t="n">
        <v>43</v>
      </c>
      <c r="D1925" t="inlineStr">
        <is>
          <t>S43</t>
        </is>
      </c>
      <c r="E1925" t="inlineStr">
        <is>
          <t>Nexa Alaska (S43)</t>
        </is>
      </c>
      <c r="F1925" t="inlineStr">
        <is>
          <t>Mỹ</t>
        </is>
      </c>
      <c r="G1925" t="inlineStr">
        <is>
          <t>POS</t>
        </is>
      </c>
      <c r="H1925" s="42" t="n">
        <v>59679.2</v>
      </c>
      <c r="I1925" s="42" t="n">
        <v>0</v>
      </c>
      <c r="J1925" s="42" t="n">
        <v>59679.2</v>
      </c>
      <c r="K1925" s="42" t="n">
        <v>6368.8</v>
      </c>
      <c r="L1925" s="42" t="n">
        <v>23</v>
      </c>
      <c r="M1925" s="42" t="n">
        <v>225</v>
      </c>
      <c r="N1925" s="42" t="n">
        <v>53310.4</v>
      </c>
      <c r="O1925" s="42" t="n">
        <v>59679.2</v>
      </c>
      <c r="P1925" s="42" t="n">
        <v>0</v>
      </c>
      <c r="Q1925" s="42" t="n">
        <v>0</v>
      </c>
      <c r="R1925" s="42" t="n">
        <v>1</v>
      </c>
      <c r="S1925" s="42">
        <f>N1925-(J1925-K1925)</f>
        <v/>
      </c>
      <c r="T1925">
        <f>IF(N1925=0,0,IF(AND(ABS(S1925)&gt;Calc!$B$8,ABS(S1925)/ABS(N1925)&gt;Calc!$B$9),1,0))</f>
        <v/>
      </c>
      <c r="U1925">
        <f>IF(AND(A1925=Calc!$B$3,OR(Calc!$B$6="*",G1925=Calc!$B$6),OR(Calc!$B$7="*",F1925=Calc!$B$7)),1,0)</f>
        <v/>
      </c>
      <c r="V1925">
        <f>IF(AND(U1925=1,J1925&gt;0),J1925+ROW()/1000000,0)</f>
        <v/>
      </c>
      <c r="W1925">
        <f>IF(AND(U1925=1,OR(N1925&lt;&gt;0,J1925&lt;&gt;0)),ABS(S1925)+ROW()/1000000,0)</f>
        <v/>
      </c>
      <c r="X1925">
        <f>IF(AND(U1925=1,T1925=1,C1925&lt;&gt;0),ABS(S1925)+ROW()/1000000,0)</f>
        <v/>
      </c>
    </row>
    <row r="1926">
      <c r="A1926" t="n">
        <v>201905</v>
      </c>
      <c r="B1926" t="inlineStr">
        <is>
          <t>05/2019</t>
        </is>
      </c>
      <c r="C1926" t="n">
        <v>44</v>
      </c>
      <c r="D1926" t="inlineStr">
        <is>
          <t>S44</t>
        </is>
      </c>
      <c r="E1926" t="inlineStr">
        <is>
          <t>Nexa Arkansas (S44)</t>
        </is>
      </c>
      <c r="F1926" t="inlineStr">
        <is>
          <t>Mỹ</t>
        </is>
      </c>
      <c r="G1926" t="inlineStr">
        <is>
          <t>POS</t>
        </is>
      </c>
      <c r="H1926" s="42" t="n">
        <v>36773.65</v>
      </c>
      <c r="I1926" s="42" t="n">
        <v>0</v>
      </c>
      <c r="J1926" s="42" t="n">
        <v>36773.65</v>
      </c>
      <c r="K1926" s="42" t="n">
        <v>49.96</v>
      </c>
      <c r="L1926" s="42" t="n">
        <v>13</v>
      </c>
      <c r="M1926" s="42" t="n">
        <v>80</v>
      </c>
      <c r="N1926" s="42" t="n">
        <v>36723.69</v>
      </c>
      <c r="O1926" s="42" t="n">
        <v>36773.65</v>
      </c>
      <c r="P1926" s="42" t="n">
        <v>1</v>
      </c>
      <c r="Q1926" s="42" t="n">
        <v>0</v>
      </c>
      <c r="R1926" s="42" t="n">
        <v>0</v>
      </c>
      <c r="S1926" s="42">
        <f>N1926-(J1926-K1926)</f>
        <v/>
      </c>
      <c r="T1926">
        <f>IF(N1926=0,0,IF(AND(ABS(S1926)&gt;Calc!$B$8,ABS(S1926)/ABS(N1926)&gt;Calc!$B$9),1,0))</f>
        <v/>
      </c>
      <c r="U1926">
        <f>IF(AND(A1926=Calc!$B$3,OR(Calc!$B$6="*",G1926=Calc!$B$6),OR(Calc!$B$7="*",F1926=Calc!$B$7)),1,0)</f>
        <v/>
      </c>
      <c r="V1926">
        <f>IF(AND(U1926=1,J1926&gt;0),J1926+ROW()/1000000,0)</f>
        <v/>
      </c>
      <c r="W1926">
        <f>IF(AND(U1926=1,OR(N1926&lt;&gt;0,J1926&lt;&gt;0)),ABS(S1926)+ROW()/1000000,0)</f>
        <v/>
      </c>
      <c r="X1926">
        <f>IF(AND(U1926=1,T1926=1,C1926&lt;&gt;0),ABS(S1926)+ROW()/1000000,0)</f>
        <v/>
      </c>
    </row>
    <row r="1927">
      <c r="A1927" t="n">
        <v>201905</v>
      </c>
      <c r="B1927" t="inlineStr">
        <is>
          <t>05/2019</t>
        </is>
      </c>
      <c r="C1927" t="n">
        <v>45</v>
      </c>
      <c r="D1927" t="inlineStr">
        <is>
          <t>S45</t>
        </is>
      </c>
      <c r="E1927" t="inlineStr">
        <is>
          <t>Nexa Connecticut (S45)</t>
        </is>
      </c>
      <c r="F1927" t="inlineStr">
        <is>
          <t>Mỹ</t>
        </is>
      </c>
      <c r="G1927" t="inlineStr">
        <is>
          <t>POS</t>
        </is>
      </c>
      <c r="H1927" s="42" t="n">
        <v>42732.34</v>
      </c>
      <c r="I1927" s="42" t="n">
        <v>0</v>
      </c>
      <c r="J1927" s="42" t="n">
        <v>42732.34</v>
      </c>
      <c r="K1927" s="42" t="n">
        <v>0</v>
      </c>
      <c r="L1927" s="42" t="n">
        <v>21</v>
      </c>
      <c r="M1927" s="42" t="n">
        <v>168</v>
      </c>
      <c r="N1927" s="42" t="n">
        <v>42732.34</v>
      </c>
      <c r="O1927" s="42" t="n">
        <v>42732.34</v>
      </c>
      <c r="P1927" s="42" t="n">
        <v>0</v>
      </c>
      <c r="Q1927" s="42" t="n">
        <v>0</v>
      </c>
      <c r="R1927" s="42" t="n">
        <v>0</v>
      </c>
      <c r="S1927" s="42">
        <f>N1927-(J1927-K1927)</f>
        <v/>
      </c>
      <c r="T1927">
        <f>IF(N1927=0,0,IF(AND(ABS(S1927)&gt;Calc!$B$8,ABS(S1927)/ABS(N1927)&gt;Calc!$B$9),1,0))</f>
        <v/>
      </c>
      <c r="U1927">
        <f>IF(AND(A1927=Calc!$B$3,OR(Calc!$B$6="*",G1927=Calc!$B$6),OR(Calc!$B$7="*",F1927=Calc!$B$7)),1,0)</f>
        <v/>
      </c>
      <c r="V1927">
        <f>IF(AND(U1927=1,J1927&gt;0),J1927+ROW()/1000000,0)</f>
        <v/>
      </c>
      <c r="W1927">
        <f>IF(AND(U1927=1,OR(N1927&lt;&gt;0,J1927&lt;&gt;0)),ABS(S1927)+ROW()/1000000,0)</f>
        <v/>
      </c>
      <c r="X1927">
        <f>IF(AND(U1927=1,T1927=1,C1927&lt;&gt;0),ABS(S1927)+ROW()/1000000,0)</f>
        <v/>
      </c>
    </row>
    <row r="1928">
      <c r="A1928" t="n">
        <v>201905</v>
      </c>
      <c r="B1928" t="inlineStr">
        <is>
          <t>05/2019</t>
        </is>
      </c>
      <c r="C1928" t="n">
        <v>47</v>
      </c>
      <c r="D1928" t="inlineStr">
        <is>
          <t>S47</t>
        </is>
      </c>
      <c r="E1928" t="inlineStr">
        <is>
          <t>Nexa Hawaii (S47)</t>
        </is>
      </c>
      <c r="F1928" t="inlineStr">
        <is>
          <t>Mỹ</t>
        </is>
      </c>
      <c r="G1928" t="inlineStr">
        <is>
          <t>POS</t>
        </is>
      </c>
      <c r="H1928" s="42" t="n">
        <v>36451.88</v>
      </c>
      <c r="I1928" s="42" t="n">
        <v>0</v>
      </c>
      <c r="J1928" s="42" t="n">
        <v>36451.88</v>
      </c>
      <c r="K1928" s="42" t="n">
        <v>310</v>
      </c>
      <c r="L1928" s="42" t="n">
        <v>19</v>
      </c>
      <c r="M1928" s="42" t="n">
        <v>166</v>
      </c>
      <c r="N1928" s="42" t="n">
        <v>36141.88</v>
      </c>
      <c r="O1928" s="42" t="n">
        <v>36451.88</v>
      </c>
      <c r="P1928" s="42" t="n">
        <v>0</v>
      </c>
      <c r="Q1928" s="42" t="n">
        <v>0</v>
      </c>
      <c r="R1928" s="42" t="n">
        <v>0</v>
      </c>
      <c r="S1928" s="42">
        <f>N1928-(J1928-K1928)</f>
        <v/>
      </c>
      <c r="T1928">
        <f>IF(N1928=0,0,IF(AND(ABS(S1928)&gt;Calc!$B$8,ABS(S1928)/ABS(N1928)&gt;Calc!$B$9),1,0))</f>
        <v/>
      </c>
      <c r="U1928">
        <f>IF(AND(A1928=Calc!$B$3,OR(Calc!$B$6="*",G1928=Calc!$B$6),OR(Calc!$B$7="*",F1928=Calc!$B$7)),1,0)</f>
        <v/>
      </c>
      <c r="V1928">
        <f>IF(AND(U1928=1,J1928&gt;0),J1928+ROW()/1000000,0)</f>
        <v/>
      </c>
      <c r="W1928">
        <f>IF(AND(U1928=1,OR(N1928&lt;&gt;0,J1928&lt;&gt;0)),ABS(S1928)+ROW()/1000000,0)</f>
        <v/>
      </c>
      <c r="X1928">
        <f>IF(AND(U1928=1,T1928=1,C1928&lt;&gt;0),ABS(S1928)+ROW()/1000000,0)</f>
        <v/>
      </c>
    </row>
    <row r="1929">
      <c r="A1929" t="n">
        <v>201905</v>
      </c>
      <c r="B1929" t="inlineStr">
        <is>
          <t>05/2019</t>
        </is>
      </c>
      <c r="C1929" t="n">
        <v>48</v>
      </c>
      <c r="D1929" t="inlineStr">
        <is>
          <t>S48</t>
        </is>
      </c>
      <c r="E1929" t="inlineStr">
        <is>
          <t>Nexa Idaho (S48)</t>
        </is>
      </c>
      <c r="F1929" t="inlineStr">
        <is>
          <t>Mỹ</t>
        </is>
      </c>
      <c r="G1929" t="inlineStr">
        <is>
          <t>POS</t>
        </is>
      </c>
      <c r="H1929" s="42" t="n">
        <v>16771.32</v>
      </c>
      <c r="I1929" s="42" t="n">
        <v>0</v>
      </c>
      <c r="J1929" s="42" t="n">
        <v>16771.32</v>
      </c>
      <c r="K1929" s="42" t="n">
        <v>0</v>
      </c>
      <c r="L1929" s="42" t="n">
        <v>8</v>
      </c>
      <c r="M1929" s="42" t="n">
        <v>75</v>
      </c>
      <c r="N1929" s="42" t="n">
        <v>16771.32</v>
      </c>
      <c r="O1929" s="42" t="n">
        <v>16771.32</v>
      </c>
      <c r="P1929" s="42" t="n">
        <v>0</v>
      </c>
      <c r="Q1929" s="42" t="n">
        <v>0</v>
      </c>
      <c r="R1929" s="42" t="n">
        <v>0</v>
      </c>
      <c r="S1929" s="42">
        <f>N1929-(J1929-K1929)</f>
        <v/>
      </c>
      <c r="T1929">
        <f>IF(N1929=0,0,IF(AND(ABS(S1929)&gt;Calc!$B$8,ABS(S1929)/ABS(N1929)&gt;Calc!$B$9),1,0))</f>
        <v/>
      </c>
      <c r="U1929">
        <f>IF(AND(A1929=Calc!$B$3,OR(Calc!$B$6="*",G1929=Calc!$B$6),OR(Calc!$B$7="*",F1929=Calc!$B$7)),1,0)</f>
        <v/>
      </c>
      <c r="V1929">
        <f>IF(AND(U1929=1,J1929&gt;0),J1929+ROW()/1000000,0)</f>
        <v/>
      </c>
      <c r="W1929">
        <f>IF(AND(U1929=1,OR(N1929&lt;&gt;0,J1929&lt;&gt;0)),ABS(S1929)+ROW()/1000000,0)</f>
        <v/>
      </c>
      <c r="X1929">
        <f>IF(AND(U1929=1,T1929=1,C1929&lt;&gt;0),ABS(S1929)+ROW()/1000000,0)</f>
        <v/>
      </c>
    </row>
    <row r="1930">
      <c r="A1930" t="n">
        <v>201905</v>
      </c>
      <c r="B1930" t="inlineStr">
        <is>
          <t>05/2019</t>
        </is>
      </c>
      <c r="C1930" t="n">
        <v>49</v>
      </c>
      <c r="D1930" t="inlineStr">
        <is>
          <t>S49</t>
        </is>
      </c>
      <c r="E1930" t="inlineStr">
        <is>
          <t>Nexa Iowa (S49)</t>
        </is>
      </c>
      <c r="F1930" t="inlineStr">
        <is>
          <t>Mỹ</t>
        </is>
      </c>
      <c r="G1930" t="inlineStr">
        <is>
          <t>POS</t>
        </is>
      </c>
      <c r="H1930" s="42" t="n">
        <v>51576.56</v>
      </c>
      <c r="I1930" s="42" t="n">
        <v>0</v>
      </c>
      <c r="J1930" s="42" t="n">
        <v>51576.56</v>
      </c>
      <c r="K1930" s="42" t="n">
        <v>0</v>
      </c>
      <c r="L1930" s="42" t="n">
        <v>19</v>
      </c>
      <c r="M1930" s="42" t="n">
        <v>153</v>
      </c>
      <c r="N1930" s="42" t="n">
        <v>51576.56</v>
      </c>
      <c r="O1930" s="42" t="n">
        <v>51576.56</v>
      </c>
      <c r="P1930" s="42" t="n">
        <v>0</v>
      </c>
      <c r="Q1930" s="42" t="n">
        <v>0</v>
      </c>
      <c r="R1930" s="42" t="n">
        <v>0</v>
      </c>
      <c r="S1930" s="42">
        <f>N1930-(J1930-K1930)</f>
        <v/>
      </c>
      <c r="T1930">
        <f>IF(N1930=0,0,IF(AND(ABS(S1930)&gt;Calc!$B$8,ABS(S1930)/ABS(N1930)&gt;Calc!$B$9),1,0))</f>
        <v/>
      </c>
      <c r="U1930">
        <f>IF(AND(A1930=Calc!$B$3,OR(Calc!$B$6="*",G1930=Calc!$B$6),OR(Calc!$B$7="*",F1930=Calc!$B$7)),1,0)</f>
        <v/>
      </c>
      <c r="V1930">
        <f>IF(AND(U1930=1,J1930&gt;0),J1930+ROW()/1000000,0)</f>
        <v/>
      </c>
      <c r="W1930">
        <f>IF(AND(U1930=1,OR(N1930&lt;&gt;0,J1930&lt;&gt;0)),ABS(S1930)+ROW()/1000000,0)</f>
        <v/>
      </c>
      <c r="X1930">
        <f>IF(AND(U1930=1,T1930=1,C1930&lt;&gt;0),ABS(S1930)+ROW()/1000000,0)</f>
        <v/>
      </c>
    </row>
    <row r="1931">
      <c r="A1931" t="n">
        <v>201905</v>
      </c>
      <c r="B1931" t="inlineStr">
        <is>
          <t>05/2019</t>
        </is>
      </c>
      <c r="C1931" t="n">
        <v>50</v>
      </c>
      <c r="D1931" t="inlineStr">
        <is>
          <t>S50</t>
        </is>
      </c>
      <c r="E1931" t="inlineStr">
        <is>
          <t>Nexa Kansas (S50)</t>
        </is>
      </c>
      <c r="F1931" t="inlineStr">
        <is>
          <t>Mỹ</t>
        </is>
      </c>
      <c r="G1931" t="inlineStr">
        <is>
          <t>POS</t>
        </is>
      </c>
      <c r="H1931" s="42" t="n">
        <v>29404.82</v>
      </c>
      <c r="I1931" s="42" t="n">
        <v>0</v>
      </c>
      <c r="J1931" s="42" t="n">
        <v>29404.82</v>
      </c>
      <c r="K1931" s="42" t="n">
        <v>1990</v>
      </c>
      <c r="L1931" s="42" t="n">
        <v>14</v>
      </c>
      <c r="M1931" s="42" t="n">
        <v>133</v>
      </c>
      <c r="N1931" s="42" t="n">
        <v>27414.82</v>
      </c>
      <c r="O1931" s="42" t="n">
        <v>29404.82</v>
      </c>
      <c r="P1931" s="42" t="n">
        <v>0</v>
      </c>
      <c r="Q1931" s="42" t="n">
        <v>0</v>
      </c>
      <c r="R1931" s="42" t="n">
        <v>1</v>
      </c>
      <c r="S1931" s="42">
        <f>N1931-(J1931-K1931)</f>
        <v/>
      </c>
      <c r="T1931">
        <f>IF(N1931=0,0,IF(AND(ABS(S1931)&gt;Calc!$B$8,ABS(S1931)/ABS(N1931)&gt;Calc!$B$9),1,0))</f>
        <v/>
      </c>
      <c r="U1931">
        <f>IF(AND(A1931=Calc!$B$3,OR(Calc!$B$6="*",G1931=Calc!$B$6),OR(Calc!$B$7="*",F1931=Calc!$B$7)),1,0)</f>
        <v/>
      </c>
      <c r="V1931">
        <f>IF(AND(U1931=1,J1931&gt;0),J1931+ROW()/1000000,0)</f>
        <v/>
      </c>
      <c r="W1931">
        <f>IF(AND(U1931=1,OR(N1931&lt;&gt;0,J1931&lt;&gt;0)),ABS(S1931)+ROW()/1000000,0)</f>
        <v/>
      </c>
      <c r="X1931">
        <f>IF(AND(U1931=1,T1931=1,C1931&lt;&gt;0),ABS(S1931)+ROW()/1000000,0)</f>
        <v/>
      </c>
    </row>
    <row r="1932">
      <c r="A1932" t="n">
        <v>201905</v>
      </c>
      <c r="B1932" t="inlineStr">
        <is>
          <t>05/2019</t>
        </is>
      </c>
      <c r="C1932" t="n">
        <v>51</v>
      </c>
      <c r="D1932" t="inlineStr">
        <is>
          <t>S51</t>
        </is>
      </c>
      <c r="E1932" t="inlineStr">
        <is>
          <t>Nexa Maine (S51)</t>
        </is>
      </c>
      <c r="F1932" t="inlineStr">
        <is>
          <t>Mỹ</t>
        </is>
      </c>
      <c r="G1932" t="inlineStr">
        <is>
          <t>POS</t>
        </is>
      </c>
      <c r="H1932" s="42" t="n">
        <v>41686.75</v>
      </c>
      <c r="I1932" s="42" t="n">
        <v>0</v>
      </c>
      <c r="J1932" s="42" t="n">
        <v>41686.75</v>
      </c>
      <c r="K1932" s="42" t="n">
        <v>0</v>
      </c>
      <c r="L1932" s="42" t="n">
        <v>17</v>
      </c>
      <c r="M1932" s="42" t="n">
        <v>150</v>
      </c>
      <c r="N1932" s="42" t="n">
        <v>41686.75</v>
      </c>
      <c r="O1932" s="42" t="n">
        <v>41686.75</v>
      </c>
      <c r="P1932" s="42" t="n">
        <v>0</v>
      </c>
      <c r="Q1932" s="42" t="n">
        <v>0</v>
      </c>
      <c r="R1932" s="42" t="n">
        <v>0</v>
      </c>
      <c r="S1932" s="42">
        <f>N1932-(J1932-K1932)</f>
        <v/>
      </c>
      <c r="T1932">
        <f>IF(N1932=0,0,IF(AND(ABS(S1932)&gt;Calc!$B$8,ABS(S1932)/ABS(N1932)&gt;Calc!$B$9),1,0))</f>
        <v/>
      </c>
      <c r="U1932">
        <f>IF(AND(A1932=Calc!$B$3,OR(Calc!$B$6="*",G1932=Calc!$B$6),OR(Calc!$B$7="*",F1932=Calc!$B$7)),1,0)</f>
        <v/>
      </c>
      <c r="V1932">
        <f>IF(AND(U1932=1,J1932&gt;0),J1932+ROW()/1000000,0)</f>
        <v/>
      </c>
      <c r="W1932">
        <f>IF(AND(U1932=1,OR(N1932&lt;&gt;0,J1932&lt;&gt;0)),ABS(S1932)+ROW()/1000000,0)</f>
        <v/>
      </c>
      <c r="X1932">
        <f>IF(AND(U1932=1,T1932=1,C1932&lt;&gt;0),ABS(S1932)+ROW()/1000000,0)</f>
        <v/>
      </c>
    </row>
    <row r="1933">
      <c r="A1933" t="n">
        <v>201905</v>
      </c>
      <c r="B1933" t="inlineStr">
        <is>
          <t>05/2019</t>
        </is>
      </c>
      <c r="C1933" t="n">
        <v>53</v>
      </c>
      <c r="D1933" t="inlineStr">
        <is>
          <t>S53</t>
        </is>
      </c>
      <c r="E1933" t="inlineStr">
        <is>
          <t>Nexa Montana (S53)</t>
        </is>
      </c>
      <c r="F1933" t="inlineStr">
        <is>
          <t>Mỹ</t>
        </is>
      </c>
      <c r="G1933" t="inlineStr">
        <is>
          <t>POS</t>
        </is>
      </c>
      <c r="H1933" s="42" t="n">
        <v>7826.27</v>
      </c>
      <c r="I1933" s="42" t="n">
        <v>0</v>
      </c>
      <c r="J1933" s="42" t="n">
        <v>7826.27</v>
      </c>
      <c r="K1933" s="42" t="n">
        <v>0</v>
      </c>
      <c r="L1933" s="42" t="n">
        <v>11</v>
      </c>
      <c r="M1933" s="42" t="n">
        <v>55</v>
      </c>
      <c r="N1933" s="42" t="n">
        <v>7826.27</v>
      </c>
      <c r="O1933" s="42" t="n">
        <v>7826.27</v>
      </c>
      <c r="P1933" s="42" t="n">
        <v>3</v>
      </c>
      <c r="Q1933" s="42" t="n">
        <v>0</v>
      </c>
      <c r="R1933" s="42" t="n">
        <v>0</v>
      </c>
      <c r="S1933" s="42">
        <f>N1933-(J1933-K1933)</f>
        <v/>
      </c>
      <c r="T1933">
        <f>IF(N1933=0,0,IF(AND(ABS(S1933)&gt;Calc!$B$8,ABS(S1933)/ABS(N1933)&gt;Calc!$B$9),1,0))</f>
        <v/>
      </c>
      <c r="U1933">
        <f>IF(AND(A1933=Calc!$B$3,OR(Calc!$B$6="*",G1933=Calc!$B$6),OR(Calc!$B$7="*",F1933=Calc!$B$7)),1,0)</f>
        <v/>
      </c>
      <c r="V1933">
        <f>IF(AND(U1933=1,J1933&gt;0),J1933+ROW()/1000000,0)</f>
        <v/>
      </c>
      <c r="W1933">
        <f>IF(AND(U1933=1,OR(N1933&lt;&gt;0,J1933&lt;&gt;0)),ABS(S1933)+ROW()/1000000,0)</f>
        <v/>
      </c>
      <c r="X1933">
        <f>IF(AND(U1933=1,T1933=1,C1933&lt;&gt;0),ABS(S1933)+ROW()/1000000,0)</f>
        <v/>
      </c>
    </row>
    <row r="1934">
      <c r="A1934" t="n">
        <v>201905</v>
      </c>
      <c r="B1934" t="inlineStr">
        <is>
          <t>05/2019</t>
        </is>
      </c>
      <c r="C1934" t="n">
        <v>54</v>
      </c>
      <c r="D1934" t="inlineStr">
        <is>
          <t>S54</t>
        </is>
      </c>
      <c r="E1934" t="inlineStr">
        <is>
          <t>Nexa Nebraska (S54)</t>
        </is>
      </c>
      <c r="F1934" t="inlineStr">
        <is>
          <t>Mỹ</t>
        </is>
      </c>
      <c r="G1934" t="inlineStr">
        <is>
          <t>POS</t>
        </is>
      </c>
      <c r="H1934" s="42" t="n">
        <v>44215.97</v>
      </c>
      <c r="I1934" s="42" t="n">
        <v>0</v>
      </c>
      <c r="J1934" s="42" t="n">
        <v>44215.97</v>
      </c>
      <c r="K1934" s="42" t="n">
        <v>804</v>
      </c>
      <c r="L1934" s="42" t="n">
        <v>18</v>
      </c>
      <c r="M1934" s="42" t="n">
        <v>145</v>
      </c>
      <c r="N1934" s="42" t="n">
        <v>43411.97</v>
      </c>
      <c r="O1934" s="42" t="n">
        <v>44215.97</v>
      </c>
      <c r="P1934" s="42" t="n">
        <v>0</v>
      </c>
      <c r="Q1934" s="42" t="n">
        <v>0</v>
      </c>
      <c r="R1934" s="42" t="n">
        <v>0</v>
      </c>
      <c r="S1934" s="42">
        <f>N1934-(J1934-K1934)</f>
        <v/>
      </c>
      <c r="T1934">
        <f>IF(N1934=0,0,IF(AND(ABS(S1934)&gt;Calc!$B$8,ABS(S1934)/ABS(N1934)&gt;Calc!$B$9),1,0))</f>
        <v/>
      </c>
      <c r="U1934">
        <f>IF(AND(A1934=Calc!$B$3,OR(Calc!$B$6="*",G1934=Calc!$B$6),OR(Calc!$B$7="*",F1934=Calc!$B$7)),1,0)</f>
        <v/>
      </c>
      <c r="V1934">
        <f>IF(AND(U1934=1,J1934&gt;0),J1934+ROW()/1000000,0)</f>
        <v/>
      </c>
      <c r="W1934">
        <f>IF(AND(U1934=1,OR(N1934&lt;&gt;0,J1934&lt;&gt;0)),ABS(S1934)+ROW()/1000000,0)</f>
        <v/>
      </c>
      <c r="X1934">
        <f>IF(AND(U1934=1,T1934=1,C1934&lt;&gt;0),ABS(S1934)+ROW()/1000000,0)</f>
        <v/>
      </c>
    </row>
    <row r="1935">
      <c r="A1935" t="n">
        <v>201905</v>
      </c>
      <c r="B1935" t="inlineStr">
        <is>
          <t>05/2019</t>
        </is>
      </c>
      <c r="C1935" t="n">
        <v>55</v>
      </c>
      <c r="D1935" t="inlineStr">
        <is>
          <t>S55</t>
        </is>
      </c>
      <c r="E1935" t="inlineStr">
        <is>
          <t>Nexa Nevada (S55)</t>
        </is>
      </c>
      <c r="F1935" t="inlineStr">
        <is>
          <t>Mỹ</t>
        </is>
      </c>
      <c r="G1935" t="inlineStr">
        <is>
          <t>POS</t>
        </is>
      </c>
      <c r="H1935" s="42" t="n">
        <v>30344.11</v>
      </c>
      <c r="I1935" s="42" t="n">
        <v>0</v>
      </c>
      <c r="J1935" s="42" t="n">
        <v>30344.11</v>
      </c>
      <c r="K1935" s="42" t="n">
        <v>1411.25</v>
      </c>
      <c r="L1935" s="42" t="n">
        <v>19</v>
      </c>
      <c r="M1935" s="42" t="n">
        <v>119</v>
      </c>
      <c r="N1935" s="42" t="n">
        <v>28932.86</v>
      </c>
      <c r="O1935" s="42" t="n">
        <v>30344.11</v>
      </c>
      <c r="P1935" s="42" t="n">
        <v>2</v>
      </c>
      <c r="Q1935" s="42" t="n">
        <v>0</v>
      </c>
      <c r="R1935" s="42" t="n">
        <v>0</v>
      </c>
      <c r="S1935" s="42">
        <f>N1935-(J1935-K1935)</f>
        <v/>
      </c>
      <c r="T1935">
        <f>IF(N1935=0,0,IF(AND(ABS(S1935)&gt;Calc!$B$8,ABS(S1935)/ABS(N1935)&gt;Calc!$B$9),1,0))</f>
        <v/>
      </c>
      <c r="U1935">
        <f>IF(AND(A1935=Calc!$B$3,OR(Calc!$B$6="*",G1935=Calc!$B$6),OR(Calc!$B$7="*",F1935=Calc!$B$7)),1,0)</f>
        <v/>
      </c>
      <c r="V1935">
        <f>IF(AND(U1935=1,J1935&gt;0),J1935+ROW()/1000000,0)</f>
        <v/>
      </c>
      <c r="W1935">
        <f>IF(AND(U1935=1,OR(N1935&lt;&gt;0,J1935&lt;&gt;0)),ABS(S1935)+ROW()/1000000,0)</f>
        <v/>
      </c>
      <c r="X1935">
        <f>IF(AND(U1935=1,T1935=1,C1935&lt;&gt;0),ABS(S1935)+ROW()/1000000,0)</f>
        <v/>
      </c>
    </row>
    <row r="1936">
      <c r="A1936" t="n">
        <v>201905</v>
      </c>
      <c r="B1936" t="inlineStr">
        <is>
          <t>05/2019</t>
        </is>
      </c>
      <c r="C1936" t="n">
        <v>56</v>
      </c>
      <c r="D1936" t="inlineStr">
        <is>
          <t>S56</t>
        </is>
      </c>
      <c r="E1936" t="inlineStr">
        <is>
          <t>Nexa New Hampshire (S56)</t>
        </is>
      </c>
      <c r="F1936" t="inlineStr">
        <is>
          <t>Mỹ</t>
        </is>
      </c>
      <c r="G1936" t="inlineStr">
        <is>
          <t>POS</t>
        </is>
      </c>
      <c r="H1936" s="42" t="n">
        <v>24460.66</v>
      </c>
      <c r="I1936" s="42" t="n">
        <v>0</v>
      </c>
      <c r="J1936" s="42" t="n">
        <v>24460.66</v>
      </c>
      <c r="K1936" s="42" t="n">
        <v>0</v>
      </c>
      <c r="L1936" s="42" t="n">
        <v>12</v>
      </c>
      <c r="M1936" s="42" t="n">
        <v>94</v>
      </c>
      <c r="N1936" s="42" t="n">
        <v>24460.66</v>
      </c>
      <c r="O1936" s="42" t="n">
        <v>24460.66</v>
      </c>
      <c r="P1936" s="42" t="n">
        <v>0</v>
      </c>
      <c r="Q1936" s="42" t="n">
        <v>0</v>
      </c>
      <c r="R1936" s="42" t="n">
        <v>0</v>
      </c>
      <c r="S1936" s="42">
        <f>N1936-(J1936-K1936)</f>
        <v/>
      </c>
      <c r="T1936">
        <f>IF(N1936=0,0,IF(AND(ABS(S1936)&gt;Calc!$B$8,ABS(S1936)/ABS(N1936)&gt;Calc!$B$9),1,0))</f>
        <v/>
      </c>
      <c r="U1936">
        <f>IF(AND(A1936=Calc!$B$3,OR(Calc!$B$6="*",G1936=Calc!$B$6),OR(Calc!$B$7="*",F1936=Calc!$B$7)),1,0)</f>
        <v/>
      </c>
      <c r="V1936">
        <f>IF(AND(U1936=1,J1936&gt;0),J1936+ROW()/1000000,0)</f>
        <v/>
      </c>
      <c r="W1936">
        <f>IF(AND(U1936=1,OR(N1936&lt;&gt;0,J1936&lt;&gt;0)),ABS(S1936)+ROW()/1000000,0)</f>
        <v/>
      </c>
      <c r="X1936">
        <f>IF(AND(U1936=1,T1936=1,C1936&lt;&gt;0),ABS(S1936)+ROW()/1000000,0)</f>
        <v/>
      </c>
    </row>
    <row r="1937">
      <c r="A1937" t="n">
        <v>201905</v>
      </c>
      <c r="B1937" t="inlineStr">
        <is>
          <t>05/2019</t>
        </is>
      </c>
      <c r="C1937" t="n">
        <v>57</v>
      </c>
      <c r="D1937" t="inlineStr">
        <is>
          <t>S57</t>
        </is>
      </c>
      <c r="E1937" t="inlineStr">
        <is>
          <t>Nexa New Mexico (S57)</t>
        </is>
      </c>
      <c r="F1937" t="inlineStr">
        <is>
          <t>Mỹ</t>
        </is>
      </c>
      <c r="G1937" t="inlineStr">
        <is>
          <t>POS</t>
        </is>
      </c>
      <c r="H1937" s="42" t="n">
        <v>35962.8</v>
      </c>
      <c r="I1937" s="42" t="n">
        <v>0</v>
      </c>
      <c r="J1937" s="42" t="n">
        <v>35962.8</v>
      </c>
      <c r="K1937" s="42" t="n">
        <v>0</v>
      </c>
      <c r="L1937" s="42" t="n">
        <v>15</v>
      </c>
      <c r="M1937" s="42" t="n">
        <v>128</v>
      </c>
      <c r="N1937" s="42" t="n">
        <v>35962.8</v>
      </c>
      <c r="O1937" s="42" t="n">
        <v>35962.8</v>
      </c>
      <c r="P1937" s="42" t="n">
        <v>1</v>
      </c>
      <c r="Q1937" s="42" t="n">
        <v>0</v>
      </c>
      <c r="R1937" s="42" t="n">
        <v>0</v>
      </c>
      <c r="S1937" s="42">
        <f>N1937-(J1937-K1937)</f>
        <v/>
      </c>
      <c r="T1937">
        <f>IF(N1937=0,0,IF(AND(ABS(S1937)&gt;Calc!$B$8,ABS(S1937)/ABS(N1937)&gt;Calc!$B$9),1,0))</f>
        <v/>
      </c>
      <c r="U1937">
        <f>IF(AND(A1937=Calc!$B$3,OR(Calc!$B$6="*",G1937=Calc!$B$6),OR(Calc!$B$7="*",F1937=Calc!$B$7)),1,0)</f>
        <v/>
      </c>
      <c r="V1937">
        <f>IF(AND(U1937=1,J1937&gt;0),J1937+ROW()/1000000,0)</f>
        <v/>
      </c>
      <c r="W1937">
        <f>IF(AND(U1937=1,OR(N1937&lt;&gt;0,J1937&lt;&gt;0)),ABS(S1937)+ROW()/1000000,0)</f>
        <v/>
      </c>
      <c r="X1937">
        <f>IF(AND(U1937=1,T1937=1,C1937&lt;&gt;0),ABS(S1937)+ROW()/1000000,0)</f>
        <v/>
      </c>
    </row>
    <row r="1938">
      <c r="A1938" t="n">
        <v>201905</v>
      </c>
      <c r="B1938" t="inlineStr">
        <is>
          <t>05/2019</t>
        </is>
      </c>
      <c r="C1938" t="n">
        <v>59</v>
      </c>
      <c r="D1938" t="inlineStr">
        <is>
          <t>S59</t>
        </is>
      </c>
      <c r="E1938" t="inlineStr">
        <is>
          <t>Nexa Oregon (S59)</t>
        </is>
      </c>
      <c r="F1938" t="inlineStr">
        <is>
          <t>Mỹ</t>
        </is>
      </c>
      <c r="G1938" t="inlineStr">
        <is>
          <t>POS</t>
        </is>
      </c>
      <c r="H1938" s="42" t="n">
        <v>32193.83</v>
      </c>
      <c r="I1938" s="42" t="n">
        <v>0</v>
      </c>
      <c r="J1938" s="42" t="n">
        <v>32193.83</v>
      </c>
      <c r="K1938" s="42" t="n">
        <v>620</v>
      </c>
      <c r="L1938" s="42" t="n">
        <v>13</v>
      </c>
      <c r="M1938" s="42" t="n">
        <v>117</v>
      </c>
      <c r="N1938" s="42" t="n">
        <v>31573.83</v>
      </c>
      <c r="O1938" s="42" t="n">
        <v>32193.83</v>
      </c>
      <c r="P1938" s="42" t="n">
        <v>0</v>
      </c>
      <c r="Q1938" s="42" t="n">
        <v>0</v>
      </c>
      <c r="R1938" s="42" t="n">
        <v>0</v>
      </c>
      <c r="S1938" s="42">
        <f>N1938-(J1938-K1938)</f>
        <v/>
      </c>
      <c r="T1938">
        <f>IF(N1938=0,0,IF(AND(ABS(S1938)&gt;Calc!$B$8,ABS(S1938)/ABS(N1938)&gt;Calc!$B$9),1,0))</f>
        <v/>
      </c>
      <c r="U1938">
        <f>IF(AND(A1938=Calc!$B$3,OR(Calc!$B$6="*",G1938=Calc!$B$6),OR(Calc!$B$7="*",F1938=Calc!$B$7)),1,0)</f>
        <v/>
      </c>
      <c r="V1938">
        <f>IF(AND(U1938=1,J1938&gt;0),J1938+ROW()/1000000,0)</f>
        <v/>
      </c>
      <c r="W1938">
        <f>IF(AND(U1938=1,OR(N1938&lt;&gt;0,J1938&lt;&gt;0)),ABS(S1938)+ROW()/1000000,0)</f>
        <v/>
      </c>
      <c r="X1938">
        <f>IF(AND(U1938=1,T1938=1,C1938&lt;&gt;0),ABS(S1938)+ROW()/1000000,0)</f>
        <v/>
      </c>
    </row>
    <row r="1939">
      <c r="A1939" t="n">
        <v>201905</v>
      </c>
      <c r="B1939" t="inlineStr">
        <is>
          <t>05/2019</t>
        </is>
      </c>
      <c r="C1939" t="n">
        <v>61</v>
      </c>
      <c r="D1939" t="inlineStr">
        <is>
          <t>S61</t>
        </is>
      </c>
      <c r="E1939" t="inlineStr">
        <is>
          <t>Nexa South Carolina (S61)</t>
        </is>
      </c>
      <c r="F1939" t="inlineStr">
        <is>
          <t>Mỹ</t>
        </is>
      </c>
      <c r="G1939" t="inlineStr">
        <is>
          <t>POS</t>
        </is>
      </c>
      <c r="H1939" s="42" t="n">
        <v>40906.64</v>
      </c>
      <c r="I1939" s="42" t="n">
        <v>0</v>
      </c>
      <c r="J1939" s="42" t="n">
        <v>40906.64</v>
      </c>
      <c r="K1939" s="42" t="n">
        <v>0</v>
      </c>
      <c r="L1939" s="42" t="n">
        <v>22</v>
      </c>
      <c r="M1939" s="42" t="n">
        <v>139</v>
      </c>
      <c r="N1939" s="42" t="n">
        <v>40906.64</v>
      </c>
      <c r="O1939" s="42" t="n">
        <v>40906.64</v>
      </c>
      <c r="P1939" s="42" t="n">
        <v>1</v>
      </c>
      <c r="Q1939" s="42" t="n">
        <v>0</v>
      </c>
      <c r="R1939" s="42" t="n">
        <v>0</v>
      </c>
      <c r="S1939" s="42">
        <f>N1939-(J1939-K1939)</f>
        <v/>
      </c>
      <c r="T1939">
        <f>IF(N1939=0,0,IF(AND(ABS(S1939)&gt;Calc!$B$8,ABS(S1939)/ABS(N1939)&gt;Calc!$B$9),1,0))</f>
        <v/>
      </c>
      <c r="U1939">
        <f>IF(AND(A1939=Calc!$B$3,OR(Calc!$B$6="*",G1939=Calc!$B$6),OR(Calc!$B$7="*",F1939=Calc!$B$7)),1,0)</f>
        <v/>
      </c>
      <c r="V1939">
        <f>IF(AND(U1939=1,J1939&gt;0),J1939+ROW()/1000000,0)</f>
        <v/>
      </c>
      <c r="W1939">
        <f>IF(AND(U1939=1,OR(N1939&lt;&gt;0,J1939&lt;&gt;0)),ABS(S1939)+ROW()/1000000,0)</f>
        <v/>
      </c>
      <c r="X1939">
        <f>IF(AND(U1939=1,T1939=1,C1939&lt;&gt;0),ABS(S1939)+ROW()/1000000,0)</f>
        <v/>
      </c>
    </row>
    <row r="1940">
      <c r="A1940" t="n">
        <v>201905</v>
      </c>
      <c r="B1940" t="inlineStr">
        <is>
          <t>05/2019</t>
        </is>
      </c>
      <c r="C1940" t="n">
        <v>62</v>
      </c>
      <c r="D1940" t="inlineStr">
        <is>
          <t>S62</t>
        </is>
      </c>
      <c r="E1940" t="inlineStr">
        <is>
          <t>Nexa South Dakota (S62)</t>
        </is>
      </c>
      <c r="F1940" t="inlineStr">
        <is>
          <t>Mỹ</t>
        </is>
      </c>
      <c r="G1940" t="inlineStr">
        <is>
          <t>POS</t>
        </is>
      </c>
      <c r="H1940" s="42" t="n">
        <v>35478.08</v>
      </c>
      <c r="I1940" s="42" t="n">
        <v>0</v>
      </c>
      <c r="J1940" s="42" t="n">
        <v>35478.08</v>
      </c>
      <c r="K1940" s="42" t="n">
        <v>99</v>
      </c>
      <c r="L1940" s="42" t="n">
        <v>16</v>
      </c>
      <c r="M1940" s="42" t="n">
        <v>130</v>
      </c>
      <c r="N1940" s="42" t="n">
        <v>35379.08</v>
      </c>
      <c r="O1940" s="42" t="n">
        <v>35478.08</v>
      </c>
      <c r="P1940" s="42" t="n">
        <v>0</v>
      </c>
      <c r="Q1940" s="42" t="n">
        <v>0</v>
      </c>
      <c r="R1940" s="42" t="n">
        <v>0</v>
      </c>
      <c r="S1940" s="42">
        <f>N1940-(J1940-K1940)</f>
        <v/>
      </c>
      <c r="T1940">
        <f>IF(N1940=0,0,IF(AND(ABS(S1940)&gt;Calc!$B$8,ABS(S1940)/ABS(N1940)&gt;Calc!$B$9),1,0))</f>
        <v/>
      </c>
      <c r="U1940">
        <f>IF(AND(A1940=Calc!$B$3,OR(Calc!$B$6="*",G1940=Calc!$B$6),OR(Calc!$B$7="*",F1940=Calc!$B$7)),1,0)</f>
        <v/>
      </c>
      <c r="V1940">
        <f>IF(AND(U1940=1,J1940&gt;0),J1940+ROW()/1000000,0)</f>
        <v/>
      </c>
      <c r="W1940">
        <f>IF(AND(U1940=1,OR(N1940&lt;&gt;0,J1940&lt;&gt;0)),ABS(S1940)+ROW()/1000000,0)</f>
        <v/>
      </c>
      <c r="X1940">
        <f>IF(AND(U1940=1,T1940=1,C1940&lt;&gt;0),ABS(S1940)+ROW()/1000000,0)</f>
        <v/>
      </c>
    </row>
    <row r="1941">
      <c r="A1941" t="n">
        <v>201905</v>
      </c>
      <c r="B1941" t="inlineStr">
        <is>
          <t>05/2019</t>
        </is>
      </c>
      <c r="C1941" t="n">
        <v>63</v>
      </c>
      <c r="D1941" t="inlineStr">
        <is>
          <t>S63</t>
        </is>
      </c>
      <c r="E1941" t="inlineStr">
        <is>
          <t>Nexa Utah (S63)</t>
        </is>
      </c>
      <c r="F1941" t="inlineStr">
        <is>
          <t>Mỹ</t>
        </is>
      </c>
      <c r="G1941" t="inlineStr">
        <is>
          <t>POS</t>
        </is>
      </c>
      <c r="H1941" s="42" t="n">
        <v>21293.47</v>
      </c>
      <c r="I1941" s="42" t="n">
        <v>0</v>
      </c>
      <c r="J1941" s="42" t="n">
        <v>21293.47</v>
      </c>
      <c r="K1941" s="42" t="n">
        <v>269.9</v>
      </c>
      <c r="L1941" s="42" t="n">
        <v>18</v>
      </c>
      <c r="M1941" s="42" t="n">
        <v>108</v>
      </c>
      <c r="N1941" s="42" t="n">
        <v>21023.57</v>
      </c>
      <c r="O1941" s="42" t="n">
        <v>21293.47</v>
      </c>
      <c r="P1941" s="42" t="n">
        <v>0</v>
      </c>
      <c r="Q1941" s="42" t="n">
        <v>0</v>
      </c>
      <c r="R1941" s="42" t="n">
        <v>0</v>
      </c>
      <c r="S1941" s="42">
        <f>N1941-(J1941-K1941)</f>
        <v/>
      </c>
      <c r="T1941">
        <f>IF(N1941=0,0,IF(AND(ABS(S1941)&gt;Calc!$B$8,ABS(S1941)/ABS(N1941)&gt;Calc!$B$9),1,0))</f>
        <v/>
      </c>
      <c r="U1941">
        <f>IF(AND(A1941=Calc!$B$3,OR(Calc!$B$6="*",G1941=Calc!$B$6),OR(Calc!$B$7="*",F1941=Calc!$B$7)),1,0)</f>
        <v/>
      </c>
      <c r="V1941">
        <f>IF(AND(U1941=1,J1941&gt;0),J1941+ROW()/1000000,0)</f>
        <v/>
      </c>
      <c r="W1941">
        <f>IF(AND(U1941=1,OR(N1941&lt;&gt;0,J1941&lt;&gt;0)),ABS(S1941)+ROW()/1000000,0)</f>
        <v/>
      </c>
      <c r="X1941">
        <f>IF(AND(U1941=1,T1941=1,C1941&lt;&gt;0),ABS(S1941)+ROW()/1000000,0)</f>
        <v/>
      </c>
    </row>
    <row r="1942">
      <c r="A1942" t="n">
        <v>201905</v>
      </c>
      <c r="B1942" t="inlineStr">
        <is>
          <t>05/2019</t>
        </is>
      </c>
      <c r="C1942" t="n">
        <v>64</v>
      </c>
      <c r="D1942" t="inlineStr">
        <is>
          <t>S64</t>
        </is>
      </c>
      <c r="E1942" t="inlineStr">
        <is>
          <t>Nexa Washington DC (S64)</t>
        </is>
      </c>
      <c r="F1942" t="inlineStr">
        <is>
          <t>Mỹ</t>
        </is>
      </c>
      <c r="G1942" t="inlineStr">
        <is>
          <t>POS</t>
        </is>
      </c>
      <c r="H1942" s="42" t="n">
        <v>24346.4</v>
      </c>
      <c r="I1942" s="42" t="n">
        <v>0</v>
      </c>
      <c r="J1942" s="42" t="n">
        <v>24346.4</v>
      </c>
      <c r="K1942" s="42" t="n">
        <v>13.78</v>
      </c>
      <c r="L1942" s="42" t="n">
        <v>18</v>
      </c>
      <c r="M1942" s="42" t="n">
        <v>97</v>
      </c>
      <c r="N1942" s="42" t="n">
        <v>28047.92</v>
      </c>
      <c r="O1942" s="42" t="n">
        <v>24346.4</v>
      </c>
      <c r="P1942" s="42" t="n">
        <v>1</v>
      </c>
      <c r="Q1942" s="42" t="n">
        <v>0</v>
      </c>
      <c r="R1942" s="42" t="n">
        <v>0</v>
      </c>
      <c r="S1942" s="42">
        <f>N1942-(J1942-K1942)</f>
        <v/>
      </c>
      <c r="T1942">
        <f>IF(N1942=0,0,IF(AND(ABS(S1942)&gt;Calc!$B$8,ABS(S1942)/ABS(N1942)&gt;Calc!$B$9),1,0))</f>
        <v/>
      </c>
      <c r="U1942">
        <f>IF(AND(A1942=Calc!$B$3,OR(Calc!$B$6="*",G1942=Calc!$B$6),OR(Calc!$B$7="*",F1942=Calc!$B$7)),1,0)</f>
        <v/>
      </c>
      <c r="V1942">
        <f>IF(AND(U1942=1,J1942&gt;0),J1942+ROW()/1000000,0)</f>
        <v/>
      </c>
      <c r="W1942">
        <f>IF(AND(U1942=1,OR(N1942&lt;&gt;0,J1942&lt;&gt;0)),ABS(S1942)+ROW()/1000000,0)</f>
        <v/>
      </c>
      <c r="X1942">
        <f>IF(AND(U1942=1,T1942=1,C1942&lt;&gt;0),ABS(S1942)+ROW()/1000000,0)</f>
        <v/>
      </c>
    </row>
    <row r="1943">
      <c r="A1943" t="n">
        <v>201905</v>
      </c>
      <c r="B1943" t="inlineStr">
        <is>
          <t>05/2019</t>
        </is>
      </c>
      <c r="C1943" t="n">
        <v>65</v>
      </c>
      <c r="D1943" t="inlineStr">
        <is>
          <t>S65</t>
        </is>
      </c>
      <c r="E1943" t="inlineStr">
        <is>
          <t>Nexa West Virginia (S65)</t>
        </is>
      </c>
      <c r="F1943" t="inlineStr">
        <is>
          <t>Mỹ</t>
        </is>
      </c>
      <c r="G1943" t="inlineStr">
        <is>
          <t>POS</t>
        </is>
      </c>
      <c r="H1943" s="42" t="n">
        <v>20739.83</v>
      </c>
      <c r="I1943" s="42" t="n">
        <v>0</v>
      </c>
      <c r="J1943" s="42" t="n">
        <v>20739.83</v>
      </c>
      <c r="K1943" s="42" t="n">
        <v>0</v>
      </c>
      <c r="L1943" s="42" t="n">
        <v>16</v>
      </c>
      <c r="M1943" s="42" t="n">
        <v>110</v>
      </c>
      <c r="N1943" s="42" t="n">
        <v>20739.83</v>
      </c>
      <c r="O1943" s="42" t="n">
        <v>20739.83</v>
      </c>
      <c r="P1943" s="42" t="n">
        <v>0</v>
      </c>
      <c r="Q1943" s="42" t="n">
        <v>0</v>
      </c>
      <c r="R1943" s="42" t="n">
        <v>0</v>
      </c>
      <c r="S1943" s="42">
        <f>N1943-(J1943-K1943)</f>
        <v/>
      </c>
      <c r="T1943">
        <f>IF(N1943=0,0,IF(AND(ABS(S1943)&gt;Calc!$B$8,ABS(S1943)/ABS(N1943)&gt;Calc!$B$9),1,0))</f>
        <v/>
      </c>
      <c r="U1943">
        <f>IF(AND(A1943=Calc!$B$3,OR(Calc!$B$6="*",G1943=Calc!$B$6),OR(Calc!$B$7="*",F1943=Calc!$B$7)),1,0)</f>
        <v/>
      </c>
      <c r="V1943">
        <f>IF(AND(U1943=1,J1943&gt;0),J1943+ROW()/1000000,0)</f>
        <v/>
      </c>
      <c r="W1943">
        <f>IF(AND(U1943=1,OR(N1943&lt;&gt;0,J1943&lt;&gt;0)),ABS(S1943)+ROW()/1000000,0)</f>
        <v/>
      </c>
      <c r="X1943">
        <f>IF(AND(U1943=1,T1943=1,C1943&lt;&gt;0),ABS(S1943)+ROW()/1000000,0)</f>
        <v/>
      </c>
    </row>
    <row r="1944">
      <c r="A1944" t="n">
        <v>201905</v>
      </c>
      <c r="B1944" t="inlineStr">
        <is>
          <t>05/2019</t>
        </is>
      </c>
      <c r="C1944" t="n">
        <v>66</v>
      </c>
      <c r="D1944" t="inlineStr">
        <is>
          <t>S66</t>
        </is>
      </c>
      <c r="E1944" t="inlineStr">
        <is>
          <t>Nexa Wyoming (S66)</t>
        </is>
      </c>
      <c r="F1944" t="inlineStr">
        <is>
          <t>Mỹ</t>
        </is>
      </c>
      <c r="G1944" t="inlineStr">
        <is>
          <t>POS</t>
        </is>
      </c>
      <c r="H1944" s="42" t="n">
        <v>35819.1</v>
      </c>
      <c r="I1944" s="42" t="n">
        <v>0</v>
      </c>
      <c r="J1944" s="42" t="n">
        <v>35819.1</v>
      </c>
      <c r="K1944" s="42" t="n">
        <v>2019</v>
      </c>
      <c r="L1944" s="42" t="n">
        <v>18</v>
      </c>
      <c r="M1944" s="42" t="n">
        <v>115</v>
      </c>
      <c r="N1944" s="42" t="n">
        <v>35433.04</v>
      </c>
      <c r="O1944" s="42" t="n">
        <v>35819.1</v>
      </c>
      <c r="P1944" s="42" t="n">
        <v>2</v>
      </c>
      <c r="Q1944" s="42" t="n">
        <v>0</v>
      </c>
      <c r="R1944" s="42" t="n">
        <v>0</v>
      </c>
      <c r="S1944" s="42">
        <f>N1944-(J1944-K1944)</f>
        <v/>
      </c>
      <c r="T1944">
        <f>IF(N1944=0,0,IF(AND(ABS(S1944)&gt;Calc!$B$8,ABS(S1944)/ABS(N1944)&gt;Calc!$B$9),1,0))</f>
        <v/>
      </c>
      <c r="U1944">
        <f>IF(AND(A1944=Calc!$B$3,OR(Calc!$B$6="*",G1944=Calc!$B$6),OR(Calc!$B$7="*",F1944=Calc!$B$7)),1,0)</f>
        <v/>
      </c>
      <c r="V1944">
        <f>IF(AND(U1944=1,J1944&gt;0),J1944+ROW()/1000000,0)</f>
        <v/>
      </c>
      <c r="W1944">
        <f>IF(AND(U1944=1,OR(N1944&lt;&gt;0,J1944&lt;&gt;0)),ABS(S1944)+ROW()/1000000,0)</f>
        <v/>
      </c>
      <c r="X1944">
        <f>IF(AND(U1944=1,T1944=1,C1944&lt;&gt;0),ABS(S1944)+ROW()/1000000,0)</f>
        <v/>
      </c>
    </row>
    <row r="1945">
      <c r="A1945" t="n">
        <v>201906</v>
      </c>
      <c r="B1945" t="inlineStr">
        <is>
          <t>06/2019</t>
        </is>
      </c>
      <c r="C1945" t="n">
        <v>0</v>
      </c>
      <c r="D1945" t="inlineStr">
        <is>
          <t>ONL</t>
        </is>
      </c>
      <c r="E1945" t="inlineStr">
        <is>
          <t>Nexa Online (website/app)</t>
        </is>
      </c>
      <c r="F1945" t="inlineStr">
        <is>
          <t>Online</t>
        </is>
      </c>
      <c r="G1945" t="inlineStr">
        <is>
          <t>ONLINE</t>
        </is>
      </c>
      <c r="H1945" s="42" t="n">
        <v>310327.12</v>
      </c>
      <c r="I1945" s="42" t="n">
        <v>7813.65</v>
      </c>
      <c r="J1945" s="42" t="n">
        <v>302513.47</v>
      </c>
      <c r="K1945" s="42" t="n">
        <v>7271.18</v>
      </c>
      <c r="L1945" s="42" t="n">
        <v>188</v>
      </c>
      <c r="M1945" s="42" t="n">
        <v>1310</v>
      </c>
      <c r="N1945" s="42" t="n">
        <v>328301.07</v>
      </c>
      <c r="O1945" s="42" t="n">
        <v>335572.25</v>
      </c>
      <c r="P1945" s="42" t="n">
        <v>6</v>
      </c>
      <c r="Q1945" s="42" t="n">
        <v>0</v>
      </c>
      <c r="R1945" s="42" t="n">
        <v>0</v>
      </c>
      <c r="S1945" s="42">
        <f>N1945-(J1945-K1945)</f>
        <v/>
      </c>
      <c r="T1945">
        <f>IF(N1945=0,0,IF(AND(ABS(S1945)&gt;Calc!$B$8,ABS(S1945)/ABS(N1945)&gt;Calc!$B$9),1,0))</f>
        <v/>
      </c>
      <c r="U1945">
        <f>IF(AND(A1945=Calc!$B$3,OR(Calc!$B$6="*",G1945=Calc!$B$6),OR(Calc!$B$7="*",F1945=Calc!$B$7)),1,0)</f>
        <v/>
      </c>
      <c r="V1945">
        <f>IF(AND(U1945=1,J1945&gt;0),J1945+ROW()/1000000,0)</f>
        <v/>
      </c>
      <c r="W1945">
        <f>IF(AND(U1945=1,OR(N1945&lt;&gt;0,J1945&lt;&gt;0)),ABS(S1945)+ROW()/1000000,0)</f>
        <v/>
      </c>
      <c r="X1945">
        <f>IF(AND(U1945=1,T1945=1,C1945&lt;&gt;0),ABS(S1945)+ROW()/1000000,0)</f>
        <v/>
      </c>
    </row>
    <row r="1946">
      <c r="A1946" t="n">
        <v>201906</v>
      </c>
      <c r="B1946" t="inlineStr">
        <is>
          <t>06/2019</t>
        </is>
      </c>
      <c r="C1946" t="n">
        <v>1</v>
      </c>
      <c r="D1946" t="inlineStr">
        <is>
          <t>S01</t>
        </is>
      </c>
      <c r="E1946" t="inlineStr">
        <is>
          <t>Nexa Australian Capital Territory (S01)</t>
        </is>
      </c>
      <c r="F1946" t="inlineStr">
        <is>
          <t>Úc</t>
        </is>
      </c>
      <c r="G1946" t="inlineStr">
        <is>
          <t>POS</t>
        </is>
      </c>
      <c r="H1946" s="42" t="n">
        <v>1767.74</v>
      </c>
      <c r="I1946" s="42" t="n">
        <v>0</v>
      </c>
      <c r="J1946" s="42" t="n">
        <v>1767.74</v>
      </c>
      <c r="K1946" s="42" t="n">
        <v>0</v>
      </c>
      <c r="L1946" s="42" t="n">
        <v>4</v>
      </c>
      <c r="M1946" s="42" t="n">
        <v>19</v>
      </c>
      <c r="N1946" s="42" t="n">
        <v>1767.74</v>
      </c>
      <c r="O1946" s="42" t="n">
        <v>1767.74</v>
      </c>
      <c r="P1946" s="42" t="n">
        <v>0</v>
      </c>
      <c r="Q1946" s="42" t="n">
        <v>0</v>
      </c>
      <c r="R1946" s="42" t="n">
        <v>0</v>
      </c>
      <c r="S1946" s="42">
        <f>N1946-(J1946-K1946)</f>
        <v/>
      </c>
      <c r="T1946">
        <f>IF(N1946=0,0,IF(AND(ABS(S1946)&gt;Calc!$B$8,ABS(S1946)/ABS(N1946)&gt;Calc!$B$9),1,0))</f>
        <v/>
      </c>
      <c r="U1946">
        <f>IF(AND(A1946=Calc!$B$3,OR(Calc!$B$6="*",G1946=Calc!$B$6),OR(Calc!$B$7="*",F1946=Calc!$B$7)),1,0)</f>
        <v/>
      </c>
      <c r="V1946">
        <f>IF(AND(U1946=1,J1946&gt;0),J1946+ROW()/1000000,0)</f>
        <v/>
      </c>
      <c r="W1946">
        <f>IF(AND(U1946=1,OR(N1946&lt;&gt;0,J1946&lt;&gt;0)),ABS(S1946)+ROW()/1000000,0)</f>
        <v/>
      </c>
      <c r="X1946">
        <f>IF(AND(U1946=1,T1946=1,C1946&lt;&gt;0),ABS(S1946)+ROW()/1000000,0)</f>
        <v/>
      </c>
    </row>
    <row r="1947">
      <c r="A1947" t="n">
        <v>201906</v>
      </c>
      <c r="B1947" t="inlineStr">
        <is>
          <t>06/2019</t>
        </is>
      </c>
      <c r="C1947" t="n">
        <v>4</v>
      </c>
      <c r="D1947" t="inlineStr">
        <is>
          <t>S04</t>
        </is>
      </c>
      <c r="E1947" t="inlineStr">
        <is>
          <t>Nexa Tasmania (S04)</t>
        </is>
      </c>
      <c r="F1947" t="inlineStr">
        <is>
          <t>Úc</t>
        </is>
      </c>
      <c r="G1947" t="inlineStr">
        <is>
          <t>POS</t>
        </is>
      </c>
      <c r="H1947" s="42" t="n">
        <v>25074.92</v>
      </c>
      <c r="I1947" s="42" t="n">
        <v>0</v>
      </c>
      <c r="J1947" s="42" t="n">
        <v>25074.92</v>
      </c>
      <c r="K1947" s="42" t="n">
        <v>196</v>
      </c>
      <c r="L1947" s="42" t="n">
        <v>4</v>
      </c>
      <c r="M1947" s="42" t="n">
        <v>42</v>
      </c>
      <c r="N1947" s="42" t="n">
        <v>25074.92</v>
      </c>
      <c r="O1947" s="42" t="n">
        <v>25074.92</v>
      </c>
      <c r="P1947" s="42" t="n">
        <v>0</v>
      </c>
      <c r="Q1947" s="42" t="n">
        <v>0</v>
      </c>
      <c r="R1947" s="42" t="n">
        <v>0</v>
      </c>
      <c r="S1947" s="42">
        <f>N1947-(J1947-K1947)</f>
        <v/>
      </c>
      <c r="T1947">
        <f>IF(N1947=0,0,IF(AND(ABS(S1947)&gt;Calc!$B$8,ABS(S1947)/ABS(N1947)&gt;Calc!$B$9),1,0))</f>
        <v/>
      </c>
      <c r="U1947">
        <f>IF(AND(A1947=Calc!$B$3,OR(Calc!$B$6="*",G1947=Calc!$B$6),OR(Calc!$B$7="*",F1947=Calc!$B$7)),1,0)</f>
        <v/>
      </c>
      <c r="V1947">
        <f>IF(AND(U1947=1,J1947&gt;0),J1947+ROW()/1000000,0)</f>
        <v/>
      </c>
      <c r="W1947">
        <f>IF(AND(U1947=1,OR(N1947&lt;&gt;0,J1947&lt;&gt;0)),ABS(S1947)+ROW()/1000000,0)</f>
        <v/>
      </c>
      <c r="X1947">
        <f>IF(AND(U1947=1,T1947=1,C1947&lt;&gt;0),ABS(S1947)+ROW()/1000000,0)</f>
        <v/>
      </c>
    </row>
    <row r="1948">
      <c r="A1948" t="n">
        <v>201906</v>
      </c>
      <c r="B1948" t="inlineStr">
        <is>
          <t>06/2019</t>
        </is>
      </c>
      <c r="C1948" t="n">
        <v>5</v>
      </c>
      <c r="D1948" t="inlineStr">
        <is>
          <t>S05</t>
        </is>
      </c>
      <c r="E1948" t="inlineStr">
        <is>
          <t>Nexa Victoria (S05)</t>
        </is>
      </c>
      <c r="F1948" t="inlineStr">
        <is>
          <t>Úc</t>
        </is>
      </c>
      <c r="G1948" t="inlineStr">
        <is>
          <t>POS</t>
        </is>
      </c>
      <c r="H1948" s="42" t="n">
        <v>25178.85</v>
      </c>
      <c r="I1948" s="42" t="n">
        <v>0</v>
      </c>
      <c r="J1948" s="42" t="n">
        <v>25178.85</v>
      </c>
      <c r="K1948" s="42" t="n">
        <v>0</v>
      </c>
      <c r="L1948" s="42" t="n">
        <v>8</v>
      </c>
      <c r="M1948" s="42" t="n">
        <v>88</v>
      </c>
      <c r="N1948" s="42" t="n">
        <v>25178.85</v>
      </c>
      <c r="O1948" s="42" t="n">
        <v>25178.85</v>
      </c>
      <c r="P1948" s="42" t="n">
        <v>0</v>
      </c>
      <c r="Q1948" s="42" t="n">
        <v>0</v>
      </c>
      <c r="R1948" s="42" t="n">
        <v>0</v>
      </c>
      <c r="S1948" s="42">
        <f>N1948-(J1948-K1948)</f>
        <v/>
      </c>
      <c r="T1948">
        <f>IF(N1948=0,0,IF(AND(ABS(S1948)&gt;Calc!$B$8,ABS(S1948)/ABS(N1948)&gt;Calc!$B$9),1,0))</f>
        <v/>
      </c>
      <c r="U1948">
        <f>IF(AND(A1948=Calc!$B$3,OR(Calc!$B$6="*",G1948=Calc!$B$6),OR(Calc!$B$7="*",F1948=Calc!$B$7)),1,0)</f>
        <v/>
      </c>
      <c r="V1948">
        <f>IF(AND(U1948=1,J1948&gt;0),J1948+ROW()/1000000,0)</f>
        <v/>
      </c>
      <c r="W1948">
        <f>IF(AND(U1948=1,OR(N1948&lt;&gt;0,J1948&lt;&gt;0)),ABS(S1948)+ROW()/1000000,0)</f>
        <v/>
      </c>
      <c r="X1948">
        <f>IF(AND(U1948=1,T1948=1,C1948&lt;&gt;0),ABS(S1948)+ROW()/1000000,0)</f>
        <v/>
      </c>
    </row>
    <row r="1949">
      <c r="A1949" t="n">
        <v>201906</v>
      </c>
      <c r="B1949" t="inlineStr">
        <is>
          <t>06/2019</t>
        </is>
      </c>
      <c r="C1949" t="n">
        <v>6</v>
      </c>
      <c r="D1949" t="inlineStr">
        <is>
          <t>S06</t>
        </is>
      </c>
      <c r="E1949" t="inlineStr">
        <is>
          <t>Nexa Western Australia (S06)</t>
        </is>
      </c>
      <c r="F1949" t="inlineStr">
        <is>
          <t>Úc</t>
        </is>
      </c>
      <c r="G1949" t="inlineStr">
        <is>
          <t>POS</t>
        </is>
      </c>
      <c r="H1949" s="42" t="n">
        <v>11154.37</v>
      </c>
      <c r="I1949" s="42" t="n">
        <v>0</v>
      </c>
      <c r="J1949" s="42" t="n">
        <v>11154.37</v>
      </c>
      <c r="K1949" s="42" t="n">
        <v>1271.98</v>
      </c>
      <c r="L1949" s="42" t="n">
        <v>7</v>
      </c>
      <c r="M1949" s="42" t="n">
        <v>56</v>
      </c>
      <c r="N1949" s="42" t="n">
        <v>9882.389999999999</v>
      </c>
      <c r="O1949" s="42" t="n">
        <v>11154.37</v>
      </c>
      <c r="P1949" s="42" t="n">
        <v>1</v>
      </c>
      <c r="Q1949" s="42" t="n">
        <v>0</v>
      </c>
      <c r="R1949" s="42" t="n">
        <v>0</v>
      </c>
      <c r="S1949" s="42">
        <f>N1949-(J1949-K1949)</f>
        <v/>
      </c>
      <c r="T1949">
        <f>IF(N1949=0,0,IF(AND(ABS(S1949)&gt;Calc!$B$8,ABS(S1949)/ABS(N1949)&gt;Calc!$B$9),1,0))</f>
        <v/>
      </c>
      <c r="U1949">
        <f>IF(AND(A1949=Calc!$B$3,OR(Calc!$B$6="*",G1949=Calc!$B$6),OR(Calc!$B$7="*",F1949=Calc!$B$7)),1,0)</f>
        <v/>
      </c>
      <c r="V1949">
        <f>IF(AND(U1949=1,J1949&gt;0),J1949+ROW()/1000000,0)</f>
        <v/>
      </c>
      <c r="W1949">
        <f>IF(AND(U1949=1,OR(N1949&lt;&gt;0,J1949&lt;&gt;0)),ABS(S1949)+ROW()/1000000,0)</f>
        <v/>
      </c>
      <c r="X1949">
        <f>IF(AND(U1949=1,T1949=1,C1949&lt;&gt;0),ABS(S1949)+ROW()/1000000,0)</f>
        <v/>
      </c>
    </row>
    <row r="1950">
      <c r="A1950" t="n">
        <v>201906</v>
      </c>
      <c r="B1950" t="inlineStr">
        <is>
          <t>06/2019</t>
        </is>
      </c>
      <c r="C1950" t="n">
        <v>8</v>
      </c>
      <c r="D1950" t="inlineStr">
        <is>
          <t>S08</t>
        </is>
      </c>
      <c r="E1950" t="inlineStr">
        <is>
          <t>Nexa Newfoundland and Labrador (S08)</t>
        </is>
      </c>
      <c r="F1950" t="inlineStr">
        <is>
          <t>Canada</t>
        </is>
      </c>
      <c r="G1950" t="inlineStr">
        <is>
          <t>POS</t>
        </is>
      </c>
      <c r="H1950" s="42" t="n">
        <v>11884.22</v>
      </c>
      <c r="I1950" s="42" t="n">
        <v>0</v>
      </c>
      <c r="J1950" s="42" t="n">
        <v>11884.22</v>
      </c>
      <c r="K1950" s="42" t="n">
        <v>4.99</v>
      </c>
      <c r="L1950" s="42" t="n">
        <v>8</v>
      </c>
      <c r="M1950" s="42" t="n">
        <v>46</v>
      </c>
      <c r="N1950" s="42" t="n">
        <v>11879.23</v>
      </c>
      <c r="O1950" s="42" t="n">
        <v>11884.22</v>
      </c>
      <c r="P1950" s="42" t="n">
        <v>0</v>
      </c>
      <c r="Q1950" s="42" t="n">
        <v>0</v>
      </c>
      <c r="R1950" s="42" t="n">
        <v>0</v>
      </c>
      <c r="S1950" s="42">
        <f>N1950-(J1950-K1950)</f>
        <v/>
      </c>
      <c r="T1950">
        <f>IF(N1950=0,0,IF(AND(ABS(S1950)&gt;Calc!$B$8,ABS(S1950)/ABS(N1950)&gt;Calc!$B$9),1,0))</f>
        <v/>
      </c>
      <c r="U1950">
        <f>IF(AND(A1950=Calc!$B$3,OR(Calc!$B$6="*",G1950=Calc!$B$6),OR(Calc!$B$7="*",F1950=Calc!$B$7)),1,0)</f>
        <v/>
      </c>
      <c r="V1950">
        <f>IF(AND(U1950=1,J1950&gt;0),J1950+ROW()/1000000,0)</f>
        <v/>
      </c>
      <c r="W1950">
        <f>IF(AND(U1950=1,OR(N1950&lt;&gt;0,J1950&lt;&gt;0)),ABS(S1950)+ROW()/1000000,0)</f>
        <v/>
      </c>
      <c r="X1950">
        <f>IF(AND(U1950=1,T1950=1,C1950&lt;&gt;0),ABS(S1950)+ROW()/1000000,0)</f>
        <v/>
      </c>
    </row>
    <row r="1951">
      <c r="A1951" t="n">
        <v>201906</v>
      </c>
      <c r="B1951" t="inlineStr">
        <is>
          <t>06/2019</t>
        </is>
      </c>
      <c r="C1951" t="n">
        <v>9</v>
      </c>
      <c r="D1951" t="inlineStr">
        <is>
          <t>S09</t>
        </is>
      </c>
      <c r="E1951" t="inlineStr">
        <is>
          <t>Nexa Northwest Territories (S09)</t>
        </is>
      </c>
      <c r="F1951" t="inlineStr">
        <is>
          <t>Canada</t>
        </is>
      </c>
      <c r="G1951" t="inlineStr">
        <is>
          <t>POS</t>
        </is>
      </c>
      <c r="H1951" s="42" t="n">
        <v>49934.68</v>
      </c>
      <c r="I1951" s="42" t="n">
        <v>0</v>
      </c>
      <c r="J1951" s="42" t="n">
        <v>49934.68</v>
      </c>
      <c r="K1951" s="42" t="n">
        <v>721</v>
      </c>
      <c r="L1951" s="42" t="n">
        <v>24</v>
      </c>
      <c r="M1951" s="42" t="n">
        <v>245</v>
      </c>
      <c r="N1951" s="42" t="n">
        <v>49269.68</v>
      </c>
      <c r="O1951" s="42" t="n">
        <v>49934.68</v>
      </c>
      <c r="P1951" s="42" t="n">
        <v>0</v>
      </c>
      <c r="Q1951" s="42" t="n">
        <v>0</v>
      </c>
      <c r="R1951" s="42" t="n">
        <v>1</v>
      </c>
      <c r="S1951" s="42">
        <f>N1951-(J1951-K1951)</f>
        <v/>
      </c>
      <c r="T1951">
        <f>IF(N1951=0,0,IF(AND(ABS(S1951)&gt;Calc!$B$8,ABS(S1951)/ABS(N1951)&gt;Calc!$B$9),1,0))</f>
        <v/>
      </c>
      <c r="U1951">
        <f>IF(AND(A1951=Calc!$B$3,OR(Calc!$B$6="*",G1951=Calc!$B$6),OR(Calc!$B$7="*",F1951=Calc!$B$7)),1,0)</f>
        <v/>
      </c>
      <c r="V1951">
        <f>IF(AND(U1951=1,J1951&gt;0),J1951+ROW()/1000000,0)</f>
        <v/>
      </c>
      <c r="W1951">
        <f>IF(AND(U1951=1,OR(N1951&lt;&gt;0,J1951&lt;&gt;0)),ABS(S1951)+ROW()/1000000,0)</f>
        <v/>
      </c>
      <c r="X1951">
        <f>IF(AND(U1951=1,T1951=1,C1951&lt;&gt;0),ABS(S1951)+ROW()/1000000,0)</f>
        <v/>
      </c>
    </row>
    <row r="1952">
      <c r="A1952" t="n">
        <v>201906</v>
      </c>
      <c r="B1952" t="inlineStr">
        <is>
          <t>06/2019</t>
        </is>
      </c>
      <c r="C1952" t="n">
        <v>10</v>
      </c>
      <c r="D1952" t="inlineStr">
        <is>
          <t>S10</t>
        </is>
      </c>
      <c r="E1952" t="inlineStr">
        <is>
          <t>Nexa Nunavut (S10)</t>
        </is>
      </c>
      <c r="F1952" t="inlineStr">
        <is>
          <t>Canada</t>
        </is>
      </c>
      <c r="G1952" t="inlineStr">
        <is>
          <t>POS</t>
        </is>
      </c>
      <c r="H1952" s="42" t="n">
        <v>33468.73</v>
      </c>
      <c r="I1952" s="42" t="n">
        <v>0</v>
      </c>
      <c r="J1952" s="42" t="n">
        <v>33468.73</v>
      </c>
      <c r="K1952" s="42" t="n">
        <v>1016</v>
      </c>
      <c r="L1952" s="42" t="n">
        <v>18</v>
      </c>
      <c r="M1952" s="42" t="n">
        <v>142</v>
      </c>
      <c r="N1952" s="42" t="n">
        <v>32452.73</v>
      </c>
      <c r="O1952" s="42" t="n">
        <v>33468.73</v>
      </c>
      <c r="P1952" s="42" t="n">
        <v>0</v>
      </c>
      <c r="Q1952" s="42" t="n">
        <v>0</v>
      </c>
      <c r="R1952" s="42" t="n">
        <v>0</v>
      </c>
      <c r="S1952" s="42">
        <f>N1952-(J1952-K1952)</f>
        <v/>
      </c>
      <c r="T1952">
        <f>IF(N1952=0,0,IF(AND(ABS(S1952)&gt;Calc!$B$8,ABS(S1952)/ABS(N1952)&gt;Calc!$B$9),1,0))</f>
        <v/>
      </c>
      <c r="U1952">
        <f>IF(AND(A1952=Calc!$B$3,OR(Calc!$B$6="*",G1952=Calc!$B$6),OR(Calc!$B$7="*",F1952=Calc!$B$7)),1,0)</f>
        <v/>
      </c>
      <c r="V1952">
        <f>IF(AND(U1952=1,J1952&gt;0),J1952+ROW()/1000000,0)</f>
        <v/>
      </c>
      <c r="W1952">
        <f>IF(AND(U1952=1,OR(N1952&lt;&gt;0,J1952&lt;&gt;0)),ABS(S1952)+ROW()/1000000,0)</f>
        <v/>
      </c>
      <c r="X1952">
        <f>IF(AND(U1952=1,T1952=1,C1952&lt;&gt;0),ABS(S1952)+ROW()/1000000,0)</f>
        <v/>
      </c>
    </row>
    <row r="1953">
      <c r="A1953" t="n">
        <v>201906</v>
      </c>
      <c r="B1953" t="inlineStr">
        <is>
          <t>06/2019</t>
        </is>
      </c>
      <c r="C1953" t="n">
        <v>12</v>
      </c>
      <c r="D1953" t="inlineStr">
        <is>
          <t>S12</t>
        </is>
      </c>
      <c r="E1953" t="inlineStr">
        <is>
          <t>Nexa Basse-Normandie (S12)</t>
        </is>
      </c>
      <c r="F1953" t="inlineStr">
        <is>
          <t>Pháp</t>
        </is>
      </c>
      <c r="G1953" t="inlineStr">
        <is>
          <t>POS</t>
        </is>
      </c>
      <c r="H1953" s="42" t="n">
        <v>8348.889999999999</v>
      </c>
      <c r="I1953" s="42" t="n">
        <v>0</v>
      </c>
      <c r="J1953" s="42" t="n">
        <v>8348.889999999999</v>
      </c>
      <c r="K1953" s="42" t="n">
        <v>0</v>
      </c>
      <c r="L1953" s="42" t="n">
        <v>4</v>
      </c>
      <c r="M1953" s="42" t="n">
        <v>24</v>
      </c>
      <c r="N1953" s="42" t="n">
        <v>8348.889999999999</v>
      </c>
      <c r="O1953" s="42" t="n">
        <v>8348.889999999999</v>
      </c>
      <c r="P1953" s="42" t="n">
        <v>1</v>
      </c>
      <c r="Q1953" s="42" t="n">
        <v>0</v>
      </c>
      <c r="R1953" s="42" t="n">
        <v>0</v>
      </c>
      <c r="S1953" s="42">
        <f>N1953-(J1953-K1953)</f>
        <v/>
      </c>
      <c r="T1953">
        <f>IF(N1953=0,0,IF(AND(ABS(S1953)&gt;Calc!$B$8,ABS(S1953)/ABS(N1953)&gt;Calc!$B$9),1,0))</f>
        <v/>
      </c>
      <c r="U1953">
        <f>IF(AND(A1953=Calc!$B$3,OR(Calc!$B$6="*",G1953=Calc!$B$6),OR(Calc!$B$7="*",F1953=Calc!$B$7)),1,0)</f>
        <v/>
      </c>
      <c r="V1953">
        <f>IF(AND(U1953=1,J1953&gt;0),J1953+ROW()/1000000,0)</f>
        <v/>
      </c>
      <c r="W1953">
        <f>IF(AND(U1953=1,OR(N1953&lt;&gt;0,J1953&lt;&gt;0)),ABS(S1953)+ROW()/1000000,0)</f>
        <v/>
      </c>
      <c r="X1953">
        <f>IF(AND(U1953=1,T1953=1,C1953&lt;&gt;0),ABS(S1953)+ROW()/1000000,0)</f>
        <v/>
      </c>
    </row>
    <row r="1954">
      <c r="A1954" t="n">
        <v>201906</v>
      </c>
      <c r="B1954" t="inlineStr">
        <is>
          <t>06/2019</t>
        </is>
      </c>
      <c r="C1954" t="n">
        <v>13</v>
      </c>
      <c r="D1954" t="inlineStr">
        <is>
          <t>S13</t>
        </is>
      </c>
      <c r="E1954" t="inlineStr">
        <is>
          <t>Nexa Corse (S13)</t>
        </is>
      </c>
      <c r="F1954" t="inlineStr">
        <is>
          <t>Pháp</t>
        </is>
      </c>
      <c r="G1954" t="inlineStr">
        <is>
          <t>POS</t>
        </is>
      </c>
      <c r="H1954" s="42" t="n">
        <v>8424.790000000001</v>
      </c>
      <c r="I1954" s="42" t="n">
        <v>0</v>
      </c>
      <c r="J1954" s="42" t="n">
        <v>8424.790000000001</v>
      </c>
      <c r="K1954" s="42" t="n">
        <v>599.85</v>
      </c>
      <c r="L1954" s="42" t="n">
        <v>3</v>
      </c>
      <c r="M1954" s="42" t="n">
        <v>24</v>
      </c>
      <c r="N1954" s="42" t="n">
        <v>7824.94</v>
      </c>
      <c r="O1954" s="42" t="n">
        <v>8424.790000000001</v>
      </c>
      <c r="P1954" s="42" t="n">
        <v>0</v>
      </c>
      <c r="Q1954" s="42" t="n">
        <v>0</v>
      </c>
      <c r="R1954" s="42" t="n">
        <v>0</v>
      </c>
      <c r="S1954" s="42">
        <f>N1954-(J1954-K1954)</f>
        <v/>
      </c>
      <c r="T1954">
        <f>IF(N1954=0,0,IF(AND(ABS(S1954)&gt;Calc!$B$8,ABS(S1954)/ABS(N1954)&gt;Calc!$B$9),1,0))</f>
        <v/>
      </c>
      <c r="U1954">
        <f>IF(AND(A1954=Calc!$B$3,OR(Calc!$B$6="*",G1954=Calc!$B$6),OR(Calc!$B$7="*",F1954=Calc!$B$7)),1,0)</f>
        <v/>
      </c>
      <c r="V1954">
        <f>IF(AND(U1954=1,J1954&gt;0),J1954+ROW()/1000000,0)</f>
        <v/>
      </c>
      <c r="W1954">
        <f>IF(AND(U1954=1,OR(N1954&lt;&gt;0,J1954&lt;&gt;0)),ABS(S1954)+ROW()/1000000,0)</f>
        <v/>
      </c>
      <c r="X1954">
        <f>IF(AND(U1954=1,T1954=1,C1954&lt;&gt;0),ABS(S1954)+ROW()/1000000,0)</f>
        <v/>
      </c>
    </row>
    <row r="1955">
      <c r="A1955" t="n">
        <v>201906</v>
      </c>
      <c r="B1955" t="inlineStr">
        <is>
          <t>06/2019</t>
        </is>
      </c>
      <c r="C1955" t="n">
        <v>14</v>
      </c>
      <c r="D1955" t="inlineStr">
        <is>
          <t>S14</t>
        </is>
      </c>
      <c r="E1955" t="inlineStr">
        <is>
          <t>Nexa Franche-Comté (S14)</t>
        </is>
      </c>
      <c r="F1955" t="inlineStr">
        <is>
          <t>Pháp</t>
        </is>
      </c>
      <c r="G1955" t="inlineStr">
        <is>
          <t>POS</t>
        </is>
      </c>
      <c r="H1955" s="42" t="n">
        <v>1086.98</v>
      </c>
      <c r="I1955" s="42" t="n">
        <v>0</v>
      </c>
      <c r="J1955" s="42" t="n">
        <v>1086.98</v>
      </c>
      <c r="K1955" s="42" t="n">
        <v>0</v>
      </c>
      <c r="L1955" s="42" t="n">
        <v>3</v>
      </c>
      <c r="M1955" s="42" t="n">
        <v>5</v>
      </c>
      <c r="N1955" s="42" t="n">
        <v>1086.98</v>
      </c>
      <c r="O1955" s="42" t="n">
        <v>1086.98</v>
      </c>
      <c r="P1955" s="42" t="n">
        <v>0</v>
      </c>
      <c r="Q1955" s="42" t="n">
        <v>0</v>
      </c>
      <c r="R1955" s="42" t="n">
        <v>0</v>
      </c>
      <c r="S1955" s="42">
        <f>N1955-(J1955-K1955)</f>
        <v/>
      </c>
      <c r="T1955">
        <f>IF(N1955=0,0,IF(AND(ABS(S1955)&gt;Calc!$B$8,ABS(S1955)/ABS(N1955)&gt;Calc!$B$9),1,0))</f>
        <v/>
      </c>
      <c r="U1955">
        <f>IF(AND(A1955=Calc!$B$3,OR(Calc!$B$6="*",G1955=Calc!$B$6),OR(Calc!$B$7="*",F1955=Calc!$B$7)),1,0)</f>
        <v/>
      </c>
      <c r="V1955">
        <f>IF(AND(U1955=1,J1955&gt;0),J1955+ROW()/1000000,0)</f>
        <v/>
      </c>
      <c r="W1955">
        <f>IF(AND(U1955=1,OR(N1955&lt;&gt;0,J1955&lt;&gt;0)),ABS(S1955)+ROW()/1000000,0)</f>
        <v/>
      </c>
      <c r="X1955">
        <f>IF(AND(U1955=1,T1955=1,C1955&lt;&gt;0),ABS(S1955)+ROW()/1000000,0)</f>
        <v/>
      </c>
    </row>
    <row r="1956">
      <c r="A1956" t="n">
        <v>201906</v>
      </c>
      <c r="B1956" t="inlineStr">
        <is>
          <t>06/2019</t>
        </is>
      </c>
      <c r="C1956" t="n">
        <v>15</v>
      </c>
      <c r="D1956" t="inlineStr">
        <is>
          <t>S15</t>
        </is>
      </c>
      <c r="E1956" t="inlineStr">
        <is>
          <t>Nexa La Réunion (S15)</t>
        </is>
      </c>
      <c r="F1956" t="inlineStr">
        <is>
          <t>Pháp</t>
        </is>
      </c>
      <c r="G1956" t="inlineStr">
        <is>
          <t>POS</t>
        </is>
      </c>
      <c r="H1956" s="42" t="n">
        <v>251.98</v>
      </c>
      <c r="I1956" s="42" t="n">
        <v>0</v>
      </c>
      <c r="J1956" s="42" t="n">
        <v>251.98</v>
      </c>
      <c r="K1956" s="42" t="n">
        <v>0</v>
      </c>
      <c r="L1956" s="42" t="n">
        <v>1</v>
      </c>
      <c r="M1956" s="42" t="n">
        <v>3</v>
      </c>
      <c r="N1956" s="42" t="n">
        <v>251.98</v>
      </c>
      <c r="O1956" s="42" t="n">
        <v>251.98</v>
      </c>
      <c r="P1956" s="42" t="n">
        <v>1</v>
      </c>
      <c r="Q1956" s="42" t="n">
        <v>0</v>
      </c>
      <c r="R1956" s="42" t="n">
        <v>0</v>
      </c>
      <c r="S1956" s="42">
        <f>N1956-(J1956-K1956)</f>
        <v/>
      </c>
      <c r="T1956">
        <f>IF(N1956=0,0,IF(AND(ABS(S1956)&gt;Calc!$B$8,ABS(S1956)/ABS(N1956)&gt;Calc!$B$9),1,0))</f>
        <v/>
      </c>
      <c r="U1956">
        <f>IF(AND(A1956=Calc!$B$3,OR(Calc!$B$6="*",G1956=Calc!$B$6),OR(Calc!$B$7="*",F1956=Calc!$B$7)),1,0)</f>
        <v/>
      </c>
      <c r="V1956">
        <f>IF(AND(U1956=1,J1956&gt;0),J1956+ROW()/1000000,0)</f>
        <v/>
      </c>
      <c r="W1956">
        <f>IF(AND(U1956=1,OR(N1956&lt;&gt;0,J1956&lt;&gt;0)),ABS(S1956)+ROW()/1000000,0)</f>
        <v/>
      </c>
      <c r="X1956">
        <f>IF(AND(U1956=1,T1956=1,C1956&lt;&gt;0),ABS(S1956)+ROW()/1000000,0)</f>
        <v/>
      </c>
    </row>
    <row r="1957">
      <c r="A1957" t="n">
        <v>201906</v>
      </c>
      <c r="B1957" t="inlineStr">
        <is>
          <t>06/2019</t>
        </is>
      </c>
      <c r="C1957" t="n">
        <v>16</v>
      </c>
      <c r="D1957" t="inlineStr">
        <is>
          <t>S16</t>
        </is>
      </c>
      <c r="E1957" t="inlineStr">
        <is>
          <t>Nexa Limousin (S16)</t>
        </is>
      </c>
      <c r="F1957" t="inlineStr">
        <is>
          <t>Pháp</t>
        </is>
      </c>
      <c r="G1957" t="inlineStr">
        <is>
          <t>POS</t>
        </is>
      </c>
      <c r="H1957" s="42" t="n">
        <v>3859.3</v>
      </c>
      <c r="I1957" s="42" t="n">
        <v>0</v>
      </c>
      <c r="J1957" s="42" t="n">
        <v>3859.3</v>
      </c>
      <c r="K1957" s="42" t="n">
        <v>0</v>
      </c>
      <c r="L1957" s="42" t="n">
        <v>3</v>
      </c>
      <c r="M1957" s="42" t="n">
        <v>21</v>
      </c>
      <c r="N1957" s="42" t="n">
        <v>3859.3</v>
      </c>
      <c r="O1957" s="42" t="n">
        <v>3859.3</v>
      </c>
      <c r="P1957" s="42" t="n">
        <v>0</v>
      </c>
      <c r="Q1957" s="42" t="n">
        <v>0</v>
      </c>
      <c r="R1957" s="42" t="n">
        <v>0</v>
      </c>
      <c r="S1957" s="42">
        <f>N1957-(J1957-K1957)</f>
        <v/>
      </c>
      <c r="T1957">
        <f>IF(N1957=0,0,IF(AND(ABS(S1957)&gt;Calc!$B$8,ABS(S1957)/ABS(N1957)&gt;Calc!$B$9),1,0))</f>
        <v/>
      </c>
      <c r="U1957">
        <f>IF(AND(A1957=Calc!$B$3,OR(Calc!$B$6="*",G1957=Calc!$B$6),OR(Calc!$B$7="*",F1957=Calc!$B$7)),1,0)</f>
        <v/>
      </c>
      <c r="V1957">
        <f>IF(AND(U1957=1,J1957&gt;0),J1957+ROW()/1000000,0)</f>
        <v/>
      </c>
      <c r="W1957">
        <f>IF(AND(U1957=1,OR(N1957&lt;&gt;0,J1957&lt;&gt;0)),ABS(S1957)+ROW()/1000000,0)</f>
        <v/>
      </c>
      <c r="X1957">
        <f>IF(AND(U1957=1,T1957=1,C1957&lt;&gt;0),ABS(S1957)+ROW()/1000000,0)</f>
        <v/>
      </c>
    </row>
    <row r="1958">
      <c r="A1958" t="n">
        <v>201906</v>
      </c>
      <c r="B1958" t="inlineStr">
        <is>
          <t>06/2019</t>
        </is>
      </c>
      <c r="C1958" t="n">
        <v>17</v>
      </c>
      <c r="D1958" t="inlineStr">
        <is>
          <t>S17</t>
        </is>
      </c>
      <c r="E1958" t="inlineStr">
        <is>
          <t>Nexa Martinique (S17)</t>
        </is>
      </c>
      <c r="F1958" t="inlineStr">
        <is>
          <t>Pháp</t>
        </is>
      </c>
      <c r="G1958" t="inlineStr">
        <is>
          <t>POS</t>
        </is>
      </c>
      <c r="H1958" s="42" t="n">
        <v>380</v>
      </c>
      <c r="I1958" s="42" t="n">
        <v>0</v>
      </c>
      <c r="J1958" s="42" t="n">
        <v>380</v>
      </c>
      <c r="K1958" s="42" t="n">
        <v>0</v>
      </c>
      <c r="L1958" s="42" t="n">
        <v>1</v>
      </c>
      <c r="M1958" s="42" t="n">
        <v>4</v>
      </c>
      <c r="N1958" s="42" t="n">
        <v>380</v>
      </c>
      <c r="O1958" s="42" t="n">
        <v>380</v>
      </c>
      <c r="P1958" s="42" t="n">
        <v>0</v>
      </c>
      <c r="Q1958" s="42" t="n">
        <v>0</v>
      </c>
      <c r="R1958" s="42" t="n">
        <v>0</v>
      </c>
      <c r="S1958" s="42">
        <f>N1958-(J1958-K1958)</f>
        <v/>
      </c>
      <c r="T1958">
        <f>IF(N1958=0,0,IF(AND(ABS(S1958)&gt;Calc!$B$8,ABS(S1958)/ABS(N1958)&gt;Calc!$B$9),1,0))</f>
        <v/>
      </c>
      <c r="U1958">
        <f>IF(AND(A1958=Calc!$B$3,OR(Calc!$B$6="*",G1958=Calc!$B$6),OR(Calc!$B$7="*",F1958=Calc!$B$7)),1,0)</f>
        <v/>
      </c>
      <c r="V1958">
        <f>IF(AND(U1958=1,J1958&gt;0),J1958+ROW()/1000000,0)</f>
        <v/>
      </c>
      <c r="W1958">
        <f>IF(AND(U1958=1,OR(N1958&lt;&gt;0,J1958&lt;&gt;0)),ABS(S1958)+ROW()/1000000,0)</f>
        <v/>
      </c>
      <c r="X1958">
        <f>IF(AND(U1958=1,T1958=1,C1958&lt;&gt;0),ABS(S1958)+ROW()/1000000,0)</f>
        <v/>
      </c>
    </row>
    <row r="1959">
      <c r="A1959" t="n">
        <v>201906</v>
      </c>
      <c r="B1959" t="inlineStr">
        <is>
          <t>06/2019</t>
        </is>
      </c>
      <c r="C1959" t="n">
        <v>18</v>
      </c>
      <c r="D1959" t="inlineStr">
        <is>
          <t>S18</t>
        </is>
      </c>
      <c r="E1959" t="inlineStr">
        <is>
          <t>Nexa Mayotte (S18)</t>
        </is>
      </c>
      <c r="F1959" t="inlineStr">
        <is>
          <t>Pháp</t>
        </is>
      </c>
      <c r="G1959" t="inlineStr">
        <is>
          <t>POS</t>
        </is>
      </c>
      <c r="H1959" s="42" t="n">
        <v>7929</v>
      </c>
      <c r="I1959" s="42" t="n">
        <v>0</v>
      </c>
      <c r="J1959" s="42" t="n">
        <v>7929</v>
      </c>
      <c r="K1959" s="42" t="n">
        <v>0</v>
      </c>
      <c r="L1959" s="42" t="n">
        <v>2</v>
      </c>
      <c r="M1959" s="42" t="n">
        <v>24</v>
      </c>
      <c r="N1959" s="42" t="n">
        <v>7929</v>
      </c>
      <c r="O1959" s="42" t="n">
        <v>7929</v>
      </c>
      <c r="P1959" s="42" t="n">
        <v>0</v>
      </c>
      <c r="Q1959" s="42" t="n">
        <v>0</v>
      </c>
      <c r="R1959" s="42" t="n">
        <v>0</v>
      </c>
      <c r="S1959" s="42">
        <f>N1959-(J1959-K1959)</f>
        <v/>
      </c>
      <c r="T1959">
        <f>IF(N1959=0,0,IF(AND(ABS(S1959)&gt;Calc!$B$8,ABS(S1959)/ABS(N1959)&gt;Calc!$B$9),1,0))</f>
        <v/>
      </c>
      <c r="U1959">
        <f>IF(AND(A1959=Calc!$B$3,OR(Calc!$B$6="*",G1959=Calc!$B$6),OR(Calc!$B$7="*",F1959=Calc!$B$7)),1,0)</f>
        <v/>
      </c>
      <c r="V1959">
        <f>IF(AND(U1959=1,J1959&gt;0),J1959+ROW()/1000000,0)</f>
        <v/>
      </c>
      <c r="W1959">
        <f>IF(AND(U1959=1,OR(N1959&lt;&gt;0,J1959&lt;&gt;0)),ABS(S1959)+ROW()/1000000,0)</f>
        <v/>
      </c>
      <c r="X1959">
        <f>IF(AND(U1959=1,T1959=1,C1959&lt;&gt;0),ABS(S1959)+ROW()/1000000,0)</f>
        <v/>
      </c>
    </row>
    <row r="1960">
      <c r="A1960" t="n">
        <v>201906</v>
      </c>
      <c r="B1960" t="inlineStr">
        <is>
          <t>06/2019</t>
        </is>
      </c>
      <c r="C1960" t="n">
        <v>19</v>
      </c>
      <c r="D1960" t="inlineStr">
        <is>
          <t>S19</t>
        </is>
      </c>
      <c r="E1960" t="inlineStr">
        <is>
          <t>Nexa Berlin (S19)</t>
        </is>
      </c>
      <c r="F1960" t="inlineStr">
        <is>
          <t>Đức</t>
        </is>
      </c>
      <c r="G1960" t="inlineStr">
        <is>
          <t>POS</t>
        </is>
      </c>
      <c r="H1960" s="42" t="n">
        <v>4718.88</v>
      </c>
      <c r="I1960" s="42" t="n">
        <v>0</v>
      </c>
      <c r="J1960" s="42" t="n">
        <v>4718.88</v>
      </c>
      <c r="K1960" s="42" t="n">
        <v>318.99</v>
      </c>
      <c r="L1960" s="42" t="n">
        <v>6</v>
      </c>
      <c r="M1960" s="42" t="n">
        <v>39</v>
      </c>
      <c r="N1960" s="42" t="n">
        <v>4399.89</v>
      </c>
      <c r="O1960" s="42" t="n">
        <v>4718.88</v>
      </c>
      <c r="P1960" s="42" t="n">
        <v>0</v>
      </c>
      <c r="Q1960" s="42" t="n">
        <v>0</v>
      </c>
      <c r="R1960" s="42" t="n">
        <v>0</v>
      </c>
      <c r="S1960" s="42">
        <f>N1960-(J1960-K1960)</f>
        <v/>
      </c>
      <c r="T1960">
        <f>IF(N1960=0,0,IF(AND(ABS(S1960)&gt;Calc!$B$8,ABS(S1960)/ABS(N1960)&gt;Calc!$B$9),1,0))</f>
        <v/>
      </c>
      <c r="U1960">
        <f>IF(AND(A1960=Calc!$B$3,OR(Calc!$B$6="*",G1960=Calc!$B$6),OR(Calc!$B$7="*",F1960=Calc!$B$7)),1,0)</f>
        <v/>
      </c>
      <c r="V1960">
        <f>IF(AND(U1960=1,J1960&gt;0),J1960+ROW()/1000000,0)</f>
        <v/>
      </c>
      <c r="W1960">
        <f>IF(AND(U1960=1,OR(N1960&lt;&gt;0,J1960&lt;&gt;0)),ABS(S1960)+ROW()/1000000,0)</f>
        <v/>
      </c>
      <c r="X1960">
        <f>IF(AND(U1960=1,T1960=1,C1960&lt;&gt;0),ABS(S1960)+ROW()/1000000,0)</f>
        <v/>
      </c>
    </row>
    <row r="1961">
      <c r="A1961" t="n">
        <v>201906</v>
      </c>
      <c r="B1961" t="inlineStr">
        <is>
          <t>06/2019</t>
        </is>
      </c>
      <c r="C1961" t="n">
        <v>20</v>
      </c>
      <c r="D1961" t="inlineStr">
        <is>
          <t>S20</t>
        </is>
      </c>
      <c r="E1961" t="inlineStr">
        <is>
          <t>Nexa Brandenburg (S20)</t>
        </is>
      </c>
      <c r="F1961" t="inlineStr">
        <is>
          <t>Đức</t>
        </is>
      </c>
      <c r="G1961" t="inlineStr">
        <is>
          <t>POS</t>
        </is>
      </c>
      <c r="H1961" s="42" t="n">
        <v>13764.36</v>
      </c>
      <c r="I1961" s="42" t="n">
        <v>0</v>
      </c>
      <c r="J1961" s="42" t="n">
        <v>13764.36</v>
      </c>
      <c r="K1961" s="42" t="n">
        <v>0</v>
      </c>
      <c r="L1961" s="42" t="n">
        <v>9</v>
      </c>
      <c r="M1961" s="42" t="n">
        <v>64</v>
      </c>
      <c r="N1961" s="42" t="n">
        <v>13764.36</v>
      </c>
      <c r="O1961" s="42" t="n">
        <v>13764.36</v>
      </c>
      <c r="P1961" s="42" t="n">
        <v>0</v>
      </c>
      <c r="Q1961" s="42" t="n">
        <v>0</v>
      </c>
      <c r="R1961" s="42" t="n">
        <v>0</v>
      </c>
      <c r="S1961" s="42">
        <f>N1961-(J1961-K1961)</f>
        <v/>
      </c>
      <c r="T1961">
        <f>IF(N1961=0,0,IF(AND(ABS(S1961)&gt;Calc!$B$8,ABS(S1961)/ABS(N1961)&gt;Calc!$B$9),1,0))</f>
        <v/>
      </c>
      <c r="U1961">
        <f>IF(AND(A1961=Calc!$B$3,OR(Calc!$B$6="*",G1961=Calc!$B$6),OR(Calc!$B$7="*",F1961=Calc!$B$7)),1,0)</f>
        <v/>
      </c>
      <c r="V1961">
        <f>IF(AND(U1961=1,J1961&gt;0),J1961+ROW()/1000000,0)</f>
        <v/>
      </c>
      <c r="W1961">
        <f>IF(AND(U1961=1,OR(N1961&lt;&gt;0,J1961&lt;&gt;0)),ABS(S1961)+ROW()/1000000,0)</f>
        <v/>
      </c>
      <c r="X1961">
        <f>IF(AND(U1961=1,T1961=1,C1961&lt;&gt;0),ABS(S1961)+ROW()/1000000,0)</f>
        <v/>
      </c>
    </row>
    <row r="1962">
      <c r="A1962" t="n">
        <v>201906</v>
      </c>
      <c r="B1962" t="inlineStr">
        <is>
          <t>06/2019</t>
        </is>
      </c>
      <c r="C1962" t="n">
        <v>21</v>
      </c>
      <c r="D1962" t="inlineStr">
        <is>
          <t>S21</t>
        </is>
      </c>
      <c r="E1962" t="inlineStr">
        <is>
          <t>Nexa Freie Hansestadt Bremen (S21)</t>
        </is>
      </c>
      <c r="F1962" t="inlineStr">
        <is>
          <t>Đức</t>
        </is>
      </c>
      <c r="G1962" t="inlineStr">
        <is>
          <t>POS</t>
        </is>
      </c>
      <c r="H1962" s="42" t="n">
        <v>12893.66</v>
      </c>
      <c r="I1962" s="42" t="n">
        <v>0</v>
      </c>
      <c r="J1962" s="42" t="n">
        <v>12893.66</v>
      </c>
      <c r="K1962" s="42" t="n">
        <v>0</v>
      </c>
      <c r="L1962" s="42" t="n">
        <v>5</v>
      </c>
      <c r="M1962" s="42" t="n">
        <v>34</v>
      </c>
      <c r="N1962" s="42" t="n">
        <v>12893.66</v>
      </c>
      <c r="O1962" s="42" t="n">
        <v>12893.66</v>
      </c>
      <c r="P1962" s="42" t="n">
        <v>0</v>
      </c>
      <c r="Q1962" s="42" t="n">
        <v>0</v>
      </c>
      <c r="R1962" s="42" t="n">
        <v>0</v>
      </c>
      <c r="S1962" s="42">
        <f>N1962-(J1962-K1962)</f>
        <v/>
      </c>
      <c r="T1962">
        <f>IF(N1962=0,0,IF(AND(ABS(S1962)&gt;Calc!$B$8,ABS(S1962)/ABS(N1962)&gt;Calc!$B$9),1,0))</f>
        <v/>
      </c>
      <c r="U1962">
        <f>IF(AND(A1962=Calc!$B$3,OR(Calc!$B$6="*",G1962=Calc!$B$6),OR(Calc!$B$7="*",F1962=Calc!$B$7)),1,0)</f>
        <v/>
      </c>
      <c r="V1962">
        <f>IF(AND(U1962=1,J1962&gt;0),J1962+ROW()/1000000,0)</f>
        <v/>
      </c>
      <c r="W1962">
        <f>IF(AND(U1962=1,OR(N1962&lt;&gt;0,J1962&lt;&gt;0)),ABS(S1962)+ROW()/1000000,0)</f>
        <v/>
      </c>
      <c r="X1962">
        <f>IF(AND(U1962=1,T1962=1,C1962&lt;&gt;0),ABS(S1962)+ROW()/1000000,0)</f>
        <v/>
      </c>
    </row>
    <row r="1963">
      <c r="A1963" t="n">
        <v>201906</v>
      </c>
      <c r="B1963" t="inlineStr">
        <is>
          <t>06/2019</t>
        </is>
      </c>
      <c r="C1963" t="n">
        <v>22</v>
      </c>
      <c r="D1963" t="inlineStr">
        <is>
          <t>S22</t>
        </is>
      </c>
      <c r="E1963" t="inlineStr">
        <is>
          <t>Nexa Freistaat Thüringen (S22)</t>
        </is>
      </c>
      <c r="F1963" t="inlineStr">
        <is>
          <t>Đức</t>
        </is>
      </c>
      <c r="G1963" t="inlineStr">
        <is>
          <t>POS</t>
        </is>
      </c>
      <c r="H1963" s="42" t="n">
        <v>22620.22</v>
      </c>
      <c r="I1963" s="42" t="n">
        <v>0</v>
      </c>
      <c r="J1963" s="42" t="n">
        <v>22620.22</v>
      </c>
      <c r="K1963" s="42" t="n">
        <v>57.88</v>
      </c>
      <c r="L1963" s="42" t="n">
        <v>10</v>
      </c>
      <c r="M1963" s="42" t="n">
        <v>67</v>
      </c>
      <c r="N1963" s="42" t="n">
        <v>22562.34</v>
      </c>
      <c r="O1963" s="42" t="n">
        <v>22620.22</v>
      </c>
      <c r="P1963" s="42" t="n">
        <v>0</v>
      </c>
      <c r="Q1963" s="42" t="n">
        <v>0</v>
      </c>
      <c r="R1963" s="42" t="n">
        <v>0</v>
      </c>
      <c r="S1963" s="42">
        <f>N1963-(J1963-K1963)</f>
        <v/>
      </c>
      <c r="T1963">
        <f>IF(N1963=0,0,IF(AND(ABS(S1963)&gt;Calc!$B$8,ABS(S1963)/ABS(N1963)&gt;Calc!$B$9),1,0))</f>
        <v/>
      </c>
      <c r="U1963">
        <f>IF(AND(A1963=Calc!$B$3,OR(Calc!$B$6="*",G1963=Calc!$B$6),OR(Calc!$B$7="*",F1963=Calc!$B$7)),1,0)</f>
        <v/>
      </c>
      <c r="V1963">
        <f>IF(AND(U1963=1,J1963&gt;0),J1963+ROW()/1000000,0)</f>
        <v/>
      </c>
      <c r="W1963">
        <f>IF(AND(U1963=1,OR(N1963&lt;&gt;0,J1963&lt;&gt;0)),ABS(S1963)+ROW()/1000000,0)</f>
        <v/>
      </c>
      <c r="X1963">
        <f>IF(AND(U1963=1,T1963=1,C1963&lt;&gt;0),ABS(S1963)+ROW()/1000000,0)</f>
        <v/>
      </c>
    </row>
    <row r="1964">
      <c r="A1964" t="n">
        <v>201906</v>
      </c>
      <c r="B1964" t="inlineStr">
        <is>
          <t>06/2019</t>
        </is>
      </c>
      <c r="C1964" t="n">
        <v>23</v>
      </c>
      <c r="D1964" t="inlineStr">
        <is>
          <t>S23</t>
        </is>
      </c>
      <c r="E1964" t="inlineStr">
        <is>
          <t>Nexa Hamburg (S23)</t>
        </is>
      </c>
      <c r="F1964" t="inlineStr">
        <is>
          <t>Đức</t>
        </is>
      </c>
      <c r="G1964" t="inlineStr">
        <is>
          <t>POS</t>
        </is>
      </c>
      <c r="H1964" s="42" t="n">
        <v>13538.75</v>
      </c>
      <c r="I1964" s="42" t="n">
        <v>0</v>
      </c>
      <c r="J1964" s="42" t="n">
        <v>13538.75</v>
      </c>
      <c r="K1964" s="42" t="n">
        <v>240</v>
      </c>
      <c r="L1964" s="42" t="n">
        <v>10</v>
      </c>
      <c r="M1964" s="42" t="n">
        <v>53</v>
      </c>
      <c r="N1964" s="42" t="n">
        <v>13298.75</v>
      </c>
      <c r="O1964" s="42" t="n">
        <v>13538.75</v>
      </c>
      <c r="P1964" s="42" t="n">
        <v>0</v>
      </c>
      <c r="Q1964" s="42" t="n">
        <v>0</v>
      </c>
      <c r="R1964" s="42" t="n">
        <v>0</v>
      </c>
      <c r="S1964" s="42">
        <f>N1964-(J1964-K1964)</f>
        <v/>
      </c>
      <c r="T1964">
        <f>IF(N1964=0,0,IF(AND(ABS(S1964)&gt;Calc!$B$8,ABS(S1964)/ABS(N1964)&gt;Calc!$B$9),1,0))</f>
        <v/>
      </c>
      <c r="U1964">
        <f>IF(AND(A1964=Calc!$B$3,OR(Calc!$B$6="*",G1964=Calc!$B$6),OR(Calc!$B$7="*",F1964=Calc!$B$7)),1,0)</f>
        <v/>
      </c>
      <c r="V1964">
        <f>IF(AND(U1964=1,J1964&gt;0),J1964+ROW()/1000000,0)</f>
        <v/>
      </c>
      <c r="W1964">
        <f>IF(AND(U1964=1,OR(N1964&lt;&gt;0,J1964&lt;&gt;0)),ABS(S1964)+ROW()/1000000,0)</f>
        <v/>
      </c>
      <c r="X1964">
        <f>IF(AND(U1964=1,T1964=1,C1964&lt;&gt;0),ABS(S1964)+ROW()/1000000,0)</f>
        <v/>
      </c>
    </row>
    <row r="1965">
      <c r="A1965" t="n">
        <v>201906</v>
      </c>
      <c r="B1965" t="inlineStr">
        <is>
          <t>06/2019</t>
        </is>
      </c>
      <c r="C1965" t="n">
        <v>24</v>
      </c>
      <c r="D1965" t="inlineStr">
        <is>
          <t>S24</t>
        </is>
      </c>
      <c r="E1965" t="inlineStr">
        <is>
          <t>Nexa Hessen (S24)</t>
        </is>
      </c>
      <c r="F1965" t="inlineStr">
        <is>
          <t>Đức</t>
        </is>
      </c>
      <c r="G1965" t="inlineStr">
        <is>
          <t>POS</t>
        </is>
      </c>
      <c r="H1965" s="42" t="n">
        <v>18878.49</v>
      </c>
      <c r="I1965" s="42" t="n">
        <v>0</v>
      </c>
      <c r="J1965" s="42" t="n">
        <v>18878.49</v>
      </c>
      <c r="K1965" s="42" t="n">
        <v>0</v>
      </c>
      <c r="L1965" s="42" t="n">
        <v>5</v>
      </c>
      <c r="M1965" s="42" t="n">
        <v>42</v>
      </c>
      <c r="N1965" s="42" t="n">
        <v>18878.49</v>
      </c>
      <c r="O1965" s="42" t="n">
        <v>18878.49</v>
      </c>
      <c r="P1965" s="42" t="n">
        <v>0</v>
      </c>
      <c r="Q1965" s="42" t="n">
        <v>0</v>
      </c>
      <c r="R1965" s="42" t="n">
        <v>0</v>
      </c>
      <c r="S1965" s="42">
        <f>N1965-(J1965-K1965)</f>
        <v/>
      </c>
      <c r="T1965">
        <f>IF(N1965=0,0,IF(AND(ABS(S1965)&gt;Calc!$B$8,ABS(S1965)/ABS(N1965)&gt;Calc!$B$9),1,0))</f>
        <v/>
      </c>
      <c r="U1965">
        <f>IF(AND(A1965=Calc!$B$3,OR(Calc!$B$6="*",G1965=Calc!$B$6),OR(Calc!$B$7="*",F1965=Calc!$B$7)),1,0)</f>
        <v/>
      </c>
      <c r="V1965">
        <f>IF(AND(U1965=1,J1965&gt;0),J1965+ROW()/1000000,0)</f>
        <v/>
      </c>
      <c r="W1965">
        <f>IF(AND(U1965=1,OR(N1965&lt;&gt;0,J1965&lt;&gt;0)),ABS(S1965)+ROW()/1000000,0)</f>
        <v/>
      </c>
      <c r="X1965">
        <f>IF(AND(U1965=1,T1965=1,C1965&lt;&gt;0),ABS(S1965)+ROW()/1000000,0)</f>
        <v/>
      </c>
    </row>
    <row r="1966">
      <c r="A1966" t="n">
        <v>201906</v>
      </c>
      <c r="B1966" t="inlineStr">
        <is>
          <t>06/2019</t>
        </is>
      </c>
      <c r="C1966" t="n">
        <v>26</v>
      </c>
      <c r="D1966" t="inlineStr">
        <is>
          <t>S26</t>
        </is>
      </c>
      <c r="E1966" t="inlineStr">
        <is>
          <t>Nexa Saarland (S26)</t>
        </is>
      </c>
      <c r="F1966" t="inlineStr">
        <is>
          <t>Đức</t>
        </is>
      </c>
      <c r="G1966" t="inlineStr">
        <is>
          <t>POS</t>
        </is>
      </c>
      <c r="H1966" s="42" t="n">
        <v>5723.27</v>
      </c>
      <c r="I1966" s="42" t="n">
        <v>0</v>
      </c>
      <c r="J1966" s="42" t="n">
        <v>5723.27</v>
      </c>
      <c r="K1966" s="42" t="n">
        <v>0</v>
      </c>
      <c r="L1966" s="42" t="n">
        <v>4</v>
      </c>
      <c r="M1966" s="42" t="n">
        <v>40</v>
      </c>
      <c r="N1966" s="42" t="n">
        <v>5723.27</v>
      </c>
      <c r="O1966" s="42" t="n">
        <v>5723.27</v>
      </c>
      <c r="P1966" s="42" t="n">
        <v>0</v>
      </c>
      <c r="Q1966" s="42" t="n">
        <v>0</v>
      </c>
      <c r="R1966" s="42" t="n">
        <v>0</v>
      </c>
      <c r="S1966" s="42">
        <f>N1966-(J1966-K1966)</f>
        <v/>
      </c>
      <c r="T1966">
        <f>IF(N1966=0,0,IF(AND(ABS(S1966)&gt;Calc!$B$8,ABS(S1966)/ABS(N1966)&gt;Calc!$B$9),1,0))</f>
        <v/>
      </c>
      <c r="U1966">
        <f>IF(AND(A1966=Calc!$B$3,OR(Calc!$B$6="*",G1966=Calc!$B$6),OR(Calc!$B$7="*",F1966=Calc!$B$7)),1,0)</f>
        <v/>
      </c>
      <c r="V1966">
        <f>IF(AND(U1966=1,J1966&gt;0),J1966+ROW()/1000000,0)</f>
        <v/>
      </c>
      <c r="W1966">
        <f>IF(AND(U1966=1,OR(N1966&lt;&gt;0,J1966&lt;&gt;0)),ABS(S1966)+ROW()/1000000,0)</f>
        <v/>
      </c>
      <c r="X1966">
        <f>IF(AND(U1966=1,T1966=1,C1966&lt;&gt;0),ABS(S1966)+ROW()/1000000,0)</f>
        <v/>
      </c>
    </row>
    <row r="1967">
      <c r="A1967" t="n">
        <v>201906</v>
      </c>
      <c r="B1967" t="inlineStr">
        <is>
          <t>06/2019</t>
        </is>
      </c>
      <c r="C1967" t="n">
        <v>27</v>
      </c>
      <c r="D1967" t="inlineStr">
        <is>
          <t>S27</t>
        </is>
      </c>
      <c r="E1967" t="inlineStr">
        <is>
          <t>Nexa Sachsen-Anhalt (S27)</t>
        </is>
      </c>
      <c r="F1967" t="inlineStr">
        <is>
          <t>Đức</t>
        </is>
      </c>
      <c r="G1967" t="inlineStr">
        <is>
          <t>POS</t>
        </is>
      </c>
      <c r="H1967" s="42" t="n">
        <v>19016.66</v>
      </c>
      <c r="I1967" s="42" t="n">
        <v>0</v>
      </c>
      <c r="J1967" s="42" t="n">
        <v>19016.66</v>
      </c>
      <c r="K1967" s="42" t="n">
        <v>79</v>
      </c>
      <c r="L1967" s="42" t="n">
        <v>13</v>
      </c>
      <c r="M1967" s="42" t="n">
        <v>86</v>
      </c>
      <c r="N1967" s="42" t="n">
        <v>18937.66</v>
      </c>
      <c r="O1967" s="42" t="n">
        <v>19016.66</v>
      </c>
      <c r="P1967" s="42" t="n">
        <v>0</v>
      </c>
      <c r="Q1967" s="42" t="n">
        <v>0</v>
      </c>
      <c r="R1967" s="42" t="n">
        <v>0</v>
      </c>
      <c r="S1967" s="42">
        <f>N1967-(J1967-K1967)</f>
        <v/>
      </c>
      <c r="T1967">
        <f>IF(N1967=0,0,IF(AND(ABS(S1967)&gt;Calc!$B$8,ABS(S1967)/ABS(N1967)&gt;Calc!$B$9),1,0))</f>
        <v/>
      </c>
      <c r="U1967">
        <f>IF(AND(A1967=Calc!$B$3,OR(Calc!$B$6="*",G1967=Calc!$B$6),OR(Calc!$B$7="*",F1967=Calc!$B$7)),1,0)</f>
        <v/>
      </c>
      <c r="V1967">
        <f>IF(AND(U1967=1,J1967&gt;0),J1967+ROW()/1000000,0)</f>
        <v/>
      </c>
      <c r="W1967">
        <f>IF(AND(U1967=1,OR(N1967&lt;&gt;0,J1967&lt;&gt;0)),ABS(S1967)+ROW()/1000000,0)</f>
        <v/>
      </c>
      <c r="X1967">
        <f>IF(AND(U1967=1,T1967=1,C1967&lt;&gt;0),ABS(S1967)+ROW()/1000000,0)</f>
        <v/>
      </c>
    </row>
    <row r="1968">
      <c r="A1968" t="n">
        <v>201906</v>
      </c>
      <c r="B1968" t="inlineStr">
        <is>
          <t>06/2019</t>
        </is>
      </c>
      <c r="C1968" t="n">
        <v>29</v>
      </c>
      <c r="D1968" t="inlineStr">
        <is>
          <t>S29</t>
        </is>
      </c>
      <c r="E1968" t="inlineStr">
        <is>
          <t>Nexa Enna (S29)</t>
        </is>
      </c>
      <c r="F1968" t="inlineStr">
        <is>
          <t>Ý</t>
        </is>
      </c>
      <c r="G1968" t="inlineStr">
        <is>
          <t>POS</t>
        </is>
      </c>
      <c r="H1968" s="42" t="n">
        <v>16403.79</v>
      </c>
      <c r="I1968" s="42" t="n">
        <v>0</v>
      </c>
      <c r="J1968" s="42" t="n">
        <v>16403.79</v>
      </c>
      <c r="K1968" s="42" t="n">
        <v>0</v>
      </c>
      <c r="L1968" s="42" t="n">
        <v>12</v>
      </c>
      <c r="M1968" s="42" t="n">
        <v>69</v>
      </c>
      <c r="N1968" s="42" t="n">
        <v>16403.79</v>
      </c>
      <c r="O1968" s="42" t="n">
        <v>16403.79</v>
      </c>
      <c r="P1968" s="42" t="n">
        <v>1</v>
      </c>
      <c r="Q1968" s="42" t="n">
        <v>0</v>
      </c>
      <c r="R1968" s="42" t="n">
        <v>0</v>
      </c>
      <c r="S1968" s="42">
        <f>N1968-(J1968-K1968)</f>
        <v/>
      </c>
      <c r="T1968">
        <f>IF(N1968=0,0,IF(AND(ABS(S1968)&gt;Calc!$B$8,ABS(S1968)/ABS(N1968)&gt;Calc!$B$9),1,0))</f>
        <v/>
      </c>
      <c r="U1968">
        <f>IF(AND(A1968=Calc!$B$3,OR(Calc!$B$6="*",G1968=Calc!$B$6),OR(Calc!$B$7="*",F1968=Calc!$B$7)),1,0)</f>
        <v/>
      </c>
      <c r="V1968">
        <f>IF(AND(U1968=1,J1968&gt;0),J1968+ROW()/1000000,0)</f>
        <v/>
      </c>
      <c r="W1968">
        <f>IF(AND(U1968=1,OR(N1968&lt;&gt;0,J1968&lt;&gt;0)),ABS(S1968)+ROW()/1000000,0)</f>
        <v/>
      </c>
      <c r="X1968">
        <f>IF(AND(U1968=1,T1968=1,C1968&lt;&gt;0),ABS(S1968)+ROW()/1000000,0)</f>
        <v/>
      </c>
    </row>
    <row r="1969">
      <c r="A1969" t="n">
        <v>201906</v>
      </c>
      <c r="B1969" t="inlineStr">
        <is>
          <t>06/2019</t>
        </is>
      </c>
      <c r="C1969" t="n">
        <v>30</v>
      </c>
      <c r="D1969" t="inlineStr">
        <is>
          <t>S30</t>
        </is>
      </c>
      <c r="E1969" t="inlineStr">
        <is>
          <t>Nexa Pesaro (S30)</t>
        </is>
      </c>
      <c r="F1969" t="inlineStr">
        <is>
          <t>Ý</t>
        </is>
      </c>
      <c r="G1969" t="inlineStr">
        <is>
          <t>POS</t>
        </is>
      </c>
      <c r="H1969" s="42" t="n">
        <v>31896.53</v>
      </c>
      <c r="I1969" s="42" t="n">
        <v>0</v>
      </c>
      <c r="J1969" s="42" t="n">
        <v>31896.53</v>
      </c>
      <c r="K1969" s="42" t="n">
        <v>3.35</v>
      </c>
      <c r="L1969" s="42" t="n">
        <v>16</v>
      </c>
      <c r="M1969" s="42" t="n">
        <v>91</v>
      </c>
      <c r="N1969" s="42" t="n">
        <v>31893.18</v>
      </c>
      <c r="O1969" s="42" t="n">
        <v>31896.53</v>
      </c>
      <c r="P1969" s="42" t="n">
        <v>0</v>
      </c>
      <c r="Q1969" s="42" t="n">
        <v>0</v>
      </c>
      <c r="R1969" s="42" t="n">
        <v>1</v>
      </c>
      <c r="S1969" s="42">
        <f>N1969-(J1969-K1969)</f>
        <v/>
      </c>
      <c r="T1969">
        <f>IF(N1969=0,0,IF(AND(ABS(S1969)&gt;Calc!$B$8,ABS(S1969)/ABS(N1969)&gt;Calc!$B$9),1,0))</f>
        <v/>
      </c>
      <c r="U1969">
        <f>IF(AND(A1969=Calc!$B$3,OR(Calc!$B$6="*",G1969=Calc!$B$6),OR(Calc!$B$7="*",F1969=Calc!$B$7)),1,0)</f>
        <v/>
      </c>
      <c r="V1969">
        <f>IF(AND(U1969=1,J1969&gt;0),J1969+ROW()/1000000,0)</f>
        <v/>
      </c>
      <c r="W1969">
        <f>IF(AND(U1969=1,OR(N1969&lt;&gt;0,J1969&lt;&gt;0)),ABS(S1969)+ROW()/1000000,0)</f>
        <v/>
      </c>
      <c r="X1969">
        <f>IF(AND(U1969=1,T1969=1,C1969&lt;&gt;0),ABS(S1969)+ROW()/1000000,0)</f>
        <v/>
      </c>
    </row>
    <row r="1970">
      <c r="A1970" t="n">
        <v>201906</v>
      </c>
      <c r="B1970" t="inlineStr">
        <is>
          <t>06/2019</t>
        </is>
      </c>
      <c r="C1970" t="n">
        <v>31</v>
      </c>
      <c r="D1970" t="inlineStr">
        <is>
          <t>S31</t>
        </is>
      </c>
      <c r="E1970" t="inlineStr">
        <is>
          <t>Nexa Drenthe (S31)</t>
        </is>
      </c>
      <c r="F1970" t="inlineStr">
        <is>
          <t>Hà Lan</t>
        </is>
      </c>
      <c r="G1970" t="inlineStr">
        <is>
          <t>POS</t>
        </is>
      </c>
      <c r="H1970" s="42" t="n">
        <v>2635.97</v>
      </c>
      <c r="I1970" s="42" t="n">
        <v>0</v>
      </c>
      <c r="J1970" s="42" t="n">
        <v>2635.97</v>
      </c>
      <c r="K1970" s="42" t="n">
        <v>0</v>
      </c>
      <c r="L1970" s="42" t="n">
        <v>2</v>
      </c>
      <c r="M1970" s="42" t="n">
        <v>11</v>
      </c>
      <c r="N1970" s="42" t="n">
        <v>2635.97</v>
      </c>
      <c r="O1970" s="42" t="n">
        <v>2635.97</v>
      </c>
      <c r="P1970" s="42" t="n">
        <v>1</v>
      </c>
      <c r="Q1970" s="42" t="n">
        <v>0</v>
      </c>
      <c r="R1970" s="42" t="n">
        <v>0</v>
      </c>
      <c r="S1970" s="42">
        <f>N1970-(J1970-K1970)</f>
        <v/>
      </c>
      <c r="T1970">
        <f>IF(N1970=0,0,IF(AND(ABS(S1970)&gt;Calc!$B$8,ABS(S1970)/ABS(N1970)&gt;Calc!$B$9),1,0))</f>
        <v/>
      </c>
      <c r="U1970">
        <f>IF(AND(A1970=Calc!$B$3,OR(Calc!$B$6="*",G1970=Calc!$B$6),OR(Calc!$B$7="*",F1970=Calc!$B$7)),1,0)</f>
        <v/>
      </c>
      <c r="V1970">
        <f>IF(AND(U1970=1,J1970&gt;0),J1970+ROW()/1000000,0)</f>
        <v/>
      </c>
      <c r="W1970">
        <f>IF(AND(U1970=1,OR(N1970&lt;&gt;0,J1970&lt;&gt;0)),ABS(S1970)+ROW()/1000000,0)</f>
        <v/>
      </c>
      <c r="X1970">
        <f>IF(AND(U1970=1,T1970=1,C1970&lt;&gt;0),ABS(S1970)+ROW()/1000000,0)</f>
        <v/>
      </c>
    </row>
    <row r="1971">
      <c r="A1971" t="n">
        <v>201906</v>
      </c>
      <c r="B1971" t="inlineStr">
        <is>
          <t>06/2019</t>
        </is>
      </c>
      <c r="C1971" t="n">
        <v>32</v>
      </c>
      <c r="D1971" t="inlineStr">
        <is>
          <t>S32</t>
        </is>
      </c>
      <c r="E1971" t="inlineStr">
        <is>
          <t>Nexa Flevoland (S32)</t>
        </is>
      </c>
      <c r="F1971" t="inlineStr">
        <is>
          <t>Hà Lan</t>
        </is>
      </c>
      <c r="G1971" t="inlineStr">
        <is>
          <t>POS</t>
        </is>
      </c>
      <c r="H1971" s="42" t="n">
        <v>18272.45</v>
      </c>
      <c r="I1971" s="42" t="n">
        <v>0</v>
      </c>
      <c r="J1971" s="42" t="n">
        <v>18272.45</v>
      </c>
      <c r="K1971" s="42" t="n">
        <v>879</v>
      </c>
      <c r="L1971" s="42" t="n">
        <v>10</v>
      </c>
      <c r="M1971" s="42" t="n">
        <v>80</v>
      </c>
      <c r="N1971" s="42" t="n">
        <v>17393.45</v>
      </c>
      <c r="O1971" s="42" t="n">
        <v>18272.45</v>
      </c>
      <c r="P1971" s="42" t="n">
        <v>0</v>
      </c>
      <c r="Q1971" s="42" t="n">
        <v>0</v>
      </c>
      <c r="R1971" s="42" t="n">
        <v>0</v>
      </c>
      <c r="S1971" s="42">
        <f>N1971-(J1971-K1971)</f>
        <v/>
      </c>
      <c r="T1971">
        <f>IF(N1971=0,0,IF(AND(ABS(S1971)&gt;Calc!$B$8,ABS(S1971)/ABS(N1971)&gt;Calc!$B$9),1,0))</f>
        <v/>
      </c>
      <c r="U1971">
        <f>IF(AND(A1971=Calc!$B$3,OR(Calc!$B$6="*",G1971=Calc!$B$6),OR(Calc!$B$7="*",F1971=Calc!$B$7)),1,0)</f>
        <v/>
      </c>
      <c r="V1971">
        <f>IF(AND(U1971=1,J1971&gt;0),J1971+ROW()/1000000,0)</f>
        <v/>
      </c>
      <c r="W1971">
        <f>IF(AND(U1971=1,OR(N1971&lt;&gt;0,J1971&lt;&gt;0)),ABS(S1971)+ROW()/1000000,0)</f>
        <v/>
      </c>
      <c r="X1971">
        <f>IF(AND(U1971=1,T1971=1,C1971&lt;&gt;0),ABS(S1971)+ROW()/1000000,0)</f>
        <v/>
      </c>
    </row>
    <row r="1972">
      <c r="A1972" t="n">
        <v>201906</v>
      </c>
      <c r="B1972" t="inlineStr">
        <is>
          <t>06/2019</t>
        </is>
      </c>
      <c r="C1972" t="n">
        <v>33</v>
      </c>
      <c r="D1972" t="inlineStr">
        <is>
          <t>S33</t>
        </is>
      </c>
      <c r="E1972" t="inlineStr">
        <is>
          <t>Nexa Friesland (S33)</t>
        </is>
      </c>
      <c r="F1972" t="inlineStr">
        <is>
          <t>Hà Lan</t>
        </is>
      </c>
      <c r="G1972" t="inlineStr">
        <is>
          <t>POS</t>
        </is>
      </c>
      <c r="H1972" s="42" t="n">
        <v>7693</v>
      </c>
      <c r="I1972" s="42" t="n">
        <v>0</v>
      </c>
      <c r="J1972" s="42" t="n">
        <v>7693</v>
      </c>
      <c r="K1972" s="42" t="n">
        <v>0</v>
      </c>
      <c r="L1972" s="42" t="n">
        <v>6</v>
      </c>
      <c r="M1972" s="42" t="n">
        <v>41</v>
      </c>
      <c r="N1972" s="42" t="n">
        <v>7693</v>
      </c>
      <c r="O1972" s="42" t="n">
        <v>7693</v>
      </c>
      <c r="P1972" s="42" t="n">
        <v>1</v>
      </c>
      <c r="Q1972" s="42" t="n">
        <v>0</v>
      </c>
      <c r="R1972" s="42" t="n">
        <v>0</v>
      </c>
      <c r="S1972" s="42">
        <f>N1972-(J1972-K1972)</f>
        <v/>
      </c>
      <c r="T1972">
        <f>IF(N1972=0,0,IF(AND(ABS(S1972)&gt;Calc!$B$8,ABS(S1972)/ABS(N1972)&gt;Calc!$B$9),1,0))</f>
        <v/>
      </c>
      <c r="U1972">
        <f>IF(AND(A1972=Calc!$B$3,OR(Calc!$B$6="*",G1972=Calc!$B$6),OR(Calc!$B$7="*",F1972=Calc!$B$7)),1,0)</f>
        <v/>
      </c>
      <c r="V1972">
        <f>IF(AND(U1972=1,J1972&gt;0),J1972+ROW()/1000000,0)</f>
        <v/>
      </c>
      <c r="W1972">
        <f>IF(AND(U1972=1,OR(N1972&lt;&gt;0,J1972&lt;&gt;0)),ABS(S1972)+ROW()/1000000,0)</f>
        <v/>
      </c>
      <c r="X1972">
        <f>IF(AND(U1972=1,T1972=1,C1972&lt;&gt;0),ABS(S1972)+ROW()/1000000,0)</f>
        <v/>
      </c>
    </row>
    <row r="1973">
      <c r="A1973" t="n">
        <v>201906</v>
      </c>
      <c r="B1973" t="inlineStr">
        <is>
          <t>06/2019</t>
        </is>
      </c>
      <c r="C1973" t="n">
        <v>34</v>
      </c>
      <c r="D1973" t="inlineStr">
        <is>
          <t>S34</t>
        </is>
      </c>
      <c r="E1973" t="inlineStr">
        <is>
          <t>Nexa Groningen (S34)</t>
        </is>
      </c>
      <c r="F1973" t="inlineStr">
        <is>
          <t>Hà Lan</t>
        </is>
      </c>
      <c r="G1973" t="inlineStr">
        <is>
          <t>POS</t>
        </is>
      </c>
      <c r="H1973" s="42" t="n">
        <v>10403.91</v>
      </c>
      <c r="I1973" s="42" t="n">
        <v>0</v>
      </c>
      <c r="J1973" s="42" t="n">
        <v>10403.91</v>
      </c>
      <c r="K1973" s="42" t="n">
        <v>13.89</v>
      </c>
      <c r="L1973" s="42" t="n">
        <v>8</v>
      </c>
      <c r="M1973" s="42" t="n">
        <v>44</v>
      </c>
      <c r="N1973" s="42" t="n">
        <v>10390.02</v>
      </c>
      <c r="O1973" s="42" t="n">
        <v>10403.91</v>
      </c>
      <c r="P1973" s="42" t="n">
        <v>1</v>
      </c>
      <c r="Q1973" s="42" t="n">
        <v>0</v>
      </c>
      <c r="R1973" s="42" t="n">
        <v>0</v>
      </c>
      <c r="S1973" s="42">
        <f>N1973-(J1973-K1973)</f>
        <v/>
      </c>
      <c r="T1973">
        <f>IF(N1973=0,0,IF(AND(ABS(S1973)&gt;Calc!$B$8,ABS(S1973)/ABS(N1973)&gt;Calc!$B$9),1,0))</f>
        <v/>
      </c>
      <c r="U1973">
        <f>IF(AND(A1973=Calc!$B$3,OR(Calc!$B$6="*",G1973=Calc!$B$6),OR(Calc!$B$7="*",F1973=Calc!$B$7)),1,0)</f>
        <v/>
      </c>
      <c r="V1973">
        <f>IF(AND(U1973=1,J1973&gt;0),J1973+ROW()/1000000,0)</f>
        <v/>
      </c>
      <c r="W1973">
        <f>IF(AND(U1973=1,OR(N1973&lt;&gt;0,J1973&lt;&gt;0)),ABS(S1973)+ROW()/1000000,0)</f>
        <v/>
      </c>
      <c r="X1973">
        <f>IF(AND(U1973=1,T1973=1,C1973&lt;&gt;0),ABS(S1973)+ROW()/1000000,0)</f>
        <v/>
      </c>
    </row>
    <row r="1974">
      <c r="A1974" t="n">
        <v>201906</v>
      </c>
      <c r="B1974" t="inlineStr">
        <is>
          <t>06/2019</t>
        </is>
      </c>
      <c r="C1974" t="n">
        <v>36</v>
      </c>
      <c r="D1974" t="inlineStr">
        <is>
          <t>S36</t>
        </is>
      </c>
      <c r="E1974" t="inlineStr">
        <is>
          <t>Nexa Armagh (S36)</t>
        </is>
      </c>
      <c r="F1974" t="inlineStr">
        <is>
          <t>Anh</t>
        </is>
      </c>
      <c r="G1974" t="inlineStr">
        <is>
          <t>POS</t>
        </is>
      </c>
      <c r="H1974" s="42" t="n">
        <v>30458.31</v>
      </c>
      <c r="I1974" s="42" t="n">
        <v>0</v>
      </c>
      <c r="J1974" s="42" t="n">
        <v>30458.31</v>
      </c>
      <c r="K1974" s="42" t="n">
        <v>2799.9</v>
      </c>
      <c r="L1974" s="42" t="n">
        <v>13</v>
      </c>
      <c r="M1974" s="42" t="n">
        <v>91</v>
      </c>
      <c r="N1974" s="42" t="n">
        <v>27658.41</v>
      </c>
      <c r="O1974" s="42" t="n">
        <v>30458.31</v>
      </c>
      <c r="P1974" s="42" t="n">
        <v>0</v>
      </c>
      <c r="Q1974" s="42" t="n">
        <v>0</v>
      </c>
      <c r="R1974" s="42" t="n">
        <v>0</v>
      </c>
      <c r="S1974" s="42">
        <f>N1974-(J1974-K1974)</f>
        <v/>
      </c>
      <c r="T1974">
        <f>IF(N1974=0,0,IF(AND(ABS(S1974)&gt;Calc!$B$8,ABS(S1974)/ABS(N1974)&gt;Calc!$B$9),1,0))</f>
        <v/>
      </c>
      <c r="U1974">
        <f>IF(AND(A1974=Calc!$B$3,OR(Calc!$B$6="*",G1974=Calc!$B$6),OR(Calc!$B$7="*",F1974=Calc!$B$7)),1,0)</f>
        <v/>
      </c>
      <c r="V1974">
        <f>IF(AND(U1974=1,J1974&gt;0),J1974+ROW()/1000000,0)</f>
        <v/>
      </c>
      <c r="W1974">
        <f>IF(AND(U1974=1,OR(N1974&lt;&gt;0,J1974&lt;&gt;0)),ABS(S1974)+ROW()/1000000,0)</f>
        <v/>
      </c>
      <c r="X1974">
        <f>IF(AND(U1974=1,T1974=1,C1974&lt;&gt;0),ABS(S1974)+ROW()/1000000,0)</f>
        <v/>
      </c>
    </row>
    <row r="1975">
      <c r="A1975" t="n">
        <v>201906</v>
      </c>
      <c r="B1975" t="inlineStr">
        <is>
          <t>06/2019</t>
        </is>
      </c>
      <c r="C1975" t="n">
        <v>37</v>
      </c>
      <c r="D1975" t="inlineStr">
        <is>
          <t>S37</t>
        </is>
      </c>
      <c r="E1975" t="inlineStr">
        <is>
          <t>Nexa Ayrshire (S37)</t>
        </is>
      </c>
      <c r="F1975" t="inlineStr">
        <is>
          <t>Anh</t>
        </is>
      </c>
      <c r="G1975" t="inlineStr">
        <is>
          <t>POS</t>
        </is>
      </c>
      <c r="H1975" s="42" t="n">
        <v>6846.84</v>
      </c>
      <c r="I1975" s="42" t="n">
        <v>0</v>
      </c>
      <c r="J1975" s="42" t="n">
        <v>6846.84</v>
      </c>
      <c r="K1975" s="42" t="n">
        <v>0</v>
      </c>
      <c r="L1975" s="42" t="n">
        <v>9</v>
      </c>
      <c r="M1975" s="42" t="n">
        <v>55</v>
      </c>
      <c r="N1975" s="42" t="n">
        <v>6846.84</v>
      </c>
      <c r="O1975" s="42" t="n">
        <v>6846.84</v>
      </c>
      <c r="P1975" s="42" t="n">
        <v>0</v>
      </c>
      <c r="Q1975" s="42" t="n">
        <v>0</v>
      </c>
      <c r="R1975" s="42" t="n">
        <v>0</v>
      </c>
      <c r="S1975" s="42">
        <f>N1975-(J1975-K1975)</f>
        <v/>
      </c>
      <c r="T1975">
        <f>IF(N1975=0,0,IF(AND(ABS(S1975)&gt;Calc!$B$8,ABS(S1975)/ABS(N1975)&gt;Calc!$B$9),1,0))</f>
        <v/>
      </c>
      <c r="U1975">
        <f>IF(AND(A1975=Calc!$B$3,OR(Calc!$B$6="*",G1975=Calc!$B$6),OR(Calc!$B$7="*",F1975=Calc!$B$7)),1,0)</f>
        <v/>
      </c>
      <c r="V1975">
        <f>IF(AND(U1975=1,J1975&gt;0),J1975+ROW()/1000000,0)</f>
        <v/>
      </c>
      <c r="W1975">
        <f>IF(AND(U1975=1,OR(N1975&lt;&gt;0,J1975&lt;&gt;0)),ABS(S1975)+ROW()/1000000,0)</f>
        <v/>
      </c>
      <c r="X1975">
        <f>IF(AND(U1975=1,T1975=1,C1975&lt;&gt;0),ABS(S1975)+ROW()/1000000,0)</f>
        <v/>
      </c>
    </row>
    <row r="1976">
      <c r="A1976" t="n">
        <v>201906</v>
      </c>
      <c r="B1976" t="inlineStr">
        <is>
          <t>06/2019</t>
        </is>
      </c>
      <c r="C1976" t="n">
        <v>38</v>
      </c>
      <c r="D1976" t="inlineStr">
        <is>
          <t>S38</t>
        </is>
      </c>
      <c r="E1976" t="inlineStr">
        <is>
          <t>Nexa Belfast (S38)</t>
        </is>
      </c>
      <c r="F1976" t="inlineStr">
        <is>
          <t>Anh</t>
        </is>
      </c>
      <c r="G1976" t="inlineStr">
        <is>
          <t>POS</t>
        </is>
      </c>
      <c r="H1976" s="42" t="n">
        <v>20842.78</v>
      </c>
      <c r="I1976" s="42" t="n">
        <v>0</v>
      </c>
      <c r="J1976" s="42" t="n">
        <v>20842.78</v>
      </c>
      <c r="K1976" s="42" t="n">
        <v>0</v>
      </c>
      <c r="L1976" s="42" t="n">
        <v>8</v>
      </c>
      <c r="M1976" s="42" t="n">
        <v>58</v>
      </c>
      <c r="N1976" s="42" t="n">
        <v>20842.78</v>
      </c>
      <c r="O1976" s="42" t="n">
        <v>20842.78</v>
      </c>
      <c r="P1976" s="42" t="n">
        <v>0</v>
      </c>
      <c r="Q1976" s="42" t="n">
        <v>0</v>
      </c>
      <c r="R1976" s="42" t="n">
        <v>0</v>
      </c>
      <c r="S1976" s="42">
        <f>N1976-(J1976-K1976)</f>
        <v/>
      </c>
      <c r="T1976">
        <f>IF(N1976=0,0,IF(AND(ABS(S1976)&gt;Calc!$B$8,ABS(S1976)/ABS(N1976)&gt;Calc!$B$9),1,0))</f>
        <v/>
      </c>
      <c r="U1976">
        <f>IF(AND(A1976=Calc!$B$3,OR(Calc!$B$6="*",G1976=Calc!$B$6),OR(Calc!$B$7="*",F1976=Calc!$B$7)),1,0)</f>
        <v/>
      </c>
      <c r="V1976">
        <f>IF(AND(U1976=1,J1976&gt;0),J1976+ROW()/1000000,0)</f>
        <v/>
      </c>
      <c r="W1976">
        <f>IF(AND(U1976=1,OR(N1976&lt;&gt;0,J1976&lt;&gt;0)),ABS(S1976)+ROW()/1000000,0)</f>
        <v/>
      </c>
      <c r="X1976">
        <f>IF(AND(U1976=1,T1976=1,C1976&lt;&gt;0),ABS(S1976)+ROW()/1000000,0)</f>
        <v/>
      </c>
    </row>
    <row r="1977">
      <c r="A1977" t="n">
        <v>201906</v>
      </c>
      <c r="B1977" t="inlineStr">
        <is>
          <t>06/2019</t>
        </is>
      </c>
      <c r="C1977" t="n">
        <v>39</v>
      </c>
      <c r="D1977" t="inlineStr">
        <is>
          <t>S39</t>
        </is>
      </c>
      <c r="E1977" t="inlineStr">
        <is>
          <t>Nexa Blaenau Gwent (S39)</t>
        </is>
      </c>
      <c r="F1977" t="inlineStr">
        <is>
          <t>Anh</t>
        </is>
      </c>
      <c r="G1977" t="inlineStr">
        <is>
          <t>POS</t>
        </is>
      </c>
      <c r="H1977" s="42" t="n">
        <v>46295.91</v>
      </c>
      <c r="I1977" s="42" t="n">
        <v>0</v>
      </c>
      <c r="J1977" s="42" t="n">
        <v>46295.91</v>
      </c>
      <c r="K1977" s="42" t="n">
        <v>0</v>
      </c>
      <c r="L1977" s="42" t="n">
        <v>16</v>
      </c>
      <c r="M1977" s="42" t="n">
        <v>127</v>
      </c>
      <c r="N1977" s="42" t="n">
        <v>46295.91</v>
      </c>
      <c r="O1977" s="42" t="n">
        <v>46295.91</v>
      </c>
      <c r="P1977" s="42" t="n">
        <v>0</v>
      </c>
      <c r="Q1977" s="42" t="n">
        <v>0</v>
      </c>
      <c r="R1977" s="42" t="n">
        <v>0</v>
      </c>
      <c r="S1977" s="42">
        <f>N1977-(J1977-K1977)</f>
        <v/>
      </c>
      <c r="T1977">
        <f>IF(N1977=0,0,IF(AND(ABS(S1977)&gt;Calc!$B$8,ABS(S1977)/ABS(N1977)&gt;Calc!$B$9),1,0))</f>
        <v/>
      </c>
      <c r="U1977">
        <f>IF(AND(A1977=Calc!$B$3,OR(Calc!$B$6="*",G1977=Calc!$B$6),OR(Calc!$B$7="*",F1977=Calc!$B$7)),1,0)</f>
        <v/>
      </c>
      <c r="V1977">
        <f>IF(AND(U1977=1,J1977&gt;0),J1977+ROW()/1000000,0)</f>
        <v/>
      </c>
      <c r="W1977">
        <f>IF(AND(U1977=1,OR(N1977&lt;&gt;0,J1977&lt;&gt;0)),ABS(S1977)+ROW()/1000000,0)</f>
        <v/>
      </c>
      <c r="X1977">
        <f>IF(AND(U1977=1,T1977=1,C1977&lt;&gt;0),ABS(S1977)+ROW()/1000000,0)</f>
        <v/>
      </c>
    </row>
    <row r="1978">
      <c r="A1978" t="n">
        <v>201906</v>
      </c>
      <c r="B1978" t="inlineStr">
        <is>
          <t>06/2019</t>
        </is>
      </c>
      <c r="C1978" t="n">
        <v>40</v>
      </c>
      <c r="D1978" t="inlineStr">
        <is>
          <t>S40</t>
        </is>
      </c>
      <c r="E1978" t="inlineStr">
        <is>
          <t>Nexa Dungannon and South Tyrone (S40)</t>
        </is>
      </c>
      <c r="F1978" t="inlineStr">
        <is>
          <t>Anh</t>
        </is>
      </c>
      <c r="G1978" t="inlineStr">
        <is>
          <t>POS</t>
        </is>
      </c>
      <c r="H1978" s="42" t="n">
        <v>34361.84</v>
      </c>
      <c r="I1978" s="42" t="n">
        <v>0</v>
      </c>
      <c r="J1978" s="42" t="n">
        <v>34361.84</v>
      </c>
      <c r="K1978" s="42" t="n">
        <v>2769.66</v>
      </c>
      <c r="L1978" s="42" t="n">
        <v>13</v>
      </c>
      <c r="M1978" s="42" t="n">
        <v>115</v>
      </c>
      <c r="N1978" s="42" t="n">
        <v>31592.18</v>
      </c>
      <c r="O1978" s="42" t="n">
        <v>34361.84</v>
      </c>
      <c r="P1978" s="42" t="n">
        <v>0</v>
      </c>
      <c r="Q1978" s="42" t="n">
        <v>0</v>
      </c>
      <c r="R1978" s="42" t="n">
        <v>1</v>
      </c>
      <c r="S1978" s="42">
        <f>N1978-(J1978-K1978)</f>
        <v/>
      </c>
      <c r="T1978">
        <f>IF(N1978=0,0,IF(AND(ABS(S1978)&gt;Calc!$B$8,ABS(S1978)/ABS(N1978)&gt;Calc!$B$9),1,0))</f>
        <v/>
      </c>
      <c r="U1978">
        <f>IF(AND(A1978=Calc!$B$3,OR(Calc!$B$6="*",G1978=Calc!$B$6),OR(Calc!$B$7="*",F1978=Calc!$B$7)),1,0)</f>
        <v/>
      </c>
      <c r="V1978">
        <f>IF(AND(U1978=1,J1978&gt;0),J1978+ROW()/1000000,0)</f>
        <v/>
      </c>
      <c r="W1978">
        <f>IF(AND(U1978=1,OR(N1978&lt;&gt;0,J1978&lt;&gt;0)),ABS(S1978)+ROW()/1000000,0)</f>
        <v/>
      </c>
      <c r="X1978">
        <f>IF(AND(U1978=1,T1978=1,C1978&lt;&gt;0),ABS(S1978)+ROW()/1000000,0)</f>
        <v/>
      </c>
    </row>
    <row r="1979">
      <c r="A1979" t="n">
        <v>201906</v>
      </c>
      <c r="B1979" t="inlineStr">
        <is>
          <t>06/2019</t>
        </is>
      </c>
      <c r="C1979" t="n">
        <v>42</v>
      </c>
      <c r="D1979" t="inlineStr">
        <is>
          <t>S42</t>
        </is>
      </c>
      <c r="E1979" t="inlineStr">
        <is>
          <t>Nexa North Down (S42)</t>
        </is>
      </c>
      <c r="F1979" t="inlineStr">
        <is>
          <t>Anh</t>
        </is>
      </c>
      <c r="G1979" t="inlineStr">
        <is>
          <t>POS</t>
        </is>
      </c>
      <c r="H1979" s="42" t="n">
        <v>25418.03</v>
      </c>
      <c r="I1979" s="42" t="n">
        <v>0</v>
      </c>
      <c r="J1979" s="42" t="n">
        <v>25418.03</v>
      </c>
      <c r="K1979" s="42" t="n">
        <v>112.65</v>
      </c>
      <c r="L1979" s="42" t="n">
        <v>13</v>
      </c>
      <c r="M1979" s="42" t="n">
        <v>94</v>
      </c>
      <c r="N1979" s="42" t="n">
        <v>25305.38</v>
      </c>
      <c r="O1979" s="42" t="n">
        <v>25418.03</v>
      </c>
      <c r="P1979" s="42" t="n">
        <v>0</v>
      </c>
      <c r="Q1979" s="42" t="n">
        <v>0</v>
      </c>
      <c r="R1979" s="42" t="n">
        <v>0</v>
      </c>
      <c r="S1979" s="42">
        <f>N1979-(J1979-K1979)</f>
        <v/>
      </c>
      <c r="T1979">
        <f>IF(N1979=0,0,IF(AND(ABS(S1979)&gt;Calc!$B$8,ABS(S1979)/ABS(N1979)&gt;Calc!$B$9),1,0))</f>
        <v/>
      </c>
      <c r="U1979">
        <f>IF(AND(A1979=Calc!$B$3,OR(Calc!$B$6="*",G1979=Calc!$B$6),OR(Calc!$B$7="*",F1979=Calc!$B$7)),1,0)</f>
        <v/>
      </c>
      <c r="V1979">
        <f>IF(AND(U1979=1,J1979&gt;0),J1979+ROW()/1000000,0)</f>
        <v/>
      </c>
      <c r="W1979">
        <f>IF(AND(U1979=1,OR(N1979&lt;&gt;0,J1979&lt;&gt;0)),ABS(S1979)+ROW()/1000000,0)</f>
        <v/>
      </c>
      <c r="X1979">
        <f>IF(AND(U1979=1,T1979=1,C1979&lt;&gt;0),ABS(S1979)+ROW()/1000000,0)</f>
        <v/>
      </c>
    </row>
    <row r="1980">
      <c r="A1980" t="n">
        <v>201906</v>
      </c>
      <c r="B1980" t="inlineStr">
        <is>
          <t>06/2019</t>
        </is>
      </c>
      <c r="C1980" t="n">
        <v>43</v>
      </c>
      <c r="D1980" t="inlineStr">
        <is>
          <t>S43</t>
        </is>
      </c>
      <c r="E1980" t="inlineStr">
        <is>
          <t>Nexa Alaska (S43)</t>
        </is>
      </c>
      <c r="F1980" t="inlineStr">
        <is>
          <t>Mỹ</t>
        </is>
      </c>
      <c r="G1980" t="inlineStr">
        <is>
          <t>POS</t>
        </is>
      </c>
      <c r="H1980" s="42" t="n">
        <v>30357.99</v>
      </c>
      <c r="I1980" s="42" t="n">
        <v>0</v>
      </c>
      <c r="J1980" s="42" t="n">
        <v>30357.99</v>
      </c>
      <c r="K1980" s="42" t="n">
        <v>1402.3</v>
      </c>
      <c r="L1980" s="42" t="n">
        <v>15</v>
      </c>
      <c r="M1980" s="42" t="n">
        <v>87</v>
      </c>
      <c r="N1980" s="42" t="n">
        <v>28955.69</v>
      </c>
      <c r="O1980" s="42" t="n">
        <v>30357.99</v>
      </c>
      <c r="P1980" s="42" t="n">
        <v>1</v>
      </c>
      <c r="Q1980" s="42" t="n">
        <v>0</v>
      </c>
      <c r="R1980" s="42" t="n">
        <v>0</v>
      </c>
      <c r="S1980" s="42">
        <f>N1980-(J1980-K1980)</f>
        <v/>
      </c>
      <c r="T1980">
        <f>IF(N1980=0,0,IF(AND(ABS(S1980)&gt;Calc!$B$8,ABS(S1980)/ABS(N1980)&gt;Calc!$B$9),1,0))</f>
        <v/>
      </c>
      <c r="U1980">
        <f>IF(AND(A1980=Calc!$B$3,OR(Calc!$B$6="*",G1980=Calc!$B$6),OR(Calc!$B$7="*",F1980=Calc!$B$7)),1,0)</f>
        <v/>
      </c>
      <c r="V1980">
        <f>IF(AND(U1980=1,J1980&gt;0),J1980+ROW()/1000000,0)</f>
        <v/>
      </c>
      <c r="W1980">
        <f>IF(AND(U1980=1,OR(N1980&lt;&gt;0,J1980&lt;&gt;0)),ABS(S1980)+ROW()/1000000,0)</f>
        <v/>
      </c>
      <c r="X1980">
        <f>IF(AND(U1980=1,T1980=1,C1980&lt;&gt;0),ABS(S1980)+ROW()/1000000,0)</f>
        <v/>
      </c>
    </row>
    <row r="1981">
      <c r="A1981" t="n">
        <v>201906</v>
      </c>
      <c r="B1981" t="inlineStr">
        <is>
          <t>06/2019</t>
        </is>
      </c>
      <c r="C1981" t="n">
        <v>44</v>
      </c>
      <c r="D1981" t="inlineStr">
        <is>
          <t>S44</t>
        </is>
      </c>
      <c r="E1981" t="inlineStr">
        <is>
          <t>Nexa Arkansas (S44)</t>
        </is>
      </c>
      <c r="F1981" t="inlineStr">
        <is>
          <t>Mỹ</t>
        </is>
      </c>
      <c r="G1981" t="inlineStr">
        <is>
          <t>POS</t>
        </is>
      </c>
      <c r="H1981" s="42" t="n">
        <v>22037.18</v>
      </c>
      <c r="I1981" s="42" t="n">
        <v>0</v>
      </c>
      <c r="J1981" s="42" t="n">
        <v>22037.18</v>
      </c>
      <c r="K1981" s="42" t="n">
        <v>29.97</v>
      </c>
      <c r="L1981" s="42" t="n">
        <v>13</v>
      </c>
      <c r="M1981" s="42" t="n">
        <v>83</v>
      </c>
      <c r="N1981" s="42" t="n">
        <v>22007.21</v>
      </c>
      <c r="O1981" s="42" t="n">
        <v>22037.18</v>
      </c>
      <c r="P1981" s="42" t="n">
        <v>0</v>
      </c>
      <c r="Q1981" s="42" t="n">
        <v>0</v>
      </c>
      <c r="R1981" s="42" t="n">
        <v>0</v>
      </c>
      <c r="S1981" s="42">
        <f>N1981-(J1981-K1981)</f>
        <v/>
      </c>
      <c r="T1981">
        <f>IF(N1981=0,0,IF(AND(ABS(S1981)&gt;Calc!$B$8,ABS(S1981)/ABS(N1981)&gt;Calc!$B$9),1,0))</f>
        <v/>
      </c>
      <c r="U1981">
        <f>IF(AND(A1981=Calc!$B$3,OR(Calc!$B$6="*",G1981=Calc!$B$6),OR(Calc!$B$7="*",F1981=Calc!$B$7)),1,0)</f>
        <v/>
      </c>
      <c r="V1981">
        <f>IF(AND(U1981=1,J1981&gt;0),J1981+ROW()/1000000,0)</f>
        <v/>
      </c>
      <c r="W1981">
        <f>IF(AND(U1981=1,OR(N1981&lt;&gt;0,J1981&lt;&gt;0)),ABS(S1981)+ROW()/1000000,0)</f>
        <v/>
      </c>
      <c r="X1981">
        <f>IF(AND(U1981=1,T1981=1,C1981&lt;&gt;0),ABS(S1981)+ROW()/1000000,0)</f>
        <v/>
      </c>
    </row>
    <row r="1982">
      <c r="A1982" t="n">
        <v>201906</v>
      </c>
      <c r="B1982" t="inlineStr">
        <is>
          <t>06/2019</t>
        </is>
      </c>
      <c r="C1982" t="n">
        <v>45</v>
      </c>
      <c r="D1982" t="inlineStr">
        <is>
          <t>S45</t>
        </is>
      </c>
      <c r="E1982" t="inlineStr">
        <is>
          <t>Nexa Connecticut (S45)</t>
        </is>
      </c>
      <c r="F1982" t="inlineStr">
        <is>
          <t>Mỹ</t>
        </is>
      </c>
      <c r="G1982" t="inlineStr">
        <is>
          <t>POS</t>
        </is>
      </c>
      <c r="H1982" s="42" t="n">
        <v>36612.9</v>
      </c>
      <c r="I1982" s="42" t="n">
        <v>0</v>
      </c>
      <c r="J1982" s="42" t="n">
        <v>36612.9</v>
      </c>
      <c r="K1982" s="42" t="n">
        <v>2862.9</v>
      </c>
      <c r="L1982" s="42" t="n">
        <v>15</v>
      </c>
      <c r="M1982" s="42" t="n">
        <v>169</v>
      </c>
      <c r="N1982" s="42" t="n">
        <v>33750</v>
      </c>
      <c r="O1982" s="42" t="n">
        <v>36612.9</v>
      </c>
      <c r="P1982" s="42" t="n">
        <v>0</v>
      </c>
      <c r="Q1982" s="42" t="n">
        <v>0</v>
      </c>
      <c r="R1982" s="42" t="n">
        <v>0</v>
      </c>
      <c r="S1982" s="42">
        <f>N1982-(J1982-K1982)</f>
        <v/>
      </c>
      <c r="T1982">
        <f>IF(N1982=0,0,IF(AND(ABS(S1982)&gt;Calc!$B$8,ABS(S1982)/ABS(N1982)&gt;Calc!$B$9),1,0))</f>
        <v/>
      </c>
      <c r="U1982">
        <f>IF(AND(A1982=Calc!$B$3,OR(Calc!$B$6="*",G1982=Calc!$B$6),OR(Calc!$B$7="*",F1982=Calc!$B$7)),1,0)</f>
        <v/>
      </c>
      <c r="V1982">
        <f>IF(AND(U1982=1,J1982&gt;0),J1982+ROW()/1000000,0)</f>
        <v/>
      </c>
      <c r="W1982">
        <f>IF(AND(U1982=1,OR(N1982&lt;&gt;0,J1982&lt;&gt;0)),ABS(S1982)+ROW()/1000000,0)</f>
        <v/>
      </c>
      <c r="X1982">
        <f>IF(AND(U1982=1,T1982=1,C1982&lt;&gt;0),ABS(S1982)+ROW()/1000000,0)</f>
        <v/>
      </c>
    </row>
    <row r="1983">
      <c r="A1983" t="n">
        <v>201906</v>
      </c>
      <c r="B1983" t="inlineStr">
        <is>
          <t>06/2019</t>
        </is>
      </c>
      <c r="C1983" t="n">
        <v>47</v>
      </c>
      <c r="D1983" t="inlineStr">
        <is>
          <t>S47</t>
        </is>
      </c>
      <c r="E1983" t="inlineStr">
        <is>
          <t>Nexa Hawaii (S47)</t>
        </is>
      </c>
      <c r="F1983" t="inlineStr">
        <is>
          <t>Mỹ</t>
        </is>
      </c>
      <c r="G1983" t="inlineStr">
        <is>
          <t>POS</t>
        </is>
      </c>
      <c r="H1983" s="42" t="n">
        <v>12170.8</v>
      </c>
      <c r="I1983" s="42" t="n">
        <v>0</v>
      </c>
      <c r="J1983" s="42" t="n">
        <v>12170.8</v>
      </c>
      <c r="K1983" s="42" t="n">
        <v>268</v>
      </c>
      <c r="L1983" s="42" t="n">
        <v>11</v>
      </c>
      <c r="M1983" s="42" t="n">
        <v>49</v>
      </c>
      <c r="N1983" s="42" t="n">
        <v>11902.8</v>
      </c>
      <c r="O1983" s="42" t="n">
        <v>12170.8</v>
      </c>
      <c r="P1983" s="42" t="n">
        <v>1</v>
      </c>
      <c r="Q1983" s="42" t="n">
        <v>0</v>
      </c>
      <c r="R1983" s="42" t="n">
        <v>0</v>
      </c>
      <c r="S1983" s="42">
        <f>N1983-(J1983-K1983)</f>
        <v/>
      </c>
      <c r="T1983">
        <f>IF(N1983=0,0,IF(AND(ABS(S1983)&gt;Calc!$B$8,ABS(S1983)/ABS(N1983)&gt;Calc!$B$9),1,0))</f>
        <v/>
      </c>
      <c r="U1983">
        <f>IF(AND(A1983=Calc!$B$3,OR(Calc!$B$6="*",G1983=Calc!$B$6),OR(Calc!$B$7="*",F1983=Calc!$B$7)),1,0)</f>
        <v/>
      </c>
      <c r="V1983">
        <f>IF(AND(U1983=1,J1983&gt;0),J1983+ROW()/1000000,0)</f>
        <v/>
      </c>
      <c r="W1983">
        <f>IF(AND(U1983=1,OR(N1983&lt;&gt;0,J1983&lt;&gt;0)),ABS(S1983)+ROW()/1000000,0)</f>
        <v/>
      </c>
      <c r="X1983">
        <f>IF(AND(U1983=1,T1983=1,C1983&lt;&gt;0),ABS(S1983)+ROW()/1000000,0)</f>
        <v/>
      </c>
    </row>
    <row r="1984">
      <c r="A1984" t="n">
        <v>201906</v>
      </c>
      <c r="B1984" t="inlineStr">
        <is>
          <t>06/2019</t>
        </is>
      </c>
      <c r="C1984" t="n">
        <v>48</v>
      </c>
      <c r="D1984" t="inlineStr">
        <is>
          <t>S48</t>
        </is>
      </c>
      <c r="E1984" t="inlineStr">
        <is>
          <t>Nexa Idaho (S48)</t>
        </is>
      </c>
      <c r="F1984" t="inlineStr">
        <is>
          <t>Mỹ</t>
        </is>
      </c>
      <c r="G1984" t="inlineStr">
        <is>
          <t>POS</t>
        </is>
      </c>
      <c r="H1984" s="42" t="n">
        <v>14595.07</v>
      </c>
      <c r="I1984" s="42" t="n">
        <v>0</v>
      </c>
      <c r="J1984" s="42" t="n">
        <v>14595.07</v>
      </c>
      <c r="K1984" s="42" t="n">
        <v>129.99</v>
      </c>
      <c r="L1984" s="42" t="n">
        <v>12</v>
      </c>
      <c r="M1984" s="42" t="n">
        <v>66</v>
      </c>
      <c r="N1984" s="42" t="n">
        <v>14465.08</v>
      </c>
      <c r="O1984" s="42" t="n">
        <v>14595.07</v>
      </c>
      <c r="P1984" s="42" t="n">
        <v>0</v>
      </c>
      <c r="Q1984" s="42" t="n">
        <v>0</v>
      </c>
      <c r="R1984" s="42" t="n">
        <v>0</v>
      </c>
      <c r="S1984" s="42">
        <f>N1984-(J1984-K1984)</f>
        <v/>
      </c>
      <c r="T1984">
        <f>IF(N1984=0,0,IF(AND(ABS(S1984)&gt;Calc!$B$8,ABS(S1984)/ABS(N1984)&gt;Calc!$B$9),1,0))</f>
        <v/>
      </c>
      <c r="U1984">
        <f>IF(AND(A1984=Calc!$B$3,OR(Calc!$B$6="*",G1984=Calc!$B$6),OR(Calc!$B$7="*",F1984=Calc!$B$7)),1,0)</f>
        <v/>
      </c>
      <c r="V1984">
        <f>IF(AND(U1984=1,J1984&gt;0),J1984+ROW()/1000000,0)</f>
        <v/>
      </c>
      <c r="W1984">
        <f>IF(AND(U1984=1,OR(N1984&lt;&gt;0,J1984&lt;&gt;0)),ABS(S1984)+ROW()/1000000,0)</f>
        <v/>
      </c>
      <c r="X1984">
        <f>IF(AND(U1984=1,T1984=1,C1984&lt;&gt;0),ABS(S1984)+ROW()/1000000,0)</f>
        <v/>
      </c>
    </row>
    <row r="1985">
      <c r="A1985" t="n">
        <v>201906</v>
      </c>
      <c r="B1985" t="inlineStr">
        <is>
          <t>06/2019</t>
        </is>
      </c>
      <c r="C1985" t="n">
        <v>49</v>
      </c>
      <c r="D1985" t="inlineStr">
        <is>
          <t>S49</t>
        </is>
      </c>
      <c r="E1985" t="inlineStr">
        <is>
          <t>Nexa Iowa (S49)</t>
        </is>
      </c>
      <c r="F1985" t="inlineStr">
        <is>
          <t>Mỹ</t>
        </is>
      </c>
      <c r="G1985" t="inlineStr">
        <is>
          <t>POS</t>
        </is>
      </c>
      <c r="H1985" s="42" t="n">
        <v>49281.13</v>
      </c>
      <c r="I1985" s="42" t="n">
        <v>0</v>
      </c>
      <c r="J1985" s="42" t="n">
        <v>49281.13</v>
      </c>
      <c r="K1985" s="42" t="n">
        <v>202.75</v>
      </c>
      <c r="L1985" s="42" t="n">
        <v>23</v>
      </c>
      <c r="M1985" s="42" t="n">
        <v>167</v>
      </c>
      <c r="N1985" s="42" t="n">
        <v>49078.38</v>
      </c>
      <c r="O1985" s="42" t="n">
        <v>49281.13</v>
      </c>
      <c r="P1985" s="42" t="n">
        <v>0</v>
      </c>
      <c r="Q1985" s="42" t="n">
        <v>0</v>
      </c>
      <c r="R1985" s="42" t="n">
        <v>0</v>
      </c>
      <c r="S1985" s="42">
        <f>N1985-(J1985-K1985)</f>
        <v/>
      </c>
      <c r="T1985">
        <f>IF(N1985=0,0,IF(AND(ABS(S1985)&gt;Calc!$B$8,ABS(S1985)/ABS(N1985)&gt;Calc!$B$9),1,0))</f>
        <v/>
      </c>
      <c r="U1985">
        <f>IF(AND(A1985=Calc!$B$3,OR(Calc!$B$6="*",G1985=Calc!$B$6),OR(Calc!$B$7="*",F1985=Calc!$B$7)),1,0)</f>
        <v/>
      </c>
      <c r="V1985">
        <f>IF(AND(U1985=1,J1985&gt;0),J1985+ROW()/1000000,0)</f>
        <v/>
      </c>
      <c r="W1985">
        <f>IF(AND(U1985=1,OR(N1985&lt;&gt;0,J1985&lt;&gt;0)),ABS(S1985)+ROW()/1000000,0)</f>
        <v/>
      </c>
      <c r="X1985">
        <f>IF(AND(U1985=1,T1985=1,C1985&lt;&gt;0),ABS(S1985)+ROW()/1000000,0)</f>
        <v/>
      </c>
    </row>
    <row r="1986">
      <c r="A1986" t="n">
        <v>201906</v>
      </c>
      <c r="B1986" t="inlineStr">
        <is>
          <t>06/2019</t>
        </is>
      </c>
      <c r="C1986" t="n">
        <v>50</v>
      </c>
      <c r="D1986" t="inlineStr">
        <is>
          <t>S50</t>
        </is>
      </c>
      <c r="E1986" t="inlineStr">
        <is>
          <t>Nexa Kansas (S50)</t>
        </is>
      </c>
      <c r="F1986" t="inlineStr">
        <is>
          <t>Mỹ</t>
        </is>
      </c>
      <c r="G1986" t="inlineStr">
        <is>
          <t>POS</t>
        </is>
      </c>
      <c r="H1986" s="42" t="n">
        <v>11608.79</v>
      </c>
      <c r="I1986" s="42" t="n">
        <v>0</v>
      </c>
      <c r="J1986" s="42" t="n">
        <v>11608.79</v>
      </c>
      <c r="K1986" s="42" t="n">
        <v>0</v>
      </c>
      <c r="L1986" s="42" t="n">
        <v>10</v>
      </c>
      <c r="M1986" s="42" t="n">
        <v>64</v>
      </c>
      <c r="N1986" s="42" t="n">
        <v>11608.79</v>
      </c>
      <c r="O1986" s="42" t="n">
        <v>11608.79</v>
      </c>
      <c r="P1986" s="42" t="n">
        <v>0</v>
      </c>
      <c r="Q1986" s="42" t="n">
        <v>0</v>
      </c>
      <c r="R1986" s="42" t="n">
        <v>0</v>
      </c>
      <c r="S1986" s="42">
        <f>N1986-(J1986-K1986)</f>
        <v/>
      </c>
      <c r="T1986">
        <f>IF(N1986=0,0,IF(AND(ABS(S1986)&gt;Calc!$B$8,ABS(S1986)/ABS(N1986)&gt;Calc!$B$9),1,0))</f>
        <v/>
      </c>
      <c r="U1986">
        <f>IF(AND(A1986=Calc!$B$3,OR(Calc!$B$6="*",G1986=Calc!$B$6),OR(Calc!$B$7="*",F1986=Calc!$B$7)),1,0)</f>
        <v/>
      </c>
      <c r="V1986">
        <f>IF(AND(U1986=1,J1986&gt;0),J1986+ROW()/1000000,0)</f>
        <v/>
      </c>
      <c r="W1986">
        <f>IF(AND(U1986=1,OR(N1986&lt;&gt;0,J1986&lt;&gt;0)),ABS(S1986)+ROW()/1000000,0)</f>
        <v/>
      </c>
      <c r="X1986">
        <f>IF(AND(U1986=1,T1986=1,C1986&lt;&gt;0),ABS(S1986)+ROW()/1000000,0)</f>
        <v/>
      </c>
    </row>
    <row r="1987">
      <c r="A1987" t="n">
        <v>201906</v>
      </c>
      <c r="B1987" t="inlineStr">
        <is>
          <t>06/2019</t>
        </is>
      </c>
      <c r="C1987" t="n">
        <v>51</v>
      </c>
      <c r="D1987" t="inlineStr">
        <is>
          <t>S51</t>
        </is>
      </c>
      <c r="E1987" t="inlineStr">
        <is>
          <t>Nexa Maine (S51)</t>
        </is>
      </c>
      <c r="F1987" t="inlineStr">
        <is>
          <t>Mỹ</t>
        </is>
      </c>
      <c r="G1987" t="inlineStr">
        <is>
          <t>POS</t>
        </is>
      </c>
      <c r="H1987" s="42" t="n">
        <v>18134.09</v>
      </c>
      <c r="I1987" s="42" t="n">
        <v>0</v>
      </c>
      <c r="J1987" s="42" t="n">
        <v>18134.09</v>
      </c>
      <c r="K1987" s="42" t="n">
        <v>474</v>
      </c>
      <c r="L1987" s="42" t="n">
        <v>8</v>
      </c>
      <c r="M1987" s="42" t="n">
        <v>86</v>
      </c>
      <c r="N1987" s="42" t="n">
        <v>17660.09</v>
      </c>
      <c r="O1987" s="42" t="n">
        <v>18134.09</v>
      </c>
      <c r="P1987" s="42" t="n">
        <v>1</v>
      </c>
      <c r="Q1987" s="42" t="n">
        <v>0</v>
      </c>
      <c r="R1987" s="42" t="n">
        <v>0</v>
      </c>
      <c r="S1987" s="42">
        <f>N1987-(J1987-K1987)</f>
        <v/>
      </c>
      <c r="T1987">
        <f>IF(N1987=0,0,IF(AND(ABS(S1987)&gt;Calc!$B$8,ABS(S1987)/ABS(N1987)&gt;Calc!$B$9),1,0))</f>
        <v/>
      </c>
      <c r="U1987">
        <f>IF(AND(A1987=Calc!$B$3,OR(Calc!$B$6="*",G1987=Calc!$B$6),OR(Calc!$B$7="*",F1987=Calc!$B$7)),1,0)</f>
        <v/>
      </c>
      <c r="V1987">
        <f>IF(AND(U1987=1,J1987&gt;0),J1987+ROW()/1000000,0)</f>
        <v/>
      </c>
      <c r="W1987">
        <f>IF(AND(U1987=1,OR(N1987&lt;&gt;0,J1987&lt;&gt;0)),ABS(S1987)+ROW()/1000000,0)</f>
        <v/>
      </c>
      <c r="X1987">
        <f>IF(AND(U1987=1,T1987=1,C1987&lt;&gt;0),ABS(S1987)+ROW()/1000000,0)</f>
        <v/>
      </c>
    </row>
    <row r="1988">
      <c r="A1988" t="n">
        <v>201906</v>
      </c>
      <c r="B1988" t="inlineStr">
        <is>
          <t>06/2019</t>
        </is>
      </c>
      <c r="C1988" t="n">
        <v>53</v>
      </c>
      <c r="D1988" t="inlineStr">
        <is>
          <t>S53</t>
        </is>
      </c>
      <c r="E1988" t="inlineStr">
        <is>
          <t>Nexa Montana (S53)</t>
        </is>
      </c>
      <c r="F1988" t="inlineStr">
        <is>
          <t>Mỹ</t>
        </is>
      </c>
      <c r="G1988" t="inlineStr">
        <is>
          <t>POS</t>
        </is>
      </c>
      <c r="H1988" s="42" t="n">
        <v>16536.94</v>
      </c>
      <c r="I1988" s="42" t="n">
        <v>0</v>
      </c>
      <c r="J1988" s="42" t="n">
        <v>16536.94</v>
      </c>
      <c r="K1988" s="42" t="n">
        <v>0</v>
      </c>
      <c r="L1988" s="42" t="n">
        <v>12</v>
      </c>
      <c r="M1988" s="42" t="n">
        <v>53</v>
      </c>
      <c r="N1988" s="42" t="n">
        <v>16536.94</v>
      </c>
      <c r="O1988" s="42" t="n">
        <v>16536.94</v>
      </c>
      <c r="P1988" s="42" t="n">
        <v>1</v>
      </c>
      <c r="Q1988" s="42" t="n">
        <v>0</v>
      </c>
      <c r="R1988" s="42" t="n">
        <v>0</v>
      </c>
      <c r="S1988" s="42">
        <f>N1988-(J1988-K1988)</f>
        <v/>
      </c>
      <c r="T1988">
        <f>IF(N1988=0,0,IF(AND(ABS(S1988)&gt;Calc!$B$8,ABS(S1988)/ABS(N1988)&gt;Calc!$B$9),1,0))</f>
        <v/>
      </c>
      <c r="U1988">
        <f>IF(AND(A1988=Calc!$B$3,OR(Calc!$B$6="*",G1988=Calc!$B$6),OR(Calc!$B$7="*",F1988=Calc!$B$7)),1,0)</f>
        <v/>
      </c>
      <c r="V1988">
        <f>IF(AND(U1988=1,J1988&gt;0),J1988+ROW()/1000000,0)</f>
        <v/>
      </c>
      <c r="W1988">
        <f>IF(AND(U1988=1,OR(N1988&lt;&gt;0,J1988&lt;&gt;0)),ABS(S1988)+ROW()/1000000,0)</f>
        <v/>
      </c>
      <c r="X1988">
        <f>IF(AND(U1988=1,T1988=1,C1988&lt;&gt;0),ABS(S1988)+ROW()/1000000,0)</f>
        <v/>
      </c>
    </row>
    <row r="1989">
      <c r="A1989" t="n">
        <v>201906</v>
      </c>
      <c r="B1989" t="inlineStr">
        <is>
          <t>06/2019</t>
        </is>
      </c>
      <c r="C1989" t="n">
        <v>54</v>
      </c>
      <c r="D1989" t="inlineStr">
        <is>
          <t>S54</t>
        </is>
      </c>
      <c r="E1989" t="inlineStr">
        <is>
          <t>Nexa Nebraska (S54)</t>
        </is>
      </c>
      <c r="F1989" t="inlineStr">
        <is>
          <t>Mỹ</t>
        </is>
      </c>
      <c r="G1989" t="inlineStr">
        <is>
          <t>POS</t>
        </is>
      </c>
      <c r="H1989" s="42" t="n">
        <v>29701.1</v>
      </c>
      <c r="I1989" s="42" t="n">
        <v>0</v>
      </c>
      <c r="J1989" s="42" t="n">
        <v>29701.1</v>
      </c>
      <c r="K1989" s="42" t="n">
        <v>2027.98</v>
      </c>
      <c r="L1989" s="42" t="n">
        <v>18</v>
      </c>
      <c r="M1989" s="42" t="n">
        <v>127</v>
      </c>
      <c r="N1989" s="42" t="n">
        <v>27673.12</v>
      </c>
      <c r="O1989" s="42" t="n">
        <v>29701.1</v>
      </c>
      <c r="P1989" s="42" t="n">
        <v>0</v>
      </c>
      <c r="Q1989" s="42" t="n">
        <v>0</v>
      </c>
      <c r="R1989" s="42" t="n">
        <v>0</v>
      </c>
      <c r="S1989" s="42">
        <f>N1989-(J1989-K1989)</f>
        <v/>
      </c>
      <c r="T1989">
        <f>IF(N1989=0,0,IF(AND(ABS(S1989)&gt;Calc!$B$8,ABS(S1989)/ABS(N1989)&gt;Calc!$B$9),1,0))</f>
        <v/>
      </c>
      <c r="U1989">
        <f>IF(AND(A1989=Calc!$B$3,OR(Calc!$B$6="*",G1989=Calc!$B$6),OR(Calc!$B$7="*",F1989=Calc!$B$7)),1,0)</f>
        <v/>
      </c>
      <c r="V1989">
        <f>IF(AND(U1989=1,J1989&gt;0),J1989+ROW()/1000000,0)</f>
        <v/>
      </c>
      <c r="W1989">
        <f>IF(AND(U1989=1,OR(N1989&lt;&gt;0,J1989&lt;&gt;0)),ABS(S1989)+ROW()/1000000,0)</f>
        <v/>
      </c>
      <c r="X1989">
        <f>IF(AND(U1989=1,T1989=1,C1989&lt;&gt;0),ABS(S1989)+ROW()/1000000,0)</f>
        <v/>
      </c>
    </row>
    <row r="1990">
      <c r="A1990" t="n">
        <v>201906</v>
      </c>
      <c r="B1990" t="inlineStr">
        <is>
          <t>06/2019</t>
        </is>
      </c>
      <c r="C1990" t="n">
        <v>55</v>
      </c>
      <c r="D1990" t="inlineStr">
        <is>
          <t>S55</t>
        </is>
      </c>
      <c r="E1990" t="inlineStr">
        <is>
          <t>Nexa Nevada (S55)</t>
        </is>
      </c>
      <c r="F1990" t="inlineStr">
        <is>
          <t>Mỹ</t>
        </is>
      </c>
      <c r="G1990" t="inlineStr">
        <is>
          <t>POS</t>
        </is>
      </c>
      <c r="H1990" s="42" t="n">
        <v>30120.61</v>
      </c>
      <c r="I1990" s="42" t="n">
        <v>0</v>
      </c>
      <c r="J1990" s="42" t="n">
        <v>30120.61</v>
      </c>
      <c r="K1990" s="42" t="n">
        <v>309.98</v>
      </c>
      <c r="L1990" s="42" t="n">
        <v>19</v>
      </c>
      <c r="M1990" s="42" t="n">
        <v>151</v>
      </c>
      <c r="N1990" s="42" t="n">
        <v>29810.63</v>
      </c>
      <c r="O1990" s="42" t="n">
        <v>30120.61</v>
      </c>
      <c r="P1990" s="42" t="n">
        <v>2</v>
      </c>
      <c r="Q1990" s="42" t="n">
        <v>0</v>
      </c>
      <c r="R1990" s="42" t="n">
        <v>0</v>
      </c>
      <c r="S1990" s="42">
        <f>N1990-(J1990-K1990)</f>
        <v/>
      </c>
      <c r="T1990">
        <f>IF(N1990=0,0,IF(AND(ABS(S1990)&gt;Calc!$B$8,ABS(S1990)/ABS(N1990)&gt;Calc!$B$9),1,0))</f>
        <v/>
      </c>
      <c r="U1990">
        <f>IF(AND(A1990=Calc!$B$3,OR(Calc!$B$6="*",G1990=Calc!$B$6),OR(Calc!$B$7="*",F1990=Calc!$B$7)),1,0)</f>
        <v/>
      </c>
      <c r="V1990">
        <f>IF(AND(U1990=1,J1990&gt;0),J1990+ROW()/1000000,0)</f>
        <v/>
      </c>
      <c r="W1990">
        <f>IF(AND(U1990=1,OR(N1990&lt;&gt;0,J1990&lt;&gt;0)),ABS(S1990)+ROW()/1000000,0)</f>
        <v/>
      </c>
      <c r="X1990">
        <f>IF(AND(U1990=1,T1990=1,C1990&lt;&gt;0),ABS(S1990)+ROW()/1000000,0)</f>
        <v/>
      </c>
    </row>
    <row r="1991">
      <c r="A1991" t="n">
        <v>201906</v>
      </c>
      <c r="B1991" t="inlineStr">
        <is>
          <t>06/2019</t>
        </is>
      </c>
      <c r="C1991" t="n">
        <v>56</v>
      </c>
      <c r="D1991" t="inlineStr">
        <is>
          <t>S56</t>
        </is>
      </c>
      <c r="E1991" t="inlineStr">
        <is>
          <t>Nexa New Hampshire (S56)</t>
        </is>
      </c>
      <c r="F1991" t="inlineStr">
        <is>
          <t>Mỹ</t>
        </is>
      </c>
      <c r="G1991" t="inlineStr">
        <is>
          <t>POS</t>
        </is>
      </c>
      <c r="H1991" s="42" t="n">
        <v>24195.14</v>
      </c>
      <c r="I1991" s="42" t="n">
        <v>0</v>
      </c>
      <c r="J1991" s="42" t="n">
        <v>24195.14</v>
      </c>
      <c r="K1991" s="42" t="n">
        <v>599</v>
      </c>
      <c r="L1991" s="42" t="n">
        <v>9</v>
      </c>
      <c r="M1991" s="42" t="n">
        <v>62</v>
      </c>
      <c r="N1991" s="42" t="n">
        <v>23596.14</v>
      </c>
      <c r="O1991" s="42" t="n">
        <v>24195.14</v>
      </c>
      <c r="P1991" s="42" t="n">
        <v>1</v>
      </c>
      <c r="Q1991" s="42" t="n">
        <v>0</v>
      </c>
      <c r="R1991" s="42" t="n">
        <v>0</v>
      </c>
      <c r="S1991" s="42">
        <f>N1991-(J1991-K1991)</f>
        <v/>
      </c>
      <c r="T1991">
        <f>IF(N1991=0,0,IF(AND(ABS(S1991)&gt;Calc!$B$8,ABS(S1991)/ABS(N1991)&gt;Calc!$B$9),1,0))</f>
        <v/>
      </c>
      <c r="U1991">
        <f>IF(AND(A1991=Calc!$B$3,OR(Calc!$B$6="*",G1991=Calc!$B$6),OR(Calc!$B$7="*",F1991=Calc!$B$7)),1,0)</f>
        <v/>
      </c>
      <c r="V1991">
        <f>IF(AND(U1991=1,J1991&gt;0),J1991+ROW()/1000000,0)</f>
        <v/>
      </c>
      <c r="W1991">
        <f>IF(AND(U1991=1,OR(N1991&lt;&gt;0,J1991&lt;&gt;0)),ABS(S1991)+ROW()/1000000,0)</f>
        <v/>
      </c>
      <c r="X1991">
        <f>IF(AND(U1991=1,T1991=1,C1991&lt;&gt;0),ABS(S1991)+ROW()/1000000,0)</f>
        <v/>
      </c>
    </row>
    <row r="1992">
      <c r="A1992" t="n">
        <v>201906</v>
      </c>
      <c r="B1992" t="inlineStr">
        <is>
          <t>06/2019</t>
        </is>
      </c>
      <c r="C1992" t="n">
        <v>57</v>
      </c>
      <c r="D1992" t="inlineStr">
        <is>
          <t>S57</t>
        </is>
      </c>
      <c r="E1992" t="inlineStr">
        <is>
          <t>Nexa New Mexico (S57)</t>
        </is>
      </c>
      <c r="F1992" t="inlineStr">
        <is>
          <t>Mỹ</t>
        </is>
      </c>
      <c r="G1992" t="inlineStr">
        <is>
          <t>POS</t>
        </is>
      </c>
      <c r="H1992" s="42" t="n">
        <v>37762.74</v>
      </c>
      <c r="I1992" s="42" t="n">
        <v>0</v>
      </c>
      <c r="J1992" s="42" t="n">
        <v>37762.74</v>
      </c>
      <c r="K1992" s="42" t="n">
        <v>289.99</v>
      </c>
      <c r="L1992" s="42" t="n">
        <v>13</v>
      </c>
      <c r="M1992" s="42" t="n">
        <v>97</v>
      </c>
      <c r="N1992" s="42" t="n">
        <v>37762.74</v>
      </c>
      <c r="O1992" s="42" t="n">
        <v>37762.74</v>
      </c>
      <c r="P1992" s="42" t="n">
        <v>1</v>
      </c>
      <c r="Q1992" s="42" t="n">
        <v>0</v>
      </c>
      <c r="R1992" s="42" t="n">
        <v>0</v>
      </c>
      <c r="S1992" s="42">
        <f>N1992-(J1992-K1992)</f>
        <v/>
      </c>
      <c r="T1992">
        <f>IF(N1992=0,0,IF(AND(ABS(S1992)&gt;Calc!$B$8,ABS(S1992)/ABS(N1992)&gt;Calc!$B$9),1,0))</f>
        <v/>
      </c>
      <c r="U1992">
        <f>IF(AND(A1992=Calc!$B$3,OR(Calc!$B$6="*",G1992=Calc!$B$6),OR(Calc!$B$7="*",F1992=Calc!$B$7)),1,0)</f>
        <v/>
      </c>
      <c r="V1992">
        <f>IF(AND(U1992=1,J1992&gt;0),J1992+ROW()/1000000,0)</f>
        <v/>
      </c>
      <c r="W1992">
        <f>IF(AND(U1992=1,OR(N1992&lt;&gt;0,J1992&lt;&gt;0)),ABS(S1992)+ROW()/1000000,0)</f>
        <v/>
      </c>
      <c r="X1992">
        <f>IF(AND(U1992=1,T1992=1,C1992&lt;&gt;0),ABS(S1992)+ROW()/1000000,0)</f>
        <v/>
      </c>
    </row>
    <row r="1993">
      <c r="A1993" t="n">
        <v>201906</v>
      </c>
      <c r="B1993" t="inlineStr">
        <is>
          <t>06/2019</t>
        </is>
      </c>
      <c r="C1993" t="n">
        <v>59</v>
      </c>
      <c r="D1993" t="inlineStr">
        <is>
          <t>S59</t>
        </is>
      </c>
      <c r="E1993" t="inlineStr">
        <is>
          <t>Nexa Oregon (S59)</t>
        </is>
      </c>
      <c r="F1993" t="inlineStr">
        <is>
          <t>Mỹ</t>
        </is>
      </c>
      <c r="G1993" t="inlineStr">
        <is>
          <t>POS</t>
        </is>
      </c>
      <c r="H1993" s="42" t="n">
        <v>42805.62</v>
      </c>
      <c r="I1993" s="42" t="n">
        <v>0</v>
      </c>
      <c r="J1993" s="42" t="n">
        <v>42805.62</v>
      </c>
      <c r="K1993" s="42" t="n">
        <v>2558.73</v>
      </c>
      <c r="L1993" s="42" t="n">
        <v>19</v>
      </c>
      <c r="M1993" s="42" t="n">
        <v>195</v>
      </c>
      <c r="N1993" s="42" t="n">
        <v>40246.89</v>
      </c>
      <c r="O1993" s="42" t="n">
        <v>42805.62</v>
      </c>
      <c r="P1993" s="42" t="n">
        <v>0</v>
      </c>
      <c r="Q1993" s="42" t="n">
        <v>0</v>
      </c>
      <c r="R1993" s="42" t="n">
        <v>0</v>
      </c>
      <c r="S1993" s="42">
        <f>N1993-(J1993-K1993)</f>
        <v/>
      </c>
      <c r="T1993">
        <f>IF(N1993=0,0,IF(AND(ABS(S1993)&gt;Calc!$B$8,ABS(S1993)/ABS(N1993)&gt;Calc!$B$9),1,0))</f>
        <v/>
      </c>
      <c r="U1993">
        <f>IF(AND(A1993=Calc!$B$3,OR(Calc!$B$6="*",G1993=Calc!$B$6),OR(Calc!$B$7="*",F1993=Calc!$B$7)),1,0)</f>
        <v/>
      </c>
      <c r="V1993">
        <f>IF(AND(U1993=1,J1993&gt;0),J1993+ROW()/1000000,0)</f>
        <v/>
      </c>
      <c r="W1993">
        <f>IF(AND(U1993=1,OR(N1993&lt;&gt;0,J1993&lt;&gt;0)),ABS(S1993)+ROW()/1000000,0)</f>
        <v/>
      </c>
      <c r="X1993">
        <f>IF(AND(U1993=1,T1993=1,C1993&lt;&gt;0),ABS(S1993)+ROW()/1000000,0)</f>
        <v/>
      </c>
    </row>
    <row r="1994">
      <c r="A1994" t="n">
        <v>201906</v>
      </c>
      <c r="B1994" t="inlineStr">
        <is>
          <t>06/2019</t>
        </is>
      </c>
      <c r="C1994" t="n">
        <v>61</v>
      </c>
      <c r="D1994" t="inlineStr">
        <is>
          <t>S61</t>
        </is>
      </c>
      <c r="E1994" t="inlineStr">
        <is>
          <t>Nexa South Carolina (S61)</t>
        </is>
      </c>
      <c r="F1994" t="inlineStr">
        <is>
          <t>Mỹ</t>
        </is>
      </c>
      <c r="G1994" t="inlineStr">
        <is>
          <t>POS</t>
        </is>
      </c>
      <c r="H1994" s="42" t="n">
        <v>17791.23</v>
      </c>
      <c r="I1994" s="42" t="n">
        <v>0</v>
      </c>
      <c r="J1994" s="42" t="n">
        <v>17791.23</v>
      </c>
      <c r="K1994" s="42" t="n">
        <v>387.9</v>
      </c>
      <c r="L1994" s="42" t="n">
        <v>18</v>
      </c>
      <c r="M1994" s="42" t="n">
        <v>91</v>
      </c>
      <c r="N1994" s="42" t="n">
        <v>17403.33</v>
      </c>
      <c r="O1994" s="42" t="n">
        <v>17791.23</v>
      </c>
      <c r="P1994" s="42" t="n">
        <v>1</v>
      </c>
      <c r="Q1994" s="42" t="n">
        <v>0</v>
      </c>
      <c r="R1994" s="42" t="n">
        <v>0</v>
      </c>
      <c r="S1994" s="42">
        <f>N1994-(J1994-K1994)</f>
        <v/>
      </c>
      <c r="T1994">
        <f>IF(N1994=0,0,IF(AND(ABS(S1994)&gt;Calc!$B$8,ABS(S1994)/ABS(N1994)&gt;Calc!$B$9),1,0))</f>
        <v/>
      </c>
      <c r="U1994">
        <f>IF(AND(A1994=Calc!$B$3,OR(Calc!$B$6="*",G1994=Calc!$B$6),OR(Calc!$B$7="*",F1994=Calc!$B$7)),1,0)</f>
        <v/>
      </c>
      <c r="V1994">
        <f>IF(AND(U1994=1,J1994&gt;0),J1994+ROW()/1000000,0)</f>
        <v/>
      </c>
      <c r="W1994">
        <f>IF(AND(U1994=1,OR(N1994&lt;&gt;0,J1994&lt;&gt;0)),ABS(S1994)+ROW()/1000000,0)</f>
        <v/>
      </c>
      <c r="X1994">
        <f>IF(AND(U1994=1,T1994=1,C1994&lt;&gt;0),ABS(S1994)+ROW()/1000000,0)</f>
        <v/>
      </c>
    </row>
    <row r="1995">
      <c r="A1995" t="n">
        <v>201906</v>
      </c>
      <c r="B1995" t="inlineStr">
        <is>
          <t>06/2019</t>
        </is>
      </c>
      <c r="C1995" t="n">
        <v>62</v>
      </c>
      <c r="D1995" t="inlineStr">
        <is>
          <t>S62</t>
        </is>
      </c>
      <c r="E1995" t="inlineStr">
        <is>
          <t>Nexa South Dakota (S62)</t>
        </is>
      </c>
      <c r="F1995" t="inlineStr">
        <is>
          <t>Mỹ</t>
        </is>
      </c>
      <c r="G1995" t="inlineStr">
        <is>
          <t>POS</t>
        </is>
      </c>
      <c r="H1995" s="42" t="n">
        <v>17272.76</v>
      </c>
      <c r="I1995" s="42" t="n">
        <v>0</v>
      </c>
      <c r="J1995" s="42" t="n">
        <v>17272.76</v>
      </c>
      <c r="K1995" s="42" t="n">
        <v>0</v>
      </c>
      <c r="L1995" s="42" t="n">
        <v>9</v>
      </c>
      <c r="M1995" s="42" t="n">
        <v>50</v>
      </c>
      <c r="N1995" s="42" t="n">
        <v>17272.76</v>
      </c>
      <c r="O1995" s="42" t="n">
        <v>17272.76</v>
      </c>
      <c r="P1995" s="42" t="n">
        <v>1</v>
      </c>
      <c r="Q1995" s="42" t="n">
        <v>0</v>
      </c>
      <c r="R1995" s="42" t="n">
        <v>0</v>
      </c>
      <c r="S1995" s="42">
        <f>N1995-(J1995-K1995)</f>
        <v/>
      </c>
      <c r="T1995">
        <f>IF(N1995=0,0,IF(AND(ABS(S1995)&gt;Calc!$B$8,ABS(S1995)/ABS(N1995)&gt;Calc!$B$9),1,0))</f>
        <v/>
      </c>
      <c r="U1995">
        <f>IF(AND(A1995=Calc!$B$3,OR(Calc!$B$6="*",G1995=Calc!$B$6),OR(Calc!$B$7="*",F1995=Calc!$B$7)),1,0)</f>
        <v/>
      </c>
      <c r="V1995">
        <f>IF(AND(U1995=1,J1995&gt;0),J1995+ROW()/1000000,0)</f>
        <v/>
      </c>
      <c r="W1995">
        <f>IF(AND(U1995=1,OR(N1995&lt;&gt;0,J1995&lt;&gt;0)),ABS(S1995)+ROW()/1000000,0)</f>
        <v/>
      </c>
      <c r="X1995">
        <f>IF(AND(U1995=1,T1995=1,C1995&lt;&gt;0),ABS(S1995)+ROW()/1000000,0)</f>
        <v/>
      </c>
    </row>
    <row r="1996">
      <c r="A1996" t="n">
        <v>201906</v>
      </c>
      <c r="B1996" t="inlineStr">
        <is>
          <t>06/2019</t>
        </is>
      </c>
      <c r="C1996" t="n">
        <v>63</v>
      </c>
      <c r="D1996" t="inlineStr">
        <is>
          <t>S63</t>
        </is>
      </c>
      <c r="E1996" t="inlineStr">
        <is>
          <t>Nexa Utah (S63)</t>
        </is>
      </c>
      <c r="F1996" t="inlineStr">
        <is>
          <t>Mỹ</t>
        </is>
      </c>
      <c r="G1996" t="inlineStr">
        <is>
          <t>POS</t>
        </is>
      </c>
      <c r="H1996" s="42" t="n">
        <v>31666.98</v>
      </c>
      <c r="I1996" s="42" t="n">
        <v>0</v>
      </c>
      <c r="J1996" s="42" t="n">
        <v>31666.98</v>
      </c>
      <c r="K1996" s="42" t="n">
        <v>198</v>
      </c>
      <c r="L1996" s="42" t="n">
        <v>21</v>
      </c>
      <c r="M1996" s="42" t="n">
        <v>134</v>
      </c>
      <c r="N1996" s="42" t="n">
        <v>31468.98</v>
      </c>
      <c r="O1996" s="42" t="n">
        <v>31666.98</v>
      </c>
      <c r="P1996" s="42" t="n">
        <v>1</v>
      </c>
      <c r="Q1996" s="42" t="n">
        <v>0</v>
      </c>
      <c r="R1996" s="42" t="n">
        <v>0</v>
      </c>
      <c r="S1996" s="42">
        <f>N1996-(J1996-K1996)</f>
        <v/>
      </c>
      <c r="T1996">
        <f>IF(N1996=0,0,IF(AND(ABS(S1996)&gt;Calc!$B$8,ABS(S1996)/ABS(N1996)&gt;Calc!$B$9),1,0))</f>
        <v/>
      </c>
      <c r="U1996">
        <f>IF(AND(A1996=Calc!$B$3,OR(Calc!$B$6="*",G1996=Calc!$B$6),OR(Calc!$B$7="*",F1996=Calc!$B$7)),1,0)</f>
        <v/>
      </c>
      <c r="V1996">
        <f>IF(AND(U1996=1,J1996&gt;0),J1996+ROW()/1000000,0)</f>
        <v/>
      </c>
      <c r="W1996">
        <f>IF(AND(U1996=1,OR(N1996&lt;&gt;0,J1996&lt;&gt;0)),ABS(S1996)+ROW()/1000000,0)</f>
        <v/>
      </c>
      <c r="X1996">
        <f>IF(AND(U1996=1,T1996=1,C1996&lt;&gt;0),ABS(S1996)+ROW()/1000000,0)</f>
        <v/>
      </c>
    </row>
    <row r="1997">
      <c r="A1997" t="n">
        <v>201906</v>
      </c>
      <c r="B1997" t="inlineStr">
        <is>
          <t>06/2019</t>
        </is>
      </c>
      <c r="C1997" t="n">
        <v>64</v>
      </c>
      <c r="D1997" t="inlineStr">
        <is>
          <t>S64</t>
        </is>
      </c>
      <c r="E1997" t="inlineStr">
        <is>
          <t>Nexa Washington DC (S64)</t>
        </is>
      </c>
      <c r="F1997" t="inlineStr">
        <is>
          <t>Mỹ</t>
        </is>
      </c>
      <c r="G1997" t="inlineStr">
        <is>
          <t>POS</t>
        </is>
      </c>
      <c r="H1997" s="42" t="n">
        <v>24495.87</v>
      </c>
      <c r="I1997" s="42" t="n">
        <v>0</v>
      </c>
      <c r="J1997" s="42" t="n">
        <v>24495.87</v>
      </c>
      <c r="K1997" s="42" t="n">
        <v>6815</v>
      </c>
      <c r="L1997" s="42" t="n">
        <v>11</v>
      </c>
      <c r="M1997" s="42" t="n">
        <v>72</v>
      </c>
      <c r="N1997" s="42" t="n">
        <v>17680.87</v>
      </c>
      <c r="O1997" s="42" t="n">
        <v>24495.87</v>
      </c>
      <c r="P1997" s="42" t="n">
        <v>0</v>
      </c>
      <c r="Q1997" s="42" t="n">
        <v>0</v>
      </c>
      <c r="R1997" s="42" t="n">
        <v>0</v>
      </c>
      <c r="S1997" s="42">
        <f>N1997-(J1997-K1997)</f>
        <v/>
      </c>
      <c r="T1997">
        <f>IF(N1997=0,0,IF(AND(ABS(S1997)&gt;Calc!$B$8,ABS(S1997)/ABS(N1997)&gt;Calc!$B$9),1,0))</f>
        <v/>
      </c>
      <c r="U1997">
        <f>IF(AND(A1997=Calc!$B$3,OR(Calc!$B$6="*",G1997=Calc!$B$6),OR(Calc!$B$7="*",F1997=Calc!$B$7)),1,0)</f>
        <v/>
      </c>
      <c r="V1997">
        <f>IF(AND(U1997=1,J1997&gt;0),J1997+ROW()/1000000,0)</f>
        <v/>
      </c>
      <c r="W1997">
        <f>IF(AND(U1997=1,OR(N1997&lt;&gt;0,J1997&lt;&gt;0)),ABS(S1997)+ROW()/1000000,0)</f>
        <v/>
      </c>
      <c r="X1997">
        <f>IF(AND(U1997=1,T1997=1,C1997&lt;&gt;0),ABS(S1997)+ROW()/1000000,0)</f>
        <v/>
      </c>
    </row>
    <row r="1998">
      <c r="A1998" t="n">
        <v>201906</v>
      </c>
      <c r="B1998" t="inlineStr">
        <is>
          <t>06/2019</t>
        </is>
      </c>
      <c r="C1998" t="n">
        <v>65</v>
      </c>
      <c r="D1998" t="inlineStr">
        <is>
          <t>S65</t>
        </is>
      </c>
      <c r="E1998" t="inlineStr">
        <is>
          <t>Nexa West Virginia (S65)</t>
        </is>
      </c>
      <c r="F1998" t="inlineStr">
        <is>
          <t>Mỹ</t>
        </is>
      </c>
      <c r="G1998" t="inlineStr">
        <is>
          <t>POS</t>
        </is>
      </c>
      <c r="H1998" s="42" t="n">
        <v>26831.31</v>
      </c>
      <c r="I1998" s="42" t="n">
        <v>0</v>
      </c>
      <c r="J1998" s="42" t="n">
        <v>26831.31</v>
      </c>
      <c r="K1998" s="42" t="n">
        <v>219.95</v>
      </c>
      <c r="L1998" s="42" t="n">
        <v>18</v>
      </c>
      <c r="M1998" s="42" t="n">
        <v>128</v>
      </c>
      <c r="N1998" s="42" t="n">
        <v>26611.36</v>
      </c>
      <c r="O1998" s="42" t="n">
        <v>26831.31</v>
      </c>
      <c r="P1998" s="42" t="n">
        <v>1</v>
      </c>
      <c r="Q1998" s="42" t="n">
        <v>0</v>
      </c>
      <c r="R1998" s="42" t="n">
        <v>0</v>
      </c>
      <c r="S1998" s="42">
        <f>N1998-(J1998-K1998)</f>
        <v/>
      </c>
      <c r="T1998">
        <f>IF(N1998=0,0,IF(AND(ABS(S1998)&gt;Calc!$B$8,ABS(S1998)/ABS(N1998)&gt;Calc!$B$9),1,0))</f>
        <v/>
      </c>
      <c r="U1998">
        <f>IF(AND(A1998=Calc!$B$3,OR(Calc!$B$6="*",G1998=Calc!$B$6),OR(Calc!$B$7="*",F1998=Calc!$B$7)),1,0)</f>
        <v/>
      </c>
      <c r="V1998">
        <f>IF(AND(U1998=1,J1998&gt;0),J1998+ROW()/1000000,0)</f>
        <v/>
      </c>
      <c r="W1998">
        <f>IF(AND(U1998=1,OR(N1998&lt;&gt;0,J1998&lt;&gt;0)),ABS(S1998)+ROW()/1000000,0)</f>
        <v/>
      </c>
      <c r="X1998">
        <f>IF(AND(U1998=1,T1998=1,C1998&lt;&gt;0),ABS(S1998)+ROW()/1000000,0)</f>
        <v/>
      </c>
    </row>
    <row r="1999">
      <c r="A1999" t="n">
        <v>201906</v>
      </c>
      <c r="B1999" t="inlineStr">
        <is>
          <t>06/2019</t>
        </is>
      </c>
      <c r="C1999" t="n">
        <v>66</v>
      </c>
      <c r="D1999" t="inlineStr">
        <is>
          <t>S66</t>
        </is>
      </c>
      <c r="E1999" t="inlineStr">
        <is>
          <t>Nexa Wyoming (S66)</t>
        </is>
      </c>
      <c r="F1999" t="inlineStr">
        <is>
          <t>Mỹ</t>
        </is>
      </c>
      <c r="G1999" t="inlineStr">
        <is>
          <t>POS</t>
        </is>
      </c>
      <c r="H1999" s="42" t="n">
        <v>6712.8</v>
      </c>
      <c r="I1999" s="42" t="n">
        <v>0</v>
      </c>
      <c r="J1999" s="42" t="n">
        <v>6712.8</v>
      </c>
      <c r="K1999" s="42" t="n">
        <v>264.98</v>
      </c>
      <c r="L1999" s="42" t="n">
        <v>7</v>
      </c>
      <c r="M1999" s="42" t="n">
        <v>28</v>
      </c>
      <c r="N1999" s="42" t="n">
        <v>6447.82</v>
      </c>
      <c r="O1999" s="42" t="n">
        <v>6712.8</v>
      </c>
      <c r="P1999" s="42" t="n">
        <v>0</v>
      </c>
      <c r="Q1999" s="42" t="n">
        <v>0</v>
      </c>
      <c r="R1999" s="42" t="n">
        <v>0</v>
      </c>
      <c r="S1999" s="42">
        <f>N1999-(J1999-K1999)</f>
        <v/>
      </c>
      <c r="T1999">
        <f>IF(N1999=0,0,IF(AND(ABS(S1999)&gt;Calc!$B$8,ABS(S1999)/ABS(N1999)&gt;Calc!$B$9),1,0))</f>
        <v/>
      </c>
      <c r="U1999">
        <f>IF(AND(A1999=Calc!$B$3,OR(Calc!$B$6="*",G1999=Calc!$B$6),OR(Calc!$B$7="*",F1999=Calc!$B$7)),1,0)</f>
        <v/>
      </c>
      <c r="V1999">
        <f>IF(AND(U1999=1,J1999&gt;0),J1999+ROW()/1000000,0)</f>
        <v/>
      </c>
      <c r="W1999">
        <f>IF(AND(U1999=1,OR(N1999&lt;&gt;0,J1999&lt;&gt;0)),ABS(S1999)+ROW()/1000000,0)</f>
        <v/>
      </c>
      <c r="X1999">
        <f>IF(AND(U1999=1,T1999=1,C1999&lt;&gt;0),ABS(S1999)+ROW()/1000000,0)</f>
        <v/>
      </c>
    </row>
    <row r="2000">
      <c r="A2000" t="n">
        <v>201907</v>
      </c>
      <c r="B2000" t="inlineStr">
        <is>
          <t>07/2019</t>
        </is>
      </c>
      <c r="C2000" t="n">
        <v>0</v>
      </c>
      <c r="D2000" t="inlineStr">
        <is>
          <t>ONL</t>
        </is>
      </c>
      <c r="E2000" t="inlineStr">
        <is>
          <t>Nexa Online (website/app)</t>
        </is>
      </c>
      <c r="F2000" t="inlineStr">
        <is>
          <t>Online</t>
        </is>
      </c>
      <c r="G2000" t="inlineStr">
        <is>
          <t>ONLINE</t>
        </is>
      </c>
      <c r="H2000" s="42" t="n">
        <v>264763.34</v>
      </c>
      <c r="I2000" s="42" t="n">
        <v>4277.3</v>
      </c>
      <c r="J2000" s="42" t="n">
        <v>260486.04</v>
      </c>
      <c r="K2000" s="42" t="n">
        <v>6405.41</v>
      </c>
      <c r="L2000" s="42" t="n">
        <v>151</v>
      </c>
      <c r="M2000" s="42" t="n">
        <v>1040</v>
      </c>
      <c r="N2000" s="42" t="n">
        <v>264842.02</v>
      </c>
      <c r="O2000" s="42" t="n">
        <v>271247.43</v>
      </c>
      <c r="P2000" s="42" t="n">
        <v>5</v>
      </c>
      <c r="Q2000" s="42" t="n">
        <v>0</v>
      </c>
      <c r="R2000" s="42" t="n">
        <v>1</v>
      </c>
      <c r="S2000" s="42">
        <f>N2000-(J2000-K2000)</f>
        <v/>
      </c>
      <c r="T2000">
        <f>IF(N2000=0,0,IF(AND(ABS(S2000)&gt;Calc!$B$8,ABS(S2000)/ABS(N2000)&gt;Calc!$B$9),1,0))</f>
        <v/>
      </c>
      <c r="U2000">
        <f>IF(AND(A2000=Calc!$B$3,OR(Calc!$B$6="*",G2000=Calc!$B$6),OR(Calc!$B$7="*",F2000=Calc!$B$7)),1,0)</f>
        <v/>
      </c>
      <c r="V2000">
        <f>IF(AND(U2000=1,J2000&gt;0),J2000+ROW()/1000000,0)</f>
        <v/>
      </c>
      <c r="W2000">
        <f>IF(AND(U2000=1,OR(N2000&lt;&gt;0,J2000&lt;&gt;0)),ABS(S2000)+ROW()/1000000,0)</f>
        <v/>
      </c>
      <c r="X2000">
        <f>IF(AND(U2000=1,T2000=1,C2000&lt;&gt;0),ABS(S2000)+ROW()/1000000,0)</f>
        <v/>
      </c>
    </row>
    <row r="2001">
      <c r="A2001" t="n">
        <v>201907</v>
      </c>
      <c r="B2001" t="inlineStr">
        <is>
          <t>07/2019</t>
        </is>
      </c>
      <c r="C2001" t="n">
        <v>1</v>
      </c>
      <c r="D2001" t="inlineStr">
        <is>
          <t>S01</t>
        </is>
      </c>
      <c r="E2001" t="inlineStr">
        <is>
          <t>Nexa Australian Capital Territory (S01)</t>
        </is>
      </c>
      <c r="F2001" t="inlineStr">
        <is>
          <t>Úc</t>
        </is>
      </c>
      <c r="G2001" t="inlineStr">
        <is>
          <t>POS</t>
        </is>
      </c>
      <c r="H2001" s="42" t="n">
        <v>12429.42</v>
      </c>
      <c r="I2001" s="42" t="n">
        <v>0</v>
      </c>
      <c r="J2001" s="42" t="n">
        <v>12429.42</v>
      </c>
      <c r="K2001" s="42" t="n">
        <v>0</v>
      </c>
      <c r="L2001" s="42" t="n">
        <v>3</v>
      </c>
      <c r="M2001" s="42" t="n">
        <v>43</v>
      </c>
      <c r="N2001" s="42" t="n">
        <v>12429.42</v>
      </c>
      <c r="O2001" s="42" t="n">
        <v>12429.42</v>
      </c>
      <c r="P2001" s="42" t="n">
        <v>0</v>
      </c>
      <c r="Q2001" s="42" t="n">
        <v>0</v>
      </c>
      <c r="R2001" s="42" t="n">
        <v>0</v>
      </c>
      <c r="S2001" s="42">
        <f>N2001-(J2001-K2001)</f>
        <v/>
      </c>
      <c r="T2001">
        <f>IF(N2001=0,0,IF(AND(ABS(S2001)&gt;Calc!$B$8,ABS(S2001)/ABS(N2001)&gt;Calc!$B$9),1,0))</f>
        <v/>
      </c>
      <c r="U2001">
        <f>IF(AND(A2001=Calc!$B$3,OR(Calc!$B$6="*",G2001=Calc!$B$6),OR(Calc!$B$7="*",F2001=Calc!$B$7)),1,0)</f>
        <v/>
      </c>
      <c r="V2001">
        <f>IF(AND(U2001=1,J2001&gt;0),J2001+ROW()/1000000,0)</f>
        <v/>
      </c>
      <c r="W2001">
        <f>IF(AND(U2001=1,OR(N2001&lt;&gt;0,J2001&lt;&gt;0)),ABS(S2001)+ROW()/1000000,0)</f>
        <v/>
      </c>
      <c r="X2001">
        <f>IF(AND(U2001=1,T2001=1,C2001&lt;&gt;0),ABS(S2001)+ROW()/1000000,0)</f>
        <v/>
      </c>
    </row>
    <row r="2002">
      <c r="A2002" t="n">
        <v>201907</v>
      </c>
      <c r="B2002" t="inlineStr">
        <is>
          <t>07/2019</t>
        </is>
      </c>
      <c r="C2002" t="n">
        <v>4</v>
      </c>
      <c r="D2002" t="inlineStr">
        <is>
          <t>S04</t>
        </is>
      </c>
      <c r="E2002" t="inlineStr">
        <is>
          <t>Nexa Tasmania (S04)</t>
        </is>
      </c>
      <c r="F2002" t="inlineStr">
        <is>
          <t>Úc</t>
        </is>
      </c>
      <c r="G2002" t="inlineStr">
        <is>
          <t>POS</t>
        </is>
      </c>
      <c r="H2002" s="42" t="n">
        <v>23202.35</v>
      </c>
      <c r="I2002" s="42" t="n">
        <v>0</v>
      </c>
      <c r="J2002" s="42" t="n">
        <v>23202.35</v>
      </c>
      <c r="K2002" s="42" t="n">
        <v>0</v>
      </c>
      <c r="L2002" s="42" t="n">
        <v>6</v>
      </c>
      <c r="M2002" s="42" t="n">
        <v>46</v>
      </c>
      <c r="N2002" s="42" t="n">
        <v>23006.35</v>
      </c>
      <c r="O2002" s="42" t="n">
        <v>23202.35</v>
      </c>
      <c r="P2002" s="42" t="n">
        <v>1</v>
      </c>
      <c r="Q2002" s="42" t="n">
        <v>0</v>
      </c>
      <c r="R2002" s="42" t="n">
        <v>0</v>
      </c>
      <c r="S2002" s="42">
        <f>N2002-(J2002-K2002)</f>
        <v/>
      </c>
      <c r="T2002">
        <f>IF(N2002=0,0,IF(AND(ABS(S2002)&gt;Calc!$B$8,ABS(S2002)/ABS(N2002)&gt;Calc!$B$9),1,0))</f>
        <v/>
      </c>
      <c r="U2002">
        <f>IF(AND(A2002=Calc!$B$3,OR(Calc!$B$6="*",G2002=Calc!$B$6),OR(Calc!$B$7="*",F2002=Calc!$B$7)),1,0)</f>
        <v/>
      </c>
      <c r="V2002">
        <f>IF(AND(U2002=1,J2002&gt;0),J2002+ROW()/1000000,0)</f>
        <v/>
      </c>
      <c r="W2002">
        <f>IF(AND(U2002=1,OR(N2002&lt;&gt;0,J2002&lt;&gt;0)),ABS(S2002)+ROW()/1000000,0)</f>
        <v/>
      </c>
      <c r="X2002">
        <f>IF(AND(U2002=1,T2002=1,C2002&lt;&gt;0),ABS(S2002)+ROW()/1000000,0)</f>
        <v/>
      </c>
    </row>
    <row r="2003">
      <c r="A2003" t="n">
        <v>201907</v>
      </c>
      <c r="B2003" t="inlineStr">
        <is>
          <t>07/2019</t>
        </is>
      </c>
      <c r="C2003" t="n">
        <v>5</v>
      </c>
      <c r="D2003" t="inlineStr">
        <is>
          <t>S05</t>
        </is>
      </c>
      <c r="E2003" t="inlineStr">
        <is>
          <t>Nexa Victoria (S05)</t>
        </is>
      </c>
      <c r="F2003" t="inlineStr">
        <is>
          <t>Úc</t>
        </is>
      </c>
      <c r="G2003" t="inlineStr">
        <is>
          <t>POS</t>
        </is>
      </c>
      <c r="H2003" s="42" t="n">
        <v>43604.16</v>
      </c>
      <c r="I2003" s="42" t="n">
        <v>0</v>
      </c>
      <c r="J2003" s="42" t="n">
        <v>43604.16</v>
      </c>
      <c r="K2003" s="42" t="n">
        <v>682.34</v>
      </c>
      <c r="L2003" s="42" t="n">
        <v>11</v>
      </c>
      <c r="M2003" s="42" t="n">
        <v>122</v>
      </c>
      <c r="N2003" s="42" t="n">
        <v>42921.82</v>
      </c>
      <c r="O2003" s="42" t="n">
        <v>43604.16</v>
      </c>
      <c r="P2003" s="42" t="n">
        <v>1</v>
      </c>
      <c r="Q2003" s="42" t="n">
        <v>0</v>
      </c>
      <c r="R2003" s="42" t="n">
        <v>0</v>
      </c>
      <c r="S2003" s="42">
        <f>N2003-(J2003-K2003)</f>
        <v/>
      </c>
      <c r="T2003">
        <f>IF(N2003=0,0,IF(AND(ABS(S2003)&gt;Calc!$B$8,ABS(S2003)/ABS(N2003)&gt;Calc!$B$9),1,0))</f>
        <v/>
      </c>
      <c r="U2003">
        <f>IF(AND(A2003=Calc!$B$3,OR(Calc!$B$6="*",G2003=Calc!$B$6),OR(Calc!$B$7="*",F2003=Calc!$B$7)),1,0)</f>
        <v/>
      </c>
      <c r="V2003">
        <f>IF(AND(U2003=1,J2003&gt;0),J2003+ROW()/1000000,0)</f>
        <v/>
      </c>
      <c r="W2003">
        <f>IF(AND(U2003=1,OR(N2003&lt;&gt;0,J2003&lt;&gt;0)),ABS(S2003)+ROW()/1000000,0)</f>
        <v/>
      </c>
      <c r="X2003">
        <f>IF(AND(U2003=1,T2003=1,C2003&lt;&gt;0),ABS(S2003)+ROW()/1000000,0)</f>
        <v/>
      </c>
    </row>
    <row r="2004">
      <c r="A2004" t="n">
        <v>201907</v>
      </c>
      <c r="B2004" t="inlineStr">
        <is>
          <t>07/2019</t>
        </is>
      </c>
      <c r="C2004" t="n">
        <v>6</v>
      </c>
      <c r="D2004" t="inlineStr">
        <is>
          <t>S06</t>
        </is>
      </c>
      <c r="E2004" t="inlineStr">
        <is>
          <t>Nexa Western Australia (S06)</t>
        </is>
      </c>
      <c r="F2004" t="inlineStr">
        <is>
          <t>Úc</t>
        </is>
      </c>
      <c r="G2004" t="inlineStr">
        <is>
          <t>POS</t>
        </is>
      </c>
      <c r="H2004" s="42" t="n">
        <v>11693.56</v>
      </c>
      <c r="I2004" s="42" t="n">
        <v>0</v>
      </c>
      <c r="J2004" s="42" t="n">
        <v>11693.56</v>
      </c>
      <c r="K2004" s="42" t="n">
        <v>0</v>
      </c>
      <c r="L2004" s="42" t="n">
        <v>11</v>
      </c>
      <c r="M2004" s="42" t="n">
        <v>78</v>
      </c>
      <c r="N2004" s="42" t="n">
        <v>11693.56</v>
      </c>
      <c r="O2004" s="42" t="n">
        <v>11693.56</v>
      </c>
      <c r="P2004" s="42" t="n">
        <v>0</v>
      </c>
      <c r="Q2004" s="42" t="n">
        <v>0</v>
      </c>
      <c r="R2004" s="42" t="n">
        <v>0</v>
      </c>
      <c r="S2004" s="42">
        <f>N2004-(J2004-K2004)</f>
        <v/>
      </c>
      <c r="T2004">
        <f>IF(N2004=0,0,IF(AND(ABS(S2004)&gt;Calc!$B$8,ABS(S2004)/ABS(N2004)&gt;Calc!$B$9),1,0))</f>
        <v/>
      </c>
      <c r="U2004">
        <f>IF(AND(A2004=Calc!$B$3,OR(Calc!$B$6="*",G2004=Calc!$B$6),OR(Calc!$B$7="*",F2004=Calc!$B$7)),1,0)</f>
        <v/>
      </c>
      <c r="V2004">
        <f>IF(AND(U2004=1,J2004&gt;0),J2004+ROW()/1000000,0)</f>
        <v/>
      </c>
      <c r="W2004">
        <f>IF(AND(U2004=1,OR(N2004&lt;&gt;0,J2004&lt;&gt;0)),ABS(S2004)+ROW()/1000000,0)</f>
        <v/>
      </c>
      <c r="X2004">
        <f>IF(AND(U2004=1,T2004=1,C2004&lt;&gt;0),ABS(S2004)+ROW()/1000000,0)</f>
        <v/>
      </c>
    </row>
    <row r="2005">
      <c r="A2005" t="n">
        <v>201907</v>
      </c>
      <c r="B2005" t="inlineStr">
        <is>
          <t>07/2019</t>
        </is>
      </c>
      <c r="C2005" t="n">
        <v>8</v>
      </c>
      <c r="D2005" t="inlineStr">
        <is>
          <t>S08</t>
        </is>
      </c>
      <c r="E2005" t="inlineStr">
        <is>
          <t>Nexa Newfoundland and Labrador (S08)</t>
        </is>
      </c>
      <c r="F2005" t="inlineStr">
        <is>
          <t>Canada</t>
        </is>
      </c>
      <c r="G2005" t="inlineStr">
        <is>
          <t>POS</t>
        </is>
      </c>
      <c r="H2005" s="42" t="n">
        <v>55044.45</v>
      </c>
      <c r="I2005" s="42" t="n">
        <v>0</v>
      </c>
      <c r="J2005" s="42" t="n">
        <v>55044.45</v>
      </c>
      <c r="K2005" s="42" t="n">
        <v>519.98</v>
      </c>
      <c r="L2005" s="42" t="n">
        <v>15</v>
      </c>
      <c r="M2005" s="42" t="n">
        <v>135</v>
      </c>
      <c r="N2005" s="42" t="n">
        <v>54524.47</v>
      </c>
      <c r="O2005" s="42" t="n">
        <v>55044.45</v>
      </c>
      <c r="P2005" s="42" t="n">
        <v>0</v>
      </c>
      <c r="Q2005" s="42" t="n">
        <v>0</v>
      </c>
      <c r="R2005" s="42" t="n">
        <v>0</v>
      </c>
      <c r="S2005" s="42">
        <f>N2005-(J2005-K2005)</f>
        <v/>
      </c>
      <c r="T2005">
        <f>IF(N2005=0,0,IF(AND(ABS(S2005)&gt;Calc!$B$8,ABS(S2005)/ABS(N2005)&gt;Calc!$B$9),1,0))</f>
        <v/>
      </c>
      <c r="U2005">
        <f>IF(AND(A2005=Calc!$B$3,OR(Calc!$B$6="*",G2005=Calc!$B$6),OR(Calc!$B$7="*",F2005=Calc!$B$7)),1,0)</f>
        <v/>
      </c>
      <c r="V2005">
        <f>IF(AND(U2005=1,J2005&gt;0),J2005+ROW()/1000000,0)</f>
        <v/>
      </c>
      <c r="W2005">
        <f>IF(AND(U2005=1,OR(N2005&lt;&gt;0,J2005&lt;&gt;0)),ABS(S2005)+ROW()/1000000,0)</f>
        <v/>
      </c>
      <c r="X2005">
        <f>IF(AND(U2005=1,T2005=1,C2005&lt;&gt;0),ABS(S2005)+ROW()/1000000,0)</f>
        <v/>
      </c>
    </row>
    <row r="2006">
      <c r="A2006" t="n">
        <v>201907</v>
      </c>
      <c r="B2006" t="inlineStr">
        <is>
          <t>07/2019</t>
        </is>
      </c>
      <c r="C2006" t="n">
        <v>9</v>
      </c>
      <c r="D2006" t="inlineStr">
        <is>
          <t>S09</t>
        </is>
      </c>
      <c r="E2006" t="inlineStr">
        <is>
          <t>Nexa Northwest Territories (S09)</t>
        </is>
      </c>
      <c r="F2006" t="inlineStr">
        <is>
          <t>Canada</t>
        </is>
      </c>
      <c r="G2006" t="inlineStr">
        <is>
          <t>POS</t>
        </is>
      </c>
      <c r="H2006" s="42" t="n">
        <v>19068.88</v>
      </c>
      <c r="I2006" s="42" t="n">
        <v>0</v>
      </c>
      <c r="J2006" s="42" t="n">
        <v>19068.88</v>
      </c>
      <c r="K2006" s="42" t="n">
        <v>0</v>
      </c>
      <c r="L2006" s="42" t="n">
        <v>17</v>
      </c>
      <c r="M2006" s="42" t="n">
        <v>107</v>
      </c>
      <c r="N2006" s="42" t="n">
        <v>19012.88</v>
      </c>
      <c r="O2006" s="42" t="n">
        <v>19068.88</v>
      </c>
      <c r="P2006" s="42" t="n">
        <v>1</v>
      </c>
      <c r="Q2006" s="42" t="n">
        <v>0</v>
      </c>
      <c r="R2006" s="42" t="n">
        <v>0</v>
      </c>
      <c r="S2006" s="42">
        <f>N2006-(J2006-K2006)</f>
        <v/>
      </c>
      <c r="T2006">
        <f>IF(N2006=0,0,IF(AND(ABS(S2006)&gt;Calc!$B$8,ABS(S2006)/ABS(N2006)&gt;Calc!$B$9),1,0))</f>
        <v/>
      </c>
      <c r="U2006">
        <f>IF(AND(A2006=Calc!$B$3,OR(Calc!$B$6="*",G2006=Calc!$B$6),OR(Calc!$B$7="*",F2006=Calc!$B$7)),1,0)</f>
        <v/>
      </c>
      <c r="V2006">
        <f>IF(AND(U2006=1,J2006&gt;0),J2006+ROW()/1000000,0)</f>
        <v/>
      </c>
      <c r="W2006">
        <f>IF(AND(U2006=1,OR(N2006&lt;&gt;0,J2006&lt;&gt;0)),ABS(S2006)+ROW()/1000000,0)</f>
        <v/>
      </c>
      <c r="X2006">
        <f>IF(AND(U2006=1,T2006=1,C2006&lt;&gt;0),ABS(S2006)+ROW()/1000000,0)</f>
        <v/>
      </c>
    </row>
    <row r="2007">
      <c r="A2007" t="n">
        <v>201907</v>
      </c>
      <c r="B2007" t="inlineStr">
        <is>
          <t>07/2019</t>
        </is>
      </c>
      <c r="C2007" t="n">
        <v>10</v>
      </c>
      <c r="D2007" t="inlineStr">
        <is>
          <t>S10</t>
        </is>
      </c>
      <c r="E2007" t="inlineStr">
        <is>
          <t>Nexa Nunavut (S10)</t>
        </is>
      </c>
      <c r="F2007" t="inlineStr">
        <is>
          <t>Canada</t>
        </is>
      </c>
      <c r="G2007" t="inlineStr">
        <is>
          <t>POS</t>
        </is>
      </c>
      <c r="H2007" s="42" t="n">
        <v>45354.23</v>
      </c>
      <c r="I2007" s="42" t="n">
        <v>0</v>
      </c>
      <c r="J2007" s="42" t="n">
        <v>45354.23</v>
      </c>
      <c r="K2007" s="42" t="n">
        <v>468</v>
      </c>
      <c r="L2007" s="42" t="n">
        <v>11</v>
      </c>
      <c r="M2007" s="42" t="n">
        <v>127</v>
      </c>
      <c r="N2007" s="42" t="n">
        <v>44886.23</v>
      </c>
      <c r="O2007" s="42" t="n">
        <v>45354.23</v>
      </c>
      <c r="P2007" s="42" t="n">
        <v>0</v>
      </c>
      <c r="Q2007" s="42" t="n">
        <v>0</v>
      </c>
      <c r="R2007" s="42" t="n">
        <v>0</v>
      </c>
      <c r="S2007" s="42">
        <f>N2007-(J2007-K2007)</f>
        <v/>
      </c>
      <c r="T2007">
        <f>IF(N2007=0,0,IF(AND(ABS(S2007)&gt;Calc!$B$8,ABS(S2007)/ABS(N2007)&gt;Calc!$B$9),1,0))</f>
        <v/>
      </c>
      <c r="U2007">
        <f>IF(AND(A2007=Calc!$B$3,OR(Calc!$B$6="*",G2007=Calc!$B$6),OR(Calc!$B$7="*",F2007=Calc!$B$7)),1,0)</f>
        <v/>
      </c>
      <c r="V2007">
        <f>IF(AND(U2007=1,J2007&gt;0),J2007+ROW()/1000000,0)</f>
        <v/>
      </c>
      <c r="W2007">
        <f>IF(AND(U2007=1,OR(N2007&lt;&gt;0,J2007&lt;&gt;0)),ABS(S2007)+ROW()/1000000,0)</f>
        <v/>
      </c>
      <c r="X2007">
        <f>IF(AND(U2007=1,T2007=1,C2007&lt;&gt;0),ABS(S2007)+ROW()/1000000,0)</f>
        <v/>
      </c>
    </row>
    <row r="2008">
      <c r="A2008" t="n">
        <v>201907</v>
      </c>
      <c r="B2008" t="inlineStr">
        <is>
          <t>07/2019</t>
        </is>
      </c>
      <c r="C2008" t="n">
        <v>12</v>
      </c>
      <c r="D2008" t="inlineStr">
        <is>
          <t>S12</t>
        </is>
      </c>
      <c r="E2008" t="inlineStr">
        <is>
          <t>Nexa Basse-Normandie (S12)</t>
        </is>
      </c>
      <c r="F2008" t="inlineStr">
        <is>
          <t>Pháp</t>
        </is>
      </c>
      <c r="G2008" t="inlineStr">
        <is>
          <t>POS</t>
        </is>
      </c>
      <c r="H2008" s="42" t="n">
        <v>599.7</v>
      </c>
      <c r="I2008" s="42" t="n">
        <v>0</v>
      </c>
      <c r="J2008" s="42" t="n">
        <v>599.7</v>
      </c>
      <c r="K2008" s="42" t="n">
        <v>0</v>
      </c>
      <c r="L2008" s="42" t="n">
        <v>1</v>
      </c>
      <c r="M2008" s="42" t="n">
        <v>3</v>
      </c>
      <c r="N2008" s="42" t="n">
        <v>599.7</v>
      </c>
      <c r="O2008" s="42" t="n">
        <v>599.7</v>
      </c>
      <c r="P2008" s="42" t="n">
        <v>0</v>
      </c>
      <c r="Q2008" s="42" t="n">
        <v>0</v>
      </c>
      <c r="R2008" s="42" t="n">
        <v>0</v>
      </c>
      <c r="S2008" s="42">
        <f>N2008-(J2008-K2008)</f>
        <v/>
      </c>
      <c r="T2008">
        <f>IF(N2008=0,0,IF(AND(ABS(S2008)&gt;Calc!$B$8,ABS(S2008)/ABS(N2008)&gt;Calc!$B$9),1,0))</f>
        <v/>
      </c>
      <c r="U2008">
        <f>IF(AND(A2008=Calc!$B$3,OR(Calc!$B$6="*",G2008=Calc!$B$6),OR(Calc!$B$7="*",F2008=Calc!$B$7)),1,0)</f>
        <v/>
      </c>
      <c r="V2008">
        <f>IF(AND(U2008=1,J2008&gt;0),J2008+ROW()/1000000,0)</f>
        <v/>
      </c>
      <c r="W2008">
        <f>IF(AND(U2008=1,OR(N2008&lt;&gt;0,J2008&lt;&gt;0)),ABS(S2008)+ROW()/1000000,0)</f>
        <v/>
      </c>
      <c r="X2008">
        <f>IF(AND(U2008=1,T2008=1,C2008&lt;&gt;0),ABS(S2008)+ROW()/1000000,0)</f>
        <v/>
      </c>
    </row>
    <row r="2009">
      <c r="A2009" t="n">
        <v>201907</v>
      </c>
      <c r="B2009" t="inlineStr">
        <is>
          <t>07/2019</t>
        </is>
      </c>
      <c r="C2009" t="n">
        <v>13</v>
      </c>
      <c r="D2009" t="inlineStr">
        <is>
          <t>S13</t>
        </is>
      </c>
      <c r="E2009" t="inlineStr">
        <is>
          <t>Nexa Corse (S13)</t>
        </is>
      </c>
      <c r="F2009" t="inlineStr">
        <is>
          <t>Pháp</t>
        </is>
      </c>
      <c r="G2009" t="inlineStr">
        <is>
          <t>POS</t>
        </is>
      </c>
      <c r="H2009" s="42" t="n">
        <v>1039.39</v>
      </c>
      <c r="I2009" s="42" t="n">
        <v>0</v>
      </c>
      <c r="J2009" s="42" t="n">
        <v>1039.39</v>
      </c>
      <c r="K2009" s="42" t="n">
        <v>0</v>
      </c>
      <c r="L2009" s="42" t="n">
        <v>3</v>
      </c>
      <c r="M2009" s="42" t="n">
        <v>17</v>
      </c>
      <c r="N2009" s="42" t="n">
        <v>1039.39</v>
      </c>
      <c r="O2009" s="42" t="n">
        <v>1039.39</v>
      </c>
      <c r="P2009" s="42" t="n">
        <v>0</v>
      </c>
      <c r="Q2009" s="42" t="n">
        <v>0</v>
      </c>
      <c r="R2009" s="42" t="n">
        <v>0</v>
      </c>
      <c r="S2009" s="42">
        <f>N2009-(J2009-K2009)</f>
        <v/>
      </c>
      <c r="T2009">
        <f>IF(N2009=0,0,IF(AND(ABS(S2009)&gt;Calc!$B$8,ABS(S2009)/ABS(N2009)&gt;Calc!$B$9),1,0))</f>
        <v/>
      </c>
      <c r="U2009">
        <f>IF(AND(A2009=Calc!$B$3,OR(Calc!$B$6="*",G2009=Calc!$B$6),OR(Calc!$B$7="*",F2009=Calc!$B$7)),1,0)</f>
        <v/>
      </c>
      <c r="V2009">
        <f>IF(AND(U2009=1,J2009&gt;0),J2009+ROW()/1000000,0)</f>
        <v/>
      </c>
      <c r="W2009">
        <f>IF(AND(U2009=1,OR(N2009&lt;&gt;0,J2009&lt;&gt;0)),ABS(S2009)+ROW()/1000000,0)</f>
        <v/>
      </c>
      <c r="X2009">
        <f>IF(AND(U2009=1,T2009=1,C2009&lt;&gt;0),ABS(S2009)+ROW()/1000000,0)</f>
        <v/>
      </c>
    </row>
    <row r="2010">
      <c r="A2010" t="n">
        <v>201907</v>
      </c>
      <c r="B2010" t="inlineStr">
        <is>
          <t>07/2019</t>
        </is>
      </c>
      <c r="C2010" t="n">
        <v>14</v>
      </c>
      <c r="D2010" t="inlineStr">
        <is>
          <t>S14</t>
        </is>
      </c>
      <c r="E2010" t="inlineStr">
        <is>
          <t>Nexa Franche-Comté (S14)</t>
        </is>
      </c>
      <c r="F2010" t="inlineStr">
        <is>
          <t>Pháp</t>
        </is>
      </c>
      <c r="G2010" t="inlineStr">
        <is>
          <t>POS</t>
        </is>
      </c>
      <c r="H2010" s="42" t="n">
        <v>870</v>
      </c>
      <c r="I2010" s="42" t="n">
        <v>0</v>
      </c>
      <c r="J2010" s="42" t="n">
        <v>870</v>
      </c>
      <c r="K2010" s="42" t="n">
        <v>290</v>
      </c>
      <c r="L2010" s="42" t="n">
        <v>1</v>
      </c>
      <c r="M2010" s="42" t="n">
        <v>3</v>
      </c>
      <c r="N2010" s="42" t="n">
        <v>580</v>
      </c>
      <c r="O2010" s="42" t="n">
        <v>870</v>
      </c>
      <c r="P2010" s="42" t="n">
        <v>0</v>
      </c>
      <c r="Q2010" s="42" t="n">
        <v>0</v>
      </c>
      <c r="R2010" s="42" t="n">
        <v>0</v>
      </c>
      <c r="S2010" s="42">
        <f>N2010-(J2010-K2010)</f>
        <v/>
      </c>
      <c r="T2010">
        <f>IF(N2010=0,0,IF(AND(ABS(S2010)&gt;Calc!$B$8,ABS(S2010)/ABS(N2010)&gt;Calc!$B$9),1,0))</f>
        <v/>
      </c>
      <c r="U2010">
        <f>IF(AND(A2010=Calc!$B$3,OR(Calc!$B$6="*",G2010=Calc!$B$6),OR(Calc!$B$7="*",F2010=Calc!$B$7)),1,0)</f>
        <v/>
      </c>
      <c r="V2010">
        <f>IF(AND(U2010=1,J2010&gt;0),J2010+ROW()/1000000,0)</f>
        <v/>
      </c>
      <c r="W2010">
        <f>IF(AND(U2010=1,OR(N2010&lt;&gt;0,J2010&lt;&gt;0)),ABS(S2010)+ROW()/1000000,0)</f>
        <v/>
      </c>
      <c r="X2010">
        <f>IF(AND(U2010=1,T2010=1,C2010&lt;&gt;0),ABS(S2010)+ROW()/1000000,0)</f>
        <v/>
      </c>
    </row>
    <row r="2011">
      <c r="A2011" t="n">
        <v>201907</v>
      </c>
      <c r="B2011" t="inlineStr">
        <is>
          <t>07/2019</t>
        </is>
      </c>
      <c r="C2011" t="n">
        <v>15</v>
      </c>
      <c r="D2011" t="inlineStr">
        <is>
          <t>S15</t>
        </is>
      </c>
      <c r="E2011" t="inlineStr">
        <is>
          <t>Nexa La Réunion (S15)</t>
        </is>
      </c>
      <c r="F2011" t="inlineStr">
        <is>
          <t>Pháp</t>
        </is>
      </c>
      <c r="G2011" t="inlineStr">
        <is>
          <t>POS</t>
        </is>
      </c>
      <c r="H2011" s="42" t="n">
        <v>2737.86</v>
      </c>
      <c r="I2011" s="42" t="n">
        <v>0</v>
      </c>
      <c r="J2011" s="42" t="n">
        <v>2737.86</v>
      </c>
      <c r="K2011" s="42" t="n">
        <v>22.89</v>
      </c>
      <c r="L2011" s="42" t="n">
        <v>1</v>
      </c>
      <c r="M2011" s="42" t="n">
        <v>10</v>
      </c>
      <c r="N2011" s="42" t="n">
        <v>2714.97</v>
      </c>
      <c r="O2011" s="42" t="n">
        <v>2737.86</v>
      </c>
      <c r="P2011" s="42" t="n">
        <v>1</v>
      </c>
      <c r="Q2011" s="42" t="n">
        <v>0</v>
      </c>
      <c r="R2011" s="42" t="n">
        <v>0</v>
      </c>
      <c r="S2011" s="42">
        <f>N2011-(J2011-K2011)</f>
        <v/>
      </c>
      <c r="T2011">
        <f>IF(N2011=0,0,IF(AND(ABS(S2011)&gt;Calc!$B$8,ABS(S2011)/ABS(N2011)&gt;Calc!$B$9),1,0))</f>
        <v/>
      </c>
      <c r="U2011">
        <f>IF(AND(A2011=Calc!$B$3,OR(Calc!$B$6="*",G2011=Calc!$B$6),OR(Calc!$B$7="*",F2011=Calc!$B$7)),1,0)</f>
        <v/>
      </c>
      <c r="V2011">
        <f>IF(AND(U2011=1,J2011&gt;0),J2011+ROW()/1000000,0)</f>
        <v/>
      </c>
      <c r="W2011">
        <f>IF(AND(U2011=1,OR(N2011&lt;&gt;0,J2011&lt;&gt;0)),ABS(S2011)+ROW()/1000000,0)</f>
        <v/>
      </c>
      <c r="X2011">
        <f>IF(AND(U2011=1,T2011=1,C2011&lt;&gt;0),ABS(S2011)+ROW()/1000000,0)</f>
        <v/>
      </c>
    </row>
    <row r="2012">
      <c r="A2012" t="n">
        <v>201907</v>
      </c>
      <c r="B2012" t="inlineStr">
        <is>
          <t>07/2019</t>
        </is>
      </c>
      <c r="C2012" t="n">
        <v>16</v>
      </c>
      <c r="D2012" t="inlineStr">
        <is>
          <t>S16</t>
        </is>
      </c>
      <c r="E2012" t="inlineStr">
        <is>
          <t>Nexa Limousin (S16)</t>
        </is>
      </c>
      <c r="F2012" t="inlineStr">
        <is>
          <t>Pháp</t>
        </is>
      </c>
      <c r="G2012" t="inlineStr">
        <is>
          <t>POS</t>
        </is>
      </c>
      <c r="H2012" s="42" t="n">
        <v>9193.9</v>
      </c>
      <c r="I2012" s="42" t="n">
        <v>0</v>
      </c>
      <c r="J2012" s="42" t="n">
        <v>9193.9</v>
      </c>
      <c r="K2012" s="42" t="n">
        <v>719.96</v>
      </c>
      <c r="L2012" s="42" t="n">
        <v>2</v>
      </c>
      <c r="M2012" s="42" t="n">
        <v>15</v>
      </c>
      <c r="N2012" s="42" t="n">
        <v>8473.940000000001</v>
      </c>
      <c r="O2012" s="42" t="n">
        <v>9193.9</v>
      </c>
      <c r="P2012" s="42" t="n">
        <v>0</v>
      </c>
      <c r="Q2012" s="42" t="n">
        <v>0</v>
      </c>
      <c r="R2012" s="42" t="n">
        <v>0</v>
      </c>
      <c r="S2012" s="42">
        <f>N2012-(J2012-K2012)</f>
        <v/>
      </c>
      <c r="T2012">
        <f>IF(N2012=0,0,IF(AND(ABS(S2012)&gt;Calc!$B$8,ABS(S2012)/ABS(N2012)&gt;Calc!$B$9),1,0))</f>
        <v/>
      </c>
      <c r="U2012">
        <f>IF(AND(A2012=Calc!$B$3,OR(Calc!$B$6="*",G2012=Calc!$B$6),OR(Calc!$B$7="*",F2012=Calc!$B$7)),1,0)</f>
        <v/>
      </c>
      <c r="V2012">
        <f>IF(AND(U2012=1,J2012&gt;0),J2012+ROW()/1000000,0)</f>
        <v/>
      </c>
      <c r="W2012">
        <f>IF(AND(U2012=1,OR(N2012&lt;&gt;0,J2012&lt;&gt;0)),ABS(S2012)+ROW()/1000000,0)</f>
        <v/>
      </c>
      <c r="X2012">
        <f>IF(AND(U2012=1,T2012=1,C2012&lt;&gt;0),ABS(S2012)+ROW()/1000000,0)</f>
        <v/>
      </c>
    </row>
    <row r="2013">
      <c r="A2013" t="n">
        <v>201907</v>
      </c>
      <c r="B2013" t="inlineStr">
        <is>
          <t>07/2019</t>
        </is>
      </c>
      <c r="C2013" t="n">
        <v>18</v>
      </c>
      <c r="D2013" t="inlineStr">
        <is>
          <t>S18</t>
        </is>
      </c>
      <c r="E2013" t="inlineStr">
        <is>
          <t>Nexa Mayotte (S18)</t>
        </is>
      </c>
      <c r="F2013" t="inlineStr">
        <is>
          <t>Pháp</t>
        </is>
      </c>
      <c r="G2013" t="inlineStr">
        <is>
          <t>POS</t>
        </is>
      </c>
      <c r="H2013" s="42" t="n">
        <v>0</v>
      </c>
      <c r="I2013" s="42" t="n">
        <v>0</v>
      </c>
      <c r="J2013" s="42" t="n">
        <v>0</v>
      </c>
      <c r="K2013" s="42" t="n">
        <v>168</v>
      </c>
      <c r="L2013" s="42" t="n">
        <v>0</v>
      </c>
      <c r="M2013" s="42" t="n">
        <v>0</v>
      </c>
      <c r="N2013" s="42" t="n">
        <v>-168</v>
      </c>
      <c r="O2013" s="42" t="n">
        <v>0</v>
      </c>
      <c r="P2013" s="42" t="n">
        <v>1</v>
      </c>
      <c r="Q2013" s="42" t="n">
        <v>0</v>
      </c>
      <c r="R2013" s="42" t="n">
        <v>0</v>
      </c>
      <c r="S2013" s="42">
        <f>N2013-(J2013-K2013)</f>
        <v/>
      </c>
      <c r="T2013">
        <f>IF(N2013=0,0,IF(AND(ABS(S2013)&gt;Calc!$B$8,ABS(S2013)/ABS(N2013)&gt;Calc!$B$9),1,0))</f>
        <v/>
      </c>
      <c r="U2013">
        <f>IF(AND(A2013=Calc!$B$3,OR(Calc!$B$6="*",G2013=Calc!$B$6),OR(Calc!$B$7="*",F2013=Calc!$B$7)),1,0)</f>
        <v/>
      </c>
      <c r="V2013">
        <f>IF(AND(U2013=1,J2013&gt;0),J2013+ROW()/1000000,0)</f>
        <v/>
      </c>
      <c r="W2013">
        <f>IF(AND(U2013=1,OR(N2013&lt;&gt;0,J2013&lt;&gt;0)),ABS(S2013)+ROW()/1000000,0)</f>
        <v/>
      </c>
      <c r="X2013">
        <f>IF(AND(U2013=1,T2013=1,C2013&lt;&gt;0),ABS(S2013)+ROW()/1000000,0)</f>
        <v/>
      </c>
    </row>
    <row r="2014">
      <c r="A2014" t="n">
        <v>201907</v>
      </c>
      <c r="B2014" t="inlineStr">
        <is>
          <t>07/2019</t>
        </is>
      </c>
      <c r="C2014" t="n">
        <v>19</v>
      </c>
      <c r="D2014" t="inlineStr">
        <is>
          <t>S19</t>
        </is>
      </c>
      <c r="E2014" t="inlineStr">
        <is>
          <t>Nexa Berlin (S19)</t>
        </is>
      </c>
      <c r="F2014" t="inlineStr">
        <is>
          <t>Đức</t>
        </is>
      </c>
      <c r="G2014" t="inlineStr">
        <is>
          <t>POS</t>
        </is>
      </c>
      <c r="H2014" s="42" t="n">
        <v>8480.59</v>
      </c>
      <c r="I2014" s="42" t="n">
        <v>0</v>
      </c>
      <c r="J2014" s="42" t="n">
        <v>8480.59</v>
      </c>
      <c r="K2014" s="42" t="n">
        <v>1072</v>
      </c>
      <c r="L2014" s="42" t="n">
        <v>7</v>
      </c>
      <c r="M2014" s="42" t="n">
        <v>39</v>
      </c>
      <c r="N2014" s="42" t="n">
        <v>7408.59</v>
      </c>
      <c r="O2014" s="42" t="n">
        <v>8480.59</v>
      </c>
      <c r="P2014" s="42" t="n">
        <v>0</v>
      </c>
      <c r="Q2014" s="42" t="n">
        <v>0</v>
      </c>
      <c r="R2014" s="42" t="n">
        <v>1</v>
      </c>
      <c r="S2014" s="42">
        <f>N2014-(J2014-K2014)</f>
        <v/>
      </c>
      <c r="T2014">
        <f>IF(N2014=0,0,IF(AND(ABS(S2014)&gt;Calc!$B$8,ABS(S2014)/ABS(N2014)&gt;Calc!$B$9),1,0))</f>
        <v/>
      </c>
      <c r="U2014">
        <f>IF(AND(A2014=Calc!$B$3,OR(Calc!$B$6="*",G2014=Calc!$B$6),OR(Calc!$B$7="*",F2014=Calc!$B$7)),1,0)</f>
        <v/>
      </c>
      <c r="V2014">
        <f>IF(AND(U2014=1,J2014&gt;0),J2014+ROW()/1000000,0)</f>
        <v/>
      </c>
      <c r="W2014">
        <f>IF(AND(U2014=1,OR(N2014&lt;&gt;0,J2014&lt;&gt;0)),ABS(S2014)+ROW()/1000000,0)</f>
        <v/>
      </c>
      <c r="X2014">
        <f>IF(AND(U2014=1,T2014=1,C2014&lt;&gt;0),ABS(S2014)+ROW()/1000000,0)</f>
        <v/>
      </c>
    </row>
    <row r="2015">
      <c r="A2015" t="n">
        <v>201907</v>
      </c>
      <c r="B2015" t="inlineStr">
        <is>
          <t>07/2019</t>
        </is>
      </c>
      <c r="C2015" t="n">
        <v>20</v>
      </c>
      <c r="D2015" t="inlineStr">
        <is>
          <t>S20</t>
        </is>
      </c>
      <c r="E2015" t="inlineStr">
        <is>
          <t>Nexa Brandenburg (S20)</t>
        </is>
      </c>
      <c r="F2015" t="inlineStr">
        <is>
          <t>Đức</t>
        </is>
      </c>
      <c r="G2015" t="inlineStr">
        <is>
          <t>POS</t>
        </is>
      </c>
      <c r="H2015" s="42" t="n">
        <v>6323.07</v>
      </c>
      <c r="I2015" s="42" t="n">
        <v>0</v>
      </c>
      <c r="J2015" s="42" t="n">
        <v>6323.07</v>
      </c>
      <c r="K2015" s="42" t="n">
        <v>0</v>
      </c>
      <c r="L2015" s="42" t="n">
        <v>8</v>
      </c>
      <c r="M2015" s="42" t="n">
        <v>68</v>
      </c>
      <c r="N2015" s="42" t="n">
        <v>6323.07</v>
      </c>
      <c r="O2015" s="42" t="n">
        <v>6323.07</v>
      </c>
      <c r="P2015" s="42" t="n">
        <v>0</v>
      </c>
      <c r="Q2015" s="42" t="n">
        <v>0</v>
      </c>
      <c r="R2015" s="42" t="n">
        <v>0</v>
      </c>
      <c r="S2015" s="42">
        <f>N2015-(J2015-K2015)</f>
        <v/>
      </c>
      <c r="T2015">
        <f>IF(N2015=0,0,IF(AND(ABS(S2015)&gt;Calc!$B$8,ABS(S2015)/ABS(N2015)&gt;Calc!$B$9),1,0))</f>
        <v/>
      </c>
      <c r="U2015">
        <f>IF(AND(A2015=Calc!$B$3,OR(Calc!$B$6="*",G2015=Calc!$B$6),OR(Calc!$B$7="*",F2015=Calc!$B$7)),1,0)</f>
        <v/>
      </c>
      <c r="V2015">
        <f>IF(AND(U2015=1,J2015&gt;0),J2015+ROW()/1000000,0)</f>
        <v/>
      </c>
      <c r="W2015">
        <f>IF(AND(U2015=1,OR(N2015&lt;&gt;0,J2015&lt;&gt;0)),ABS(S2015)+ROW()/1000000,0)</f>
        <v/>
      </c>
      <c r="X2015">
        <f>IF(AND(U2015=1,T2015=1,C2015&lt;&gt;0),ABS(S2015)+ROW()/1000000,0)</f>
        <v/>
      </c>
    </row>
    <row r="2016">
      <c r="A2016" t="n">
        <v>201907</v>
      </c>
      <c r="B2016" t="inlineStr">
        <is>
          <t>07/2019</t>
        </is>
      </c>
      <c r="C2016" t="n">
        <v>21</v>
      </c>
      <c r="D2016" t="inlineStr">
        <is>
          <t>S21</t>
        </is>
      </c>
      <c r="E2016" t="inlineStr">
        <is>
          <t>Nexa Freie Hansestadt Bremen (S21)</t>
        </is>
      </c>
      <c r="F2016" t="inlineStr">
        <is>
          <t>Đức</t>
        </is>
      </c>
      <c r="G2016" t="inlineStr">
        <is>
          <t>POS</t>
        </is>
      </c>
      <c r="H2016" s="42" t="n">
        <v>14834.36</v>
      </c>
      <c r="I2016" s="42" t="n">
        <v>0</v>
      </c>
      <c r="J2016" s="42" t="n">
        <v>14834.36</v>
      </c>
      <c r="K2016" s="42" t="n">
        <v>1440</v>
      </c>
      <c r="L2016" s="42" t="n">
        <v>8</v>
      </c>
      <c r="M2016" s="42" t="n">
        <v>64</v>
      </c>
      <c r="N2016" s="42" t="n">
        <v>13394.36</v>
      </c>
      <c r="O2016" s="42" t="n">
        <v>14834.36</v>
      </c>
      <c r="P2016" s="42" t="n">
        <v>0</v>
      </c>
      <c r="Q2016" s="42" t="n">
        <v>0</v>
      </c>
      <c r="R2016" s="42" t="n">
        <v>0</v>
      </c>
      <c r="S2016" s="42">
        <f>N2016-(J2016-K2016)</f>
        <v/>
      </c>
      <c r="T2016">
        <f>IF(N2016=0,0,IF(AND(ABS(S2016)&gt;Calc!$B$8,ABS(S2016)/ABS(N2016)&gt;Calc!$B$9),1,0))</f>
        <v/>
      </c>
      <c r="U2016">
        <f>IF(AND(A2016=Calc!$B$3,OR(Calc!$B$6="*",G2016=Calc!$B$6),OR(Calc!$B$7="*",F2016=Calc!$B$7)),1,0)</f>
        <v/>
      </c>
      <c r="V2016">
        <f>IF(AND(U2016=1,J2016&gt;0),J2016+ROW()/1000000,0)</f>
        <v/>
      </c>
      <c r="W2016">
        <f>IF(AND(U2016=1,OR(N2016&lt;&gt;0,J2016&lt;&gt;0)),ABS(S2016)+ROW()/1000000,0)</f>
        <v/>
      </c>
      <c r="X2016">
        <f>IF(AND(U2016=1,T2016=1,C2016&lt;&gt;0),ABS(S2016)+ROW()/1000000,0)</f>
        <v/>
      </c>
    </row>
    <row r="2017">
      <c r="A2017" t="n">
        <v>201907</v>
      </c>
      <c r="B2017" t="inlineStr">
        <is>
          <t>07/2019</t>
        </is>
      </c>
      <c r="C2017" t="n">
        <v>22</v>
      </c>
      <c r="D2017" t="inlineStr">
        <is>
          <t>S22</t>
        </is>
      </c>
      <c r="E2017" t="inlineStr">
        <is>
          <t>Nexa Freistaat Thüringen (S22)</t>
        </is>
      </c>
      <c r="F2017" t="inlineStr">
        <is>
          <t>Đức</t>
        </is>
      </c>
      <c r="G2017" t="inlineStr">
        <is>
          <t>POS</t>
        </is>
      </c>
      <c r="H2017" s="42" t="n">
        <v>26615.55</v>
      </c>
      <c r="I2017" s="42" t="n">
        <v>0</v>
      </c>
      <c r="J2017" s="42" t="n">
        <v>26615.55</v>
      </c>
      <c r="K2017" s="42" t="n">
        <v>869</v>
      </c>
      <c r="L2017" s="42" t="n">
        <v>15</v>
      </c>
      <c r="M2017" s="42" t="n">
        <v>103</v>
      </c>
      <c r="N2017" s="42" t="n">
        <v>25746.55</v>
      </c>
      <c r="O2017" s="42" t="n">
        <v>26615.55</v>
      </c>
      <c r="P2017" s="42" t="n">
        <v>0</v>
      </c>
      <c r="Q2017" s="42" t="n">
        <v>0</v>
      </c>
      <c r="R2017" s="42" t="n">
        <v>0</v>
      </c>
      <c r="S2017" s="42">
        <f>N2017-(J2017-K2017)</f>
        <v/>
      </c>
      <c r="T2017">
        <f>IF(N2017=0,0,IF(AND(ABS(S2017)&gt;Calc!$B$8,ABS(S2017)/ABS(N2017)&gt;Calc!$B$9),1,0))</f>
        <v/>
      </c>
      <c r="U2017">
        <f>IF(AND(A2017=Calc!$B$3,OR(Calc!$B$6="*",G2017=Calc!$B$6),OR(Calc!$B$7="*",F2017=Calc!$B$7)),1,0)</f>
        <v/>
      </c>
      <c r="V2017">
        <f>IF(AND(U2017=1,J2017&gt;0),J2017+ROW()/1000000,0)</f>
        <v/>
      </c>
      <c r="W2017">
        <f>IF(AND(U2017=1,OR(N2017&lt;&gt;0,J2017&lt;&gt;0)),ABS(S2017)+ROW()/1000000,0)</f>
        <v/>
      </c>
      <c r="X2017">
        <f>IF(AND(U2017=1,T2017=1,C2017&lt;&gt;0),ABS(S2017)+ROW()/1000000,0)</f>
        <v/>
      </c>
    </row>
    <row r="2018">
      <c r="A2018" t="n">
        <v>201907</v>
      </c>
      <c r="B2018" t="inlineStr">
        <is>
          <t>07/2019</t>
        </is>
      </c>
      <c r="C2018" t="n">
        <v>23</v>
      </c>
      <c r="D2018" t="inlineStr">
        <is>
          <t>S23</t>
        </is>
      </c>
      <c r="E2018" t="inlineStr">
        <is>
          <t>Nexa Hamburg (S23)</t>
        </is>
      </c>
      <c r="F2018" t="inlineStr">
        <is>
          <t>Đức</t>
        </is>
      </c>
      <c r="G2018" t="inlineStr">
        <is>
          <t>POS</t>
        </is>
      </c>
      <c r="H2018" s="42" t="n">
        <v>30140.46</v>
      </c>
      <c r="I2018" s="42" t="n">
        <v>0</v>
      </c>
      <c r="J2018" s="42" t="n">
        <v>30140.46</v>
      </c>
      <c r="K2018" s="42" t="n">
        <v>0</v>
      </c>
      <c r="L2018" s="42" t="n">
        <v>8</v>
      </c>
      <c r="M2018" s="42" t="n">
        <v>59</v>
      </c>
      <c r="N2018" s="42" t="n">
        <v>30198.44</v>
      </c>
      <c r="O2018" s="42" t="n">
        <v>30140.46</v>
      </c>
      <c r="P2018" s="42" t="n">
        <v>1</v>
      </c>
      <c r="Q2018" s="42" t="n">
        <v>0</v>
      </c>
      <c r="R2018" s="42" t="n">
        <v>0</v>
      </c>
      <c r="S2018" s="42">
        <f>N2018-(J2018-K2018)</f>
        <v/>
      </c>
      <c r="T2018">
        <f>IF(N2018=0,0,IF(AND(ABS(S2018)&gt;Calc!$B$8,ABS(S2018)/ABS(N2018)&gt;Calc!$B$9),1,0))</f>
        <v/>
      </c>
      <c r="U2018">
        <f>IF(AND(A2018=Calc!$B$3,OR(Calc!$B$6="*",G2018=Calc!$B$6),OR(Calc!$B$7="*",F2018=Calc!$B$7)),1,0)</f>
        <v/>
      </c>
      <c r="V2018">
        <f>IF(AND(U2018=1,J2018&gt;0),J2018+ROW()/1000000,0)</f>
        <v/>
      </c>
      <c r="W2018">
        <f>IF(AND(U2018=1,OR(N2018&lt;&gt;0,J2018&lt;&gt;0)),ABS(S2018)+ROW()/1000000,0)</f>
        <v/>
      </c>
      <c r="X2018">
        <f>IF(AND(U2018=1,T2018=1,C2018&lt;&gt;0),ABS(S2018)+ROW()/1000000,0)</f>
        <v/>
      </c>
    </row>
    <row r="2019">
      <c r="A2019" t="n">
        <v>201907</v>
      </c>
      <c r="B2019" t="inlineStr">
        <is>
          <t>07/2019</t>
        </is>
      </c>
      <c r="C2019" t="n">
        <v>24</v>
      </c>
      <c r="D2019" t="inlineStr">
        <is>
          <t>S24</t>
        </is>
      </c>
      <c r="E2019" t="inlineStr">
        <is>
          <t>Nexa Hessen (S24)</t>
        </is>
      </c>
      <c r="F2019" t="inlineStr">
        <is>
          <t>Đức</t>
        </is>
      </c>
      <c r="G2019" t="inlineStr">
        <is>
          <t>POS</t>
        </is>
      </c>
      <c r="H2019" s="42" t="n">
        <v>13489.51</v>
      </c>
      <c r="I2019" s="42" t="n">
        <v>0</v>
      </c>
      <c r="J2019" s="42" t="n">
        <v>13489.51</v>
      </c>
      <c r="K2019" s="42" t="n">
        <v>0</v>
      </c>
      <c r="L2019" s="42" t="n">
        <v>7</v>
      </c>
      <c r="M2019" s="42" t="n">
        <v>67</v>
      </c>
      <c r="N2019" s="42" t="n">
        <v>13489.51</v>
      </c>
      <c r="O2019" s="42" t="n">
        <v>13489.51</v>
      </c>
      <c r="P2019" s="42" t="n">
        <v>0</v>
      </c>
      <c r="Q2019" s="42" t="n">
        <v>0</v>
      </c>
      <c r="R2019" s="42" t="n">
        <v>0</v>
      </c>
      <c r="S2019" s="42">
        <f>N2019-(J2019-K2019)</f>
        <v/>
      </c>
      <c r="T2019">
        <f>IF(N2019=0,0,IF(AND(ABS(S2019)&gt;Calc!$B$8,ABS(S2019)/ABS(N2019)&gt;Calc!$B$9),1,0))</f>
        <v/>
      </c>
      <c r="U2019">
        <f>IF(AND(A2019=Calc!$B$3,OR(Calc!$B$6="*",G2019=Calc!$B$6),OR(Calc!$B$7="*",F2019=Calc!$B$7)),1,0)</f>
        <v/>
      </c>
      <c r="V2019">
        <f>IF(AND(U2019=1,J2019&gt;0),J2019+ROW()/1000000,0)</f>
        <v/>
      </c>
      <c r="W2019">
        <f>IF(AND(U2019=1,OR(N2019&lt;&gt;0,J2019&lt;&gt;0)),ABS(S2019)+ROW()/1000000,0)</f>
        <v/>
      </c>
      <c r="X2019">
        <f>IF(AND(U2019=1,T2019=1,C2019&lt;&gt;0),ABS(S2019)+ROW()/1000000,0)</f>
        <v/>
      </c>
    </row>
    <row r="2020">
      <c r="A2020" t="n">
        <v>201907</v>
      </c>
      <c r="B2020" t="inlineStr">
        <is>
          <t>07/2019</t>
        </is>
      </c>
      <c r="C2020" t="n">
        <v>26</v>
      </c>
      <c r="D2020" t="inlineStr">
        <is>
          <t>S26</t>
        </is>
      </c>
      <c r="E2020" t="inlineStr">
        <is>
          <t>Nexa Saarland (S26)</t>
        </is>
      </c>
      <c r="F2020" t="inlineStr">
        <is>
          <t>Đức</t>
        </is>
      </c>
      <c r="G2020" t="inlineStr">
        <is>
          <t>POS</t>
        </is>
      </c>
      <c r="H2020" s="42" t="n">
        <v>14462.63</v>
      </c>
      <c r="I2020" s="42" t="n">
        <v>0</v>
      </c>
      <c r="J2020" s="42" t="n">
        <v>14462.63</v>
      </c>
      <c r="K2020" s="42" t="n">
        <v>45.78</v>
      </c>
      <c r="L2020" s="42" t="n">
        <v>8</v>
      </c>
      <c r="M2020" s="42" t="n">
        <v>45</v>
      </c>
      <c r="N2020" s="42" t="n">
        <v>14416.85</v>
      </c>
      <c r="O2020" s="42" t="n">
        <v>14462.63</v>
      </c>
      <c r="P2020" s="42" t="n">
        <v>0</v>
      </c>
      <c r="Q2020" s="42" t="n">
        <v>0</v>
      </c>
      <c r="R2020" s="42" t="n">
        <v>0</v>
      </c>
      <c r="S2020" s="42">
        <f>N2020-(J2020-K2020)</f>
        <v/>
      </c>
      <c r="T2020">
        <f>IF(N2020=0,0,IF(AND(ABS(S2020)&gt;Calc!$B$8,ABS(S2020)/ABS(N2020)&gt;Calc!$B$9),1,0))</f>
        <v/>
      </c>
      <c r="U2020">
        <f>IF(AND(A2020=Calc!$B$3,OR(Calc!$B$6="*",G2020=Calc!$B$6),OR(Calc!$B$7="*",F2020=Calc!$B$7)),1,0)</f>
        <v/>
      </c>
      <c r="V2020">
        <f>IF(AND(U2020=1,J2020&gt;0),J2020+ROW()/1000000,0)</f>
        <v/>
      </c>
      <c r="W2020">
        <f>IF(AND(U2020=1,OR(N2020&lt;&gt;0,J2020&lt;&gt;0)),ABS(S2020)+ROW()/1000000,0)</f>
        <v/>
      </c>
      <c r="X2020">
        <f>IF(AND(U2020=1,T2020=1,C2020&lt;&gt;0),ABS(S2020)+ROW()/1000000,0)</f>
        <v/>
      </c>
    </row>
    <row r="2021">
      <c r="A2021" t="n">
        <v>201907</v>
      </c>
      <c r="B2021" t="inlineStr">
        <is>
          <t>07/2019</t>
        </is>
      </c>
      <c r="C2021" t="n">
        <v>27</v>
      </c>
      <c r="D2021" t="inlineStr">
        <is>
          <t>S27</t>
        </is>
      </c>
      <c r="E2021" t="inlineStr">
        <is>
          <t>Nexa Sachsen-Anhalt (S27)</t>
        </is>
      </c>
      <c r="F2021" t="inlineStr">
        <is>
          <t>Đức</t>
        </is>
      </c>
      <c r="G2021" t="inlineStr">
        <is>
          <t>POS</t>
        </is>
      </c>
      <c r="H2021" s="42" t="n">
        <v>27464.57</v>
      </c>
      <c r="I2021" s="42" t="n">
        <v>0</v>
      </c>
      <c r="J2021" s="42" t="n">
        <v>27464.57</v>
      </c>
      <c r="K2021" s="42" t="n">
        <v>1798</v>
      </c>
      <c r="L2021" s="42" t="n">
        <v>7</v>
      </c>
      <c r="M2021" s="42" t="n">
        <v>87</v>
      </c>
      <c r="N2021" s="42" t="n">
        <v>25666.57</v>
      </c>
      <c r="O2021" s="42" t="n">
        <v>27464.57</v>
      </c>
      <c r="P2021" s="42" t="n">
        <v>0</v>
      </c>
      <c r="Q2021" s="42" t="n">
        <v>0</v>
      </c>
      <c r="R2021" s="42" t="n">
        <v>1</v>
      </c>
      <c r="S2021" s="42">
        <f>N2021-(J2021-K2021)</f>
        <v/>
      </c>
      <c r="T2021">
        <f>IF(N2021=0,0,IF(AND(ABS(S2021)&gt;Calc!$B$8,ABS(S2021)/ABS(N2021)&gt;Calc!$B$9),1,0))</f>
        <v/>
      </c>
      <c r="U2021">
        <f>IF(AND(A2021=Calc!$B$3,OR(Calc!$B$6="*",G2021=Calc!$B$6),OR(Calc!$B$7="*",F2021=Calc!$B$7)),1,0)</f>
        <v/>
      </c>
      <c r="V2021">
        <f>IF(AND(U2021=1,J2021&gt;0),J2021+ROW()/1000000,0)</f>
        <v/>
      </c>
      <c r="W2021">
        <f>IF(AND(U2021=1,OR(N2021&lt;&gt;0,J2021&lt;&gt;0)),ABS(S2021)+ROW()/1000000,0)</f>
        <v/>
      </c>
      <c r="X2021">
        <f>IF(AND(U2021=1,T2021=1,C2021&lt;&gt;0),ABS(S2021)+ROW()/1000000,0)</f>
        <v/>
      </c>
    </row>
    <row r="2022">
      <c r="A2022" t="n">
        <v>201907</v>
      </c>
      <c r="B2022" t="inlineStr">
        <is>
          <t>07/2019</t>
        </is>
      </c>
      <c r="C2022" t="n">
        <v>29</v>
      </c>
      <c r="D2022" t="inlineStr">
        <is>
          <t>S29</t>
        </is>
      </c>
      <c r="E2022" t="inlineStr">
        <is>
          <t>Nexa Enna (S29)</t>
        </is>
      </c>
      <c r="F2022" t="inlineStr">
        <is>
          <t>Ý</t>
        </is>
      </c>
      <c r="G2022" t="inlineStr">
        <is>
          <t>POS</t>
        </is>
      </c>
      <c r="H2022" s="42" t="n">
        <v>23654.5</v>
      </c>
      <c r="I2022" s="42" t="n">
        <v>0</v>
      </c>
      <c r="J2022" s="42" t="n">
        <v>23654.5</v>
      </c>
      <c r="K2022" s="42" t="n">
        <v>0</v>
      </c>
      <c r="L2022" s="42" t="n">
        <v>8</v>
      </c>
      <c r="M2022" s="42" t="n">
        <v>72</v>
      </c>
      <c r="N2022" s="42" t="n">
        <v>23654.5</v>
      </c>
      <c r="O2022" s="42" t="n">
        <v>23654.5</v>
      </c>
      <c r="P2022" s="42" t="n">
        <v>0</v>
      </c>
      <c r="Q2022" s="42" t="n">
        <v>0</v>
      </c>
      <c r="R2022" s="42" t="n">
        <v>0</v>
      </c>
      <c r="S2022" s="42">
        <f>N2022-(J2022-K2022)</f>
        <v/>
      </c>
      <c r="T2022">
        <f>IF(N2022=0,0,IF(AND(ABS(S2022)&gt;Calc!$B$8,ABS(S2022)/ABS(N2022)&gt;Calc!$B$9),1,0))</f>
        <v/>
      </c>
      <c r="U2022">
        <f>IF(AND(A2022=Calc!$B$3,OR(Calc!$B$6="*",G2022=Calc!$B$6),OR(Calc!$B$7="*",F2022=Calc!$B$7)),1,0)</f>
        <v/>
      </c>
      <c r="V2022">
        <f>IF(AND(U2022=1,J2022&gt;0),J2022+ROW()/1000000,0)</f>
        <v/>
      </c>
      <c r="W2022">
        <f>IF(AND(U2022=1,OR(N2022&lt;&gt;0,J2022&lt;&gt;0)),ABS(S2022)+ROW()/1000000,0)</f>
        <v/>
      </c>
      <c r="X2022">
        <f>IF(AND(U2022=1,T2022=1,C2022&lt;&gt;0),ABS(S2022)+ROW()/1000000,0)</f>
        <v/>
      </c>
    </row>
    <row r="2023">
      <c r="A2023" t="n">
        <v>201907</v>
      </c>
      <c r="B2023" t="inlineStr">
        <is>
          <t>07/2019</t>
        </is>
      </c>
      <c r="C2023" t="n">
        <v>30</v>
      </c>
      <c r="D2023" t="inlineStr">
        <is>
          <t>S30</t>
        </is>
      </c>
      <c r="E2023" t="inlineStr">
        <is>
          <t>Nexa Pesaro (S30)</t>
        </is>
      </c>
      <c r="F2023" t="inlineStr">
        <is>
          <t>Ý</t>
        </is>
      </c>
      <c r="G2023" t="inlineStr">
        <is>
          <t>POS</t>
        </is>
      </c>
      <c r="H2023" s="42" t="n">
        <v>24419.56</v>
      </c>
      <c r="I2023" s="42" t="n">
        <v>0</v>
      </c>
      <c r="J2023" s="42" t="n">
        <v>24419.56</v>
      </c>
      <c r="K2023" s="42" t="n">
        <v>432.98</v>
      </c>
      <c r="L2023" s="42" t="n">
        <v>13</v>
      </c>
      <c r="M2023" s="42" t="n">
        <v>116</v>
      </c>
      <c r="N2023" s="42" t="n">
        <v>23986.58</v>
      </c>
      <c r="O2023" s="42" t="n">
        <v>24419.56</v>
      </c>
      <c r="P2023" s="42" t="n">
        <v>0</v>
      </c>
      <c r="Q2023" s="42" t="n">
        <v>0</v>
      </c>
      <c r="R2023" s="42" t="n">
        <v>0</v>
      </c>
      <c r="S2023" s="42">
        <f>N2023-(J2023-K2023)</f>
        <v/>
      </c>
      <c r="T2023">
        <f>IF(N2023=0,0,IF(AND(ABS(S2023)&gt;Calc!$B$8,ABS(S2023)/ABS(N2023)&gt;Calc!$B$9),1,0))</f>
        <v/>
      </c>
      <c r="U2023">
        <f>IF(AND(A2023=Calc!$B$3,OR(Calc!$B$6="*",G2023=Calc!$B$6),OR(Calc!$B$7="*",F2023=Calc!$B$7)),1,0)</f>
        <v/>
      </c>
      <c r="V2023">
        <f>IF(AND(U2023=1,J2023&gt;0),J2023+ROW()/1000000,0)</f>
        <v/>
      </c>
      <c r="W2023">
        <f>IF(AND(U2023=1,OR(N2023&lt;&gt;0,J2023&lt;&gt;0)),ABS(S2023)+ROW()/1000000,0)</f>
        <v/>
      </c>
      <c r="X2023">
        <f>IF(AND(U2023=1,T2023=1,C2023&lt;&gt;0),ABS(S2023)+ROW()/1000000,0)</f>
        <v/>
      </c>
    </row>
    <row r="2024">
      <c r="A2024" t="n">
        <v>201907</v>
      </c>
      <c r="B2024" t="inlineStr">
        <is>
          <t>07/2019</t>
        </is>
      </c>
      <c r="C2024" t="n">
        <v>31</v>
      </c>
      <c r="D2024" t="inlineStr">
        <is>
          <t>S31</t>
        </is>
      </c>
      <c r="E2024" t="inlineStr">
        <is>
          <t>Nexa Drenthe (S31)</t>
        </is>
      </c>
      <c r="F2024" t="inlineStr">
        <is>
          <t>Hà Lan</t>
        </is>
      </c>
      <c r="G2024" t="inlineStr">
        <is>
          <t>POS</t>
        </is>
      </c>
      <c r="H2024" s="42" t="n">
        <v>13517.38</v>
      </c>
      <c r="I2024" s="42" t="n">
        <v>0</v>
      </c>
      <c r="J2024" s="42" t="n">
        <v>13517.38</v>
      </c>
      <c r="K2024" s="42" t="n">
        <v>0</v>
      </c>
      <c r="L2024" s="42" t="n">
        <v>4</v>
      </c>
      <c r="M2024" s="42" t="n">
        <v>34</v>
      </c>
      <c r="N2024" s="42" t="n">
        <v>13517.38</v>
      </c>
      <c r="O2024" s="42" t="n">
        <v>13517.38</v>
      </c>
      <c r="P2024" s="42" t="n">
        <v>0</v>
      </c>
      <c r="Q2024" s="42" t="n">
        <v>0</v>
      </c>
      <c r="R2024" s="42" t="n">
        <v>0</v>
      </c>
      <c r="S2024" s="42">
        <f>N2024-(J2024-K2024)</f>
        <v/>
      </c>
      <c r="T2024">
        <f>IF(N2024=0,0,IF(AND(ABS(S2024)&gt;Calc!$B$8,ABS(S2024)/ABS(N2024)&gt;Calc!$B$9),1,0))</f>
        <v/>
      </c>
      <c r="U2024">
        <f>IF(AND(A2024=Calc!$B$3,OR(Calc!$B$6="*",G2024=Calc!$B$6),OR(Calc!$B$7="*",F2024=Calc!$B$7)),1,0)</f>
        <v/>
      </c>
      <c r="V2024">
        <f>IF(AND(U2024=1,J2024&gt;0),J2024+ROW()/1000000,0)</f>
        <v/>
      </c>
      <c r="W2024">
        <f>IF(AND(U2024=1,OR(N2024&lt;&gt;0,J2024&lt;&gt;0)),ABS(S2024)+ROW()/1000000,0)</f>
        <v/>
      </c>
      <c r="X2024">
        <f>IF(AND(U2024=1,T2024=1,C2024&lt;&gt;0),ABS(S2024)+ROW()/1000000,0)</f>
        <v/>
      </c>
    </row>
    <row r="2025">
      <c r="A2025" t="n">
        <v>201907</v>
      </c>
      <c r="B2025" t="inlineStr">
        <is>
          <t>07/2019</t>
        </is>
      </c>
      <c r="C2025" t="n">
        <v>32</v>
      </c>
      <c r="D2025" t="inlineStr">
        <is>
          <t>S32</t>
        </is>
      </c>
      <c r="E2025" t="inlineStr">
        <is>
          <t>Nexa Flevoland (S32)</t>
        </is>
      </c>
      <c r="F2025" t="inlineStr">
        <is>
          <t>Hà Lan</t>
        </is>
      </c>
      <c r="G2025" t="inlineStr">
        <is>
          <t>POS</t>
        </is>
      </c>
      <c r="H2025" s="42" t="n">
        <v>3689.36</v>
      </c>
      <c r="I2025" s="42" t="n">
        <v>0</v>
      </c>
      <c r="J2025" s="42" t="n">
        <v>3689.36</v>
      </c>
      <c r="K2025" s="42" t="n">
        <v>0</v>
      </c>
      <c r="L2025" s="42" t="n">
        <v>4</v>
      </c>
      <c r="M2025" s="42" t="n">
        <v>25</v>
      </c>
      <c r="N2025" s="42" t="n">
        <v>3689.36</v>
      </c>
      <c r="O2025" s="42" t="n">
        <v>3689.36</v>
      </c>
      <c r="P2025" s="42" t="n">
        <v>0</v>
      </c>
      <c r="Q2025" s="42" t="n">
        <v>0</v>
      </c>
      <c r="R2025" s="42" t="n">
        <v>0</v>
      </c>
      <c r="S2025" s="42">
        <f>N2025-(J2025-K2025)</f>
        <v/>
      </c>
      <c r="T2025">
        <f>IF(N2025=0,0,IF(AND(ABS(S2025)&gt;Calc!$B$8,ABS(S2025)/ABS(N2025)&gt;Calc!$B$9),1,0))</f>
        <v/>
      </c>
      <c r="U2025">
        <f>IF(AND(A2025=Calc!$B$3,OR(Calc!$B$6="*",G2025=Calc!$B$6),OR(Calc!$B$7="*",F2025=Calc!$B$7)),1,0)</f>
        <v/>
      </c>
      <c r="V2025">
        <f>IF(AND(U2025=1,J2025&gt;0),J2025+ROW()/1000000,0)</f>
        <v/>
      </c>
      <c r="W2025">
        <f>IF(AND(U2025=1,OR(N2025&lt;&gt;0,J2025&lt;&gt;0)),ABS(S2025)+ROW()/1000000,0)</f>
        <v/>
      </c>
      <c r="X2025">
        <f>IF(AND(U2025=1,T2025=1,C2025&lt;&gt;0),ABS(S2025)+ROW()/1000000,0)</f>
        <v/>
      </c>
    </row>
    <row r="2026">
      <c r="A2026" t="n">
        <v>201907</v>
      </c>
      <c r="B2026" t="inlineStr">
        <is>
          <t>07/2019</t>
        </is>
      </c>
      <c r="C2026" t="n">
        <v>33</v>
      </c>
      <c r="D2026" t="inlineStr">
        <is>
          <t>S33</t>
        </is>
      </c>
      <c r="E2026" t="inlineStr">
        <is>
          <t>Nexa Friesland (S33)</t>
        </is>
      </c>
      <c r="F2026" t="inlineStr">
        <is>
          <t>Hà Lan</t>
        </is>
      </c>
      <c r="G2026" t="inlineStr">
        <is>
          <t>POS</t>
        </is>
      </c>
      <c r="H2026" s="42" t="n">
        <v>6163.54</v>
      </c>
      <c r="I2026" s="42" t="n">
        <v>0</v>
      </c>
      <c r="J2026" s="42" t="n">
        <v>6163.54</v>
      </c>
      <c r="K2026" s="42" t="n">
        <v>659.9400000000001</v>
      </c>
      <c r="L2026" s="42" t="n">
        <v>7</v>
      </c>
      <c r="M2026" s="42" t="n">
        <v>47</v>
      </c>
      <c r="N2026" s="42" t="n">
        <v>5503.6</v>
      </c>
      <c r="O2026" s="42" t="n">
        <v>6163.54</v>
      </c>
      <c r="P2026" s="42" t="n">
        <v>0</v>
      </c>
      <c r="Q2026" s="42" t="n">
        <v>0</v>
      </c>
      <c r="R2026" s="42" t="n">
        <v>0</v>
      </c>
      <c r="S2026" s="42">
        <f>N2026-(J2026-K2026)</f>
        <v/>
      </c>
      <c r="T2026">
        <f>IF(N2026=0,0,IF(AND(ABS(S2026)&gt;Calc!$B$8,ABS(S2026)/ABS(N2026)&gt;Calc!$B$9),1,0))</f>
        <v/>
      </c>
      <c r="U2026">
        <f>IF(AND(A2026=Calc!$B$3,OR(Calc!$B$6="*",G2026=Calc!$B$6),OR(Calc!$B$7="*",F2026=Calc!$B$7)),1,0)</f>
        <v/>
      </c>
      <c r="V2026">
        <f>IF(AND(U2026=1,J2026&gt;0),J2026+ROW()/1000000,0)</f>
        <v/>
      </c>
      <c r="W2026">
        <f>IF(AND(U2026=1,OR(N2026&lt;&gt;0,J2026&lt;&gt;0)),ABS(S2026)+ROW()/1000000,0)</f>
        <v/>
      </c>
      <c r="X2026">
        <f>IF(AND(U2026=1,T2026=1,C2026&lt;&gt;0),ABS(S2026)+ROW()/1000000,0)</f>
        <v/>
      </c>
    </row>
    <row r="2027">
      <c r="A2027" t="n">
        <v>201907</v>
      </c>
      <c r="B2027" t="inlineStr">
        <is>
          <t>07/2019</t>
        </is>
      </c>
      <c r="C2027" t="n">
        <v>34</v>
      </c>
      <c r="D2027" t="inlineStr">
        <is>
          <t>S34</t>
        </is>
      </c>
      <c r="E2027" t="inlineStr">
        <is>
          <t>Nexa Groningen (S34)</t>
        </is>
      </c>
      <c r="F2027" t="inlineStr">
        <is>
          <t>Hà Lan</t>
        </is>
      </c>
      <c r="G2027" t="inlineStr">
        <is>
          <t>POS</t>
        </is>
      </c>
      <c r="H2027" s="42" t="n">
        <v>6679.62</v>
      </c>
      <c r="I2027" s="42" t="n">
        <v>0</v>
      </c>
      <c r="J2027" s="42" t="n">
        <v>6679.62</v>
      </c>
      <c r="K2027" s="42" t="n">
        <v>0</v>
      </c>
      <c r="L2027" s="42" t="n">
        <v>4</v>
      </c>
      <c r="M2027" s="42" t="n">
        <v>37</v>
      </c>
      <c r="N2027" s="42" t="n">
        <v>6679.62</v>
      </c>
      <c r="O2027" s="42" t="n">
        <v>6679.62</v>
      </c>
      <c r="P2027" s="42" t="n">
        <v>0</v>
      </c>
      <c r="Q2027" s="42" t="n">
        <v>0</v>
      </c>
      <c r="R2027" s="42" t="n">
        <v>0</v>
      </c>
      <c r="S2027" s="42">
        <f>N2027-(J2027-K2027)</f>
        <v/>
      </c>
      <c r="T2027">
        <f>IF(N2027=0,0,IF(AND(ABS(S2027)&gt;Calc!$B$8,ABS(S2027)/ABS(N2027)&gt;Calc!$B$9),1,0))</f>
        <v/>
      </c>
      <c r="U2027">
        <f>IF(AND(A2027=Calc!$B$3,OR(Calc!$B$6="*",G2027=Calc!$B$6),OR(Calc!$B$7="*",F2027=Calc!$B$7)),1,0)</f>
        <v/>
      </c>
      <c r="V2027">
        <f>IF(AND(U2027=1,J2027&gt;0),J2027+ROW()/1000000,0)</f>
        <v/>
      </c>
      <c r="W2027">
        <f>IF(AND(U2027=1,OR(N2027&lt;&gt;0,J2027&lt;&gt;0)),ABS(S2027)+ROW()/1000000,0)</f>
        <v/>
      </c>
      <c r="X2027">
        <f>IF(AND(U2027=1,T2027=1,C2027&lt;&gt;0),ABS(S2027)+ROW()/1000000,0)</f>
        <v/>
      </c>
    </row>
    <row r="2028">
      <c r="A2028" t="n">
        <v>201907</v>
      </c>
      <c r="B2028" t="inlineStr">
        <is>
          <t>07/2019</t>
        </is>
      </c>
      <c r="C2028" t="n">
        <v>36</v>
      </c>
      <c r="D2028" t="inlineStr">
        <is>
          <t>S36</t>
        </is>
      </c>
      <c r="E2028" t="inlineStr">
        <is>
          <t>Nexa Armagh (S36)</t>
        </is>
      </c>
      <c r="F2028" t="inlineStr">
        <is>
          <t>Anh</t>
        </is>
      </c>
      <c r="G2028" t="inlineStr">
        <is>
          <t>POS</t>
        </is>
      </c>
      <c r="H2028" s="42" t="n">
        <v>14082.55</v>
      </c>
      <c r="I2028" s="42" t="n">
        <v>0</v>
      </c>
      <c r="J2028" s="42" t="n">
        <v>14082.55</v>
      </c>
      <c r="K2028" s="42" t="n">
        <v>1408.45</v>
      </c>
      <c r="L2028" s="42" t="n">
        <v>12</v>
      </c>
      <c r="M2028" s="42" t="n">
        <v>86</v>
      </c>
      <c r="N2028" s="42" t="n">
        <v>12674.1</v>
      </c>
      <c r="O2028" s="42" t="n">
        <v>14082.55</v>
      </c>
      <c r="P2028" s="42" t="n">
        <v>0</v>
      </c>
      <c r="Q2028" s="42" t="n">
        <v>0</v>
      </c>
      <c r="R2028" s="42" t="n">
        <v>0</v>
      </c>
      <c r="S2028" s="42">
        <f>N2028-(J2028-K2028)</f>
        <v/>
      </c>
      <c r="T2028">
        <f>IF(N2028=0,0,IF(AND(ABS(S2028)&gt;Calc!$B$8,ABS(S2028)/ABS(N2028)&gt;Calc!$B$9),1,0))</f>
        <v/>
      </c>
      <c r="U2028">
        <f>IF(AND(A2028=Calc!$B$3,OR(Calc!$B$6="*",G2028=Calc!$B$6),OR(Calc!$B$7="*",F2028=Calc!$B$7)),1,0)</f>
        <v/>
      </c>
      <c r="V2028">
        <f>IF(AND(U2028=1,J2028&gt;0),J2028+ROW()/1000000,0)</f>
        <v/>
      </c>
      <c r="W2028">
        <f>IF(AND(U2028=1,OR(N2028&lt;&gt;0,J2028&lt;&gt;0)),ABS(S2028)+ROW()/1000000,0)</f>
        <v/>
      </c>
      <c r="X2028">
        <f>IF(AND(U2028=1,T2028=1,C2028&lt;&gt;0),ABS(S2028)+ROW()/1000000,0)</f>
        <v/>
      </c>
    </row>
    <row r="2029">
      <c r="A2029" t="n">
        <v>201907</v>
      </c>
      <c r="B2029" t="inlineStr">
        <is>
          <t>07/2019</t>
        </is>
      </c>
      <c r="C2029" t="n">
        <v>37</v>
      </c>
      <c r="D2029" t="inlineStr">
        <is>
          <t>S37</t>
        </is>
      </c>
      <c r="E2029" t="inlineStr">
        <is>
          <t>Nexa Ayrshire (S37)</t>
        </is>
      </c>
      <c r="F2029" t="inlineStr">
        <is>
          <t>Anh</t>
        </is>
      </c>
      <c r="G2029" t="inlineStr">
        <is>
          <t>POS</t>
        </is>
      </c>
      <c r="H2029" s="42" t="n">
        <v>5645.45</v>
      </c>
      <c r="I2029" s="42" t="n">
        <v>0</v>
      </c>
      <c r="J2029" s="42" t="n">
        <v>5645.45</v>
      </c>
      <c r="K2029" s="42" t="n">
        <v>366.55</v>
      </c>
      <c r="L2029" s="42" t="n">
        <v>5</v>
      </c>
      <c r="M2029" s="42" t="n">
        <v>28</v>
      </c>
      <c r="N2029" s="42" t="n">
        <v>5278.9</v>
      </c>
      <c r="O2029" s="42" t="n">
        <v>5645.45</v>
      </c>
      <c r="P2029" s="42" t="n">
        <v>0</v>
      </c>
      <c r="Q2029" s="42" t="n">
        <v>0</v>
      </c>
      <c r="R2029" s="42" t="n">
        <v>0</v>
      </c>
      <c r="S2029" s="42">
        <f>N2029-(J2029-K2029)</f>
        <v/>
      </c>
      <c r="T2029">
        <f>IF(N2029=0,0,IF(AND(ABS(S2029)&gt;Calc!$B$8,ABS(S2029)/ABS(N2029)&gt;Calc!$B$9),1,0))</f>
        <v/>
      </c>
      <c r="U2029">
        <f>IF(AND(A2029=Calc!$B$3,OR(Calc!$B$6="*",G2029=Calc!$B$6),OR(Calc!$B$7="*",F2029=Calc!$B$7)),1,0)</f>
        <v/>
      </c>
      <c r="V2029">
        <f>IF(AND(U2029=1,J2029&gt;0),J2029+ROW()/1000000,0)</f>
        <v/>
      </c>
      <c r="W2029">
        <f>IF(AND(U2029=1,OR(N2029&lt;&gt;0,J2029&lt;&gt;0)),ABS(S2029)+ROW()/1000000,0)</f>
        <v/>
      </c>
      <c r="X2029">
        <f>IF(AND(U2029=1,T2029=1,C2029&lt;&gt;0),ABS(S2029)+ROW()/1000000,0)</f>
        <v/>
      </c>
    </row>
    <row r="2030">
      <c r="A2030" t="n">
        <v>201907</v>
      </c>
      <c r="B2030" t="inlineStr">
        <is>
          <t>07/2019</t>
        </is>
      </c>
      <c r="C2030" t="n">
        <v>38</v>
      </c>
      <c r="D2030" t="inlineStr">
        <is>
          <t>S38</t>
        </is>
      </c>
      <c r="E2030" t="inlineStr">
        <is>
          <t>Nexa Belfast (S38)</t>
        </is>
      </c>
      <c r="F2030" t="inlineStr">
        <is>
          <t>Anh</t>
        </is>
      </c>
      <c r="G2030" t="inlineStr">
        <is>
          <t>POS</t>
        </is>
      </c>
      <c r="H2030" s="42" t="n">
        <v>28544.85</v>
      </c>
      <c r="I2030" s="42" t="n">
        <v>0</v>
      </c>
      <c r="J2030" s="42" t="n">
        <v>28544.85</v>
      </c>
      <c r="K2030" s="42" t="n">
        <v>4946</v>
      </c>
      <c r="L2030" s="42" t="n">
        <v>14</v>
      </c>
      <c r="M2030" s="42" t="n">
        <v>109</v>
      </c>
      <c r="N2030" s="42" t="n">
        <v>23598.85</v>
      </c>
      <c r="O2030" s="42" t="n">
        <v>28544.85</v>
      </c>
      <c r="P2030" s="42" t="n">
        <v>0</v>
      </c>
      <c r="Q2030" s="42" t="n">
        <v>0</v>
      </c>
      <c r="R2030" s="42" t="n">
        <v>0</v>
      </c>
      <c r="S2030" s="42">
        <f>N2030-(J2030-K2030)</f>
        <v/>
      </c>
      <c r="T2030">
        <f>IF(N2030=0,0,IF(AND(ABS(S2030)&gt;Calc!$B$8,ABS(S2030)/ABS(N2030)&gt;Calc!$B$9),1,0))</f>
        <v/>
      </c>
      <c r="U2030">
        <f>IF(AND(A2030=Calc!$B$3,OR(Calc!$B$6="*",G2030=Calc!$B$6),OR(Calc!$B$7="*",F2030=Calc!$B$7)),1,0)</f>
        <v/>
      </c>
      <c r="V2030">
        <f>IF(AND(U2030=1,J2030&gt;0),J2030+ROW()/1000000,0)</f>
        <v/>
      </c>
      <c r="W2030">
        <f>IF(AND(U2030=1,OR(N2030&lt;&gt;0,J2030&lt;&gt;0)),ABS(S2030)+ROW()/1000000,0)</f>
        <v/>
      </c>
      <c r="X2030">
        <f>IF(AND(U2030=1,T2030=1,C2030&lt;&gt;0),ABS(S2030)+ROW()/1000000,0)</f>
        <v/>
      </c>
    </row>
    <row r="2031">
      <c r="A2031" t="n">
        <v>201907</v>
      </c>
      <c r="B2031" t="inlineStr">
        <is>
          <t>07/2019</t>
        </is>
      </c>
      <c r="C2031" t="n">
        <v>39</v>
      </c>
      <c r="D2031" t="inlineStr">
        <is>
          <t>S39</t>
        </is>
      </c>
      <c r="E2031" t="inlineStr">
        <is>
          <t>Nexa Blaenau Gwent (S39)</t>
        </is>
      </c>
      <c r="F2031" t="inlineStr">
        <is>
          <t>Anh</t>
        </is>
      </c>
      <c r="G2031" t="inlineStr">
        <is>
          <t>POS</t>
        </is>
      </c>
      <c r="H2031" s="42" t="n">
        <v>6449.33</v>
      </c>
      <c r="I2031" s="42" t="n">
        <v>0</v>
      </c>
      <c r="J2031" s="42" t="n">
        <v>6449.33</v>
      </c>
      <c r="K2031" s="42" t="n">
        <v>703.85</v>
      </c>
      <c r="L2031" s="42" t="n">
        <v>8</v>
      </c>
      <c r="M2031" s="42" t="n">
        <v>49</v>
      </c>
      <c r="N2031" s="42" t="n">
        <v>5745.48</v>
      </c>
      <c r="O2031" s="42" t="n">
        <v>6449.33</v>
      </c>
      <c r="P2031" s="42" t="n">
        <v>0</v>
      </c>
      <c r="Q2031" s="42" t="n">
        <v>0</v>
      </c>
      <c r="R2031" s="42" t="n">
        <v>1</v>
      </c>
      <c r="S2031" s="42">
        <f>N2031-(J2031-K2031)</f>
        <v/>
      </c>
      <c r="T2031">
        <f>IF(N2031=0,0,IF(AND(ABS(S2031)&gt;Calc!$B$8,ABS(S2031)/ABS(N2031)&gt;Calc!$B$9),1,0))</f>
        <v/>
      </c>
      <c r="U2031">
        <f>IF(AND(A2031=Calc!$B$3,OR(Calc!$B$6="*",G2031=Calc!$B$6),OR(Calc!$B$7="*",F2031=Calc!$B$7)),1,0)</f>
        <v/>
      </c>
      <c r="V2031">
        <f>IF(AND(U2031=1,J2031&gt;0),J2031+ROW()/1000000,0)</f>
        <v/>
      </c>
      <c r="W2031">
        <f>IF(AND(U2031=1,OR(N2031&lt;&gt;0,J2031&lt;&gt;0)),ABS(S2031)+ROW()/1000000,0)</f>
        <v/>
      </c>
      <c r="X2031">
        <f>IF(AND(U2031=1,T2031=1,C2031&lt;&gt;0),ABS(S2031)+ROW()/1000000,0)</f>
        <v/>
      </c>
    </row>
    <row r="2032">
      <c r="A2032" t="n">
        <v>201907</v>
      </c>
      <c r="B2032" t="inlineStr">
        <is>
          <t>07/2019</t>
        </is>
      </c>
      <c r="C2032" t="n">
        <v>40</v>
      </c>
      <c r="D2032" t="inlineStr">
        <is>
          <t>S40</t>
        </is>
      </c>
      <c r="E2032" t="inlineStr">
        <is>
          <t>Nexa Dungannon and South Tyrone (S40)</t>
        </is>
      </c>
      <c r="F2032" t="inlineStr">
        <is>
          <t>Anh</t>
        </is>
      </c>
      <c r="G2032" t="inlineStr">
        <is>
          <t>POS</t>
        </is>
      </c>
      <c r="H2032" s="42" t="n">
        <v>24666.43</v>
      </c>
      <c r="I2032" s="42" t="n">
        <v>0</v>
      </c>
      <c r="J2032" s="42" t="n">
        <v>24666.43</v>
      </c>
      <c r="K2032" s="42" t="n">
        <v>3995.64</v>
      </c>
      <c r="L2032" s="42" t="n">
        <v>16</v>
      </c>
      <c r="M2032" s="42" t="n">
        <v>87</v>
      </c>
      <c r="N2032" s="42" t="n">
        <v>20670.79</v>
      </c>
      <c r="O2032" s="42" t="n">
        <v>24666.43</v>
      </c>
      <c r="P2032" s="42" t="n">
        <v>0</v>
      </c>
      <c r="Q2032" s="42" t="n">
        <v>0</v>
      </c>
      <c r="R2032" s="42" t="n">
        <v>0</v>
      </c>
      <c r="S2032" s="42">
        <f>N2032-(J2032-K2032)</f>
        <v/>
      </c>
      <c r="T2032">
        <f>IF(N2032=0,0,IF(AND(ABS(S2032)&gt;Calc!$B$8,ABS(S2032)/ABS(N2032)&gt;Calc!$B$9),1,0))</f>
        <v/>
      </c>
      <c r="U2032">
        <f>IF(AND(A2032=Calc!$B$3,OR(Calc!$B$6="*",G2032=Calc!$B$6),OR(Calc!$B$7="*",F2032=Calc!$B$7)),1,0)</f>
        <v/>
      </c>
      <c r="V2032">
        <f>IF(AND(U2032=1,J2032&gt;0),J2032+ROW()/1000000,0)</f>
        <v/>
      </c>
      <c r="W2032">
        <f>IF(AND(U2032=1,OR(N2032&lt;&gt;0,J2032&lt;&gt;0)),ABS(S2032)+ROW()/1000000,0)</f>
        <v/>
      </c>
      <c r="X2032">
        <f>IF(AND(U2032=1,T2032=1,C2032&lt;&gt;0),ABS(S2032)+ROW()/1000000,0)</f>
        <v/>
      </c>
    </row>
    <row r="2033">
      <c r="A2033" t="n">
        <v>201907</v>
      </c>
      <c r="B2033" t="inlineStr">
        <is>
          <t>07/2019</t>
        </is>
      </c>
      <c r="C2033" t="n">
        <v>42</v>
      </c>
      <c r="D2033" t="inlineStr">
        <is>
          <t>S42</t>
        </is>
      </c>
      <c r="E2033" t="inlineStr">
        <is>
          <t>Nexa North Down (S42)</t>
        </is>
      </c>
      <c r="F2033" t="inlineStr">
        <is>
          <t>Anh</t>
        </is>
      </c>
      <c r="G2033" t="inlineStr">
        <is>
          <t>POS</t>
        </is>
      </c>
      <c r="H2033" s="42" t="n">
        <v>20531.69</v>
      </c>
      <c r="I2033" s="42" t="n">
        <v>0</v>
      </c>
      <c r="J2033" s="42" t="n">
        <v>20531.69</v>
      </c>
      <c r="K2033" s="42" t="n">
        <v>1240</v>
      </c>
      <c r="L2033" s="42" t="n">
        <v>11</v>
      </c>
      <c r="M2033" s="42" t="n">
        <v>109</v>
      </c>
      <c r="N2033" s="42" t="n">
        <v>19291.69</v>
      </c>
      <c r="O2033" s="42" t="n">
        <v>20531.69</v>
      </c>
      <c r="P2033" s="42" t="n">
        <v>0</v>
      </c>
      <c r="Q2033" s="42" t="n">
        <v>0</v>
      </c>
      <c r="R2033" s="42" t="n">
        <v>0</v>
      </c>
      <c r="S2033" s="42">
        <f>N2033-(J2033-K2033)</f>
        <v/>
      </c>
      <c r="T2033">
        <f>IF(N2033=0,0,IF(AND(ABS(S2033)&gt;Calc!$B$8,ABS(S2033)/ABS(N2033)&gt;Calc!$B$9),1,0))</f>
        <v/>
      </c>
      <c r="U2033">
        <f>IF(AND(A2033=Calc!$B$3,OR(Calc!$B$6="*",G2033=Calc!$B$6),OR(Calc!$B$7="*",F2033=Calc!$B$7)),1,0)</f>
        <v/>
      </c>
      <c r="V2033">
        <f>IF(AND(U2033=1,J2033&gt;0),J2033+ROW()/1000000,0)</f>
        <v/>
      </c>
      <c r="W2033">
        <f>IF(AND(U2033=1,OR(N2033&lt;&gt;0,J2033&lt;&gt;0)),ABS(S2033)+ROW()/1000000,0)</f>
        <v/>
      </c>
      <c r="X2033">
        <f>IF(AND(U2033=1,T2033=1,C2033&lt;&gt;0),ABS(S2033)+ROW()/1000000,0)</f>
        <v/>
      </c>
    </row>
    <row r="2034">
      <c r="A2034" t="n">
        <v>201907</v>
      </c>
      <c r="B2034" t="inlineStr">
        <is>
          <t>07/2019</t>
        </is>
      </c>
      <c r="C2034" t="n">
        <v>43</v>
      </c>
      <c r="D2034" t="inlineStr">
        <is>
          <t>S43</t>
        </is>
      </c>
      <c r="E2034" t="inlineStr">
        <is>
          <t>Nexa Alaska (S43)</t>
        </is>
      </c>
      <c r="F2034" t="inlineStr">
        <is>
          <t>Mỹ</t>
        </is>
      </c>
      <c r="G2034" t="inlineStr">
        <is>
          <t>POS</t>
        </is>
      </c>
      <c r="H2034" s="42" t="n">
        <v>26021.79</v>
      </c>
      <c r="I2034" s="42" t="n">
        <v>0</v>
      </c>
      <c r="J2034" s="42" t="n">
        <v>26021.79</v>
      </c>
      <c r="K2034" s="42" t="n">
        <v>1166.99</v>
      </c>
      <c r="L2034" s="42" t="n">
        <v>20</v>
      </c>
      <c r="M2034" s="42" t="n">
        <v>122</v>
      </c>
      <c r="N2034" s="42" t="n">
        <v>24854.8</v>
      </c>
      <c r="O2034" s="42" t="n">
        <v>26021.79</v>
      </c>
      <c r="P2034" s="42" t="n">
        <v>0</v>
      </c>
      <c r="Q2034" s="42" t="n">
        <v>0</v>
      </c>
      <c r="R2034" s="42" t="n">
        <v>0</v>
      </c>
      <c r="S2034" s="42">
        <f>N2034-(J2034-K2034)</f>
        <v/>
      </c>
      <c r="T2034">
        <f>IF(N2034=0,0,IF(AND(ABS(S2034)&gt;Calc!$B$8,ABS(S2034)/ABS(N2034)&gt;Calc!$B$9),1,0))</f>
        <v/>
      </c>
      <c r="U2034">
        <f>IF(AND(A2034=Calc!$B$3,OR(Calc!$B$6="*",G2034=Calc!$B$6),OR(Calc!$B$7="*",F2034=Calc!$B$7)),1,0)</f>
        <v/>
      </c>
      <c r="V2034">
        <f>IF(AND(U2034=1,J2034&gt;0),J2034+ROW()/1000000,0)</f>
        <v/>
      </c>
      <c r="W2034">
        <f>IF(AND(U2034=1,OR(N2034&lt;&gt;0,J2034&lt;&gt;0)),ABS(S2034)+ROW()/1000000,0)</f>
        <v/>
      </c>
      <c r="X2034">
        <f>IF(AND(U2034=1,T2034=1,C2034&lt;&gt;0),ABS(S2034)+ROW()/1000000,0)</f>
        <v/>
      </c>
    </row>
    <row r="2035">
      <c r="A2035" t="n">
        <v>201907</v>
      </c>
      <c r="B2035" t="inlineStr">
        <is>
          <t>07/2019</t>
        </is>
      </c>
      <c r="C2035" t="n">
        <v>44</v>
      </c>
      <c r="D2035" t="inlineStr">
        <is>
          <t>S44</t>
        </is>
      </c>
      <c r="E2035" t="inlineStr">
        <is>
          <t>Nexa Arkansas (S44)</t>
        </is>
      </c>
      <c r="F2035" t="inlineStr">
        <is>
          <t>Mỹ</t>
        </is>
      </c>
      <c r="G2035" t="inlineStr">
        <is>
          <t>POS</t>
        </is>
      </c>
      <c r="H2035" s="42" t="n">
        <v>12174.16</v>
      </c>
      <c r="I2035" s="42" t="n">
        <v>0</v>
      </c>
      <c r="J2035" s="42" t="n">
        <v>12174.16</v>
      </c>
      <c r="K2035" s="42" t="n">
        <v>0</v>
      </c>
      <c r="L2035" s="42" t="n">
        <v>11</v>
      </c>
      <c r="M2035" s="42" t="n">
        <v>78</v>
      </c>
      <c r="N2035" s="42" t="n">
        <v>12174.16</v>
      </c>
      <c r="O2035" s="42" t="n">
        <v>12174.16</v>
      </c>
      <c r="P2035" s="42" t="n">
        <v>0</v>
      </c>
      <c r="Q2035" s="42" t="n">
        <v>0</v>
      </c>
      <c r="R2035" s="42" t="n">
        <v>0</v>
      </c>
      <c r="S2035" s="42">
        <f>N2035-(J2035-K2035)</f>
        <v/>
      </c>
      <c r="T2035">
        <f>IF(N2035=0,0,IF(AND(ABS(S2035)&gt;Calc!$B$8,ABS(S2035)/ABS(N2035)&gt;Calc!$B$9),1,0))</f>
        <v/>
      </c>
      <c r="U2035">
        <f>IF(AND(A2035=Calc!$B$3,OR(Calc!$B$6="*",G2035=Calc!$B$6),OR(Calc!$B$7="*",F2035=Calc!$B$7)),1,0)</f>
        <v/>
      </c>
      <c r="V2035">
        <f>IF(AND(U2035=1,J2035&gt;0),J2035+ROW()/1000000,0)</f>
        <v/>
      </c>
      <c r="W2035">
        <f>IF(AND(U2035=1,OR(N2035&lt;&gt;0,J2035&lt;&gt;0)),ABS(S2035)+ROW()/1000000,0)</f>
        <v/>
      </c>
      <c r="X2035">
        <f>IF(AND(U2035=1,T2035=1,C2035&lt;&gt;0),ABS(S2035)+ROW()/1000000,0)</f>
        <v/>
      </c>
    </row>
    <row r="2036">
      <c r="A2036" t="n">
        <v>201907</v>
      </c>
      <c r="B2036" t="inlineStr">
        <is>
          <t>07/2019</t>
        </is>
      </c>
      <c r="C2036" t="n">
        <v>45</v>
      </c>
      <c r="D2036" t="inlineStr">
        <is>
          <t>S45</t>
        </is>
      </c>
      <c r="E2036" t="inlineStr">
        <is>
          <t>Nexa Connecticut (S45)</t>
        </is>
      </c>
      <c r="F2036" t="inlineStr">
        <is>
          <t>Mỹ</t>
        </is>
      </c>
      <c r="G2036" t="inlineStr">
        <is>
          <t>POS</t>
        </is>
      </c>
      <c r="H2036" s="42" t="n">
        <v>46656.35</v>
      </c>
      <c r="I2036" s="42" t="n">
        <v>0</v>
      </c>
      <c r="J2036" s="42" t="n">
        <v>46656.35</v>
      </c>
      <c r="K2036" s="42" t="n">
        <v>896.75</v>
      </c>
      <c r="L2036" s="42" t="n">
        <v>22</v>
      </c>
      <c r="M2036" s="42" t="n">
        <v>189</v>
      </c>
      <c r="N2036" s="42" t="n">
        <v>47499.54</v>
      </c>
      <c r="O2036" s="42" t="n">
        <v>46656.35</v>
      </c>
      <c r="P2036" s="42" t="n">
        <v>1</v>
      </c>
      <c r="Q2036" s="42" t="n">
        <v>0</v>
      </c>
      <c r="R2036" s="42" t="n">
        <v>0</v>
      </c>
      <c r="S2036" s="42">
        <f>N2036-(J2036-K2036)</f>
        <v/>
      </c>
      <c r="T2036">
        <f>IF(N2036=0,0,IF(AND(ABS(S2036)&gt;Calc!$B$8,ABS(S2036)/ABS(N2036)&gt;Calc!$B$9),1,0))</f>
        <v/>
      </c>
      <c r="U2036">
        <f>IF(AND(A2036=Calc!$B$3,OR(Calc!$B$6="*",G2036=Calc!$B$6),OR(Calc!$B$7="*",F2036=Calc!$B$7)),1,0)</f>
        <v/>
      </c>
      <c r="V2036">
        <f>IF(AND(U2036=1,J2036&gt;0),J2036+ROW()/1000000,0)</f>
        <v/>
      </c>
      <c r="W2036">
        <f>IF(AND(U2036=1,OR(N2036&lt;&gt;0,J2036&lt;&gt;0)),ABS(S2036)+ROW()/1000000,0)</f>
        <v/>
      </c>
      <c r="X2036">
        <f>IF(AND(U2036=1,T2036=1,C2036&lt;&gt;0),ABS(S2036)+ROW()/1000000,0)</f>
        <v/>
      </c>
    </row>
    <row r="2037">
      <c r="A2037" t="n">
        <v>201907</v>
      </c>
      <c r="B2037" t="inlineStr">
        <is>
          <t>07/2019</t>
        </is>
      </c>
      <c r="C2037" t="n">
        <v>47</v>
      </c>
      <c r="D2037" t="inlineStr">
        <is>
          <t>S47</t>
        </is>
      </c>
      <c r="E2037" t="inlineStr">
        <is>
          <t>Nexa Hawaii (S47)</t>
        </is>
      </c>
      <c r="F2037" t="inlineStr">
        <is>
          <t>Mỹ</t>
        </is>
      </c>
      <c r="G2037" t="inlineStr">
        <is>
          <t>POS</t>
        </is>
      </c>
      <c r="H2037" s="42" t="n">
        <v>7181.7</v>
      </c>
      <c r="I2037" s="42" t="n">
        <v>0</v>
      </c>
      <c r="J2037" s="42" t="n">
        <v>7181.7</v>
      </c>
      <c r="K2037" s="42" t="n">
        <v>0</v>
      </c>
      <c r="L2037" s="42" t="n">
        <v>10</v>
      </c>
      <c r="M2037" s="42" t="n">
        <v>42</v>
      </c>
      <c r="N2037" s="42" t="n">
        <v>7181.7</v>
      </c>
      <c r="O2037" s="42" t="n">
        <v>7181.7</v>
      </c>
      <c r="P2037" s="42" t="n">
        <v>1</v>
      </c>
      <c r="Q2037" s="42" t="n">
        <v>0</v>
      </c>
      <c r="R2037" s="42" t="n">
        <v>0</v>
      </c>
      <c r="S2037" s="42">
        <f>N2037-(J2037-K2037)</f>
        <v/>
      </c>
      <c r="T2037">
        <f>IF(N2037=0,0,IF(AND(ABS(S2037)&gt;Calc!$B$8,ABS(S2037)/ABS(N2037)&gt;Calc!$B$9),1,0))</f>
        <v/>
      </c>
      <c r="U2037">
        <f>IF(AND(A2037=Calc!$B$3,OR(Calc!$B$6="*",G2037=Calc!$B$6),OR(Calc!$B$7="*",F2037=Calc!$B$7)),1,0)</f>
        <v/>
      </c>
      <c r="V2037">
        <f>IF(AND(U2037=1,J2037&gt;0),J2037+ROW()/1000000,0)</f>
        <v/>
      </c>
      <c r="W2037">
        <f>IF(AND(U2037=1,OR(N2037&lt;&gt;0,J2037&lt;&gt;0)),ABS(S2037)+ROW()/1000000,0)</f>
        <v/>
      </c>
      <c r="X2037">
        <f>IF(AND(U2037=1,T2037=1,C2037&lt;&gt;0),ABS(S2037)+ROW()/1000000,0)</f>
        <v/>
      </c>
    </row>
    <row r="2038">
      <c r="A2038" t="n">
        <v>201907</v>
      </c>
      <c r="B2038" t="inlineStr">
        <is>
          <t>07/2019</t>
        </is>
      </c>
      <c r="C2038" t="n">
        <v>48</v>
      </c>
      <c r="D2038" t="inlineStr">
        <is>
          <t>S48</t>
        </is>
      </c>
      <c r="E2038" t="inlineStr">
        <is>
          <t>Nexa Idaho (S48)</t>
        </is>
      </c>
      <c r="F2038" t="inlineStr">
        <is>
          <t>Mỹ</t>
        </is>
      </c>
      <c r="G2038" t="inlineStr">
        <is>
          <t>POS</t>
        </is>
      </c>
      <c r="H2038" s="42" t="n">
        <v>25342.61</v>
      </c>
      <c r="I2038" s="42" t="n">
        <v>0</v>
      </c>
      <c r="J2038" s="42" t="n">
        <v>25342.61</v>
      </c>
      <c r="K2038" s="42" t="n">
        <v>67.59999999999999</v>
      </c>
      <c r="L2038" s="42" t="n">
        <v>11</v>
      </c>
      <c r="M2038" s="42" t="n">
        <v>75</v>
      </c>
      <c r="N2038" s="42" t="n">
        <v>25275.01</v>
      </c>
      <c r="O2038" s="42" t="n">
        <v>25342.61</v>
      </c>
      <c r="P2038" s="42" t="n">
        <v>0</v>
      </c>
      <c r="Q2038" s="42" t="n">
        <v>0</v>
      </c>
      <c r="R2038" s="42" t="n">
        <v>0</v>
      </c>
      <c r="S2038" s="42">
        <f>N2038-(J2038-K2038)</f>
        <v/>
      </c>
      <c r="T2038">
        <f>IF(N2038=0,0,IF(AND(ABS(S2038)&gt;Calc!$B$8,ABS(S2038)/ABS(N2038)&gt;Calc!$B$9),1,0))</f>
        <v/>
      </c>
      <c r="U2038">
        <f>IF(AND(A2038=Calc!$B$3,OR(Calc!$B$6="*",G2038=Calc!$B$6),OR(Calc!$B$7="*",F2038=Calc!$B$7)),1,0)</f>
        <v/>
      </c>
      <c r="V2038">
        <f>IF(AND(U2038=1,J2038&gt;0),J2038+ROW()/1000000,0)</f>
        <v/>
      </c>
      <c r="W2038">
        <f>IF(AND(U2038=1,OR(N2038&lt;&gt;0,J2038&lt;&gt;0)),ABS(S2038)+ROW()/1000000,0)</f>
        <v/>
      </c>
      <c r="X2038">
        <f>IF(AND(U2038=1,T2038=1,C2038&lt;&gt;0),ABS(S2038)+ROW()/1000000,0)</f>
        <v/>
      </c>
    </row>
    <row r="2039">
      <c r="A2039" t="n">
        <v>201907</v>
      </c>
      <c r="B2039" t="inlineStr">
        <is>
          <t>07/2019</t>
        </is>
      </c>
      <c r="C2039" t="n">
        <v>49</v>
      </c>
      <c r="D2039" t="inlineStr">
        <is>
          <t>S49</t>
        </is>
      </c>
      <c r="E2039" t="inlineStr">
        <is>
          <t>Nexa Iowa (S49)</t>
        </is>
      </c>
      <c r="F2039" t="inlineStr">
        <is>
          <t>Mỹ</t>
        </is>
      </c>
      <c r="G2039" t="inlineStr">
        <is>
          <t>POS</t>
        </is>
      </c>
      <c r="H2039" s="42" t="n">
        <v>31156.86</v>
      </c>
      <c r="I2039" s="42" t="n">
        <v>0</v>
      </c>
      <c r="J2039" s="42" t="n">
        <v>31156.86</v>
      </c>
      <c r="K2039" s="42" t="n">
        <v>0</v>
      </c>
      <c r="L2039" s="42" t="n">
        <v>16</v>
      </c>
      <c r="M2039" s="42" t="n">
        <v>136</v>
      </c>
      <c r="N2039" s="42" t="n">
        <v>31156.86</v>
      </c>
      <c r="O2039" s="42" t="n">
        <v>31156.86</v>
      </c>
      <c r="P2039" s="42" t="n">
        <v>0</v>
      </c>
      <c r="Q2039" s="42" t="n">
        <v>0</v>
      </c>
      <c r="R2039" s="42" t="n">
        <v>0</v>
      </c>
      <c r="S2039" s="42">
        <f>N2039-(J2039-K2039)</f>
        <v/>
      </c>
      <c r="T2039">
        <f>IF(N2039=0,0,IF(AND(ABS(S2039)&gt;Calc!$B$8,ABS(S2039)/ABS(N2039)&gt;Calc!$B$9),1,0))</f>
        <v/>
      </c>
      <c r="U2039">
        <f>IF(AND(A2039=Calc!$B$3,OR(Calc!$B$6="*",G2039=Calc!$B$6),OR(Calc!$B$7="*",F2039=Calc!$B$7)),1,0)</f>
        <v/>
      </c>
      <c r="V2039">
        <f>IF(AND(U2039=1,J2039&gt;0),J2039+ROW()/1000000,0)</f>
        <v/>
      </c>
      <c r="W2039">
        <f>IF(AND(U2039=1,OR(N2039&lt;&gt;0,J2039&lt;&gt;0)),ABS(S2039)+ROW()/1000000,0)</f>
        <v/>
      </c>
      <c r="X2039">
        <f>IF(AND(U2039=1,T2039=1,C2039&lt;&gt;0),ABS(S2039)+ROW()/1000000,0)</f>
        <v/>
      </c>
    </row>
    <row r="2040">
      <c r="A2040" t="n">
        <v>201907</v>
      </c>
      <c r="B2040" t="inlineStr">
        <is>
          <t>07/2019</t>
        </is>
      </c>
      <c r="C2040" t="n">
        <v>50</v>
      </c>
      <c r="D2040" t="inlineStr">
        <is>
          <t>S50</t>
        </is>
      </c>
      <c r="E2040" t="inlineStr">
        <is>
          <t>Nexa Kansas (S50)</t>
        </is>
      </c>
      <c r="F2040" t="inlineStr">
        <is>
          <t>Mỹ</t>
        </is>
      </c>
      <c r="G2040" t="inlineStr">
        <is>
          <t>POS</t>
        </is>
      </c>
      <c r="H2040" s="42" t="n">
        <v>35635.29</v>
      </c>
      <c r="I2040" s="42" t="n">
        <v>0</v>
      </c>
      <c r="J2040" s="42" t="n">
        <v>35635.29</v>
      </c>
      <c r="K2040" s="42" t="n">
        <v>10.78</v>
      </c>
      <c r="L2040" s="42" t="n">
        <v>17</v>
      </c>
      <c r="M2040" s="42" t="n">
        <v>153</v>
      </c>
      <c r="N2040" s="42" t="n">
        <v>35624.51</v>
      </c>
      <c r="O2040" s="42" t="n">
        <v>35635.29</v>
      </c>
      <c r="P2040" s="42" t="n">
        <v>0</v>
      </c>
      <c r="Q2040" s="42" t="n">
        <v>0</v>
      </c>
      <c r="R2040" s="42" t="n">
        <v>0</v>
      </c>
      <c r="S2040" s="42">
        <f>N2040-(J2040-K2040)</f>
        <v/>
      </c>
      <c r="T2040">
        <f>IF(N2040=0,0,IF(AND(ABS(S2040)&gt;Calc!$B$8,ABS(S2040)/ABS(N2040)&gt;Calc!$B$9),1,0))</f>
        <v/>
      </c>
      <c r="U2040">
        <f>IF(AND(A2040=Calc!$B$3,OR(Calc!$B$6="*",G2040=Calc!$B$6),OR(Calc!$B$7="*",F2040=Calc!$B$7)),1,0)</f>
        <v/>
      </c>
      <c r="V2040">
        <f>IF(AND(U2040=1,J2040&gt;0),J2040+ROW()/1000000,0)</f>
        <v/>
      </c>
      <c r="W2040">
        <f>IF(AND(U2040=1,OR(N2040&lt;&gt;0,J2040&lt;&gt;0)),ABS(S2040)+ROW()/1000000,0)</f>
        <v/>
      </c>
      <c r="X2040">
        <f>IF(AND(U2040=1,T2040=1,C2040&lt;&gt;0),ABS(S2040)+ROW()/1000000,0)</f>
        <v/>
      </c>
    </row>
    <row r="2041">
      <c r="A2041" t="n">
        <v>201907</v>
      </c>
      <c r="B2041" t="inlineStr">
        <is>
          <t>07/2019</t>
        </is>
      </c>
      <c r="C2041" t="n">
        <v>51</v>
      </c>
      <c r="D2041" t="inlineStr">
        <is>
          <t>S51</t>
        </is>
      </c>
      <c r="E2041" t="inlineStr">
        <is>
          <t>Nexa Maine (S51)</t>
        </is>
      </c>
      <c r="F2041" t="inlineStr">
        <is>
          <t>Mỹ</t>
        </is>
      </c>
      <c r="G2041" t="inlineStr">
        <is>
          <t>POS</t>
        </is>
      </c>
      <c r="H2041" s="42" t="n">
        <v>30417.93</v>
      </c>
      <c r="I2041" s="42" t="n">
        <v>0</v>
      </c>
      <c r="J2041" s="42" t="n">
        <v>30417.93</v>
      </c>
      <c r="K2041" s="42" t="n">
        <v>3198</v>
      </c>
      <c r="L2041" s="42" t="n">
        <v>14</v>
      </c>
      <c r="M2041" s="42" t="n">
        <v>111</v>
      </c>
      <c r="N2041" s="42" t="n">
        <v>27219.93</v>
      </c>
      <c r="O2041" s="42" t="n">
        <v>30417.93</v>
      </c>
      <c r="P2041" s="42" t="n">
        <v>1</v>
      </c>
      <c r="Q2041" s="42" t="n">
        <v>0</v>
      </c>
      <c r="R2041" s="42" t="n">
        <v>0</v>
      </c>
      <c r="S2041" s="42">
        <f>N2041-(J2041-K2041)</f>
        <v/>
      </c>
      <c r="T2041">
        <f>IF(N2041=0,0,IF(AND(ABS(S2041)&gt;Calc!$B$8,ABS(S2041)/ABS(N2041)&gt;Calc!$B$9),1,0))</f>
        <v/>
      </c>
      <c r="U2041">
        <f>IF(AND(A2041=Calc!$B$3,OR(Calc!$B$6="*",G2041=Calc!$B$6),OR(Calc!$B$7="*",F2041=Calc!$B$7)),1,0)</f>
        <v/>
      </c>
      <c r="V2041">
        <f>IF(AND(U2041=1,J2041&gt;0),J2041+ROW()/1000000,0)</f>
        <v/>
      </c>
      <c r="W2041">
        <f>IF(AND(U2041=1,OR(N2041&lt;&gt;0,J2041&lt;&gt;0)),ABS(S2041)+ROW()/1000000,0)</f>
        <v/>
      </c>
      <c r="X2041">
        <f>IF(AND(U2041=1,T2041=1,C2041&lt;&gt;0),ABS(S2041)+ROW()/1000000,0)</f>
        <v/>
      </c>
    </row>
    <row r="2042">
      <c r="A2042" t="n">
        <v>201907</v>
      </c>
      <c r="B2042" t="inlineStr">
        <is>
          <t>07/2019</t>
        </is>
      </c>
      <c r="C2042" t="n">
        <v>53</v>
      </c>
      <c r="D2042" t="inlineStr">
        <is>
          <t>S53</t>
        </is>
      </c>
      <c r="E2042" t="inlineStr">
        <is>
          <t>Nexa Montana (S53)</t>
        </is>
      </c>
      <c r="F2042" t="inlineStr">
        <is>
          <t>Mỹ</t>
        </is>
      </c>
      <c r="G2042" t="inlineStr">
        <is>
          <t>POS</t>
        </is>
      </c>
      <c r="H2042" s="42" t="n">
        <v>9841.200000000001</v>
      </c>
      <c r="I2042" s="42" t="n">
        <v>0</v>
      </c>
      <c r="J2042" s="42" t="n">
        <v>9841.200000000001</v>
      </c>
      <c r="K2042" s="42" t="n">
        <v>79.98</v>
      </c>
      <c r="L2042" s="42" t="n">
        <v>9</v>
      </c>
      <c r="M2042" s="42" t="n">
        <v>46</v>
      </c>
      <c r="N2042" s="42" t="n">
        <v>9761.219999999999</v>
      </c>
      <c r="O2042" s="42" t="n">
        <v>9841.200000000001</v>
      </c>
      <c r="P2042" s="42" t="n">
        <v>0</v>
      </c>
      <c r="Q2042" s="42" t="n">
        <v>0</v>
      </c>
      <c r="R2042" s="42" t="n">
        <v>0</v>
      </c>
      <c r="S2042" s="42">
        <f>N2042-(J2042-K2042)</f>
        <v/>
      </c>
      <c r="T2042">
        <f>IF(N2042=0,0,IF(AND(ABS(S2042)&gt;Calc!$B$8,ABS(S2042)/ABS(N2042)&gt;Calc!$B$9),1,0))</f>
        <v/>
      </c>
      <c r="U2042">
        <f>IF(AND(A2042=Calc!$B$3,OR(Calc!$B$6="*",G2042=Calc!$B$6),OR(Calc!$B$7="*",F2042=Calc!$B$7)),1,0)</f>
        <v/>
      </c>
      <c r="V2042">
        <f>IF(AND(U2042=1,J2042&gt;0),J2042+ROW()/1000000,0)</f>
        <v/>
      </c>
      <c r="W2042">
        <f>IF(AND(U2042=1,OR(N2042&lt;&gt;0,J2042&lt;&gt;0)),ABS(S2042)+ROW()/1000000,0)</f>
        <v/>
      </c>
      <c r="X2042">
        <f>IF(AND(U2042=1,T2042=1,C2042&lt;&gt;0),ABS(S2042)+ROW()/1000000,0)</f>
        <v/>
      </c>
    </row>
    <row r="2043">
      <c r="A2043" t="n">
        <v>201907</v>
      </c>
      <c r="B2043" t="inlineStr">
        <is>
          <t>07/2019</t>
        </is>
      </c>
      <c r="C2043" t="n">
        <v>54</v>
      </c>
      <c r="D2043" t="inlineStr">
        <is>
          <t>S54</t>
        </is>
      </c>
      <c r="E2043" t="inlineStr">
        <is>
          <t>Nexa Nebraska (S54)</t>
        </is>
      </c>
      <c r="F2043" t="inlineStr">
        <is>
          <t>Mỹ</t>
        </is>
      </c>
      <c r="G2043" t="inlineStr">
        <is>
          <t>POS</t>
        </is>
      </c>
      <c r="H2043" s="42" t="n">
        <v>15863.05</v>
      </c>
      <c r="I2043" s="42" t="n">
        <v>0</v>
      </c>
      <c r="J2043" s="42" t="n">
        <v>15863.05</v>
      </c>
      <c r="K2043" s="42" t="n">
        <v>339.93</v>
      </c>
      <c r="L2043" s="42" t="n">
        <v>12</v>
      </c>
      <c r="M2043" s="42" t="n">
        <v>45</v>
      </c>
      <c r="N2043" s="42" t="n">
        <v>15523.12</v>
      </c>
      <c r="O2043" s="42" t="n">
        <v>15863.05</v>
      </c>
      <c r="P2043" s="42" t="n">
        <v>1</v>
      </c>
      <c r="Q2043" s="42" t="n">
        <v>0</v>
      </c>
      <c r="R2043" s="42" t="n">
        <v>1</v>
      </c>
      <c r="S2043" s="42">
        <f>N2043-(J2043-K2043)</f>
        <v/>
      </c>
      <c r="T2043">
        <f>IF(N2043=0,0,IF(AND(ABS(S2043)&gt;Calc!$B$8,ABS(S2043)/ABS(N2043)&gt;Calc!$B$9),1,0))</f>
        <v/>
      </c>
      <c r="U2043">
        <f>IF(AND(A2043=Calc!$B$3,OR(Calc!$B$6="*",G2043=Calc!$B$6),OR(Calc!$B$7="*",F2043=Calc!$B$7)),1,0)</f>
        <v/>
      </c>
      <c r="V2043">
        <f>IF(AND(U2043=1,J2043&gt;0),J2043+ROW()/1000000,0)</f>
        <v/>
      </c>
      <c r="W2043">
        <f>IF(AND(U2043=1,OR(N2043&lt;&gt;0,J2043&lt;&gt;0)),ABS(S2043)+ROW()/1000000,0)</f>
        <v/>
      </c>
      <c r="X2043">
        <f>IF(AND(U2043=1,T2043=1,C2043&lt;&gt;0),ABS(S2043)+ROW()/1000000,0)</f>
        <v/>
      </c>
    </row>
    <row r="2044">
      <c r="A2044" t="n">
        <v>201907</v>
      </c>
      <c r="B2044" t="inlineStr">
        <is>
          <t>07/2019</t>
        </is>
      </c>
      <c r="C2044" t="n">
        <v>55</v>
      </c>
      <c r="D2044" t="inlineStr">
        <is>
          <t>S55</t>
        </is>
      </c>
      <c r="E2044" t="inlineStr">
        <is>
          <t>Nexa Nevada (S55)</t>
        </is>
      </c>
      <c r="F2044" t="inlineStr">
        <is>
          <t>Mỹ</t>
        </is>
      </c>
      <c r="G2044" t="inlineStr">
        <is>
          <t>POS</t>
        </is>
      </c>
      <c r="H2044" s="42" t="n">
        <v>42140.6</v>
      </c>
      <c r="I2044" s="42" t="n">
        <v>0</v>
      </c>
      <c r="J2044" s="42" t="n">
        <v>42140.6</v>
      </c>
      <c r="K2044" s="42" t="n">
        <v>433.98</v>
      </c>
      <c r="L2044" s="42" t="n">
        <v>14</v>
      </c>
      <c r="M2044" s="42" t="n">
        <v>165</v>
      </c>
      <c r="N2044" s="42" t="n">
        <v>41706.62</v>
      </c>
      <c r="O2044" s="42" t="n">
        <v>42140.6</v>
      </c>
      <c r="P2044" s="42" t="n">
        <v>1</v>
      </c>
      <c r="Q2044" s="42" t="n">
        <v>0</v>
      </c>
      <c r="R2044" s="42" t="n">
        <v>0</v>
      </c>
      <c r="S2044" s="42">
        <f>N2044-(J2044-K2044)</f>
        <v/>
      </c>
      <c r="T2044">
        <f>IF(N2044=0,0,IF(AND(ABS(S2044)&gt;Calc!$B$8,ABS(S2044)/ABS(N2044)&gt;Calc!$B$9),1,0))</f>
        <v/>
      </c>
      <c r="U2044">
        <f>IF(AND(A2044=Calc!$B$3,OR(Calc!$B$6="*",G2044=Calc!$B$6),OR(Calc!$B$7="*",F2044=Calc!$B$7)),1,0)</f>
        <v/>
      </c>
      <c r="V2044">
        <f>IF(AND(U2044=1,J2044&gt;0),J2044+ROW()/1000000,0)</f>
        <v/>
      </c>
      <c r="W2044">
        <f>IF(AND(U2044=1,OR(N2044&lt;&gt;0,J2044&lt;&gt;0)),ABS(S2044)+ROW()/1000000,0)</f>
        <v/>
      </c>
      <c r="X2044">
        <f>IF(AND(U2044=1,T2044=1,C2044&lt;&gt;0),ABS(S2044)+ROW()/1000000,0)</f>
        <v/>
      </c>
    </row>
    <row r="2045">
      <c r="A2045" t="n">
        <v>201907</v>
      </c>
      <c r="B2045" t="inlineStr">
        <is>
          <t>07/2019</t>
        </is>
      </c>
      <c r="C2045" t="n">
        <v>56</v>
      </c>
      <c r="D2045" t="inlineStr">
        <is>
          <t>S56</t>
        </is>
      </c>
      <c r="E2045" t="inlineStr">
        <is>
          <t>Nexa New Hampshire (S56)</t>
        </is>
      </c>
      <c r="F2045" t="inlineStr">
        <is>
          <t>Mỹ</t>
        </is>
      </c>
      <c r="G2045" t="inlineStr">
        <is>
          <t>POS</t>
        </is>
      </c>
      <c r="H2045" s="42" t="n">
        <v>29329.72</v>
      </c>
      <c r="I2045" s="42" t="n">
        <v>0</v>
      </c>
      <c r="J2045" s="42" t="n">
        <v>29329.72</v>
      </c>
      <c r="K2045" s="42" t="n">
        <v>2968.96</v>
      </c>
      <c r="L2045" s="42" t="n">
        <v>11</v>
      </c>
      <c r="M2045" s="42" t="n">
        <v>87</v>
      </c>
      <c r="N2045" s="42" t="n">
        <v>26360.76</v>
      </c>
      <c r="O2045" s="42" t="n">
        <v>29329.72</v>
      </c>
      <c r="P2045" s="42" t="n">
        <v>2</v>
      </c>
      <c r="Q2045" s="42" t="n">
        <v>0</v>
      </c>
      <c r="R2045" s="42" t="n">
        <v>0</v>
      </c>
      <c r="S2045" s="42">
        <f>N2045-(J2045-K2045)</f>
        <v/>
      </c>
      <c r="T2045">
        <f>IF(N2045=0,0,IF(AND(ABS(S2045)&gt;Calc!$B$8,ABS(S2045)/ABS(N2045)&gt;Calc!$B$9),1,0))</f>
        <v/>
      </c>
      <c r="U2045">
        <f>IF(AND(A2045=Calc!$B$3,OR(Calc!$B$6="*",G2045=Calc!$B$6),OR(Calc!$B$7="*",F2045=Calc!$B$7)),1,0)</f>
        <v/>
      </c>
      <c r="V2045">
        <f>IF(AND(U2045=1,J2045&gt;0),J2045+ROW()/1000000,0)</f>
        <v/>
      </c>
      <c r="W2045">
        <f>IF(AND(U2045=1,OR(N2045&lt;&gt;0,J2045&lt;&gt;0)),ABS(S2045)+ROW()/1000000,0)</f>
        <v/>
      </c>
      <c r="X2045">
        <f>IF(AND(U2045=1,T2045=1,C2045&lt;&gt;0),ABS(S2045)+ROW()/1000000,0)</f>
        <v/>
      </c>
    </row>
    <row r="2046">
      <c r="A2046" t="n">
        <v>201907</v>
      </c>
      <c r="B2046" t="inlineStr">
        <is>
          <t>07/2019</t>
        </is>
      </c>
      <c r="C2046" t="n">
        <v>57</v>
      </c>
      <c r="D2046" t="inlineStr">
        <is>
          <t>S57</t>
        </is>
      </c>
      <c r="E2046" t="inlineStr">
        <is>
          <t>Nexa New Mexico (S57)</t>
        </is>
      </c>
      <c r="F2046" t="inlineStr">
        <is>
          <t>Mỹ</t>
        </is>
      </c>
      <c r="G2046" t="inlineStr">
        <is>
          <t>POS</t>
        </is>
      </c>
      <c r="H2046" s="42" t="n">
        <v>30084.63</v>
      </c>
      <c r="I2046" s="42" t="n">
        <v>0</v>
      </c>
      <c r="J2046" s="42" t="n">
        <v>30084.63</v>
      </c>
      <c r="K2046" s="42" t="n">
        <v>499.98</v>
      </c>
      <c r="L2046" s="42" t="n">
        <v>20</v>
      </c>
      <c r="M2046" s="42" t="n">
        <v>107</v>
      </c>
      <c r="N2046" s="42" t="n">
        <v>31853.65</v>
      </c>
      <c r="O2046" s="42" t="n">
        <v>30084.63</v>
      </c>
      <c r="P2046" s="42" t="n">
        <v>3</v>
      </c>
      <c r="Q2046" s="42" t="n">
        <v>0</v>
      </c>
      <c r="R2046" s="42" t="n">
        <v>0</v>
      </c>
      <c r="S2046" s="42">
        <f>N2046-(J2046-K2046)</f>
        <v/>
      </c>
      <c r="T2046">
        <f>IF(N2046=0,0,IF(AND(ABS(S2046)&gt;Calc!$B$8,ABS(S2046)/ABS(N2046)&gt;Calc!$B$9),1,0))</f>
        <v/>
      </c>
      <c r="U2046">
        <f>IF(AND(A2046=Calc!$B$3,OR(Calc!$B$6="*",G2046=Calc!$B$6),OR(Calc!$B$7="*",F2046=Calc!$B$7)),1,0)</f>
        <v/>
      </c>
      <c r="V2046">
        <f>IF(AND(U2046=1,J2046&gt;0),J2046+ROW()/1000000,0)</f>
        <v/>
      </c>
      <c r="W2046">
        <f>IF(AND(U2046=1,OR(N2046&lt;&gt;0,J2046&lt;&gt;0)),ABS(S2046)+ROW()/1000000,0)</f>
        <v/>
      </c>
      <c r="X2046">
        <f>IF(AND(U2046=1,T2046=1,C2046&lt;&gt;0),ABS(S2046)+ROW()/1000000,0)</f>
        <v/>
      </c>
    </row>
    <row r="2047">
      <c r="A2047" t="n">
        <v>201907</v>
      </c>
      <c r="B2047" t="inlineStr">
        <is>
          <t>07/2019</t>
        </is>
      </c>
      <c r="C2047" t="n">
        <v>59</v>
      </c>
      <c r="D2047" t="inlineStr">
        <is>
          <t>S59</t>
        </is>
      </c>
      <c r="E2047" t="inlineStr">
        <is>
          <t>Nexa Oregon (S59)</t>
        </is>
      </c>
      <c r="F2047" t="inlineStr">
        <is>
          <t>Mỹ</t>
        </is>
      </c>
      <c r="G2047" t="inlineStr">
        <is>
          <t>POS</t>
        </is>
      </c>
      <c r="H2047" s="42" t="n">
        <v>30092.64</v>
      </c>
      <c r="I2047" s="42" t="n">
        <v>0</v>
      </c>
      <c r="J2047" s="42" t="n">
        <v>30092.64</v>
      </c>
      <c r="K2047" s="42" t="n">
        <v>1276</v>
      </c>
      <c r="L2047" s="42" t="n">
        <v>13</v>
      </c>
      <c r="M2047" s="42" t="n">
        <v>101</v>
      </c>
      <c r="N2047" s="42" t="n">
        <v>28816.64</v>
      </c>
      <c r="O2047" s="42" t="n">
        <v>30092.64</v>
      </c>
      <c r="P2047" s="42" t="n">
        <v>1</v>
      </c>
      <c r="Q2047" s="42" t="n">
        <v>0</v>
      </c>
      <c r="R2047" s="42" t="n">
        <v>0</v>
      </c>
      <c r="S2047" s="42">
        <f>N2047-(J2047-K2047)</f>
        <v/>
      </c>
      <c r="T2047">
        <f>IF(N2047=0,0,IF(AND(ABS(S2047)&gt;Calc!$B$8,ABS(S2047)/ABS(N2047)&gt;Calc!$B$9),1,0))</f>
        <v/>
      </c>
      <c r="U2047">
        <f>IF(AND(A2047=Calc!$B$3,OR(Calc!$B$6="*",G2047=Calc!$B$6),OR(Calc!$B$7="*",F2047=Calc!$B$7)),1,0)</f>
        <v/>
      </c>
      <c r="V2047">
        <f>IF(AND(U2047=1,J2047&gt;0),J2047+ROW()/1000000,0)</f>
        <v/>
      </c>
      <c r="W2047">
        <f>IF(AND(U2047=1,OR(N2047&lt;&gt;0,J2047&lt;&gt;0)),ABS(S2047)+ROW()/1000000,0)</f>
        <v/>
      </c>
      <c r="X2047">
        <f>IF(AND(U2047=1,T2047=1,C2047&lt;&gt;0),ABS(S2047)+ROW()/1000000,0)</f>
        <v/>
      </c>
    </row>
    <row r="2048">
      <c r="A2048" t="n">
        <v>201907</v>
      </c>
      <c r="B2048" t="inlineStr">
        <is>
          <t>07/2019</t>
        </is>
      </c>
      <c r="C2048" t="n">
        <v>61</v>
      </c>
      <c r="D2048" t="inlineStr">
        <is>
          <t>S61</t>
        </is>
      </c>
      <c r="E2048" t="inlineStr">
        <is>
          <t>Nexa South Carolina (S61)</t>
        </is>
      </c>
      <c r="F2048" t="inlineStr">
        <is>
          <t>Mỹ</t>
        </is>
      </c>
      <c r="G2048" t="inlineStr">
        <is>
          <t>POS</t>
        </is>
      </c>
      <c r="H2048" s="42" t="n">
        <v>35319.74</v>
      </c>
      <c r="I2048" s="42" t="n">
        <v>0</v>
      </c>
      <c r="J2048" s="42" t="n">
        <v>35319.74</v>
      </c>
      <c r="K2048" s="42" t="n">
        <v>0</v>
      </c>
      <c r="L2048" s="42" t="n">
        <v>21</v>
      </c>
      <c r="M2048" s="42" t="n">
        <v>151</v>
      </c>
      <c r="N2048" s="42" t="n">
        <v>35319.74</v>
      </c>
      <c r="O2048" s="42" t="n">
        <v>35319.74</v>
      </c>
      <c r="P2048" s="42" t="n">
        <v>0</v>
      </c>
      <c r="Q2048" s="42" t="n">
        <v>0</v>
      </c>
      <c r="R2048" s="42" t="n">
        <v>0</v>
      </c>
      <c r="S2048" s="42">
        <f>N2048-(J2048-K2048)</f>
        <v/>
      </c>
      <c r="T2048">
        <f>IF(N2048=0,0,IF(AND(ABS(S2048)&gt;Calc!$B$8,ABS(S2048)/ABS(N2048)&gt;Calc!$B$9),1,0))</f>
        <v/>
      </c>
      <c r="U2048">
        <f>IF(AND(A2048=Calc!$B$3,OR(Calc!$B$6="*",G2048=Calc!$B$6),OR(Calc!$B$7="*",F2048=Calc!$B$7)),1,0)</f>
        <v/>
      </c>
      <c r="V2048">
        <f>IF(AND(U2048=1,J2048&gt;0),J2048+ROW()/1000000,0)</f>
        <v/>
      </c>
      <c r="W2048">
        <f>IF(AND(U2048=1,OR(N2048&lt;&gt;0,J2048&lt;&gt;0)),ABS(S2048)+ROW()/1000000,0)</f>
        <v/>
      </c>
      <c r="X2048">
        <f>IF(AND(U2048=1,T2048=1,C2048&lt;&gt;0),ABS(S2048)+ROW()/1000000,0)</f>
        <v/>
      </c>
    </row>
    <row r="2049">
      <c r="A2049" t="n">
        <v>201907</v>
      </c>
      <c r="B2049" t="inlineStr">
        <is>
          <t>07/2019</t>
        </is>
      </c>
      <c r="C2049" t="n">
        <v>62</v>
      </c>
      <c r="D2049" t="inlineStr">
        <is>
          <t>S62</t>
        </is>
      </c>
      <c r="E2049" t="inlineStr">
        <is>
          <t>Nexa South Dakota (S62)</t>
        </is>
      </c>
      <c r="F2049" t="inlineStr">
        <is>
          <t>Mỹ</t>
        </is>
      </c>
      <c r="G2049" t="inlineStr">
        <is>
          <t>POS</t>
        </is>
      </c>
      <c r="H2049" s="42" t="n">
        <v>25886.98</v>
      </c>
      <c r="I2049" s="42" t="n">
        <v>0</v>
      </c>
      <c r="J2049" s="42" t="n">
        <v>25886.98</v>
      </c>
      <c r="K2049" s="42" t="n">
        <v>0</v>
      </c>
      <c r="L2049" s="42" t="n">
        <v>10</v>
      </c>
      <c r="M2049" s="42" t="n">
        <v>61</v>
      </c>
      <c r="N2049" s="42" t="n">
        <v>25886.98</v>
      </c>
      <c r="O2049" s="42" t="n">
        <v>25886.98</v>
      </c>
      <c r="P2049" s="42" t="n">
        <v>0</v>
      </c>
      <c r="Q2049" s="42" t="n">
        <v>0</v>
      </c>
      <c r="R2049" s="42" t="n">
        <v>0</v>
      </c>
      <c r="S2049" s="42">
        <f>N2049-(J2049-K2049)</f>
        <v/>
      </c>
      <c r="T2049">
        <f>IF(N2049=0,0,IF(AND(ABS(S2049)&gt;Calc!$B$8,ABS(S2049)/ABS(N2049)&gt;Calc!$B$9),1,0))</f>
        <v/>
      </c>
      <c r="U2049">
        <f>IF(AND(A2049=Calc!$B$3,OR(Calc!$B$6="*",G2049=Calc!$B$6),OR(Calc!$B$7="*",F2049=Calc!$B$7)),1,0)</f>
        <v/>
      </c>
      <c r="V2049">
        <f>IF(AND(U2049=1,J2049&gt;0),J2049+ROW()/1000000,0)</f>
        <v/>
      </c>
      <c r="W2049">
        <f>IF(AND(U2049=1,OR(N2049&lt;&gt;0,J2049&lt;&gt;0)),ABS(S2049)+ROW()/1000000,0)</f>
        <v/>
      </c>
      <c r="X2049">
        <f>IF(AND(U2049=1,T2049=1,C2049&lt;&gt;0),ABS(S2049)+ROW()/1000000,0)</f>
        <v/>
      </c>
    </row>
    <row r="2050">
      <c r="A2050" t="n">
        <v>201907</v>
      </c>
      <c r="B2050" t="inlineStr">
        <is>
          <t>07/2019</t>
        </is>
      </c>
      <c r="C2050" t="n">
        <v>63</v>
      </c>
      <c r="D2050" t="inlineStr">
        <is>
          <t>S63</t>
        </is>
      </c>
      <c r="E2050" t="inlineStr">
        <is>
          <t>Nexa Utah (S63)</t>
        </is>
      </c>
      <c r="F2050" t="inlineStr">
        <is>
          <t>Mỹ</t>
        </is>
      </c>
      <c r="G2050" t="inlineStr">
        <is>
          <t>POS</t>
        </is>
      </c>
      <c r="H2050" s="42" t="n">
        <v>26740.31</v>
      </c>
      <c r="I2050" s="42" t="n">
        <v>0</v>
      </c>
      <c r="J2050" s="42" t="n">
        <v>26740.31</v>
      </c>
      <c r="K2050" s="42" t="n">
        <v>643</v>
      </c>
      <c r="L2050" s="42" t="n">
        <v>10</v>
      </c>
      <c r="M2050" s="42" t="n">
        <v>56</v>
      </c>
      <c r="N2050" s="42" t="n">
        <v>26097.31</v>
      </c>
      <c r="O2050" s="42" t="n">
        <v>26740.31</v>
      </c>
      <c r="P2050" s="42" t="n">
        <v>0</v>
      </c>
      <c r="Q2050" s="42" t="n">
        <v>0</v>
      </c>
      <c r="R2050" s="42" t="n">
        <v>0</v>
      </c>
      <c r="S2050" s="42">
        <f>N2050-(J2050-K2050)</f>
        <v/>
      </c>
      <c r="T2050">
        <f>IF(N2050=0,0,IF(AND(ABS(S2050)&gt;Calc!$B$8,ABS(S2050)/ABS(N2050)&gt;Calc!$B$9),1,0))</f>
        <v/>
      </c>
      <c r="U2050">
        <f>IF(AND(A2050=Calc!$B$3,OR(Calc!$B$6="*",G2050=Calc!$B$6),OR(Calc!$B$7="*",F2050=Calc!$B$7)),1,0)</f>
        <v/>
      </c>
      <c r="V2050">
        <f>IF(AND(U2050=1,J2050&gt;0),J2050+ROW()/1000000,0)</f>
        <v/>
      </c>
      <c r="W2050">
        <f>IF(AND(U2050=1,OR(N2050&lt;&gt;0,J2050&lt;&gt;0)),ABS(S2050)+ROW()/1000000,0)</f>
        <v/>
      </c>
      <c r="X2050">
        <f>IF(AND(U2050=1,T2050=1,C2050&lt;&gt;0),ABS(S2050)+ROW()/1000000,0)</f>
        <v/>
      </c>
    </row>
    <row r="2051">
      <c r="A2051" t="n">
        <v>201907</v>
      </c>
      <c r="B2051" t="inlineStr">
        <is>
          <t>07/2019</t>
        </is>
      </c>
      <c r="C2051" t="n">
        <v>64</v>
      </c>
      <c r="D2051" t="inlineStr">
        <is>
          <t>S64</t>
        </is>
      </c>
      <c r="E2051" t="inlineStr">
        <is>
          <t>Nexa Washington DC (S64)</t>
        </is>
      </c>
      <c r="F2051" t="inlineStr">
        <is>
          <t>Mỹ</t>
        </is>
      </c>
      <c r="G2051" t="inlineStr">
        <is>
          <t>POS</t>
        </is>
      </c>
      <c r="H2051" s="42" t="n">
        <v>28691.25</v>
      </c>
      <c r="I2051" s="42" t="n">
        <v>0</v>
      </c>
      <c r="J2051" s="42" t="n">
        <v>28691.25</v>
      </c>
      <c r="K2051" s="42" t="n">
        <v>228.99</v>
      </c>
      <c r="L2051" s="42" t="n">
        <v>12</v>
      </c>
      <c r="M2051" s="42" t="n">
        <v>114</v>
      </c>
      <c r="N2051" s="42" t="n">
        <v>28462.26</v>
      </c>
      <c r="O2051" s="42" t="n">
        <v>28691.25</v>
      </c>
      <c r="P2051" s="42" t="n">
        <v>0</v>
      </c>
      <c r="Q2051" s="42" t="n">
        <v>0</v>
      </c>
      <c r="R2051" s="42" t="n">
        <v>0</v>
      </c>
      <c r="S2051" s="42">
        <f>N2051-(J2051-K2051)</f>
        <v/>
      </c>
      <c r="T2051">
        <f>IF(N2051=0,0,IF(AND(ABS(S2051)&gt;Calc!$B$8,ABS(S2051)/ABS(N2051)&gt;Calc!$B$9),1,0))</f>
        <v/>
      </c>
      <c r="U2051">
        <f>IF(AND(A2051=Calc!$B$3,OR(Calc!$B$6="*",G2051=Calc!$B$6),OR(Calc!$B$7="*",F2051=Calc!$B$7)),1,0)</f>
        <v/>
      </c>
      <c r="V2051">
        <f>IF(AND(U2051=1,J2051&gt;0),J2051+ROW()/1000000,0)</f>
        <v/>
      </c>
      <c r="W2051">
        <f>IF(AND(U2051=1,OR(N2051&lt;&gt;0,J2051&lt;&gt;0)),ABS(S2051)+ROW()/1000000,0)</f>
        <v/>
      </c>
      <c r="X2051">
        <f>IF(AND(U2051=1,T2051=1,C2051&lt;&gt;0),ABS(S2051)+ROW()/1000000,0)</f>
        <v/>
      </c>
    </row>
    <row r="2052">
      <c r="A2052" t="n">
        <v>201907</v>
      </c>
      <c r="B2052" t="inlineStr">
        <is>
          <t>07/2019</t>
        </is>
      </c>
      <c r="C2052" t="n">
        <v>65</v>
      </c>
      <c r="D2052" t="inlineStr">
        <is>
          <t>S65</t>
        </is>
      </c>
      <c r="E2052" t="inlineStr">
        <is>
          <t>Nexa West Virginia (S65)</t>
        </is>
      </c>
      <c r="F2052" t="inlineStr">
        <is>
          <t>Mỹ</t>
        </is>
      </c>
      <c r="G2052" t="inlineStr">
        <is>
          <t>POS</t>
        </is>
      </c>
      <c r="H2052" s="42" t="n">
        <v>35803.83</v>
      </c>
      <c r="I2052" s="42" t="n">
        <v>0</v>
      </c>
      <c r="J2052" s="42" t="n">
        <v>35803.83</v>
      </c>
      <c r="K2052" s="42" t="n">
        <v>0</v>
      </c>
      <c r="L2052" s="42" t="n">
        <v>16</v>
      </c>
      <c r="M2052" s="42" t="n">
        <v>127</v>
      </c>
      <c r="N2052" s="42" t="n">
        <v>35803.83</v>
      </c>
      <c r="O2052" s="42" t="n">
        <v>35803.83</v>
      </c>
      <c r="P2052" s="42" t="n">
        <v>0</v>
      </c>
      <c r="Q2052" s="42" t="n">
        <v>0</v>
      </c>
      <c r="R2052" s="42" t="n">
        <v>0</v>
      </c>
      <c r="S2052" s="42">
        <f>N2052-(J2052-K2052)</f>
        <v/>
      </c>
      <c r="T2052">
        <f>IF(N2052=0,0,IF(AND(ABS(S2052)&gt;Calc!$B$8,ABS(S2052)/ABS(N2052)&gt;Calc!$B$9),1,0))</f>
        <v/>
      </c>
      <c r="U2052">
        <f>IF(AND(A2052=Calc!$B$3,OR(Calc!$B$6="*",G2052=Calc!$B$6),OR(Calc!$B$7="*",F2052=Calc!$B$7)),1,0)</f>
        <v/>
      </c>
      <c r="V2052">
        <f>IF(AND(U2052=1,J2052&gt;0),J2052+ROW()/1000000,0)</f>
        <v/>
      </c>
      <c r="W2052">
        <f>IF(AND(U2052=1,OR(N2052&lt;&gt;0,J2052&lt;&gt;0)),ABS(S2052)+ROW()/1000000,0)</f>
        <v/>
      </c>
      <c r="X2052">
        <f>IF(AND(U2052=1,T2052=1,C2052&lt;&gt;0),ABS(S2052)+ROW()/1000000,0)</f>
        <v/>
      </c>
    </row>
    <row r="2053">
      <c r="A2053" t="n">
        <v>201907</v>
      </c>
      <c r="B2053" t="inlineStr">
        <is>
          <t>07/2019</t>
        </is>
      </c>
      <c r="C2053" t="n">
        <v>66</v>
      </c>
      <c r="D2053" t="inlineStr">
        <is>
          <t>S66</t>
        </is>
      </c>
      <c r="E2053" t="inlineStr">
        <is>
          <t>Nexa Wyoming (S66)</t>
        </is>
      </c>
      <c r="F2053" t="inlineStr">
        <is>
          <t>Mỹ</t>
        </is>
      </c>
      <c r="G2053" t="inlineStr">
        <is>
          <t>POS</t>
        </is>
      </c>
      <c r="H2053" s="42" t="n">
        <v>33493.68</v>
      </c>
      <c r="I2053" s="42" t="n">
        <v>0</v>
      </c>
      <c r="J2053" s="42" t="n">
        <v>33493.68</v>
      </c>
      <c r="K2053" s="42" t="n">
        <v>96</v>
      </c>
      <c r="L2053" s="42" t="n">
        <v>17</v>
      </c>
      <c r="M2053" s="42" t="n">
        <v>123</v>
      </c>
      <c r="N2053" s="42" t="n">
        <v>33397.68</v>
      </c>
      <c r="O2053" s="42" t="n">
        <v>33493.68</v>
      </c>
      <c r="P2053" s="42" t="n">
        <v>1</v>
      </c>
      <c r="Q2053" s="42" t="n">
        <v>0</v>
      </c>
      <c r="R2053" s="42" t="n">
        <v>0</v>
      </c>
      <c r="S2053" s="42">
        <f>N2053-(J2053-K2053)</f>
        <v/>
      </c>
      <c r="T2053">
        <f>IF(N2053=0,0,IF(AND(ABS(S2053)&gt;Calc!$B$8,ABS(S2053)/ABS(N2053)&gt;Calc!$B$9),1,0))</f>
        <v/>
      </c>
      <c r="U2053">
        <f>IF(AND(A2053=Calc!$B$3,OR(Calc!$B$6="*",G2053=Calc!$B$6),OR(Calc!$B$7="*",F2053=Calc!$B$7)),1,0)</f>
        <v/>
      </c>
      <c r="V2053">
        <f>IF(AND(U2053=1,J2053&gt;0),J2053+ROW()/1000000,0)</f>
        <v/>
      </c>
      <c r="W2053">
        <f>IF(AND(U2053=1,OR(N2053&lt;&gt;0,J2053&lt;&gt;0)),ABS(S2053)+ROW()/1000000,0)</f>
        <v/>
      </c>
      <c r="X2053">
        <f>IF(AND(U2053=1,T2053=1,C2053&lt;&gt;0),ABS(S2053)+ROW()/1000000,0)</f>
        <v/>
      </c>
    </row>
    <row r="2054">
      <c r="A2054" t="n">
        <v>201908</v>
      </c>
      <c r="B2054" t="inlineStr">
        <is>
          <t>08/2019</t>
        </is>
      </c>
      <c r="C2054" t="n">
        <v>0</v>
      </c>
      <c r="D2054" t="inlineStr">
        <is>
          <t>ONL</t>
        </is>
      </c>
      <c r="E2054" t="inlineStr">
        <is>
          <t>Nexa Online (website/app)</t>
        </is>
      </c>
      <c r="F2054" t="inlineStr">
        <is>
          <t>Online</t>
        </is>
      </c>
      <c r="G2054" t="inlineStr">
        <is>
          <t>ONLINE</t>
        </is>
      </c>
      <c r="H2054" s="42" t="n">
        <v>351114.85</v>
      </c>
      <c r="I2054" s="42" t="n">
        <v>21488.63</v>
      </c>
      <c r="J2054" s="42" t="n">
        <v>329626.22</v>
      </c>
      <c r="K2054" s="42" t="n">
        <v>3611.45</v>
      </c>
      <c r="L2054" s="42" t="n">
        <v>178</v>
      </c>
      <c r="M2054" s="42" t="n">
        <v>1273</v>
      </c>
      <c r="N2054" s="42" t="n">
        <v>261810.6</v>
      </c>
      <c r="O2054" s="42" t="n">
        <v>265422.05</v>
      </c>
      <c r="P2054" s="42" t="n">
        <v>2</v>
      </c>
      <c r="Q2054" s="42" t="n">
        <v>0</v>
      </c>
      <c r="R2054" s="42" t="n">
        <v>0</v>
      </c>
      <c r="S2054" s="42">
        <f>N2054-(J2054-K2054)</f>
        <v/>
      </c>
      <c r="T2054">
        <f>IF(N2054=0,0,IF(AND(ABS(S2054)&gt;Calc!$B$8,ABS(S2054)/ABS(N2054)&gt;Calc!$B$9),1,0))</f>
        <v/>
      </c>
      <c r="U2054">
        <f>IF(AND(A2054=Calc!$B$3,OR(Calc!$B$6="*",G2054=Calc!$B$6),OR(Calc!$B$7="*",F2054=Calc!$B$7)),1,0)</f>
        <v/>
      </c>
      <c r="V2054">
        <f>IF(AND(U2054=1,J2054&gt;0),J2054+ROW()/1000000,0)</f>
        <v/>
      </c>
      <c r="W2054">
        <f>IF(AND(U2054=1,OR(N2054&lt;&gt;0,J2054&lt;&gt;0)),ABS(S2054)+ROW()/1000000,0)</f>
        <v/>
      </c>
      <c r="X2054">
        <f>IF(AND(U2054=1,T2054=1,C2054&lt;&gt;0),ABS(S2054)+ROW()/1000000,0)</f>
        <v/>
      </c>
    </row>
    <row r="2055">
      <c r="A2055" t="n">
        <v>201908</v>
      </c>
      <c r="B2055" t="inlineStr">
        <is>
          <t>08/2019</t>
        </is>
      </c>
      <c r="C2055" t="n">
        <v>1</v>
      </c>
      <c r="D2055" t="inlineStr">
        <is>
          <t>S01</t>
        </is>
      </c>
      <c r="E2055" t="inlineStr">
        <is>
          <t>Nexa Australian Capital Territory (S01)</t>
        </is>
      </c>
      <c r="F2055" t="inlineStr">
        <is>
          <t>Úc</t>
        </is>
      </c>
      <c r="G2055" t="inlineStr">
        <is>
          <t>POS</t>
        </is>
      </c>
      <c r="H2055" s="42" t="n">
        <v>2036.71</v>
      </c>
      <c r="I2055" s="42" t="n">
        <v>0</v>
      </c>
      <c r="J2055" s="42" t="n">
        <v>2036.71</v>
      </c>
      <c r="K2055" s="42" t="n">
        <v>27.56</v>
      </c>
      <c r="L2055" s="42" t="n">
        <v>2</v>
      </c>
      <c r="M2055" s="42" t="n">
        <v>12</v>
      </c>
      <c r="N2055" s="42" t="n">
        <v>2009.15</v>
      </c>
      <c r="O2055" s="42" t="n">
        <v>2036.71</v>
      </c>
      <c r="P2055" s="42" t="n">
        <v>0</v>
      </c>
      <c r="Q2055" s="42" t="n">
        <v>0</v>
      </c>
      <c r="R2055" s="42" t="n">
        <v>0</v>
      </c>
      <c r="S2055" s="42">
        <f>N2055-(J2055-K2055)</f>
        <v/>
      </c>
      <c r="T2055">
        <f>IF(N2055=0,0,IF(AND(ABS(S2055)&gt;Calc!$B$8,ABS(S2055)/ABS(N2055)&gt;Calc!$B$9),1,0))</f>
        <v/>
      </c>
      <c r="U2055">
        <f>IF(AND(A2055=Calc!$B$3,OR(Calc!$B$6="*",G2055=Calc!$B$6),OR(Calc!$B$7="*",F2055=Calc!$B$7)),1,0)</f>
        <v/>
      </c>
      <c r="V2055">
        <f>IF(AND(U2055=1,J2055&gt;0),J2055+ROW()/1000000,0)</f>
        <v/>
      </c>
      <c r="W2055">
        <f>IF(AND(U2055=1,OR(N2055&lt;&gt;0,J2055&lt;&gt;0)),ABS(S2055)+ROW()/1000000,0)</f>
        <v/>
      </c>
      <c r="X2055">
        <f>IF(AND(U2055=1,T2055=1,C2055&lt;&gt;0),ABS(S2055)+ROW()/1000000,0)</f>
        <v/>
      </c>
    </row>
    <row r="2056">
      <c r="A2056" t="n">
        <v>201908</v>
      </c>
      <c r="B2056" t="inlineStr">
        <is>
          <t>08/2019</t>
        </is>
      </c>
      <c r="C2056" t="n">
        <v>4</v>
      </c>
      <c r="D2056" t="inlineStr">
        <is>
          <t>S04</t>
        </is>
      </c>
      <c r="E2056" t="inlineStr">
        <is>
          <t>Nexa Tasmania (S04)</t>
        </is>
      </c>
      <c r="F2056" t="inlineStr">
        <is>
          <t>Úc</t>
        </is>
      </c>
      <c r="G2056" t="inlineStr">
        <is>
          <t>POS</t>
        </is>
      </c>
      <c r="H2056" s="42" t="n">
        <v>22436.83</v>
      </c>
      <c r="I2056" s="42" t="n">
        <v>1447.29</v>
      </c>
      <c r="J2056" s="42" t="n">
        <v>20989.54</v>
      </c>
      <c r="K2056" s="42" t="n">
        <v>738</v>
      </c>
      <c r="L2056" s="42" t="n">
        <v>4</v>
      </c>
      <c r="M2056" s="42" t="n">
        <v>24</v>
      </c>
      <c r="N2056" s="42" t="n">
        <v>20251.54</v>
      </c>
      <c r="O2056" s="42" t="n">
        <v>20989.54</v>
      </c>
      <c r="P2056" s="42" t="n">
        <v>0</v>
      </c>
      <c r="Q2056" s="42" t="n">
        <v>0</v>
      </c>
      <c r="R2056" s="42" t="n">
        <v>0</v>
      </c>
      <c r="S2056" s="42">
        <f>N2056-(J2056-K2056)</f>
        <v/>
      </c>
      <c r="T2056">
        <f>IF(N2056=0,0,IF(AND(ABS(S2056)&gt;Calc!$B$8,ABS(S2056)/ABS(N2056)&gt;Calc!$B$9),1,0))</f>
        <v/>
      </c>
      <c r="U2056">
        <f>IF(AND(A2056=Calc!$B$3,OR(Calc!$B$6="*",G2056=Calc!$B$6),OR(Calc!$B$7="*",F2056=Calc!$B$7)),1,0)</f>
        <v/>
      </c>
      <c r="V2056">
        <f>IF(AND(U2056=1,J2056&gt;0),J2056+ROW()/1000000,0)</f>
        <v/>
      </c>
      <c r="W2056">
        <f>IF(AND(U2056=1,OR(N2056&lt;&gt;0,J2056&lt;&gt;0)),ABS(S2056)+ROW()/1000000,0)</f>
        <v/>
      </c>
      <c r="X2056">
        <f>IF(AND(U2056=1,T2056=1,C2056&lt;&gt;0),ABS(S2056)+ROW()/1000000,0)</f>
        <v/>
      </c>
    </row>
    <row r="2057">
      <c r="A2057" t="n">
        <v>201908</v>
      </c>
      <c r="B2057" t="inlineStr">
        <is>
          <t>08/2019</t>
        </is>
      </c>
      <c r="C2057" t="n">
        <v>5</v>
      </c>
      <c r="D2057" t="inlineStr">
        <is>
          <t>S05</t>
        </is>
      </c>
      <c r="E2057" t="inlineStr">
        <is>
          <t>Nexa Victoria (S05)</t>
        </is>
      </c>
      <c r="F2057" t="inlineStr">
        <is>
          <t>Úc</t>
        </is>
      </c>
      <c r="G2057" t="inlineStr">
        <is>
          <t>POS</t>
        </is>
      </c>
      <c r="H2057" s="42" t="n">
        <v>27665.29</v>
      </c>
      <c r="I2057" s="42" t="n">
        <v>1481.38</v>
      </c>
      <c r="J2057" s="42" t="n">
        <v>26183.91</v>
      </c>
      <c r="K2057" s="42" t="n">
        <v>1387</v>
      </c>
      <c r="L2057" s="42" t="n">
        <v>14</v>
      </c>
      <c r="M2057" s="42" t="n">
        <v>109</v>
      </c>
      <c r="N2057" s="42" t="n">
        <v>24796.91</v>
      </c>
      <c r="O2057" s="42" t="n">
        <v>26183.91</v>
      </c>
      <c r="P2057" s="42" t="n">
        <v>0</v>
      </c>
      <c r="Q2057" s="42" t="n">
        <v>0</v>
      </c>
      <c r="R2057" s="42" t="n">
        <v>0</v>
      </c>
      <c r="S2057" s="42">
        <f>N2057-(J2057-K2057)</f>
        <v/>
      </c>
      <c r="T2057">
        <f>IF(N2057=0,0,IF(AND(ABS(S2057)&gt;Calc!$B$8,ABS(S2057)/ABS(N2057)&gt;Calc!$B$9),1,0))</f>
        <v/>
      </c>
      <c r="U2057">
        <f>IF(AND(A2057=Calc!$B$3,OR(Calc!$B$6="*",G2057=Calc!$B$6),OR(Calc!$B$7="*",F2057=Calc!$B$7)),1,0)</f>
        <v/>
      </c>
      <c r="V2057">
        <f>IF(AND(U2057=1,J2057&gt;0),J2057+ROW()/1000000,0)</f>
        <v/>
      </c>
      <c r="W2057">
        <f>IF(AND(U2057=1,OR(N2057&lt;&gt;0,J2057&lt;&gt;0)),ABS(S2057)+ROW()/1000000,0)</f>
        <v/>
      </c>
      <c r="X2057">
        <f>IF(AND(U2057=1,T2057=1,C2057&lt;&gt;0),ABS(S2057)+ROW()/1000000,0)</f>
        <v/>
      </c>
    </row>
    <row r="2058">
      <c r="A2058" t="n">
        <v>201908</v>
      </c>
      <c r="B2058" t="inlineStr">
        <is>
          <t>08/2019</t>
        </is>
      </c>
      <c r="C2058" t="n">
        <v>6</v>
      </c>
      <c r="D2058" t="inlineStr">
        <is>
          <t>S06</t>
        </is>
      </c>
      <c r="E2058" t="inlineStr">
        <is>
          <t>Nexa Western Australia (S06)</t>
        </is>
      </c>
      <c r="F2058" t="inlineStr">
        <is>
          <t>Úc</t>
        </is>
      </c>
      <c r="G2058" t="inlineStr">
        <is>
          <t>POS</t>
        </is>
      </c>
      <c r="H2058" s="42" t="n">
        <v>7695.44</v>
      </c>
      <c r="I2058" s="42" t="n">
        <v>496.16</v>
      </c>
      <c r="J2058" s="42" t="n">
        <v>7199.28</v>
      </c>
      <c r="K2058" s="42" t="n">
        <v>599.98</v>
      </c>
      <c r="L2058" s="42" t="n">
        <v>5</v>
      </c>
      <c r="M2058" s="42" t="n">
        <v>30</v>
      </c>
      <c r="N2058" s="42" t="n">
        <v>6599.3</v>
      </c>
      <c r="O2058" s="42" t="n">
        <v>7199.28</v>
      </c>
      <c r="P2058" s="42" t="n">
        <v>0</v>
      </c>
      <c r="Q2058" s="42" t="n">
        <v>0</v>
      </c>
      <c r="R2058" s="42" t="n">
        <v>0</v>
      </c>
      <c r="S2058" s="42">
        <f>N2058-(J2058-K2058)</f>
        <v/>
      </c>
      <c r="T2058">
        <f>IF(N2058=0,0,IF(AND(ABS(S2058)&gt;Calc!$B$8,ABS(S2058)/ABS(N2058)&gt;Calc!$B$9),1,0))</f>
        <v/>
      </c>
      <c r="U2058">
        <f>IF(AND(A2058=Calc!$B$3,OR(Calc!$B$6="*",G2058=Calc!$B$6),OR(Calc!$B$7="*",F2058=Calc!$B$7)),1,0)</f>
        <v/>
      </c>
      <c r="V2058">
        <f>IF(AND(U2058=1,J2058&gt;0),J2058+ROW()/1000000,0)</f>
        <v/>
      </c>
      <c r="W2058">
        <f>IF(AND(U2058=1,OR(N2058&lt;&gt;0,J2058&lt;&gt;0)),ABS(S2058)+ROW()/1000000,0)</f>
        <v/>
      </c>
      <c r="X2058">
        <f>IF(AND(U2058=1,T2058=1,C2058&lt;&gt;0),ABS(S2058)+ROW()/1000000,0)</f>
        <v/>
      </c>
    </row>
    <row r="2059">
      <c r="A2059" t="n">
        <v>201908</v>
      </c>
      <c r="B2059" t="inlineStr">
        <is>
          <t>08/2019</t>
        </is>
      </c>
      <c r="C2059" t="n">
        <v>8</v>
      </c>
      <c r="D2059" t="inlineStr">
        <is>
          <t>S08</t>
        </is>
      </c>
      <c r="E2059" t="inlineStr">
        <is>
          <t>Nexa Newfoundland and Labrador (S08)</t>
        </is>
      </c>
      <c r="F2059" t="inlineStr">
        <is>
          <t>Canada</t>
        </is>
      </c>
      <c r="G2059" t="inlineStr">
        <is>
          <t>POS</t>
        </is>
      </c>
      <c r="H2059" s="42" t="n">
        <v>38316.81</v>
      </c>
      <c r="I2059" s="42" t="n">
        <v>2901.84</v>
      </c>
      <c r="J2059" s="42" t="n">
        <v>35414.97</v>
      </c>
      <c r="K2059" s="42" t="n">
        <v>1755</v>
      </c>
      <c r="L2059" s="42" t="n">
        <v>18</v>
      </c>
      <c r="M2059" s="42" t="n">
        <v>159</v>
      </c>
      <c r="N2059" s="42" t="n">
        <v>33659.97</v>
      </c>
      <c r="O2059" s="42" t="n">
        <v>35414.97</v>
      </c>
      <c r="P2059" s="42" t="n">
        <v>1</v>
      </c>
      <c r="Q2059" s="42" t="n">
        <v>0</v>
      </c>
      <c r="R2059" s="42" t="n">
        <v>0</v>
      </c>
      <c r="S2059" s="42">
        <f>N2059-(J2059-K2059)</f>
        <v/>
      </c>
      <c r="T2059">
        <f>IF(N2059=0,0,IF(AND(ABS(S2059)&gt;Calc!$B$8,ABS(S2059)/ABS(N2059)&gt;Calc!$B$9),1,0))</f>
        <v/>
      </c>
      <c r="U2059">
        <f>IF(AND(A2059=Calc!$B$3,OR(Calc!$B$6="*",G2059=Calc!$B$6),OR(Calc!$B$7="*",F2059=Calc!$B$7)),1,0)</f>
        <v/>
      </c>
      <c r="V2059">
        <f>IF(AND(U2059=1,J2059&gt;0),J2059+ROW()/1000000,0)</f>
        <v/>
      </c>
      <c r="W2059">
        <f>IF(AND(U2059=1,OR(N2059&lt;&gt;0,J2059&lt;&gt;0)),ABS(S2059)+ROW()/1000000,0)</f>
        <v/>
      </c>
      <c r="X2059">
        <f>IF(AND(U2059=1,T2059=1,C2059&lt;&gt;0),ABS(S2059)+ROW()/1000000,0)</f>
        <v/>
      </c>
    </row>
    <row r="2060">
      <c r="A2060" t="n">
        <v>201908</v>
      </c>
      <c r="B2060" t="inlineStr">
        <is>
          <t>08/2019</t>
        </is>
      </c>
      <c r="C2060" t="n">
        <v>9</v>
      </c>
      <c r="D2060" t="inlineStr">
        <is>
          <t>S09</t>
        </is>
      </c>
      <c r="E2060" t="inlineStr">
        <is>
          <t>Nexa Northwest Territories (S09)</t>
        </is>
      </c>
      <c r="F2060" t="inlineStr">
        <is>
          <t>Canada</t>
        </is>
      </c>
      <c r="G2060" t="inlineStr">
        <is>
          <t>POS</t>
        </is>
      </c>
      <c r="H2060" s="42" t="n">
        <v>21099.23</v>
      </c>
      <c r="I2060" s="42" t="n">
        <v>1259.84</v>
      </c>
      <c r="J2060" s="42" t="n">
        <v>19839.39</v>
      </c>
      <c r="K2060" s="42" t="n">
        <v>1373.98</v>
      </c>
      <c r="L2060" s="42" t="n">
        <v>14</v>
      </c>
      <c r="M2060" s="42" t="n">
        <v>126</v>
      </c>
      <c r="N2060" s="42" t="n">
        <v>18465.41</v>
      </c>
      <c r="O2060" s="42" t="n">
        <v>19839.39</v>
      </c>
      <c r="P2060" s="42" t="n">
        <v>0</v>
      </c>
      <c r="Q2060" s="42" t="n">
        <v>0</v>
      </c>
      <c r="R2060" s="42" t="n">
        <v>0</v>
      </c>
      <c r="S2060" s="42">
        <f>N2060-(J2060-K2060)</f>
        <v/>
      </c>
      <c r="T2060">
        <f>IF(N2060=0,0,IF(AND(ABS(S2060)&gt;Calc!$B$8,ABS(S2060)/ABS(N2060)&gt;Calc!$B$9),1,0))</f>
        <v/>
      </c>
      <c r="U2060">
        <f>IF(AND(A2060=Calc!$B$3,OR(Calc!$B$6="*",G2060=Calc!$B$6),OR(Calc!$B$7="*",F2060=Calc!$B$7)),1,0)</f>
        <v/>
      </c>
      <c r="V2060">
        <f>IF(AND(U2060=1,J2060&gt;0),J2060+ROW()/1000000,0)</f>
        <v/>
      </c>
      <c r="W2060">
        <f>IF(AND(U2060=1,OR(N2060&lt;&gt;0,J2060&lt;&gt;0)),ABS(S2060)+ROW()/1000000,0)</f>
        <v/>
      </c>
      <c r="X2060">
        <f>IF(AND(U2060=1,T2060=1,C2060&lt;&gt;0),ABS(S2060)+ROW()/1000000,0)</f>
        <v/>
      </c>
    </row>
    <row r="2061">
      <c r="A2061" t="n">
        <v>201908</v>
      </c>
      <c r="B2061" t="inlineStr">
        <is>
          <t>08/2019</t>
        </is>
      </c>
      <c r="C2061" t="n">
        <v>10</v>
      </c>
      <c r="D2061" t="inlineStr">
        <is>
          <t>S10</t>
        </is>
      </c>
      <c r="E2061" t="inlineStr">
        <is>
          <t>Nexa Nunavut (S10)</t>
        </is>
      </c>
      <c r="F2061" t="inlineStr">
        <is>
          <t>Canada</t>
        </is>
      </c>
      <c r="G2061" t="inlineStr">
        <is>
          <t>POS</t>
        </is>
      </c>
      <c r="H2061" s="42" t="n">
        <v>37998.86</v>
      </c>
      <c r="I2061" s="42" t="n">
        <v>2544.67</v>
      </c>
      <c r="J2061" s="42" t="n">
        <v>35454.19</v>
      </c>
      <c r="K2061" s="42" t="n">
        <v>438</v>
      </c>
      <c r="L2061" s="42" t="n">
        <v>23</v>
      </c>
      <c r="M2061" s="42" t="n">
        <v>173</v>
      </c>
      <c r="N2061" s="42" t="n">
        <v>35016.19</v>
      </c>
      <c r="O2061" s="42" t="n">
        <v>35454.19</v>
      </c>
      <c r="P2061" s="42" t="n">
        <v>0</v>
      </c>
      <c r="Q2061" s="42" t="n">
        <v>0</v>
      </c>
      <c r="R2061" s="42" t="n">
        <v>0</v>
      </c>
      <c r="S2061" s="42">
        <f>N2061-(J2061-K2061)</f>
        <v/>
      </c>
      <c r="T2061">
        <f>IF(N2061=0,0,IF(AND(ABS(S2061)&gt;Calc!$B$8,ABS(S2061)/ABS(N2061)&gt;Calc!$B$9),1,0))</f>
        <v/>
      </c>
      <c r="U2061">
        <f>IF(AND(A2061=Calc!$B$3,OR(Calc!$B$6="*",G2061=Calc!$B$6),OR(Calc!$B$7="*",F2061=Calc!$B$7)),1,0)</f>
        <v/>
      </c>
      <c r="V2061">
        <f>IF(AND(U2061=1,J2061&gt;0),J2061+ROW()/1000000,0)</f>
        <v/>
      </c>
      <c r="W2061">
        <f>IF(AND(U2061=1,OR(N2061&lt;&gt;0,J2061&lt;&gt;0)),ABS(S2061)+ROW()/1000000,0)</f>
        <v/>
      </c>
      <c r="X2061">
        <f>IF(AND(U2061=1,T2061=1,C2061&lt;&gt;0),ABS(S2061)+ROW()/1000000,0)</f>
        <v/>
      </c>
    </row>
    <row r="2062">
      <c r="A2062" t="n">
        <v>201908</v>
      </c>
      <c r="B2062" t="inlineStr">
        <is>
          <t>08/2019</t>
        </is>
      </c>
      <c r="C2062" t="n">
        <v>12</v>
      </c>
      <c r="D2062" t="inlineStr">
        <is>
          <t>S12</t>
        </is>
      </c>
      <c r="E2062" t="inlineStr">
        <is>
          <t>Nexa Basse-Normandie (S12)</t>
        </is>
      </c>
      <c r="F2062" t="inlineStr">
        <is>
          <t>Pháp</t>
        </is>
      </c>
      <c r="G2062" t="inlineStr">
        <is>
          <t>POS</t>
        </is>
      </c>
      <c r="H2062" s="42" t="n">
        <v>1176</v>
      </c>
      <c r="I2062" s="42" t="n">
        <v>117.6</v>
      </c>
      <c r="J2062" s="42" t="n">
        <v>1058.4</v>
      </c>
      <c r="K2062" s="42" t="n">
        <v>0</v>
      </c>
      <c r="L2062" s="42" t="n">
        <v>1</v>
      </c>
      <c r="M2062" s="42" t="n">
        <v>8</v>
      </c>
      <c r="N2062" s="42" t="n">
        <v>1058.4</v>
      </c>
      <c r="O2062" s="42" t="n">
        <v>1058.4</v>
      </c>
      <c r="P2062" s="42" t="n">
        <v>0</v>
      </c>
      <c r="Q2062" s="42" t="n">
        <v>0</v>
      </c>
      <c r="R2062" s="42" t="n">
        <v>0</v>
      </c>
      <c r="S2062" s="42">
        <f>N2062-(J2062-K2062)</f>
        <v/>
      </c>
      <c r="T2062">
        <f>IF(N2062=0,0,IF(AND(ABS(S2062)&gt;Calc!$B$8,ABS(S2062)/ABS(N2062)&gt;Calc!$B$9),1,0))</f>
        <v/>
      </c>
      <c r="U2062">
        <f>IF(AND(A2062=Calc!$B$3,OR(Calc!$B$6="*",G2062=Calc!$B$6),OR(Calc!$B$7="*",F2062=Calc!$B$7)),1,0)</f>
        <v/>
      </c>
      <c r="V2062">
        <f>IF(AND(U2062=1,J2062&gt;0),J2062+ROW()/1000000,0)</f>
        <v/>
      </c>
      <c r="W2062">
        <f>IF(AND(U2062=1,OR(N2062&lt;&gt;0,J2062&lt;&gt;0)),ABS(S2062)+ROW()/1000000,0)</f>
        <v/>
      </c>
      <c r="X2062">
        <f>IF(AND(U2062=1,T2062=1,C2062&lt;&gt;0),ABS(S2062)+ROW()/1000000,0)</f>
        <v/>
      </c>
    </row>
    <row r="2063">
      <c r="A2063" t="n">
        <v>201908</v>
      </c>
      <c r="B2063" t="inlineStr">
        <is>
          <t>08/2019</t>
        </is>
      </c>
      <c r="C2063" t="n">
        <v>13</v>
      </c>
      <c r="D2063" t="inlineStr">
        <is>
          <t>S13</t>
        </is>
      </c>
      <c r="E2063" t="inlineStr">
        <is>
          <t>Nexa Corse (S13)</t>
        </is>
      </c>
      <c r="F2063" t="inlineStr">
        <is>
          <t>Pháp</t>
        </is>
      </c>
      <c r="G2063" t="inlineStr">
        <is>
          <t>POS</t>
        </is>
      </c>
      <c r="H2063" s="42" t="n">
        <v>3047.72</v>
      </c>
      <c r="I2063" s="42" t="n">
        <v>93.18000000000001</v>
      </c>
      <c r="J2063" s="42" t="n">
        <v>2954.54</v>
      </c>
      <c r="K2063" s="42" t="n">
        <v>0</v>
      </c>
      <c r="L2063" s="42" t="n">
        <v>3</v>
      </c>
      <c r="M2063" s="42" t="n">
        <v>13</v>
      </c>
      <c r="N2063" s="42" t="n">
        <v>2954.54</v>
      </c>
      <c r="O2063" s="42" t="n">
        <v>2954.54</v>
      </c>
      <c r="P2063" s="42" t="n">
        <v>0</v>
      </c>
      <c r="Q2063" s="42" t="n">
        <v>0</v>
      </c>
      <c r="R2063" s="42" t="n">
        <v>0</v>
      </c>
      <c r="S2063" s="42">
        <f>N2063-(J2063-K2063)</f>
        <v/>
      </c>
      <c r="T2063">
        <f>IF(N2063=0,0,IF(AND(ABS(S2063)&gt;Calc!$B$8,ABS(S2063)/ABS(N2063)&gt;Calc!$B$9),1,0))</f>
        <v/>
      </c>
      <c r="U2063">
        <f>IF(AND(A2063=Calc!$B$3,OR(Calc!$B$6="*",G2063=Calc!$B$6),OR(Calc!$B$7="*",F2063=Calc!$B$7)),1,0)</f>
        <v/>
      </c>
      <c r="V2063">
        <f>IF(AND(U2063=1,J2063&gt;0),J2063+ROW()/1000000,0)</f>
        <v/>
      </c>
      <c r="W2063">
        <f>IF(AND(U2063=1,OR(N2063&lt;&gt;0,J2063&lt;&gt;0)),ABS(S2063)+ROW()/1000000,0)</f>
        <v/>
      </c>
      <c r="X2063">
        <f>IF(AND(U2063=1,T2063=1,C2063&lt;&gt;0),ABS(S2063)+ROW()/1000000,0)</f>
        <v/>
      </c>
    </row>
    <row r="2064">
      <c r="A2064" t="n">
        <v>201908</v>
      </c>
      <c r="B2064" t="inlineStr">
        <is>
          <t>08/2019</t>
        </is>
      </c>
      <c r="C2064" t="n">
        <v>14</v>
      </c>
      <c r="D2064" t="inlineStr">
        <is>
          <t>S14</t>
        </is>
      </c>
      <c r="E2064" t="inlineStr">
        <is>
          <t>Nexa Franche-Comté (S14)</t>
        </is>
      </c>
      <c r="F2064" t="inlineStr">
        <is>
          <t>Pháp</t>
        </is>
      </c>
      <c r="G2064" t="inlineStr">
        <is>
          <t>POS</t>
        </is>
      </c>
      <c r="H2064" s="42" t="n">
        <v>3815.94</v>
      </c>
      <c r="I2064" s="42" t="n">
        <v>0</v>
      </c>
      <c r="J2064" s="42" t="n">
        <v>3815.94</v>
      </c>
      <c r="K2064" s="42" t="n">
        <v>0</v>
      </c>
      <c r="L2064" s="42" t="n">
        <v>1</v>
      </c>
      <c r="M2064" s="42" t="n">
        <v>6</v>
      </c>
      <c r="N2064" s="42" t="n">
        <v>3815.94</v>
      </c>
      <c r="O2064" s="42" t="n">
        <v>3815.94</v>
      </c>
      <c r="P2064" s="42" t="n">
        <v>1</v>
      </c>
      <c r="Q2064" s="42" t="n">
        <v>0</v>
      </c>
      <c r="R2064" s="42" t="n">
        <v>0</v>
      </c>
      <c r="S2064" s="42">
        <f>N2064-(J2064-K2064)</f>
        <v/>
      </c>
      <c r="T2064">
        <f>IF(N2064=0,0,IF(AND(ABS(S2064)&gt;Calc!$B$8,ABS(S2064)/ABS(N2064)&gt;Calc!$B$9),1,0))</f>
        <v/>
      </c>
      <c r="U2064">
        <f>IF(AND(A2064=Calc!$B$3,OR(Calc!$B$6="*",G2064=Calc!$B$6),OR(Calc!$B$7="*",F2064=Calc!$B$7)),1,0)</f>
        <v/>
      </c>
      <c r="V2064">
        <f>IF(AND(U2064=1,J2064&gt;0),J2064+ROW()/1000000,0)</f>
        <v/>
      </c>
      <c r="W2064">
        <f>IF(AND(U2064=1,OR(N2064&lt;&gt;0,J2064&lt;&gt;0)),ABS(S2064)+ROW()/1000000,0)</f>
        <v/>
      </c>
      <c r="X2064">
        <f>IF(AND(U2064=1,T2064=1,C2064&lt;&gt;0),ABS(S2064)+ROW()/1000000,0)</f>
        <v/>
      </c>
    </row>
    <row r="2065">
      <c r="A2065" t="n">
        <v>201908</v>
      </c>
      <c r="B2065" t="inlineStr">
        <is>
          <t>08/2019</t>
        </is>
      </c>
      <c r="C2065" t="n">
        <v>15</v>
      </c>
      <c r="D2065" t="inlineStr">
        <is>
          <t>S15</t>
        </is>
      </c>
      <c r="E2065" t="inlineStr">
        <is>
          <t>Nexa La Réunion (S15)</t>
        </is>
      </c>
      <c r="F2065" t="inlineStr">
        <is>
          <t>Pháp</t>
        </is>
      </c>
      <c r="G2065" t="inlineStr">
        <is>
          <t>POS</t>
        </is>
      </c>
      <c r="H2065" s="42" t="n">
        <v>1059</v>
      </c>
      <c r="I2065" s="42" t="n">
        <v>105.9</v>
      </c>
      <c r="J2065" s="42" t="n">
        <v>953.1</v>
      </c>
      <c r="K2065" s="42" t="n">
        <v>1995</v>
      </c>
      <c r="L2065" s="42" t="n">
        <v>2</v>
      </c>
      <c r="M2065" s="42" t="n">
        <v>9</v>
      </c>
      <c r="N2065" s="42" t="n">
        <v>-1041.9</v>
      </c>
      <c r="O2065" s="42" t="n">
        <v>953.1</v>
      </c>
      <c r="P2065" s="42" t="n">
        <v>0</v>
      </c>
      <c r="Q2065" s="42" t="n">
        <v>0</v>
      </c>
      <c r="R2065" s="42" t="n">
        <v>0</v>
      </c>
      <c r="S2065" s="42">
        <f>N2065-(J2065-K2065)</f>
        <v/>
      </c>
      <c r="T2065">
        <f>IF(N2065=0,0,IF(AND(ABS(S2065)&gt;Calc!$B$8,ABS(S2065)/ABS(N2065)&gt;Calc!$B$9),1,0))</f>
        <v/>
      </c>
      <c r="U2065">
        <f>IF(AND(A2065=Calc!$B$3,OR(Calc!$B$6="*",G2065=Calc!$B$6),OR(Calc!$B$7="*",F2065=Calc!$B$7)),1,0)</f>
        <v/>
      </c>
      <c r="V2065">
        <f>IF(AND(U2065=1,J2065&gt;0),J2065+ROW()/1000000,0)</f>
        <v/>
      </c>
      <c r="W2065">
        <f>IF(AND(U2065=1,OR(N2065&lt;&gt;0,J2065&lt;&gt;0)),ABS(S2065)+ROW()/1000000,0)</f>
        <v/>
      </c>
      <c r="X2065">
        <f>IF(AND(U2065=1,T2065=1,C2065&lt;&gt;0),ABS(S2065)+ROW()/1000000,0)</f>
        <v/>
      </c>
    </row>
    <row r="2066">
      <c r="A2066" t="n">
        <v>201908</v>
      </c>
      <c r="B2066" t="inlineStr">
        <is>
          <t>08/2019</t>
        </is>
      </c>
      <c r="C2066" t="n">
        <v>16</v>
      </c>
      <c r="D2066" t="inlineStr">
        <is>
          <t>S16</t>
        </is>
      </c>
      <c r="E2066" t="inlineStr">
        <is>
          <t>Nexa Limousin (S16)</t>
        </is>
      </c>
      <c r="F2066" t="inlineStr">
        <is>
          <t>Pháp</t>
        </is>
      </c>
      <c r="G2066" t="inlineStr">
        <is>
          <t>POS</t>
        </is>
      </c>
      <c r="H2066" s="42" t="n">
        <v>1008.68</v>
      </c>
      <c r="I2066" s="42" t="n">
        <v>0</v>
      </c>
      <c r="J2066" s="42" t="n">
        <v>1008.68</v>
      </c>
      <c r="K2066" s="42" t="n">
        <v>0</v>
      </c>
      <c r="L2066" s="42" t="n">
        <v>1</v>
      </c>
      <c r="M2066" s="42" t="n">
        <v>6</v>
      </c>
      <c r="N2066" s="42" t="n">
        <v>1008.68</v>
      </c>
      <c r="O2066" s="42" t="n">
        <v>1008.68</v>
      </c>
      <c r="P2066" s="42" t="n">
        <v>0</v>
      </c>
      <c r="Q2066" s="42" t="n">
        <v>0</v>
      </c>
      <c r="R2066" s="42" t="n">
        <v>0</v>
      </c>
      <c r="S2066" s="42">
        <f>N2066-(J2066-K2066)</f>
        <v/>
      </c>
      <c r="T2066">
        <f>IF(N2066=0,0,IF(AND(ABS(S2066)&gt;Calc!$B$8,ABS(S2066)/ABS(N2066)&gt;Calc!$B$9),1,0))</f>
        <v/>
      </c>
      <c r="U2066">
        <f>IF(AND(A2066=Calc!$B$3,OR(Calc!$B$6="*",G2066=Calc!$B$6),OR(Calc!$B$7="*",F2066=Calc!$B$7)),1,0)</f>
        <v/>
      </c>
      <c r="V2066">
        <f>IF(AND(U2066=1,J2066&gt;0),J2066+ROW()/1000000,0)</f>
        <v/>
      </c>
      <c r="W2066">
        <f>IF(AND(U2066=1,OR(N2066&lt;&gt;0,J2066&lt;&gt;0)),ABS(S2066)+ROW()/1000000,0)</f>
        <v/>
      </c>
      <c r="X2066">
        <f>IF(AND(U2066=1,T2066=1,C2066&lt;&gt;0),ABS(S2066)+ROW()/1000000,0)</f>
        <v/>
      </c>
    </row>
    <row r="2067">
      <c r="A2067" t="n">
        <v>201908</v>
      </c>
      <c r="B2067" t="inlineStr">
        <is>
          <t>08/2019</t>
        </is>
      </c>
      <c r="C2067" t="n">
        <v>17</v>
      </c>
      <c r="D2067" t="inlineStr">
        <is>
          <t>S17</t>
        </is>
      </c>
      <c r="E2067" t="inlineStr">
        <is>
          <t>Nexa Martinique (S17)</t>
        </is>
      </c>
      <c r="F2067" t="inlineStr">
        <is>
          <t>Pháp</t>
        </is>
      </c>
      <c r="G2067" t="inlineStr">
        <is>
          <t>POS</t>
        </is>
      </c>
      <c r="H2067" s="42" t="n">
        <v>4407.55</v>
      </c>
      <c r="I2067" s="42" t="n">
        <v>122.84</v>
      </c>
      <c r="J2067" s="42" t="n">
        <v>4284.71</v>
      </c>
      <c r="K2067" s="42" t="n">
        <v>47.95</v>
      </c>
      <c r="L2067" s="42" t="n">
        <v>4</v>
      </c>
      <c r="M2067" s="42" t="n">
        <v>50</v>
      </c>
      <c r="N2067" s="42" t="n">
        <v>4236.76</v>
      </c>
      <c r="O2067" s="42" t="n">
        <v>4284.71</v>
      </c>
      <c r="P2067" s="42" t="n">
        <v>0</v>
      </c>
      <c r="Q2067" s="42" t="n">
        <v>0</v>
      </c>
      <c r="R2067" s="42" t="n">
        <v>0</v>
      </c>
      <c r="S2067" s="42">
        <f>N2067-(J2067-K2067)</f>
        <v/>
      </c>
      <c r="T2067">
        <f>IF(N2067=0,0,IF(AND(ABS(S2067)&gt;Calc!$B$8,ABS(S2067)/ABS(N2067)&gt;Calc!$B$9),1,0))</f>
        <v/>
      </c>
      <c r="U2067">
        <f>IF(AND(A2067=Calc!$B$3,OR(Calc!$B$6="*",G2067=Calc!$B$6),OR(Calc!$B$7="*",F2067=Calc!$B$7)),1,0)</f>
        <v/>
      </c>
      <c r="V2067">
        <f>IF(AND(U2067=1,J2067&gt;0),J2067+ROW()/1000000,0)</f>
        <v/>
      </c>
      <c r="W2067">
        <f>IF(AND(U2067=1,OR(N2067&lt;&gt;0,J2067&lt;&gt;0)),ABS(S2067)+ROW()/1000000,0)</f>
        <v/>
      </c>
      <c r="X2067">
        <f>IF(AND(U2067=1,T2067=1,C2067&lt;&gt;0),ABS(S2067)+ROW()/1000000,0)</f>
        <v/>
      </c>
    </row>
    <row r="2068">
      <c r="A2068" t="n">
        <v>201908</v>
      </c>
      <c r="B2068" t="inlineStr">
        <is>
          <t>08/2019</t>
        </is>
      </c>
      <c r="C2068" t="n">
        <v>19</v>
      </c>
      <c r="D2068" t="inlineStr">
        <is>
          <t>S19</t>
        </is>
      </c>
      <c r="E2068" t="inlineStr">
        <is>
          <t>Nexa Berlin (S19)</t>
        </is>
      </c>
      <c r="F2068" t="inlineStr">
        <is>
          <t>Đức</t>
        </is>
      </c>
      <c r="G2068" t="inlineStr">
        <is>
          <t>POS</t>
        </is>
      </c>
      <c r="H2068" s="42" t="n">
        <v>7760.92</v>
      </c>
      <c r="I2068" s="42" t="n">
        <v>469.3</v>
      </c>
      <c r="J2068" s="42" t="n">
        <v>7291.62</v>
      </c>
      <c r="K2068" s="42" t="n">
        <v>156.28</v>
      </c>
      <c r="L2068" s="42" t="n">
        <v>3</v>
      </c>
      <c r="M2068" s="42" t="n">
        <v>31</v>
      </c>
      <c r="N2068" s="42" t="n">
        <v>7135.34</v>
      </c>
      <c r="O2068" s="42" t="n">
        <v>7291.62</v>
      </c>
      <c r="P2068" s="42" t="n">
        <v>0</v>
      </c>
      <c r="Q2068" s="42" t="n">
        <v>0</v>
      </c>
      <c r="R2068" s="42" t="n">
        <v>0</v>
      </c>
      <c r="S2068" s="42">
        <f>N2068-(J2068-K2068)</f>
        <v/>
      </c>
      <c r="T2068">
        <f>IF(N2068=0,0,IF(AND(ABS(S2068)&gt;Calc!$B$8,ABS(S2068)/ABS(N2068)&gt;Calc!$B$9),1,0))</f>
        <v/>
      </c>
      <c r="U2068">
        <f>IF(AND(A2068=Calc!$B$3,OR(Calc!$B$6="*",G2068=Calc!$B$6),OR(Calc!$B$7="*",F2068=Calc!$B$7)),1,0)</f>
        <v/>
      </c>
      <c r="V2068">
        <f>IF(AND(U2068=1,J2068&gt;0),J2068+ROW()/1000000,0)</f>
        <v/>
      </c>
      <c r="W2068">
        <f>IF(AND(U2068=1,OR(N2068&lt;&gt;0,J2068&lt;&gt;0)),ABS(S2068)+ROW()/1000000,0)</f>
        <v/>
      </c>
      <c r="X2068">
        <f>IF(AND(U2068=1,T2068=1,C2068&lt;&gt;0),ABS(S2068)+ROW()/1000000,0)</f>
        <v/>
      </c>
    </row>
    <row r="2069">
      <c r="A2069" t="n">
        <v>201908</v>
      </c>
      <c r="B2069" t="inlineStr">
        <is>
          <t>08/2019</t>
        </is>
      </c>
      <c r="C2069" t="n">
        <v>21</v>
      </c>
      <c r="D2069" t="inlineStr">
        <is>
          <t>S21</t>
        </is>
      </c>
      <c r="E2069" t="inlineStr">
        <is>
          <t>Nexa Freie Hansestadt Bremen (S21)</t>
        </is>
      </c>
      <c r="F2069" t="inlineStr">
        <is>
          <t>Đức</t>
        </is>
      </c>
      <c r="G2069" t="inlineStr">
        <is>
          <t>POS</t>
        </is>
      </c>
      <c r="H2069" s="42" t="n">
        <v>3381.96</v>
      </c>
      <c r="I2069" s="42" t="n">
        <v>239</v>
      </c>
      <c r="J2069" s="42" t="n">
        <v>3142.96</v>
      </c>
      <c r="K2069" s="42" t="n">
        <v>0</v>
      </c>
      <c r="L2069" s="42" t="n">
        <v>3</v>
      </c>
      <c r="M2069" s="42" t="n">
        <v>13</v>
      </c>
      <c r="N2069" s="42" t="n">
        <v>3142.96</v>
      </c>
      <c r="O2069" s="42" t="n">
        <v>3142.96</v>
      </c>
      <c r="P2069" s="42" t="n">
        <v>0</v>
      </c>
      <c r="Q2069" s="42" t="n">
        <v>0</v>
      </c>
      <c r="R2069" s="42" t="n">
        <v>0</v>
      </c>
      <c r="S2069" s="42">
        <f>N2069-(J2069-K2069)</f>
        <v/>
      </c>
      <c r="T2069">
        <f>IF(N2069=0,0,IF(AND(ABS(S2069)&gt;Calc!$B$8,ABS(S2069)/ABS(N2069)&gt;Calc!$B$9),1,0))</f>
        <v/>
      </c>
      <c r="U2069">
        <f>IF(AND(A2069=Calc!$B$3,OR(Calc!$B$6="*",G2069=Calc!$B$6),OR(Calc!$B$7="*",F2069=Calc!$B$7)),1,0)</f>
        <v/>
      </c>
      <c r="V2069">
        <f>IF(AND(U2069=1,J2069&gt;0),J2069+ROW()/1000000,0)</f>
        <v/>
      </c>
      <c r="W2069">
        <f>IF(AND(U2069=1,OR(N2069&lt;&gt;0,J2069&lt;&gt;0)),ABS(S2069)+ROW()/1000000,0)</f>
        <v/>
      </c>
      <c r="X2069">
        <f>IF(AND(U2069=1,T2069=1,C2069&lt;&gt;0),ABS(S2069)+ROW()/1000000,0)</f>
        <v/>
      </c>
    </row>
    <row r="2070">
      <c r="A2070" t="n">
        <v>201908</v>
      </c>
      <c r="B2070" t="inlineStr">
        <is>
          <t>08/2019</t>
        </is>
      </c>
      <c r="C2070" t="n">
        <v>22</v>
      </c>
      <c r="D2070" t="inlineStr">
        <is>
          <t>S22</t>
        </is>
      </c>
      <c r="E2070" t="inlineStr">
        <is>
          <t>Nexa Freistaat Thüringen (S22)</t>
        </is>
      </c>
      <c r="F2070" t="inlineStr">
        <is>
          <t>Đức</t>
        </is>
      </c>
      <c r="G2070" t="inlineStr">
        <is>
          <t>POS</t>
        </is>
      </c>
      <c r="H2070" s="42" t="n">
        <v>26520.13</v>
      </c>
      <c r="I2070" s="42" t="n">
        <v>2297.86</v>
      </c>
      <c r="J2070" s="42" t="n">
        <v>24222.27</v>
      </c>
      <c r="K2070" s="42" t="n">
        <v>2959.5</v>
      </c>
      <c r="L2070" s="42" t="n">
        <v>11</v>
      </c>
      <c r="M2070" s="42" t="n">
        <v>92</v>
      </c>
      <c r="N2070" s="42" t="n">
        <v>21262.77</v>
      </c>
      <c r="O2070" s="42" t="n">
        <v>24222.27</v>
      </c>
      <c r="P2070" s="42" t="n">
        <v>0</v>
      </c>
      <c r="Q2070" s="42" t="n">
        <v>0</v>
      </c>
      <c r="R2070" s="42" t="n">
        <v>1</v>
      </c>
      <c r="S2070" s="42">
        <f>N2070-(J2070-K2070)</f>
        <v/>
      </c>
      <c r="T2070">
        <f>IF(N2070=0,0,IF(AND(ABS(S2070)&gt;Calc!$B$8,ABS(S2070)/ABS(N2070)&gt;Calc!$B$9),1,0))</f>
        <v/>
      </c>
      <c r="U2070">
        <f>IF(AND(A2070=Calc!$B$3,OR(Calc!$B$6="*",G2070=Calc!$B$6),OR(Calc!$B$7="*",F2070=Calc!$B$7)),1,0)</f>
        <v/>
      </c>
      <c r="V2070">
        <f>IF(AND(U2070=1,J2070&gt;0),J2070+ROW()/1000000,0)</f>
        <v/>
      </c>
      <c r="W2070">
        <f>IF(AND(U2070=1,OR(N2070&lt;&gt;0,J2070&lt;&gt;0)),ABS(S2070)+ROW()/1000000,0)</f>
        <v/>
      </c>
      <c r="X2070">
        <f>IF(AND(U2070=1,T2070=1,C2070&lt;&gt;0),ABS(S2070)+ROW()/1000000,0)</f>
        <v/>
      </c>
    </row>
    <row r="2071">
      <c r="A2071" t="n">
        <v>201908</v>
      </c>
      <c r="B2071" t="inlineStr">
        <is>
          <t>08/2019</t>
        </is>
      </c>
      <c r="C2071" t="n">
        <v>23</v>
      </c>
      <c r="D2071" t="inlineStr">
        <is>
          <t>S23</t>
        </is>
      </c>
      <c r="E2071" t="inlineStr">
        <is>
          <t>Nexa Hamburg (S23)</t>
        </is>
      </c>
      <c r="F2071" t="inlineStr">
        <is>
          <t>Đức</t>
        </is>
      </c>
      <c r="G2071" t="inlineStr">
        <is>
          <t>POS</t>
        </is>
      </c>
      <c r="H2071" s="42" t="n">
        <v>7330.92</v>
      </c>
      <c r="I2071" s="42" t="n">
        <v>304.8</v>
      </c>
      <c r="J2071" s="42" t="n">
        <v>7026.12</v>
      </c>
      <c r="K2071" s="42" t="n">
        <v>462</v>
      </c>
      <c r="L2071" s="42" t="n">
        <v>5</v>
      </c>
      <c r="M2071" s="42" t="n">
        <v>34</v>
      </c>
      <c r="N2071" s="42" t="n">
        <v>6564.12</v>
      </c>
      <c r="O2071" s="42" t="n">
        <v>7026.12</v>
      </c>
      <c r="P2071" s="42" t="n">
        <v>0</v>
      </c>
      <c r="Q2071" s="42" t="n">
        <v>0</v>
      </c>
      <c r="R2071" s="42" t="n">
        <v>0</v>
      </c>
      <c r="S2071" s="42">
        <f>N2071-(J2071-K2071)</f>
        <v/>
      </c>
      <c r="T2071">
        <f>IF(N2071=0,0,IF(AND(ABS(S2071)&gt;Calc!$B$8,ABS(S2071)/ABS(N2071)&gt;Calc!$B$9),1,0))</f>
        <v/>
      </c>
      <c r="U2071">
        <f>IF(AND(A2071=Calc!$B$3,OR(Calc!$B$6="*",G2071=Calc!$B$6),OR(Calc!$B$7="*",F2071=Calc!$B$7)),1,0)</f>
        <v/>
      </c>
      <c r="V2071">
        <f>IF(AND(U2071=1,J2071&gt;0),J2071+ROW()/1000000,0)</f>
        <v/>
      </c>
      <c r="W2071">
        <f>IF(AND(U2071=1,OR(N2071&lt;&gt;0,J2071&lt;&gt;0)),ABS(S2071)+ROW()/1000000,0)</f>
        <v/>
      </c>
      <c r="X2071">
        <f>IF(AND(U2071=1,T2071=1,C2071&lt;&gt;0),ABS(S2071)+ROW()/1000000,0)</f>
        <v/>
      </c>
    </row>
    <row r="2072">
      <c r="A2072" t="n">
        <v>201908</v>
      </c>
      <c r="B2072" t="inlineStr">
        <is>
          <t>08/2019</t>
        </is>
      </c>
      <c r="C2072" t="n">
        <v>24</v>
      </c>
      <c r="D2072" t="inlineStr">
        <is>
          <t>S24</t>
        </is>
      </c>
      <c r="E2072" t="inlineStr">
        <is>
          <t>Nexa Hessen (S24)</t>
        </is>
      </c>
      <c r="F2072" t="inlineStr">
        <is>
          <t>Đức</t>
        </is>
      </c>
      <c r="G2072" t="inlineStr">
        <is>
          <t>POS</t>
        </is>
      </c>
      <c r="H2072" s="42" t="n">
        <v>18359.35</v>
      </c>
      <c r="I2072" s="42" t="n">
        <v>1105.77</v>
      </c>
      <c r="J2072" s="42" t="n">
        <v>17253.58</v>
      </c>
      <c r="K2072" s="42" t="n">
        <v>22.79</v>
      </c>
      <c r="L2072" s="42" t="n">
        <v>8</v>
      </c>
      <c r="M2072" s="42" t="n">
        <v>95</v>
      </c>
      <c r="N2072" s="42" t="n">
        <v>17230.79</v>
      </c>
      <c r="O2072" s="42" t="n">
        <v>17253.58</v>
      </c>
      <c r="P2072" s="42" t="n">
        <v>0</v>
      </c>
      <c r="Q2072" s="42" t="n">
        <v>0</v>
      </c>
      <c r="R2072" s="42" t="n">
        <v>0</v>
      </c>
      <c r="S2072" s="42">
        <f>N2072-(J2072-K2072)</f>
        <v/>
      </c>
      <c r="T2072">
        <f>IF(N2072=0,0,IF(AND(ABS(S2072)&gt;Calc!$B$8,ABS(S2072)/ABS(N2072)&gt;Calc!$B$9),1,0))</f>
        <v/>
      </c>
      <c r="U2072">
        <f>IF(AND(A2072=Calc!$B$3,OR(Calc!$B$6="*",G2072=Calc!$B$6),OR(Calc!$B$7="*",F2072=Calc!$B$7)),1,0)</f>
        <v/>
      </c>
      <c r="V2072">
        <f>IF(AND(U2072=1,J2072&gt;0),J2072+ROW()/1000000,0)</f>
        <v/>
      </c>
      <c r="W2072">
        <f>IF(AND(U2072=1,OR(N2072&lt;&gt;0,J2072&lt;&gt;0)),ABS(S2072)+ROW()/1000000,0)</f>
        <v/>
      </c>
      <c r="X2072">
        <f>IF(AND(U2072=1,T2072=1,C2072&lt;&gt;0),ABS(S2072)+ROW()/1000000,0)</f>
        <v/>
      </c>
    </row>
    <row r="2073">
      <c r="A2073" t="n">
        <v>201908</v>
      </c>
      <c r="B2073" t="inlineStr">
        <is>
          <t>08/2019</t>
        </is>
      </c>
      <c r="C2073" t="n">
        <v>26</v>
      </c>
      <c r="D2073" t="inlineStr">
        <is>
          <t>S26</t>
        </is>
      </c>
      <c r="E2073" t="inlineStr">
        <is>
          <t>Nexa Saarland (S26)</t>
        </is>
      </c>
      <c r="F2073" t="inlineStr">
        <is>
          <t>Đức</t>
        </is>
      </c>
      <c r="G2073" t="inlineStr">
        <is>
          <t>POS</t>
        </is>
      </c>
      <c r="H2073" s="42" t="n">
        <v>16956.06</v>
      </c>
      <c r="I2073" s="42" t="n">
        <v>1423.17</v>
      </c>
      <c r="J2073" s="42" t="n">
        <v>15532.89</v>
      </c>
      <c r="K2073" s="42" t="n">
        <v>224.99</v>
      </c>
      <c r="L2073" s="42" t="n">
        <v>8</v>
      </c>
      <c r="M2073" s="42" t="n">
        <v>86</v>
      </c>
      <c r="N2073" s="42" t="n">
        <v>15307.9</v>
      </c>
      <c r="O2073" s="42" t="n">
        <v>15532.89</v>
      </c>
      <c r="P2073" s="42" t="n">
        <v>0</v>
      </c>
      <c r="Q2073" s="42" t="n">
        <v>0</v>
      </c>
      <c r="R2073" s="42" t="n">
        <v>0</v>
      </c>
      <c r="S2073" s="42">
        <f>N2073-(J2073-K2073)</f>
        <v/>
      </c>
      <c r="T2073">
        <f>IF(N2073=0,0,IF(AND(ABS(S2073)&gt;Calc!$B$8,ABS(S2073)/ABS(N2073)&gt;Calc!$B$9),1,0))</f>
        <v/>
      </c>
      <c r="U2073">
        <f>IF(AND(A2073=Calc!$B$3,OR(Calc!$B$6="*",G2073=Calc!$B$6),OR(Calc!$B$7="*",F2073=Calc!$B$7)),1,0)</f>
        <v/>
      </c>
      <c r="V2073">
        <f>IF(AND(U2073=1,J2073&gt;0),J2073+ROW()/1000000,0)</f>
        <v/>
      </c>
      <c r="W2073">
        <f>IF(AND(U2073=1,OR(N2073&lt;&gt;0,J2073&lt;&gt;0)),ABS(S2073)+ROW()/1000000,0)</f>
        <v/>
      </c>
      <c r="X2073">
        <f>IF(AND(U2073=1,T2073=1,C2073&lt;&gt;0),ABS(S2073)+ROW()/1000000,0)</f>
        <v/>
      </c>
    </row>
    <row r="2074">
      <c r="A2074" t="n">
        <v>201908</v>
      </c>
      <c r="B2074" t="inlineStr">
        <is>
          <t>08/2019</t>
        </is>
      </c>
      <c r="C2074" t="n">
        <v>27</v>
      </c>
      <c r="D2074" t="inlineStr">
        <is>
          <t>S27</t>
        </is>
      </c>
      <c r="E2074" t="inlineStr">
        <is>
          <t>Nexa Sachsen-Anhalt (S27)</t>
        </is>
      </c>
      <c r="F2074" t="inlineStr">
        <is>
          <t>Đức</t>
        </is>
      </c>
      <c r="G2074" t="inlineStr">
        <is>
          <t>POS</t>
        </is>
      </c>
      <c r="H2074" s="42" t="n">
        <v>28112.64</v>
      </c>
      <c r="I2074" s="42" t="n">
        <v>644.61</v>
      </c>
      <c r="J2074" s="42" t="n">
        <v>27468.03</v>
      </c>
      <c r="K2074" s="42" t="n">
        <v>0</v>
      </c>
      <c r="L2074" s="42" t="n">
        <v>8</v>
      </c>
      <c r="M2074" s="42" t="n">
        <v>76</v>
      </c>
      <c r="N2074" s="42" t="n">
        <v>27468.03</v>
      </c>
      <c r="O2074" s="42" t="n">
        <v>27468.03</v>
      </c>
      <c r="P2074" s="42" t="n">
        <v>0</v>
      </c>
      <c r="Q2074" s="42" t="n">
        <v>0</v>
      </c>
      <c r="R2074" s="42" t="n">
        <v>0</v>
      </c>
      <c r="S2074" s="42">
        <f>N2074-(J2074-K2074)</f>
        <v/>
      </c>
      <c r="T2074">
        <f>IF(N2074=0,0,IF(AND(ABS(S2074)&gt;Calc!$B$8,ABS(S2074)/ABS(N2074)&gt;Calc!$B$9),1,0))</f>
        <v/>
      </c>
      <c r="U2074">
        <f>IF(AND(A2074=Calc!$B$3,OR(Calc!$B$6="*",G2074=Calc!$B$6),OR(Calc!$B$7="*",F2074=Calc!$B$7)),1,0)</f>
        <v/>
      </c>
      <c r="V2074">
        <f>IF(AND(U2074=1,J2074&gt;0),J2074+ROW()/1000000,0)</f>
        <v/>
      </c>
      <c r="W2074">
        <f>IF(AND(U2074=1,OR(N2074&lt;&gt;0,J2074&lt;&gt;0)),ABS(S2074)+ROW()/1000000,0)</f>
        <v/>
      </c>
      <c r="X2074">
        <f>IF(AND(U2074=1,T2074=1,C2074&lt;&gt;0),ABS(S2074)+ROW()/1000000,0)</f>
        <v/>
      </c>
    </row>
    <row r="2075">
      <c r="A2075" t="n">
        <v>201908</v>
      </c>
      <c r="B2075" t="inlineStr">
        <is>
          <t>08/2019</t>
        </is>
      </c>
      <c r="C2075" t="n">
        <v>29</v>
      </c>
      <c r="D2075" t="inlineStr">
        <is>
          <t>S29</t>
        </is>
      </c>
      <c r="E2075" t="inlineStr">
        <is>
          <t>Nexa Enna (S29)</t>
        </is>
      </c>
      <c r="F2075" t="inlineStr">
        <is>
          <t>Ý</t>
        </is>
      </c>
      <c r="G2075" t="inlineStr">
        <is>
          <t>POS</t>
        </is>
      </c>
      <c r="H2075" s="42" t="n">
        <v>14108.86</v>
      </c>
      <c r="I2075" s="42" t="n">
        <v>832.95</v>
      </c>
      <c r="J2075" s="42" t="n">
        <v>13275.91</v>
      </c>
      <c r="K2075" s="42" t="n">
        <v>177.38</v>
      </c>
      <c r="L2075" s="42" t="n">
        <v>11</v>
      </c>
      <c r="M2075" s="42" t="n">
        <v>69</v>
      </c>
      <c r="N2075" s="42" t="n">
        <v>13098.53</v>
      </c>
      <c r="O2075" s="42" t="n">
        <v>13275.91</v>
      </c>
      <c r="P2075" s="42" t="n">
        <v>1</v>
      </c>
      <c r="Q2075" s="42" t="n">
        <v>0</v>
      </c>
      <c r="R2075" s="42" t="n">
        <v>1</v>
      </c>
      <c r="S2075" s="42">
        <f>N2075-(J2075-K2075)</f>
        <v/>
      </c>
      <c r="T2075">
        <f>IF(N2075=0,0,IF(AND(ABS(S2075)&gt;Calc!$B$8,ABS(S2075)/ABS(N2075)&gt;Calc!$B$9),1,0))</f>
        <v/>
      </c>
      <c r="U2075">
        <f>IF(AND(A2075=Calc!$B$3,OR(Calc!$B$6="*",G2075=Calc!$B$6),OR(Calc!$B$7="*",F2075=Calc!$B$7)),1,0)</f>
        <v/>
      </c>
      <c r="V2075">
        <f>IF(AND(U2075=1,J2075&gt;0),J2075+ROW()/1000000,0)</f>
        <v/>
      </c>
      <c r="W2075">
        <f>IF(AND(U2075=1,OR(N2075&lt;&gt;0,J2075&lt;&gt;0)),ABS(S2075)+ROW()/1000000,0)</f>
        <v/>
      </c>
      <c r="X2075">
        <f>IF(AND(U2075=1,T2075=1,C2075&lt;&gt;0),ABS(S2075)+ROW()/1000000,0)</f>
        <v/>
      </c>
    </row>
    <row r="2076">
      <c r="A2076" t="n">
        <v>201908</v>
      </c>
      <c r="B2076" t="inlineStr">
        <is>
          <t>08/2019</t>
        </is>
      </c>
      <c r="C2076" t="n">
        <v>30</v>
      </c>
      <c r="D2076" t="inlineStr">
        <is>
          <t>S30</t>
        </is>
      </c>
      <c r="E2076" t="inlineStr">
        <is>
          <t>Nexa Pesaro (S30)</t>
        </is>
      </c>
      <c r="F2076" t="inlineStr">
        <is>
          <t>Ý</t>
        </is>
      </c>
      <c r="G2076" t="inlineStr">
        <is>
          <t>POS</t>
        </is>
      </c>
      <c r="H2076" s="42" t="n">
        <v>14227.84</v>
      </c>
      <c r="I2076" s="42" t="n">
        <v>1013.47</v>
      </c>
      <c r="J2076" s="42" t="n">
        <v>13214.37</v>
      </c>
      <c r="K2076" s="42" t="n">
        <v>70.13</v>
      </c>
      <c r="L2076" s="42" t="n">
        <v>12</v>
      </c>
      <c r="M2076" s="42" t="n">
        <v>66</v>
      </c>
      <c r="N2076" s="42" t="n">
        <v>13144.24</v>
      </c>
      <c r="O2076" s="42" t="n">
        <v>13214.37</v>
      </c>
      <c r="P2076" s="42" t="n">
        <v>0</v>
      </c>
      <c r="Q2076" s="42" t="n">
        <v>0</v>
      </c>
      <c r="R2076" s="42" t="n">
        <v>0</v>
      </c>
      <c r="S2076" s="42">
        <f>N2076-(J2076-K2076)</f>
        <v/>
      </c>
      <c r="T2076">
        <f>IF(N2076=0,0,IF(AND(ABS(S2076)&gt;Calc!$B$8,ABS(S2076)/ABS(N2076)&gt;Calc!$B$9),1,0))</f>
        <v/>
      </c>
      <c r="U2076">
        <f>IF(AND(A2076=Calc!$B$3,OR(Calc!$B$6="*",G2076=Calc!$B$6),OR(Calc!$B$7="*",F2076=Calc!$B$7)),1,0)</f>
        <v/>
      </c>
      <c r="V2076">
        <f>IF(AND(U2076=1,J2076&gt;0),J2076+ROW()/1000000,0)</f>
        <v/>
      </c>
      <c r="W2076">
        <f>IF(AND(U2076=1,OR(N2076&lt;&gt;0,J2076&lt;&gt;0)),ABS(S2076)+ROW()/1000000,0)</f>
        <v/>
      </c>
      <c r="X2076">
        <f>IF(AND(U2076=1,T2076=1,C2076&lt;&gt;0),ABS(S2076)+ROW()/1000000,0)</f>
        <v/>
      </c>
    </row>
    <row r="2077">
      <c r="A2077" t="n">
        <v>201908</v>
      </c>
      <c r="B2077" t="inlineStr">
        <is>
          <t>08/2019</t>
        </is>
      </c>
      <c r="C2077" t="n">
        <v>31</v>
      </c>
      <c r="D2077" t="inlineStr">
        <is>
          <t>S31</t>
        </is>
      </c>
      <c r="E2077" t="inlineStr">
        <is>
          <t>Nexa Drenthe (S31)</t>
        </is>
      </c>
      <c r="F2077" t="inlineStr">
        <is>
          <t>Hà Lan</t>
        </is>
      </c>
      <c r="G2077" t="inlineStr">
        <is>
          <t>POS</t>
        </is>
      </c>
      <c r="H2077" s="42" t="n">
        <v>18486.71</v>
      </c>
      <c r="I2077" s="42" t="n">
        <v>1848.67</v>
      </c>
      <c r="J2077" s="42" t="n">
        <v>16638.04</v>
      </c>
      <c r="K2077" s="42" t="n">
        <v>0</v>
      </c>
      <c r="L2077" s="42" t="n">
        <v>3</v>
      </c>
      <c r="M2077" s="42" t="n">
        <v>26</v>
      </c>
      <c r="N2077" s="42" t="n">
        <v>16638.04</v>
      </c>
      <c r="O2077" s="42" t="n">
        <v>16638.04</v>
      </c>
      <c r="P2077" s="42" t="n">
        <v>0</v>
      </c>
      <c r="Q2077" s="42" t="n">
        <v>0</v>
      </c>
      <c r="R2077" s="42" t="n">
        <v>0</v>
      </c>
      <c r="S2077" s="42">
        <f>N2077-(J2077-K2077)</f>
        <v/>
      </c>
      <c r="T2077">
        <f>IF(N2077=0,0,IF(AND(ABS(S2077)&gt;Calc!$B$8,ABS(S2077)/ABS(N2077)&gt;Calc!$B$9),1,0))</f>
        <v/>
      </c>
      <c r="U2077">
        <f>IF(AND(A2077=Calc!$B$3,OR(Calc!$B$6="*",G2077=Calc!$B$6),OR(Calc!$B$7="*",F2077=Calc!$B$7)),1,0)</f>
        <v/>
      </c>
      <c r="V2077">
        <f>IF(AND(U2077=1,J2077&gt;0),J2077+ROW()/1000000,0)</f>
        <v/>
      </c>
      <c r="W2077">
        <f>IF(AND(U2077=1,OR(N2077&lt;&gt;0,J2077&lt;&gt;0)),ABS(S2077)+ROW()/1000000,0)</f>
        <v/>
      </c>
      <c r="X2077">
        <f>IF(AND(U2077=1,T2077=1,C2077&lt;&gt;0),ABS(S2077)+ROW()/1000000,0)</f>
        <v/>
      </c>
    </row>
    <row r="2078">
      <c r="A2078" t="n">
        <v>201908</v>
      </c>
      <c r="B2078" t="inlineStr">
        <is>
          <t>08/2019</t>
        </is>
      </c>
      <c r="C2078" t="n">
        <v>32</v>
      </c>
      <c r="D2078" t="inlineStr">
        <is>
          <t>S32</t>
        </is>
      </c>
      <c r="E2078" t="inlineStr">
        <is>
          <t>Nexa Flevoland (S32)</t>
        </is>
      </c>
      <c r="F2078" t="inlineStr">
        <is>
          <t>Hà Lan</t>
        </is>
      </c>
      <c r="G2078" t="inlineStr">
        <is>
          <t>POS</t>
        </is>
      </c>
      <c r="H2078" s="42" t="n">
        <v>2237.97</v>
      </c>
      <c r="I2078" s="42" t="n">
        <v>223.8</v>
      </c>
      <c r="J2078" s="42" t="n">
        <v>2014.17</v>
      </c>
      <c r="K2078" s="42" t="n">
        <v>0</v>
      </c>
      <c r="L2078" s="42" t="n">
        <v>2</v>
      </c>
      <c r="M2078" s="42" t="n">
        <v>6</v>
      </c>
      <c r="N2078" s="42" t="n">
        <v>2014.17</v>
      </c>
      <c r="O2078" s="42" t="n">
        <v>2014.17</v>
      </c>
      <c r="P2078" s="42" t="n">
        <v>2</v>
      </c>
      <c r="Q2078" s="42" t="n">
        <v>0</v>
      </c>
      <c r="R2078" s="42" t="n">
        <v>0</v>
      </c>
      <c r="S2078" s="42">
        <f>N2078-(J2078-K2078)</f>
        <v/>
      </c>
      <c r="T2078">
        <f>IF(N2078=0,0,IF(AND(ABS(S2078)&gt;Calc!$B$8,ABS(S2078)/ABS(N2078)&gt;Calc!$B$9),1,0))</f>
        <v/>
      </c>
      <c r="U2078">
        <f>IF(AND(A2078=Calc!$B$3,OR(Calc!$B$6="*",G2078=Calc!$B$6),OR(Calc!$B$7="*",F2078=Calc!$B$7)),1,0)</f>
        <v/>
      </c>
      <c r="V2078">
        <f>IF(AND(U2078=1,J2078&gt;0),J2078+ROW()/1000000,0)</f>
        <v/>
      </c>
      <c r="W2078">
        <f>IF(AND(U2078=1,OR(N2078&lt;&gt;0,J2078&lt;&gt;0)),ABS(S2078)+ROW()/1000000,0)</f>
        <v/>
      </c>
      <c r="X2078">
        <f>IF(AND(U2078=1,T2078=1,C2078&lt;&gt;0),ABS(S2078)+ROW()/1000000,0)</f>
        <v/>
      </c>
    </row>
    <row r="2079">
      <c r="A2079" t="n">
        <v>201908</v>
      </c>
      <c r="B2079" t="inlineStr">
        <is>
          <t>08/2019</t>
        </is>
      </c>
      <c r="C2079" t="n">
        <v>33</v>
      </c>
      <c r="D2079" t="inlineStr">
        <is>
          <t>S33</t>
        </is>
      </c>
      <c r="E2079" t="inlineStr">
        <is>
          <t>Nexa Friesland (S33)</t>
        </is>
      </c>
      <c r="F2079" t="inlineStr">
        <is>
          <t>Hà Lan</t>
        </is>
      </c>
      <c r="G2079" t="inlineStr">
        <is>
          <t>POS</t>
        </is>
      </c>
      <c r="H2079" s="42" t="n">
        <v>9354.690000000001</v>
      </c>
      <c r="I2079" s="42" t="n">
        <v>935.48</v>
      </c>
      <c r="J2079" s="42" t="n">
        <v>8419.209999999999</v>
      </c>
      <c r="K2079" s="42" t="n">
        <v>0</v>
      </c>
      <c r="L2079" s="42" t="n">
        <v>5</v>
      </c>
      <c r="M2079" s="42" t="n">
        <v>32</v>
      </c>
      <c r="N2079" s="42" t="n">
        <v>8419.209999999999</v>
      </c>
      <c r="O2079" s="42" t="n">
        <v>8419.209999999999</v>
      </c>
      <c r="P2079" s="42" t="n">
        <v>0</v>
      </c>
      <c r="Q2079" s="42" t="n">
        <v>0</v>
      </c>
      <c r="R2079" s="42" t="n">
        <v>0</v>
      </c>
      <c r="S2079" s="42">
        <f>N2079-(J2079-K2079)</f>
        <v/>
      </c>
      <c r="T2079">
        <f>IF(N2079=0,0,IF(AND(ABS(S2079)&gt;Calc!$B$8,ABS(S2079)/ABS(N2079)&gt;Calc!$B$9),1,0))</f>
        <v/>
      </c>
      <c r="U2079">
        <f>IF(AND(A2079=Calc!$B$3,OR(Calc!$B$6="*",G2079=Calc!$B$6),OR(Calc!$B$7="*",F2079=Calc!$B$7)),1,0)</f>
        <v/>
      </c>
      <c r="V2079">
        <f>IF(AND(U2079=1,J2079&gt;0),J2079+ROW()/1000000,0)</f>
        <v/>
      </c>
      <c r="W2079">
        <f>IF(AND(U2079=1,OR(N2079&lt;&gt;0,J2079&lt;&gt;0)),ABS(S2079)+ROW()/1000000,0)</f>
        <v/>
      </c>
      <c r="X2079">
        <f>IF(AND(U2079=1,T2079=1,C2079&lt;&gt;0),ABS(S2079)+ROW()/1000000,0)</f>
        <v/>
      </c>
    </row>
    <row r="2080">
      <c r="A2080" t="n">
        <v>201908</v>
      </c>
      <c r="B2080" t="inlineStr">
        <is>
          <t>08/2019</t>
        </is>
      </c>
      <c r="C2080" t="n">
        <v>34</v>
      </c>
      <c r="D2080" t="inlineStr">
        <is>
          <t>S34</t>
        </is>
      </c>
      <c r="E2080" t="inlineStr">
        <is>
          <t>Nexa Groningen (S34)</t>
        </is>
      </c>
      <c r="F2080" t="inlineStr">
        <is>
          <t>Hà Lan</t>
        </is>
      </c>
      <c r="G2080" t="inlineStr">
        <is>
          <t>POS</t>
        </is>
      </c>
      <c r="H2080" s="42" t="n">
        <v>5377.46</v>
      </c>
      <c r="I2080" s="42" t="n">
        <v>324.53</v>
      </c>
      <c r="J2080" s="42" t="n">
        <v>5052.93</v>
      </c>
      <c r="K2080" s="42" t="n">
        <v>0</v>
      </c>
      <c r="L2080" s="42" t="n">
        <v>6</v>
      </c>
      <c r="M2080" s="42" t="n">
        <v>42</v>
      </c>
      <c r="N2080" s="42" t="n">
        <v>5052.93</v>
      </c>
      <c r="O2080" s="42" t="n">
        <v>5052.93</v>
      </c>
      <c r="P2080" s="42" t="n">
        <v>1</v>
      </c>
      <c r="Q2080" s="42" t="n">
        <v>0</v>
      </c>
      <c r="R2080" s="42" t="n">
        <v>0</v>
      </c>
      <c r="S2080" s="42">
        <f>N2080-(J2080-K2080)</f>
        <v/>
      </c>
      <c r="T2080">
        <f>IF(N2080=0,0,IF(AND(ABS(S2080)&gt;Calc!$B$8,ABS(S2080)/ABS(N2080)&gt;Calc!$B$9),1,0))</f>
        <v/>
      </c>
      <c r="U2080">
        <f>IF(AND(A2080=Calc!$B$3,OR(Calc!$B$6="*",G2080=Calc!$B$6),OR(Calc!$B$7="*",F2080=Calc!$B$7)),1,0)</f>
        <v/>
      </c>
      <c r="V2080">
        <f>IF(AND(U2080=1,J2080&gt;0),J2080+ROW()/1000000,0)</f>
        <v/>
      </c>
      <c r="W2080">
        <f>IF(AND(U2080=1,OR(N2080&lt;&gt;0,J2080&lt;&gt;0)),ABS(S2080)+ROW()/1000000,0)</f>
        <v/>
      </c>
      <c r="X2080">
        <f>IF(AND(U2080=1,T2080=1,C2080&lt;&gt;0),ABS(S2080)+ROW()/1000000,0)</f>
        <v/>
      </c>
    </row>
    <row r="2081">
      <c r="A2081" t="n">
        <v>201908</v>
      </c>
      <c r="B2081" t="inlineStr">
        <is>
          <t>08/2019</t>
        </is>
      </c>
      <c r="C2081" t="n">
        <v>36</v>
      </c>
      <c r="D2081" t="inlineStr">
        <is>
          <t>S36</t>
        </is>
      </c>
      <c r="E2081" t="inlineStr">
        <is>
          <t>Nexa Armagh (S36)</t>
        </is>
      </c>
      <c r="F2081" t="inlineStr">
        <is>
          <t>Anh</t>
        </is>
      </c>
      <c r="G2081" t="inlineStr">
        <is>
          <t>POS</t>
        </is>
      </c>
      <c r="H2081" s="42" t="n">
        <v>17931.64</v>
      </c>
      <c r="I2081" s="42" t="n">
        <v>890.58</v>
      </c>
      <c r="J2081" s="42" t="n">
        <v>17041.06</v>
      </c>
      <c r="K2081" s="42" t="n">
        <v>0</v>
      </c>
      <c r="L2081" s="42" t="n">
        <v>7</v>
      </c>
      <c r="M2081" s="42" t="n">
        <v>61</v>
      </c>
      <c r="N2081" s="42" t="n">
        <v>17041.06</v>
      </c>
      <c r="O2081" s="42" t="n">
        <v>17041.06</v>
      </c>
      <c r="P2081" s="42" t="n">
        <v>0</v>
      </c>
      <c r="Q2081" s="42" t="n">
        <v>0</v>
      </c>
      <c r="R2081" s="42" t="n">
        <v>0</v>
      </c>
      <c r="S2081" s="42">
        <f>N2081-(J2081-K2081)</f>
        <v/>
      </c>
      <c r="T2081">
        <f>IF(N2081=0,0,IF(AND(ABS(S2081)&gt;Calc!$B$8,ABS(S2081)/ABS(N2081)&gt;Calc!$B$9),1,0))</f>
        <v/>
      </c>
      <c r="U2081">
        <f>IF(AND(A2081=Calc!$B$3,OR(Calc!$B$6="*",G2081=Calc!$B$6),OR(Calc!$B$7="*",F2081=Calc!$B$7)),1,0)</f>
        <v/>
      </c>
      <c r="V2081">
        <f>IF(AND(U2081=1,J2081&gt;0),J2081+ROW()/1000000,0)</f>
        <v/>
      </c>
      <c r="W2081">
        <f>IF(AND(U2081=1,OR(N2081&lt;&gt;0,J2081&lt;&gt;0)),ABS(S2081)+ROW()/1000000,0)</f>
        <v/>
      </c>
      <c r="X2081">
        <f>IF(AND(U2081=1,T2081=1,C2081&lt;&gt;0),ABS(S2081)+ROW()/1000000,0)</f>
        <v/>
      </c>
    </row>
    <row r="2082">
      <c r="A2082" t="n">
        <v>201908</v>
      </c>
      <c r="B2082" t="inlineStr">
        <is>
          <t>08/2019</t>
        </is>
      </c>
      <c r="C2082" t="n">
        <v>37</v>
      </c>
      <c r="D2082" t="inlineStr">
        <is>
          <t>S37</t>
        </is>
      </c>
      <c r="E2082" t="inlineStr">
        <is>
          <t>Nexa Ayrshire (S37)</t>
        </is>
      </c>
      <c r="F2082" t="inlineStr">
        <is>
          <t>Anh</t>
        </is>
      </c>
      <c r="G2082" t="inlineStr">
        <is>
          <t>POS</t>
        </is>
      </c>
      <c r="H2082" s="42" t="n">
        <v>8488.940000000001</v>
      </c>
      <c r="I2082" s="42" t="n">
        <v>573.24</v>
      </c>
      <c r="J2082" s="42" t="n">
        <v>7915.7</v>
      </c>
      <c r="K2082" s="42" t="n">
        <v>1759.8</v>
      </c>
      <c r="L2082" s="42" t="n">
        <v>9</v>
      </c>
      <c r="M2082" s="42" t="n">
        <v>57</v>
      </c>
      <c r="N2082" s="42" t="n">
        <v>6155.9</v>
      </c>
      <c r="O2082" s="42" t="n">
        <v>7915.7</v>
      </c>
      <c r="P2082" s="42" t="n">
        <v>0</v>
      </c>
      <c r="Q2082" s="42" t="n">
        <v>0</v>
      </c>
      <c r="R2082" s="42" t="n">
        <v>0</v>
      </c>
      <c r="S2082" s="42">
        <f>N2082-(J2082-K2082)</f>
        <v/>
      </c>
      <c r="T2082">
        <f>IF(N2082=0,0,IF(AND(ABS(S2082)&gt;Calc!$B$8,ABS(S2082)/ABS(N2082)&gt;Calc!$B$9),1,0))</f>
        <v/>
      </c>
      <c r="U2082">
        <f>IF(AND(A2082=Calc!$B$3,OR(Calc!$B$6="*",G2082=Calc!$B$6),OR(Calc!$B$7="*",F2082=Calc!$B$7)),1,0)</f>
        <v/>
      </c>
      <c r="V2082">
        <f>IF(AND(U2082=1,J2082&gt;0),J2082+ROW()/1000000,0)</f>
        <v/>
      </c>
      <c r="W2082">
        <f>IF(AND(U2082=1,OR(N2082&lt;&gt;0,J2082&lt;&gt;0)),ABS(S2082)+ROW()/1000000,0)</f>
        <v/>
      </c>
      <c r="X2082">
        <f>IF(AND(U2082=1,T2082=1,C2082&lt;&gt;0),ABS(S2082)+ROW()/1000000,0)</f>
        <v/>
      </c>
    </row>
    <row r="2083">
      <c r="A2083" t="n">
        <v>201908</v>
      </c>
      <c r="B2083" t="inlineStr">
        <is>
          <t>08/2019</t>
        </is>
      </c>
      <c r="C2083" t="n">
        <v>38</v>
      </c>
      <c r="D2083" t="inlineStr">
        <is>
          <t>S38</t>
        </is>
      </c>
      <c r="E2083" t="inlineStr">
        <is>
          <t>Nexa Belfast (S38)</t>
        </is>
      </c>
      <c r="F2083" t="inlineStr">
        <is>
          <t>Anh</t>
        </is>
      </c>
      <c r="G2083" t="inlineStr">
        <is>
          <t>POS</t>
        </is>
      </c>
      <c r="H2083" s="42" t="n">
        <v>14975.42</v>
      </c>
      <c r="I2083" s="42" t="n">
        <v>1240.5</v>
      </c>
      <c r="J2083" s="42" t="n">
        <v>13734.92</v>
      </c>
      <c r="K2083" s="42" t="n">
        <v>652.39</v>
      </c>
      <c r="L2083" s="42" t="n">
        <v>14</v>
      </c>
      <c r="M2083" s="42" t="n">
        <v>82</v>
      </c>
      <c r="N2083" s="42" t="n">
        <v>13182.52</v>
      </c>
      <c r="O2083" s="42" t="n">
        <v>13734.92</v>
      </c>
      <c r="P2083" s="42" t="n">
        <v>1</v>
      </c>
      <c r="Q2083" s="42" t="n">
        <v>0</v>
      </c>
      <c r="R2083" s="42" t="n">
        <v>0</v>
      </c>
      <c r="S2083" s="42">
        <f>N2083-(J2083-K2083)</f>
        <v/>
      </c>
      <c r="T2083">
        <f>IF(N2083=0,0,IF(AND(ABS(S2083)&gt;Calc!$B$8,ABS(S2083)/ABS(N2083)&gt;Calc!$B$9),1,0))</f>
        <v/>
      </c>
      <c r="U2083">
        <f>IF(AND(A2083=Calc!$B$3,OR(Calc!$B$6="*",G2083=Calc!$B$6),OR(Calc!$B$7="*",F2083=Calc!$B$7)),1,0)</f>
        <v/>
      </c>
      <c r="V2083">
        <f>IF(AND(U2083=1,J2083&gt;0),J2083+ROW()/1000000,0)</f>
        <v/>
      </c>
      <c r="W2083">
        <f>IF(AND(U2083=1,OR(N2083&lt;&gt;0,J2083&lt;&gt;0)),ABS(S2083)+ROW()/1000000,0)</f>
        <v/>
      </c>
      <c r="X2083">
        <f>IF(AND(U2083=1,T2083=1,C2083&lt;&gt;0),ABS(S2083)+ROW()/1000000,0)</f>
        <v/>
      </c>
    </row>
    <row r="2084">
      <c r="A2084" t="n">
        <v>201908</v>
      </c>
      <c r="B2084" t="inlineStr">
        <is>
          <t>08/2019</t>
        </is>
      </c>
      <c r="C2084" t="n">
        <v>39</v>
      </c>
      <c r="D2084" t="inlineStr">
        <is>
          <t>S39</t>
        </is>
      </c>
      <c r="E2084" t="inlineStr">
        <is>
          <t>Nexa Blaenau Gwent (S39)</t>
        </is>
      </c>
      <c r="F2084" t="inlineStr">
        <is>
          <t>Anh</t>
        </is>
      </c>
      <c r="G2084" t="inlineStr">
        <is>
          <t>POS</t>
        </is>
      </c>
      <c r="H2084" s="42" t="n">
        <v>31273.71</v>
      </c>
      <c r="I2084" s="42" t="n">
        <v>2859.12</v>
      </c>
      <c r="J2084" s="42" t="n">
        <v>28414.59</v>
      </c>
      <c r="K2084" s="42" t="n">
        <v>1775.08</v>
      </c>
      <c r="L2084" s="42" t="n">
        <v>19</v>
      </c>
      <c r="M2084" s="42" t="n">
        <v>136</v>
      </c>
      <c r="N2084" s="42" t="n">
        <v>26639.51</v>
      </c>
      <c r="O2084" s="42" t="n">
        <v>28414.59</v>
      </c>
      <c r="P2084" s="42" t="n">
        <v>0</v>
      </c>
      <c r="Q2084" s="42" t="n">
        <v>0</v>
      </c>
      <c r="R2084" s="42" t="n">
        <v>0</v>
      </c>
      <c r="S2084" s="42">
        <f>N2084-(J2084-K2084)</f>
        <v/>
      </c>
      <c r="T2084">
        <f>IF(N2084=0,0,IF(AND(ABS(S2084)&gt;Calc!$B$8,ABS(S2084)/ABS(N2084)&gt;Calc!$B$9),1,0))</f>
        <v/>
      </c>
      <c r="U2084">
        <f>IF(AND(A2084=Calc!$B$3,OR(Calc!$B$6="*",G2084=Calc!$B$6),OR(Calc!$B$7="*",F2084=Calc!$B$7)),1,0)</f>
        <v/>
      </c>
      <c r="V2084">
        <f>IF(AND(U2084=1,J2084&gt;0),J2084+ROW()/1000000,0)</f>
        <v/>
      </c>
      <c r="W2084">
        <f>IF(AND(U2084=1,OR(N2084&lt;&gt;0,J2084&lt;&gt;0)),ABS(S2084)+ROW()/1000000,0)</f>
        <v/>
      </c>
      <c r="X2084">
        <f>IF(AND(U2084=1,T2084=1,C2084&lt;&gt;0),ABS(S2084)+ROW()/1000000,0)</f>
        <v/>
      </c>
    </row>
    <row r="2085">
      <c r="A2085" t="n">
        <v>201908</v>
      </c>
      <c r="B2085" t="inlineStr">
        <is>
          <t>08/2019</t>
        </is>
      </c>
      <c r="C2085" t="n">
        <v>40</v>
      </c>
      <c r="D2085" t="inlineStr">
        <is>
          <t>S40</t>
        </is>
      </c>
      <c r="E2085" t="inlineStr">
        <is>
          <t>Nexa Dungannon and South Tyrone (S40)</t>
        </is>
      </c>
      <c r="F2085" t="inlineStr">
        <is>
          <t>Anh</t>
        </is>
      </c>
      <c r="G2085" t="inlineStr">
        <is>
          <t>POS</t>
        </is>
      </c>
      <c r="H2085" s="42" t="n">
        <v>19790.77</v>
      </c>
      <c r="I2085" s="42" t="n">
        <v>1061.78</v>
      </c>
      <c r="J2085" s="42" t="n">
        <v>18728.99</v>
      </c>
      <c r="K2085" s="42" t="n">
        <v>0</v>
      </c>
      <c r="L2085" s="42" t="n">
        <v>8</v>
      </c>
      <c r="M2085" s="42" t="n">
        <v>65</v>
      </c>
      <c r="N2085" s="42" t="n">
        <v>18728.99</v>
      </c>
      <c r="O2085" s="42" t="n">
        <v>18728.99</v>
      </c>
      <c r="P2085" s="42" t="n">
        <v>1</v>
      </c>
      <c r="Q2085" s="42" t="n">
        <v>0</v>
      </c>
      <c r="R2085" s="42" t="n">
        <v>0</v>
      </c>
      <c r="S2085" s="42">
        <f>N2085-(J2085-K2085)</f>
        <v/>
      </c>
      <c r="T2085">
        <f>IF(N2085=0,0,IF(AND(ABS(S2085)&gt;Calc!$B$8,ABS(S2085)/ABS(N2085)&gt;Calc!$B$9),1,0))</f>
        <v/>
      </c>
      <c r="U2085">
        <f>IF(AND(A2085=Calc!$B$3,OR(Calc!$B$6="*",G2085=Calc!$B$6),OR(Calc!$B$7="*",F2085=Calc!$B$7)),1,0)</f>
        <v/>
      </c>
      <c r="V2085">
        <f>IF(AND(U2085=1,J2085&gt;0),J2085+ROW()/1000000,0)</f>
        <v/>
      </c>
      <c r="W2085">
        <f>IF(AND(U2085=1,OR(N2085&lt;&gt;0,J2085&lt;&gt;0)),ABS(S2085)+ROW()/1000000,0)</f>
        <v/>
      </c>
      <c r="X2085">
        <f>IF(AND(U2085=1,T2085=1,C2085&lt;&gt;0),ABS(S2085)+ROW()/1000000,0)</f>
        <v/>
      </c>
    </row>
    <row r="2086">
      <c r="A2086" t="n">
        <v>201908</v>
      </c>
      <c r="B2086" t="inlineStr">
        <is>
          <t>08/2019</t>
        </is>
      </c>
      <c r="C2086" t="n">
        <v>42</v>
      </c>
      <c r="D2086" t="inlineStr">
        <is>
          <t>S42</t>
        </is>
      </c>
      <c r="E2086" t="inlineStr">
        <is>
          <t>Nexa North Down (S42)</t>
        </is>
      </c>
      <c r="F2086" t="inlineStr">
        <is>
          <t>Anh</t>
        </is>
      </c>
      <c r="G2086" t="inlineStr">
        <is>
          <t>POS</t>
        </is>
      </c>
      <c r="H2086" s="42" t="n">
        <v>37514.98</v>
      </c>
      <c r="I2086" s="42" t="n">
        <v>2705.66</v>
      </c>
      <c r="J2086" s="42" t="n">
        <v>34809.32</v>
      </c>
      <c r="K2086" s="42" t="n">
        <v>300</v>
      </c>
      <c r="L2086" s="42" t="n">
        <v>12</v>
      </c>
      <c r="M2086" s="42" t="n">
        <v>91</v>
      </c>
      <c r="N2086" s="42" t="n">
        <v>34509.32</v>
      </c>
      <c r="O2086" s="42" t="n">
        <v>34809.32</v>
      </c>
      <c r="P2086" s="42" t="n">
        <v>0</v>
      </c>
      <c r="Q2086" s="42" t="n">
        <v>0</v>
      </c>
      <c r="R2086" s="42" t="n">
        <v>0</v>
      </c>
      <c r="S2086" s="42">
        <f>N2086-(J2086-K2086)</f>
        <v/>
      </c>
      <c r="T2086">
        <f>IF(N2086=0,0,IF(AND(ABS(S2086)&gt;Calc!$B$8,ABS(S2086)/ABS(N2086)&gt;Calc!$B$9),1,0))</f>
        <v/>
      </c>
      <c r="U2086">
        <f>IF(AND(A2086=Calc!$B$3,OR(Calc!$B$6="*",G2086=Calc!$B$6),OR(Calc!$B$7="*",F2086=Calc!$B$7)),1,0)</f>
        <v/>
      </c>
      <c r="V2086">
        <f>IF(AND(U2086=1,J2086&gt;0),J2086+ROW()/1000000,0)</f>
        <v/>
      </c>
      <c r="W2086">
        <f>IF(AND(U2086=1,OR(N2086&lt;&gt;0,J2086&lt;&gt;0)),ABS(S2086)+ROW()/1000000,0)</f>
        <v/>
      </c>
      <c r="X2086">
        <f>IF(AND(U2086=1,T2086=1,C2086&lt;&gt;0),ABS(S2086)+ROW()/1000000,0)</f>
        <v/>
      </c>
    </row>
    <row r="2087">
      <c r="A2087" t="n">
        <v>201908</v>
      </c>
      <c r="B2087" t="inlineStr">
        <is>
          <t>08/2019</t>
        </is>
      </c>
      <c r="C2087" t="n">
        <v>43</v>
      </c>
      <c r="D2087" t="inlineStr">
        <is>
          <t>S43</t>
        </is>
      </c>
      <c r="E2087" t="inlineStr">
        <is>
          <t>Nexa Alaska (S43)</t>
        </is>
      </c>
      <c r="F2087" t="inlineStr">
        <is>
          <t>Mỹ</t>
        </is>
      </c>
      <c r="G2087" t="inlineStr">
        <is>
          <t>POS</t>
        </is>
      </c>
      <c r="H2087" s="42" t="n">
        <v>50655.52</v>
      </c>
      <c r="I2087" s="42" t="n">
        <v>3337.3</v>
      </c>
      <c r="J2087" s="42" t="n">
        <v>47318.22</v>
      </c>
      <c r="K2087" s="42" t="n">
        <v>254.87</v>
      </c>
      <c r="L2087" s="42" t="n">
        <v>21</v>
      </c>
      <c r="M2087" s="42" t="n">
        <v>162</v>
      </c>
      <c r="N2087" s="42" t="n">
        <v>47063.35</v>
      </c>
      <c r="O2087" s="42" t="n">
        <v>47318.22</v>
      </c>
      <c r="P2087" s="42" t="n">
        <v>0</v>
      </c>
      <c r="Q2087" s="42" t="n">
        <v>0</v>
      </c>
      <c r="R2087" s="42" t="n">
        <v>0</v>
      </c>
      <c r="S2087" s="42">
        <f>N2087-(J2087-K2087)</f>
        <v/>
      </c>
      <c r="T2087">
        <f>IF(N2087=0,0,IF(AND(ABS(S2087)&gt;Calc!$B$8,ABS(S2087)/ABS(N2087)&gt;Calc!$B$9),1,0))</f>
        <v/>
      </c>
      <c r="U2087">
        <f>IF(AND(A2087=Calc!$B$3,OR(Calc!$B$6="*",G2087=Calc!$B$6),OR(Calc!$B$7="*",F2087=Calc!$B$7)),1,0)</f>
        <v/>
      </c>
      <c r="V2087">
        <f>IF(AND(U2087=1,J2087&gt;0),J2087+ROW()/1000000,0)</f>
        <v/>
      </c>
      <c r="W2087">
        <f>IF(AND(U2087=1,OR(N2087&lt;&gt;0,J2087&lt;&gt;0)),ABS(S2087)+ROW()/1000000,0)</f>
        <v/>
      </c>
      <c r="X2087">
        <f>IF(AND(U2087=1,T2087=1,C2087&lt;&gt;0),ABS(S2087)+ROW()/1000000,0)</f>
        <v/>
      </c>
    </row>
    <row r="2088">
      <c r="A2088" t="n">
        <v>201908</v>
      </c>
      <c r="B2088" t="inlineStr">
        <is>
          <t>08/2019</t>
        </is>
      </c>
      <c r="C2088" t="n">
        <v>44</v>
      </c>
      <c r="D2088" t="inlineStr">
        <is>
          <t>S44</t>
        </is>
      </c>
      <c r="E2088" t="inlineStr">
        <is>
          <t>Nexa Arkansas (S44)</t>
        </is>
      </c>
      <c r="F2088" t="inlineStr">
        <is>
          <t>Mỹ</t>
        </is>
      </c>
      <c r="G2088" t="inlineStr">
        <is>
          <t>POS</t>
        </is>
      </c>
      <c r="H2088" s="42" t="n">
        <v>23662.94</v>
      </c>
      <c r="I2088" s="42" t="n">
        <v>1649.76</v>
      </c>
      <c r="J2088" s="42" t="n">
        <v>22013.18</v>
      </c>
      <c r="K2088" s="42" t="n">
        <v>140.26</v>
      </c>
      <c r="L2088" s="42" t="n">
        <v>15</v>
      </c>
      <c r="M2088" s="42" t="n">
        <v>98</v>
      </c>
      <c r="N2088" s="42" t="n">
        <v>21872.92</v>
      </c>
      <c r="O2088" s="42" t="n">
        <v>22013.18</v>
      </c>
      <c r="P2088" s="42" t="n">
        <v>1</v>
      </c>
      <c r="Q2088" s="42" t="n">
        <v>0</v>
      </c>
      <c r="R2088" s="42" t="n">
        <v>0</v>
      </c>
      <c r="S2088" s="42">
        <f>N2088-(J2088-K2088)</f>
        <v/>
      </c>
      <c r="T2088">
        <f>IF(N2088=0,0,IF(AND(ABS(S2088)&gt;Calc!$B$8,ABS(S2088)/ABS(N2088)&gt;Calc!$B$9),1,0))</f>
        <v/>
      </c>
      <c r="U2088">
        <f>IF(AND(A2088=Calc!$B$3,OR(Calc!$B$6="*",G2088=Calc!$B$6),OR(Calc!$B$7="*",F2088=Calc!$B$7)),1,0)</f>
        <v/>
      </c>
      <c r="V2088">
        <f>IF(AND(U2088=1,J2088&gt;0),J2088+ROW()/1000000,0)</f>
        <v/>
      </c>
      <c r="W2088">
        <f>IF(AND(U2088=1,OR(N2088&lt;&gt;0,J2088&lt;&gt;0)),ABS(S2088)+ROW()/1000000,0)</f>
        <v/>
      </c>
      <c r="X2088">
        <f>IF(AND(U2088=1,T2088=1,C2088&lt;&gt;0),ABS(S2088)+ROW()/1000000,0)</f>
        <v/>
      </c>
    </row>
    <row r="2089">
      <c r="A2089" t="n">
        <v>201908</v>
      </c>
      <c r="B2089" t="inlineStr">
        <is>
          <t>08/2019</t>
        </is>
      </c>
      <c r="C2089" t="n">
        <v>45</v>
      </c>
      <c r="D2089" t="inlineStr">
        <is>
          <t>S45</t>
        </is>
      </c>
      <c r="E2089" t="inlineStr">
        <is>
          <t>Nexa Connecticut (S45)</t>
        </is>
      </c>
      <c r="F2089" t="inlineStr">
        <is>
          <t>Mỹ</t>
        </is>
      </c>
      <c r="G2089" t="inlineStr">
        <is>
          <t>POS</t>
        </is>
      </c>
      <c r="H2089" s="42" t="n">
        <v>31312.51</v>
      </c>
      <c r="I2089" s="42" t="n">
        <v>2003.77</v>
      </c>
      <c r="J2089" s="42" t="n">
        <v>29308.74</v>
      </c>
      <c r="K2089" s="42" t="n">
        <v>459</v>
      </c>
      <c r="L2089" s="42" t="n">
        <v>19</v>
      </c>
      <c r="M2089" s="42" t="n">
        <v>149</v>
      </c>
      <c r="N2089" s="42" t="n">
        <v>28849.74</v>
      </c>
      <c r="O2089" s="42" t="n">
        <v>29308.74</v>
      </c>
      <c r="P2089" s="42" t="n">
        <v>0</v>
      </c>
      <c r="Q2089" s="42" t="n">
        <v>0</v>
      </c>
      <c r="R2089" s="42" t="n">
        <v>1</v>
      </c>
      <c r="S2089" s="42">
        <f>N2089-(J2089-K2089)</f>
        <v/>
      </c>
      <c r="T2089">
        <f>IF(N2089=0,0,IF(AND(ABS(S2089)&gt;Calc!$B$8,ABS(S2089)/ABS(N2089)&gt;Calc!$B$9),1,0))</f>
        <v/>
      </c>
      <c r="U2089">
        <f>IF(AND(A2089=Calc!$B$3,OR(Calc!$B$6="*",G2089=Calc!$B$6),OR(Calc!$B$7="*",F2089=Calc!$B$7)),1,0)</f>
        <v/>
      </c>
      <c r="V2089">
        <f>IF(AND(U2089=1,J2089&gt;0),J2089+ROW()/1000000,0)</f>
        <v/>
      </c>
      <c r="W2089">
        <f>IF(AND(U2089=1,OR(N2089&lt;&gt;0,J2089&lt;&gt;0)),ABS(S2089)+ROW()/1000000,0)</f>
        <v/>
      </c>
      <c r="X2089">
        <f>IF(AND(U2089=1,T2089=1,C2089&lt;&gt;0),ABS(S2089)+ROW()/1000000,0)</f>
        <v/>
      </c>
    </row>
    <row r="2090">
      <c r="A2090" t="n">
        <v>201908</v>
      </c>
      <c r="B2090" t="inlineStr">
        <is>
          <t>08/2019</t>
        </is>
      </c>
      <c r="C2090" t="n">
        <v>47</v>
      </c>
      <c r="D2090" t="inlineStr">
        <is>
          <t>S47</t>
        </is>
      </c>
      <c r="E2090" t="inlineStr">
        <is>
          <t>Nexa Hawaii (S47)</t>
        </is>
      </c>
      <c r="F2090" t="inlineStr">
        <is>
          <t>Mỹ</t>
        </is>
      </c>
      <c r="G2090" t="inlineStr">
        <is>
          <t>POS</t>
        </is>
      </c>
      <c r="H2090" s="42" t="n">
        <v>26689.75</v>
      </c>
      <c r="I2090" s="42" t="n">
        <v>928.12</v>
      </c>
      <c r="J2090" s="42" t="n">
        <v>25761.63</v>
      </c>
      <c r="K2090" s="42" t="n">
        <v>68.8</v>
      </c>
      <c r="L2090" s="42" t="n">
        <v>20</v>
      </c>
      <c r="M2090" s="42" t="n">
        <v>137</v>
      </c>
      <c r="N2090" s="42" t="n">
        <v>25692.83</v>
      </c>
      <c r="O2090" s="42" t="n">
        <v>25761.63</v>
      </c>
      <c r="P2090" s="42" t="n">
        <v>1</v>
      </c>
      <c r="Q2090" s="42" t="n">
        <v>0</v>
      </c>
      <c r="R2090" s="42" t="n">
        <v>0</v>
      </c>
      <c r="S2090" s="42">
        <f>N2090-(J2090-K2090)</f>
        <v/>
      </c>
      <c r="T2090">
        <f>IF(N2090=0,0,IF(AND(ABS(S2090)&gt;Calc!$B$8,ABS(S2090)/ABS(N2090)&gt;Calc!$B$9),1,0))</f>
        <v/>
      </c>
      <c r="U2090">
        <f>IF(AND(A2090=Calc!$B$3,OR(Calc!$B$6="*",G2090=Calc!$B$6),OR(Calc!$B$7="*",F2090=Calc!$B$7)),1,0)</f>
        <v/>
      </c>
      <c r="V2090">
        <f>IF(AND(U2090=1,J2090&gt;0),J2090+ROW()/1000000,0)</f>
        <v/>
      </c>
      <c r="W2090">
        <f>IF(AND(U2090=1,OR(N2090&lt;&gt;0,J2090&lt;&gt;0)),ABS(S2090)+ROW()/1000000,0)</f>
        <v/>
      </c>
      <c r="X2090">
        <f>IF(AND(U2090=1,T2090=1,C2090&lt;&gt;0),ABS(S2090)+ROW()/1000000,0)</f>
        <v/>
      </c>
    </row>
    <row r="2091">
      <c r="A2091" t="n">
        <v>201908</v>
      </c>
      <c r="B2091" t="inlineStr">
        <is>
          <t>08/2019</t>
        </is>
      </c>
      <c r="C2091" t="n">
        <v>48</v>
      </c>
      <c r="D2091" t="inlineStr">
        <is>
          <t>S48</t>
        </is>
      </c>
      <c r="E2091" t="inlineStr">
        <is>
          <t>Nexa Idaho (S48)</t>
        </is>
      </c>
      <c r="F2091" t="inlineStr">
        <is>
          <t>Mỹ</t>
        </is>
      </c>
      <c r="G2091" t="inlineStr">
        <is>
          <t>POS</t>
        </is>
      </c>
      <c r="H2091" s="42" t="n">
        <v>33865.14</v>
      </c>
      <c r="I2091" s="42" t="n">
        <v>1690.88</v>
      </c>
      <c r="J2091" s="42" t="n">
        <v>32174.26</v>
      </c>
      <c r="K2091" s="42" t="n">
        <v>259.99</v>
      </c>
      <c r="L2091" s="42" t="n">
        <v>19</v>
      </c>
      <c r="M2091" s="42" t="n">
        <v>103</v>
      </c>
      <c r="N2091" s="42" t="n">
        <v>31914.27</v>
      </c>
      <c r="O2091" s="42" t="n">
        <v>32174.26</v>
      </c>
      <c r="P2091" s="42" t="n">
        <v>2</v>
      </c>
      <c r="Q2091" s="42" t="n">
        <v>0</v>
      </c>
      <c r="R2091" s="42" t="n">
        <v>0</v>
      </c>
      <c r="S2091" s="42">
        <f>N2091-(J2091-K2091)</f>
        <v/>
      </c>
      <c r="T2091">
        <f>IF(N2091=0,0,IF(AND(ABS(S2091)&gt;Calc!$B$8,ABS(S2091)/ABS(N2091)&gt;Calc!$B$9),1,0))</f>
        <v/>
      </c>
      <c r="U2091">
        <f>IF(AND(A2091=Calc!$B$3,OR(Calc!$B$6="*",G2091=Calc!$B$6),OR(Calc!$B$7="*",F2091=Calc!$B$7)),1,0)</f>
        <v/>
      </c>
      <c r="V2091">
        <f>IF(AND(U2091=1,J2091&gt;0),J2091+ROW()/1000000,0)</f>
        <v/>
      </c>
      <c r="W2091">
        <f>IF(AND(U2091=1,OR(N2091&lt;&gt;0,J2091&lt;&gt;0)),ABS(S2091)+ROW()/1000000,0)</f>
        <v/>
      </c>
      <c r="X2091">
        <f>IF(AND(U2091=1,T2091=1,C2091&lt;&gt;0),ABS(S2091)+ROW()/1000000,0)</f>
        <v/>
      </c>
    </row>
    <row r="2092">
      <c r="A2092" t="n">
        <v>201908</v>
      </c>
      <c r="B2092" t="inlineStr">
        <is>
          <t>08/2019</t>
        </is>
      </c>
      <c r="C2092" t="n">
        <v>49</v>
      </c>
      <c r="D2092" t="inlineStr">
        <is>
          <t>S49</t>
        </is>
      </c>
      <c r="E2092" t="inlineStr">
        <is>
          <t>Nexa Iowa (S49)</t>
        </is>
      </c>
      <c r="F2092" t="inlineStr">
        <is>
          <t>Mỹ</t>
        </is>
      </c>
      <c r="G2092" t="inlineStr">
        <is>
          <t>POS</t>
        </is>
      </c>
      <c r="H2092" s="42" t="n">
        <v>43523.22</v>
      </c>
      <c r="I2092" s="42" t="n">
        <v>1982.37</v>
      </c>
      <c r="J2092" s="42" t="n">
        <v>41540.85</v>
      </c>
      <c r="K2092" s="42" t="n">
        <v>1649.71</v>
      </c>
      <c r="L2092" s="42" t="n">
        <v>19</v>
      </c>
      <c r="M2092" s="42" t="n">
        <v>155</v>
      </c>
      <c r="N2092" s="42" t="n">
        <v>39891.14</v>
      </c>
      <c r="O2092" s="42" t="n">
        <v>41540.85</v>
      </c>
      <c r="P2092" s="42" t="n">
        <v>0</v>
      </c>
      <c r="Q2092" s="42" t="n">
        <v>0</v>
      </c>
      <c r="R2092" s="42" t="n">
        <v>0</v>
      </c>
      <c r="S2092" s="42">
        <f>N2092-(J2092-K2092)</f>
        <v/>
      </c>
      <c r="T2092">
        <f>IF(N2092=0,0,IF(AND(ABS(S2092)&gt;Calc!$B$8,ABS(S2092)/ABS(N2092)&gt;Calc!$B$9),1,0))</f>
        <v/>
      </c>
      <c r="U2092">
        <f>IF(AND(A2092=Calc!$B$3,OR(Calc!$B$6="*",G2092=Calc!$B$6),OR(Calc!$B$7="*",F2092=Calc!$B$7)),1,0)</f>
        <v/>
      </c>
      <c r="V2092">
        <f>IF(AND(U2092=1,J2092&gt;0),J2092+ROW()/1000000,0)</f>
        <v/>
      </c>
      <c r="W2092">
        <f>IF(AND(U2092=1,OR(N2092&lt;&gt;0,J2092&lt;&gt;0)),ABS(S2092)+ROW()/1000000,0)</f>
        <v/>
      </c>
      <c r="X2092">
        <f>IF(AND(U2092=1,T2092=1,C2092&lt;&gt;0),ABS(S2092)+ROW()/1000000,0)</f>
        <v/>
      </c>
    </row>
    <row r="2093">
      <c r="A2093" t="n">
        <v>201908</v>
      </c>
      <c r="B2093" t="inlineStr">
        <is>
          <t>08/2019</t>
        </is>
      </c>
      <c r="C2093" t="n">
        <v>50</v>
      </c>
      <c r="D2093" t="inlineStr">
        <is>
          <t>S50</t>
        </is>
      </c>
      <c r="E2093" t="inlineStr">
        <is>
          <t>Nexa Kansas (S50)</t>
        </is>
      </c>
      <c r="F2093" t="inlineStr">
        <is>
          <t>Mỹ</t>
        </is>
      </c>
      <c r="G2093" t="inlineStr">
        <is>
          <t>POS</t>
        </is>
      </c>
      <c r="H2093" s="42" t="n">
        <v>43631.99</v>
      </c>
      <c r="I2093" s="42" t="n">
        <v>3200.66</v>
      </c>
      <c r="J2093" s="42" t="n">
        <v>40431.33</v>
      </c>
      <c r="K2093" s="42" t="n">
        <v>1149.5</v>
      </c>
      <c r="L2093" s="42" t="n">
        <v>19</v>
      </c>
      <c r="M2093" s="42" t="n">
        <v>161</v>
      </c>
      <c r="N2093" s="42" t="n">
        <v>39281.83</v>
      </c>
      <c r="O2093" s="42" t="n">
        <v>40431.33</v>
      </c>
      <c r="P2093" s="42" t="n">
        <v>0</v>
      </c>
      <c r="Q2093" s="42" t="n">
        <v>0</v>
      </c>
      <c r="R2093" s="42" t="n">
        <v>0</v>
      </c>
      <c r="S2093" s="42">
        <f>N2093-(J2093-K2093)</f>
        <v/>
      </c>
      <c r="T2093">
        <f>IF(N2093=0,0,IF(AND(ABS(S2093)&gt;Calc!$B$8,ABS(S2093)/ABS(N2093)&gt;Calc!$B$9),1,0))</f>
        <v/>
      </c>
      <c r="U2093">
        <f>IF(AND(A2093=Calc!$B$3,OR(Calc!$B$6="*",G2093=Calc!$B$6),OR(Calc!$B$7="*",F2093=Calc!$B$7)),1,0)</f>
        <v/>
      </c>
      <c r="V2093">
        <f>IF(AND(U2093=1,J2093&gt;0),J2093+ROW()/1000000,0)</f>
        <v/>
      </c>
      <c r="W2093">
        <f>IF(AND(U2093=1,OR(N2093&lt;&gt;0,J2093&lt;&gt;0)),ABS(S2093)+ROW()/1000000,0)</f>
        <v/>
      </c>
      <c r="X2093">
        <f>IF(AND(U2093=1,T2093=1,C2093&lt;&gt;0),ABS(S2093)+ROW()/1000000,0)</f>
        <v/>
      </c>
    </row>
    <row r="2094">
      <c r="A2094" t="n">
        <v>201908</v>
      </c>
      <c r="B2094" t="inlineStr">
        <is>
          <t>08/2019</t>
        </is>
      </c>
      <c r="C2094" t="n">
        <v>51</v>
      </c>
      <c r="D2094" t="inlineStr">
        <is>
          <t>S51</t>
        </is>
      </c>
      <c r="E2094" t="inlineStr">
        <is>
          <t>Nexa Maine (S51)</t>
        </is>
      </c>
      <c r="F2094" t="inlineStr">
        <is>
          <t>Mỹ</t>
        </is>
      </c>
      <c r="G2094" t="inlineStr">
        <is>
          <t>POS</t>
        </is>
      </c>
      <c r="H2094" s="42" t="n">
        <v>15397.32</v>
      </c>
      <c r="I2094" s="42" t="n">
        <v>1285.61</v>
      </c>
      <c r="J2094" s="42" t="n">
        <v>14111.71</v>
      </c>
      <c r="K2094" s="42" t="n">
        <v>118.6</v>
      </c>
      <c r="L2094" s="42" t="n">
        <v>12</v>
      </c>
      <c r="M2094" s="42" t="n">
        <v>82</v>
      </c>
      <c r="N2094" s="42" t="n">
        <v>13993.11</v>
      </c>
      <c r="O2094" s="42" t="n">
        <v>14111.71</v>
      </c>
      <c r="P2094" s="42" t="n">
        <v>0</v>
      </c>
      <c r="Q2094" s="42" t="n">
        <v>0</v>
      </c>
      <c r="R2094" s="42" t="n">
        <v>0</v>
      </c>
      <c r="S2094" s="42">
        <f>N2094-(J2094-K2094)</f>
        <v/>
      </c>
      <c r="T2094">
        <f>IF(N2094=0,0,IF(AND(ABS(S2094)&gt;Calc!$B$8,ABS(S2094)/ABS(N2094)&gt;Calc!$B$9),1,0))</f>
        <v/>
      </c>
      <c r="U2094">
        <f>IF(AND(A2094=Calc!$B$3,OR(Calc!$B$6="*",G2094=Calc!$B$6),OR(Calc!$B$7="*",F2094=Calc!$B$7)),1,0)</f>
        <v/>
      </c>
      <c r="V2094">
        <f>IF(AND(U2094=1,J2094&gt;0),J2094+ROW()/1000000,0)</f>
        <v/>
      </c>
      <c r="W2094">
        <f>IF(AND(U2094=1,OR(N2094&lt;&gt;0,J2094&lt;&gt;0)),ABS(S2094)+ROW()/1000000,0)</f>
        <v/>
      </c>
      <c r="X2094">
        <f>IF(AND(U2094=1,T2094=1,C2094&lt;&gt;0),ABS(S2094)+ROW()/1000000,0)</f>
        <v/>
      </c>
    </row>
    <row r="2095">
      <c r="A2095" t="n">
        <v>201908</v>
      </c>
      <c r="B2095" t="inlineStr">
        <is>
          <t>08/2019</t>
        </is>
      </c>
      <c r="C2095" t="n">
        <v>53</v>
      </c>
      <c r="D2095" t="inlineStr">
        <is>
          <t>S53</t>
        </is>
      </c>
      <c r="E2095" t="inlineStr">
        <is>
          <t>Nexa Montana (S53)</t>
        </is>
      </c>
      <c r="F2095" t="inlineStr">
        <is>
          <t>Mỹ</t>
        </is>
      </c>
      <c r="G2095" t="inlineStr">
        <is>
          <t>POS</t>
        </is>
      </c>
      <c r="H2095" s="42" t="n">
        <v>25028.87</v>
      </c>
      <c r="I2095" s="42" t="n">
        <v>2317.78</v>
      </c>
      <c r="J2095" s="42" t="n">
        <v>22711.09</v>
      </c>
      <c r="K2095" s="42" t="n">
        <v>836.03</v>
      </c>
      <c r="L2095" s="42" t="n">
        <v>13</v>
      </c>
      <c r="M2095" s="42" t="n">
        <v>81</v>
      </c>
      <c r="N2095" s="42" t="n">
        <v>21875.06</v>
      </c>
      <c r="O2095" s="42" t="n">
        <v>22711.09</v>
      </c>
      <c r="P2095" s="42" t="n">
        <v>1</v>
      </c>
      <c r="Q2095" s="42" t="n">
        <v>0</v>
      </c>
      <c r="R2095" s="42" t="n">
        <v>0</v>
      </c>
      <c r="S2095" s="42">
        <f>N2095-(J2095-K2095)</f>
        <v/>
      </c>
      <c r="T2095">
        <f>IF(N2095=0,0,IF(AND(ABS(S2095)&gt;Calc!$B$8,ABS(S2095)/ABS(N2095)&gt;Calc!$B$9),1,0))</f>
        <v/>
      </c>
      <c r="U2095">
        <f>IF(AND(A2095=Calc!$B$3,OR(Calc!$B$6="*",G2095=Calc!$B$6),OR(Calc!$B$7="*",F2095=Calc!$B$7)),1,0)</f>
        <v/>
      </c>
      <c r="V2095">
        <f>IF(AND(U2095=1,J2095&gt;0),J2095+ROW()/1000000,0)</f>
        <v/>
      </c>
      <c r="W2095">
        <f>IF(AND(U2095=1,OR(N2095&lt;&gt;0,J2095&lt;&gt;0)),ABS(S2095)+ROW()/1000000,0)</f>
        <v/>
      </c>
      <c r="X2095">
        <f>IF(AND(U2095=1,T2095=1,C2095&lt;&gt;0),ABS(S2095)+ROW()/1000000,0)</f>
        <v/>
      </c>
    </row>
    <row r="2096">
      <c r="A2096" t="n">
        <v>201908</v>
      </c>
      <c r="B2096" t="inlineStr">
        <is>
          <t>08/2019</t>
        </is>
      </c>
      <c r="C2096" t="n">
        <v>54</v>
      </c>
      <c r="D2096" t="inlineStr">
        <is>
          <t>S54</t>
        </is>
      </c>
      <c r="E2096" t="inlineStr">
        <is>
          <t>Nexa Nebraska (S54)</t>
        </is>
      </c>
      <c r="F2096" t="inlineStr">
        <is>
          <t>Mỹ</t>
        </is>
      </c>
      <c r="G2096" t="inlineStr">
        <is>
          <t>POS</t>
        </is>
      </c>
      <c r="H2096" s="42" t="n">
        <v>21426.53</v>
      </c>
      <c r="I2096" s="42" t="n">
        <v>1470.56</v>
      </c>
      <c r="J2096" s="42" t="n">
        <v>19955.97</v>
      </c>
      <c r="K2096" s="42" t="n">
        <v>0</v>
      </c>
      <c r="L2096" s="42" t="n">
        <v>21</v>
      </c>
      <c r="M2096" s="42" t="n">
        <v>136</v>
      </c>
      <c r="N2096" s="42" t="n">
        <v>19955.97</v>
      </c>
      <c r="O2096" s="42" t="n">
        <v>19955.97</v>
      </c>
      <c r="P2096" s="42" t="n">
        <v>0</v>
      </c>
      <c r="Q2096" s="42" t="n">
        <v>0</v>
      </c>
      <c r="R2096" s="42" t="n">
        <v>0</v>
      </c>
      <c r="S2096" s="42">
        <f>N2096-(J2096-K2096)</f>
        <v/>
      </c>
      <c r="T2096">
        <f>IF(N2096=0,0,IF(AND(ABS(S2096)&gt;Calc!$B$8,ABS(S2096)/ABS(N2096)&gt;Calc!$B$9),1,0))</f>
        <v/>
      </c>
      <c r="U2096">
        <f>IF(AND(A2096=Calc!$B$3,OR(Calc!$B$6="*",G2096=Calc!$B$6),OR(Calc!$B$7="*",F2096=Calc!$B$7)),1,0)</f>
        <v/>
      </c>
      <c r="V2096">
        <f>IF(AND(U2096=1,J2096&gt;0),J2096+ROW()/1000000,0)</f>
        <v/>
      </c>
      <c r="W2096">
        <f>IF(AND(U2096=1,OR(N2096&lt;&gt;0,J2096&lt;&gt;0)),ABS(S2096)+ROW()/1000000,0)</f>
        <v/>
      </c>
      <c r="X2096">
        <f>IF(AND(U2096=1,T2096=1,C2096&lt;&gt;0),ABS(S2096)+ROW()/1000000,0)</f>
        <v/>
      </c>
    </row>
    <row r="2097">
      <c r="A2097" t="n">
        <v>201908</v>
      </c>
      <c r="B2097" t="inlineStr">
        <is>
          <t>08/2019</t>
        </is>
      </c>
      <c r="C2097" t="n">
        <v>55</v>
      </c>
      <c r="D2097" t="inlineStr">
        <is>
          <t>S55</t>
        </is>
      </c>
      <c r="E2097" t="inlineStr">
        <is>
          <t>Nexa Nevada (S55)</t>
        </is>
      </c>
      <c r="F2097" t="inlineStr">
        <is>
          <t>Mỹ</t>
        </is>
      </c>
      <c r="G2097" t="inlineStr">
        <is>
          <t>POS</t>
        </is>
      </c>
      <c r="H2097" s="42" t="n">
        <v>50503.58</v>
      </c>
      <c r="I2097" s="42" t="n">
        <v>1972.32</v>
      </c>
      <c r="J2097" s="42" t="n">
        <v>48531.26</v>
      </c>
      <c r="K2097" s="42" t="n">
        <v>1792.64</v>
      </c>
      <c r="L2097" s="42" t="n">
        <v>31</v>
      </c>
      <c r="M2097" s="42" t="n">
        <v>257</v>
      </c>
      <c r="N2097" s="42" t="n">
        <v>46738.62</v>
      </c>
      <c r="O2097" s="42" t="n">
        <v>48531.26</v>
      </c>
      <c r="P2097" s="42" t="n">
        <v>0</v>
      </c>
      <c r="Q2097" s="42" t="n">
        <v>0</v>
      </c>
      <c r="R2097" s="42" t="n">
        <v>0</v>
      </c>
      <c r="S2097" s="42">
        <f>N2097-(J2097-K2097)</f>
        <v/>
      </c>
      <c r="T2097">
        <f>IF(N2097=0,0,IF(AND(ABS(S2097)&gt;Calc!$B$8,ABS(S2097)/ABS(N2097)&gt;Calc!$B$9),1,0))</f>
        <v/>
      </c>
      <c r="U2097">
        <f>IF(AND(A2097=Calc!$B$3,OR(Calc!$B$6="*",G2097=Calc!$B$6),OR(Calc!$B$7="*",F2097=Calc!$B$7)),1,0)</f>
        <v/>
      </c>
      <c r="V2097">
        <f>IF(AND(U2097=1,J2097&gt;0),J2097+ROW()/1000000,0)</f>
        <v/>
      </c>
      <c r="W2097">
        <f>IF(AND(U2097=1,OR(N2097&lt;&gt;0,J2097&lt;&gt;0)),ABS(S2097)+ROW()/1000000,0)</f>
        <v/>
      </c>
      <c r="X2097">
        <f>IF(AND(U2097=1,T2097=1,C2097&lt;&gt;0),ABS(S2097)+ROW()/1000000,0)</f>
        <v/>
      </c>
    </row>
    <row r="2098">
      <c r="A2098" t="n">
        <v>201908</v>
      </c>
      <c r="B2098" t="inlineStr">
        <is>
          <t>08/2019</t>
        </is>
      </c>
      <c r="C2098" t="n">
        <v>56</v>
      </c>
      <c r="D2098" t="inlineStr">
        <is>
          <t>S56</t>
        </is>
      </c>
      <c r="E2098" t="inlineStr">
        <is>
          <t>Nexa New Hampshire (S56)</t>
        </is>
      </c>
      <c r="F2098" t="inlineStr">
        <is>
          <t>Mỹ</t>
        </is>
      </c>
      <c r="G2098" t="inlineStr">
        <is>
          <t>POS</t>
        </is>
      </c>
      <c r="H2098" s="42" t="n">
        <v>46389.08</v>
      </c>
      <c r="I2098" s="42" t="n">
        <v>2228.3</v>
      </c>
      <c r="J2098" s="42" t="n">
        <v>44160.78</v>
      </c>
      <c r="K2098" s="42" t="n">
        <v>0</v>
      </c>
      <c r="L2098" s="42" t="n">
        <v>16</v>
      </c>
      <c r="M2098" s="42" t="n">
        <v>149</v>
      </c>
      <c r="N2098" s="42" t="n">
        <v>44160.78</v>
      </c>
      <c r="O2098" s="42" t="n">
        <v>44160.78</v>
      </c>
      <c r="P2098" s="42" t="n">
        <v>1</v>
      </c>
      <c r="Q2098" s="42" t="n">
        <v>0</v>
      </c>
      <c r="R2098" s="42" t="n">
        <v>0</v>
      </c>
      <c r="S2098" s="42">
        <f>N2098-(J2098-K2098)</f>
        <v/>
      </c>
      <c r="T2098">
        <f>IF(N2098=0,0,IF(AND(ABS(S2098)&gt;Calc!$B$8,ABS(S2098)/ABS(N2098)&gt;Calc!$B$9),1,0))</f>
        <v/>
      </c>
      <c r="U2098">
        <f>IF(AND(A2098=Calc!$B$3,OR(Calc!$B$6="*",G2098=Calc!$B$6),OR(Calc!$B$7="*",F2098=Calc!$B$7)),1,0)</f>
        <v/>
      </c>
      <c r="V2098">
        <f>IF(AND(U2098=1,J2098&gt;0),J2098+ROW()/1000000,0)</f>
        <v/>
      </c>
      <c r="W2098">
        <f>IF(AND(U2098=1,OR(N2098&lt;&gt;0,J2098&lt;&gt;0)),ABS(S2098)+ROW()/1000000,0)</f>
        <v/>
      </c>
      <c r="X2098">
        <f>IF(AND(U2098=1,T2098=1,C2098&lt;&gt;0),ABS(S2098)+ROW()/1000000,0)</f>
        <v/>
      </c>
    </row>
    <row r="2099">
      <c r="A2099" t="n">
        <v>201908</v>
      </c>
      <c r="B2099" t="inlineStr">
        <is>
          <t>08/2019</t>
        </is>
      </c>
      <c r="C2099" t="n">
        <v>57</v>
      </c>
      <c r="D2099" t="inlineStr">
        <is>
          <t>S57</t>
        </is>
      </c>
      <c r="E2099" t="inlineStr">
        <is>
          <t>Nexa New Mexico (S57)</t>
        </is>
      </c>
      <c r="F2099" t="inlineStr">
        <is>
          <t>Mỹ</t>
        </is>
      </c>
      <c r="G2099" t="inlineStr">
        <is>
          <t>POS</t>
        </is>
      </c>
      <c r="H2099" s="42" t="n">
        <v>38092.48</v>
      </c>
      <c r="I2099" s="42" t="n">
        <v>2363.25</v>
      </c>
      <c r="J2099" s="42" t="n">
        <v>35729.23</v>
      </c>
      <c r="K2099" s="42" t="n">
        <v>6.89</v>
      </c>
      <c r="L2099" s="42" t="n">
        <v>18</v>
      </c>
      <c r="M2099" s="42" t="n">
        <v>147</v>
      </c>
      <c r="N2099" s="42" t="n">
        <v>35722.34</v>
      </c>
      <c r="O2099" s="42" t="n">
        <v>35729.23</v>
      </c>
      <c r="P2099" s="42" t="n">
        <v>0</v>
      </c>
      <c r="Q2099" s="42" t="n">
        <v>0</v>
      </c>
      <c r="R2099" s="42" t="n">
        <v>0</v>
      </c>
      <c r="S2099" s="42">
        <f>N2099-(J2099-K2099)</f>
        <v/>
      </c>
      <c r="T2099">
        <f>IF(N2099=0,0,IF(AND(ABS(S2099)&gt;Calc!$B$8,ABS(S2099)/ABS(N2099)&gt;Calc!$B$9),1,0))</f>
        <v/>
      </c>
      <c r="U2099">
        <f>IF(AND(A2099=Calc!$B$3,OR(Calc!$B$6="*",G2099=Calc!$B$6),OR(Calc!$B$7="*",F2099=Calc!$B$7)),1,0)</f>
        <v/>
      </c>
      <c r="V2099">
        <f>IF(AND(U2099=1,J2099&gt;0),J2099+ROW()/1000000,0)</f>
        <v/>
      </c>
      <c r="W2099">
        <f>IF(AND(U2099=1,OR(N2099&lt;&gt;0,J2099&lt;&gt;0)),ABS(S2099)+ROW()/1000000,0)</f>
        <v/>
      </c>
      <c r="X2099">
        <f>IF(AND(U2099=1,T2099=1,C2099&lt;&gt;0),ABS(S2099)+ROW()/1000000,0)</f>
        <v/>
      </c>
    </row>
    <row r="2100">
      <c r="A2100" t="n">
        <v>201908</v>
      </c>
      <c r="B2100" t="inlineStr">
        <is>
          <t>08/2019</t>
        </is>
      </c>
      <c r="C2100" t="n">
        <v>59</v>
      </c>
      <c r="D2100" t="inlineStr">
        <is>
          <t>S59</t>
        </is>
      </c>
      <c r="E2100" t="inlineStr">
        <is>
          <t>Nexa Oregon (S59)</t>
        </is>
      </c>
      <c r="F2100" t="inlineStr">
        <is>
          <t>Mỹ</t>
        </is>
      </c>
      <c r="G2100" t="inlineStr">
        <is>
          <t>POS</t>
        </is>
      </c>
      <c r="H2100" s="42" t="n">
        <v>42470.6</v>
      </c>
      <c r="I2100" s="42" t="n">
        <v>1955.97</v>
      </c>
      <c r="J2100" s="42" t="n">
        <v>40514.63</v>
      </c>
      <c r="K2100" s="42" t="n">
        <v>0</v>
      </c>
      <c r="L2100" s="42" t="n">
        <v>15</v>
      </c>
      <c r="M2100" s="42" t="n">
        <v>130</v>
      </c>
      <c r="N2100" s="42" t="n">
        <v>40514.63</v>
      </c>
      <c r="O2100" s="42" t="n">
        <v>40514.63</v>
      </c>
      <c r="P2100" s="42" t="n">
        <v>2</v>
      </c>
      <c r="Q2100" s="42" t="n">
        <v>0</v>
      </c>
      <c r="R2100" s="42" t="n">
        <v>0</v>
      </c>
      <c r="S2100" s="42">
        <f>N2100-(J2100-K2100)</f>
        <v/>
      </c>
      <c r="T2100">
        <f>IF(N2100=0,0,IF(AND(ABS(S2100)&gt;Calc!$B$8,ABS(S2100)/ABS(N2100)&gt;Calc!$B$9),1,0))</f>
        <v/>
      </c>
      <c r="U2100">
        <f>IF(AND(A2100=Calc!$B$3,OR(Calc!$B$6="*",G2100=Calc!$B$6),OR(Calc!$B$7="*",F2100=Calc!$B$7)),1,0)</f>
        <v/>
      </c>
      <c r="V2100">
        <f>IF(AND(U2100=1,J2100&gt;0),J2100+ROW()/1000000,0)</f>
        <v/>
      </c>
      <c r="W2100">
        <f>IF(AND(U2100=1,OR(N2100&lt;&gt;0,J2100&lt;&gt;0)),ABS(S2100)+ROW()/1000000,0)</f>
        <v/>
      </c>
      <c r="X2100">
        <f>IF(AND(U2100=1,T2100=1,C2100&lt;&gt;0),ABS(S2100)+ROW()/1000000,0)</f>
        <v/>
      </c>
    </row>
    <row r="2101">
      <c r="A2101" t="n">
        <v>201908</v>
      </c>
      <c r="B2101" t="inlineStr">
        <is>
          <t>08/2019</t>
        </is>
      </c>
      <c r="C2101" t="n">
        <v>61</v>
      </c>
      <c r="D2101" t="inlineStr">
        <is>
          <t>S61</t>
        </is>
      </c>
      <c r="E2101" t="inlineStr">
        <is>
          <t>Nexa South Carolina (S61)</t>
        </is>
      </c>
      <c r="F2101" t="inlineStr">
        <is>
          <t>Mỹ</t>
        </is>
      </c>
      <c r="G2101" t="inlineStr">
        <is>
          <t>POS</t>
        </is>
      </c>
      <c r="H2101" s="42" t="n">
        <v>24315.82</v>
      </c>
      <c r="I2101" s="42" t="n">
        <v>1905.97</v>
      </c>
      <c r="J2101" s="42" t="n">
        <v>22409.85</v>
      </c>
      <c r="K2101" s="42" t="n">
        <v>300</v>
      </c>
      <c r="L2101" s="42" t="n">
        <v>18</v>
      </c>
      <c r="M2101" s="42" t="n">
        <v>111</v>
      </c>
      <c r="N2101" s="42" t="n">
        <v>22109.85</v>
      </c>
      <c r="O2101" s="42" t="n">
        <v>22409.85</v>
      </c>
      <c r="P2101" s="42" t="n">
        <v>1</v>
      </c>
      <c r="Q2101" s="42" t="n">
        <v>0</v>
      </c>
      <c r="R2101" s="42" t="n">
        <v>0</v>
      </c>
      <c r="S2101" s="42">
        <f>N2101-(J2101-K2101)</f>
        <v/>
      </c>
      <c r="T2101">
        <f>IF(N2101=0,0,IF(AND(ABS(S2101)&gt;Calc!$B$8,ABS(S2101)/ABS(N2101)&gt;Calc!$B$9),1,0))</f>
        <v/>
      </c>
      <c r="U2101">
        <f>IF(AND(A2101=Calc!$B$3,OR(Calc!$B$6="*",G2101=Calc!$B$6),OR(Calc!$B$7="*",F2101=Calc!$B$7)),1,0)</f>
        <v/>
      </c>
      <c r="V2101">
        <f>IF(AND(U2101=1,J2101&gt;0),J2101+ROW()/1000000,0)</f>
        <v/>
      </c>
      <c r="W2101">
        <f>IF(AND(U2101=1,OR(N2101&lt;&gt;0,J2101&lt;&gt;0)),ABS(S2101)+ROW()/1000000,0)</f>
        <v/>
      </c>
      <c r="X2101">
        <f>IF(AND(U2101=1,T2101=1,C2101&lt;&gt;0),ABS(S2101)+ROW()/1000000,0)</f>
        <v/>
      </c>
    </row>
    <row r="2102">
      <c r="A2102" t="n">
        <v>201908</v>
      </c>
      <c r="B2102" t="inlineStr">
        <is>
          <t>08/2019</t>
        </is>
      </c>
      <c r="C2102" t="n">
        <v>62</v>
      </c>
      <c r="D2102" t="inlineStr">
        <is>
          <t>S62</t>
        </is>
      </c>
      <c r="E2102" t="inlineStr">
        <is>
          <t>Nexa South Dakota (S62)</t>
        </is>
      </c>
      <c r="F2102" t="inlineStr">
        <is>
          <t>Mỹ</t>
        </is>
      </c>
      <c r="G2102" t="inlineStr">
        <is>
          <t>POS</t>
        </is>
      </c>
      <c r="H2102" s="42" t="n">
        <v>20359.66</v>
      </c>
      <c r="I2102" s="42" t="n">
        <v>978.04</v>
      </c>
      <c r="J2102" s="42" t="n">
        <v>19381.62</v>
      </c>
      <c r="K2102" s="42" t="n">
        <v>5464.2</v>
      </c>
      <c r="L2102" s="42" t="n">
        <v>11</v>
      </c>
      <c r="M2102" s="42" t="n">
        <v>85</v>
      </c>
      <c r="N2102" s="42" t="n">
        <v>13917.42</v>
      </c>
      <c r="O2102" s="42" t="n">
        <v>19381.62</v>
      </c>
      <c r="P2102" s="42" t="n">
        <v>1</v>
      </c>
      <c r="Q2102" s="42" t="n">
        <v>0</v>
      </c>
      <c r="R2102" s="42" t="n">
        <v>0</v>
      </c>
      <c r="S2102" s="42">
        <f>N2102-(J2102-K2102)</f>
        <v/>
      </c>
      <c r="T2102">
        <f>IF(N2102=0,0,IF(AND(ABS(S2102)&gt;Calc!$B$8,ABS(S2102)/ABS(N2102)&gt;Calc!$B$9),1,0))</f>
        <v/>
      </c>
      <c r="U2102">
        <f>IF(AND(A2102=Calc!$B$3,OR(Calc!$B$6="*",G2102=Calc!$B$6),OR(Calc!$B$7="*",F2102=Calc!$B$7)),1,0)</f>
        <v/>
      </c>
      <c r="V2102">
        <f>IF(AND(U2102=1,J2102&gt;0),J2102+ROW()/1000000,0)</f>
        <v/>
      </c>
      <c r="W2102">
        <f>IF(AND(U2102=1,OR(N2102&lt;&gt;0,J2102&lt;&gt;0)),ABS(S2102)+ROW()/1000000,0)</f>
        <v/>
      </c>
      <c r="X2102">
        <f>IF(AND(U2102=1,T2102=1,C2102&lt;&gt;0),ABS(S2102)+ROW()/1000000,0)</f>
        <v/>
      </c>
    </row>
    <row r="2103">
      <c r="A2103" t="n">
        <v>201908</v>
      </c>
      <c r="B2103" t="inlineStr">
        <is>
          <t>08/2019</t>
        </is>
      </c>
      <c r="C2103" t="n">
        <v>63</v>
      </c>
      <c r="D2103" t="inlineStr">
        <is>
          <t>S63</t>
        </is>
      </c>
      <c r="E2103" t="inlineStr">
        <is>
          <t>Nexa Utah (S63)</t>
        </is>
      </c>
      <c r="F2103" t="inlineStr">
        <is>
          <t>Mỹ</t>
        </is>
      </c>
      <c r="G2103" t="inlineStr">
        <is>
          <t>POS</t>
        </is>
      </c>
      <c r="H2103" s="42" t="n">
        <v>26560.36</v>
      </c>
      <c r="I2103" s="42" t="n">
        <v>2312.16</v>
      </c>
      <c r="J2103" s="42" t="n">
        <v>24248.2</v>
      </c>
      <c r="K2103" s="42" t="n">
        <v>0</v>
      </c>
      <c r="L2103" s="42" t="n">
        <v>19</v>
      </c>
      <c r="M2103" s="42" t="n">
        <v>155</v>
      </c>
      <c r="N2103" s="42" t="n">
        <v>24248.2</v>
      </c>
      <c r="O2103" s="42" t="n">
        <v>24248.2</v>
      </c>
      <c r="P2103" s="42" t="n">
        <v>0</v>
      </c>
      <c r="Q2103" s="42" t="n">
        <v>0</v>
      </c>
      <c r="R2103" s="42" t="n">
        <v>0</v>
      </c>
      <c r="S2103" s="42">
        <f>N2103-(J2103-K2103)</f>
        <v/>
      </c>
      <c r="T2103">
        <f>IF(N2103=0,0,IF(AND(ABS(S2103)&gt;Calc!$B$8,ABS(S2103)/ABS(N2103)&gt;Calc!$B$9),1,0))</f>
        <v/>
      </c>
      <c r="U2103">
        <f>IF(AND(A2103=Calc!$B$3,OR(Calc!$B$6="*",G2103=Calc!$B$6),OR(Calc!$B$7="*",F2103=Calc!$B$7)),1,0)</f>
        <v/>
      </c>
      <c r="V2103">
        <f>IF(AND(U2103=1,J2103&gt;0),J2103+ROW()/1000000,0)</f>
        <v/>
      </c>
      <c r="W2103">
        <f>IF(AND(U2103=1,OR(N2103&lt;&gt;0,J2103&lt;&gt;0)),ABS(S2103)+ROW()/1000000,0)</f>
        <v/>
      </c>
      <c r="X2103">
        <f>IF(AND(U2103=1,T2103=1,C2103&lt;&gt;0),ABS(S2103)+ROW()/1000000,0)</f>
        <v/>
      </c>
    </row>
    <row r="2104">
      <c r="A2104" t="n">
        <v>201908</v>
      </c>
      <c r="B2104" t="inlineStr">
        <is>
          <t>08/2019</t>
        </is>
      </c>
      <c r="C2104" t="n">
        <v>64</v>
      </c>
      <c r="D2104" t="inlineStr">
        <is>
          <t>S64</t>
        </is>
      </c>
      <c r="E2104" t="inlineStr">
        <is>
          <t>Nexa Washington DC (S64)</t>
        </is>
      </c>
      <c r="F2104" t="inlineStr">
        <is>
          <t>Mỹ</t>
        </is>
      </c>
      <c r="G2104" t="inlineStr">
        <is>
          <t>POS</t>
        </is>
      </c>
      <c r="H2104" s="42" t="n">
        <v>11670.21</v>
      </c>
      <c r="I2104" s="42" t="n">
        <v>1117.66</v>
      </c>
      <c r="J2104" s="42" t="n">
        <v>10552.55</v>
      </c>
      <c r="K2104" s="42" t="n">
        <v>0</v>
      </c>
      <c r="L2104" s="42" t="n">
        <v>10</v>
      </c>
      <c r="M2104" s="42" t="n">
        <v>62</v>
      </c>
      <c r="N2104" s="42" t="n">
        <v>10552.55</v>
      </c>
      <c r="O2104" s="42" t="n">
        <v>10552.55</v>
      </c>
      <c r="P2104" s="42" t="n">
        <v>1</v>
      </c>
      <c r="Q2104" s="42" t="n">
        <v>0</v>
      </c>
      <c r="R2104" s="42" t="n">
        <v>0</v>
      </c>
      <c r="S2104" s="42">
        <f>N2104-(J2104-K2104)</f>
        <v/>
      </c>
      <c r="T2104">
        <f>IF(N2104=0,0,IF(AND(ABS(S2104)&gt;Calc!$B$8,ABS(S2104)/ABS(N2104)&gt;Calc!$B$9),1,0))</f>
        <v/>
      </c>
      <c r="U2104">
        <f>IF(AND(A2104=Calc!$B$3,OR(Calc!$B$6="*",G2104=Calc!$B$6),OR(Calc!$B$7="*",F2104=Calc!$B$7)),1,0)</f>
        <v/>
      </c>
      <c r="V2104">
        <f>IF(AND(U2104=1,J2104&gt;0),J2104+ROW()/1000000,0)</f>
        <v/>
      </c>
      <c r="W2104">
        <f>IF(AND(U2104=1,OR(N2104&lt;&gt;0,J2104&lt;&gt;0)),ABS(S2104)+ROW()/1000000,0)</f>
        <v/>
      </c>
      <c r="X2104">
        <f>IF(AND(U2104=1,T2104=1,C2104&lt;&gt;0),ABS(S2104)+ROW()/1000000,0)</f>
        <v/>
      </c>
    </row>
    <row r="2105">
      <c r="A2105" t="n">
        <v>201908</v>
      </c>
      <c r="B2105" t="inlineStr">
        <is>
          <t>08/2019</t>
        </is>
      </c>
      <c r="C2105" t="n">
        <v>65</v>
      </c>
      <c r="D2105" t="inlineStr">
        <is>
          <t>S65</t>
        </is>
      </c>
      <c r="E2105" t="inlineStr">
        <is>
          <t>Nexa West Virginia (S65)</t>
        </is>
      </c>
      <c r="F2105" t="inlineStr">
        <is>
          <t>Mỹ</t>
        </is>
      </c>
      <c r="G2105" t="inlineStr">
        <is>
          <t>POS</t>
        </is>
      </c>
      <c r="H2105" s="42" t="n">
        <v>20180.74</v>
      </c>
      <c r="I2105" s="42" t="n">
        <v>862.1799999999999</v>
      </c>
      <c r="J2105" s="42" t="n">
        <v>19318.56</v>
      </c>
      <c r="K2105" s="42" t="n">
        <v>1002</v>
      </c>
      <c r="L2105" s="42" t="n">
        <v>14</v>
      </c>
      <c r="M2105" s="42" t="n">
        <v>102</v>
      </c>
      <c r="N2105" s="42" t="n">
        <v>18316.56</v>
      </c>
      <c r="O2105" s="42" t="n">
        <v>19318.56</v>
      </c>
      <c r="P2105" s="42" t="n">
        <v>1</v>
      </c>
      <c r="Q2105" s="42" t="n">
        <v>0</v>
      </c>
      <c r="R2105" s="42" t="n">
        <v>0</v>
      </c>
      <c r="S2105" s="42">
        <f>N2105-(J2105-K2105)</f>
        <v/>
      </c>
      <c r="T2105">
        <f>IF(N2105=0,0,IF(AND(ABS(S2105)&gt;Calc!$B$8,ABS(S2105)/ABS(N2105)&gt;Calc!$B$9),1,0))</f>
        <v/>
      </c>
      <c r="U2105">
        <f>IF(AND(A2105=Calc!$B$3,OR(Calc!$B$6="*",G2105=Calc!$B$6),OR(Calc!$B$7="*",F2105=Calc!$B$7)),1,0)</f>
        <v/>
      </c>
      <c r="V2105">
        <f>IF(AND(U2105=1,J2105&gt;0),J2105+ROW()/1000000,0)</f>
        <v/>
      </c>
      <c r="W2105">
        <f>IF(AND(U2105=1,OR(N2105&lt;&gt;0,J2105&lt;&gt;0)),ABS(S2105)+ROW()/1000000,0)</f>
        <v/>
      </c>
      <c r="X2105">
        <f>IF(AND(U2105=1,T2105=1,C2105&lt;&gt;0),ABS(S2105)+ROW()/1000000,0)</f>
        <v/>
      </c>
    </row>
    <row r="2106">
      <c r="A2106" t="n">
        <v>201908</v>
      </c>
      <c r="B2106" t="inlineStr">
        <is>
          <t>08/2019</t>
        </is>
      </c>
      <c r="C2106" t="n">
        <v>66</v>
      </c>
      <c r="D2106" t="inlineStr">
        <is>
          <t>S66</t>
        </is>
      </c>
      <c r="E2106" t="inlineStr">
        <is>
          <t>Nexa Wyoming (S66)</t>
        </is>
      </c>
      <c r="F2106" t="inlineStr">
        <is>
          <t>Mỹ</t>
        </is>
      </c>
      <c r="G2106" t="inlineStr">
        <is>
          <t>POS</t>
        </is>
      </c>
      <c r="H2106" s="42" t="n">
        <v>44755.31</v>
      </c>
      <c r="I2106" s="42" t="n">
        <v>2541.31</v>
      </c>
      <c r="J2106" s="42" t="n">
        <v>42214</v>
      </c>
      <c r="K2106" s="42" t="n">
        <v>1063.92</v>
      </c>
      <c r="L2106" s="42" t="n">
        <v>17</v>
      </c>
      <c r="M2106" s="42" t="n">
        <v>133</v>
      </c>
      <c r="N2106" s="42" t="n">
        <v>41150.08</v>
      </c>
      <c r="O2106" s="42" t="n">
        <v>42214</v>
      </c>
      <c r="P2106" s="42" t="n">
        <v>0</v>
      </c>
      <c r="Q2106" s="42" t="n">
        <v>0</v>
      </c>
      <c r="R2106" s="42" t="n">
        <v>0</v>
      </c>
      <c r="S2106" s="42">
        <f>N2106-(J2106-K2106)</f>
        <v/>
      </c>
      <c r="T2106">
        <f>IF(N2106=0,0,IF(AND(ABS(S2106)&gt;Calc!$B$8,ABS(S2106)/ABS(N2106)&gt;Calc!$B$9),1,0))</f>
        <v/>
      </c>
      <c r="U2106">
        <f>IF(AND(A2106=Calc!$B$3,OR(Calc!$B$6="*",G2106=Calc!$B$6),OR(Calc!$B$7="*",F2106=Calc!$B$7)),1,0)</f>
        <v/>
      </c>
      <c r="V2106">
        <f>IF(AND(U2106=1,J2106&gt;0),J2106+ROW()/1000000,0)</f>
        <v/>
      </c>
      <c r="W2106">
        <f>IF(AND(U2106=1,OR(N2106&lt;&gt;0,J2106&lt;&gt;0)),ABS(S2106)+ROW()/1000000,0)</f>
        <v/>
      </c>
      <c r="X2106">
        <f>IF(AND(U2106=1,T2106=1,C2106&lt;&gt;0),ABS(S2106)+ROW()/1000000,0)</f>
        <v/>
      </c>
    </row>
    <row r="2107">
      <c r="A2107" t="n">
        <v>201909</v>
      </c>
      <c r="B2107" t="inlineStr">
        <is>
          <t>09/2019</t>
        </is>
      </c>
      <c r="C2107" t="n">
        <v>0</v>
      </c>
      <c r="D2107" t="inlineStr">
        <is>
          <t>ONL</t>
        </is>
      </c>
      <c r="E2107" t="inlineStr">
        <is>
          <t>Nexa Online (website/app)</t>
        </is>
      </c>
      <c r="F2107" t="inlineStr">
        <is>
          <t>Online</t>
        </is>
      </c>
      <c r="G2107" t="inlineStr">
        <is>
          <t>ONLINE</t>
        </is>
      </c>
      <c r="H2107" s="42" t="n">
        <v>300805.47</v>
      </c>
      <c r="I2107" s="42" t="n">
        <v>15845.09</v>
      </c>
      <c r="J2107" s="42" t="n">
        <v>284960.38</v>
      </c>
      <c r="K2107" s="42" t="n">
        <v>3656.88</v>
      </c>
      <c r="L2107" s="42" t="n">
        <v>160</v>
      </c>
      <c r="M2107" s="42" t="n">
        <v>1230</v>
      </c>
      <c r="N2107" s="42" t="n">
        <v>314056.41</v>
      </c>
      <c r="O2107" s="42" t="n">
        <v>317713.29</v>
      </c>
      <c r="P2107" s="42" t="n">
        <v>8</v>
      </c>
      <c r="Q2107" s="42" t="n">
        <v>0</v>
      </c>
      <c r="R2107" s="42" t="n">
        <v>1</v>
      </c>
      <c r="S2107" s="42">
        <f>N2107-(J2107-K2107)</f>
        <v/>
      </c>
      <c r="T2107">
        <f>IF(N2107=0,0,IF(AND(ABS(S2107)&gt;Calc!$B$8,ABS(S2107)/ABS(N2107)&gt;Calc!$B$9),1,0))</f>
        <v/>
      </c>
      <c r="U2107">
        <f>IF(AND(A2107=Calc!$B$3,OR(Calc!$B$6="*",G2107=Calc!$B$6),OR(Calc!$B$7="*",F2107=Calc!$B$7)),1,0)</f>
        <v/>
      </c>
      <c r="V2107">
        <f>IF(AND(U2107=1,J2107&gt;0),J2107+ROW()/1000000,0)</f>
        <v/>
      </c>
      <c r="W2107">
        <f>IF(AND(U2107=1,OR(N2107&lt;&gt;0,J2107&lt;&gt;0)),ABS(S2107)+ROW()/1000000,0)</f>
        <v/>
      </c>
      <c r="X2107">
        <f>IF(AND(U2107=1,T2107=1,C2107&lt;&gt;0),ABS(S2107)+ROW()/1000000,0)</f>
        <v/>
      </c>
    </row>
    <row r="2108">
      <c r="A2108" t="n">
        <v>201909</v>
      </c>
      <c r="B2108" t="inlineStr">
        <is>
          <t>09/2019</t>
        </is>
      </c>
      <c r="C2108" t="n">
        <v>1</v>
      </c>
      <c r="D2108" t="inlineStr">
        <is>
          <t>S01</t>
        </is>
      </c>
      <c r="E2108" t="inlineStr">
        <is>
          <t>Nexa Australian Capital Territory (S01)</t>
        </is>
      </c>
      <c r="F2108" t="inlineStr">
        <is>
          <t>Úc</t>
        </is>
      </c>
      <c r="G2108" t="inlineStr">
        <is>
          <t>POS</t>
        </is>
      </c>
      <c r="H2108" s="42" t="n">
        <v>12022.57</v>
      </c>
      <c r="I2108" s="42" t="n">
        <v>0</v>
      </c>
      <c r="J2108" s="42" t="n">
        <v>12022.57</v>
      </c>
      <c r="K2108" s="42" t="n">
        <v>880</v>
      </c>
      <c r="L2108" s="42" t="n">
        <v>5</v>
      </c>
      <c r="M2108" s="42" t="n">
        <v>34</v>
      </c>
      <c r="N2108" s="42" t="n">
        <v>11142.57</v>
      </c>
      <c r="O2108" s="42" t="n">
        <v>12022.57</v>
      </c>
      <c r="P2108" s="42" t="n">
        <v>0</v>
      </c>
      <c r="Q2108" s="42" t="n">
        <v>0</v>
      </c>
      <c r="R2108" s="42" t="n">
        <v>0</v>
      </c>
      <c r="S2108" s="42">
        <f>N2108-(J2108-K2108)</f>
        <v/>
      </c>
      <c r="T2108">
        <f>IF(N2108=0,0,IF(AND(ABS(S2108)&gt;Calc!$B$8,ABS(S2108)/ABS(N2108)&gt;Calc!$B$9),1,0))</f>
        <v/>
      </c>
      <c r="U2108">
        <f>IF(AND(A2108=Calc!$B$3,OR(Calc!$B$6="*",G2108=Calc!$B$6),OR(Calc!$B$7="*",F2108=Calc!$B$7)),1,0)</f>
        <v/>
      </c>
      <c r="V2108">
        <f>IF(AND(U2108=1,J2108&gt;0),J2108+ROW()/1000000,0)</f>
        <v/>
      </c>
      <c r="W2108">
        <f>IF(AND(U2108=1,OR(N2108&lt;&gt;0,J2108&lt;&gt;0)),ABS(S2108)+ROW()/1000000,0)</f>
        <v/>
      </c>
      <c r="X2108">
        <f>IF(AND(U2108=1,T2108=1,C2108&lt;&gt;0),ABS(S2108)+ROW()/1000000,0)</f>
        <v/>
      </c>
    </row>
    <row r="2109">
      <c r="A2109" t="n">
        <v>201909</v>
      </c>
      <c r="B2109" t="inlineStr">
        <is>
          <t>09/2019</t>
        </is>
      </c>
      <c r="C2109" t="n">
        <v>4</v>
      </c>
      <c r="D2109" t="inlineStr">
        <is>
          <t>S04</t>
        </is>
      </c>
      <c r="E2109" t="inlineStr">
        <is>
          <t>Nexa Tasmania (S04)</t>
        </is>
      </c>
      <c r="F2109" t="inlineStr">
        <is>
          <t>Úc</t>
        </is>
      </c>
      <c r="G2109" t="inlineStr">
        <is>
          <t>POS</t>
        </is>
      </c>
      <c r="H2109" s="42" t="n">
        <v>23479.32</v>
      </c>
      <c r="I2109" s="42" t="n">
        <v>543.27</v>
      </c>
      <c r="J2109" s="42" t="n">
        <v>22936.05</v>
      </c>
      <c r="K2109" s="42" t="n">
        <v>449.91</v>
      </c>
      <c r="L2109" s="42" t="n">
        <v>9</v>
      </c>
      <c r="M2109" s="42" t="n">
        <v>59</v>
      </c>
      <c r="N2109" s="42" t="n">
        <v>22486.14</v>
      </c>
      <c r="O2109" s="42" t="n">
        <v>22936.05</v>
      </c>
      <c r="P2109" s="42" t="n">
        <v>0</v>
      </c>
      <c r="Q2109" s="42" t="n">
        <v>0</v>
      </c>
      <c r="R2109" s="42" t="n">
        <v>0</v>
      </c>
      <c r="S2109" s="42">
        <f>N2109-(J2109-K2109)</f>
        <v/>
      </c>
      <c r="T2109">
        <f>IF(N2109=0,0,IF(AND(ABS(S2109)&gt;Calc!$B$8,ABS(S2109)/ABS(N2109)&gt;Calc!$B$9),1,0))</f>
        <v/>
      </c>
      <c r="U2109">
        <f>IF(AND(A2109=Calc!$B$3,OR(Calc!$B$6="*",G2109=Calc!$B$6),OR(Calc!$B$7="*",F2109=Calc!$B$7)),1,0)</f>
        <v/>
      </c>
      <c r="V2109">
        <f>IF(AND(U2109=1,J2109&gt;0),J2109+ROW()/1000000,0)</f>
        <v/>
      </c>
      <c r="W2109">
        <f>IF(AND(U2109=1,OR(N2109&lt;&gt;0,J2109&lt;&gt;0)),ABS(S2109)+ROW()/1000000,0)</f>
        <v/>
      </c>
      <c r="X2109">
        <f>IF(AND(U2109=1,T2109=1,C2109&lt;&gt;0),ABS(S2109)+ROW()/1000000,0)</f>
        <v/>
      </c>
    </row>
    <row r="2110">
      <c r="A2110" t="n">
        <v>201909</v>
      </c>
      <c r="B2110" t="inlineStr">
        <is>
          <t>09/2019</t>
        </is>
      </c>
      <c r="C2110" t="n">
        <v>5</v>
      </c>
      <c r="D2110" t="inlineStr">
        <is>
          <t>S05</t>
        </is>
      </c>
      <c r="E2110" t="inlineStr">
        <is>
          <t>Nexa Victoria (S05)</t>
        </is>
      </c>
      <c r="F2110" t="inlineStr">
        <is>
          <t>Úc</t>
        </is>
      </c>
      <c r="G2110" t="inlineStr">
        <is>
          <t>POS</t>
        </is>
      </c>
      <c r="H2110" s="42" t="n">
        <v>26687.04</v>
      </c>
      <c r="I2110" s="42" t="n">
        <v>1348.36</v>
      </c>
      <c r="J2110" s="42" t="n">
        <v>25338.68</v>
      </c>
      <c r="K2110" s="42" t="n">
        <v>0</v>
      </c>
      <c r="L2110" s="42" t="n">
        <v>12</v>
      </c>
      <c r="M2110" s="42" t="n">
        <v>101</v>
      </c>
      <c r="N2110" s="42" t="n">
        <v>25338.68</v>
      </c>
      <c r="O2110" s="42" t="n">
        <v>25338.68</v>
      </c>
      <c r="P2110" s="42" t="n">
        <v>0</v>
      </c>
      <c r="Q2110" s="42" t="n">
        <v>0</v>
      </c>
      <c r="R2110" s="42" t="n">
        <v>0</v>
      </c>
      <c r="S2110" s="42">
        <f>N2110-(J2110-K2110)</f>
        <v/>
      </c>
      <c r="T2110">
        <f>IF(N2110=0,0,IF(AND(ABS(S2110)&gt;Calc!$B$8,ABS(S2110)/ABS(N2110)&gt;Calc!$B$9),1,0))</f>
        <v/>
      </c>
      <c r="U2110">
        <f>IF(AND(A2110=Calc!$B$3,OR(Calc!$B$6="*",G2110=Calc!$B$6),OR(Calc!$B$7="*",F2110=Calc!$B$7)),1,0)</f>
        <v/>
      </c>
      <c r="V2110">
        <f>IF(AND(U2110=1,J2110&gt;0),J2110+ROW()/1000000,0)</f>
        <v/>
      </c>
      <c r="W2110">
        <f>IF(AND(U2110=1,OR(N2110&lt;&gt;0,J2110&lt;&gt;0)),ABS(S2110)+ROW()/1000000,0)</f>
        <v/>
      </c>
      <c r="X2110">
        <f>IF(AND(U2110=1,T2110=1,C2110&lt;&gt;0),ABS(S2110)+ROW()/1000000,0)</f>
        <v/>
      </c>
    </row>
    <row r="2111">
      <c r="A2111" t="n">
        <v>201909</v>
      </c>
      <c r="B2111" t="inlineStr">
        <is>
          <t>09/2019</t>
        </is>
      </c>
      <c r="C2111" t="n">
        <v>6</v>
      </c>
      <c r="D2111" t="inlineStr">
        <is>
          <t>S06</t>
        </is>
      </c>
      <c r="E2111" t="inlineStr">
        <is>
          <t>Nexa Western Australia (S06)</t>
        </is>
      </c>
      <c r="F2111" t="inlineStr">
        <is>
          <t>Úc</t>
        </is>
      </c>
      <c r="G2111" t="inlineStr">
        <is>
          <t>POS</t>
        </is>
      </c>
      <c r="H2111" s="42" t="n">
        <v>4568.32</v>
      </c>
      <c r="I2111" s="42" t="n">
        <v>0</v>
      </c>
      <c r="J2111" s="42" t="n">
        <v>4568.32</v>
      </c>
      <c r="K2111" s="42" t="n">
        <v>0</v>
      </c>
      <c r="L2111" s="42" t="n">
        <v>5</v>
      </c>
      <c r="M2111" s="42" t="n">
        <v>42</v>
      </c>
      <c r="N2111" s="42" t="n">
        <v>4568.32</v>
      </c>
      <c r="O2111" s="42" t="n">
        <v>4568.32</v>
      </c>
      <c r="P2111" s="42" t="n">
        <v>0</v>
      </c>
      <c r="Q2111" s="42" t="n">
        <v>0</v>
      </c>
      <c r="R2111" s="42" t="n">
        <v>0</v>
      </c>
      <c r="S2111" s="42">
        <f>N2111-(J2111-K2111)</f>
        <v/>
      </c>
      <c r="T2111">
        <f>IF(N2111=0,0,IF(AND(ABS(S2111)&gt;Calc!$B$8,ABS(S2111)/ABS(N2111)&gt;Calc!$B$9),1,0))</f>
        <v/>
      </c>
      <c r="U2111">
        <f>IF(AND(A2111=Calc!$B$3,OR(Calc!$B$6="*",G2111=Calc!$B$6),OR(Calc!$B$7="*",F2111=Calc!$B$7)),1,0)</f>
        <v/>
      </c>
      <c r="V2111">
        <f>IF(AND(U2111=1,J2111&gt;0),J2111+ROW()/1000000,0)</f>
        <v/>
      </c>
      <c r="W2111">
        <f>IF(AND(U2111=1,OR(N2111&lt;&gt;0,J2111&lt;&gt;0)),ABS(S2111)+ROW()/1000000,0)</f>
        <v/>
      </c>
      <c r="X2111">
        <f>IF(AND(U2111=1,T2111=1,C2111&lt;&gt;0),ABS(S2111)+ROW()/1000000,0)</f>
        <v/>
      </c>
    </row>
    <row r="2112">
      <c r="A2112" t="n">
        <v>201909</v>
      </c>
      <c r="B2112" t="inlineStr">
        <is>
          <t>09/2019</t>
        </is>
      </c>
      <c r="C2112" t="n">
        <v>8</v>
      </c>
      <c r="D2112" t="inlineStr">
        <is>
          <t>S08</t>
        </is>
      </c>
      <c r="E2112" t="inlineStr">
        <is>
          <t>Nexa Newfoundland and Labrador (S08)</t>
        </is>
      </c>
      <c r="F2112" t="inlineStr">
        <is>
          <t>Canada</t>
        </is>
      </c>
      <c r="G2112" t="inlineStr">
        <is>
          <t>POS</t>
        </is>
      </c>
      <c r="H2112" s="42" t="n">
        <v>23250.47</v>
      </c>
      <c r="I2112" s="42" t="n">
        <v>1634.47</v>
      </c>
      <c r="J2112" s="42" t="n">
        <v>21616</v>
      </c>
      <c r="K2112" s="42" t="n">
        <v>37.5</v>
      </c>
      <c r="L2112" s="42" t="n">
        <v>12</v>
      </c>
      <c r="M2112" s="42" t="n">
        <v>73</v>
      </c>
      <c r="N2112" s="42" t="n">
        <v>21578.5</v>
      </c>
      <c r="O2112" s="42" t="n">
        <v>21616</v>
      </c>
      <c r="P2112" s="42" t="n">
        <v>0</v>
      </c>
      <c r="Q2112" s="42" t="n">
        <v>0</v>
      </c>
      <c r="R2112" s="42" t="n">
        <v>0</v>
      </c>
      <c r="S2112" s="42">
        <f>N2112-(J2112-K2112)</f>
        <v/>
      </c>
      <c r="T2112">
        <f>IF(N2112=0,0,IF(AND(ABS(S2112)&gt;Calc!$B$8,ABS(S2112)/ABS(N2112)&gt;Calc!$B$9),1,0))</f>
        <v/>
      </c>
      <c r="U2112">
        <f>IF(AND(A2112=Calc!$B$3,OR(Calc!$B$6="*",G2112=Calc!$B$6),OR(Calc!$B$7="*",F2112=Calc!$B$7)),1,0)</f>
        <v/>
      </c>
      <c r="V2112">
        <f>IF(AND(U2112=1,J2112&gt;0),J2112+ROW()/1000000,0)</f>
        <v/>
      </c>
      <c r="W2112">
        <f>IF(AND(U2112=1,OR(N2112&lt;&gt;0,J2112&lt;&gt;0)),ABS(S2112)+ROW()/1000000,0)</f>
        <v/>
      </c>
      <c r="X2112">
        <f>IF(AND(U2112=1,T2112=1,C2112&lt;&gt;0),ABS(S2112)+ROW()/1000000,0)</f>
        <v/>
      </c>
    </row>
    <row r="2113">
      <c r="A2113" t="n">
        <v>201909</v>
      </c>
      <c r="B2113" t="inlineStr">
        <is>
          <t>09/2019</t>
        </is>
      </c>
      <c r="C2113" t="n">
        <v>9</v>
      </c>
      <c r="D2113" t="inlineStr">
        <is>
          <t>S09</t>
        </is>
      </c>
      <c r="E2113" t="inlineStr">
        <is>
          <t>Nexa Northwest Territories (S09)</t>
        </is>
      </c>
      <c r="F2113" t="inlineStr">
        <is>
          <t>Canada</t>
        </is>
      </c>
      <c r="G2113" t="inlineStr">
        <is>
          <t>POS</t>
        </is>
      </c>
      <c r="H2113" s="42" t="n">
        <v>48013.99</v>
      </c>
      <c r="I2113" s="42" t="n">
        <v>1386.98</v>
      </c>
      <c r="J2113" s="42" t="n">
        <v>46627.01</v>
      </c>
      <c r="K2113" s="42" t="n">
        <v>1598.88</v>
      </c>
      <c r="L2113" s="42" t="n">
        <v>28</v>
      </c>
      <c r="M2113" s="42" t="n">
        <v>241</v>
      </c>
      <c r="N2113" s="42" t="n">
        <v>45028.13</v>
      </c>
      <c r="O2113" s="42" t="n">
        <v>46627.01</v>
      </c>
      <c r="P2113" s="42" t="n">
        <v>1</v>
      </c>
      <c r="Q2113" s="42" t="n">
        <v>0</v>
      </c>
      <c r="R2113" s="42" t="n">
        <v>0</v>
      </c>
      <c r="S2113" s="42">
        <f>N2113-(J2113-K2113)</f>
        <v/>
      </c>
      <c r="T2113">
        <f>IF(N2113=0,0,IF(AND(ABS(S2113)&gt;Calc!$B$8,ABS(S2113)/ABS(N2113)&gt;Calc!$B$9),1,0))</f>
        <v/>
      </c>
      <c r="U2113">
        <f>IF(AND(A2113=Calc!$B$3,OR(Calc!$B$6="*",G2113=Calc!$B$6),OR(Calc!$B$7="*",F2113=Calc!$B$7)),1,0)</f>
        <v/>
      </c>
      <c r="V2113">
        <f>IF(AND(U2113=1,J2113&gt;0),J2113+ROW()/1000000,0)</f>
        <v/>
      </c>
      <c r="W2113">
        <f>IF(AND(U2113=1,OR(N2113&lt;&gt;0,J2113&lt;&gt;0)),ABS(S2113)+ROW()/1000000,0)</f>
        <v/>
      </c>
      <c r="X2113">
        <f>IF(AND(U2113=1,T2113=1,C2113&lt;&gt;0),ABS(S2113)+ROW()/1000000,0)</f>
        <v/>
      </c>
    </row>
    <row r="2114">
      <c r="A2114" t="n">
        <v>201909</v>
      </c>
      <c r="B2114" t="inlineStr">
        <is>
          <t>09/2019</t>
        </is>
      </c>
      <c r="C2114" t="n">
        <v>10</v>
      </c>
      <c r="D2114" t="inlineStr">
        <is>
          <t>S10</t>
        </is>
      </c>
      <c r="E2114" t="inlineStr">
        <is>
          <t>Nexa Nunavut (S10)</t>
        </is>
      </c>
      <c r="F2114" t="inlineStr">
        <is>
          <t>Canada</t>
        </is>
      </c>
      <c r="G2114" t="inlineStr">
        <is>
          <t>POS</t>
        </is>
      </c>
      <c r="H2114" s="42" t="n">
        <v>20396.35</v>
      </c>
      <c r="I2114" s="42" t="n">
        <v>1081.83</v>
      </c>
      <c r="J2114" s="42" t="n">
        <v>19314.52</v>
      </c>
      <c r="K2114" s="42" t="n">
        <v>367.06</v>
      </c>
      <c r="L2114" s="42" t="n">
        <v>13</v>
      </c>
      <c r="M2114" s="42" t="n">
        <v>90</v>
      </c>
      <c r="N2114" s="42" t="n">
        <v>18947.46</v>
      </c>
      <c r="O2114" s="42" t="n">
        <v>19314.52</v>
      </c>
      <c r="P2114" s="42" t="n">
        <v>0</v>
      </c>
      <c r="Q2114" s="42" t="n">
        <v>0</v>
      </c>
      <c r="R2114" s="42" t="n">
        <v>0</v>
      </c>
      <c r="S2114" s="42">
        <f>N2114-(J2114-K2114)</f>
        <v/>
      </c>
      <c r="T2114">
        <f>IF(N2114=0,0,IF(AND(ABS(S2114)&gt;Calc!$B$8,ABS(S2114)/ABS(N2114)&gt;Calc!$B$9),1,0))</f>
        <v/>
      </c>
      <c r="U2114">
        <f>IF(AND(A2114=Calc!$B$3,OR(Calc!$B$6="*",G2114=Calc!$B$6),OR(Calc!$B$7="*",F2114=Calc!$B$7)),1,0)</f>
        <v/>
      </c>
      <c r="V2114">
        <f>IF(AND(U2114=1,J2114&gt;0),J2114+ROW()/1000000,0)</f>
        <v/>
      </c>
      <c r="W2114">
        <f>IF(AND(U2114=1,OR(N2114&lt;&gt;0,J2114&lt;&gt;0)),ABS(S2114)+ROW()/1000000,0)</f>
        <v/>
      </c>
      <c r="X2114">
        <f>IF(AND(U2114=1,T2114=1,C2114&lt;&gt;0),ABS(S2114)+ROW()/1000000,0)</f>
        <v/>
      </c>
    </row>
    <row r="2115">
      <c r="A2115" t="n">
        <v>201909</v>
      </c>
      <c r="B2115" t="inlineStr">
        <is>
          <t>09/2019</t>
        </is>
      </c>
      <c r="C2115" t="n">
        <v>12</v>
      </c>
      <c r="D2115" t="inlineStr">
        <is>
          <t>S12</t>
        </is>
      </c>
      <c r="E2115" t="inlineStr">
        <is>
          <t>Nexa Basse-Normandie (S12)</t>
        </is>
      </c>
      <c r="F2115" t="inlineStr">
        <is>
          <t>Pháp</t>
        </is>
      </c>
      <c r="G2115" t="inlineStr">
        <is>
          <t>POS</t>
        </is>
      </c>
      <c r="H2115" s="42" t="n">
        <v>3153.68</v>
      </c>
      <c r="I2115" s="42" t="n">
        <v>255.89</v>
      </c>
      <c r="J2115" s="42" t="n">
        <v>2897.79</v>
      </c>
      <c r="K2115" s="42" t="n">
        <v>0</v>
      </c>
      <c r="L2115" s="42" t="n">
        <v>4</v>
      </c>
      <c r="M2115" s="42" t="n">
        <v>18</v>
      </c>
      <c r="N2115" s="42" t="n">
        <v>2897.79</v>
      </c>
      <c r="O2115" s="42" t="n">
        <v>2897.79</v>
      </c>
      <c r="P2115" s="42" t="n">
        <v>0</v>
      </c>
      <c r="Q2115" s="42" t="n">
        <v>0</v>
      </c>
      <c r="R2115" s="42" t="n">
        <v>0</v>
      </c>
      <c r="S2115" s="42">
        <f>N2115-(J2115-K2115)</f>
        <v/>
      </c>
      <c r="T2115">
        <f>IF(N2115=0,0,IF(AND(ABS(S2115)&gt;Calc!$B$8,ABS(S2115)/ABS(N2115)&gt;Calc!$B$9),1,0))</f>
        <v/>
      </c>
      <c r="U2115">
        <f>IF(AND(A2115=Calc!$B$3,OR(Calc!$B$6="*",G2115=Calc!$B$6),OR(Calc!$B$7="*",F2115=Calc!$B$7)),1,0)</f>
        <v/>
      </c>
      <c r="V2115">
        <f>IF(AND(U2115=1,J2115&gt;0),J2115+ROW()/1000000,0)</f>
        <v/>
      </c>
      <c r="W2115">
        <f>IF(AND(U2115=1,OR(N2115&lt;&gt;0,J2115&lt;&gt;0)),ABS(S2115)+ROW()/1000000,0)</f>
        <v/>
      </c>
      <c r="X2115">
        <f>IF(AND(U2115=1,T2115=1,C2115&lt;&gt;0),ABS(S2115)+ROW()/1000000,0)</f>
        <v/>
      </c>
    </row>
    <row r="2116">
      <c r="A2116" t="n">
        <v>201909</v>
      </c>
      <c r="B2116" t="inlineStr">
        <is>
          <t>09/2019</t>
        </is>
      </c>
      <c r="C2116" t="n">
        <v>14</v>
      </c>
      <c r="D2116" t="inlineStr">
        <is>
          <t>S14</t>
        </is>
      </c>
      <c r="E2116" t="inlineStr">
        <is>
          <t>Nexa Franche-Comté (S14)</t>
        </is>
      </c>
      <c r="F2116" t="inlineStr">
        <is>
          <t>Pháp</t>
        </is>
      </c>
      <c r="G2116" t="inlineStr">
        <is>
          <t>POS</t>
        </is>
      </c>
      <c r="H2116" s="42" t="n">
        <v>1065.99</v>
      </c>
      <c r="I2116" s="42" t="n">
        <v>0</v>
      </c>
      <c r="J2116" s="42" t="n">
        <v>1065.99</v>
      </c>
      <c r="K2116" s="42" t="n">
        <v>0</v>
      </c>
      <c r="L2116" s="42" t="n">
        <v>1</v>
      </c>
      <c r="M2116" s="42" t="n">
        <v>10</v>
      </c>
      <c r="N2116" s="42" t="n">
        <v>1065.99</v>
      </c>
      <c r="O2116" s="42" t="n">
        <v>1065.99</v>
      </c>
      <c r="P2116" s="42" t="n">
        <v>0</v>
      </c>
      <c r="Q2116" s="42" t="n">
        <v>0</v>
      </c>
      <c r="R2116" s="42" t="n">
        <v>0</v>
      </c>
      <c r="S2116" s="42">
        <f>N2116-(J2116-K2116)</f>
        <v/>
      </c>
      <c r="T2116">
        <f>IF(N2116=0,0,IF(AND(ABS(S2116)&gt;Calc!$B$8,ABS(S2116)/ABS(N2116)&gt;Calc!$B$9),1,0))</f>
        <v/>
      </c>
      <c r="U2116">
        <f>IF(AND(A2116=Calc!$B$3,OR(Calc!$B$6="*",G2116=Calc!$B$6),OR(Calc!$B$7="*",F2116=Calc!$B$7)),1,0)</f>
        <v/>
      </c>
      <c r="V2116">
        <f>IF(AND(U2116=1,J2116&gt;0),J2116+ROW()/1000000,0)</f>
        <v/>
      </c>
      <c r="W2116">
        <f>IF(AND(U2116=1,OR(N2116&lt;&gt;0,J2116&lt;&gt;0)),ABS(S2116)+ROW()/1000000,0)</f>
        <v/>
      </c>
      <c r="X2116">
        <f>IF(AND(U2116=1,T2116=1,C2116&lt;&gt;0),ABS(S2116)+ROW()/1000000,0)</f>
        <v/>
      </c>
    </row>
    <row r="2117">
      <c r="A2117" t="n">
        <v>201909</v>
      </c>
      <c r="B2117" t="inlineStr">
        <is>
          <t>09/2019</t>
        </is>
      </c>
      <c r="C2117" t="n">
        <v>15</v>
      </c>
      <c r="D2117" t="inlineStr">
        <is>
          <t>S15</t>
        </is>
      </c>
      <c r="E2117" t="inlineStr">
        <is>
          <t>Nexa La Réunion (S15)</t>
        </is>
      </c>
      <c r="F2117" t="inlineStr">
        <is>
          <t>Pháp</t>
        </is>
      </c>
      <c r="G2117" t="inlineStr">
        <is>
          <t>POS</t>
        </is>
      </c>
      <c r="H2117" s="42" t="n">
        <v>722.1799999999999</v>
      </c>
      <c r="I2117" s="42" t="n">
        <v>0</v>
      </c>
      <c r="J2117" s="42" t="n">
        <v>722.1799999999999</v>
      </c>
      <c r="K2117" s="42" t="n">
        <v>0</v>
      </c>
      <c r="L2117" s="42" t="n">
        <v>1</v>
      </c>
      <c r="M2117" s="42" t="n">
        <v>14</v>
      </c>
      <c r="N2117" s="42" t="n">
        <v>722.1799999999999</v>
      </c>
      <c r="O2117" s="42" t="n">
        <v>722.1799999999999</v>
      </c>
      <c r="P2117" s="42" t="n">
        <v>0</v>
      </c>
      <c r="Q2117" s="42" t="n">
        <v>0</v>
      </c>
      <c r="R2117" s="42" t="n">
        <v>0</v>
      </c>
      <c r="S2117" s="42">
        <f>N2117-(J2117-K2117)</f>
        <v/>
      </c>
      <c r="T2117">
        <f>IF(N2117=0,0,IF(AND(ABS(S2117)&gt;Calc!$B$8,ABS(S2117)/ABS(N2117)&gt;Calc!$B$9),1,0))</f>
        <v/>
      </c>
      <c r="U2117">
        <f>IF(AND(A2117=Calc!$B$3,OR(Calc!$B$6="*",G2117=Calc!$B$6),OR(Calc!$B$7="*",F2117=Calc!$B$7)),1,0)</f>
        <v/>
      </c>
      <c r="V2117">
        <f>IF(AND(U2117=1,J2117&gt;0),J2117+ROW()/1000000,0)</f>
        <v/>
      </c>
      <c r="W2117">
        <f>IF(AND(U2117=1,OR(N2117&lt;&gt;0,J2117&lt;&gt;0)),ABS(S2117)+ROW()/1000000,0)</f>
        <v/>
      </c>
      <c r="X2117">
        <f>IF(AND(U2117=1,T2117=1,C2117&lt;&gt;0),ABS(S2117)+ROW()/1000000,0)</f>
        <v/>
      </c>
    </row>
    <row r="2118">
      <c r="A2118" t="n">
        <v>201909</v>
      </c>
      <c r="B2118" t="inlineStr">
        <is>
          <t>09/2019</t>
        </is>
      </c>
      <c r="C2118" t="n">
        <v>16</v>
      </c>
      <c r="D2118" t="inlineStr">
        <is>
          <t>S16</t>
        </is>
      </c>
      <c r="E2118" t="inlineStr">
        <is>
          <t>Nexa Limousin (S16)</t>
        </is>
      </c>
      <c r="F2118" t="inlineStr">
        <is>
          <t>Pháp</t>
        </is>
      </c>
      <c r="G2118" t="inlineStr">
        <is>
          <t>POS</t>
        </is>
      </c>
      <c r="H2118" s="42" t="n">
        <v>749.8</v>
      </c>
      <c r="I2118" s="42" t="n">
        <v>0</v>
      </c>
      <c r="J2118" s="42" t="n">
        <v>749.8</v>
      </c>
      <c r="K2118" s="42" t="n">
        <v>0</v>
      </c>
      <c r="L2118" s="42" t="n">
        <v>1</v>
      </c>
      <c r="M2118" s="42" t="n">
        <v>3</v>
      </c>
      <c r="N2118" s="42" t="n">
        <v>749.8</v>
      </c>
      <c r="O2118" s="42" t="n">
        <v>749.8</v>
      </c>
      <c r="P2118" s="42" t="n">
        <v>1</v>
      </c>
      <c r="Q2118" s="42" t="n">
        <v>0</v>
      </c>
      <c r="R2118" s="42" t="n">
        <v>0</v>
      </c>
      <c r="S2118" s="42">
        <f>N2118-(J2118-K2118)</f>
        <v/>
      </c>
      <c r="T2118">
        <f>IF(N2118=0,0,IF(AND(ABS(S2118)&gt;Calc!$B$8,ABS(S2118)/ABS(N2118)&gt;Calc!$B$9),1,0))</f>
        <v/>
      </c>
      <c r="U2118">
        <f>IF(AND(A2118=Calc!$B$3,OR(Calc!$B$6="*",G2118=Calc!$B$6),OR(Calc!$B$7="*",F2118=Calc!$B$7)),1,0)</f>
        <v/>
      </c>
      <c r="V2118">
        <f>IF(AND(U2118=1,J2118&gt;0),J2118+ROW()/1000000,0)</f>
        <v/>
      </c>
      <c r="W2118">
        <f>IF(AND(U2118=1,OR(N2118&lt;&gt;0,J2118&lt;&gt;0)),ABS(S2118)+ROW()/1000000,0)</f>
        <v/>
      </c>
      <c r="X2118">
        <f>IF(AND(U2118=1,T2118=1,C2118&lt;&gt;0),ABS(S2118)+ROW()/1000000,0)</f>
        <v/>
      </c>
    </row>
    <row r="2119">
      <c r="A2119" t="n">
        <v>201909</v>
      </c>
      <c r="B2119" t="inlineStr">
        <is>
          <t>09/2019</t>
        </is>
      </c>
      <c r="C2119" t="n">
        <v>17</v>
      </c>
      <c r="D2119" t="inlineStr">
        <is>
          <t>S17</t>
        </is>
      </c>
      <c r="E2119" t="inlineStr">
        <is>
          <t>Nexa Martinique (S17)</t>
        </is>
      </c>
      <c r="F2119" t="inlineStr">
        <is>
          <t>Pháp</t>
        </is>
      </c>
      <c r="G2119" t="inlineStr">
        <is>
          <t>POS</t>
        </is>
      </c>
      <c r="H2119" s="42" t="n">
        <v>5292.81</v>
      </c>
      <c r="I2119" s="42" t="n">
        <v>0</v>
      </c>
      <c r="J2119" s="42" t="n">
        <v>5292.81</v>
      </c>
      <c r="K2119" s="42" t="n">
        <v>0</v>
      </c>
      <c r="L2119" s="42" t="n">
        <v>3</v>
      </c>
      <c r="M2119" s="42" t="n">
        <v>28</v>
      </c>
      <c r="N2119" s="42" t="n">
        <v>5292.81</v>
      </c>
      <c r="O2119" s="42" t="n">
        <v>5292.81</v>
      </c>
      <c r="P2119" s="42" t="n">
        <v>0</v>
      </c>
      <c r="Q2119" s="42" t="n">
        <v>0</v>
      </c>
      <c r="R2119" s="42" t="n">
        <v>0</v>
      </c>
      <c r="S2119" s="42">
        <f>N2119-(J2119-K2119)</f>
        <v/>
      </c>
      <c r="T2119">
        <f>IF(N2119=0,0,IF(AND(ABS(S2119)&gt;Calc!$B$8,ABS(S2119)/ABS(N2119)&gt;Calc!$B$9),1,0))</f>
        <v/>
      </c>
      <c r="U2119">
        <f>IF(AND(A2119=Calc!$B$3,OR(Calc!$B$6="*",G2119=Calc!$B$6),OR(Calc!$B$7="*",F2119=Calc!$B$7)),1,0)</f>
        <v/>
      </c>
      <c r="V2119">
        <f>IF(AND(U2119=1,J2119&gt;0),J2119+ROW()/1000000,0)</f>
        <v/>
      </c>
      <c r="W2119">
        <f>IF(AND(U2119=1,OR(N2119&lt;&gt;0,J2119&lt;&gt;0)),ABS(S2119)+ROW()/1000000,0)</f>
        <v/>
      </c>
      <c r="X2119">
        <f>IF(AND(U2119=1,T2119=1,C2119&lt;&gt;0),ABS(S2119)+ROW()/1000000,0)</f>
        <v/>
      </c>
    </row>
    <row r="2120">
      <c r="A2120" t="n">
        <v>201909</v>
      </c>
      <c r="B2120" t="inlineStr">
        <is>
          <t>09/2019</t>
        </is>
      </c>
      <c r="C2120" t="n">
        <v>18</v>
      </c>
      <c r="D2120" t="inlineStr">
        <is>
          <t>S18</t>
        </is>
      </c>
      <c r="E2120" t="inlineStr">
        <is>
          <t>Nexa Mayotte (S18)</t>
        </is>
      </c>
      <c r="F2120" t="inlineStr">
        <is>
          <t>Pháp</t>
        </is>
      </c>
      <c r="G2120" t="inlineStr">
        <is>
          <t>POS</t>
        </is>
      </c>
      <c r="H2120" s="42" t="n">
        <v>7517.85</v>
      </c>
      <c r="I2120" s="42" t="n">
        <v>0</v>
      </c>
      <c r="J2120" s="42" t="n">
        <v>7517.85</v>
      </c>
      <c r="K2120" s="42" t="n">
        <v>0</v>
      </c>
      <c r="L2120" s="42" t="n">
        <v>1</v>
      </c>
      <c r="M2120" s="42" t="n">
        <v>12</v>
      </c>
      <c r="N2120" s="42" t="n">
        <v>7517.85</v>
      </c>
      <c r="O2120" s="42" t="n">
        <v>7517.85</v>
      </c>
      <c r="P2120" s="42" t="n">
        <v>0</v>
      </c>
      <c r="Q2120" s="42" t="n">
        <v>0</v>
      </c>
      <c r="R2120" s="42" t="n">
        <v>0</v>
      </c>
      <c r="S2120" s="42">
        <f>N2120-(J2120-K2120)</f>
        <v/>
      </c>
      <c r="T2120">
        <f>IF(N2120=0,0,IF(AND(ABS(S2120)&gt;Calc!$B$8,ABS(S2120)/ABS(N2120)&gt;Calc!$B$9),1,0))</f>
        <v/>
      </c>
      <c r="U2120">
        <f>IF(AND(A2120=Calc!$B$3,OR(Calc!$B$6="*",G2120=Calc!$B$6),OR(Calc!$B$7="*",F2120=Calc!$B$7)),1,0)</f>
        <v/>
      </c>
      <c r="V2120">
        <f>IF(AND(U2120=1,J2120&gt;0),J2120+ROW()/1000000,0)</f>
        <v/>
      </c>
      <c r="W2120">
        <f>IF(AND(U2120=1,OR(N2120&lt;&gt;0,J2120&lt;&gt;0)),ABS(S2120)+ROW()/1000000,0)</f>
        <v/>
      </c>
      <c r="X2120">
        <f>IF(AND(U2120=1,T2120=1,C2120&lt;&gt;0),ABS(S2120)+ROW()/1000000,0)</f>
        <v/>
      </c>
    </row>
    <row r="2121">
      <c r="A2121" t="n">
        <v>201909</v>
      </c>
      <c r="B2121" t="inlineStr">
        <is>
          <t>09/2019</t>
        </is>
      </c>
      <c r="C2121" t="n">
        <v>19</v>
      </c>
      <c r="D2121" t="inlineStr">
        <is>
          <t>S19</t>
        </is>
      </c>
      <c r="E2121" t="inlineStr">
        <is>
          <t>Nexa Berlin (S19)</t>
        </is>
      </c>
      <c r="F2121" t="inlineStr">
        <is>
          <t>Đức</t>
        </is>
      </c>
      <c r="G2121" t="inlineStr">
        <is>
          <t>POS</t>
        </is>
      </c>
      <c r="H2121" s="42" t="n">
        <v>9573.51</v>
      </c>
      <c r="I2121" s="42" t="n">
        <v>420.73</v>
      </c>
      <c r="J2121" s="42" t="n">
        <v>9152.780000000001</v>
      </c>
      <c r="K2121" s="42" t="n">
        <v>0</v>
      </c>
      <c r="L2121" s="42" t="n">
        <v>8</v>
      </c>
      <c r="M2121" s="42" t="n">
        <v>52</v>
      </c>
      <c r="N2121" s="42" t="n">
        <v>9152.780000000001</v>
      </c>
      <c r="O2121" s="42" t="n">
        <v>9152.780000000001</v>
      </c>
      <c r="P2121" s="42" t="n">
        <v>0</v>
      </c>
      <c r="Q2121" s="42" t="n">
        <v>0</v>
      </c>
      <c r="R2121" s="42" t="n">
        <v>0</v>
      </c>
      <c r="S2121" s="42">
        <f>N2121-(J2121-K2121)</f>
        <v/>
      </c>
      <c r="T2121">
        <f>IF(N2121=0,0,IF(AND(ABS(S2121)&gt;Calc!$B$8,ABS(S2121)/ABS(N2121)&gt;Calc!$B$9),1,0))</f>
        <v/>
      </c>
      <c r="U2121">
        <f>IF(AND(A2121=Calc!$B$3,OR(Calc!$B$6="*",G2121=Calc!$B$6),OR(Calc!$B$7="*",F2121=Calc!$B$7)),1,0)</f>
        <v/>
      </c>
      <c r="V2121">
        <f>IF(AND(U2121=1,J2121&gt;0),J2121+ROW()/1000000,0)</f>
        <v/>
      </c>
      <c r="W2121">
        <f>IF(AND(U2121=1,OR(N2121&lt;&gt;0,J2121&lt;&gt;0)),ABS(S2121)+ROW()/1000000,0)</f>
        <v/>
      </c>
      <c r="X2121">
        <f>IF(AND(U2121=1,T2121=1,C2121&lt;&gt;0),ABS(S2121)+ROW()/1000000,0)</f>
        <v/>
      </c>
    </row>
    <row r="2122">
      <c r="A2122" t="n">
        <v>201909</v>
      </c>
      <c r="B2122" t="inlineStr">
        <is>
          <t>09/2019</t>
        </is>
      </c>
      <c r="C2122" t="n">
        <v>21</v>
      </c>
      <c r="D2122" t="inlineStr">
        <is>
          <t>S21</t>
        </is>
      </c>
      <c r="E2122" t="inlineStr">
        <is>
          <t>Nexa Freie Hansestadt Bremen (S21)</t>
        </is>
      </c>
      <c r="F2122" t="inlineStr">
        <is>
          <t>Đức</t>
        </is>
      </c>
      <c r="G2122" t="inlineStr">
        <is>
          <t>POS</t>
        </is>
      </c>
      <c r="H2122" s="42" t="n">
        <v>11323.3</v>
      </c>
      <c r="I2122" s="42" t="n">
        <v>0</v>
      </c>
      <c r="J2122" s="42" t="n">
        <v>11323.3</v>
      </c>
      <c r="K2122" s="42" t="n">
        <v>0</v>
      </c>
      <c r="L2122" s="42" t="n">
        <v>6</v>
      </c>
      <c r="M2122" s="42" t="n">
        <v>56</v>
      </c>
      <c r="N2122" s="42" t="n">
        <v>11323.3</v>
      </c>
      <c r="O2122" s="42" t="n">
        <v>11323.3</v>
      </c>
      <c r="P2122" s="42" t="n">
        <v>1</v>
      </c>
      <c r="Q2122" s="42" t="n">
        <v>0</v>
      </c>
      <c r="R2122" s="42" t="n">
        <v>0</v>
      </c>
      <c r="S2122" s="42">
        <f>N2122-(J2122-K2122)</f>
        <v/>
      </c>
      <c r="T2122">
        <f>IF(N2122=0,0,IF(AND(ABS(S2122)&gt;Calc!$B$8,ABS(S2122)/ABS(N2122)&gt;Calc!$B$9),1,0))</f>
        <v/>
      </c>
      <c r="U2122">
        <f>IF(AND(A2122=Calc!$B$3,OR(Calc!$B$6="*",G2122=Calc!$B$6),OR(Calc!$B$7="*",F2122=Calc!$B$7)),1,0)</f>
        <v/>
      </c>
      <c r="V2122">
        <f>IF(AND(U2122=1,J2122&gt;0),J2122+ROW()/1000000,0)</f>
        <v/>
      </c>
      <c r="W2122">
        <f>IF(AND(U2122=1,OR(N2122&lt;&gt;0,J2122&lt;&gt;0)),ABS(S2122)+ROW()/1000000,0)</f>
        <v/>
      </c>
      <c r="X2122">
        <f>IF(AND(U2122=1,T2122=1,C2122&lt;&gt;0),ABS(S2122)+ROW()/1000000,0)</f>
        <v/>
      </c>
    </row>
    <row r="2123">
      <c r="A2123" t="n">
        <v>201909</v>
      </c>
      <c r="B2123" t="inlineStr">
        <is>
          <t>09/2019</t>
        </is>
      </c>
      <c r="C2123" t="n">
        <v>22</v>
      </c>
      <c r="D2123" t="inlineStr">
        <is>
          <t>S22</t>
        </is>
      </c>
      <c r="E2123" t="inlineStr">
        <is>
          <t>Nexa Freistaat Thüringen (S22)</t>
        </is>
      </c>
      <c r="F2123" t="inlineStr">
        <is>
          <t>Đức</t>
        </is>
      </c>
      <c r="G2123" t="inlineStr">
        <is>
          <t>POS</t>
        </is>
      </c>
      <c r="H2123" s="42" t="n">
        <v>24623.63</v>
      </c>
      <c r="I2123" s="42" t="n">
        <v>480.21</v>
      </c>
      <c r="J2123" s="42" t="n">
        <v>24143.42</v>
      </c>
      <c r="K2123" s="42" t="n">
        <v>1632.15</v>
      </c>
      <c r="L2123" s="42" t="n">
        <v>14</v>
      </c>
      <c r="M2123" s="42" t="n">
        <v>98</v>
      </c>
      <c r="N2123" s="42" t="n">
        <v>22511.27</v>
      </c>
      <c r="O2123" s="42" t="n">
        <v>24143.42</v>
      </c>
      <c r="P2123" s="42" t="n">
        <v>0</v>
      </c>
      <c r="Q2123" s="42" t="n">
        <v>0</v>
      </c>
      <c r="R2123" s="42" t="n">
        <v>0</v>
      </c>
      <c r="S2123" s="42">
        <f>N2123-(J2123-K2123)</f>
        <v/>
      </c>
      <c r="T2123">
        <f>IF(N2123=0,0,IF(AND(ABS(S2123)&gt;Calc!$B$8,ABS(S2123)/ABS(N2123)&gt;Calc!$B$9),1,0))</f>
        <v/>
      </c>
      <c r="U2123">
        <f>IF(AND(A2123=Calc!$B$3,OR(Calc!$B$6="*",G2123=Calc!$B$6),OR(Calc!$B$7="*",F2123=Calc!$B$7)),1,0)</f>
        <v/>
      </c>
      <c r="V2123">
        <f>IF(AND(U2123=1,J2123&gt;0),J2123+ROW()/1000000,0)</f>
        <v/>
      </c>
      <c r="W2123">
        <f>IF(AND(U2123=1,OR(N2123&lt;&gt;0,J2123&lt;&gt;0)),ABS(S2123)+ROW()/1000000,0)</f>
        <v/>
      </c>
      <c r="X2123">
        <f>IF(AND(U2123=1,T2123=1,C2123&lt;&gt;0),ABS(S2123)+ROW()/1000000,0)</f>
        <v/>
      </c>
    </row>
    <row r="2124">
      <c r="A2124" t="n">
        <v>201909</v>
      </c>
      <c r="B2124" t="inlineStr">
        <is>
          <t>09/2019</t>
        </is>
      </c>
      <c r="C2124" t="n">
        <v>23</v>
      </c>
      <c r="D2124" t="inlineStr">
        <is>
          <t>S23</t>
        </is>
      </c>
      <c r="E2124" t="inlineStr">
        <is>
          <t>Nexa Hamburg (S23)</t>
        </is>
      </c>
      <c r="F2124" t="inlineStr">
        <is>
          <t>Đức</t>
        </is>
      </c>
      <c r="G2124" t="inlineStr">
        <is>
          <t>POS</t>
        </is>
      </c>
      <c r="H2124" s="42" t="n">
        <v>17395.04</v>
      </c>
      <c r="I2124" s="42" t="n">
        <v>278.88</v>
      </c>
      <c r="J2124" s="42" t="n">
        <v>17116.16</v>
      </c>
      <c r="K2124" s="42" t="n">
        <v>159.63</v>
      </c>
      <c r="L2124" s="42" t="n">
        <v>7</v>
      </c>
      <c r="M2124" s="42" t="n">
        <v>70</v>
      </c>
      <c r="N2124" s="42" t="n">
        <v>16960.18</v>
      </c>
      <c r="O2124" s="42" t="n">
        <v>17116.16</v>
      </c>
      <c r="P2124" s="42" t="n">
        <v>0</v>
      </c>
      <c r="Q2124" s="42" t="n">
        <v>0</v>
      </c>
      <c r="R2124" s="42" t="n">
        <v>0</v>
      </c>
      <c r="S2124" s="42">
        <f>N2124-(J2124-K2124)</f>
        <v/>
      </c>
      <c r="T2124">
        <f>IF(N2124=0,0,IF(AND(ABS(S2124)&gt;Calc!$B$8,ABS(S2124)/ABS(N2124)&gt;Calc!$B$9),1,0))</f>
        <v/>
      </c>
      <c r="U2124">
        <f>IF(AND(A2124=Calc!$B$3,OR(Calc!$B$6="*",G2124=Calc!$B$6),OR(Calc!$B$7="*",F2124=Calc!$B$7)),1,0)</f>
        <v/>
      </c>
      <c r="V2124">
        <f>IF(AND(U2124=1,J2124&gt;0),J2124+ROW()/1000000,0)</f>
        <v/>
      </c>
      <c r="W2124">
        <f>IF(AND(U2124=1,OR(N2124&lt;&gt;0,J2124&lt;&gt;0)),ABS(S2124)+ROW()/1000000,0)</f>
        <v/>
      </c>
      <c r="X2124">
        <f>IF(AND(U2124=1,T2124=1,C2124&lt;&gt;0),ABS(S2124)+ROW()/1000000,0)</f>
        <v/>
      </c>
    </row>
    <row r="2125">
      <c r="A2125" t="n">
        <v>201909</v>
      </c>
      <c r="B2125" t="inlineStr">
        <is>
          <t>09/2019</t>
        </is>
      </c>
      <c r="C2125" t="n">
        <v>24</v>
      </c>
      <c r="D2125" t="inlineStr">
        <is>
          <t>S24</t>
        </is>
      </c>
      <c r="E2125" t="inlineStr">
        <is>
          <t>Nexa Hessen (S24)</t>
        </is>
      </c>
      <c r="F2125" t="inlineStr">
        <is>
          <t>Đức</t>
        </is>
      </c>
      <c r="G2125" t="inlineStr">
        <is>
          <t>POS</t>
        </is>
      </c>
      <c r="H2125" s="42" t="n">
        <v>8820.860000000001</v>
      </c>
      <c r="I2125" s="42" t="n">
        <v>0</v>
      </c>
      <c r="J2125" s="42" t="n">
        <v>8820.860000000001</v>
      </c>
      <c r="K2125" s="42" t="n">
        <v>0</v>
      </c>
      <c r="L2125" s="42" t="n">
        <v>3</v>
      </c>
      <c r="M2125" s="42" t="n">
        <v>30</v>
      </c>
      <c r="N2125" s="42" t="n">
        <v>8820.860000000001</v>
      </c>
      <c r="O2125" s="42" t="n">
        <v>8820.860000000001</v>
      </c>
      <c r="P2125" s="42" t="n">
        <v>1</v>
      </c>
      <c r="Q2125" s="42" t="n">
        <v>0</v>
      </c>
      <c r="R2125" s="42" t="n">
        <v>0</v>
      </c>
      <c r="S2125" s="42">
        <f>N2125-(J2125-K2125)</f>
        <v/>
      </c>
      <c r="T2125">
        <f>IF(N2125=0,0,IF(AND(ABS(S2125)&gt;Calc!$B$8,ABS(S2125)/ABS(N2125)&gt;Calc!$B$9),1,0))</f>
        <v/>
      </c>
      <c r="U2125">
        <f>IF(AND(A2125=Calc!$B$3,OR(Calc!$B$6="*",G2125=Calc!$B$6),OR(Calc!$B$7="*",F2125=Calc!$B$7)),1,0)</f>
        <v/>
      </c>
      <c r="V2125">
        <f>IF(AND(U2125=1,J2125&gt;0),J2125+ROW()/1000000,0)</f>
        <v/>
      </c>
      <c r="W2125">
        <f>IF(AND(U2125=1,OR(N2125&lt;&gt;0,J2125&lt;&gt;0)),ABS(S2125)+ROW()/1000000,0)</f>
        <v/>
      </c>
      <c r="X2125">
        <f>IF(AND(U2125=1,T2125=1,C2125&lt;&gt;0),ABS(S2125)+ROW()/1000000,0)</f>
        <v/>
      </c>
    </row>
    <row r="2126">
      <c r="A2126" t="n">
        <v>201909</v>
      </c>
      <c r="B2126" t="inlineStr">
        <is>
          <t>09/2019</t>
        </is>
      </c>
      <c r="C2126" t="n">
        <v>26</v>
      </c>
      <c r="D2126" t="inlineStr">
        <is>
          <t>S26</t>
        </is>
      </c>
      <c r="E2126" t="inlineStr">
        <is>
          <t>Nexa Saarland (S26)</t>
        </is>
      </c>
      <c r="F2126" t="inlineStr">
        <is>
          <t>Đức</t>
        </is>
      </c>
      <c r="G2126" t="inlineStr">
        <is>
          <t>POS</t>
        </is>
      </c>
      <c r="H2126" s="42" t="n">
        <v>17852.59</v>
      </c>
      <c r="I2126" s="42" t="n">
        <v>1613.05</v>
      </c>
      <c r="J2126" s="42" t="n">
        <v>16239.54</v>
      </c>
      <c r="K2126" s="42" t="n">
        <v>252</v>
      </c>
      <c r="L2126" s="42" t="n">
        <v>6</v>
      </c>
      <c r="M2126" s="42" t="n">
        <v>34</v>
      </c>
      <c r="N2126" s="42" t="n">
        <v>15987.54</v>
      </c>
      <c r="O2126" s="42" t="n">
        <v>16239.54</v>
      </c>
      <c r="P2126" s="42" t="n">
        <v>0</v>
      </c>
      <c r="Q2126" s="42" t="n">
        <v>0</v>
      </c>
      <c r="R2126" s="42" t="n">
        <v>0</v>
      </c>
      <c r="S2126" s="42">
        <f>N2126-(J2126-K2126)</f>
        <v/>
      </c>
      <c r="T2126">
        <f>IF(N2126=0,0,IF(AND(ABS(S2126)&gt;Calc!$B$8,ABS(S2126)/ABS(N2126)&gt;Calc!$B$9),1,0))</f>
        <v/>
      </c>
      <c r="U2126">
        <f>IF(AND(A2126=Calc!$B$3,OR(Calc!$B$6="*",G2126=Calc!$B$6),OR(Calc!$B$7="*",F2126=Calc!$B$7)),1,0)</f>
        <v/>
      </c>
      <c r="V2126">
        <f>IF(AND(U2126=1,J2126&gt;0),J2126+ROW()/1000000,0)</f>
        <v/>
      </c>
      <c r="W2126">
        <f>IF(AND(U2126=1,OR(N2126&lt;&gt;0,J2126&lt;&gt;0)),ABS(S2126)+ROW()/1000000,0)</f>
        <v/>
      </c>
      <c r="X2126">
        <f>IF(AND(U2126=1,T2126=1,C2126&lt;&gt;0),ABS(S2126)+ROW()/1000000,0)</f>
        <v/>
      </c>
    </row>
    <row r="2127">
      <c r="A2127" t="n">
        <v>201909</v>
      </c>
      <c r="B2127" t="inlineStr">
        <is>
          <t>09/2019</t>
        </is>
      </c>
      <c r="C2127" t="n">
        <v>27</v>
      </c>
      <c r="D2127" t="inlineStr">
        <is>
          <t>S27</t>
        </is>
      </c>
      <c r="E2127" t="inlineStr">
        <is>
          <t>Nexa Sachsen-Anhalt (S27)</t>
        </is>
      </c>
      <c r="F2127" t="inlineStr">
        <is>
          <t>Đức</t>
        </is>
      </c>
      <c r="G2127" t="inlineStr">
        <is>
          <t>POS</t>
        </is>
      </c>
      <c r="H2127" s="42" t="n">
        <v>8198.07</v>
      </c>
      <c r="I2127" s="42" t="n">
        <v>27.7</v>
      </c>
      <c r="J2127" s="42" t="n">
        <v>8170.37</v>
      </c>
      <c r="K2127" s="42" t="n">
        <v>0</v>
      </c>
      <c r="L2127" s="42" t="n">
        <v>5</v>
      </c>
      <c r="M2127" s="42" t="n">
        <v>32</v>
      </c>
      <c r="N2127" s="42" t="n">
        <v>8170.37</v>
      </c>
      <c r="O2127" s="42" t="n">
        <v>8170.37</v>
      </c>
      <c r="P2127" s="42" t="n">
        <v>0</v>
      </c>
      <c r="Q2127" s="42" t="n">
        <v>0</v>
      </c>
      <c r="R2127" s="42" t="n">
        <v>0</v>
      </c>
      <c r="S2127" s="42">
        <f>N2127-(J2127-K2127)</f>
        <v/>
      </c>
      <c r="T2127">
        <f>IF(N2127=0,0,IF(AND(ABS(S2127)&gt;Calc!$B$8,ABS(S2127)/ABS(N2127)&gt;Calc!$B$9),1,0))</f>
        <v/>
      </c>
      <c r="U2127">
        <f>IF(AND(A2127=Calc!$B$3,OR(Calc!$B$6="*",G2127=Calc!$B$6),OR(Calc!$B$7="*",F2127=Calc!$B$7)),1,0)</f>
        <v/>
      </c>
      <c r="V2127">
        <f>IF(AND(U2127=1,J2127&gt;0),J2127+ROW()/1000000,0)</f>
        <v/>
      </c>
      <c r="W2127">
        <f>IF(AND(U2127=1,OR(N2127&lt;&gt;0,J2127&lt;&gt;0)),ABS(S2127)+ROW()/1000000,0)</f>
        <v/>
      </c>
      <c r="X2127">
        <f>IF(AND(U2127=1,T2127=1,C2127&lt;&gt;0),ABS(S2127)+ROW()/1000000,0)</f>
        <v/>
      </c>
    </row>
    <row r="2128">
      <c r="A2128" t="n">
        <v>201909</v>
      </c>
      <c r="B2128" t="inlineStr">
        <is>
          <t>09/2019</t>
        </is>
      </c>
      <c r="C2128" t="n">
        <v>29</v>
      </c>
      <c r="D2128" t="inlineStr">
        <is>
          <t>S29</t>
        </is>
      </c>
      <c r="E2128" t="inlineStr">
        <is>
          <t>Nexa Enna (S29)</t>
        </is>
      </c>
      <c r="F2128" t="inlineStr">
        <is>
          <t>Ý</t>
        </is>
      </c>
      <c r="G2128" t="inlineStr">
        <is>
          <t>POS</t>
        </is>
      </c>
      <c r="H2128" s="42" t="n">
        <v>20667.99</v>
      </c>
      <c r="I2128" s="42" t="n">
        <v>378.25</v>
      </c>
      <c r="J2128" s="42" t="n">
        <v>20289.74</v>
      </c>
      <c r="K2128" s="42" t="n">
        <v>363.1</v>
      </c>
      <c r="L2128" s="42" t="n">
        <v>12</v>
      </c>
      <c r="M2128" s="42" t="n">
        <v>81</v>
      </c>
      <c r="N2128" s="42" t="n">
        <v>19926.64</v>
      </c>
      <c r="O2128" s="42" t="n">
        <v>20289.74</v>
      </c>
      <c r="P2128" s="42" t="n">
        <v>1</v>
      </c>
      <c r="Q2128" s="42" t="n">
        <v>0</v>
      </c>
      <c r="R2128" s="42" t="n">
        <v>0</v>
      </c>
      <c r="S2128" s="42">
        <f>N2128-(J2128-K2128)</f>
        <v/>
      </c>
      <c r="T2128">
        <f>IF(N2128=0,0,IF(AND(ABS(S2128)&gt;Calc!$B$8,ABS(S2128)/ABS(N2128)&gt;Calc!$B$9),1,0))</f>
        <v/>
      </c>
      <c r="U2128">
        <f>IF(AND(A2128=Calc!$B$3,OR(Calc!$B$6="*",G2128=Calc!$B$6),OR(Calc!$B$7="*",F2128=Calc!$B$7)),1,0)</f>
        <v/>
      </c>
      <c r="V2128">
        <f>IF(AND(U2128=1,J2128&gt;0),J2128+ROW()/1000000,0)</f>
        <v/>
      </c>
      <c r="W2128">
        <f>IF(AND(U2128=1,OR(N2128&lt;&gt;0,J2128&lt;&gt;0)),ABS(S2128)+ROW()/1000000,0)</f>
        <v/>
      </c>
      <c r="X2128">
        <f>IF(AND(U2128=1,T2128=1,C2128&lt;&gt;0),ABS(S2128)+ROW()/1000000,0)</f>
        <v/>
      </c>
    </row>
    <row r="2129">
      <c r="A2129" t="n">
        <v>201909</v>
      </c>
      <c r="B2129" t="inlineStr">
        <is>
          <t>09/2019</t>
        </is>
      </c>
      <c r="C2129" t="n">
        <v>30</v>
      </c>
      <c r="D2129" t="inlineStr">
        <is>
          <t>S30</t>
        </is>
      </c>
      <c r="E2129" t="inlineStr">
        <is>
          <t>Nexa Pesaro (S30)</t>
        </is>
      </c>
      <c r="F2129" t="inlineStr">
        <is>
          <t>Ý</t>
        </is>
      </c>
      <c r="G2129" t="inlineStr">
        <is>
          <t>POS</t>
        </is>
      </c>
      <c r="H2129" s="42" t="n">
        <v>31315.6</v>
      </c>
      <c r="I2129" s="42" t="n">
        <v>249.01</v>
      </c>
      <c r="J2129" s="42" t="n">
        <v>31066.59</v>
      </c>
      <c r="K2129" s="42" t="n">
        <v>2408.14</v>
      </c>
      <c r="L2129" s="42" t="n">
        <v>12</v>
      </c>
      <c r="M2129" s="42" t="n">
        <v>161</v>
      </c>
      <c r="N2129" s="42" t="n">
        <v>28658.45</v>
      </c>
      <c r="O2129" s="42" t="n">
        <v>31066.59</v>
      </c>
      <c r="P2129" s="42" t="n">
        <v>0</v>
      </c>
      <c r="Q2129" s="42" t="n">
        <v>0</v>
      </c>
      <c r="R2129" s="42" t="n">
        <v>0</v>
      </c>
      <c r="S2129" s="42">
        <f>N2129-(J2129-K2129)</f>
        <v/>
      </c>
      <c r="T2129">
        <f>IF(N2129=0,0,IF(AND(ABS(S2129)&gt;Calc!$B$8,ABS(S2129)/ABS(N2129)&gt;Calc!$B$9),1,0))</f>
        <v/>
      </c>
      <c r="U2129">
        <f>IF(AND(A2129=Calc!$B$3,OR(Calc!$B$6="*",G2129=Calc!$B$6),OR(Calc!$B$7="*",F2129=Calc!$B$7)),1,0)</f>
        <v/>
      </c>
      <c r="V2129">
        <f>IF(AND(U2129=1,J2129&gt;0),J2129+ROW()/1000000,0)</f>
        <v/>
      </c>
      <c r="W2129">
        <f>IF(AND(U2129=1,OR(N2129&lt;&gt;0,J2129&lt;&gt;0)),ABS(S2129)+ROW()/1000000,0)</f>
        <v/>
      </c>
      <c r="X2129">
        <f>IF(AND(U2129=1,T2129=1,C2129&lt;&gt;0),ABS(S2129)+ROW()/1000000,0)</f>
        <v/>
      </c>
    </row>
    <row r="2130">
      <c r="A2130" t="n">
        <v>201909</v>
      </c>
      <c r="B2130" t="inlineStr">
        <is>
          <t>09/2019</t>
        </is>
      </c>
      <c r="C2130" t="n">
        <v>31</v>
      </c>
      <c r="D2130" t="inlineStr">
        <is>
          <t>S31</t>
        </is>
      </c>
      <c r="E2130" t="inlineStr">
        <is>
          <t>Nexa Drenthe (S31)</t>
        </is>
      </c>
      <c r="F2130" t="inlineStr">
        <is>
          <t>Hà Lan</t>
        </is>
      </c>
      <c r="G2130" t="inlineStr">
        <is>
          <t>POS</t>
        </is>
      </c>
      <c r="H2130" s="42" t="n">
        <v>4995.78</v>
      </c>
      <c r="I2130" s="42" t="n">
        <v>82.09999999999999</v>
      </c>
      <c r="J2130" s="42" t="n">
        <v>4913.68</v>
      </c>
      <c r="K2130" s="42" t="n">
        <v>0</v>
      </c>
      <c r="L2130" s="42" t="n">
        <v>5</v>
      </c>
      <c r="M2130" s="42" t="n">
        <v>26</v>
      </c>
      <c r="N2130" s="42" t="n">
        <v>4913.68</v>
      </c>
      <c r="O2130" s="42" t="n">
        <v>4913.68</v>
      </c>
      <c r="P2130" s="42" t="n">
        <v>0</v>
      </c>
      <c r="Q2130" s="42" t="n">
        <v>0</v>
      </c>
      <c r="R2130" s="42" t="n">
        <v>0</v>
      </c>
      <c r="S2130" s="42">
        <f>N2130-(J2130-K2130)</f>
        <v/>
      </c>
      <c r="T2130">
        <f>IF(N2130=0,0,IF(AND(ABS(S2130)&gt;Calc!$B$8,ABS(S2130)/ABS(N2130)&gt;Calc!$B$9),1,0))</f>
        <v/>
      </c>
      <c r="U2130">
        <f>IF(AND(A2130=Calc!$B$3,OR(Calc!$B$6="*",G2130=Calc!$B$6),OR(Calc!$B$7="*",F2130=Calc!$B$7)),1,0)</f>
        <v/>
      </c>
      <c r="V2130">
        <f>IF(AND(U2130=1,J2130&gt;0),J2130+ROW()/1000000,0)</f>
        <v/>
      </c>
      <c r="W2130">
        <f>IF(AND(U2130=1,OR(N2130&lt;&gt;0,J2130&lt;&gt;0)),ABS(S2130)+ROW()/1000000,0)</f>
        <v/>
      </c>
      <c r="X2130">
        <f>IF(AND(U2130=1,T2130=1,C2130&lt;&gt;0),ABS(S2130)+ROW()/1000000,0)</f>
        <v/>
      </c>
    </row>
    <row r="2131">
      <c r="A2131" t="n">
        <v>201909</v>
      </c>
      <c r="B2131" t="inlineStr">
        <is>
          <t>09/2019</t>
        </is>
      </c>
      <c r="C2131" t="n">
        <v>32</v>
      </c>
      <c r="D2131" t="inlineStr">
        <is>
          <t>S32</t>
        </is>
      </c>
      <c r="E2131" t="inlineStr">
        <is>
          <t>Nexa Flevoland (S32)</t>
        </is>
      </c>
      <c r="F2131" t="inlineStr">
        <is>
          <t>Hà Lan</t>
        </is>
      </c>
      <c r="G2131" t="inlineStr">
        <is>
          <t>POS</t>
        </is>
      </c>
      <c r="H2131" s="42" t="n">
        <v>1512.07</v>
      </c>
      <c r="I2131" s="42" t="n">
        <v>0</v>
      </c>
      <c r="J2131" s="42" t="n">
        <v>1512.07</v>
      </c>
      <c r="K2131" s="42" t="n">
        <v>0</v>
      </c>
      <c r="L2131" s="42" t="n">
        <v>4</v>
      </c>
      <c r="M2131" s="42" t="n">
        <v>21</v>
      </c>
      <c r="N2131" s="42" t="n">
        <v>1512.07</v>
      </c>
      <c r="O2131" s="42" t="n">
        <v>1512.07</v>
      </c>
      <c r="P2131" s="42" t="n">
        <v>0</v>
      </c>
      <c r="Q2131" s="42" t="n">
        <v>0</v>
      </c>
      <c r="R2131" s="42" t="n">
        <v>0</v>
      </c>
      <c r="S2131" s="42">
        <f>N2131-(J2131-K2131)</f>
        <v/>
      </c>
      <c r="T2131">
        <f>IF(N2131=0,0,IF(AND(ABS(S2131)&gt;Calc!$B$8,ABS(S2131)/ABS(N2131)&gt;Calc!$B$9),1,0))</f>
        <v/>
      </c>
      <c r="U2131">
        <f>IF(AND(A2131=Calc!$B$3,OR(Calc!$B$6="*",G2131=Calc!$B$6),OR(Calc!$B$7="*",F2131=Calc!$B$7)),1,0)</f>
        <v/>
      </c>
      <c r="V2131">
        <f>IF(AND(U2131=1,J2131&gt;0),J2131+ROW()/1000000,0)</f>
        <v/>
      </c>
      <c r="W2131">
        <f>IF(AND(U2131=1,OR(N2131&lt;&gt;0,J2131&lt;&gt;0)),ABS(S2131)+ROW()/1000000,0)</f>
        <v/>
      </c>
      <c r="X2131">
        <f>IF(AND(U2131=1,T2131=1,C2131&lt;&gt;0),ABS(S2131)+ROW()/1000000,0)</f>
        <v/>
      </c>
    </row>
    <row r="2132">
      <c r="A2132" t="n">
        <v>201909</v>
      </c>
      <c r="B2132" t="inlineStr">
        <is>
          <t>09/2019</t>
        </is>
      </c>
      <c r="C2132" t="n">
        <v>33</v>
      </c>
      <c r="D2132" t="inlineStr">
        <is>
          <t>S33</t>
        </is>
      </c>
      <c r="E2132" t="inlineStr">
        <is>
          <t>Nexa Friesland (S33)</t>
        </is>
      </c>
      <c r="F2132" t="inlineStr">
        <is>
          <t>Hà Lan</t>
        </is>
      </c>
      <c r="G2132" t="inlineStr">
        <is>
          <t>POS</t>
        </is>
      </c>
      <c r="H2132" s="42" t="n">
        <v>8777.870000000001</v>
      </c>
      <c r="I2132" s="42" t="n">
        <v>246.23</v>
      </c>
      <c r="J2132" s="42" t="n">
        <v>8531.639999999999</v>
      </c>
      <c r="K2132" s="42" t="n">
        <v>0</v>
      </c>
      <c r="L2132" s="42" t="n">
        <v>8</v>
      </c>
      <c r="M2132" s="42" t="n">
        <v>55</v>
      </c>
      <c r="N2132" s="42" t="n">
        <v>8531.639999999999</v>
      </c>
      <c r="O2132" s="42" t="n">
        <v>8531.639999999999</v>
      </c>
      <c r="P2132" s="42" t="n">
        <v>1</v>
      </c>
      <c r="Q2132" s="42" t="n">
        <v>0</v>
      </c>
      <c r="R2132" s="42" t="n">
        <v>0</v>
      </c>
      <c r="S2132" s="42">
        <f>N2132-(J2132-K2132)</f>
        <v/>
      </c>
      <c r="T2132">
        <f>IF(N2132=0,0,IF(AND(ABS(S2132)&gt;Calc!$B$8,ABS(S2132)/ABS(N2132)&gt;Calc!$B$9),1,0))</f>
        <v/>
      </c>
      <c r="U2132">
        <f>IF(AND(A2132=Calc!$B$3,OR(Calc!$B$6="*",G2132=Calc!$B$6),OR(Calc!$B$7="*",F2132=Calc!$B$7)),1,0)</f>
        <v/>
      </c>
      <c r="V2132">
        <f>IF(AND(U2132=1,J2132&gt;0),J2132+ROW()/1000000,0)</f>
        <v/>
      </c>
      <c r="W2132">
        <f>IF(AND(U2132=1,OR(N2132&lt;&gt;0,J2132&lt;&gt;0)),ABS(S2132)+ROW()/1000000,0)</f>
        <v/>
      </c>
      <c r="X2132">
        <f>IF(AND(U2132=1,T2132=1,C2132&lt;&gt;0),ABS(S2132)+ROW()/1000000,0)</f>
        <v/>
      </c>
    </row>
    <row r="2133">
      <c r="A2133" t="n">
        <v>201909</v>
      </c>
      <c r="B2133" t="inlineStr">
        <is>
          <t>09/2019</t>
        </is>
      </c>
      <c r="C2133" t="n">
        <v>34</v>
      </c>
      <c r="D2133" t="inlineStr">
        <is>
          <t>S34</t>
        </is>
      </c>
      <c r="E2133" t="inlineStr">
        <is>
          <t>Nexa Groningen (S34)</t>
        </is>
      </c>
      <c r="F2133" t="inlineStr">
        <is>
          <t>Hà Lan</t>
        </is>
      </c>
      <c r="G2133" t="inlineStr">
        <is>
          <t>POS</t>
        </is>
      </c>
      <c r="H2133" s="42" t="n">
        <v>5288.36</v>
      </c>
      <c r="I2133" s="42" t="n">
        <v>0</v>
      </c>
      <c r="J2133" s="42" t="n">
        <v>5288.36</v>
      </c>
      <c r="K2133" s="42" t="n">
        <v>0</v>
      </c>
      <c r="L2133" s="42" t="n">
        <v>6</v>
      </c>
      <c r="M2133" s="42" t="n">
        <v>54</v>
      </c>
      <c r="N2133" s="42" t="n">
        <v>5288.36</v>
      </c>
      <c r="O2133" s="42" t="n">
        <v>5288.36</v>
      </c>
      <c r="P2133" s="42" t="n">
        <v>0</v>
      </c>
      <c r="Q2133" s="42" t="n">
        <v>0</v>
      </c>
      <c r="R2133" s="42" t="n">
        <v>0</v>
      </c>
      <c r="S2133" s="42">
        <f>N2133-(J2133-K2133)</f>
        <v/>
      </c>
      <c r="T2133">
        <f>IF(N2133=0,0,IF(AND(ABS(S2133)&gt;Calc!$B$8,ABS(S2133)/ABS(N2133)&gt;Calc!$B$9),1,0))</f>
        <v/>
      </c>
      <c r="U2133">
        <f>IF(AND(A2133=Calc!$B$3,OR(Calc!$B$6="*",G2133=Calc!$B$6),OR(Calc!$B$7="*",F2133=Calc!$B$7)),1,0)</f>
        <v/>
      </c>
      <c r="V2133">
        <f>IF(AND(U2133=1,J2133&gt;0),J2133+ROW()/1000000,0)</f>
        <v/>
      </c>
      <c r="W2133">
        <f>IF(AND(U2133=1,OR(N2133&lt;&gt;0,J2133&lt;&gt;0)),ABS(S2133)+ROW()/1000000,0)</f>
        <v/>
      </c>
      <c r="X2133">
        <f>IF(AND(U2133=1,T2133=1,C2133&lt;&gt;0),ABS(S2133)+ROW()/1000000,0)</f>
        <v/>
      </c>
    </row>
    <row r="2134">
      <c r="A2134" t="n">
        <v>201909</v>
      </c>
      <c r="B2134" t="inlineStr">
        <is>
          <t>09/2019</t>
        </is>
      </c>
      <c r="C2134" t="n">
        <v>36</v>
      </c>
      <c r="D2134" t="inlineStr">
        <is>
          <t>S36</t>
        </is>
      </c>
      <c r="E2134" t="inlineStr">
        <is>
          <t>Nexa Armagh (S36)</t>
        </is>
      </c>
      <c r="F2134" t="inlineStr">
        <is>
          <t>Anh</t>
        </is>
      </c>
      <c r="G2134" t="inlineStr">
        <is>
          <t>POS</t>
        </is>
      </c>
      <c r="H2134" s="42" t="n">
        <v>18964.77</v>
      </c>
      <c r="I2134" s="42" t="n">
        <v>339.5</v>
      </c>
      <c r="J2134" s="42" t="n">
        <v>18625.27</v>
      </c>
      <c r="K2134" s="42" t="n">
        <v>0</v>
      </c>
      <c r="L2134" s="42" t="n">
        <v>13</v>
      </c>
      <c r="M2134" s="42" t="n">
        <v>104</v>
      </c>
      <c r="N2134" s="42" t="n">
        <v>18625.27</v>
      </c>
      <c r="O2134" s="42" t="n">
        <v>18625.27</v>
      </c>
      <c r="P2134" s="42" t="n">
        <v>0</v>
      </c>
      <c r="Q2134" s="42" t="n">
        <v>0</v>
      </c>
      <c r="R2134" s="42" t="n">
        <v>0</v>
      </c>
      <c r="S2134" s="42">
        <f>N2134-(J2134-K2134)</f>
        <v/>
      </c>
      <c r="T2134">
        <f>IF(N2134=0,0,IF(AND(ABS(S2134)&gt;Calc!$B$8,ABS(S2134)/ABS(N2134)&gt;Calc!$B$9),1,0))</f>
        <v/>
      </c>
      <c r="U2134">
        <f>IF(AND(A2134=Calc!$B$3,OR(Calc!$B$6="*",G2134=Calc!$B$6),OR(Calc!$B$7="*",F2134=Calc!$B$7)),1,0)</f>
        <v/>
      </c>
      <c r="V2134">
        <f>IF(AND(U2134=1,J2134&gt;0),J2134+ROW()/1000000,0)</f>
        <v/>
      </c>
      <c r="W2134">
        <f>IF(AND(U2134=1,OR(N2134&lt;&gt;0,J2134&lt;&gt;0)),ABS(S2134)+ROW()/1000000,0)</f>
        <v/>
      </c>
      <c r="X2134">
        <f>IF(AND(U2134=1,T2134=1,C2134&lt;&gt;0),ABS(S2134)+ROW()/1000000,0)</f>
        <v/>
      </c>
    </row>
    <row r="2135">
      <c r="A2135" t="n">
        <v>201909</v>
      </c>
      <c r="B2135" t="inlineStr">
        <is>
          <t>09/2019</t>
        </is>
      </c>
      <c r="C2135" t="n">
        <v>37</v>
      </c>
      <c r="D2135" t="inlineStr">
        <is>
          <t>S37</t>
        </is>
      </c>
      <c r="E2135" t="inlineStr">
        <is>
          <t>Nexa Ayrshire (S37)</t>
        </is>
      </c>
      <c r="F2135" t="inlineStr">
        <is>
          <t>Anh</t>
        </is>
      </c>
      <c r="G2135" t="inlineStr">
        <is>
          <t>POS</t>
        </is>
      </c>
      <c r="H2135" s="42" t="n">
        <v>17918.27</v>
      </c>
      <c r="I2135" s="42" t="n">
        <v>127.2</v>
      </c>
      <c r="J2135" s="42" t="n">
        <v>17791.07</v>
      </c>
      <c r="K2135" s="42" t="n">
        <v>0</v>
      </c>
      <c r="L2135" s="42" t="n">
        <v>12</v>
      </c>
      <c r="M2135" s="42" t="n">
        <v>68</v>
      </c>
      <c r="N2135" s="42" t="n">
        <v>17791.07</v>
      </c>
      <c r="O2135" s="42" t="n">
        <v>17791.07</v>
      </c>
      <c r="P2135" s="42" t="n">
        <v>0</v>
      </c>
      <c r="Q2135" s="42" t="n">
        <v>0</v>
      </c>
      <c r="R2135" s="42" t="n">
        <v>0</v>
      </c>
      <c r="S2135" s="42">
        <f>N2135-(J2135-K2135)</f>
        <v/>
      </c>
      <c r="T2135">
        <f>IF(N2135=0,0,IF(AND(ABS(S2135)&gt;Calc!$B$8,ABS(S2135)/ABS(N2135)&gt;Calc!$B$9),1,0))</f>
        <v/>
      </c>
      <c r="U2135">
        <f>IF(AND(A2135=Calc!$B$3,OR(Calc!$B$6="*",G2135=Calc!$B$6),OR(Calc!$B$7="*",F2135=Calc!$B$7)),1,0)</f>
        <v/>
      </c>
      <c r="V2135">
        <f>IF(AND(U2135=1,J2135&gt;0),J2135+ROW()/1000000,0)</f>
        <v/>
      </c>
      <c r="W2135">
        <f>IF(AND(U2135=1,OR(N2135&lt;&gt;0,J2135&lt;&gt;0)),ABS(S2135)+ROW()/1000000,0)</f>
        <v/>
      </c>
      <c r="X2135">
        <f>IF(AND(U2135=1,T2135=1,C2135&lt;&gt;0),ABS(S2135)+ROW()/1000000,0)</f>
        <v/>
      </c>
    </row>
    <row r="2136">
      <c r="A2136" t="n">
        <v>201909</v>
      </c>
      <c r="B2136" t="inlineStr">
        <is>
          <t>09/2019</t>
        </is>
      </c>
      <c r="C2136" t="n">
        <v>38</v>
      </c>
      <c r="D2136" t="inlineStr">
        <is>
          <t>S38</t>
        </is>
      </c>
      <c r="E2136" t="inlineStr">
        <is>
          <t>Nexa Belfast (S38)</t>
        </is>
      </c>
      <c r="F2136" t="inlineStr">
        <is>
          <t>Anh</t>
        </is>
      </c>
      <c r="G2136" t="inlineStr">
        <is>
          <t>POS</t>
        </is>
      </c>
      <c r="H2136" s="42" t="n">
        <v>31777.64</v>
      </c>
      <c r="I2136" s="42" t="n">
        <v>271.13</v>
      </c>
      <c r="J2136" s="42" t="n">
        <v>31506.51</v>
      </c>
      <c r="K2136" s="42" t="n">
        <v>5900</v>
      </c>
      <c r="L2136" s="42" t="n">
        <v>11</v>
      </c>
      <c r="M2136" s="42" t="n">
        <v>78</v>
      </c>
      <c r="N2136" s="42" t="n">
        <v>25506.52</v>
      </c>
      <c r="O2136" s="42" t="n">
        <v>31506.51</v>
      </c>
      <c r="P2136" s="42" t="n">
        <v>0</v>
      </c>
      <c r="Q2136" s="42" t="n">
        <v>0</v>
      </c>
      <c r="R2136" s="42" t="n">
        <v>0</v>
      </c>
      <c r="S2136" s="42">
        <f>N2136-(J2136-K2136)</f>
        <v/>
      </c>
      <c r="T2136">
        <f>IF(N2136=0,0,IF(AND(ABS(S2136)&gt;Calc!$B$8,ABS(S2136)/ABS(N2136)&gt;Calc!$B$9),1,0))</f>
        <v/>
      </c>
      <c r="U2136">
        <f>IF(AND(A2136=Calc!$B$3,OR(Calc!$B$6="*",G2136=Calc!$B$6),OR(Calc!$B$7="*",F2136=Calc!$B$7)),1,0)</f>
        <v/>
      </c>
      <c r="V2136">
        <f>IF(AND(U2136=1,J2136&gt;0),J2136+ROW()/1000000,0)</f>
        <v/>
      </c>
      <c r="W2136">
        <f>IF(AND(U2136=1,OR(N2136&lt;&gt;0,J2136&lt;&gt;0)),ABS(S2136)+ROW()/1000000,0)</f>
        <v/>
      </c>
      <c r="X2136">
        <f>IF(AND(U2136=1,T2136=1,C2136&lt;&gt;0),ABS(S2136)+ROW()/1000000,0)</f>
        <v/>
      </c>
    </row>
    <row r="2137">
      <c r="A2137" t="n">
        <v>201909</v>
      </c>
      <c r="B2137" t="inlineStr">
        <is>
          <t>09/2019</t>
        </is>
      </c>
      <c r="C2137" t="n">
        <v>39</v>
      </c>
      <c r="D2137" t="inlineStr">
        <is>
          <t>S39</t>
        </is>
      </c>
      <c r="E2137" t="inlineStr">
        <is>
          <t>Nexa Blaenau Gwent (S39)</t>
        </is>
      </c>
      <c r="F2137" t="inlineStr">
        <is>
          <t>Anh</t>
        </is>
      </c>
      <c r="G2137" t="inlineStr">
        <is>
          <t>POS</t>
        </is>
      </c>
      <c r="H2137" s="42" t="n">
        <v>10866.24</v>
      </c>
      <c r="I2137" s="42" t="n">
        <v>153.08</v>
      </c>
      <c r="J2137" s="42" t="n">
        <v>10713.16</v>
      </c>
      <c r="K2137" s="42" t="n">
        <v>0</v>
      </c>
      <c r="L2137" s="42" t="n">
        <v>7</v>
      </c>
      <c r="M2137" s="42" t="n">
        <v>50</v>
      </c>
      <c r="N2137" s="42" t="n">
        <v>12600.46</v>
      </c>
      <c r="O2137" s="42" t="n">
        <v>10713.16</v>
      </c>
      <c r="P2137" s="42" t="n">
        <v>2</v>
      </c>
      <c r="Q2137" s="42" t="n">
        <v>0</v>
      </c>
      <c r="R2137" s="42" t="n">
        <v>0</v>
      </c>
      <c r="S2137" s="42">
        <f>N2137-(J2137-K2137)</f>
        <v/>
      </c>
      <c r="T2137">
        <f>IF(N2137=0,0,IF(AND(ABS(S2137)&gt;Calc!$B$8,ABS(S2137)/ABS(N2137)&gt;Calc!$B$9),1,0))</f>
        <v/>
      </c>
      <c r="U2137">
        <f>IF(AND(A2137=Calc!$B$3,OR(Calc!$B$6="*",G2137=Calc!$B$6),OR(Calc!$B$7="*",F2137=Calc!$B$7)),1,0)</f>
        <v/>
      </c>
      <c r="V2137">
        <f>IF(AND(U2137=1,J2137&gt;0),J2137+ROW()/1000000,0)</f>
        <v/>
      </c>
      <c r="W2137">
        <f>IF(AND(U2137=1,OR(N2137&lt;&gt;0,J2137&lt;&gt;0)),ABS(S2137)+ROW()/1000000,0)</f>
        <v/>
      </c>
      <c r="X2137">
        <f>IF(AND(U2137=1,T2137=1,C2137&lt;&gt;0),ABS(S2137)+ROW()/1000000,0)</f>
        <v/>
      </c>
    </row>
    <row r="2138">
      <c r="A2138" t="n">
        <v>201909</v>
      </c>
      <c r="B2138" t="inlineStr">
        <is>
          <t>09/2019</t>
        </is>
      </c>
      <c r="C2138" t="n">
        <v>40</v>
      </c>
      <c r="D2138" t="inlineStr">
        <is>
          <t>S40</t>
        </is>
      </c>
      <c r="E2138" t="inlineStr">
        <is>
          <t>Nexa Dungannon and South Tyrone (S40)</t>
        </is>
      </c>
      <c r="F2138" t="inlineStr">
        <is>
          <t>Anh</t>
        </is>
      </c>
      <c r="G2138" t="inlineStr">
        <is>
          <t>POS</t>
        </is>
      </c>
      <c r="H2138" s="42" t="n">
        <v>23501.5</v>
      </c>
      <c r="I2138" s="42" t="n">
        <v>880.78</v>
      </c>
      <c r="J2138" s="42" t="n">
        <v>22620.72</v>
      </c>
      <c r="K2138" s="42" t="n">
        <v>0</v>
      </c>
      <c r="L2138" s="42" t="n">
        <v>13</v>
      </c>
      <c r="M2138" s="42" t="n">
        <v>89</v>
      </c>
      <c r="N2138" s="42" t="n">
        <v>22685.5</v>
      </c>
      <c r="O2138" s="42" t="n">
        <v>22620.72</v>
      </c>
      <c r="P2138" s="42" t="n">
        <v>1</v>
      </c>
      <c r="Q2138" s="42" t="n">
        <v>0</v>
      </c>
      <c r="R2138" s="42" t="n">
        <v>0</v>
      </c>
      <c r="S2138" s="42">
        <f>N2138-(J2138-K2138)</f>
        <v/>
      </c>
      <c r="T2138">
        <f>IF(N2138=0,0,IF(AND(ABS(S2138)&gt;Calc!$B$8,ABS(S2138)/ABS(N2138)&gt;Calc!$B$9),1,0))</f>
        <v/>
      </c>
      <c r="U2138">
        <f>IF(AND(A2138=Calc!$B$3,OR(Calc!$B$6="*",G2138=Calc!$B$6),OR(Calc!$B$7="*",F2138=Calc!$B$7)),1,0)</f>
        <v/>
      </c>
      <c r="V2138">
        <f>IF(AND(U2138=1,J2138&gt;0),J2138+ROW()/1000000,0)</f>
        <v/>
      </c>
      <c r="W2138">
        <f>IF(AND(U2138=1,OR(N2138&lt;&gt;0,J2138&lt;&gt;0)),ABS(S2138)+ROW()/1000000,0)</f>
        <v/>
      </c>
      <c r="X2138">
        <f>IF(AND(U2138=1,T2138=1,C2138&lt;&gt;0),ABS(S2138)+ROW()/1000000,0)</f>
        <v/>
      </c>
    </row>
    <row r="2139">
      <c r="A2139" t="n">
        <v>201909</v>
      </c>
      <c r="B2139" t="inlineStr">
        <is>
          <t>09/2019</t>
        </is>
      </c>
      <c r="C2139" t="n">
        <v>42</v>
      </c>
      <c r="D2139" t="inlineStr">
        <is>
          <t>S42</t>
        </is>
      </c>
      <c r="E2139" t="inlineStr">
        <is>
          <t>Nexa North Down (S42)</t>
        </is>
      </c>
      <c r="F2139" t="inlineStr">
        <is>
          <t>Anh</t>
        </is>
      </c>
      <c r="G2139" t="inlineStr">
        <is>
          <t>POS</t>
        </is>
      </c>
      <c r="H2139" s="42" t="n">
        <v>14549.61</v>
      </c>
      <c r="I2139" s="42" t="n">
        <v>581.23</v>
      </c>
      <c r="J2139" s="42" t="n">
        <v>13968.38</v>
      </c>
      <c r="K2139" s="42" t="n">
        <v>463.5</v>
      </c>
      <c r="L2139" s="42" t="n">
        <v>9</v>
      </c>
      <c r="M2139" s="42" t="n">
        <v>66</v>
      </c>
      <c r="N2139" s="42" t="n">
        <v>13504.88</v>
      </c>
      <c r="O2139" s="42" t="n">
        <v>13968.38</v>
      </c>
      <c r="P2139" s="42" t="n">
        <v>0</v>
      </c>
      <c r="Q2139" s="42" t="n">
        <v>0</v>
      </c>
      <c r="R2139" s="42" t="n">
        <v>0</v>
      </c>
      <c r="S2139" s="42">
        <f>N2139-(J2139-K2139)</f>
        <v/>
      </c>
      <c r="T2139">
        <f>IF(N2139=0,0,IF(AND(ABS(S2139)&gt;Calc!$B$8,ABS(S2139)/ABS(N2139)&gt;Calc!$B$9),1,0))</f>
        <v/>
      </c>
      <c r="U2139">
        <f>IF(AND(A2139=Calc!$B$3,OR(Calc!$B$6="*",G2139=Calc!$B$6),OR(Calc!$B$7="*",F2139=Calc!$B$7)),1,0)</f>
        <v/>
      </c>
      <c r="V2139">
        <f>IF(AND(U2139=1,J2139&gt;0),J2139+ROW()/1000000,0)</f>
        <v/>
      </c>
      <c r="W2139">
        <f>IF(AND(U2139=1,OR(N2139&lt;&gt;0,J2139&lt;&gt;0)),ABS(S2139)+ROW()/1000000,0)</f>
        <v/>
      </c>
      <c r="X2139">
        <f>IF(AND(U2139=1,T2139=1,C2139&lt;&gt;0),ABS(S2139)+ROW()/1000000,0)</f>
        <v/>
      </c>
    </row>
    <row r="2140">
      <c r="A2140" t="n">
        <v>201909</v>
      </c>
      <c r="B2140" t="inlineStr">
        <is>
          <t>09/2019</t>
        </is>
      </c>
      <c r="C2140" t="n">
        <v>43</v>
      </c>
      <c r="D2140" t="inlineStr">
        <is>
          <t>S43</t>
        </is>
      </c>
      <c r="E2140" t="inlineStr">
        <is>
          <t>Nexa Alaska (S43)</t>
        </is>
      </c>
      <c r="F2140" t="inlineStr">
        <is>
          <t>Mỹ</t>
        </is>
      </c>
      <c r="G2140" t="inlineStr">
        <is>
          <t>POS</t>
        </is>
      </c>
      <c r="H2140" s="42" t="n">
        <v>55580.56</v>
      </c>
      <c r="I2140" s="42" t="n">
        <v>1293.74</v>
      </c>
      <c r="J2140" s="42" t="n">
        <v>54286.82</v>
      </c>
      <c r="K2140" s="42" t="n">
        <v>357.9</v>
      </c>
      <c r="L2140" s="42" t="n">
        <v>19</v>
      </c>
      <c r="M2140" s="42" t="n">
        <v>139</v>
      </c>
      <c r="N2140" s="42" t="n">
        <v>53928.92</v>
      </c>
      <c r="O2140" s="42" t="n">
        <v>54286.82</v>
      </c>
      <c r="P2140" s="42" t="n">
        <v>2</v>
      </c>
      <c r="Q2140" s="42" t="n">
        <v>0</v>
      </c>
      <c r="R2140" s="42" t="n">
        <v>0</v>
      </c>
      <c r="S2140" s="42">
        <f>N2140-(J2140-K2140)</f>
        <v/>
      </c>
      <c r="T2140">
        <f>IF(N2140=0,0,IF(AND(ABS(S2140)&gt;Calc!$B$8,ABS(S2140)/ABS(N2140)&gt;Calc!$B$9),1,0))</f>
        <v/>
      </c>
      <c r="U2140">
        <f>IF(AND(A2140=Calc!$B$3,OR(Calc!$B$6="*",G2140=Calc!$B$6),OR(Calc!$B$7="*",F2140=Calc!$B$7)),1,0)</f>
        <v/>
      </c>
      <c r="V2140">
        <f>IF(AND(U2140=1,J2140&gt;0),J2140+ROW()/1000000,0)</f>
        <v/>
      </c>
      <c r="W2140">
        <f>IF(AND(U2140=1,OR(N2140&lt;&gt;0,J2140&lt;&gt;0)),ABS(S2140)+ROW()/1000000,0)</f>
        <v/>
      </c>
      <c r="X2140">
        <f>IF(AND(U2140=1,T2140=1,C2140&lt;&gt;0),ABS(S2140)+ROW()/1000000,0)</f>
        <v/>
      </c>
    </row>
    <row r="2141">
      <c r="A2141" t="n">
        <v>201909</v>
      </c>
      <c r="B2141" t="inlineStr">
        <is>
          <t>09/2019</t>
        </is>
      </c>
      <c r="C2141" t="n">
        <v>44</v>
      </c>
      <c r="D2141" t="inlineStr">
        <is>
          <t>S44</t>
        </is>
      </c>
      <c r="E2141" t="inlineStr">
        <is>
          <t>Nexa Arkansas (S44)</t>
        </is>
      </c>
      <c r="F2141" t="inlineStr">
        <is>
          <t>Mỹ</t>
        </is>
      </c>
      <c r="G2141" t="inlineStr">
        <is>
          <t>POS</t>
        </is>
      </c>
      <c r="H2141" s="42" t="n">
        <v>59029.29</v>
      </c>
      <c r="I2141" s="42" t="n">
        <v>1981.27</v>
      </c>
      <c r="J2141" s="42" t="n">
        <v>57048.02</v>
      </c>
      <c r="K2141" s="42" t="n">
        <v>1709.2</v>
      </c>
      <c r="L2141" s="42" t="n">
        <v>24</v>
      </c>
      <c r="M2141" s="42" t="n">
        <v>179</v>
      </c>
      <c r="N2141" s="42" t="n">
        <v>55338.82</v>
      </c>
      <c r="O2141" s="42" t="n">
        <v>57048.02</v>
      </c>
      <c r="P2141" s="42" t="n">
        <v>1</v>
      </c>
      <c r="Q2141" s="42" t="n">
        <v>0</v>
      </c>
      <c r="R2141" s="42" t="n">
        <v>0</v>
      </c>
      <c r="S2141" s="42">
        <f>N2141-(J2141-K2141)</f>
        <v/>
      </c>
      <c r="T2141">
        <f>IF(N2141=0,0,IF(AND(ABS(S2141)&gt;Calc!$B$8,ABS(S2141)/ABS(N2141)&gt;Calc!$B$9),1,0))</f>
        <v/>
      </c>
      <c r="U2141">
        <f>IF(AND(A2141=Calc!$B$3,OR(Calc!$B$6="*",G2141=Calc!$B$6),OR(Calc!$B$7="*",F2141=Calc!$B$7)),1,0)</f>
        <v/>
      </c>
      <c r="V2141">
        <f>IF(AND(U2141=1,J2141&gt;0),J2141+ROW()/1000000,0)</f>
        <v/>
      </c>
      <c r="W2141">
        <f>IF(AND(U2141=1,OR(N2141&lt;&gt;0,J2141&lt;&gt;0)),ABS(S2141)+ROW()/1000000,0)</f>
        <v/>
      </c>
      <c r="X2141">
        <f>IF(AND(U2141=1,T2141=1,C2141&lt;&gt;0),ABS(S2141)+ROW()/1000000,0)</f>
        <v/>
      </c>
    </row>
    <row r="2142">
      <c r="A2142" t="n">
        <v>201909</v>
      </c>
      <c r="B2142" t="inlineStr">
        <is>
          <t>09/2019</t>
        </is>
      </c>
      <c r="C2142" t="n">
        <v>45</v>
      </c>
      <c r="D2142" t="inlineStr">
        <is>
          <t>S45</t>
        </is>
      </c>
      <c r="E2142" t="inlineStr">
        <is>
          <t>Nexa Connecticut (S45)</t>
        </is>
      </c>
      <c r="F2142" t="inlineStr">
        <is>
          <t>Mỹ</t>
        </is>
      </c>
      <c r="G2142" t="inlineStr">
        <is>
          <t>POS</t>
        </is>
      </c>
      <c r="H2142" s="42" t="n">
        <v>46927.83</v>
      </c>
      <c r="I2142" s="42" t="n">
        <v>1117.89</v>
      </c>
      <c r="J2142" s="42" t="n">
        <v>45809.94</v>
      </c>
      <c r="K2142" s="42" t="n">
        <v>9.99</v>
      </c>
      <c r="L2142" s="42" t="n">
        <v>25</v>
      </c>
      <c r="M2142" s="42" t="n">
        <v>161</v>
      </c>
      <c r="N2142" s="42" t="n">
        <v>45799.95</v>
      </c>
      <c r="O2142" s="42" t="n">
        <v>45809.94</v>
      </c>
      <c r="P2142" s="42" t="n">
        <v>0</v>
      </c>
      <c r="Q2142" s="42" t="n">
        <v>0</v>
      </c>
      <c r="R2142" s="42" t="n">
        <v>0</v>
      </c>
      <c r="S2142" s="42">
        <f>N2142-(J2142-K2142)</f>
        <v/>
      </c>
      <c r="T2142">
        <f>IF(N2142=0,0,IF(AND(ABS(S2142)&gt;Calc!$B$8,ABS(S2142)/ABS(N2142)&gt;Calc!$B$9),1,0))</f>
        <v/>
      </c>
      <c r="U2142">
        <f>IF(AND(A2142=Calc!$B$3,OR(Calc!$B$6="*",G2142=Calc!$B$6),OR(Calc!$B$7="*",F2142=Calc!$B$7)),1,0)</f>
        <v/>
      </c>
      <c r="V2142">
        <f>IF(AND(U2142=1,J2142&gt;0),J2142+ROW()/1000000,0)</f>
        <v/>
      </c>
      <c r="W2142">
        <f>IF(AND(U2142=1,OR(N2142&lt;&gt;0,J2142&lt;&gt;0)),ABS(S2142)+ROW()/1000000,0)</f>
        <v/>
      </c>
      <c r="X2142">
        <f>IF(AND(U2142=1,T2142=1,C2142&lt;&gt;0),ABS(S2142)+ROW()/1000000,0)</f>
        <v/>
      </c>
    </row>
    <row r="2143">
      <c r="A2143" t="n">
        <v>201909</v>
      </c>
      <c r="B2143" t="inlineStr">
        <is>
          <t>09/2019</t>
        </is>
      </c>
      <c r="C2143" t="n">
        <v>47</v>
      </c>
      <c r="D2143" t="inlineStr">
        <is>
          <t>S47</t>
        </is>
      </c>
      <c r="E2143" t="inlineStr">
        <is>
          <t>Nexa Hawaii (S47)</t>
        </is>
      </c>
      <c r="F2143" t="inlineStr">
        <is>
          <t>Mỹ</t>
        </is>
      </c>
      <c r="G2143" t="inlineStr">
        <is>
          <t>POS</t>
        </is>
      </c>
      <c r="H2143" s="42" t="n">
        <v>65594.48</v>
      </c>
      <c r="I2143" s="42" t="n">
        <v>2894.15</v>
      </c>
      <c r="J2143" s="42" t="n">
        <v>62700.33</v>
      </c>
      <c r="K2143" s="42" t="n">
        <v>1461.77</v>
      </c>
      <c r="L2143" s="42" t="n">
        <v>20</v>
      </c>
      <c r="M2143" s="42" t="n">
        <v>202</v>
      </c>
      <c r="N2143" s="42" t="n">
        <v>62318.2</v>
      </c>
      <c r="O2143" s="42" t="n">
        <v>62700.33</v>
      </c>
      <c r="P2143" s="42" t="n">
        <v>0</v>
      </c>
      <c r="Q2143" s="42" t="n">
        <v>0</v>
      </c>
      <c r="R2143" s="42" t="n">
        <v>0</v>
      </c>
      <c r="S2143" s="42">
        <f>N2143-(J2143-K2143)</f>
        <v/>
      </c>
      <c r="T2143">
        <f>IF(N2143=0,0,IF(AND(ABS(S2143)&gt;Calc!$B$8,ABS(S2143)/ABS(N2143)&gt;Calc!$B$9),1,0))</f>
        <v/>
      </c>
      <c r="U2143">
        <f>IF(AND(A2143=Calc!$B$3,OR(Calc!$B$6="*",G2143=Calc!$B$6),OR(Calc!$B$7="*",F2143=Calc!$B$7)),1,0)</f>
        <v/>
      </c>
      <c r="V2143">
        <f>IF(AND(U2143=1,J2143&gt;0),J2143+ROW()/1000000,0)</f>
        <v/>
      </c>
      <c r="W2143">
        <f>IF(AND(U2143=1,OR(N2143&lt;&gt;0,J2143&lt;&gt;0)),ABS(S2143)+ROW()/1000000,0)</f>
        <v/>
      </c>
      <c r="X2143">
        <f>IF(AND(U2143=1,T2143=1,C2143&lt;&gt;0),ABS(S2143)+ROW()/1000000,0)</f>
        <v/>
      </c>
    </row>
    <row r="2144">
      <c r="A2144" t="n">
        <v>201909</v>
      </c>
      <c r="B2144" t="inlineStr">
        <is>
          <t>09/2019</t>
        </is>
      </c>
      <c r="C2144" t="n">
        <v>48</v>
      </c>
      <c r="D2144" t="inlineStr">
        <is>
          <t>S48</t>
        </is>
      </c>
      <c r="E2144" t="inlineStr">
        <is>
          <t>Nexa Idaho (S48)</t>
        </is>
      </c>
      <c r="F2144" t="inlineStr">
        <is>
          <t>Mỹ</t>
        </is>
      </c>
      <c r="G2144" t="inlineStr">
        <is>
          <t>POS</t>
        </is>
      </c>
      <c r="H2144" s="42" t="n">
        <v>29201.18</v>
      </c>
      <c r="I2144" s="42" t="n">
        <v>409.95</v>
      </c>
      <c r="J2144" s="42" t="n">
        <v>28791.23</v>
      </c>
      <c r="K2144" s="42" t="n">
        <v>0</v>
      </c>
      <c r="L2144" s="42" t="n">
        <v>16</v>
      </c>
      <c r="M2144" s="42" t="n">
        <v>142</v>
      </c>
      <c r="N2144" s="42" t="n">
        <v>28791.23</v>
      </c>
      <c r="O2144" s="42" t="n">
        <v>28791.23</v>
      </c>
      <c r="P2144" s="42" t="n">
        <v>1</v>
      </c>
      <c r="Q2144" s="42" t="n">
        <v>0</v>
      </c>
      <c r="R2144" s="42" t="n">
        <v>0</v>
      </c>
      <c r="S2144" s="42">
        <f>N2144-(J2144-K2144)</f>
        <v/>
      </c>
      <c r="T2144">
        <f>IF(N2144=0,0,IF(AND(ABS(S2144)&gt;Calc!$B$8,ABS(S2144)/ABS(N2144)&gt;Calc!$B$9),1,0))</f>
        <v/>
      </c>
      <c r="U2144">
        <f>IF(AND(A2144=Calc!$B$3,OR(Calc!$B$6="*",G2144=Calc!$B$6),OR(Calc!$B$7="*",F2144=Calc!$B$7)),1,0)</f>
        <v/>
      </c>
      <c r="V2144">
        <f>IF(AND(U2144=1,J2144&gt;0),J2144+ROW()/1000000,0)</f>
        <v/>
      </c>
      <c r="W2144">
        <f>IF(AND(U2144=1,OR(N2144&lt;&gt;0,J2144&lt;&gt;0)),ABS(S2144)+ROW()/1000000,0)</f>
        <v/>
      </c>
      <c r="X2144">
        <f>IF(AND(U2144=1,T2144=1,C2144&lt;&gt;0),ABS(S2144)+ROW()/1000000,0)</f>
        <v/>
      </c>
    </row>
    <row r="2145">
      <c r="A2145" t="n">
        <v>201909</v>
      </c>
      <c r="B2145" t="inlineStr">
        <is>
          <t>09/2019</t>
        </is>
      </c>
      <c r="C2145" t="n">
        <v>49</v>
      </c>
      <c r="D2145" t="inlineStr">
        <is>
          <t>S49</t>
        </is>
      </c>
      <c r="E2145" t="inlineStr">
        <is>
          <t>Nexa Iowa (S49)</t>
        </is>
      </c>
      <c r="F2145" t="inlineStr">
        <is>
          <t>Mỹ</t>
        </is>
      </c>
      <c r="G2145" t="inlineStr">
        <is>
          <t>POS</t>
        </is>
      </c>
      <c r="H2145" s="42" t="n">
        <v>65895.32000000001</v>
      </c>
      <c r="I2145" s="42" t="n">
        <v>789.22</v>
      </c>
      <c r="J2145" s="42" t="n">
        <v>65106.1</v>
      </c>
      <c r="K2145" s="42" t="n">
        <v>0</v>
      </c>
      <c r="L2145" s="42" t="n">
        <v>16</v>
      </c>
      <c r="M2145" s="42" t="n">
        <v>170</v>
      </c>
      <c r="N2145" s="42" t="n">
        <v>65106.1</v>
      </c>
      <c r="O2145" s="42" t="n">
        <v>65106.1</v>
      </c>
      <c r="P2145" s="42" t="n">
        <v>0</v>
      </c>
      <c r="Q2145" s="42" t="n">
        <v>0</v>
      </c>
      <c r="R2145" s="42" t="n">
        <v>0</v>
      </c>
      <c r="S2145" s="42">
        <f>N2145-(J2145-K2145)</f>
        <v/>
      </c>
      <c r="T2145">
        <f>IF(N2145=0,0,IF(AND(ABS(S2145)&gt;Calc!$B$8,ABS(S2145)/ABS(N2145)&gt;Calc!$B$9),1,0))</f>
        <v/>
      </c>
      <c r="U2145">
        <f>IF(AND(A2145=Calc!$B$3,OR(Calc!$B$6="*",G2145=Calc!$B$6),OR(Calc!$B$7="*",F2145=Calc!$B$7)),1,0)</f>
        <v/>
      </c>
      <c r="V2145">
        <f>IF(AND(U2145=1,J2145&gt;0),J2145+ROW()/1000000,0)</f>
        <v/>
      </c>
      <c r="W2145">
        <f>IF(AND(U2145=1,OR(N2145&lt;&gt;0,J2145&lt;&gt;0)),ABS(S2145)+ROW()/1000000,0)</f>
        <v/>
      </c>
      <c r="X2145">
        <f>IF(AND(U2145=1,T2145=1,C2145&lt;&gt;0),ABS(S2145)+ROW()/1000000,0)</f>
        <v/>
      </c>
    </row>
    <row r="2146">
      <c r="A2146" t="n">
        <v>201909</v>
      </c>
      <c r="B2146" t="inlineStr">
        <is>
          <t>09/2019</t>
        </is>
      </c>
      <c r="C2146" t="n">
        <v>50</v>
      </c>
      <c r="D2146" t="inlineStr">
        <is>
          <t>S50</t>
        </is>
      </c>
      <c r="E2146" t="inlineStr">
        <is>
          <t>Nexa Kansas (S50)</t>
        </is>
      </c>
      <c r="F2146" t="inlineStr">
        <is>
          <t>Mỹ</t>
        </is>
      </c>
      <c r="G2146" t="inlineStr">
        <is>
          <t>POS</t>
        </is>
      </c>
      <c r="H2146" s="42" t="n">
        <v>41291.34</v>
      </c>
      <c r="I2146" s="42" t="n">
        <v>1097.24</v>
      </c>
      <c r="J2146" s="42" t="n">
        <v>40194.1</v>
      </c>
      <c r="K2146" s="42" t="n">
        <v>1784.4</v>
      </c>
      <c r="L2146" s="42" t="n">
        <v>19</v>
      </c>
      <c r="M2146" s="42" t="n">
        <v>157</v>
      </c>
      <c r="N2146" s="42" t="n">
        <v>38409.7</v>
      </c>
      <c r="O2146" s="42" t="n">
        <v>40194.1</v>
      </c>
      <c r="P2146" s="42" t="n">
        <v>2</v>
      </c>
      <c r="Q2146" s="42" t="n">
        <v>0</v>
      </c>
      <c r="R2146" s="42" t="n">
        <v>0</v>
      </c>
      <c r="S2146" s="42">
        <f>N2146-(J2146-K2146)</f>
        <v/>
      </c>
      <c r="T2146">
        <f>IF(N2146=0,0,IF(AND(ABS(S2146)&gt;Calc!$B$8,ABS(S2146)/ABS(N2146)&gt;Calc!$B$9),1,0))</f>
        <v/>
      </c>
      <c r="U2146">
        <f>IF(AND(A2146=Calc!$B$3,OR(Calc!$B$6="*",G2146=Calc!$B$6),OR(Calc!$B$7="*",F2146=Calc!$B$7)),1,0)</f>
        <v/>
      </c>
      <c r="V2146">
        <f>IF(AND(U2146=1,J2146&gt;0),J2146+ROW()/1000000,0)</f>
        <v/>
      </c>
      <c r="W2146">
        <f>IF(AND(U2146=1,OR(N2146&lt;&gt;0,J2146&lt;&gt;0)),ABS(S2146)+ROW()/1000000,0)</f>
        <v/>
      </c>
      <c r="X2146">
        <f>IF(AND(U2146=1,T2146=1,C2146&lt;&gt;0),ABS(S2146)+ROW()/1000000,0)</f>
        <v/>
      </c>
    </row>
    <row r="2147">
      <c r="A2147" t="n">
        <v>201909</v>
      </c>
      <c r="B2147" t="inlineStr">
        <is>
          <t>09/2019</t>
        </is>
      </c>
      <c r="C2147" t="n">
        <v>51</v>
      </c>
      <c r="D2147" t="inlineStr">
        <is>
          <t>S51</t>
        </is>
      </c>
      <c r="E2147" t="inlineStr">
        <is>
          <t>Nexa Maine (S51)</t>
        </is>
      </c>
      <c r="F2147" t="inlineStr">
        <is>
          <t>Mỹ</t>
        </is>
      </c>
      <c r="G2147" t="inlineStr">
        <is>
          <t>POS</t>
        </is>
      </c>
      <c r="H2147" s="42" t="n">
        <v>22384.65</v>
      </c>
      <c r="I2147" s="42" t="n">
        <v>534.88</v>
      </c>
      <c r="J2147" s="42" t="n">
        <v>21849.77</v>
      </c>
      <c r="K2147" s="42" t="n">
        <v>23.9</v>
      </c>
      <c r="L2147" s="42" t="n">
        <v>12</v>
      </c>
      <c r="M2147" s="42" t="n">
        <v>97</v>
      </c>
      <c r="N2147" s="42" t="n">
        <v>21825.87</v>
      </c>
      <c r="O2147" s="42" t="n">
        <v>21849.77</v>
      </c>
      <c r="P2147" s="42" t="n">
        <v>0</v>
      </c>
      <c r="Q2147" s="42" t="n">
        <v>0</v>
      </c>
      <c r="R2147" s="42" t="n">
        <v>0</v>
      </c>
      <c r="S2147" s="42">
        <f>N2147-(J2147-K2147)</f>
        <v/>
      </c>
      <c r="T2147">
        <f>IF(N2147=0,0,IF(AND(ABS(S2147)&gt;Calc!$B$8,ABS(S2147)/ABS(N2147)&gt;Calc!$B$9),1,0))</f>
        <v/>
      </c>
      <c r="U2147">
        <f>IF(AND(A2147=Calc!$B$3,OR(Calc!$B$6="*",G2147=Calc!$B$6),OR(Calc!$B$7="*",F2147=Calc!$B$7)),1,0)</f>
        <v/>
      </c>
      <c r="V2147">
        <f>IF(AND(U2147=1,J2147&gt;0),J2147+ROW()/1000000,0)</f>
        <v/>
      </c>
      <c r="W2147">
        <f>IF(AND(U2147=1,OR(N2147&lt;&gt;0,J2147&lt;&gt;0)),ABS(S2147)+ROW()/1000000,0)</f>
        <v/>
      </c>
      <c r="X2147">
        <f>IF(AND(U2147=1,T2147=1,C2147&lt;&gt;0),ABS(S2147)+ROW()/1000000,0)</f>
        <v/>
      </c>
    </row>
    <row r="2148">
      <c r="A2148" t="n">
        <v>201909</v>
      </c>
      <c r="B2148" t="inlineStr">
        <is>
          <t>09/2019</t>
        </is>
      </c>
      <c r="C2148" t="n">
        <v>53</v>
      </c>
      <c r="D2148" t="inlineStr">
        <is>
          <t>S53</t>
        </is>
      </c>
      <c r="E2148" t="inlineStr">
        <is>
          <t>Nexa Montana (S53)</t>
        </is>
      </c>
      <c r="F2148" t="inlineStr">
        <is>
          <t>Mỹ</t>
        </is>
      </c>
      <c r="G2148" t="inlineStr">
        <is>
          <t>POS</t>
        </is>
      </c>
      <c r="H2148" s="42" t="n">
        <v>39170.42</v>
      </c>
      <c r="I2148" s="42" t="n">
        <v>650.77</v>
      </c>
      <c r="J2148" s="42" t="n">
        <v>38519.65</v>
      </c>
      <c r="K2148" s="42" t="n">
        <v>0</v>
      </c>
      <c r="L2148" s="42" t="n">
        <v>18</v>
      </c>
      <c r="M2148" s="42" t="n">
        <v>121</v>
      </c>
      <c r="N2148" s="42" t="n">
        <v>38519.65</v>
      </c>
      <c r="O2148" s="42" t="n">
        <v>38519.65</v>
      </c>
      <c r="P2148" s="42" t="n">
        <v>0</v>
      </c>
      <c r="Q2148" s="42" t="n">
        <v>0</v>
      </c>
      <c r="R2148" s="42" t="n">
        <v>0</v>
      </c>
      <c r="S2148" s="42">
        <f>N2148-(J2148-K2148)</f>
        <v/>
      </c>
      <c r="T2148">
        <f>IF(N2148=0,0,IF(AND(ABS(S2148)&gt;Calc!$B$8,ABS(S2148)/ABS(N2148)&gt;Calc!$B$9),1,0))</f>
        <v/>
      </c>
      <c r="U2148">
        <f>IF(AND(A2148=Calc!$B$3,OR(Calc!$B$6="*",G2148=Calc!$B$6),OR(Calc!$B$7="*",F2148=Calc!$B$7)),1,0)</f>
        <v/>
      </c>
      <c r="V2148">
        <f>IF(AND(U2148=1,J2148&gt;0),J2148+ROW()/1000000,0)</f>
        <v/>
      </c>
      <c r="W2148">
        <f>IF(AND(U2148=1,OR(N2148&lt;&gt;0,J2148&lt;&gt;0)),ABS(S2148)+ROW()/1000000,0)</f>
        <v/>
      </c>
      <c r="X2148">
        <f>IF(AND(U2148=1,T2148=1,C2148&lt;&gt;0),ABS(S2148)+ROW()/1000000,0)</f>
        <v/>
      </c>
    </row>
    <row r="2149">
      <c r="A2149" t="n">
        <v>201909</v>
      </c>
      <c r="B2149" t="inlineStr">
        <is>
          <t>09/2019</t>
        </is>
      </c>
      <c r="C2149" t="n">
        <v>54</v>
      </c>
      <c r="D2149" t="inlineStr">
        <is>
          <t>S54</t>
        </is>
      </c>
      <c r="E2149" t="inlineStr">
        <is>
          <t>Nexa Nebraska (S54)</t>
        </is>
      </c>
      <c r="F2149" t="inlineStr">
        <is>
          <t>Mỹ</t>
        </is>
      </c>
      <c r="G2149" t="inlineStr">
        <is>
          <t>POS</t>
        </is>
      </c>
      <c r="H2149" s="42" t="n">
        <v>41580.39</v>
      </c>
      <c r="I2149" s="42" t="n">
        <v>1632.3</v>
      </c>
      <c r="J2149" s="42" t="n">
        <v>39948.09</v>
      </c>
      <c r="K2149" s="42" t="n">
        <v>0</v>
      </c>
      <c r="L2149" s="42" t="n">
        <v>19</v>
      </c>
      <c r="M2149" s="42" t="n">
        <v>142</v>
      </c>
      <c r="N2149" s="42" t="n">
        <v>39948.09</v>
      </c>
      <c r="O2149" s="42" t="n">
        <v>39948.09</v>
      </c>
      <c r="P2149" s="42" t="n">
        <v>3</v>
      </c>
      <c r="Q2149" s="42" t="n">
        <v>0</v>
      </c>
      <c r="R2149" s="42" t="n">
        <v>0</v>
      </c>
      <c r="S2149" s="42">
        <f>N2149-(J2149-K2149)</f>
        <v/>
      </c>
      <c r="T2149">
        <f>IF(N2149=0,0,IF(AND(ABS(S2149)&gt;Calc!$B$8,ABS(S2149)/ABS(N2149)&gt;Calc!$B$9),1,0))</f>
        <v/>
      </c>
      <c r="U2149">
        <f>IF(AND(A2149=Calc!$B$3,OR(Calc!$B$6="*",G2149=Calc!$B$6),OR(Calc!$B$7="*",F2149=Calc!$B$7)),1,0)</f>
        <v/>
      </c>
      <c r="V2149">
        <f>IF(AND(U2149=1,J2149&gt;0),J2149+ROW()/1000000,0)</f>
        <v/>
      </c>
      <c r="W2149">
        <f>IF(AND(U2149=1,OR(N2149&lt;&gt;0,J2149&lt;&gt;0)),ABS(S2149)+ROW()/1000000,0)</f>
        <v/>
      </c>
      <c r="X2149">
        <f>IF(AND(U2149=1,T2149=1,C2149&lt;&gt;0),ABS(S2149)+ROW()/1000000,0)</f>
        <v/>
      </c>
    </row>
    <row r="2150">
      <c r="A2150" t="n">
        <v>201909</v>
      </c>
      <c r="B2150" t="inlineStr">
        <is>
          <t>09/2019</t>
        </is>
      </c>
      <c r="C2150" t="n">
        <v>55</v>
      </c>
      <c r="D2150" t="inlineStr">
        <is>
          <t>S55</t>
        </is>
      </c>
      <c r="E2150" t="inlineStr">
        <is>
          <t>Nexa Nevada (S55)</t>
        </is>
      </c>
      <c r="F2150" t="inlineStr">
        <is>
          <t>Mỹ</t>
        </is>
      </c>
      <c r="G2150" t="inlineStr">
        <is>
          <t>POS</t>
        </is>
      </c>
      <c r="H2150" s="42" t="n">
        <v>21475.75</v>
      </c>
      <c r="I2150" s="42" t="n">
        <v>75.40000000000001</v>
      </c>
      <c r="J2150" s="42" t="n">
        <v>21400.35</v>
      </c>
      <c r="K2150" s="42" t="n">
        <v>298.29</v>
      </c>
      <c r="L2150" s="42" t="n">
        <v>11</v>
      </c>
      <c r="M2150" s="42" t="n">
        <v>93</v>
      </c>
      <c r="N2150" s="42" t="n">
        <v>21102.06</v>
      </c>
      <c r="O2150" s="42" t="n">
        <v>21400.35</v>
      </c>
      <c r="P2150" s="42" t="n">
        <v>0</v>
      </c>
      <c r="Q2150" s="42" t="n">
        <v>0</v>
      </c>
      <c r="R2150" s="42" t="n">
        <v>0</v>
      </c>
      <c r="S2150" s="42">
        <f>N2150-(J2150-K2150)</f>
        <v/>
      </c>
      <c r="T2150">
        <f>IF(N2150=0,0,IF(AND(ABS(S2150)&gt;Calc!$B$8,ABS(S2150)/ABS(N2150)&gt;Calc!$B$9),1,0))</f>
        <v/>
      </c>
      <c r="U2150">
        <f>IF(AND(A2150=Calc!$B$3,OR(Calc!$B$6="*",G2150=Calc!$B$6),OR(Calc!$B$7="*",F2150=Calc!$B$7)),1,0)</f>
        <v/>
      </c>
      <c r="V2150">
        <f>IF(AND(U2150=1,J2150&gt;0),J2150+ROW()/1000000,0)</f>
        <v/>
      </c>
      <c r="W2150">
        <f>IF(AND(U2150=1,OR(N2150&lt;&gt;0,J2150&lt;&gt;0)),ABS(S2150)+ROW()/1000000,0)</f>
        <v/>
      </c>
      <c r="X2150">
        <f>IF(AND(U2150=1,T2150=1,C2150&lt;&gt;0),ABS(S2150)+ROW()/1000000,0)</f>
        <v/>
      </c>
    </row>
    <row r="2151">
      <c r="A2151" t="n">
        <v>201909</v>
      </c>
      <c r="B2151" t="inlineStr">
        <is>
          <t>09/2019</t>
        </is>
      </c>
      <c r="C2151" t="n">
        <v>56</v>
      </c>
      <c r="D2151" t="inlineStr">
        <is>
          <t>S56</t>
        </is>
      </c>
      <c r="E2151" t="inlineStr">
        <is>
          <t>Nexa New Hampshire (S56)</t>
        </is>
      </c>
      <c r="F2151" t="inlineStr">
        <is>
          <t>Mỹ</t>
        </is>
      </c>
      <c r="G2151" t="inlineStr">
        <is>
          <t>POS</t>
        </is>
      </c>
      <c r="H2151" s="42" t="n">
        <v>20862.44</v>
      </c>
      <c r="I2151" s="42" t="n">
        <v>647.2</v>
      </c>
      <c r="J2151" s="42" t="n">
        <v>20215.24</v>
      </c>
      <c r="K2151" s="42" t="n">
        <v>559.96</v>
      </c>
      <c r="L2151" s="42" t="n">
        <v>12</v>
      </c>
      <c r="M2151" s="42" t="n">
        <v>99</v>
      </c>
      <c r="N2151" s="42" t="n">
        <v>19655.28</v>
      </c>
      <c r="O2151" s="42" t="n">
        <v>20215.24</v>
      </c>
      <c r="P2151" s="42" t="n">
        <v>1</v>
      </c>
      <c r="Q2151" s="42" t="n">
        <v>0</v>
      </c>
      <c r="R2151" s="42" t="n">
        <v>0</v>
      </c>
      <c r="S2151" s="42">
        <f>N2151-(J2151-K2151)</f>
        <v/>
      </c>
      <c r="T2151">
        <f>IF(N2151=0,0,IF(AND(ABS(S2151)&gt;Calc!$B$8,ABS(S2151)/ABS(N2151)&gt;Calc!$B$9),1,0))</f>
        <v/>
      </c>
      <c r="U2151">
        <f>IF(AND(A2151=Calc!$B$3,OR(Calc!$B$6="*",G2151=Calc!$B$6),OR(Calc!$B$7="*",F2151=Calc!$B$7)),1,0)</f>
        <v/>
      </c>
      <c r="V2151">
        <f>IF(AND(U2151=1,J2151&gt;0),J2151+ROW()/1000000,0)</f>
        <v/>
      </c>
      <c r="W2151">
        <f>IF(AND(U2151=1,OR(N2151&lt;&gt;0,J2151&lt;&gt;0)),ABS(S2151)+ROW()/1000000,0)</f>
        <v/>
      </c>
      <c r="X2151">
        <f>IF(AND(U2151=1,T2151=1,C2151&lt;&gt;0),ABS(S2151)+ROW()/1000000,0)</f>
        <v/>
      </c>
    </row>
    <row r="2152">
      <c r="A2152" t="n">
        <v>201909</v>
      </c>
      <c r="B2152" t="inlineStr">
        <is>
          <t>09/2019</t>
        </is>
      </c>
      <c r="C2152" t="n">
        <v>57</v>
      </c>
      <c r="D2152" t="inlineStr">
        <is>
          <t>S57</t>
        </is>
      </c>
      <c r="E2152" t="inlineStr">
        <is>
          <t>Nexa New Mexico (S57)</t>
        </is>
      </c>
      <c r="F2152" t="inlineStr">
        <is>
          <t>Mỹ</t>
        </is>
      </c>
      <c r="G2152" t="inlineStr">
        <is>
          <t>POS</t>
        </is>
      </c>
      <c r="H2152" s="42" t="n">
        <v>19381.91</v>
      </c>
      <c r="I2152" s="42" t="n">
        <v>725.97</v>
      </c>
      <c r="J2152" s="42" t="n">
        <v>18655.94</v>
      </c>
      <c r="K2152" s="42" t="n">
        <v>532.8</v>
      </c>
      <c r="L2152" s="42" t="n">
        <v>20</v>
      </c>
      <c r="M2152" s="42" t="n">
        <v>108</v>
      </c>
      <c r="N2152" s="42" t="n">
        <v>18123.14</v>
      </c>
      <c r="O2152" s="42" t="n">
        <v>18655.94</v>
      </c>
      <c r="P2152" s="42" t="n">
        <v>2</v>
      </c>
      <c r="Q2152" s="42" t="n">
        <v>0</v>
      </c>
      <c r="R2152" s="42" t="n">
        <v>0</v>
      </c>
      <c r="S2152" s="42">
        <f>N2152-(J2152-K2152)</f>
        <v/>
      </c>
      <c r="T2152">
        <f>IF(N2152=0,0,IF(AND(ABS(S2152)&gt;Calc!$B$8,ABS(S2152)/ABS(N2152)&gt;Calc!$B$9),1,0))</f>
        <v/>
      </c>
      <c r="U2152">
        <f>IF(AND(A2152=Calc!$B$3,OR(Calc!$B$6="*",G2152=Calc!$B$6),OR(Calc!$B$7="*",F2152=Calc!$B$7)),1,0)</f>
        <v/>
      </c>
      <c r="V2152">
        <f>IF(AND(U2152=1,J2152&gt;0),J2152+ROW()/1000000,0)</f>
        <v/>
      </c>
      <c r="W2152">
        <f>IF(AND(U2152=1,OR(N2152&lt;&gt;0,J2152&lt;&gt;0)),ABS(S2152)+ROW()/1000000,0)</f>
        <v/>
      </c>
      <c r="X2152">
        <f>IF(AND(U2152=1,T2152=1,C2152&lt;&gt;0),ABS(S2152)+ROW()/1000000,0)</f>
        <v/>
      </c>
    </row>
    <row r="2153">
      <c r="A2153" t="n">
        <v>201909</v>
      </c>
      <c r="B2153" t="inlineStr">
        <is>
          <t>09/2019</t>
        </is>
      </c>
      <c r="C2153" t="n">
        <v>59</v>
      </c>
      <c r="D2153" t="inlineStr">
        <is>
          <t>S59</t>
        </is>
      </c>
      <c r="E2153" t="inlineStr">
        <is>
          <t>Nexa Oregon (S59)</t>
        </is>
      </c>
      <c r="F2153" t="inlineStr">
        <is>
          <t>Mỹ</t>
        </is>
      </c>
      <c r="G2153" t="inlineStr">
        <is>
          <t>POS</t>
        </is>
      </c>
      <c r="H2153" s="42" t="n">
        <v>15349.56</v>
      </c>
      <c r="I2153" s="42" t="n">
        <v>317.9</v>
      </c>
      <c r="J2153" s="42" t="n">
        <v>15031.66</v>
      </c>
      <c r="K2153" s="42" t="n">
        <v>1102.39</v>
      </c>
      <c r="L2153" s="42" t="n">
        <v>13</v>
      </c>
      <c r="M2153" s="42" t="n">
        <v>101</v>
      </c>
      <c r="N2153" s="42" t="n">
        <v>13929.27</v>
      </c>
      <c r="O2153" s="42" t="n">
        <v>15031.66</v>
      </c>
      <c r="P2153" s="42" t="n">
        <v>1</v>
      </c>
      <c r="Q2153" s="42" t="n">
        <v>0</v>
      </c>
      <c r="R2153" s="42" t="n">
        <v>0</v>
      </c>
      <c r="S2153" s="42">
        <f>N2153-(J2153-K2153)</f>
        <v/>
      </c>
      <c r="T2153">
        <f>IF(N2153=0,0,IF(AND(ABS(S2153)&gt;Calc!$B$8,ABS(S2153)/ABS(N2153)&gt;Calc!$B$9),1,0))</f>
        <v/>
      </c>
      <c r="U2153">
        <f>IF(AND(A2153=Calc!$B$3,OR(Calc!$B$6="*",G2153=Calc!$B$6),OR(Calc!$B$7="*",F2153=Calc!$B$7)),1,0)</f>
        <v/>
      </c>
      <c r="V2153">
        <f>IF(AND(U2153=1,J2153&gt;0),J2153+ROW()/1000000,0)</f>
        <v/>
      </c>
      <c r="W2153">
        <f>IF(AND(U2153=1,OR(N2153&lt;&gt;0,J2153&lt;&gt;0)),ABS(S2153)+ROW()/1000000,0)</f>
        <v/>
      </c>
      <c r="X2153">
        <f>IF(AND(U2153=1,T2153=1,C2153&lt;&gt;0),ABS(S2153)+ROW()/1000000,0)</f>
        <v/>
      </c>
    </row>
    <row r="2154">
      <c r="A2154" t="n">
        <v>201909</v>
      </c>
      <c r="B2154" t="inlineStr">
        <is>
          <t>09/2019</t>
        </is>
      </c>
      <c r="C2154" t="n">
        <v>61</v>
      </c>
      <c r="D2154" t="inlineStr">
        <is>
          <t>S61</t>
        </is>
      </c>
      <c r="E2154" t="inlineStr">
        <is>
          <t>Nexa South Carolina (S61)</t>
        </is>
      </c>
      <c r="F2154" t="inlineStr">
        <is>
          <t>Mỹ</t>
        </is>
      </c>
      <c r="G2154" t="inlineStr">
        <is>
          <t>POS</t>
        </is>
      </c>
      <c r="H2154" s="42" t="n">
        <v>25860.24</v>
      </c>
      <c r="I2154" s="42" t="n">
        <v>141.75</v>
      </c>
      <c r="J2154" s="42" t="n">
        <v>25718.49</v>
      </c>
      <c r="K2154" s="42" t="n">
        <v>629.1</v>
      </c>
      <c r="L2154" s="42" t="n">
        <v>11</v>
      </c>
      <c r="M2154" s="42" t="n">
        <v>94</v>
      </c>
      <c r="N2154" s="42" t="n">
        <v>25089.39</v>
      </c>
      <c r="O2154" s="42" t="n">
        <v>25718.49</v>
      </c>
      <c r="P2154" s="42" t="n">
        <v>0</v>
      </c>
      <c r="Q2154" s="42" t="n">
        <v>0</v>
      </c>
      <c r="R2154" s="42" t="n">
        <v>0</v>
      </c>
      <c r="S2154" s="42">
        <f>N2154-(J2154-K2154)</f>
        <v/>
      </c>
      <c r="T2154">
        <f>IF(N2154=0,0,IF(AND(ABS(S2154)&gt;Calc!$B$8,ABS(S2154)/ABS(N2154)&gt;Calc!$B$9),1,0))</f>
        <v/>
      </c>
      <c r="U2154">
        <f>IF(AND(A2154=Calc!$B$3,OR(Calc!$B$6="*",G2154=Calc!$B$6),OR(Calc!$B$7="*",F2154=Calc!$B$7)),1,0)</f>
        <v/>
      </c>
      <c r="V2154">
        <f>IF(AND(U2154=1,J2154&gt;0),J2154+ROW()/1000000,0)</f>
        <v/>
      </c>
      <c r="W2154">
        <f>IF(AND(U2154=1,OR(N2154&lt;&gt;0,J2154&lt;&gt;0)),ABS(S2154)+ROW()/1000000,0)</f>
        <v/>
      </c>
      <c r="X2154">
        <f>IF(AND(U2154=1,T2154=1,C2154&lt;&gt;0),ABS(S2154)+ROW()/1000000,0)</f>
        <v/>
      </c>
    </row>
    <row r="2155">
      <c r="A2155" t="n">
        <v>201909</v>
      </c>
      <c r="B2155" t="inlineStr">
        <is>
          <t>09/2019</t>
        </is>
      </c>
      <c r="C2155" t="n">
        <v>62</v>
      </c>
      <c r="D2155" t="inlineStr">
        <is>
          <t>S62</t>
        </is>
      </c>
      <c r="E2155" t="inlineStr">
        <is>
          <t>Nexa South Dakota (S62)</t>
        </is>
      </c>
      <c r="F2155" t="inlineStr">
        <is>
          <t>Mỹ</t>
        </is>
      </c>
      <c r="G2155" t="inlineStr">
        <is>
          <t>POS</t>
        </is>
      </c>
      <c r="H2155" s="42" t="n">
        <v>24059.16</v>
      </c>
      <c r="I2155" s="42" t="n">
        <v>178.35</v>
      </c>
      <c r="J2155" s="42" t="n">
        <v>23880.81</v>
      </c>
      <c r="K2155" s="42" t="n">
        <v>0</v>
      </c>
      <c r="L2155" s="42" t="n">
        <v>12</v>
      </c>
      <c r="M2155" s="42" t="n">
        <v>91</v>
      </c>
      <c r="N2155" s="42" t="n">
        <v>23880.81</v>
      </c>
      <c r="O2155" s="42" t="n">
        <v>23880.81</v>
      </c>
      <c r="P2155" s="42" t="n">
        <v>0</v>
      </c>
      <c r="Q2155" s="42" t="n">
        <v>0</v>
      </c>
      <c r="R2155" s="42" t="n">
        <v>1</v>
      </c>
      <c r="S2155" s="42">
        <f>N2155-(J2155-K2155)</f>
        <v/>
      </c>
      <c r="T2155">
        <f>IF(N2155=0,0,IF(AND(ABS(S2155)&gt;Calc!$B$8,ABS(S2155)/ABS(N2155)&gt;Calc!$B$9),1,0))</f>
        <v/>
      </c>
      <c r="U2155">
        <f>IF(AND(A2155=Calc!$B$3,OR(Calc!$B$6="*",G2155=Calc!$B$6),OR(Calc!$B$7="*",F2155=Calc!$B$7)),1,0)</f>
        <v/>
      </c>
      <c r="V2155">
        <f>IF(AND(U2155=1,J2155&gt;0),J2155+ROW()/1000000,0)</f>
        <v/>
      </c>
      <c r="W2155">
        <f>IF(AND(U2155=1,OR(N2155&lt;&gt;0,J2155&lt;&gt;0)),ABS(S2155)+ROW()/1000000,0)</f>
        <v/>
      </c>
      <c r="X2155">
        <f>IF(AND(U2155=1,T2155=1,C2155&lt;&gt;0),ABS(S2155)+ROW()/1000000,0)</f>
        <v/>
      </c>
    </row>
    <row r="2156">
      <c r="A2156" t="n">
        <v>201909</v>
      </c>
      <c r="B2156" t="inlineStr">
        <is>
          <t>09/2019</t>
        </is>
      </c>
      <c r="C2156" t="n">
        <v>63</v>
      </c>
      <c r="D2156" t="inlineStr">
        <is>
          <t>S63</t>
        </is>
      </c>
      <c r="E2156" t="inlineStr">
        <is>
          <t>Nexa Utah (S63)</t>
        </is>
      </c>
      <c r="F2156" t="inlineStr">
        <is>
          <t>Mỹ</t>
        </is>
      </c>
      <c r="G2156" t="inlineStr">
        <is>
          <t>POS</t>
        </is>
      </c>
      <c r="H2156" s="42" t="n">
        <v>25126.59</v>
      </c>
      <c r="I2156" s="42" t="n">
        <v>730.8200000000001</v>
      </c>
      <c r="J2156" s="42" t="n">
        <v>24395.77</v>
      </c>
      <c r="K2156" s="42" t="n">
        <v>350.01</v>
      </c>
      <c r="L2156" s="42" t="n">
        <v>18</v>
      </c>
      <c r="M2156" s="42" t="n">
        <v>118</v>
      </c>
      <c r="N2156" s="42" t="n">
        <v>24045.76</v>
      </c>
      <c r="O2156" s="42" t="n">
        <v>24395.77</v>
      </c>
      <c r="P2156" s="42" t="n">
        <v>0</v>
      </c>
      <c r="Q2156" s="42" t="n">
        <v>0</v>
      </c>
      <c r="R2156" s="42" t="n">
        <v>0</v>
      </c>
      <c r="S2156" s="42">
        <f>N2156-(J2156-K2156)</f>
        <v/>
      </c>
      <c r="T2156">
        <f>IF(N2156=0,0,IF(AND(ABS(S2156)&gt;Calc!$B$8,ABS(S2156)/ABS(N2156)&gt;Calc!$B$9),1,0))</f>
        <v/>
      </c>
      <c r="U2156">
        <f>IF(AND(A2156=Calc!$B$3,OR(Calc!$B$6="*",G2156=Calc!$B$6),OR(Calc!$B$7="*",F2156=Calc!$B$7)),1,0)</f>
        <v/>
      </c>
      <c r="V2156">
        <f>IF(AND(U2156=1,J2156&gt;0),J2156+ROW()/1000000,0)</f>
        <v/>
      </c>
      <c r="W2156">
        <f>IF(AND(U2156=1,OR(N2156&lt;&gt;0,J2156&lt;&gt;0)),ABS(S2156)+ROW()/1000000,0)</f>
        <v/>
      </c>
      <c r="X2156">
        <f>IF(AND(U2156=1,T2156=1,C2156&lt;&gt;0),ABS(S2156)+ROW()/1000000,0)</f>
        <v/>
      </c>
    </row>
    <row r="2157">
      <c r="A2157" t="n">
        <v>201909</v>
      </c>
      <c r="B2157" t="inlineStr">
        <is>
          <t>09/2019</t>
        </is>
      </c>
      <c r="C2157" t="n">
        <v>64</v>
      </c>
      <c r="D2157" t="inlineStr">
        <is>
          <t>S64</t>
        </is>
      </c>
      <c r="E2157" t="inlineStr">
        <is>
          <t>Nexa Washington DC (S64)</t>
        </is>
      </c>
      <c r="F2157" t="inlineStr">
        <is>
          <t>Mỹ</t>
        </is>
      </c>
      <c r="G2157" t="inlineStr">
        <is>
          <t>POS</t>
        </is>
      </c>
      <c r="H2157" s="42" t="n">
        <v>63654.5</v>
      </c>
      <c r="I2157" s="42" t="n">
        <v>126.69</v>
      </c>
      <c r="J2157" s="42" t="n">
        <v>63527.81</v>
      </c>
      <c r="K2157" s="42" t="n">
        <v>71.08</v>
      </c>
      <c r="L2157" s="42" t="n">
        <v>16</v>
      </c>
      <c r="M2157" s="42" t="n">
        <v>191</v>
      </c>
      <c r="N2157" s="42" t="n">
        <v>63456.73</v>
      </c>
      <c r="O2157" s="42" t="n">
        <v>63527.81</v>
      </c>
      <c r="P2157" s="42" t="n">
        <v>0</v>
      </c>
      <c r="Q2157" s="42" t="n">
        <v>0</v>
      </c>
      <c r="R2157" s="42" t="n">
        <v>0</v>
      </c>
      <c r="S2157" s="42">
        <f>N2157-(J2157-K2157)</f>
        <v/>
      </c>
      <c r="T2157">
        <f>IF(N2157=0,0,IF(AND(ABS(S2157)&gt;Calc!$B$8,ABS(S2157)/ABS(N2157)&gt;Calc!$B$9),1,0))</f>
        <v/>
      </c>
      <c r="U2157">
        <f>IF(AND(A2157=Calc!$B$3,OR(Calc!$B$6="*",G2157=Calc!$B$6),OR(Calc!$B$7="*",F2157=Calc!$B$7)),1,0)</f>
        <v/>
      </c>
      <c r="V2157">
        <f>IF(AND(U2157=1,J2157&gt;0),J2157+ROW()/1000000,0)</f>
        <v/>
      </c>
      <c r="W2157">
        <f>IF(AND(U2157=1,OR(N2157&lt;&gt;0,J2157&lt;&gt;0)),ABS(S2157)+ROW()/1000000,0)</f>
        <v/>
      </c>
      <c r="X2157">
        <f>IF(AND(U2157=1,T2157=1,C2157&lt;&gt;0),ABS(S2157)+ROW()/1000000,0)</f>
        <v/>
      </c>
    </row>
    <row r="2158">
      <c r="A2158" t="n">
        <v>201909</v>
      </c>
      <c r="B2158" t="inlineStr">
        <is>
          <t>09/2019</t>
        </is>
      </c>
      <c r="C2158" t="n">
        <v>65</v>
      </c>
      <c r="D2158" t="inlineStr">
        <is>
          <t>S65</t>
        </is>
      </c>
      <c r="E2158" t="inlineStr">
        <is>
          <t>Nexa West Virginia (S65)</t>
        </is>
      </c>
      <c r="F2158" t="inlineStr">
        <is>
          <t>Mỹ</t>
        </is>
      </c>
      <c r="G2158" t="inlineStr">
        <is>
          <t>POS</t>
        </is>
      </c>
      <c r="H2158" s="42" t="n">
        <v>31528.18</v>
      </c>
      <c r="I2158" s="42" t="n">
        <v>1662.22</v>
      </c>
      <c r="J2158" s="42" t="n">
        <v>29865.96</v>
      </c>
      <c r="K2158" s="42" t="n">
        <v>1019.95</v>
      </c>
      <c r="L2158" s="42" t="n">
        <v>15</v>
      </c>
      <c r="M2158" s="42" t="n">
        <v>144</v>
      </c>
      <c r="N2158" s="42" t="n">
        <v>28846.01</v>
      </c>
      <c r="O2158" s="42" t="n">
        <v>29865.96</v>
      </c>
      <c r="P2158" s="42" t="n">
        <v>0</v>
      </c>
      <c r="Q2158" s="42" t="n">
        <v>0</v>
      </c>
      <c r="R2158" s="42" t="n">
        <v>0</v>
      </c>
      <c r="S2158" s="42">
        <f>N2158-(J2158-K2158)</f>
        <v/>
      </c>
      <c r="T2158">
        <f>IF(N2158=0,0,IF(AND(ABS(S2158)&gt;Calc!$B$8,ABS(S2158)/ABS(N2158)&gt;Calc!$B$9),1,0))</f>
        <v/>
      </c>
      <c r="U2158">
        <f>IF(AND(A2158=Calc!$B$3,OR(Calc!$B$6="*",G2158=Calc!$B$6),OR(Calc!$B$7="*",F2158=Calc!$B$7)),1,0)</f>
        <v/>
      </c>
      <c r="V2158">
        <f>IF(AND(U2158=1,J2158&gt;0),J2158+ROW()/1000000,0)</f>
        <v/>
      </c>
      <c r="W2158">
        <f>IF(AND(U2158=1,OR(N2158&lt;&gt;0,J2158&lt;&gt;0)),ABS(S2158)+ROW()/1000000,0)</f>
        <v/>
      </c>
      <c r="X2158">
        <f>IF(AND(U2158=1,T2158=1,C2158&lt;&gt;0),ABS(S2158)+ROW()/1000000,0)</f>
        <v/>
      </c>
    </row>
    <row r="2159">
      <c r="A2159" t="n">
        <v>201909</v>
      </c>
      <c r="B2159" t="inlineStr">
        <is>
          <t>09/2019</t>
        </is>
      </c>
      <c r="C2159" t="n">
        <v>66</v>
      </c>
      <c r="D2159" t="inlineStr">
        <is>
          <t>S66</t>
        </is>
      </c>
      <c r="E2159" t="inlineStr">
        <is>
          <t>Nexa Wyoming (S66)</t>
        </is>
      </c>
      <c r="F2159" t="inlineStr">
        <is>
          <t>Mỹ</t>
        </is>
      </c>
      <c r="G2159" t="inlineStr">
        <is>
          <t>POS</t>
        </is>
      </c>
      <c r="H2159" s="42" t="n">
        <v>27986.66</v>
      </c>
      <c r="I2159" s="42" t="n">
        <v>733.37</v>
      </c>
      <c r="J2159" s="42" t="n">
        <v>27253.29</v>
      </c>
      <c r="K2159" s="42" t="n">
        <v>3316.47</v>
      </c>
      <c r="L2159" s="42" t="n">
        <v>18</v>
      </c>
      <c r="M2159" s="42" t="n">
        <v>108</v>
      </c>
      <c r="N2159" s="42" t="n">
        <v>23936.82</v>
      </c>
      <c r="O2159" s="42" t="n">
        <v>27253.29</v>
      </c>
      <c r="P2159" s="42" t="n">
        <v>1</v>
      </c>
      <c r="Q2159" s="42" t="n">
        <v>0</v>
      </c>
      <c r="R2159" s="42" t="n">
        <v>0</v>
      </c>
      <c r="S2159" s="42">
        <f>N2159-(J2159-K2159)</f>
        <v/>
      </c>
      <c r="T2159">
        <f>IF(N2159=0,0,IF(AND(ABS(S2159)&gt;Calc!$B$8,ABS(S2159)/ABS(N2159)&gt;Calc!$B$9),1,0))</f>
        <v/>
      </c>
      <c r="U2159">
        <f>IF(AND(A2159=Calc!$B$3,OR(Calc!$B$6="*",G2159=Calc!$B$6),OR(Calc!$B$7="*",F2159=Calc!$B$7)),1,0)</f>
        <v/>
      </c>
      <c r="V2159">
        <f>IF(AND(U2159=1,J2159&gt;0),J2159+ROW()/1000000,0)</f>
        <v/>
      </c>
      <c r="W2159">
        <f>IF(AND(U2159=1,OR(N2159&lt;&gt;0,J2159&lt;&gt;0)),ABS(S2159)+ROW()/1000000,0)</f>
        <v/>
      </c>
      <c r="X2159">
        <f>IF(AND(U2159=1,T2159=1,C2159&lt;&gt;0),ABS(S2159)+ROW()/1000000,0)</f>
        <v/>
      </c>
    </row>
    <row r="2160">
      <c r="A2160" t="n">
        <v>201910</v>
      </c>
      <c r="B2160" t="inlineStr">
        <is>
          <t>10/2019</t>
        </is>
      </c>
      <c r="C2160" t="n">
        <v>0</v>
      </c>
      <c r="D2160" t="inlineStr">
        <is>
          <t>ONL</t>
        </is>
      </c>
      <c r="E2160" t="inlineStr">
        <is>
          <t>Nexa Online (website/app)</t>
        </is>
      </c>
      <c r="F2160" t="inlineStr">
        <is>
          <t>Online</t>
        </is>
      </c>
      <c r="G2160" t="inlineStr">
        <is>
          <t>ONLINE</t>
        </is>
      </c>
      <c r="H2160" s="42" t="n">
        <v>308797.53</v>
      </c>
      <c r="I2160" s="42" t="n">
        <v>7578.01</v>
      </c>
      <c r="J2160" s="42" t="n">
        <v>301219.52</v>
      </c>
      <c r="K2160" s="42" t="n">
        <v>9406.58</v>
      </c>
      <c r="L2160" s="42" t="n">
        <v>171</v>
      </c>
      <c r="M2160" s="42" t="n">
        <v>1248</v>
      </c>
      <c r="N2160" s="42" t="n">
        <v>284107.8</v>
      </c>
      <c r="O2160" s="42" t="n">
        <v>293351.48</v>
      </c>
      <c r="P2160" s="42" t="n">
        <v>6</v>
      </c>
      <c r="Q2160" s="42" t="n">
        <v>0</v>
      </c>
      <c r="R2160" s="42" t="n">
        <v>1</v>
      </c>
      <c r="S2160" s="42">
        <f>N2160-(J2160-K2160)</f>
        <v/>
      </c>
      <c r="T2160">
        <f>IF(N2160=0,0,IF(AND(ABS(S2160)&gt;Calc!$B$8,ABS(S2160)/ABS(N2160)&gt;Calc!$B$9),1,0))</f>
        <v/>
      </c>
      <c r="U2160">
        <f>IF(AND(A2160=Calc!$B$3,OR(Calc!$B$6="*",G2160=Calc!$B$6),OR(Calc!$B$7="*",F2160=Calc!$B$7)),1,0)</f>
        <v/>
      </c>
      <c r="V2160">
        <f>IF(AND(U2160=1,J2160&gt;0),J2160+ROW()/1000000,0)</f>
        <v/>
      </c>
      <c r="W2160">
        <f>IF(AND(U2160=1,OR(N2160&lt;&gt;0,J2160&lt;&gt;0)),ABS(S2160)+ROW()/1000000,0)</f>
        <v/>
      </c>
      <c r="X2160">
        <f>IF(AND(U2160=1,T2160=1,C2160&lt;&gt;0),ABS(S2160)+ROW()/1000000,0)</f>
        <v/>
      </c>
    </row>
    <row r="2161">
      <c r="A2161" t="n">
        <v>201910</v>
      </c>
      <c r="B2161" t="inlineStr">
        <is>
          <t>10/2019</t>
        </is>
      </c>
      <c r="C2161" t="n">
        <v>1</v>
      </c>
      <c r="D2161" t="inlineStr">
        <is>
          <t>S01</t>
        </is>
      </c>
      <c r="E2161" t="inlineStr">
        <is>
          <t>Nexa Australian Capital Territory (S01)</t>
        </is>
      </c>
      <c r="F2161" t="inlineStr">
        <is>
          <t>Úc</t>
        </is>
      </c>
      <c r="G2161" t="inlineStr">
        <is>
          <t>POS</t>
        </is>
      </c>
      <c r="H2161" s="42" t="n">
        <v>14851.62</v>
      </c>
      <c r="I2161" s="42" t="n">
        <v>0</v>
      </c>
      <c r="J2161" s="42" t="n">
        <v>14851.62</v>
      </c>
      <c r="K2161" s="42" t="n">
        <v>266</v>
      </c>
      <c r="L2161" s="42" t="n">
        <v>4</v>
      </c>
      <c r="M2161" s="42" t="n">
        <v>53</v>
      </c>
      <c r="N2161" s="42" t="n">
        <v>14585.62</v>
      </c>
      <c r="O2161" s="42" t="n">
        <v>14851.62</v>
      </c>
      <c r="P2161" s="42" t="n">
        <v>0</v>
      </c>
      <c r="Q2161" s="42" t="n">
        <v>0</v>
      </c>
      <c r="R2161" s="42" t="n">
        <v>0</v>
      </c>
      <c r="S2161" s="42">
        <f>N2161-(J2161-K2161)</f>
        <v/>
      </c>
      <c r="T2161">
        <f>IF(N2161=0,0,IF(AND(ABS(S2161)&gt;Calc!$B$8,ABS(S2161)/ABS(N2161)&gt;Calc!$B$9),1,0))</f>
        <v/>
      </c>
      <c r="U2161">
        <f>IF(AND(A2161=Calc!$B$3,OR(Calc!$B$6="*",G2161=Calc!$B$6),OR(Calc!$B$7="*",F2161=Calc!$B$7)),1,0)</f>
        <v/>
      </c>
      <c r="V2161">
        <f>IF(AND(U2161=1,J2161&gt;0),J2161+ROW()/1000000,0)</f>
        <v/>
      </c>
      <c r="W2161">
        <f>IF(AND(U2161=1,OR(N2161&lt;&gt;0,J2161&lt;&gt;0)),ABS(S2161)+ROW()/1000000,0)</f>
        <v/>
      </c>
      <c r="X2161">
        <f>IF(AND(U2161=1,T2161=1,C2161&lt;&gt;0),ABS(S2161)+ROW()/1000000,0)</f>
        <v/>
      </c>
    </row>
    <row r="2162">
      <c r="A2162" t="n">
        <v>201910</v>
      </c>
      <c r="B2162" t="inlineStr">
        <is>
          <t>10/2019</t>
        </is>
      </c>
      <c r="C2162" t="n">
        <v>4</v>
      </c>
      <c r="D2162" t="inlineStr">
        <is>
          <t>S04</t>
        </is>
      </c>
      <c r="E2162" t="inlineStr">
        <is>
          <t>Nexa Tasmania (S04)</t>
        </is>
      </c>
      <c r="F2162" t="inlineStr">
        <is>
          <t>Úc</t>
        </is>
      </c>
      <c r="G2162" t="inlineStr">
        <is>
          <t>POS</t>
        </is>
      </c>
      <c r="H2162" s="42" t="n">
        <v>4704.79</v>
      </c>
      <c r="I2162" s="42" t="n">
        <v>0</v>
      </c>
      <c r="J2162" s="42" t="n">
        <v>4704.79</v>
      </c>
      <c r="K2162" s="42" t="n">
        <v>0</v>
      </c>
      <c r="L2162" s="42" t="n">
        <v>7</v>
      </c>
      <c r="M2162" s="42" t="n">
        <v>23</v>
      </c>
      <c r="N2162" s="42" t="n">
        <v>4704.79</v>
      </c>
      <c r="O2162" s="42" t="n">
        <v>4704.79</v>
      </c>
      <c r="P2162" s="42" t="n">
        <v>0</v>
      </c>
      <c r="Q2162" s="42" t="n">
        <v>0</v>
      </c>
      <c r="R2162" s="42" t="n">
        <v>0</v>
      </c>
      <c r="S2162" s="42">
        <f>N2162-(J2162-K2162)</f>
        <v/>
      </c>
      <c r="T2162">
        <f>IF(N2162=0,0,IF(AND(ABS(S2162)&gt;Calc!$B$8,ABS(S2162)/ABS(N2162)&gt;Calc!$B$9),1,0))</f>
        <v/>
      </c>
      <c r="U2162">
        <f>IF(AND(A2162=Calc!$B$3,OR(Calc!$B$6="*",G2162=Calc!$B$6),OR(Calc!$B$7="*",F2162=Calc!$B$7)),1,0)</f>
        <v/>
      </c>
      <c r="V2162">
        <f>IF(AND(U2162=1,J2162&gt;0),J2162+ROW()/1000000,0)</f>
        <v/>
      </c>
      <c r="W2162">
        <f>IF(AND(U2162=1,OR(N2162&lt;&gt;0,J2162&lt;&gt;0)),ABS(S2162)+ROW()/1000000,0)</f>
        <v/>
      </c>
      <c r="X2162">
        <f>IF(AND(U2162=1,T2162=1,C2162&lt;&gt;0),ABS(S2162)+ROW()/1000000,0)</f>
        <v/>
      </c>
    </row>
    <row r="2163">
      <c r="A2163" t="n">
        <v>201910</v>
      </c>
      <c r="B2163" t="inlineStr">
        <is>
          <t>10/2019</t>
        </is>
      </c>
      <c r="C2163" t="n">
        <v>5</v>
      </c>
      <c r="D2163" t="inlineStr">
        <is>
          <t>S05</t>
        </is>
      </c>
      <c r="E2163" t="inlineStr">
        <is>
          <t>Nexa Victoria (S05)</t>
        </is>
      </c>
      <c r="F2163" t="inlineStr">
        <is>
          <t>Úc</t>
        </is>
      </c>
      <c r="G2163" t="inlineStr">
        <is>
          <t>POS</t>
        </is>
      </c>
      <c r="H2163" s="42" t="n">
        <v>9939.85</v>
      </c>
      <c r="I2163" s="42" t="n">
        <v>0</v>
      </c>
      <c r="J2163" s="42" t="n">
        <v>9939.85</v>
      </c>
      <c r="K2163" s="42" t="n">
        <v>969</v>
      </c>
      <c r="L2163" s="42" t="n">
        <v>12</v>
      </c>
      <c r="M2163" s="42" t="n">
        <v>65</v>
      </c>
      <c r="N2163" s="42" t="n">
        <v>8970.85</v>
      </c>
      <c r="O2163" s="42" t="n">
        <v>9939.85</v>
      </c>
      <c r="P2163" s="42" t="n">
        <v>0</v>
      </c>
      <c r="Q2163" s="42" t="n">
        <v>0</v>
      </c>
      <c r="R2163" s="42" t="n">
        <v>0</v>
      </c>
      <c r="S2163" s="42">
        <f>N2163-(J2163-K2163)</f>
        <v/>
      </c>
      <c r="T2163">
        <f>IF(N2163=0,0,IF(AND(ABS(S2163)&gt;Calc!$B$8,ABS(S2163)/ABS(N2163)&gt;Calc!$B$9),1,0))</f>
        <v/>
      </c>
      <c r="U2163">
        <f>IF(AND(A2163=Calc!$B$3,OR(Calc!$B$6="*",G2163=Calc!$B$6),OR(Calc!$B$7="*",F2163=Calc!$B$7)),1,0)</f>
        <v/>
      </c>
      <c r="V2163">
        <f>IF(AND(U2163=1,J2163&gt;0),J2163+ROW()/1000000,0)</f>
        <v/>
      </c>
      <c r="W2163">
        <f>IF(AND(U2163=1,OR(N2163&lt;&gt;0,J2163&lt;&gt;0)),ABS(S2163)+ROW()/1000000,0)</f>
        <v/>
      </c>
      <c r="X2163">
        <f>IF(AND(U2163=1,T2163=1,C2163&lt;&gt;0),ABS(S2163)+ROW()/1000000,0)</f>
        <v/>
      </c>
    </row>
    <row r="2164">
      <c r="A2164" t="n">
        <v>201910</v>
      </c>
      <c r="B2164" t="inlineStr">
        <is>
          <t>10/2019</t>
        </is>
      </c>
      <c r="C2164" t="n">
        <v>6</v>
      </c>
      <c r="D2164" t="inlineStr">
        <is>
          <t>S06</t>
        </is>
      </c>
      <c r="E2164" t="inlineStr">
        <is>
          <t>Nexa Western Australia (S06)</t>
        </is>
      </c>
      <c r="F2164" t="inlineStr">
        <is>
          <t>Úc</t>
        </is>
      </c>
      <c r="G2164" t="inlineStr">
        <is>
          <t>POS</t>
        </is>
      </c>
      <c r="H2164" s="42" t="n">
        <v>5901.7</v>
      </c>
      <c r="I2164" s="42" t="n">
        <v>0</v>
      </c>
      <c r="J2164" s="42" t="n">
        <v>5901.7</v>
      </c>
      <c r="K2164" s="42" t="n">
        <v>230</v>
      </c>
      <c r="L2164" s="42" t="n">
        <v>6</v>
      </c>
      <c r="M2164" s="42" t="n">
        <v>27</v>
      </c>
      <c r="N2164" s="42" t="n">
        <v>5671.7</v>
      </c>
      <c r="O2164" s="42" t="n">
        <v>5901.7</v>
      </c>
      <c r="P2164" s="42" t="n">
        <v>0</v>
      </c>
      <c r="Q2164" s="42" t="n">
        <v>0</v>
      </c>
      <c r="R2164" s="42" t="n">
        <v>0</v>
      </c>
      <c r="S2164" s="42">
        <f>N2164-(J2164-K2164)</f>
        <v/>
      </c>
      <c r="T2164">
        <f>IF(N2164=0,0,IF(AND(ABS(S2164)&gt;Calc!$B$8,ABS(S2164)/ABS(N2164)&gt;Calc!$B$9),1,0))</f>
        <v/>
      </c>
      <c r="U2164">
        <f>IF(AND(A2164=Calc!$B$3,OR(Calc!$B$6="*",G2164=Calc!$B$6),OR(Calc!$B$7="*",F2164=Calc!$B$7)),1,0)</f>
        <v/>
      </c>
      <c r="V2164">
        <f>IF(AND(U2164=1,J2164&gt;0),J2164+ROW()/1000000,0)</f>
        <v/>
      </c>
      <c r="W2164">
        <f>IF(AND(U2164=1,OR(N2164&lt;&gt;0,J2164&lt;&gt;0)),ABS(S2164)+ROW()/1000000,0)</f>
        <v/>
      </c>
      <c r="X2164">
        <f>IF(AND(U2164=1,T2164=1,C2164&lt;&gt;0),ABS(S2164)+ROW()/1000000,0)</f>
        <v/>
      </c>
    </row>
    <row r="2165">
      <c r="A2165" t="n">
        <v>201910</v>
      </c>
      <c r="B2165" t="inlineStr">
        <is>
          <t>10/2019</t>
        </is>
      </c>
      <c r="C2165" t="n">
        <v>8</v>
      </c>
      <c r="D2165" t="inlineStr">
        <is>
          <t>S08</t>
        </is>
      </c>
      <c r="E2165" t="inlineStr">
        <is>
          <t>Nexa Newfoundland and Labrador (S08)</t>
        </is>
      </c>
      <c r="F2165" t="inlineStr">
        <is>
          <t>Canada</t>
        </is>
      </c>
      <c r="G2165" t="inlineStr">
        <is>
          <t>POS</t>
        </is>
      </c>
      <c r="H2165" s="42" t="n">
        <v>14250.97</v>
      </c>
      <c r="I2165" s="42" t="n">
        <v>0</v>
      </c>
      <c r="J2165" s="42" t="n">
        <v>14250.97</v>
      </c>
      <c r="K2165" s="42" t="n">
        <v>2796</v>
      </c>
      <c r="L2165" s="42" t="n">
        <v>13</v>
      </c>
      <c r="M2165" s="42" t="n">
        <v>62</v>
      </c>
      <c r="N2165" s="42" t="n">
        <v>11454.97</v>
      </c>
      <c r="O2165" s="42" t="n">
        <v>14250.97</v>
      </c>
      <c r="P2165" s="42" t="n">
        <v>0</v>
      </c>
      <c r="Q2165" s="42" t="n">
        <v>0</v>
      </c>
      <c r="R2165" s="42" t="n">
        <v>0</v>
      </c>
      <c r="S2165" s="42">
        <f>N2165-(J2165-K2165)</f>
        <v/>
      </c>
      <c r="T2165">
        <f>IF(N2165=0,0,IF(AND(ABS(S2165)&gt;Calc!$B$8,ABS(S2165)/ABS(N2165)&gt;Calc!$B$9),1,0))</f>
        <v/>
      </c>
      <c r="U2165">
        <f>IF(AND(A2165=Calc!$B$3,OR(Calc!$B$6="*",G2165=Calc!$B$6),OR(Calc!$B$7="*",F2165=Calc!$B$7)),1,0)</f>
        <v/>
      </c>
      <c r="V2165">
        <f>IF(AND(U2165=1,J2165&gt;0),J2165+ROW()/1000000,0)</f>
        <v/>
      </c>
      <c r="W2165">
        <f>IF(AND(U2165=1,OR(N2165&lt;&gt;0,J2165&lt;&gt;0)),ABS(S2165)+ROW()/1000000,0)</f>
        <v/>
      </c>
      <c r="X2165">
        <f>IF(AND(U2165=1,T2165=1,C2165&lt;&gt;0),ABS(S2165)+ROW()/1000000,0)</f>
        <v/>
      </c>
    </row>
    <row r="2166">
      <c r="A2166" t="n">
        <v>201910</v>
      </c>
      <c r="B2166" t="inlineStr">
        <is>
          <t>10/2019</t>
        </is>
      </c>
      <c r="C2166" t="n">
        <v>9</v>
      </c>
      <c r="D2166" t="inlineStr">
        <is>
          <t>S09</t>
        </is>
      </c>
      <c r="E2166" t="inlineStr">
        <is>
          <t>Nexa Northwest Territories (S09)</t>
        </is>
      </c>
      <c r="F2166" t="inlineStr">
        <is>
          <t>Canada</t>
        </is>
      </c>
      <c r="G2166" t="inlineStr">
        <is>
          <t>POS</t>
        </is>
      </c>
      <c r="H2166" s="42" t="n">
        <v>35390.58</v>
      </c>
      <c r="I2166" s="42" t="n">
        <v>0</v>
      </c>
      <c r="J2166" s="42" t="n">
        <v>35390.58</v>
      </c>
      <c r="K2166" s="42" t="n">
        <v>479.98</v>
      </c>
      <c r="L2166" s="42" t="n">
        <v>17</v>
      </c>
      <c r="M2166" s="42" t="n">
        <v>129</v>
      </c>
      <c r="N2166" s="42" t="n">
        <v>34910.6</v>
      </c>
      <c r="O2166" s="42" t="n">
        <v>35390.58</v>
      </c>
      <c r="P2166" s="42" t="n">
        <v>0</v>
      </c>
      <c r="Q2166" s="42" t="n">
        <v>0</v>
      </c>
      <c r="R2166" s="42" t="n">
        <v>0</v>
      </c>
      <c r="S2166" s="42">
        <f>N2166-(J2166-K2166)</f>
        <v/>
      </c>
      <c r="T2166">
        <f>IF(N2166=0,0,IF(AND(ABS(S2166)&gt;Calc!$B$8,ABS(S2166)/ABS(N2166)&gt;Calc!$B$9),1,0))</f>
        <v/>
      </c>
      <c r="U2166">
        <f>IF(AND(A2166=Calc!$B$3,OR(Calc!$B$6="*",G2166=Calc!$B$6),OR(Calc!$B$7="*",F2166=Calc!$B$7)),1,0)</f>
        <v/>
      </c>
      <c r="V2166">
        <f>IF(AND(U2166=1,J2166&gt;0),J2166+ROW()/1000000,0)</f>
        <v/>
      </c>
      <c r="W2166">
        <f>IF(AND(U2166=1,OR(N2166&lt;&gt;0,J2166&lt;&gt;0)),ABS(S2166)+ROW()/1000000,0)</f>
        <v/>
      </c>
      <c r="X2166">
        <f>IF(AND(U2166=1,T2166=1,C2166&lt;&gt;0),ABS(S2166)+ROW()/1000000,0)</f>
        <v/>
      </c>
    </row>
    <row r="2167">
      <c r="A2167" t="n">
        <v>201910</v>
      </c>
      <c r="B2167" t="inlineStr">
        <is>
          <t>10/2019</t>
        </is>
      </c>
      <c r="C2167" t="n">
        <v>10</v>
      </c>
      <c r="D2167" t="inlineStr">
        <is>
          <t>S10</t>
        </is>
      </c>
      <c r="E2167" t="inlineStr">
        <is>
          <t>Nexa Nunavut (S10)</t>
        </is>
      </c>
      <c r="F2167" t="inlineStr">
        <is>
          <t>Canada</t>
        </is>
      </c>
      <c r="G2167" t="inlineStr">
        <is>
          <t>POS</t>
        </is>
      </c>
      <c r="H2167" s="42" t="n">
        <v>21269.37</v>
      </c>
      <c r="I2167" s="42" t="n">
        <v>0</v>
      </c>
      <c r="J2167" s="42" t="n">
        <v>21269.37</v>
      </c>
      <c r="K2167" s="42" t="n">
        <v>2188</v>
      </c>
      <c r="L2167" s="42" t="n">
        <v>9</v>
      </c>
      <c r="M2167" s="42" t="n">
        <v>89</v>
      </c>
      <c r="N2167" s="42" t="n">
        <v>19081.37</v>
      </c>
      <c r="O2167" s="42" t="n">
        <v>21269.37</v>
      </c>
      <c r="P2167" s="42" t="n">
        <v>1</v>
      </c>
      <c r="Q2167" s="42" t="n">
        <v>0</v>
      </c>
      <c r="R2167" s="42" t="n">
        <v>0</v>
      </c>
      <c r="S2167" s="42">
        <f>N2167-(J2167-K2167)</f>
        <v/>
      </c>
      <c r="T2167">
        <f>IF(N2167=0,0,IF(AND(ABS(S2167)&gt;Calc!$B$8,ABS(S2167)/ABS(N2167)&gt;Calc!$B$9),1,0))</f>
        <v/>
      </c>
      <c r="U2167">
        <f>IF(AND(A2167=Calc!$B$3,OR(Calc!$B$6="*",G2167=Calc!$B$6),OR(Calc!$B$7="*",F2167=Calc!$B$7)),1,0)</f>
        <v/>
      </c>
      <c r="V2167">
        <f>IF(AND(U2167=1,J2167&gt;0),J2167+ROW()/1000000,0)</f>
        <v/>
      </c>
      <c r="W2167">
        <f>IF(AND(U2167=1,OR(N2167&lt;&gt;0,J2167&lt;&gt;0)),ABS(S2167)+ROW()/1000000,0)</f>
        <v/>
      </c>
      <c r="X2167">
        <f>IF(AND(U2167=1,T2167=1,C2167&lt;&gt;0),ABS(S2167)+ROW()/1000000,0)</f>
        <v/>
      </c>
    </row>
    <row r="2168">
      <c r="A2168" t="n">
        <v>201910</v>
      </c>
      <c r="B2168" t="inlineStr">
        <is>
          <t>10/2019</t>
        </is>
      </c>
      <c r="C2168" t="n">
        <v>12</v>
      </c>
      <c r="D2168" t="inlineStr">
        <is>
          <t>S12</t>
        </is>
      </c>
      <c r="E2168" t="inlineStr">
        <is>
          <t>Nexa Basse-Normandie (S12)</t>
        </is>
      </c>
      <c r="F2168" t="inlineStr">
        <is>
          <t>Pháp</t>
        </is>
      </c>
      <c r="G2168" t="inlineStr">
        <is>
          <t>POS</t>
        </is>
      </c>
      <c r="H2168" s="42" t="n">
        <v>5564.15</v>
      </c>
      <c r="I2168" s="42" t="n">
        <v>0</v>
      </c>
      <c r="J2168" s="42" t="n">
        <v>5564.15</v>
      </c>
      <c r="K2168" s="42" t="n">
        <v>0</v>
      </c>
      <c r="L2168" s="42" t="n">
        <v>2</v>
      </c>
      <c r="M2168" s="42" t="n">
        <v>38</v>
      </c>
      <c r="N2168" s="42" t="n">
        <v>5564.15</v>
      </c>
      <c r="O2168" s="42" t="n">
        <v>5564.15</v>
      </c>
      <c r="P2168" s="42" t="n">
        <v>0</v>
      </c>
      <c r="Q2168" s="42" t="n">
        <v>0</v>
      </c>
      <c r="R2168" s="42" t="n">
        <v>0</v>
      </c>
      <c r="S2168" s="42">
        <f>N2168-(J2168-K2168)</f>
        <v/>
      </c>
      <c r="T2168">
        <f>IF(N2168=0,0,IF(AND(ABS(S2168)&gt;Calc!$B$8,ABS(S2168)/ABS(N2168)&gt;Calc!$B$9),1,0))</f>
        <v/>
      </c>
      <c r="U2168">
        <f>IF(AND(A2168=Calc!$B$3,OR(Calc!$B$6="*",G2168=Calc!$B$6),OR(Calc!$B$7="*",F2168=Calc!$B$7)),1,0)</f>
        <v/>
      </c>
      <c r="V2168">
        <f>IF(AND(U2168=1,J2168&gt;0),J2168+ROW()/1000000,0)</f>
        <v/>
      </c>
      <c r="W2168">
        <f>IF(AND(U2168=1,OR(N2168&lt;&gt;0,J2168&lt;&gt;0)),ABS(S2168)+ROW()/1000000,0)</f>
        <v/>
      </c>
      <c r="X2168">
        <f>IF(AND(U2168=1,T2168=1,C2168&lt;&gt;0),ABS(S2168)+ROW()/1000000,0)</f>
        <v/>
      </c>
    </row>
    <row r="2169">
      <c r="A2169" t="n">
        <v>201910</v>
      </c>
      <c r="B2169" t="inlineStr">
        <is>
          <t>10/2019</t>
        </is>
      </c>
      <c r="C2169" t="n">
        <v>13</v>
      </c>
      <c r="D2169" t="inlineStr">
        <is>
          <t>S13</t>
        </is>
      </c>
      <c r="E2169" t="inlineStr">
        <is>
          <t>Nexa Corse (S13)</t>
        </is>
      </c>
      <c r="F2169" t="inlineStr">
        <is>
          <t>Pháp</t>
        </is>
      </c>
      <c r="G2169" t="inlineStr">
        <is>
          <t>POS</t>
        </is>
      </c>
      <c r="H2169" s="42" t="n">
        <v>3645.91</v>
      </c>
      <c r="I2169" s="42" t="n">
        <v>0</v>
      </c>
      <c r="J2169" s="42" t="n">
        <v>3645.91</v>
      </c>
      <c r="K2169" s="42" t="n">
        <v>0</v>
      </c>
      <c r="L2169" s="42" t="n">
        <v>4</v>
      </c>
      <c r="M2169" s="42" t="n">
        <v>20</v>
      </c>
      <c r="N2169" s="42" t="n">
        <v>3645.91</v>
      </c>
      <c r="O2169" s="42" t="n">
        <v>3645.91</v>
      </c>
      <c r="P2169" s="42" t="n">
        <v>0</v>
      </c>
      <c r="Q2169" s="42" t="n">
        <v>0</v>
      </c>
      <c r="R2169" s="42" t="n">
        <v>0</v>
      </c>
      <c r="S2169" s="42">
        <f>N2169-(J2169-K2169)</f>
        <v/>
      </c>
      <c r="T2169">
        <f>IF(N2169=0,0,IF(AND(ABS(S2169)&gt;Calc!$B$8,ABS(S2169)/ABS(N2169)&gt;Calc!$B$9),1,0))</f>
        <v/>
      </c>
      <c r="U2169">
        <f>IF(AND(A2169=Calc!$B$3,OR(Calc!$B$6="*",G2169=Calc!$B$6),OR(Calc!$B$7="*",F2169=Calc!$B$7)),1,0)</f>
        <v/>
      </c>
      <c r="V2169">
        <f>IF(AND(U2169=1,J2169&gt;0),J2169+ROW()/1000000,0)</f>
        <v/>
      </c>
      <c r="W2169">
        <f>IF(AND(U2169=1,OR(N2169&lt;&gt;0,J2169&lt;&gt;0)),ABS(S2169)+ROW()/1000000,0)</f>
        <v/>
      </c>
      <c r="X2169">
        <f>IF(AND(U2169=1,T2169=1,C2169&lt;&gt;0),ABS(S2169)+ROW()/1000000,0)</f>
        <v/>
      </c>
    </row>
    <row r="2170">
      <c r="A2170" t="n">
        <v>201910</v>
      </c>
      <c r="B2170" t="inlineStr">
        <is>
          <t>10/2019</t>
        </is>
      </c>
      <c r="C2170" t="n">
        <v>14</v>
      </c>
      <c r="D2170" t="inlineStr">
        <is>
          <t>S14</t>
        </is>
      </c>
      <c r="E2170" t="inlineStr">
        <is>
          <t>Nexa Franche-Comté (S14)</t>
        </is>
      </c>
      <c r="F2170" t="inlineStr">
        <is>
          <t>Pháp</t>
        </is>
      </c>
      <c r="G2170" t="inlineStr">
        <is>
          <t>POS</t>
        </is>
      </c>
      <c r="H2170" s="42" t="n">
        <v>2514</v>
      </c>
      <c r="I2170" s="42" t="n">
        <v>0</v>
      </c>
      <c r="J2170" s="42" t="n">
        <v>2514</v>
      </c>
      <c r="K2170" s="42" t="n">
        <v>0</v>
      </c>
      <c r="L2170" s="42" t="n">
        <v>1</v>
      </c>
      <c r="M2170" s="42" t="n">
        <v>3</v>
      </c>
      <c r="N2170" s="42" t="n">
        <v>2514</v>
      </c>
      <c r="O2170" s="42" t="n">
        <v>2514</v>
      </c>
      <c r="P2170" s="42" t="n">
        <v>0</v>
      </c>
      <c r="Q2170" s="42" t="n">
        <v>0</v>
      </c>
      <c r="R2170" s="42" t="n">
        <v>0</v>
      </c>
      <c r="S2170" s="42">
        <f>N2170-(J2170-K2170)</f>
        <v/>
      </c>
      <c r="T2170">
        <f>IF(N2170=0,0,IF(AND(ABS(S2170)&gt;Calc!$B$8,ABS(S2170)/ABS(N2170)&gt;Calc!$B$9),1,0))</f>
        <v/>
      </c>
      <c r="U2170">
        <f>IF(AND(A2170=Calc!$B$3,OR(Calc!$B$6="*",G2170=Calc!$B$6),OR(Calc!$B$7="*",F2170=Calc!$B$7)),1,0)</f>
        <v/>
      </c>
      <c r="V2170">
        <f>IF(AND(U2170=1,J2170&gt;0),J2170+ROW()/1000000,0)</f>
        <v/>
      </c>
      <c r="W2170">
        <f>IF(AND(U2170=1,OR(N2170&lt;&gt;0,J2170&lt;&gt;0)),ABS(S2170)+ROW()/1000000,0)</f>
        <v/>
      </c>
      <c r="X2170">
        <f>IF(AND(U2170=1,T2170=1,C2170&lt;&gt;0),ABS(S2170)+ROW()/1000000,0)</f>
        <v/>
      </c>
    </row>
    <row r="2171">
      <c r="A2171" t="n">
        <v>201910</v>
      </c>
      <c r="B2171" t="inlineStr">
        <is>
          <t>10/2019</t>
        </is>
      </c>
      <c r="C2171" t="n">
        <v>15</v>
      </c>
      <c r="D2171" t="inlineStr">
        <is>
          <t>S15</t>
        </is>
      </c>
      <c r="E2171" t="inlineStr">
        <is>
          <t>Nexa La Réunion (S15)</t>
        </is>
      </c>
      <c r="F2171" t="inlineStr">
        <is>
          <t>Pháp</t>
        </is>
      </c>
      <c r="G2171" t="inlineStr">
        <is>
          <t>POS</t>
        </is>
      </c>
      <c r="H2171" s="42" t="n">
        <v>9755.309999999999</v>
      </c>
      <c r="I2171" s="42" t="n">
        <v>0</v>
      </c>
      <c r="J2171" s="42" t="n">
        <v>9755.309999999999</v>
      </c>
      <c r="K2171" s="42" t="n">
        <v>265.98</v>
      </c>
      <c r="L2171" s="42" t="n">
        <v>4</v>
      </c>
      <c r="M2171" s="42" t="n">
        <v>36</v>
      </c>
      <c r="N2171" s="42" t="n">
        <v>9489.33</v>
      </c>
      <c r="O2171" s="42" t="n">
        <v>9755.309999999999</v>
      </c>
      <c r="P2171" s="42" t="n">
        <v>1</v>
      </c>
      <c r="Q2171" s="42" t="n">
        <v>0</v>
      </c>
      <c r="R2171" s="42" t="n">
        <v>0</v>
      </c>
      <c r="S2171" s="42">
        <f>N2171-(J2171-K2171)</f>
        <v/>
      </c>
      <c r="T2171">
        <f>IF(N2171=0,0,IF(AND(ABS(S2171)&gt;Calc!$B$8,ABS(S2171)/ABS(N2171)&gt;Calc!$B$9),1,0))</f>
        <v/>
      </c>
      <c r="U2171">
        <f>IF(AND(A2171=Calc!$B$3,OR(Calc!$B$6="*",G2171=Calc!$B$6),OR(Calc!$B$7="*",F2171=Calc!$B$7)),1,0)</f>
        <v/>
      </c>
      <c r="V2171">
        <f>IF(AND(U2171=1,J2171&gt;0),J2171+ROW()/1000000,0)</f>
        <v/>
      </c>
      <c r="W2171">
        <f>IF(AND(U2171=1,OR(N2171&lt;&gt;0,J2171&lt;&gt;0)),ABS(S2171)+ROW()/1000000,0)</f>
        <v/>
      </c>
      <c r="X2171">
        <f>IF(AND(U2171=1,T2171=1,C2171&lt;&gt;0),ABS(S2171)+ROW()/1000000,0)</f>
        <v/>
      </c>
    </row>
    <row r="2172">
      <c r="A2172" t="n">
        <v>201910</v>
      </c>
      <c r="B2172" t="inlineStr">
        <is>
          <t>10/2019</t>
        </is>
      </c>
      <c r="C2172" t="n">
        <v>16</v>
      </c>
      <c r="D2172" t="inlineStr">
        <is>
          <t>S16</t>
        </is>
      </c>
      <c r="E2172" t="inlineStr">
        <is>
          <t>Nexa Limousin (S16)</t>
        </is>
      </c>
      <c r="F2172" t="inlineStr">
        <is>
          <t>Pháp</t>
        </is>
      </c>
      <c r="G2172" t="inlineStr">
        <is>
          <t>POS</t>
        </is>
      </c>
      <c r="H2172" s="42" t="n">
        <v>2021.95</v>
      </c>
      <c r="I2172" s="42" t="n">
        <v>0</v>
      </c>
      <c r="J2172" s="42" t="n">
        <v>2021.95</v>
      </c>
      <c r="K2172" s="42" t="n">
        <v>0</v>
      </c>
      <c r="L2172" s="42" t="n">
        <v>1</v>
      </c>
      <c r="M2172" s="42" t="n">
        <v>12</v>
      </c>
      <c r="N2172" s="42" t="n">
        <v>2021.95</v>
      </c>
      <c r="O2172" s="42" t="n">
        <v>2021.95</v>
      </c>
      <c r="P2172" s="42" t="n">
        <v>0</v>
      </c>
      <c r="Q2172" s="42" t="n">
        <v>0</v>
      </c>
      <c r="R2172" s="42" t="n">
        <v>0</v>
      </c>
      <c r="S2172" s="42">
        <f>N2172-(J2172-K2172)</f>
        <v/>
      </c>
      <c r="T2172">
        <f>IF(N2172=0,0,IF(AND(ABS(S2172)&gt;Calc!$B$8,ABS(S2172)/ABS(N2172)&gt;Calc!$B$9),1,0))</f>
        <v/>
      </c>
      <c r="U2172">
        <f>IF(AND(A2172=Calc!$B$3,OR(Calc!$B$6="*",G2172=Calc!$B$6),OR(Calc!$B$7="*",F2172=Calc!$B$7)),1,0)</f>
        <v/>
      </c>
      <c r="V2172">
        <f>IF(AND(U2172=1,J2172&gt;0),J2172+ROW()/1000000,0)</f>
        <v/>
      </c>
      <c r="W2172">
        <f>IF(AND(U2172=1,OR(N2172&lt;&gt;0,J2172&lt;&gt;0)),ABS(S2172)+ROW()/1000000,0)</f>
        <v/>
      </c>
      <c r="X2172">
        <f>IF(AND(U2172=1,T2172=1,C2172&lt;&gt;0),ABS(S2172)+ROW()/1000000,0)</f>
        <v/>
      </c>
    </row>
    <row r="2173">
      <c r="A2173" t="n">
        <v>201910</v>
      </c>
      <c r="B2173" t="inlineStr">
        <is>
          <t>10/2019</t>
        </is>
      </c>
      <c r="C2173" t="n">
        <v>17</v>
      </c>
      <c r="D2173" t="inlineStr">
        <is>
          <t>S17</t>
        </is>
      </c>
      <c r="E2173" t="inlineStr">
        <is>
          <t>Nexa Martinique (S17)</t>
        </is>
      </c>
      <c r="F2173" t="inlineStr">
        <is>
          <t>Pháp</t>
        </is>
      </c>
      <c r="G2173" t="inlineStr">
        <is>
          <t>POS</t>
        </is>
      </c>
      <c r="H2173" s="42" t="n">
        <v>1118.67</v>
      </c>
      <c r="I2173" s="42" t="n">
        <v>0</v>
      </c>
      <c r="J2173" s="42" t="n">
        <v>1118.67</v>
      </c>
      <c r="K2173" s="42" t="n">
        <v>0</v>
      </c>
      <c r="L2173" s="42" t="n">
        <v>1</v>
      </c>
      <c r="M2173" s="42" t="n">
        <v>8</v>
      </c>
      <c r="N2173" s="42" t="n">
        <v>1118.67</v>
      </c>
      <c r="O2173" s="42" t="n">
        <v>1118.67</v>
      </c>
      <c r="P2173" s="42" t="n">
        <v>0</v>
      </c>
      <c r="Q2173" s="42" t="n">
        <v>0</v>
      </c>
      <c r="R2173" s="42" t="n">
        <v>0</v>
      </c>
      <c r="S2173" s="42">
        <f>N2173-(J2173-K2173)</f>
        <v/>
      </c>
      <c r="T2173">
        <f>IF(N2173=0,0,IF(AND(ABS(S2173)&gt;Calc!$B$8,ABS(S2173)/ABS(N2173)&gt;Calc!$B$9),1,0))</f>
        <v/>
      </c>
      <c r="U2173">
        <f>IF(AND(A2173=Calc!$B$3,OR(Calc!$B$6="*",G2173=Calc!$B$6),OR(Calc!$B$7="*",F2173=Calc!$B$7)),1,0)</f>
        <v/>
      </c>
      <c r="V2173">
        <f>IF(AND(U2173=1,J2173&gt;0),J2173+ROW()/1000000,0)</f>
        <v/>
      </c>
      <c r="W2173">
        <f>IF(AND(U2173=1,OR(N2173&lt;&gt;0,J2173&lt;&gt;0)),ABS(S2173)+ROW()/1000000,0)</f>
        <v/>
      </c>
      <c r="X2173">
        <f>IF(AND(U2173=1,T2173=1,C2173&lt;&gt;0),ABS(S2173)+ROW()/1000000,0)</f>
        <v/>
      </c>
    </row>
    <row r="2174">
      <c r="A2174" t="n">
        <v>201910</v>
      </c>
      <c r="B2174" t="inlineStr">
        <is>
          <t>10/2019</t>
        </is>
      </c>
      <c r="C2174" t="n">
        <v>18</v>
      </c>
      <c r="D2174" t="inlineStr">
        <is>
          <t>S18</t>
        </is>
      </c>
      <c r="E2174" t="inlineStr">
        <is>
          <t>Nexa Mayotte (S18)</t>
        </is>
      </c>
      <c r="F2174" t="inlineStr">
        <is>
          <t>Pháp</t>
        </is>
      </c>
      <c r="G2174" t="inlineStr">
        <is>
          <t>POS</t>
        </is>
      </c>
      <c r="H2174" s="42" t="n">
        <v>13776.45</v>
      </c>
      <c r="I2174" s="42" t="n">
        <v>0</v>
      </c>
      <c r="J2174" s="42" t="n">
        <v>13776.45</v>
      </c>
      <c r="K2174" s="42" t="n">
        <v>0</v>
      </c>
      <c r="L2174" s="42" t="n">
        <v>3</v>
      </c>
      <c r="M2174" s="42" t="n">
        <v>41</v>
      </c>
      <c r="N2174" s="42" t="n">
        <v>13776.45</v>
      </c>
      <c r="O2174" s="42" t="n">
        <v>13776.45</v>
      </c>
      <c r="P2174" s="42" t="n">
        <v>0</v>
      </c>
      <c r="Q2174" s="42" t="n">
        <v>0</v>
      </c>
      <c r="R2174" s="42" t="n">
        <v>0</v>
      </c>
      <c r="S2174" s="42">
        <f>N2174-(J2174-K2174)</f>
        <v/>
      </c>
      <c r="T2174">
        <f>IF(N2174=0,0,IF(AND(ABS(S2174)&gt;Calc!$B$8,ABS(S2174)/ABS(N2174)&gt;Calc!$B$9),1,0))</f>
        <v/>
      </c>
      <c r="U2174">
        <f>IF(AND(A2174=Calc!$B$3,OR(Calc!$B$6="*",G2174=Calc!$B$6),OR(Calc!$B$7="*",F2174=Calc!$B$7)),1,0)</f>
        <v/>
      </c>
      <c r="V2174">
        <f>IF(AND(U2174=1,J2174&gt;0),J2174+ROW()/1000000,0)</f>
        <v/>
      </c>
      <c r="W2174">
        <f>IF(AND(U2174=1,OR(N2174&lt;&gt;0,J2174&lt;&gt;0)),ABS(S2174)+ROW()/1000000,0)</f>
        <v/>
      </c>
      <c r="X2174">
        <f>IF(AND(U2174=1,T2174=1,C2174&lt;&gt;0),ABS(S2174)+ROW()/1000000,0)</f>
        <v/>
      </c>
    </row>
    <row r="2175">
      <c r="A2175" t="n">
        <v>201910</v>
      </c>
      <c r="B2175" t="inlineStr">
        <is>
          <t>10/2019</t>
        </is>
      </c>
      <c r="C2175" t="n">
        <v>19</v>
      </c>
      <c r="D2175" t="inlineStr">
        <is>
          <t>S19</t>
        </is>
      </c>
      <c r="E2175" t="inlineStr">
        <is>
          <t>Nexa Berlin (S19)</t>
        </is>
      </c>
      <c r="F2175" t="inlineStr">
        <is>
          <t>Đức</t>
        </is>
      </c>
      <c r="G2175" t="inlineStr">
        <is>
          <t>POS</t>
        </is>
      </c>
      <c r="H2175" s="42" t="n">
        <v>20819.15</v>
      </c>
      <c r="I2175" s="42" t="n">
        <v>0</v>
      </c>
      <c r="J2175" s="42" t="n">
        <v>20819.15</v>
      </c>
      <c r="K2175" s="42" t="n">
        <v>0</v>
      </c>
      <c r="L2175" s="42" t="n">
        <v>10</v>
      </c>
      <c r="M2175" s="42" t="n">
        <v>102</v>
      </c>
      <c r="N2175" s="42" t="n">
        <v>20819.15</v>
      </c>
      <c r="O2175" s="42" t="n">
        <v>20819.15</v>
      </c>
      <c r="P2175" s="42" t="n">
        <v>0</v>
      </c>
      <c r="Q2175" s="42" t="n">
        <v>0</v>
      </c>
      <c r="R2175" s="42" t="n">
        <v>0</v>
      </c>
      <c r="S2175" s="42">
        <f>N2175-(J2175-K2175)</f>
        <v/>
      </c>
      <c r="T2175">
        <f>IF(N2175=0,0,IF(AND(ABS(S2175)&gt;Calc!$B$8,ABS(S2175)/ABS(N2175)&gt;Calc!$B$9),1,0))</f>
        <v/>
      </c>
      <c r="U2175">
        <f>IF(AND(A2175=Calc!$B$3,OR(Calc!$B$6="*",G2175=Calc!$B$6),OR(Calc!$B$7="*",F2175=Calc!$B$7)),1,0)</f>
        <v/>
      </c>
      <c r="V2175">
        <f>IF(AND(U2175=1,J2175&gt;0),J2175+ROW()/1000000,0)</f>
        <v/>
      </c>
      <c r="W2175">
        <f>IF(AND(U2175=1,OR(N2175&lt;&gt;0,J2175&lt;&gt;0)),ABS(S2175)+ROW()/1000000,0)</f>
        <v/>
      </c>
      <c r="X2175">
        <f>IF(AND(U2175=1,T2175=1,C2175&lt;&gt;0),ABS(S2175)+ROW()/1000000,0)</f>
        <v/>
      </c>
    </row>
    <row r="2176">
      <c r="A2176" t="n">
        <v>201910</v>
      </c>
      <c r="B2176" t="inlineStr">
        <is>
          <t>10/2019</t>
        </is>
      </c>
      <c r="C2176" t="n">
        <v>21</v>
      </c>
      <c r="D2176" t="inlineStr">
        <is>
          <t>S21</t>
        </is>
      </c>
      <c r="E2176" t="inlineStr">
        <is>
          <t>Nexa Freie Hansestadt Bremen (S21)</t>
        </is>
      </c>
      <c r="F2176" t="inlineStr">
        <is>
          <t>Đức</t>
        </is>
      </c>
      <c r="G2176" t="inlineStr">
        <is>
          <t>POS</t>
        </is>
      </c>
      <c r="H2176" s="42" t="n">
        <v>7237.98</v>
      </c>
      <c r="I2176" s="42" t="n">
        <v>0</v>
      </c>
      <c r="J2176" s="42" t="n">
        <v>7237.98</v>
      </c>
      <c r="K2176" s="42" t="n">
        <v>1948.1</v>
      </c>
      <c r="L2176" s="42" t="n">
        <v>5</v>
      </c>
      <c r="M2176" s="42" t="n">
        <v>34</v>
      </c>
      <c r="N2176" s="42" t="n">
        <v>5289.88</v>
      </c>
      <c r="O2176" s="42" t="n">
        <v>7237.98</v>
      </c>
      <c r="P2176" s="42" t="n">
        <v>0</v>
      </c>
      <c r="Q2176" s="42" t="n">
        <v>0</v>
      </c>
      <c r="R2176" s="42" t="n">
        <v>0</v>
      </c>
      <c r="S2176" s="42">
        <f>N2176-(J2176-K2176)</f>
        <v/>
      </c>
      <c r="T2176">
        <f>IF(N2176=0,0,IF(AND(ABS(S2176)&gt;Calc!$B$8,ABS(S2176)/ABS(N2176)&gt;Calc!$B$9),1,0))</f>
        <v/>
      </c>
      <c r="U2176">
        <f>IF(AND(A2176=Calc!$B$3,OR(Calc!$B$6="*",G2176=Calc!$B$6),OR(Calc!$B$7="*",F2176=Calc!$B$7)),1,0)</f>
        <v/>
      </c>
      <c r="V2176">
        <f>IF(AND(U2176=1,J2176&gt;0),J2176+ROW()/1000000,0)</f>
        <v/>
      </c>
      <c r="W2176">
        <f>IF(AND(U2176=1,OR(N2176&lt;&gt;0,J2176&lt;&gt;0)),ABS(S2176)+ROW()/1000000,0)</f>
        <v/>
      </c>
      <c r="X2176">
        <f>IF(AND(U2176=1,T2176=1,C2176&lt;&gt;0),ABS(S2176)+ROW()/1000000,0)</f>
        <v/>
      </c>
    </row>
    <row r="2177">
      <c r="A2177" t="n">
        <v>201910</v>
      </c>
      <c r="B2177" t="inlineStr">
        <is>
          <t>10/2019</t>
        </is>
      </c>
      <c r="C2177" t="n">
        <v>22</v>
      </c>
      <c r="D2177" t="inlineStr">
        <is>
          <t>S22</t>
        </is>
      </c>
      <c r="E2177" t="inlineStr">
        <is>
          <t>Nexa Freistaat Thüringen (S22)</t>
        </is>
      </c>
      <c r="F2177" t="inlineStr">
        <is>
          <t>Đức</t>
        </is>
      </c>
      <c r="G2177" t="inlineStr">
        <is>
          <t>POS</t>
        </is>
      </c>
      <c r="H2177" s="42" t="n">
        <v>15670.7</v>
      </c>
      <c r="I2177" s="42" t="n">
        <v>0</v>
      </c>
      <c r="J2177" s="42" t="n">
        <v>15670.7</v>
      </c>
      <c r="K2177" s="42" t="n">
        <v>317.5</v>
      </c>
      <c r="L2177" s="42" t="n">
        <v>12</v>
      </c>
      <c r="M2177" s="42" t="n">
        <v>88</v>
      </c>
      <c r="N2177" s="42" t="n">
        <v>15353.2</v>
      </c>
      <c r="O2177" s="42" t="n">
        <v>15670.7</v>
      </c>
      <c r="P2177" s="42" t="n">
        <v>0</v>
      </c>
      <c r="Q2177" s="42" t="n">
        <v>0</v>
      </c>
      <c r="R2177" s="42" t="n">
        <v>0</v>
      </c>
      <c r="S2177" s="42">
        <f>N2177-(J2177-K2177)</f>
        <v/>
      </c>
      <c r="T2177">
        <f>IF(N2177=0,0,IF(AND(ABS(S2177)&gt;Calc!$B$8,ABS(S2177)/ABS(N2177)&gt;Calc!$B$9),1,0))</f>
        <v/>
      </c>
      <c r="U2177">
        <f>IF(AND(A2177=Calc!$B$3,OR(Calc!$B$6="*",G2177=Calc!$B$6),OR(Calc!$B$7="*",F2177=Calc!$B$7)),1,0)</f>
        <v/>
      </c>
      <c r="V2177">
        <f>IF(AND(U2177=1,J2177&gt;0),J2177+ROW()/1000000,0)</f>
        <v/>
      </c>
      <c r="W2177">
        <f>IF(AND(U2177=1,OR(N2177&lt;&gt;0,J2177&lt;&gt;0)),ABS(S2177)+ROW()/1000000,0)</f>
        <v/>
      </c>
      <c r="X2177">
        <f>IF(AND(U2177=1,T2177=1,C2177&lt;&gt;0),ABS(S2177)+ROW()/1000000,0)</f>
        <v/>
      </c>
    </row>
    <row r="2178">
      <c r="A2178" t="n">
        <v>201910</v>
      </c>
      <c r="B2178" t="inlineStr">
        <is>
          <t>10/2019</t>
        </is>
      </c>
      <c r="C2178" t="n">
        <v>23</v>
      </c>
      <c r="D2178" t="inlineStr">
        <is>
          <t>S23</t>
        </is>
      </c>
      <c r="E2178" t="inlineStr">
        <is>
          <t>Nexa Hamburg (S23)</t>
        </is>
      </c>
      <c r="F2178" t="inlineStr">
        <is>
          <t>Đức</t>
        </is>
      </c>
      <c r="G2178" t="inlineStr">
        <is>
          <t>POS</t>
        </is>
      </c>
      <c r="H2178" s="42" t="n">
        <v>18986.2</v>
      </c>
      <c r="I2178" s="42" t="n">
        <v>0</v>
      </c>
      <c r="J2178" s="42" t="n">
        <v>18986.2</v>
      </c>
      <c r="K2178" s="42" t="n">
        <v>0</v>
      </c>
      <c r="L2178" s="42" t="n">
        <v>6</v>
      </c>
      <c r="M2178" s="42" t="n">
        <v>62</v>
      </c>
      <c r="N2178" s="42" t="n">
        <v>18982.55</v>
      </c>
      <c r="O2178" s="42" t="n">
        <v>18986.2</v>
      </c>
      <c r="P2178" s="42" t="n">
        <v>0</v>
      </c>
      <c r="Q2178" s="42" t="n">
        <v>0</v>
      </c>
      <c r="R2178" s="42" t="n">
        <v>0</v>
      </c>
      <c r="S2178" s="42">
        <f>N2178-(J2178-K2178)</f>
        <v/>
      </c>
      <c r="T2178">
        <f>IF(N2178=0,0,IF(AND(ABS(S2178)&gt;Calc!$B$8,ABS(S2178)/ABS(N2178)&gt;Calc!$B$9),1,0))</f>
        <v/>
      </c>
      <c r="U2178">
        <f>IF(AND(A2178=Calc!$B$3,OR(Calc!$B$6="*",G2178=Calc!$B$6),OR(Calc!$B$7="*",F2178=Calc!$B$7)),1,0)</f>
        <v/>
      </c>
      <c r="V2178">
        <f>IF(AND(U2178=1,J2178&gt;0),J2178+ROW()/1000000,0)</f>
        <v/>
      </c>
      <c r="W2178">
        <f>IF(AND(U2178=1,OR(N2178&lt;&gt;0,J2178&lt;&gt;0)),ABS(S2178)+ROW()/1000000,0)</f>
        <v/>
      </c>
      <c r="X2178">
        <f>IF(AND(U2178=1,T2178=1,C2178&lt;&gt;0),ABS(S2178)+ROW()/1000000,0)</f>
        <v/>
      </c>
    </row>
    <row r="2179">
      <c r="A2179" t="n">
        <v>201910</v>
      </c>
      <c r="B2179" t="inlineStr">
        <is>
          <t>10/2019</t>
        </is>
      </c>
      <c r="C2179" t="n">
        <v>24</v>
      </c>
      <c r="D2179" t="inlineStr">
        <is>
          <t>S24</t>
        </is>
      </c>
      <c r="E2179" t="inlineStr">
        <is>
          <t>Nexa Hessen (S24)</t>
        </is>
      </c>
      <c r="F2179" t="inlineStr">
        <is>
          <t>Đức</t>
        </is>
      </c>
      <c r="G2179" t="inlineStr">
        <is>
          <t>POS</t>
        </is>
      </c>
      <c r="H2179" s="42" t="n">
        <v>22046.92</v>
      </c>
      <c r="I2179" s="42" t="n">
        <v>0</v>
      </c>
      <c r="J2179" s="42" t="n">
        <v>22046.92</v>
      </c>
      <c r="K2179" s="42" t="n">
        <v>0</v>
      </c>
      <c r="L2179" s="42" t="n">
        <v>10</v>
      </c>
      <c r="M2179" s="42" t="n">
        <v>89</v>
      </c>
      <c r="N2179" s="42" t="n">
        <v>22046.92</v>
      </c>
      <c r="O2179" s="42" t="n">
        <v>22046.92</v>
      </c>
      <c r="P2179" s="42" t="n">
        <v>0</v>
      </c>
      <c r="Q2179" s="42" t="n">
        <v>0</v>
      </c>
      <c r="R2179" s="42" t="n">
        <v>0</v>
      </c>
      <c r="S2179" s="42">
        <f>N2179-(J2179-K2179)</f>
        <v/>
      </c>
      <c r="T2179">
        <f>IF(N2179=0,0,IF(AND(ABS(S2179)&gt;Calc!$B$8,ABS(S2179)/ABS(N2179)&gt;Calc!$B$9),1,0))</f>
        <v/>
      </c>
      <c r="U2179">
        <f>IF(AND(A2179=Calc!$B$3,OR(Calc!$B$6="*",G2179=Calc!$B$6),OR(Calc!$B$7="*",F2179=Calc!$B$7)),1,0)</f>
        <v/>
      </c>
      <c r="V2179">
        <f>IF(AND(U2179=1,J2179&gt;0),J2179+ROW()/1000000,0)</f>
        <v/>
      </c>
      <c r="W2179">
        <f>IF(AND(U2179=1,OR(N2179&lt;&gt;0,J2179&lt;&gt;0)),ABS(S2179)+ROW()/1000000,0)</f>
        <v/>
      </c>
      <c r="X2179">
        <f>IF(AND(U2179=1,T2179=1,C2179&lt;&gt;0),ABS(S2179)+ROW()/1000000,0)</f>
        <v/>
      </c>
    </row>
    <row r="2180">
      <c r="A2180" t="n">
        <v>201910</v>
      </c>
      <c r="B2180" t="inlineStr">
        <is>
          <t>10/2019</t>
        </is>
      </c>
      <c r="C2180" t="n">
        <v>26</v>
      </c>
      <c r="D2180" t="inlineStr">
        <is>
          <t>S26</t>
        </is>
      </c>
      <c r="E2180" t="inlineStr">
        <is>
          <t>Nexa Saarland (S26)</t>
        </is>
      </c>
      <c r="F2180" t="inlineStr">
        <is>
          <t>Đức</t>
        </is>
      </c>
      <c r="G2180" t="inlineStr">
        <is>
          <t>POS</t>
        </is>
      </c>
      <c r="H2180" s="42" t="n">
        <v>18507.79</v>
      </c>
      <c r="I2180" s="42" t="n">
        <v>0</v>
      </c>
      <c r="J2180" s="42" t="n">
        <v>18507.79</v>
      </c>
      <c r="K2180" s="42" t="n">
        <v>0</v>
      </c>
      <c r="L2180" s="42" t="n">
        <v>9</v>
      </c>
      <c r="M2180" s="42" t="n">
        <v>63</v>
      </c>
      <c r="N2180" s="42" t="n">
        <v>18507.79</v>
      </c>
      <c r="O2180" s="42" t="n">
        <v>18507.79</v>
      </c>
      <c r="P2180" s="42" t="n">
        <v>0</v>
      </c>
      <c r="Q2180" s="42" t="n">
        <v>0</v>
      </c>
      <c r="R2180" s="42" t="n">
        <v>0</v>
      </c>
      <c r="S2180" s="42">
        <f>N2180-(J2180-K2180)</f>
        <v/>
      </c>
      <c r="T2180">
        <f>IF(N2180=0,0,IF(AND(ABS(S2180)&gt;Calc!$B$8,ABS(S2180)/ABS(N2180)&gt;Calc!$B$9),1,0))</f>
        <v/>
      </c>
      <c r="U2180">
        <f>IF(AND(A2180=Calc!$B$3,OR(Calc!$B$6="*",G2180=Calc!$B$6),OR(Calc!$B$7="*",F2180=Calc!$B$7)),1,0)</f>
        <v/>
      </c>
      <c r="V2180">
        <f>IF(AND(U2180=1,J2180&gt;0),J2180+ROW()/1000000,0)</f>
        <v/>
      </c>
      <c r="W2180">
        <f>IF(AND(U2180=1,OR(N2180&lt;&gt;0,J2180&lt;&gt;0)),ABS(S2180)+ROW()/1000000,0)</f>
        <v/>
      </c>
      <c r="X2180">
        <f>IF(AND(U2180=1,T2180=1,C2180&lt;&gt;0),ABS(S2180)+ROW()/1000000,0)</f>
        <v/>
      </c>
    </row>
    <row r="2181">
      <c r="A2181" t="n">
        <v>201910</v>
      </c>
      <c r="B2181" t="inlineStr">
        <is>
          <t>10/2019</t>
        </is>
      </c>
      <c r="C2181" t="n">
        <v>27</v>
      </c>
      <c r="D2181" t="inlineStr">
        <is>
          <t>S27</t>
        </is>
      </c>
      <c r="E2181" t="inlineStr">
        <is>
          <t>Nexa Sachsen-Anhalt (S27)</t>
        </is>
      </c>
      <c r="F2181" t="inlineStr">
        <is>
          <t>Đức</t>
        </is>
      </c>
      <c r="G2181" t="inlineStr">
        <is>
          <t>POS</t>
        </is>
      </c>
      <c r="H2181" s="42" t="n">
        <v>9387.370000000001</v>
      </c>
      <c r="I2181" s="42" t="n">
        <v>0</v>
      </c>
      <c r="J2181" s="42" t="n">
        <v>9387.370000000001</v>
      </c>
      <c r="K2181" s="42" t="n">
        <v>879.4</v>
      </c>
      <c r="L2181" s="42" t="n">
        <v>8</v>
      </c>
      <c r="M2181" s="42" t="n">
        <v>62</v>
      </c>
      <c r="N2181" s="42" t="n">
        <v>8507.969999999999</v>
      </c>
      <c r="O2181" s="42" t="n">
        <v>9387.370000000001</v>
      </c>
      <c r="P2181" s="42" t="n">
        <v>1</v>
      </c>
      <c r="Q2181" s="42" t="n">
        <v>0</v>
      </c>
      <c r="R2181" s="42" t="n">
        <v>0</v>
      </c>
      <c r="S2181" s="42">
        <f>N2181-(J2181-K2181)</f>
        <v/>
      </c>
      <c r="T2181">
        <f>IF(N2181=0,0,IF(AND(ABS(S2181)&gt;Calc!$B$8,ABS(S2181)/ABS(N2181)&gt;Calc!$B$9),1,0))</f>
        <v/>
      </c>
      <c r="U2181">
        <f>IF(AND(A2181=Calc!$B$3,OR(Calc!$B$6="*",G2181=Calc!$B$6),OR(Calc!$B$7="*",F2181=Calc!$B$7)),1,0)</f>
        <v/>
      </c>
      <c r="V2181">
        <f>IF(AND(U2181=1,J2181&gt;0),J2181+ROW()/1000000,0)</f>
        <v/>
      </c>
      <c r="W2181">
        <f>IF(AND(U2181=1,OR(N2181&lt;&gt;0,J2181&lt;&gt;0)),ABS(S2181)+ROW()/1000000,0)</f>
        <v/>
      </c>
      <c r="X2181">
        <f>IF(AND(U2181=1,T2181=1,C2181&lt;&gt;0),ABS(S2181)+ROW()/1000000,0)</f>
        <v/>
      </c>
    </row>
    <row r="2182">
      <c r="A2182" t="n">
        <v>201910</v>
      </c>
      <c r="B2182" t="inlineStr">
        <is>
          <t>10/2019</t>
        </is>
      </c>
      <c r="C2182" t="n">
        <v>29</v>
      </c>
      <c r="D2182" t="inlineStr">
        <is>
          <t>S29</t>
        </is>
      </c>
      <c r="E2182" t="inlineStr">
        <is>
          <t>Nexa Enna (S29)</t>
        </is>
      </c>
      <c r="F2182" t="inlineStr">
        <is>
          <t>Ý</t>
        </is>
      </c>
      <c r="G2182" t="inlineStr">
        <is>
          <t>POS</t>
        </is>
      </c>
      <c r="H2182" s="42" t="n">
        <v>37008.81</v>
      </c>
      <c r="I2182" s="42" t="n">
        <v>0</v>
      </c>
      <c r="J2182" s="42" t="n">
        <v>37008.81</v>
      </c>
      <c r="K2182" s="42" t="n">
        <v>1434</v>
      </c>
      <c r="L2182" s="42" t="n">
        <v>18</v>
      </c>
      <c r="M2182" s="42" t="n">
        <v>138</v>
      </c>
      <c r="N2182" s="42" t="n">
        <v>35574.81</v>
      </c>
      <c r="O2182" s="42" t="n">
        <v>37008.81</v>
      </c>
      <c r="P2182" s="42" t="n">
        <v>0</v>
      </c>
      <c r="Q2182" s="42" t="n">
        <v>0</v>
      </c>
      <c r="R2182" s="42" t="n">
        <v>0</v>
      </c>
      <c r="S2182" s="42">
        <f>N2182-(J2182-K2182)</f>
        <v/>
      </c>
      <c r="T2182">
        <f>IF(N2182=0,0,IF(AND(ABS(S2182)&gt;Calc!$B$8,ABS(S2182)/ABS(N2182)&gt;Calc!$B$9),1,0))</f>
        <v/>
      </c>
      <c r="U2182">
        <f>IF(AND(A2182=Calc!$B$3,OR(Calc!$B$6="*",G2182=Calc!$B$6),OR(Calc!$B$7="*",F2182=Calc!$B$7)),1,0)</f>
        <v/>
      </c>
      <c r="V2182">
        <f>IF(AND(U2182=1,J2182&gt;0),J2182+ROW()/1000000,0)</f>
        <v/>
      </c>
      <c r="W2182">
        <f>IF(AND(U2182=1,OR(N2182&lt;&gt;0,J2182&lt;&gt;0)),ABS(S2182)+ROW()/1000000,0)</f>
        <v/>
      </c>
      <c r="X2182">
        <f>IF(AND(U2182=1,T2182=1,C2182&lt;&gt;0),ABS(S2182)+ROW()/1000000,0)</f>
        <v/>
      </c>
    </row>
    <row r="2183">
      <c r="A2183" t="n">
        <v>201910</v>
      </c>
      <c r="B2183" t="inlineStr">
        <is>
          <t>10/2019</t>
        </is>
      </c>
      <c r="C2183" t="n">
        <v>30</v>
      </c>
      <c r="D2183" t="inlineStr">
        <is>
          <t>S30</t>
        </is>
      </c>
      <c r="E2183" t="inlineStr">
        <is>
          <t>Nexa Pesaro (S30)</t>
        </is>
      </c>
      <c r="F2183" t="inlineStr">
        <is>
          <t>Ý</t>
        </is>
      </c>
      <c r="G2183" t="inlineStr">
        <is>
          <t>POS</t>
        </is>
      </c>
      <c r="H2183" s="42" t="n">
        <v>30024.74</v>
      </c>
      <c r="I2183" s="42" t="n">
        <v>0</v>
      </c>
      <c r="J2183" s="42" t="n">
        <v>30024.74</v>
      </c>
      <c r="K2183" s="42" t="n">
        <v>0</v>
      </c>
      <c r="L2183" s="42" t="n">
        <v>14</v>
      </c>
      <c r="M2183" s="42" t="n">
        <v>123</v>
      </c>
      <c r="N2183" s="42" t="n">
        <v>30024.74</v>
      </c>
      <c r="O2183" s="42" t="n">
        <v>30024.74</v>
      </c>
      <c r="P2183" s="42" t="n">
        <v>0</v>
      </c>
      <c r="Q2183" s="42" t="n">
        <v>0</v>
      </c>
      <c r="R2183" s="42" t="n">
        <v>0</v>
      </c>
      <c r="S2183" s="42">
        <f>N2183-(J2183-K2183)</f>
        <v/>
      </c>
      <c r="T2183">
        <f>IF(N2183=0,0,IF(AND(ABS(S2183)&gt;Calc!$B$8,ABS(S2183)/ABS(N2183)&gt;Calc!$B$9),1,0))</f>
        <v/>
      </c>
      <c r="U2183">
        <f>IF(AND(A2183=Calc!$B$3,OR(Calc!$B$6="*",G2183=Calc!$B$6),OR(Calc!$B$7="*",F2183=Calc!$B$7)),1,0)</f>
        <v/>
      </c>
      <c r="V2183">
        <f>IF(AND(U2183=1,J2183&gt;0),J2183+ROW()/1000000,0)</f>
        <v/>
      </c>
      <c r="W2183">
        <f>IF(AND(U2183=1,OR(N2183&lt;&gt;0,J2183&lt;&gt;0)),ABS(S2183)+ROW()/1000000,0)</f>
        <v/>
      </c>
      <c r="X2183">
        <f>IF(AND(U2183=1,T2183=1,C2183&lt;&gt;0),ABS(S2183)+ROW()/1000000,0)</f>
        <v/>
      </c>
    </row>
    <row r="2184">
      <c r="A2184" t="n">
        <v>201910</v>
      </c>
      <c r="B2184" t="inlineStr">
        <is>
          <t>10/2019</t>
        </is>
      </c>
      <c r="C2184" t="n">
        <v>31</v>
      </c>
      <c r="D2184" t="inlineStr">
        <is>
          <t>S31</t>
        </is>
      </c>
      <c r="E2184" t="inlineStr">
        <is>
          <t>Nexa Drenthe (S31)</t>
        </is>
      </c>
      <c r="F2184" t="inlineStr">
        <is>
          <t>Hà Lan</t>
        </is>
      </c>
      <c r="G2184" t="inlineStr">
        <is>
          <t>POS</t>
        </is>
      </c>
      <c r="H2184" s="42" t="n">
        <v>11563.59</v>
      </c>
      <c r="I2184" s="42" t="n">
        <v>0</v>
      </c>
      <c r="J2184" s="42" t="n">
        <v>11563.59</v>
      </c>
      <c r="K2184" s="42" t="n">
        <v>0</v>
      </c>
      <c r="L2184" s="42" t="n">
        <v>6</v>
      </c>
      <c r="M2184" s="42" t="n">
        <v>69</v>
      </c>
      <c r="N2184" s="42" t="n">
        <v>11563.59</v>
      </c>
      <c r="O2184" s="42" t="n">
        <v>11563.59</v>
      </c>
      <c r="P2184" s="42" t="n">
        <v>0</v>
      </c>
      <c r="Q2184" s="42" t="n">
        <v>0</v>
      </c>
      <c r="R2184" s="42" t="n">
        <v>0</v>
      </c>
      <c r="S2184" s="42">
        <f>N2184-(J2184-K2184)</f>
        <v/>
      </c>
      <c r="T2184">
        <f>IF(N2184=0,0,IF(AND(ABS(S2184)&gt;Calc!$B$8,ABS(S2184)/ABS(N2184)&gt;Calc!$B$9),1,0))</f>
        <v/>
      </c>
      <c r="U2184">
        <f>IF(AND(A2184=Calc!$B$3,OR(Calc!$B$6="*",G2184=Calc!$B$6),OR(Calc!$B$7="*",F2184=Calc!$B$7)),1,0)</f>
        <v/>
      </c>
      <c r="V2184">
        <f>IF(AND(U2184=1,J2184&gt;0),J2184+ROW()/1000000,0)</f>
        <v/>
      </c>
      <c r="W2184">
        <f>IF(AND(U2184=1,OR(N2184&lt;&gt;0,J2184&lt;&gt;0)),ABS(S2184)+ROW()/1000000,0)</f>
        <v/>
      </c>
      <c r="X2184">
        <f>IF(AND(U2184=1,T2184=1,C2184&lt;&gt;0),ABS(S2184)+ROW()/1000000,0)</f>
        <v/>
      </c>
    </row>
    <row r="2185">
      <c r="A2185" t="n">
        <v>201910</v>
      </c>
      <c r="B2185" t="inlineStr">
        <is>
          <t>10/2019</t>
        </is>
      </c>
      <c r="C2185" t="n">
        <v>32</v>
      </c>
      <c r="D2185" t="inlineStr">
        <is>
          <t>S32</t>
        </is>
      </c>
      <c r="E2185" t="inlineStr">
        <is>
          <t>Nexa Flevoland (S32)</t>
        </is>
      </c>
      <c r="F2185" t="inlineStr">
        <is>
          <t>Hà Lan</t>
        </is>
      </c>
      <c r="G2185" t="inlineStr">
        <is>
          <t>POS</t>
        </is>
      </c>
      <c r="H2185" s="42" t="n">
        <v>2933.93</v>
      </c>
      <c r="I2185" s="42" t="n">
        <v>0</v>
      </c>
      <c r="J2185" s="42" t="n">
        <v>2933.93</v>
      </c>
      <c r="K2185" s="42" t="n">
        <v>0</v>
      </c>
      <c r="L2185" s="42" t="n">
        <v>2</v>
      </c>
      <c r="M2185" s="42" t="n">
        <v>10</v>
      </c>
      <c r="N2185" s="42" t="n">
        <v>2933.93</v>
      </c>
      <c r="O2185" s="42" t="n">
        <v>2933.93</v>
      </c>
      <c r="P2185" s="42" t="n">
        <v>0</v>
      </c>
      <c r="Q2185" s="42" t="n">
        <v>0</v>
      </c>
      <c r="R2185" s="42" t="n">
        <v>0</v>
      </c>
      <c r="S2185" s="42">
        <f>N2185-(J2185-K2185)</f>
        <v/>
      </c>
      <c r="T2185">
        <f>IF(N2185=0,0,IF(AND(ABS(S2185)&gt;Calc!$B$8,ABS(S2185)/ABS(N2185)&gt;Calc!$B$9),1,0))</f>
        <v/>
      </c>
      <c r="U2185">
        <f>IF(AND(A2185=Calc!$B$3,OR(Calc!$B$6="*",G2185=Calc!$B$6),OR(Calc!$B$7="*",F2185=Calc!$B$7)),1,0)</f>
        <v/>
      </c>
      <c r="V2185">
        <f>IF(AND(U2185=1,J2185&gt;0),J2185+ROW()/1000000,0)</f>
        <v/>
      </c>
      <c r="W2185">
        <f>IF(AND(U2185=1,OR(N2185&lt;&gt;0,J2185&lt;&gt;0)),ABS(S2185)+ROW()/1000000,0)</f>
        <v/>
      </c>
      <c r="X2185">
        <f>IF(AND(U2185=1,T2185=1,C2185&lt;&gt;0),ABS(S2185)+ROW()/1000000,0)</f>
        <v/>
      </c>
    </row>
    <row r="2186">
      <c r="A2186" t="n">
        <v>201910</v>
      </c>
      <c r="B2186" t="inlineStr">
        <is>
          <t>10/2019</t>
        </is>
      </c>
      <c r="C2186" t="n">
        <v>33</v>
      </c>
      <c r="D2186" t="inlineStr">
        <is>
          <t>S33</t>
        </is>
      </c>
      <c r="E2186" t="inlineStr">
        <is>
          <t>Nexa Friesland (S33)</t>
        </is>
      </c>
      <c r="F2186" t="inlineStr">
        <is>
          <t>Hà Lan</t>
        </is>
      </c>
      <c r="G2186" t="inlineStr">
        <is>
          <t>POS</t>
        </is>
      </c>
      <c r="H2186" s="42" t="n">
        <v>6884.84</v>
      </c>
      <c r="I2186" s="42" t="n">
        <v>0</v>
      </c>
      <c r="J2186" s="42" t="n">
        <v>6884.84</v>
      </c>
      <c r="K2186" s="42" t="n">
        <v>259.8</v>
      </c>
      <c r="L2186" s="42" t="n">
        <v>7</v>
      </c>
      <c r="M2186" s="42" t="n">
        <v>43</v>
      </c>
      <c r="N2186" s="42" t="n">
        <v>6625.04</v>
      </c>
      <c r="O2186" s="42" t="n">
        <v>6884.84</v>
      </c>
      <c r="P2186" s="42" t="n">
        <v>1</v>
      </c>
      <c r="Q2186" s="42" t="n">
        <v>0</v>
      </c>
      <c r="R2186" s="42" t="n">
        <v>0</v>
      </c>
      <c r="S2186" s="42">
        <f>N2186-(J2186-K2186)</f>
        <v/>
      </c>
      <c r="T2186">
        <f>IF(N2186=0,0,IF(AND(ABS(S2186)&gt;Calc!$B$8,ABS(S2186)/ABS(N2186)&gt;Calc!$B$9),1,0))</f>
        <v/>
      </c>
      <c r="U2186">
        <f>IF(AND(A2186=Calc!$B$3,OR(Calc!$B$6="*",G2186=Calc!$B$6),OR(Calc!$B$7="*",F2186=Calc!$B$7)),1,0)</f>
        <v/>
      </c>
      <c r="V2186">
        <f>IF(AND(U2186=1,J2186&gt;0),J2186+ROW()/1000000,0)</f>
        <v/>
      </c>
      <c r="W2186">
        <f>IF(AND(U2186=1,OR(N2186&lt;&gt;0,J2186&lt;&gt;0)),ABS(S2186)+ROW()/1000000,0)</f>
        <v/>
      </c>
      <c r="X2186">
        <f>IF(AND(U2186=1,T2186=1,C2186&lt;&gt;0),ABS(S2186)+ROW()/1000000,0)</f>
        <v/>
      </c>
    </row>
    <row r="2187">
      <c r="A2187" t="n">
        <v>201910</v>
      </c>
      <c r="B2187" t="inlineStr">
        <is>
          <t>10/2019</t>
        </is>
      </c>
      <c r="C2187" t="n">
        <v>36</v>
      </c>
      <c r="D2187" t="inlineStr">
        <is>
          <t>S36</t>
        </is>
      </c>
      <c r="E2187" t="inlineStr">
        <is>
          <t>Nexa Armagh (S36)</t>
        </is>
      </c>
      <c r="F2187" t="inlineStr">
        <is>
          <t>Anh</t>
        </is>
      </c>
      <c r="G2187" t="inlineStr">
        <is>
          <t>POS</t>
        </is>
      </c>
      <c r="H2187" s="42" t="n">
        <v>23320.24</v>
      </c>
      <c r="I2187" s="42" t="n">
        <v>0</v>
      </c>
      <c r="J2187" s="42" t="n">
        <v>23320.24</v>
      </c>
      <c r="K2187" s="42" t="n">
        <v>269.95</v>
      </c>
      <c r="L2187" s="42" t="n">
        <v>14</v>
      </c>
      <c r="M2187" s="42" t="n">
        <v>75</v>
      </c>
      <c r="N2187" s="42" t="n">
        <v>23050.29</v>
      </c>
      <c r="O2187" s="42" t="n">
        <v>23320.24</v>
      </c>
      <c r="P2187" s="42" t="n">
        <v>0</v>
      </c>
      <c r="Q2187" s="42" t="n">
        <v>0</v>
      </c>
      <c r="R2187" s="42" t="n">
        <v>0</v>
      </c>
      <c r="S2187" s="42">
        <f>N2187-(J2187-K2187)</f>
        <v/>
      </c>
      <c r="T2187">
        <f>IF(N2187=0,0,IF(AND(ABS(S2187)&gt;Calc!$B$8,ABS(S2187)/ABS(N2187)&gt;Calc!$B$9),1,0))</f>
        <v/>
      </c>
      <c r="U2187">
        <f>IF(AND(A2187=Calc!$B$3,OR(Calc!$B$6="*",G2187=Calc!$B$6),OR(Calc!$B$7="*",F2187=Calc!$B$7)),1,0)</f>
        <v/>
      </c>
      <c r="V2187">
        <f>IF(AND(U2187=1,J2187&gt;0),J2187+ROW()/1000000,0)</f>
        <v/>
      </c>
      <c r="W2187">
        <f>IF(AND(U2187=1,OR(N2187&lt;&gt;0,J2187&lt;&gt;0)),ABS(S2187)+ROW()/1000000,0)</f>
        <v/>
      </c>
      <c r="X2187">
        <f>IF(AND(U2187=1,T2187=1,C2187&lt;&gt;0),ABS(S2187)+ROW()/1000000,0)</f>
        <v/>
      </c>
    </row>
    <row r="2188">
      <c r="A2188" t="n">
        <v>201910</v>
      </c>
      <c r="B2188" t="inlineStr">
        <is>
          <t>10/2019</t>
        </is>
      </c>
      <c r="C2188" t="n">
        <v>37</v>
      </c>
      <c r="D2188" t="inlineStr">
        <is>
          <t>S37</t>
        </is>
      </c>
      <c r="E2188" t="inlineStr">
        <is>
          <t>Nexa Ayrshire (S37)</t>
        </is>
      </c>
      <c r="F2188" t="inlineStr">
        <is>
          <t>Anh</t>
        </is>
      </c>
      <c r="G2188" t="inlineStr">
        <is>
          <t>POS</t>
        </is>
      </c>
      <c r="H2188" s="42" t="n">
        <v>12930.72</v>
      </c>
      <c r="I2188" s="42" t="n">
        <v>0</v>
      </c>
      <c r="J2188" s="42" t="n">
        <v>12930.72</v>
      </c>
      <c r="K2188" s="42" t="n">
        <v>259.99</v>
      </c>
      <c r="L2188" s="42" t="n">
        <v>10</v>
      </c>
      <c r="M2188" s="42" t="n">
        <v>87</v>
      </c>
      <c r="N2188" s="42" t="n">
        <v>12670.73</v>
      </c>
      <c r="O2188" s="42" t="n">
        <v>12930.72</v>
      </c>
      <c r="P2188" s="42" t="n">
        <v>0</v>
      </c>
      <c r="Q2188" s="42" t="n">
        <v>0</v>
      </c>
      <c r="R2188" s="42" t="n">
        <v>0</v>
      </c>
      <c r="S2188" s="42">
        <f>N2188-(J2188-K2188)</f>
        <v/>
      </c>
      <c r="T2188">
        <f>IF(N2188=0,0,IF(AND(ABS(S2188)&gt;Calc!$B$8,ABS(S2188)/ABS(N2188)&gt;Calc!$B$9),1,0))</f>
        <v/>
      </c>
      <c r="U2188">
        <f>IF(AND(A2188=Calc!$B$3,OR(Calc!$B$6="*",G2188=Calc!$B$6),OR(Calc!$B$7="*",F2188=Calc!$B$7)),1,0)</f>
        <v/>
      </c>
      <c r="V2188">
        <f>IF(AND(U2188=1,J2188&gt;0),J2188+ROW()/1000000,0)</f>
        <v/>
      </c>
      <c r="W2188">
        <f>IF(AND(U2188=1,OR(N2188&lt;&gt;0,J2188&lt;&gt;0)),ABS(S2188)+ROW()/1000000,0)</f>
        <v/>
      </c>
      <c r="X2188">
        <f>IF(AND(U2188=1,T2188=1,C2188&lt;&gt;0),ABS(S2188)+ROW()/1000000,0)</f>
        <v/>
      </c>
    </row>
    <row r="2189">
      <c r="A2189" t="n">
        <v>201910</v>
      </c>
      <c r="B2189" t="inlineStr">
        <is>
          <t>10/2019</t>
        </is>
      </c>
      <c r="C2189" t="n">
        <v>38</v>
      </c>
      <c r="D2189" t="inlineStr">
        <is>
          <t>S38</t>
        </is>
      </c>
      <c r="E2189" t="inlineStr">
        <is>
          <t>Nexa Belfast (S38)</t>
        </is>
      </c>
      <c r="F2189" t="inlineStr">
        <is>
          <t>Anh</t>
        </is>
      </c>
      <c r="G2189" t="inlineStr">
        <is>
          <t>POS</t>
        </is>
      </c>
      <c r="H2189" s="42" t="n">
        <v>22711.35</v>
      </c>
      <c r="I2189" s="42" t="n">
        <v>0</v>
      </c>
      <c r="J2189" s="42" t="n">
        <v>22711.35</v>
      </c>
      <c r="K2189" s="42" t="n">
        <v>0</v>
      </c>
      <c r="L2189" s="42" t="n">
        <v>14</v>
      </c>
      <c r="M2189" s="42" t="n">
        <v>100</v>
      </c>
      <c r="N2189" s="42" t="n">
        <v>22711.35</v>
      </c>
      <c r="O2189" s="42" t="n">
        <v>22711.35</v>
      </c>
      <c r="P2189" s="42" t="n">
        <v>1</v>
      </c>
      <c r="Q2189" s="42" t="n">
        <v>0</v>
      </c>
      <c r="R2189" s="42" t="n">
        <v>0</v>
      </c>
      <c r="S2189" s="42">
        <f>N2189-(J2189-K2189)</f>
        <v/>
      </c>
      <c r="T2189">
        <f>IF(N2189=0,0,IF(AND(ABS(S2189)&gt;Calc!$B$8,ABS(S2189)/ABS(N2189)&gt;Calc!$B$9),1,0))</f>
        <v/>
      </c>
      <c r="U2189">
        <f>IF(AND(A2189=Calc!$B$3,OR(Calc!$B$6="*",G2189=Calc!$B$6),OR(Calc!$B$7="*",F2189=Calc!$B$7)),1,0)</f>
        <v/>
      </c>
      <c r="V2189">
        <f>IF(AND(U2189=1,J2189&gt;0),J2189+ROW()/1000000,0)</f>
        <v/>
      </c>
      <c r="W2189">
        <f>IF(AND(U2189=1,OR(N2189&lt;&gt;0,J2189&lt;&gt;0)),ABS(S2189)+ROW()/1000000,0)</f>
        <v/>
      </c>
      <c r="X2189">
        <f>IF(AND(U2189=1,T2189=1,C2189&lt;&gt;0),ABS(S2189)+ROW()/1000000,0)</f>
        <v/>
      </c>
    </row>
    <row r="2190">
      <c r="A2190" t="n">
        <v>201910</v>
      </c>
      <c r="B2190" t="inlineStr">
        <is>
          <t>10/2019</t>
        </is>
      </c>
      <c r="C2190" t="n">
        <v>39</v>
      </c>
      <c r="D2190" t="inlineStr">
        <is>
          <t>S39</t>
        </is>
      </c>
      <c r="E2190" t="inlineStr">
        <is>
          <t>Nexa Blaenau Gwent (S39)</t>
        </is>
      </c>
      <c r="F2190" t="inlineStr">
        <is>
          <t>Anh</t>
        </is>
      </c>
      <c r="G2190" t="inlineStr">
        <is>
          <t>POS</t>
        </is>
      </c>
      <c r="H2190" s="42" t="n">
        <v>20757.56</v>
      </c>
      <c r="I2190" s="42" t="n">
        <v>0</v>
      </c>
      <c r="J2190" s="42" t="n">
        <v>20757.56</v>
      </c>
      <c r="K2190" s="42" t="n">
        <v>0</v>
      </c>
      <c r="L2190" s="42" t="n">
        <v>11</v>
      </c>
      <c r="M2190" s="42" t="n">
        <v>98</v>
      </c>
      <c r="N2190" s="42" t="n">
        <v>20757.56</v>
      </c>
      <c r="O2190" s="42" t="n">
        <v>20757.56</v>
      </c>
      <c r="P2190" s="42" t="n">
        <v>0</v>
      </c>
      <c r="Q2190" s="42" t="n">
        <v>0</v>
      </c>
      <c r="R2190" s="42" t="n">
        <v>0</v>
      </c>
      <c r="S2190" s="42">
        <f>N2190-(J2190-K2190)</f>
        <v/>
      </c>
      <c r="T2190">
        <f>IF(N2190=0,0,IF(AND(ABS(S2190)&gt;Calc!$B$8,ABS(S2190)/ABS(N2190)&gt;Calc!$B$9),1,0))</f>
        <v/>
      </c>
      <c r="U2190">
        <f>IF(AND(A2190=Calc!$B$3,OR(Calc!$B$6="*",G2190=Calc!$B$6),OR(Calc!$B$7="*",F2190=Calc!$B$7)),1,0)</f>
        <v/>
      </c>
      <c r="V2190">
        <f>IF(AND(U2190=1,J2190&gt;0),J2190+ROW()/1000000,0)</f>
        <v/>
      </c>
      <c r="W2190">
        <f>IF(AND(U2190=1,OR(N2190&lt;&gt;0,J2190&lt;&gt;0)),ABS(S2190)+ROW()/1000000,0)</f>
        <v/>
      </c>
      <c r="X2190">
        <f>IF(AND(U2190=1,T2190=1,C2190&lt;&gt;0),ABS(S2190)+ROW()/1000000,0)</f>
        <v/>
      </c>
    </row>
    <row r="2191">
      <c r="A2191" t="n">
        <v>201910</v>
      </c>
      <c r="B2191" t="inlineStr">
        <is>
          <t>10/2019</t>
        </is>
      </c>
      <c r="C2191" t="n">
        <v>40</v>
      </c>
      <c r="D2191" t="inlineStr">
        <is>
          <t>S40</t>
        </is>
      </c>
      <c r="E2191" t="inlineStr">
        <is>
          <t>Nexa Dungannon and South Tyrone (S40)</t>
        </is>
      </c>
      <c r="F2191" t="inlineStr">
        <is>
          <t>Anh</t>
        </is>
      </c>
      <c r="G2191" t="inlineStr">
        <is>
          <t>POS</t>
        </is>
      </c>
      <c r="H2191" s="42" t="n">
        <v>21895.83</v>
      </c>
      <c r="I2191" s="42" t="n">
        <v>0</v>
      </c>
      <c r="J2191" s="42" t="n">
        <v>21895.83</v>
      </c>
      <c r="K2191" s="42" t="n">
        <v>13.76</v>
      </c>
      <c r="L2191" s="42" t="n">
        <v>14</v>
      </c>
      <c r="M2191" s="42" t="n">
        <v>91</v>
      </c>
      <c r="N2191" s="42" t="n">
        <v>21882.07</v>
      </c>
      <c r="O2191" s="42" t="n">
        <v>21895.83</v>
      </c>
      <c r="P2191" s="42" t="n">
        <v>0</v>
      </c>
      <c r="Q2191" s="42" t="n">
        <v>0</v>
      </c>
      <c r="R2191" s="42" t="n">
        <v>0</v>
      </c>
      <c r="S2191" s="42">
        <f>N2191-(J2191-K2191)</f>
        <v/>
      </c>
      <c r="T2191">
        <f>IF(N2191=0,0,IF(AND(ABS(S2191)&gt;Calc!$B$8,ABS(S2191)/ABS(N2191)&gt;Calc!$B$9),1,0))</f>
        <v/>
      </c>
      <c r="U2191">
        <f>IF(AND(A2191=Calc!$B$3,OR(Calc!$B$6="*",G2191=Calc!$B$6),OR(Calc!$B$7="*",F2191=Calc!$B$7)),1,0)</f>
        <v/>
      </c>
      <c r="V2191">
        <f>IF(AND(U2191=1,J2191&gt;0),J2191+ROW()/1000000,0)</f>
        <v/>
      </c>
      <c r="W2191">
        <f>IF(AND(U2191=1,OR(N2191&lt;&gt;0,J2191&lt;&gt;0)),ABS(S2191)+ROW()/1000000,0)</f>
        <v/>
      </c>
      <c r="X2191">
        <f>IF(AND(U2191=1,T2191=1,C2191&lt;&gt;0),ABS(S2191)+ROW()/1000000,0)</f>
        <v/>
      </c>
    </row>
    <row r="2192">
      <c r="A2192" t="n">
        <v>201910</v>
      </c>
      <c r="B2192" t="inlineStr">
        <is>
          <t>10/2019</t>
        </is>
      </c>
      <c r="C2192" t="n">
        <v>42</v>
      </c>
      <c r="D2192" t="inlineStr">
        <is>
          <t>S42</t>
        </is>
      </c>
      <c r="E2192" t="inlineStr">
        <is>
          <t>Nexa North Down (S42)</t>
        </is>
      </c>
      <c r="F2192" t="inlineStr">
        <is>
          <t>Anh</t>
        </is>
      </c>
      <c r="G2192" t="inlineStr">
        <is>
          <t>POS</t>
        </is>
      </c>
      <c r="H2192" s="42" t="n">
        <v>15243.27</v>
      </c>
      <c r="I2192" s="42" t="n">
        <v>0</v>
      </c>
      <c r="J2192" s="42" t="n">
        <v>15243.27</v>
      </c>
      <c r="K2192" s="42" t="n">
        <v>52.09</v>
      </c>
      <c r="L2192" s="42" t="n">
        <v>8</v>
      </c>
      <c r="M2192" s="42" t="n">
        <v>55</v>
      </c>
      <c r="N2192" s="42" t="n">
        <v>15191.18</v>
      </c>
      <c r="O2192" s="42" t="n">
        <v>15243.27</v>
      </c>
      <c r="P2192" s="42" t="n">
        <v>1</v>
      </c>
      <c r="Q2192" s="42" t="n">
        <v>0</v>
      </c>
      <c r="R2192" s="42" t="n">
        <v>0</v>
      </c>
      <c r="S2192" s="42">
        <f>N2192-(J2192-K2192)</f>
        <v/>
      </c>
      <c r="T2192">
        <f>IF(N2192=0,0,IF(AND(ABS(S2192)&gt;Calc!$B$8,ABS(S2192)/ABS(N2192)&gt;Calc!$B$9),1,0))</f>
        <v/>
      </c>
      <c r="U2192">
        <f>IF(AND(A2192=Calc!$B$3,OR(Calc!$B$6="*",G2192=Calc!$B$6),OR(Calc!$B$7="*",F2192=Calc!$B$7)),1,0)</f>
        <v/>
      </c>
      <c r="V2192">
        <f>IF(AND(U2192=1,J2192&gt;0),J2192+ROW()/1000000,0)</f>
        <v/>
      </c>
      <c r="W2192">
        <f>IF(AND(U2192=1,OR(N2192&lt;&gt;0,J2192&lt;&gt;0)),ABS(S2192)+ROW()/1000000,0)</f>
        <v/>
      </c>
      <c r="X2192">
        <f>IF(AND(U2192=1,T2192=1,C2192&lt;&gt;0),ABS(S2192)+ROW()/1000000,0)</f>
        <v/>
      </c>
    </row>
    <row r="2193">
      <c r="A2193" t="n">
        <v>201910</v>
      </c>
      <c r="B2193" t="inlineStr">
        <is>
          <t>10/2019</t>
        </is>
      </c>
      <c r="C2193" t="n">
        <v>43</v>
      </c>
      <c r="D2193" t="inlineStr">
        <is>
          <t>S43</t>
        </is>
      </c>
      <c r="E2193" t="inlineStr">
        <is>
          <t>Nexa Alaska (S43)</t>
        </is>
      </c>
      <c r="F2193" t="inlineStr">
        <is>
          <t>Mỹ</t>
        </is>
      </c>
      <c r="G2193" t="inlineStr">
        <is>
          <t>POS</t>
        </is>
      </c>
      <c r="H2193" s="42" t="n">
        <v>48128.03</v>
      </c>
      <c r="I2193" s="42" t="n">
        <v>0</v>
      </c>
      <c r="J2193" s="42" t="n">
        <v>48128.03</v>
      </c>
      <c r="K2193" s="42" t="n">
        <v>0</v>
      </c>
      <c r="L2193" s="42" t="n">
        <v>17</v>
      </c>
      <c r="M2193" s="42" t="n">
        <v>149</v>
      </c>
      <c r="N2193" s="42" t="n">
        <v>48128.03</v>
      </c>
      <c r="O2193" s="42" t="n">
        <v>48128.03</v>
      </c>
      <c r="P2193" s="42" t="n">
        <v>0</v>
      </c>
      <c r="Q2193" s="42" t="n">
        <v>0</v>
      </c>
      <c r="R2193" s="42" t="n">
        <v>0</v>
      </c>
      <c r="S2193" s="42">
        <f>N2193-(J2193-K2193)</f>
        <v/>
      </c>
      <c r="T2193">
        <f>IF(N2193=0,0,IF(AND(ABS(S2193)&gt;Calc!$B$8,ABS(S2193)/ABS(N2193)&gt;Calc!$B$9),1,0))</f>
        <v/>
      </c>
      <c r="U2193">
        <f>IF(AND(A2193=Calc!$B$3,OR(Calc!$B$6="*",G2193=Calc!$B$6),OR(Calc!$B$7="*",F2193=Calc!$B$7)),1,0)</f>
        <v/>
      </c>
      <c r="V2193">
        <f>IF(AND(U2193=1,J2193&gt;0),J2193+ROW()/1000000,0)</f>
        <v/>
      </c>
      <c r="W2193">
        <f>IF(AND(U2193=1,OR(N2193&lt;&gt;0,J2193&lt;&gt;0)),ABS(S2193)+ROW()/1000000,0)</f>
        <v/>
      </c>
      <c r="X2193">
        <f>IF(AND(U2193=1,T2193=1,C2193&lt;&gt;0),ABS(S2193)+ROW()/1000000,0)</f>
        <v/>
      </c>
    </row>
    <row r="2194">
      <c r="A2194" t="n">
        <v>201910</v>
      </c>
      <c r="B2194" t="inlineStr">
        <is>
          <t>10/2019</t>
        </is>
      </c>
      <c r="C2194" t="n">
        <v>44</v>
      </c>
      <c r="D2194" t="inlineStr">
        <is>
          <t>S44</t>
        </is>
      </c>
      <c r="E2194" t="inlineStr">
        <is>
          <t>Nexa Arkansas (S44)</t>
        </is>
      </c>
      <c r="F2194" t="inlineStr">
        <is>
          <t>Mỹ</t>
        </is>
      </c>
      <c r="G2194" t="inlineStr">
        <is>
          <t>POS</t>
        </is>
      </c>
      <c r="H2194" s="42" t="n">
        <v>18916.35</v>
      </c>
      <c r="I2194" s="42" t="n">
        <v>0</v>
      </c>
      <c r="J2194" s="42" t="n">
        <v>18916.35</v>
      </c>
      <c r="K2194" s="42" t="n">
        <v>0</v>
      </c>
      <c r="L2194" s="42" t="n">
        <v>23</v>
      </c>
      <c r="M2194" s="42" t="n">
        <v>116</v>
      </c>
      <c r="N2194" s="42" t="n">
        <v>18916.35</v>
      </c>
      <c r="O2194" s="42" t="n">
        <v>18916.35</v>
      </c>
      <c r="P2194" s="42" t="n">
        <v>0</v>
      </c>
      <c r="Q2194" s="42" t="n">
        <v>0</v>
      </c>
      <c r="R2194" s="42" t="n">
        <v>0</v>
      </c>
      <c r="S2194" s="42">
        <f>N2194-(J2194-K2194)</f>
        <v/>
      </c>
      <c r="T2194">
        <f>IF(N2194=0,0,IF(AND(ABS(S2194)&gt;Calc!$B$8,ABS(S2194)/ABS(N2194)&gt;Calc!$B$9),1,0))</f>
        <v/>
      </c>
      <c r="U2194">
        <f>IF(AND(A2194=Calc!$B$3,OR(Calc!$B$6="*",G2194=Calc!$B$6),OR(Calc!$B$7="*",F2194=Calc!$B$7)),1,0)</f>
        <v/>
      </c>
      <c r="V2194">
        <f>IF(AND(U2194=1,J2194&gt;0),J2194+ROW()/1000000,0)</f>
        <v/>
      </c>
      <c r="W2194">
        <f>IF(AND(U2194=1,OR(N2194&lt;&gt;0,J2194&lt;&gt;0)),ABS(S2194)+ROW()/1000000,0)</f>
        <v/>
      </c>
      <c r="X2194">
        <f>IF(AND(U2194=1,T2194=1,C2194&lt;&gt;0),ABS(S2194)+ROW()/1000000,0)</f>
        <v/>
      </c>
    </row>
    <row r="2195">
      <c r="A2195" t="n">
        <v>201910</v>
      </c>
      <c r="B2195" t="inlineStr">
        <is>
          <t>10/2019</t>
        </is>
      </c>
      <c r="C2195" t="n">
        <v>45</v>
      </c>
      <c r="D2195" t="inlineStr">
        <is>
          <t>S45</t>
        </is>
      </c>
      <c r="E2195" t="inlineStr">
        <is>
          <t>Nexa Connecticut (S45)</t>
        </is>
      </c>
      <c r="F2195" t="inlineStr">
        <is>
          <t>Mỹ</t>
        </is>
      </c>
      <c r="G2195" t="inlineStr">
        <is>
          <t>POS</t>
        </is>
      </c>
      <c r="H2195" s="42" t="n">
        <v>31386.31</v>
      </c>
      <c r="I2195" s="42" t="n">
        <v>0</v>
      </c>
      <c r="J2195" s="42" t="n">
        <v>31386.31</v>
      </c>
      <c r="K2195" s="42" t="n">
        <v>33.98</v>
      </c>
      <c r="L2195" s="42" t="n">
        <v>22</v>
      </c>
      <c r="M2195" s="42" t="n">
        <v>150</v>
      </c>
      <c r="N2195" s="42" t="n">
        <v>31352.33</v>
      </c>
      <c r="O2195" s="42" t="n">
        <v>31386.31</v>
      </c>
      <c r="P2195" s="42" t="n">
        <v>0</v>
      </c>
      <c r="Q2195" s="42" t="n">
        <v>0</v>
      </c>
      <c r="R2195" s="42" t="n">
        <v>0</v>
      </c>
      <c r="S2195" s="42">
        <f>N2195-(J2195-K2195)</f>
        <v/>
      </c>
      <c r="T2195">
        <f>IF(N2195=0,0,IF(AND(ABS(S2195)&gt;Calc!$B$8,ABS(S2195)/ABS(N2195)&gt;Calc!$B$9),1,0))</f>
        <v/>
      </c>
      <c r="U2195">
        <f>IF(AND(A2195=Calc!$B$3,OR(Calc!$B$6="*",G2195=Calc!$B$6),OR(Calc!$B$7="*",F2195=Calc!$B$7)),1,0)</f>
        <v/>
      </c>
      <c r="V2195">
        <f>IF(AND(U2195=1,J2195&gt;0),J2195+ROW()/1000000,0)</f>
        <v/>
      </c>
      <c r="W2195">
        <f>IF(AND(U2195=1,OR(N2195&lt;&gt;0,J2195&lt;&gt;0)),ABS(S2195)+ROW()/1000000,0)</f>
        <v/>
      </c>
      <c r="X2195">
        <f>IF(AND(U2195=1,T2195=1,C2195&lt;&gt;0),ABS(S2195)+ROW()/1000000,0)</f>
        <v/>
      </c>
    </row>
    <row r="2196">
      <c r="A2196" t="n">
        <v>201910</v>
      </c>
      <c r="B2196" t="inlineStr">
        <is>
          <t>10/2019</t>
        </is>
      </c>
      <c r="C2196" t="n">
        <v>47</v>
      </c>
      <c r="D2196" t="inlineStr">
        <is>
          <t>S47</t>
        </is>
      </c>
      <c r="E2196" t="inlineStr">
        <is>
          <t>Nexa Hawaii (S47)</t>
        </is>
      </c>
      <c r="F2196" t="inlineStr">
        <is>
          <t>Mỹ</t>
        </is>
      </c>
      <c r="G2196" t="inlineStr">
        <is>
          <t>POS</t>
        </is>
      </c>
      <c r="H2196" s="42" t="n">
        <v>84616.17</v>
      </c>
      <c r="I2196" s="42" t="n">
        <v>0</v>
      </c>
      <c r="J2196" s="42" t="n">
        <v>84616.17</v>
      </c>
      <c r="K2196" s="42" t="n">
        <v>753.38</v>
      </c>
      <c r="L2196" s="42" t="n">
        <v>23</v>
      </c>
      <c r="M2196" s="42" t="n">
        <v>184</v>
      </c>
      <c r="N2196" s="42" t="n">
        <v>82783.14999999999</v>
      </c>
      <c r="O2196" s="42" t="n">
        <v>84616.17</v>
      </c>
      <c r="P2196" s="42" t="n">
        <v>0</v>
      </c>
      <c r="Q2196" s="42" t="n">
        <v>0</v>
      </c>
      <c r="R2196" s="42" t="n">
        <v>0</v>
      </c>
      <c r="S2196" s="42">
        <f>N2196-(J2196-K2196)</f>
        <v/>
      </c>
      <c r="T2196">
        <f>IF(N2196=0,0,IF(AND(ABS(S2196)&gt;Calc!$B$8,ABS(S2196)/ABS(N2196)&gt;Calc!$B$9),1,0))</f>
        <v/>
      </c>
      <c r="U2196">
        <f>IF(AND(A2196=Calc!$B$3,OR(Calc!$B$6="*",G2196=Calc!$B$6),OR(Calc!$B$7="*",F2196=Calc!$B$7)),1,0)</f>
        <v/>
      </c>
      <c r="V2196">
        <f>IF(AND(U2196=1,J2196&gt;0),J2196+ROW()/1000000,0)</f>
        <v/>
      </c>
      <c r="W2196">
        <f>IF(AND(U2196=1,OR(N2196&lt;&gt;0,J2196&lt;&gt;0)),ABS(S2196)+ROW()/1000000,0)</f>
        <v/>
      </c>
      <c r="X2196">
        <f>IF(AND(U2196=1,T2196=1,C2196&lt;&gt;0),ABS(S2196)+ROW()/1000000,0)</f>
        <v/>
      </c>
    </row>
    <row r="2197">
      <c r="A2197" t="n">
        <v>201910</v>
      </c>
      <c r="B2197" t="inlineStr">
        <is>
          <t>10/2019</t>
        </is>
      </c>
      <c r="C2197" t="n">
        <v>48</v>
      </c>
      <c r="D2197" t="inlineStr">
        <is>
          <t>S48</t>
        </is>
      </c>
      <c r="E2197" t="inlineStr">
        <is>
          <t>Nexa Idaho (S48)</t>
        </is>
      </c>
      <c r="F2197" t="inlineStr">
        <is>
          <t>Mỹ</t>
        </is>
      </c>
      <c r="G2197" t="inlineStr">
        <is>
          <t>POS</t>
        </is>
      </c>
      <c r="H2197" s="42" t="n">
        <v>36343.8</v>
      </c>
      <c r="I2197" s="42" t="n">
        <v>0</v>
      </c>
      <c r="J2197" s="42" t="n">
        <v>36343.8</v>
      </c>
      <c r="K2197" s="42" t="n">
        <v>826.96</v>
      </c>
      <c r="L2197" s="42" t="n">
        <v>14</v>
      </c>
      <c r="M2197" s="42" t="n">
        <v>139</v>
      </c>
      <c r="N2197" s="42" t="n">
        <v>39299.54</v>
      </c>
      <c r="O2197" s="42" t="n">
        <v>36343.8</v>
      </c>
      <c r="P2197" s="42" t="n">
        <v>2</v>
      </c>
      <c r="Q2197" s="42" t="n">
        <v>0</v>
      </c>
      <c r="R2197" s="42" t="n">
        <v>0</v>
      </c>
      <c r="S2197" s="42">
        <f>N2197-(J2197-K2197)</f>
        <v/>
      </c>
      <c r="T2197">
        <f>IF(N2197=0,0,IF(AND(ABS(S2197)&gt;Calc!$B$8,ABS(S2197)/ABS(N2197)&gt;Calc!$B$9),1,0))</f>
        <v/>
      </c>
      <c r="U2197">
        <f>IF(AND(A2197=Calc!$B$3,OR(Calc!$B$6="*",G2197=Calc!$B$6),OR(Calc!$B$7="*",F2197=Calc!$B$7)),1,0)</f>
        <v/>
      </c>
      <c r="V2197">
        <f>IF(AND(U2197=1,J2197&gt;0),J2197+ROW()/1000000,0)</f>
        <v/>
      </c>
      <c r="W2197">
        <f>IF(AND(U2197=1,OR(N2197&lt;&gt;0,J2197&lt;&gt;0)),ABS(S2197)+ROW()/1000000,0)</f>
        <v/>
      </c>
      <c r="X2197">
        <f>IF(AND(U2197=1,T2197=1,C2197&lt;&gt;0),ABS(S2197)+ROW()/1000000,0)</f>
        <v/>
      </c>
    </row>
    <row r="2198">
      <c r="A2198" t="n">
        <v>201910</v>
      </c>
      <c r="B2198" t="inlineStr">
        <is>
          <t>10/2019</t>
        </is>
      </c>
      <c r="C2198" t="n">
        <v>49</v>
      </c>
      <c r="D2198" t="inlineStr">
        <is>
          <t>S49</t>
        </is>
      </c>
      <c r="E2198" t="inlineStr">
        <is>
          <t>Nexa Iowa (S49)</t>
        </is>
      </c>
      <c r="F2198" t="inlineStr">
        <is>
          <t>Mỹ</t>
        </is>
      </c>
      <c r="G2198" t="inlineStr">
        <is>
          <t>POS</t>
        </is>
      </c>
      <c r="H2198" s="42" t="n">
        <v>32740.58</v>
      </c>
      <c r="I2198" s="42" t="n">
        <v>0</v>
      </c>
      <c r="J2198" s="42" t="n">
        <v>32740.58</v>
      </c>
      <c r="K2198" s="42" t="n">
        <v>589.84</v>
      </c>
      <c r="L2198" s="42" t="n">
        <v>19</v>
      </c>
      <c r="M2198" s="42" t="n">
        <v>123</v>
      </c>
      <c r="N2198" s="42" t="n">
        <v>32150.74</v>
      </c>
      <c r="O2198" s="42" t="n">
        <v>32740.58</v>
      </c>
      <c r="P2198" s="42" t="n">
        <v>0</v>
      </c>
      <c r="Q2198" s="42" t="n">
        <v>0</v>
      </c>
      <c r="R2198" s="42" t="n">
        <v>0</v>
      </c>
      <c r="S2198" s="42">
        <f>N2198-(J2198-K2198)</f>
        <v/>
      </c>
      <c r="T2198">
        <f>IF(N2198=0,0,IF(AND(ABS(S2198)&gt;Calc!$B$8,ABS(S2198)/ABS(N2198)&gt;Calc!$B$9),1,0))</f>
        <v/>
      </c>
      <c r="U2198">
        <f>IF(AND(A2198=Calc!$B$3,OR(Calc!$B$6="*",G2198=Calc!$B$6),OR(Calc!$B$7="*",F2198=Calc!$B$7)),1,0)</f>
        <v/>
      </c>
      <c r="V2198">
        <f>IF(AND(U2198=1,J2198&gt;0),J2198+ROW()/1000000,0)</f>
        <v/>
      </c>
      <c r="W2198">
        <f>IF(AND(U2198=1,OR(N2198&lt;&gt;0,J2198&lt;&gt;0)),ABS(S2198)+ROW()/1000000,0)</f>
        <v/>
      </c>
      <c r="X2198">
        <f>IF(AND(U2198=1,T2198=1,C2198&lt;&gt;0),ABS(S2198)+ROW()/1000000,0)</f>
        <v/>
      </c>
    </row>
    <row r="2199">
      <c r="A2199" t="n">
        <v>201910</v>
      </c>
      <c r="B2199" t="inlineStr">
        <is>
          <t>10/2019</t>
        </is>
      </c>
      <c r="C2199" t="n">
        <v>50</v>
      </c>
      <c r="D2199" t="inlineStr">
        <is>
          <t>S50</t>
        </is>
      </c>
      <c r="E2199" t="inlineStr">
        <is>
          <t>Nexa Kansas (S50)</t>
        </is>
      </c>
      <c r="F2199" t="inlineStr">
        <is>
          <t>Mỹ</t>
        </is>
      </c>
      <c r="G2199" t="inlineStr">
        <is>
          <t>POS</t>
        </is>
      </c>
      <c r="H2199" s="42" t="n">
        <v>42999.53</v>
      </c>
      <c r="I2199" s="42" t="n">
        <v>0</v>
      </c>
      <c r="J2199" s="42" t="n">
        <v>42999.53</v>
      </c>
      <c r="K2199" s="42" t="n">
        <v>568</v>
      </c>
      <c r="L2199" s="42" t="n">
        <v>15</v>
      </c>
      <c r="M2199" s="42" t="n">
        <v>111</v>
      </c>
      <c r="N2199" s="42" t="n">
        <v>42431.53</v>
      </c>
      <c r="O2199" s="42" t="n">
        <v>42999.53</v>
      </c>
      <c r="P2199" s="42" t="n">
        <v>0</v>
      </c>
      <c r="Q2199" s="42" t="n">
        <v>0</v>
      </c>
      <c r="R2199" s="42" t="n">
        <v>0</v>
      </c>
      <c r="S2199" s="42">
        <f>N2199-(J2199-K2199)</f>
        <v/>
      </c>
      <c r="T2199">
        <f>IF(N2199=0,0,IF(AND(ABS(S2199)&gt;Calc!$B$8,ABS(S2199)/ABS(N2199)&gt;Calc!$B$9),1,0))</f>
        <v/>
      </c>
      <c r="U2199">
        <f>IF(AND(A2199=Calc!$B$3,OR(Calc!$B$6="*",G2199=Calc!$B$6),OR(Calc!$B$7="*",F2199=Calc!$B$7)),1,0)</f>
        <v/>
      </c>
      <c r="V2199">
        <f>IF(AND(U2199=1,J2199&gt;0),J2199+ROW()/1000000,0)</f>
        <v/>
      </c>
      <c r="W2199">
        <f>IF(AND(U2199=1,OR(N2199&lt;&gt;0,J2199&lt;&gt;0)),ABS(S2199)+ROW()/1000000,0)</f>
        <v/>
      </c>
      <c r="X2199">
        <f>IF(AND(U2199=1,T2199=1,C2199&lt;&gt;0),ABS(S2199)+ROW()/1000000,0)</f>
        <v/>
      </c>
    </row>
    <row r="2200">
      <c r="A2200" t="n">
        <v>201910</v>
      </c>
      <c r="B2200" t="inlineStr">
        <is>
          <t>10/2019</t>
        </is>
      </c>
      <c r="C2200" t="n">
        <v>51</v>
      </c>
      <c r="D2200" t="inlineStr">
        <is>
          <t>S51</t>
        </is>
      </c>
      <c r="E2200" t="inlineStr">
        <is>
          <t>Nexa Maine (S51)</t>
        </is>
      </c>
      <c r="F2200" t="inlineStr">
        <is>
          <t>Mỹ</t>
        </is>
      </c>
      <c r="G2200" t="inlineStr">
        <is>
          <t>POS</t>
        </is>
      </c>
      <c r="H2200" s="42" t="n">
        <v>26548.06</v>
      </c>
      <c r="I2200" s="42" t="n">
        <v>0</v>
      </c>
      <c r="J2200" s="42" t="n">
        <v>26548.06</v>
      </c>
      <c r="K2200" s="42" t="n">
        <v>269.95</v>
      </c>
      <c r="L2200" s="42" t="n">
        <v>13</v>
      </c>
      <c r="M2200" s="42" t="n">
        <v>85</v>
      </c>
      <c r="N2200" s="42" t="n">
        <v>26278.11</v>
      </c>
      <c r="O2200" s="42" t="n">
        <v>26548.06</v>
      </c>
      <c r="P2200" s="42" t="n">
        <v>1</v>
      </c>
      <c r="Q2200" s="42" t="n">
        <v>0</v>
      </c>
      <c r="R2200" s="42" t="n">
        <v>0</v>
      </c>
      <c r="S2200" s="42">
        <f>N2200-(J2200-K2200)</f>
        <v/>
      </c>
      <c r="T2200">
        <f>IF(N2200=0,0,IF(AND(ABS(S2200)&gt;Calc!$B$8,ABS(S2200)/ABS(N2200)&gt;Calc!$B$9),1,0))</f>
        <v/>
      </c>
      <c r="U2200">
        <f>IF(AND(A2200=Calc!$B$3,OR(Calc!$B$6="*",G2200=Calc!$B$6),OR(Calc!$B$7="*",F2200=Calc!$B$7)),1,0)</f>
        <v/>
      </c>
      <c r="V2200">
        <f>IF(AND(U2200=1,J2200&gt;0),J2200+ROW()/1000000,0)</f>
        <v/>
      </c>
      <c r="W2200">
        <f>IF(AND(U2200=1,OR(N2200&lt;&gt;0,J2200&lt;&gt;0)),ABS(S2200)+ROW()/1000000,0)</f>
        <v/>
      </c>
      <c r="X2200">
        <f>IF(AND(U2200=1,T2200=1,C2200&lt;&gt;0),ABS(S2200)+ROW()/1000000,0)</f>
        <v/>
      </c>
    </row>
    <row r="2201">
      <c r="A2201" t="n">
        <v>201910</v>
      </c>
      <c r="B2201" t="inlineStr">
        <is>
          <t>10/2019</t>
        </is>
      </c>
      <c r="C2201" t="n">
        <v>53</v>
      </c>
      <c r="D2201" t="inlineStr">
        <is>
          <t>S53</t>
        </is>
      </c>
      <c r="E2201" t="inlineStr">
        <is>
          <t>Nexa Montana (S53)</t>
        </is>
      </c>
      <c r="F2201" t="inlineStr">
        <is>
          <t>Mỹ</t>
        </is>
      </c>
      <c r="G2201" t="inlineStr">
        <is>
          <t>POS</t>
        </is>
      </c>
      <c r="H2201" s="42" t="n">
        <v>37840.39</v>
      </c>
      <c r="I2201" s="42" t="n">
        <v>0</v>
      </c>
      <c r="J2201" s="42" t="n">
        <v>37840.39</v>
      </c>
      <c r="K2201" s="42" t="n">
        <v>1680</v>
      </c>
      <c r="L2201" s="42" t="n">
        <v>21</v>
      </c>
      <c r="M2201" s="42" t="n">
        <v>188</v>
      </c>
      <c r="N2201" s="42" t="n">
        <v>36160.39</v>
      </c>
      <c r="O2201" s="42" t="n">
        <v>37840.39</v>
      </c>
      <c r="P2201" s="42" t="n">
        <v>0</v>
      </c>
      <c r="Q2201" s="42" t="n">
        <v>0</v>
      </c>
      <c r="R2201" s="42" t="n">
        <v>0</v>
      </c>
      <c r="S2201" s="42">
        <f>N2201-(J2201-K2201)</f>
        <v/>
      </c>
      <c r="T2201">
        <f>IF(N2201=0,0,IF(AND(ABS(S2201)&gt;Calc!$B$8,ABS(S2201)/ABS(N2201)&gt;Calc!$B$9),1,0))</f>
        <v/>
      </c>
      <c r="U2201">
        <f>IF(AND(A2201=Calc!$B$3,OR(Calc!$B$6="*",G2201=Calc!$B$6),OR(Calc!$B$7="*",F2201=Calc!$B$7)),1,0)</f>
        <v/>
      </c>
      <c r="V2201">
        <f>IF(AND(U2201=1,J2201&gt;0),J2201+ROW()/1000000,0)</f>
        <v/>
      </c>
      <c r="W2201">
        <f>IF(AND(U2201=1,OR(N2201&lt;&gt;0,J2201&lt;&gt;0)),ABS(S2201)+ROW()/1000000,0)</f>
        <v/>
      </c>
      <c r="X2201">
        <f>IF(AND(U2201=1,T2201=1,C2201&lt;&gt;0),ABS(S2201)+ROW()/1000000,0)</f>
        <v/>
      </c>
    </row>
    <row r="2202">
      <c r="A2202" t="n">
        <v>201910</v>
      </c>
      <c r="B2202" t="inlineStr">
        <is>
          <t>10/2019</t>
        </is>
      </c>
      <c r="C2202" t="n">
        <v>54</v>
      </c>
      <c r="D2202" t="inlineStr">
        <is>
          <t>S54</t>
        </is>
      </c>
      <c r="E2202" t="inlineStr">
        <is>
          <t>Nexa Nebraska (S54)</t>
        </is>
      </c>
      <c r="F2202" t="inlineStr">
        <is>
          <t>Mỹ</t>
        </is>
      </c>
      <c r="G2202" t="inlineStr">
        <is>
          <t>POS</t>
        </is>
      </c>
      <c r="H2202" s="42" t="n">
        <v>35963.07</v>
      </c>
      <c r="I2202" s="42" t="n">
        <v>0</v>
      </c>
      <c r="J2202" s="42" t="n">
        <v>35963.07</v>
      </c>
      <c r="K2202" s="42" t="n">
        <v>352</v>
      </c>
      <c r="L2202" s="42" t="n">
        <v>21</v>
      </c>
      <c r="M2202" s="42" t="n">
        <v>155</v>
      </c>
      <c r="N2202" s="42" t="n">
        <v>35611.07</v>
      </c>
      <c r="O2202" s="42" t="n">
        <v>35963.07</v>
      </c>
      <c r="P2202" s="42" t="n">
        <v>0</v>
      </c>
      <c r="Q2202" s="42" t="n">
        <v>0</v>
      </c>
      <c r="R2202" s="42" t="n">
        <v>0</v>
      </c>
      <c r="S2202" s="42">
        <f>N2202-(J2202-K2202)</f>
        <v/>
      </c>
      <c r="T2202">
        <f>IF(N2202=0,0,IF(AND(ABS(S2202)&gt;Calc!$B$8,ABS(S2202)/ABS(N2202)&gt;Calc!$B$9),1,0))</f>
        <v/>
      </c>
      <c r="U2202">
        <f>IF(AND(A2202=Calc!$B$3,OR(Calc!$B$6="*",G2202=Calc!$B$6),OR(Calc!$B$7="*",F2202=Calc!$B$7)),1,0)</f>
        <v/>
      </c>
      <c r="V2202">
        <f>IF(AND(U2202=1,J2202&gt;0),J2202+ROW()/1000000,0)</f>
        <v/>
      </c>
      <c r="W2202">
        <f>IF(AND(U2202=1,OR(N2202&lt;&gt;0,J2202&lt;&gt;0)),ABS(S2202)+ROW()/1000000,0)</f>
        <v/>
      </c>
      <c r="X2202">
        <f>IF(AND(U2202=1,T2202=1,C2202&lt;&gt;0),ABS(S2202)+ROW()/1000000,0)</f>
        <v/>
      </c>
    </row>
    <row r="2203">
      <c r="A2203" t="n">
        <v>201910</v>
      </c>
      <c r="B2203" t="inlineStr">
        <is>
          <t>10/2019</t>
        </is>
      </c>
      <c r="C2203" t="n">
        <v>55</v>
      </c>
      <c r="D2203" t="inlineStr">
        <is>
          <t>S55</t>
        </is>
      </c>
      <c r="E2203" t="inlineStr">
        <is>
          <t>Nexa Nevada (S55)</t>
        </is>
      </c>
      <c r="F2203" t="inlineStr">
        <is>
          <t>Mỹ</t>
        </is>
      </c>
      <c r="G2203" t="inlineStr">
        <is>
          <t>POS</t>
        </is>
      </c>
      <c r="H2203" s="42" t="n">
        <v>21554.04</v>
      </c>
      <c r="I2203" s="42" t="n">
        <v>0</v>
      </c>
      <c r="J2203" s="42" t="n">
        <v>21554.04</v>
      </c>
      <c r="K2203" s="42" t="n">
        <v>77.94</v>
      </c>
      <c r="L2203" s="42" t="n">
        <v>22</v>
      </c>
      <c r="M2203" s="42" t="n">
        <v>140</v>
      </c>
      <c r="N2203" s="42" t="n">
        <v>21476.1</v>
      </c>
      <c r="O2203" s="42" t="n">
        <v>21554.04</v>
      </c>
      <c r="P2203" s="42" t="n">
        <v>1</v>
      </c>
      <c r="Q2203" s="42" t="n">
        <v>0</v>
      </c>
      <c r="R2203" s="42" t="n">
        <v>0</v>
      </c>
      <c r="S2203" s="42">
        <f>N2203-(J2203-K2203)</f>
        <v/>
      </c>
      <c r="T2203">
        <f>IF(N2203=0,0,IF(AND(ABS(S2203)&gt;Calc!$B$8,ABS(S2203)/ABS(N2203)&gt;Calc!$B$9),1,0))</f>
        <v/>
      </c>
      <c r="U2203">
        <f>IF(AND(A2203=Calc!$B$3,OR(Calc!$B$6="*",G2203=Calc!$B$6),OR(Calc!$B$7="*",F2203=Calc!$B$7)),1,0)</f>
        <v/>
      </c>
      <c r="V2203">
        <f>IF(AND(U2203=1,J2203&gt;0),J2203+ROW()/1000000,0)</f>
        <v/>
      </c>
      <c r="W2203">
        <f>IF(AND(U2203=1,OR(N2203&lt;&gt;0,J2203&lt;&gt;0)),ABS(S2203)+ROW()/1000000,0)</f>
        <v/>
      </c>
      <c r="X2203">
        <f>IF(AND(U2203=1,T2203=1,C2203&lt;&gt;0),ABS(S2203)+ROW()/1000000,0)</f>
        <v/>
      </c>
    </row>
    <row r="2204">
      <c r="A2204" t="n">
        <v>201910</v>
      </c>
      <c r="B2204" t="inlineStr">
        <is>
          <t>10/2019</t>
        </is>
      </c>
      <c r="C2204" t="n">
        <v>56</v>
      </c>
      <c r="D2204" t="inlineStr">
        <is>
          <t>S56</t>
        </is>
      </c>
      <c r="E2204" t="inlineStr">
        <is>
          <t>Nexa New Hampshire (S56)</t>
        </is>
      </c>
      <c r="F2204" t="inlineStr">
        <is>
          <t>Mỹ</t>
        </is>
      </c>
      <c r="G2204" t="inlineStr">
        <is>
          <t>POS</t>
        </is>
      </c>
      <c r="H2204" s="42" t="n">
        <v>27905.13</v>
      </c>
      <c r="I2204" s="42" t="n">
        <v>0</v>
      </c>
      <c r="J2204" s="42" t="n">
        <v>27905.13</v>
      </c>
      <c r="K2204" s="42" t="n">
        <v>2437.6</v>
      </c>
      <c r="L2204" s="42" t="n">
        <v>20</v>
      </c>
      <c r="M2204" s="42" t="n">
        <v>152</v>
      </c>
      <c r="N2204" s="42" t="n">
        <v>25467.53</v>
      </c>
      <c r="O2204" s="42" t="n">
        <v>27905.13</v>
      </c>
      <c r="P2204" s="42" t="n">
        <v>1</v>
      </c>
      <c r="Q2204" s="42" t="n">
        <v>0</v>
      </c>
      <c r="R2204" s="42" t="n">
        <v>0</v>
      </c>
      <c r="S2204" s="42">
        <f>N2204-(J2204-K2204)</f>
        <v/>
      </c>
      <c r="T2204">
        <f>IF(N2204=0,0,IF(AND(ABS(S2204)&gt;Calc!$B$8,ABS(S2204)/ABS(N2204)&gt;Calc!$B$9),1,0))</f>
        <v/>
      </c>
      <c r="U2204">
        <f>IF(AND(A2204=Calc!$B$3,OR(Calc!$B$6="*",G2204=Calc!$B$6),OR(Calc!$B$7="*",F2204=Calc!$B$7)),1,0)</f>
        <v/>
      </c>
      <c r="V2204">
        <f>IF(AND(U2204=1,J2204&gt;0),J2204+ROW()/1000000,0)</f>
        <v/>
      </c>
      <c r="W2204">
        <f>IF(AND(U2204=1,OR(N2204&lt;&gt;0,J2204&lt;&gt;0)),ABS(S2204)+ROW()/1000000,0)</f>
        <v/>
      </c>
      <c r="X2204">
        <f>IF(AND(U2204=1,T2204=1,C2204&lt;&gt;0),ABS(S2204)+ROW()/1000000,0)</f>
        <v/>
      </c>
    </row>
    <row r="2205">
      <c r="A2205" t="n">
        <v>201910</v>
      </c>
      <c r="B2205" t="inlineStr">
        <is>
          <t>10/2019</t>
        </is>
      </c>
      <c r="C2205" t="n">
        <v>57</v>
      </c>
      <c r="D2205" t="inlineStr">
        <is>
          <t>S57</t>
        </is>
      </c>
      <c r="E2205" t="inlineStr">
        <is>
          <t>Nexa New Mexico (S57)</t>
        </is>
      </c>
      <c r="F2205" t="inlineStr">
        <is>
          <t>Mỹ</t>
        </is>
      </c>
      <c r="G2205" t="inlineStr">
        <is>
          <t>POS</t>
        </is>
      </c>
      <c r="H2205" s="42" t="n">
        <v>44214.85</v>
      </c>
      <c r="I2205" s="42" t="n">
        <v>0</v>
      </c>
      <c r="J2205" s="42" t="n">
        <v>44214.85</v>
      </c>
      <c r="K2205" s="42" t="n">
        <v>347.87</v>
      </c>
      <c r="L2205" s="42" t="n">
        <v>29</v>
      </c>
      <c r="M2205" s="42" t="n">
        <v>185</v>
      </c>
      <c r="N2205" s="42" t="n">
        <v>43866.98</v>
      </c>
      <c r="O2205" s="42" t="n">
        <v>44214.85</v>
      </c>
      <c r="P2205" s="42" t="n">
        <v>1</v>
      </c>
      <c r="Q2205" s="42" t="n">
        <v>0</v>
      </c>
      <c r="R2205" s="42" t="n">
        <v>0</v>
      </c>
      <c r="S2205" s="42">
        <f>N2205-(J2205-K2205)</f>
        <v/>
      </c>
      <c r="T2205">
        <f>IF(N2205=0,0,IF(AND(ABS(S2205)&gt;Calc!$B$8,ABS(S2205)/ABS(N2205)&gt;Calc!$B$9),1,0))</f>
        <v/>
      </c>
      <c r="U2205">
        <f>IF(AND(A2205=Calc!$B$3,OR(Calc!$B$6="*",G2205=Calc!$B$6),OR(Calc!$B$7="*",F2205=Calc!$B$7)),1,0)</f>
        <v/>
      </c>
      <c r="V2205">
        <f>IF(AND(U2205=1,J2205&gt;0),J2205+ROW()/1000000,0)</f>
        <v/>
      </c>
      <c r="W2205">
        <f>IF(AND(U2205=1,OR(N2205&lt;&gt;0,J2205&lt;&gt;0)),ABS(S2205)+ROW()/1000000,0)</f>
        <v/>
      </c>
      <c r="X2205">
        <f>IF(AND(U2205=1,T2205=1,C2205&lt;&gt;0),ABS(S2205)+ROW()/1000000,0)</f>
        <v/>
      </c>
    </row>
    <row r="2206">
      <c r="A2206" t="n">
        <v>201910</v>
      </c>
      <c r="B2206" t="inlineStr">
        <is>
          <t>10/2019</t>
        </is>
      </c>
      <c r="C2206" t="n">
        <v>59</v>
      </c>
      <c r="D2206" t="inlineStr">
        <is>
          <t>S59</t>
        </is>
      </c>
      <c r="E2206" t="inlineStr">
        <is>
          <t>Nexa Oregon (S59)</t>
        </is>
      </c>
      <c r="F2206" t="inlineStr">
        <is>
          <t>Mỹ</t>
        </is>
      </c>
      <c r="G2206" t="inlineStr">
        <is>
          <t>POS</t>
        </is>
      </c>
      <c r="H2206" s="42" t="n">
        <v>58232.27</v>
      </c>
      <c r="I2206" s="42" t="n">
        <v>0</v>
      </c>
      <c r="J2206" s="42" t="n">
        <v>58232.27</v>
      </c>
      <c r="K2206" s="42" t="n">
        <v>3418.13</v>
      </c>
      <c r="L2206" s="42" t="n">
        <v>24</v>
      </c>
      <c r="M2206" s="42" t="n">
        <v>231</v>
      </c>
      <c r="N2206" s="42" t="n">
        <v>54814.14</v>
      </c>
      <c r="O2206" s="42" t="n">
        <v>58232.27</v>
      </c>
      <c r="P2206" s="42" t="n">
        <v>1</v>
      </c>
      <c r="Q2206" s="42" t="n">
        <v>0</v>
      </c>
      <c r="R2206" s="42" t="n">
        <v>0</v>
      </c>
      <c r="S2206" s="42">
        <f>N2206-(J2206-K2206)</f>
        <v/>
      </c>
      <c r="T2206">
        <f>IF(N2206=0,0,IF(AND(ABS(S2206)&gt;Calc!$B$8,ABS(S2206)/ABS(N2206)&gt;Calc!$B$9),1,0))</f>
        <v/>
      </c>
      <c r="U2206">
        <f>IF(AND(A2206=Calc!$B$3,OR(Calc!$B$6="*",G2206=Calc!$B$6),OR(Calc!$B$7="*",F2206=Calc!$B$7)),1,0)</f>
        <v/>
      </c>
      <c r="V2206">
        <f>IF(AND(U2206=1,J2206&gt;0),J2206+ROW()/1000000,0)</f>
        <v/>
      </c>
      <c r="W2206">
        <f>IF(AND(U2206=1,OR(N2206&lt;&gt;0,J2206&lt;&gt;0)),ABS(S2206)+ROW()/1000000,0)</f>
        <v/>
      </c>
      <c r="X2206">
        <f>IF(AND(U2206=1,T2206=1,C2206&lt;&gt;0),ABS(S2206)+ROW()/1000000,0)</f>
        <v/>
      </c>
    </row>
    <row r="2207">
      <c r="A2207" t="n">
        <v>201910</v>
      </c>
      <c r="B2207" t="inlineStr">
        <is>
          <t>10/2019</t>
        </is>
      </c>
      <c r="C2207" t="n">
        <v>61</v>
      </c>
      <c r="D2207" t="inlineStr">
        <is>
          <t>S61</t>
        </is>
      </c>
      <c r="E2207" t="inlineStr">
        <is>
          <t>Nexa South Carolina (S61)</t>
        </is>
      </c>
      <c r="F2207" t="inlineStr">
        <is>
          <t>Mỹ</t>
        </is>
      </c>
      <c r="G2207" t="inlineStr">
        <is>
          <t>POS</t>
        </is>
      </c>
      <c r="H2207" s="42" t="n">
        <v>51651.44</v>
      </c>
      <c r="I2207" s="42" t="n">
        <v>0</v>
      </c>
      <c r="J2207" s="42" t="n">
        <v>51651.44</v>
      </c>
      <c r="K2207" s="42" t="n">
        <v>1386.74</v>
      </c>
      <c r="L2207" s="42" t="n">
        <v>26</v>
      </c>
      <c r="M2207" s="42" t="n">
        <v>196</v>
      </c>
      <c r="N2207" s="42" t="n">
        <v>50264.7</v>
      </c>
      <c r="O2207" s="42" t="n">
        <v>51651.44</v>
      </c>
      <c r="P2207" s="42" t="n">
        <v>0</v>
      </c>
      <c r="Q2207" s="42" t="n">
        <v>0</v>
      </c>
      <c r="R2207" s="42" t="n">
        <v>1</v>
      </c>
      <c r="S2207" s="42">
        <f>N2207-(J2207-K2207)</f>
        <v/>
      </c>
      <c r="T2207">
        <f>IF(N2207=0,0,IF(AND(ABS(S2207)&gt;Calc!$B$8,ABS(S2207)/ABS(N2207)&gt;Calc!$B$9),1,0))</f>
        <v/>
      </c>
      <c r="U2207">
        <f>IF(AND(A2207=Calc!$B$3,OR(Calc!$B$6="*",G2207=Calc!$B$6),OR(Calc!$B$7="*",F2207=Calc!$B$7)),1,0)</f>
        <v/>
      </c>
      <c r="V2207">
        <f>IF(AND(U2207=1,J2207&gt;0),J2207+ROW()/1000000,0)</f>
        <v/>
      </c>
      <c r="W2207">
        <f>IF(AND(U2207=1,OR(N2207&lt;&gt;0,J2207&lt;&gt;0)),ABS(S2207)+ROW()/1000000,0)</f>
        <v/>
      </c>
      <c r="X2207">
        <f>IF(AND(U2207=1,T2207=1,C2207&lt;&gt;0),ABS(S2207)+ROW()/1000000,0)</f>
        <v/>
      </c>
    </row>
    <row r="2208">
      <c r="A2208" t="n">
        <v>201910</v>
      </c>
      <c r="B2208" t="inlineStr">
        <is>
          <t>10/2019</t>
        </is>
      </c>
      <c r="C2208" t="n">
        <v>62</v>
      </c>
      <c r="D2208" t="inlineStr">
        <is>
          <t>S62</t>
        </is>
      </c>
      <c r="E2208" t="inlineStr">
        <is>
          <t>Nexa South Dakota (S62)</t>
        </is>
      </c>
      <c r="F2208" t="inlineStr">
        <is>
          <t>Mỹ</t>
        </is>
      </c>
      <c r="G2208" t="inlineStr">
        <is>
          <t>POS</t>
        </is>
      </c>
      <c r="H2208" s="42" t="n">
        <v>29654.39</v>
      </c>
      <c r="I2208" s="42" t="n">
        <v>0</v>
      </c>
      <c r="J2208" s="42" t="n">
        <v>29654.39</v>
      </c>
      <c r="K2208" s="42" t="n">
        <v>17.99</v>
      </c>
      <c r="L2208" s="42" t="n">
        <v>13</v>
      </c>
      <c r="M2208" s="42" t="n">
        <v>126</v>
      </c>
      <c r="N2208" s="42" t="n">
        <v>29636.4</v>
      </c>
      <c r="O2208" s="42" t="n">
        <v>29654.39</v>
      </c>
      <c r="P2208" s="42" t="n">
        <v>0</v>
      </c>
      <c r="Q2208" s="42" t="n">
        <v>0</v>
      </c>
      <c r="R2208" s="42" t="n">
        <v>0</v>
      </c>
      <c r="S2208" s="42">
        <f>N2208-(J2208-K2208)</f>
        <v/>
      </c>
      <c r="T2208">
        <f>IF(N2208=0,0,IF(AND(ABS(S2208)&gt;Calc!$B$8,ABS(S2208)/ABS(N2208)&gt;Calc!$B$9),1,0))</f>
        <v/>
      </c>
      <c r="U2208">
        <f>IF(AND(A2208=Calc!$B$3,OR(Calc!$B$6="*",G2208=Calc!$B$6),OR(Calc!$B$7="*",F2208=Calc!$B$7)),1,0)</f>
        <v/>
      </c>
      <c r="V2208">
        <f>IF(AND(U2208=1,J2208&gt;0),J2208+ROW()/1000000,0)</f>
        <v/>
      </c>
      <c r="W2208">
        <f>IF(AND(U2208=1,OR(N2208&lt;&gt;0,J2208&lt;&gt;0)),ABS(S2208)+ROW()/1000000,0)</f>
        <v/>
      </c>
      <c r="X2208">
        <f>IF(AND(U2208=1,T2208=1,C2208&lt;&gt;0),ABS(S2208)+ROW()/1000000,0)</f>
        <v/>
      </c>
    </row>
    <row r="2209">
      <c r="A2209" t="n">
        <v>201910</v>
      </c>
      <c r="B2209" t="inlineStr">
        <is>
          <t>10/2019</t>
        </is>
      </c>
      <c r="C2209" t="n">
        <v>63</v>
      </c>
      <c r="D2209" t="inlineStr">
        <is>
          <t>S63</t>
        </is>
      </c>
      <c r="E2209" t="inlineStr">
        <is>
          <t>Nexa Utah (S63)</t>
        </is>
      </c>
      <c r="F2209" t="inlineStr">
        <is>
          <t>Mỹ</t>
        </is>
      </c>
      <c r="G2209" t="inlineStr">
        <is>
          <t>POS</t>
        </is>
      </c>
      <c r="H2209" s="42" t="n">
        <v>22345.72</v>
      </c>
      <c r="I2209" s="42" t="n">
        <v>0</v>
      </c>
      <c r="J2209" s="42" t="n">
        <v>22345.72</v>
      </c>
      <c r="K2209" s="42" t="n">
        <v>698</v>
      </c>
      <c r="L2209" s="42" t="n">
        <v>17</v>
      </c>
      <c r="M2209" s="42" t="n">
        <v>95</v>
      </c>
      <c r="N2209" s="42" t="n">
        <v>21647.72</v>
      </c>
      <c r="O2209" s="42" t="n">
        <v>22345.72</v>
      </c>
      <c r="P2209" s="42" t="n">
        <v>1</v>
      </c>
      <c r="Q2209" s="42" t="n">
        <v>0</v>
      </c>
      <c r="R2209" s="42" t="n">
        <v>0</v>
      </c>
      <c r="S2209" s="42">
        <f>N2209-(J2209-K2209)</f>
        <v/>
      </c>
      <c r="T2209">
        <f>IF(N2209=0,0,IF(AND(ABS(S2209)&gt;Calc!$B$8,ABS(S2209)/ABS(N2209)&gt;Calc!$B$9),1,0))</f>
        <v/>
      </c>
      <c r="U2209">
        <f>IF(AND(A2209=Calc!$B$3,OR(Calc!$B$6="*",G2209=Calc!$B$6),OR(Calc!$B$7="*",F2209=Calc!$B$7)),1,0)</f>
        <v/>
      </c>
      <c r="V2209">
        <f>IF(AND(U2209=1,J2209&gt;0),J2209+ROW()/1000000,0)</f>
        <v/>
      </c>
      <c r="W2209">
        <f>IF(AND(U2209=1,OR(N2209&lt;&gt;0,J2209&lt;&gt;0)),ABS(S2209)+ROW()/1000000,0)</f>
        <v/>
      </c>
      <c r="X2209">
        <f>IF(AND(U2209=1,T2209=1,C2209&lt;&gt;0),ABS(S2209)+ROW()/1000000,0)</f>
        <v/>
      </c>
    </row>
    <row r="2210">
      <c r="A2210" t="n">
        <v>201910</v>
      </c>
      <c r="B2210" t="inlineStr">
        <is>
          <t>10/2019</t>
        </is>
      </c>
      <c r="C2210" t="n">
        <v>64</v>
      </c>
      <c r="D2210" t="inlineStr">
        <is>
          <t>S64</t>
        </is>
      </c>
      <c r="E2210" t="inlineStr">
        <is>
          <t>Nexa Washington DC (S64)</t>
        </is>
      </c>
      <c r="F2210" t="inlineStr">
        <is>
          <t>Mỹ</t>
        </is>
      </c>
      <c r="G2210" t="inlineStr">
        <is>
          <t>POS</t>
        </is>
      </c>
      <c r="H2210" s="42" t="n">
        <v>38246.74</v>
      </c>
      <c r="I2210" s="42" t="n">
        <v>0</v>
      </c>
      <c r="J2210" s="42" t="n">
        <v>38246.74</v>
      </c>
      <c r="K2210" s="42" t="n">
        <v>166.87</v>
      </c>
      <c r="L2210" s="42" t="n">
        <v>14</v>
      </c>
      <c r="M2210" s="42" t="n">
        <v>174</v>
      </c>
      <c r="N2210" s="42" t="n">
        <v>38079.87</v>
      </c>
      <c r="O2210" s="42" t="n">
        <v>38246.74</v>
      </c>
      <c r="P2210" s="42" t="n">
        <v>2</v>
      </c>
      <c r="Q2210" s="42" t="n">
        <v>0</v>
      </c>
      <c r="R2210" s="42" t="n">
        <v>0</v>
      </c>
      <c r="S2210" s="42">
        <f>N2210-(J2210-K2210)</f>
        <v/>
      </c>
      <c r="T2210">
        <f>IF(N2210=0,0,IF(AND(ABS(S2210)&gt;Calc!$B$8,ABS(S2210)/ABS(N2210)&gt;Calc!$B$9),1,0))</f>
        <v/>
      </c>
      <c r="U2210">
        <f>IF(AND(A2210=Calc!$B$3,OR(Calc!$B$6="*",G2210=Calc!$B$6),OR(Calc!$B$7="*",F2210=Calc!$B$7)),1,0)</f>
        <v/>
      </c>
      <c r="V2210">
        <f>IF(AND(U2210=1,J2210&gt;0),J2210+ROW()/1000000,0)</f>
        <v/>
      </c>
      <c r="W2210">
        <f>IF(AND(U2210=1,OR(N2210&lt;&gt;0,J2210&lt;&gt;0)),ABS(S2210)+ROW()/1000000,0)</f>
        <v/>
      </c>
      <c r="X2210">
        <f>IF(AND(U2210=1,T2210=1,C2210&lt;&gt;0),ABS(S2210)+ROW()/1000000,0)</f>
        <v/>
      </c>
    </row>
    <row r="2211">
      <c r="A2211" t="n">
        <v>201910</v>
      </c>
      <c r="B2211" t="inlineStr">
        <is>
          <t>10/2019</t>
        </is>
      </c>
      <c r="C2211" t="n">
        <v>65</v>
      </c>
      <c r="D2211" t="inlineStr">
        <is>
          <t>S65</t>
        </is>
      </c>
      <c r="E2211" t="inlineStr">
        <is>
          <t>Nexa West Virginia (S65)</t>
        </is>
      </c>
      <c r="F2211" t="inlineStr">
        <is>
          <t>Mỹ</t>
        </is>
      </c>
      <c r="G2211" t="inlineStr">
        <is>
          <t>POS</t>
        </is>
      </c>
      <c r="H2211" s="42" t="n">
        <v>41079.93</v>
      </c>
      <c r="I2211" s="42" t="n">
        <v>0</v>
      </c>
      <c r="J2211" s="42" t="n">
        <v>41079.93</v>
      </c>
      <c r="K2211" s="42" t="n">
        <v>299</v>
      </c>
      <c r="L2211" s="42" t="n">
        <v>16</v>
      </c>
      <c r="M2211" s="42" t="n">
        <v>166</v>
      </c>
      <c r="N2211" s="42" t="n">
        <v>40780.93</v>
      </c>
      <c r="O2211" s="42" t="n">
        <v>41079.93</v>
      </c>
      <c r="P2211" s="42" t="n">
        <v>2</v>
      </c>
      <c r="Q2211" s="42" t="n">
        <v>0</v>
      </c>
      <c r="R2211" s="42" t="n">
        <v>0</v>
      </c>
      <c r="S2211" s="42">
        <f>N2211-(J2211-K2211)</f>
        <v/>
      </c>
      <c r="T2211">
        <f>IF(N2211=0,0,IF(AND(ABS(S2211)&gt;Calc!$B$8,ABS(S2211)/ABS(N2211)&gt;Calc!$B$9),1,0))</f>
        <v/>
      </c>
      <c r="U2211">
        <f>IF(AND(A2211=Calc!$B$3,OR(Calc!$B$6="*",G2211=Calc!$B$6),OR(Calc!$B$7="*",F2211=Calc!$B$7)),1,0)</f>
        <v/>
      </c>
      <c r="V2211">
        <f>IF(AND(U2211=1,J2211&gt;0),J2211+ROW()/1000000,0)</f>
        <v/>
      </c>
      <c r="W2211">
        <f>IF(AND(U2211=1,OR(N2211&lt;&gt;0,J2211&lt;&gt;0)),ABS(S2211)+ROW()/1000000,0)</f>
        <v/>
      </c>
      <c r="X2211">
        <f>IF(AND(U2211=1,T2211=1,C2211&lt;&gt;0),ABS(S2211)+ROW()/1000000,0)</f>
        <v/>
      </c>
    </row>
    <row r="2212">
      <c r="A2212" t="n">
        <v>201910</v>
      </c>
      <c r="B2212" t="inlineStr">
        <is>
          <t>10/2019</t>
        </is>
      </c>
      <c r="C2212" t="n">
        <v>66</v>
      </c>
      <c r="D2212" t="inlineStr">
        <is>
          <t>S66</t>
        </is>
      </c>
      <c r="E2212" t="inlineStr">
        <is>
          <t>Nexa Wyoming (S66)</t>
        </is>
      </c>
      <c r="F2212" t="inlineStr">
        <is>
          <t>Mỹ</t>
        </is>
      </c>
      <c r="G2212" t="inlineStr">
        <is>
          <t>POS</t>
        </is>
      </c>
      <c r="H2212" s="42" t="n">
        <v>30043.62</v>
      </c>
      <c r="I2212" s="42" t="n">
        <v>0</v>
      </c>
      <c r="J2212" s="42" t="n">
        <v>30043.62</v>
      </c>
      <c r="K2212" s="42" t="n">
        <v>0</v>
      </c>
      <c r="L2212" s="42" t="n">
        <v>16</v>
      </c>
      <c r="M2212" s="42" t="n">
        <v>108</v>
      </c>
      <c r="N2212" s="42" t="n">
        <v>30043.62</v>
      </c>
      <c r="O2212" s="42" t="n">
        <v>30043.62</v>
      </c>
      <c r="P2212" s="42" t="n">
        <v>0</v>
      </c>
      <c r="Q2212" s="42" t="n">
        <v>0</v>
      </c>
      <c r="R2212" s="42" t="n">
        <v>0</v>
      </c>
      <c r="S2212" s="42">
        <f>N2212-(J2212-K2212)</f>
        <v/>
      </c>
      <c r="T2212">
        <f>IF(N2212=0,0,IF(AND(ABS(S2212)&gt;Calc!$B$8,ABS(S2212)/ABS(N2212)&gt;Calc!$B$9),1,0))</f>
        <v/>
      </c>
      <c r="U2212">
        <f>IF(AND(A2212=Calc!$B$3,OR(Calc!$B$6="*",G2212=Calc!$B$6),OR(Calc!$B$7="*",F2212=Calc!$B$7)),1,0)</f>
        <v/>
      </c>
      <c r="V2212">
        <f>IF(AND(U2212=1,J2212&gt;0),J2212+ROW()/1000000,0)</f>
        <v/>
      </c>
      <c r="W2212">
        <f>IF(AND(U2212=1,OR(N2212&lt;&gt;0,J2212&lt;&gt;0)),ABS(S2212)+ROW()/1000000,0)</f>
        <v/>
      </c>
      <c r="X2212">
        <f>IF(AND(U2212=1,T2212=1,C2212&lt;&gt;0),ABS(S2212)+ROW()/1000000,0)</f>
        <v/>
      </c>
    </row>
    <row r="2213">
      <c r="A2213" t="n">
        <v>201911</v>
      </c>
      <c r="B2213" t="inlineStr">
        <is>
          <t>11/2019</t>
        </is>
      </c>
      <c r="C2213" t="n">
        <v>0</v>
      </c>
      <c r="D2213" t="inlineStr">
        <is>
          <t>ONL</t>
        </is>
      </c>
      <c r="E2213" t="inlineStr">
        <is>
          <t>Nexa Online (website/app)</t>
        </is>
      </c>
      <c r="F2213" t="inlineStr">
        <is>
          <t>Online</t>
        </is>
      </c>
      <c r="G2213" t="inlineStr">
        <is>
          <t>ONLINE</t>
        </is>
      </c>
      <c r="H2213" s="42" t="n">
        <v>436201.3</v>
      </c>
      <c r="I2213" s="42" t="n">
        <v>22604.62</v>
      </c>
      <c r="J2213" s="42" t="n">
        <v>413596.68</v>
      </c>
      <c r="K2213" s="42" t="n">
        <v>7799.7</v>
      </c>
      <c r="L2213" s="42" t="n">
        <v>185</v>
      </c>
      <c r="M2213" s="42" t="n">
        <v>1445</v>
      </c>
      <c r="N2213" s="42" t="n">
        <v>385931.98</v>
      </c>
      <c r="O2213" s="42" t="n">
        <v>393894.58</v>
      </c>
      <c r="P2213" s="42" t="n">
        <v>1</v>
      </c>
      <c r="Q2213" s="42" t="n">
        <v>0</v>
      </c>
      <c r="R2213" s="42" t="n">
        <v>3</v>
      </c>
      <c r="S2213" s="42">
        <f>N2213-(J2213-K2213)</f>
        <v/>
      </c>
      <c r="T2213">
        <f>IF(N2213=0,0,IF(AND(ABS(S2213)&gt;Calc!$B$8,ABS(S2213)/ABS(N2213)&gt;Calc!$B$9),1,0))</f>
        <v/>
      </c>
      <c r="U2213">
        <f>IF(AND(A2213=Calc!$B$3,OR(Calc!$B$6="*",G2213=Calc!$B$6),OR(Calc!$B$7="*",F2213=Calc!$B$7)),1,0)</f>
        <v/>
      </c>
      <c r="V2213">
        <f>IF(AND(U2213=1,J2213&gt;0),J2213+ROW()/1000000,0)</f>
        <v/>
      </c>
      <c r="W2213">
        <f>IF(AND(U2213=1,OR(N2213&lt;&gt;0,J2213&lt;&gt;0)),ABS(S2213)+ROW()/1000000,0)</f>
        <v/>
      </c>
      <c r="X2213">
        <f>IF(AND(U2213=1,T2213=1,C2213&lt;&gt;0),ABS(S2213)+ROW()/1000000,0)</f>
        <v/>
      </c>
    </row>
    <row r="2214">
      <c r="A2214" t="n">
        <v>201911</v>
      </c>
      <c r="B2214" t="inlineStr">
        <is>
          <t>11/2019</t>
        </is>
      </c>
      <c r="C2214" t="n">
        <v>1</v>
      </c>
      <c r="D2214" t="inlineStr">
        <is>
          <t>S01</t>
        </is>
      </c>
      <c r="E2214" t="inlineStr">
        <is>
          <t>Nexa Australian Capital Territory (S01)</t>
        </is>
      </c>
      <c r="F2214" t="inlineStr">
        <is>
          <t>Úc</t>
        </is>
      </c>
      <c r="G2214" t="inlineStr">
        <is>
          <t>POS</t>
        </is>
      </c>
      <c r="H2214" s="42" t="n">
        <v>9073.620000000001</v>
      </c>
      <c r="I2214" s="42" t="n">
        <v>1135.45</v>
      </c>
      <c r="J2214" s="42" t="n">
        <v>7938.17</v>
      </c>
      <c r="K2214" s="42" t="n">
        <v>0</v>
      </c>
      <c r="L2214" s="42" t="n">
        <v>3</v>
      </c>
      <c r="M2214" s="42" t="n">
        <v>22</v>
      </c>
      <c r="N2214" s="42" t="n">
        <v>7938.17</v>
      </c>
      <c r="O2214" s="42" t="n">
        <v>7938.17</v>
      </c>
      <c r="P2214" s="42" t="n">
        <v>0</v>
      </c>
      <c r="Q2214" s="42" t="n">
        <v>0</v>
      </c>
      <c r="R2214" s="42" t="n">
        <v>0</v>
      </c>
      <c r="S2214" s="42">
        <f>N2214-(J2214-K2214)</f>
        <v/>
      </c>
      <c r="T2214">
        <f>IF(N2214=0,0,IF(AND(ABS(S2214)&gt;Calc!$B$8,ABS(S2214)/ABS(N2214)&gt;Calc!$B$9),1,0))</f>
        <v/>
      </c>
      <c r="U2214">
        <f>IF(AND(A2214=Calc!$B$3,OR(Calc!$B$6="*",G2214=Calc!$B$6),OR(Calc!$B$7="*",F2214=Calc!$B$7)),1,0)</f>
        <v/>
      </c>
      <c r="V2214">
        <f>IF(AND(U2214=1,J2214&gt;0),J2214+ROW()/1000000,0)</f>
        <v/>
      </c>
      <c r="W2214">
        <f>IF(AND(U2214=1,OR(N2214&lt;&gt;0,J2214&lt;&gt;0)),ABS(S2214)+ROW()/1000000,0)</f>
        <v/>
      </c>
      <c r="X2214">
        <f>IF(AND(U2214=1,T2214=1,C2214&lt;&gt;0),ABS(S2214)+ROW()/1000000,0)</f>
        <v/>
      </c>
    </row>
    <row r="2215">
      <c r="A2215" t="n">
        <v>201911</v>
      </c>
      <c r="B2215" t="inlineStr">
        <is>
          <t>11/2019</t>
        </is>
      </c>
      <c r="C2215" t="n">
        <v>4</v>
      </c>
      <c r="D2215" t="inlineStr">
        <is>
          <t>S04</t>
        </is>
      </c>
      <c r="E2215" t="inlineStr">
        <is>
          <t>Nexa Tasmania (S04)</t>
        </is>
      </c>
      <c r="F2215" t="inlineStr">
        <is>
          <t>Úc</t>
        </is>
      </c>
      <c r="G2215" t="inlineStr">
        <is>
          <t>POS</t>
        </is>
      </c>
      <c r="H2215" s="42" t="n">
        <v>24960.8</v>
      </c>
      <c r="I2215" s="42" t="n">
        <v>0</v>
      </c>
      <c r="J2215" s="42" t="n">
        <v>24960.8</v>
      </c>
      <c r="K2215" s="42" t="n">
        <v>0</v>
      </c>
      <c r="L2215" s="42" t="n">
        <v>5</v>
      </c>
      <c r="M2215" s="42" t="n">
        <v>41</v>
      </c>
      <c r="N2215" s="42" t="n">
        <v>24960.8</v>
      </c>
      <c r="O2215" s="42" t="n">
        <v>24960.8</v>
      </c>
      <c r="P2215" s="42" t="n">
        <v>0</v>
      </c>
      <c r="Q2215" s="42" t="n">
        <v>0</v>
      </c>
      <c r="R2215" s="42" t="n">
        <v>0</v>
      </c>
      <c r="S2215" s="42">
        <f>N2215-(J2215-K2215)</f>
        <v/>
      </c>
      <c r="T2215">
        <f>IF(N2215=0,0,IF(AND(ABS(S2215)&gt;Calc!$B$8,ABS(S2215)/ABS(N2215)&gt;Calc!$B$9),1,0))</f>
        <v/>
      </c>
      <c r="U2215">
        <f>IF(AND(A2215=Calc!$B$3,OR(Calc!$B$6="*",G2215=Calc!$B$6),OR(Calc!$B$7="*",F2215=Calc!$B$7)),1,0)</f>
        <v/>
      </c>
      <c r="V2215">
        <f>IF(AND(U2215=1,J2215&gt;0),J2215+ROW()/1000000,0)</f>
        <v/>
      </c>
      <c r="W2215">
        <f>IF(AND(U2215=1,OR(N2215&lt;&gt;0,J2215&lt;&gt;0)),ABS(S2215)+ROW()/1000000,0)</f>
        <v/>
      </c>
      <c r="X2215">
        <f>IF(AND(U2215=1,T2215=1,C2215&lt;&gt;0),ABS(S2215)+ROW()/1000000,0)</f>
        <v/>
      </c>
    </row>
    <row r="2216">
      <c r="A2216" t="n">
        <v>201911</v>
      </c>
      <c r="B2216" t="inlineStr">
        <is>
          <t>11/2019</t>
        </is>
      </c>
      <c r="C2216" t="n">
        <v>5</v>
      </c>
      <c r="D2216" t="inlineStr">
        <is>
          <t>S05</t>
        </is>
      </c>
      <c r="E2216" t="inlineStr">
        <is>
          <t>Nexa Victoria (S05)</t>
        </is>
      </c>
      <c r="F2216" t="inlineStr">
        <is>
          <t>Úc</t>
        </is>
      </c>
      <c r="G2216" t="inlineStr">
        <is>
          <t>POS</t>
        </is>
      </c>
      <c r="H2216" s="42" t="n">
        <v>19006.04</v>
      </c>
      <c r="I2216" s="42" t="n">
        <v>896.9299999999999</v>
      </c>
      <c r="J2216" s="42" t="n">
        <v>18109.11</v>
      </c>
      <c r="K2216" s="42" t="n">
        <v>19.98</v>
      </c>
      <c r="L2216" s="42" t="n">
        <v>13</v>
      </c>
      <c r="M2216" s="42" t="n">
        <v>113</v>
      </c>
      <c r="N2216" s="42" t="n">
        <v>18089.13</v>
      </c>
      <c r="O2216" s="42" t="n">
        <v>18109.11</v>
      </c>
      <c r="P2216" s="42" t="n">
        <v>0</v>
      </c>
      <c r="Q2216" s="42" t="n">
        <v>0</v>
      </c>
      <c r="R2216" s="42" t="n">
        <v>0</v>
      </c>
      <c r="S2216" s="42">
        <f>N2216-(J2216-K2216)</f>
        <v/>
      </c>
      <c r="T2216">
        <f>IF(N2216=0,0,IF(AND(ABS(S2216)&gt;Calc!$B$8,ABS(S2216)/ABS(N2216)&gt;Calc!$B$9),1,0))</f>
        <v/>
      </c>
      <c r="U2216">
        <f>IF(AND(A2216=Calc!$B$3,OR(Calc!$B$6="*",G2216=Calc!$B$6),OR(Calc!$B$7="*",F2216=Calc!$B$7)),1,0)</f>
        <v/>
      </c>
      <c r="V2216">
        <f>IF(AND(U2216=1,J2216&gt;0),J2216+ROW()/1000000,0)</f>
        <v/>
      </c>
      <c r="W2216">
        <f>IF(AND(U2216=1,OR(N2216&lt;&gt;0,J2216&lt;&gt;0)),ABS(S2216)+ROW()/1000000,0)</f>
        <v/>
      </c>
      <c r="X2216">
        <f>IF(AND(U2216=1,T2216=1,C2216&lt;&gt;0),ABS(S2216)+ROW()/1000000,0)</f>
        <v/>
      </c>
    </row>
    <row r="2217">
      <c r="A2217" t="n">
        <v>201911</v>
      </c>
      <c r="B2217" t="inlineStr">
        <is>
          <t>11/2019</t>
        </is>
      </c>
      <c r="C2217" t="n">
        <v>6</v>
      </c>
      <c r="D2217" t="inlineStr">
        <is>
          <t>S06</t>
        </is>
      </c>
      <c r="E2217" t="inlineStr">
        <is>
          <t>Nexa Western Australia (S06)</t>
        </is>
      </c>
      <c r="F2217" t="inlineStr">
        <is>
          <t>Úc</t>
        </is>
      </c>
      <c r="G2217" t="inlineStr">
        <is>
          <t>POS</t>
        </is>
      </c>
      <c r="H2217" s="42" t="n">
        <v>35236.71</v>
      </c>
      <c r="I2217" s="42" t="n">
        <v>1121.91</v>
      </c>
      <c r="J2217" s="42" t="n">
        <v>34114.8</v>
      </c>
      <c r="K2217" s="42" t="n">
        <v>280</v>
      </c>
      <c r="L2217" s="42" t="n">
        <v>10</v>
      </c>
      <c r="M2217" s="42" t="n">
        <v>104</v>
      </c>
      <c r="N2217" s="42" t="n">
        <v>33834.8</v>
      </c>
      <c r="O2217" s="42" t="n">
        <v>34114.8</v>
      </c>
      <c r="P2217" s="42" t="n">
        <v>1</v>
      </c>
      <c r="Q2217" s="42" t="n">
        <v>0</v>
      </c>
      <c r="R2217" s="42" t="n">
        <v>0</v>
      </c>
      <c r="S2217" s="42">
        <f>N2217-(J2217-K2217)</f>
        <v/>
      </c>
      <c r="T2217">
        <f>IF(N2217=0,0,IF(AND(ABS(S2217)&gt;Calc!$B$8,ABS(S2217)/ABS(N2217)&gt;Calc!$B$9),1,0))</f>
        <v/>
      </c>
      <c r="U2217">
        <f>IF(AND(A2217=Calc!$B$3,OR(Calc!$B$6="*",G2217=Calc!$B$6),OR(Calc!$B$7="*",F2217=Calc!$B$7)),1,0)</f>
        <v/>
      </c>
      <c r="V2217">
        <f>IF(AND(U2217=1,J2217&gt;0),J2217+ROW()/1000000,0)</f>
        <v/>
      </c>
      <c r="W2217">
        <f>IF(AND(U2217=1,OR(N2217&lt;&gt;0,J2217&lt;&gt;0)),ABS(S2217)+ROW()/1000000,0)</f>
        <v/>
      </c>
      <c r="X2217">
        <f>IF(AND(U2217=1,T2217=1,C2217&lt;&gt;0),ABS(S2217)+ROW()/1000000,0)</f>
        <v/>
      </c>
    </row>
    <row r="2218">
      <c r="A2218" t="n">
        <v>201911</v>
      </c>
      <c r="B2218" t="inlineStr">
        <is>
          <t>11/2019</t>
        </is>
      </c>
      <c r="C2218" t="n">
        <v>8</v>
      </c>
      <c r="D2218" t="inlineStr">
        <is>
          <t>S08</t>
        </is>
      </c>
      <c r="E2218" t="inlineStr">
        <is>
          <t>Nexa Newfoundland and Labrador (S08)</t>
        </is>
      </c>
      <c r="F2218" t="inlineStr">
        <is>
          <t>Canada</t>
        </is>
      </c>
      <c r="G2218" t="inlineStr">
        <is>
          <t>POS</t>
        </is>
      </c>
      <c r="H2218" s="42" t="n">
        <v>26930.05</v>
      </c>
      <c r="I2218" s="42" t="n">
        <v>1686.09</v>
      </c>
      <c r="J2218" s="42" t="n">
        <v>25243.96</v>
      </c>
      <c r="K2218" s="42" t="n">
        <v>8.99</v>
      </c>
      <c r="L2218" s="42" t="n">
        <v>18</v>
      </c>
      <c r="M2218" s="42" t="n">
        <v>91</v>
      </c>
      <c r="N2218" s="42" t="n">
        <v>25234.97</v>
      </c>
      <c r="O2218" s="42" t="n">
        <v>25243.96</v>
      </c>
      <c r="P2218" s="42" t="n">
        <v>2</v>
      </c>
      <c r="Q2218" s="42" t="n">
        <v>0</v>
      </c>
      <c r="R2218" s="42" t="n">
        <v>0</v>
      </c>
      <c r="S2218" s="42">
        <f>N2218-(J2218-K2218)</f>
        <v/>
      </c>
      <c r="T2218">
        <f>IF(N2218=0,0,IF(AND(ABS(S2218)&gt;Calc!$B$8,ABS(S2218)/ABS(N2218)&gt;Calc!$B$9),1,0))</f>
        <v/>
      </c>
      <c r="U2218">
        <f>IF(AND(A2218=Calc!$B$3,OR(Calc!$B$6="*",G2218=Calc!$B$6),OR(Calc!$B$7="*",F2218=Calc!$B$7)),1,0)</f>
        <v/>
      </c>
      <c r="V2218">
        <f>IF(AND(U2218=1,J2218&gt;0),J2218+ROW()/1000000,0)</f>
        <v/>
      </c>
      <c r="W2218">
        <f>IF(AND(U2218=1,OR(N2218&lt;&gt;0,J2218&lt;&gt;0)),ABS(S2218)+ROW()/1000000,0)</f>
        <v/>
      </c>
      <c r="X2218">
        <f>IF(AND(U2218=1,T2218=1,C2218&lt;&gt;0),ABS(S2218)+ROW()/1000000,0)</f>
        <v/>
      </c>
    </row>
    <row r="2219">
      <c r="A2219" t="n">
        <v>201911</v>
      </c>
      <c r="B2219" t="inlineStr">
        <is>
          <t>11/2019</t>
        </is>
      </c>
      <c r="C2219" t="n">
        <v>9</v>
      </c>
      <c r="D2219" t="inlineStr">
        <is>
          <t>S09</t>
        </is>
      </c>
      <c r="E2219" t="inlineStr">
        <is>
          <t>Nexa Northwest Territories (S09)</t>
        </is>
      </c>
      <c r="F2219" t="inlineStr">
        <is>
          <t>Canada</t>
        </is>
      </c>
      <c r="G2219" t="inlineStr">
        <is>
          <t>POS</t>
        </is>
      </c>
      <c r="H2219" s="42" t="n">
        <v>25998.65</v>
      </c>
      <c r="I2219" s="42" t="n">
        <v>482.98</v>
      </c>
      <c r="J2219" s="42" t="n">
        <v>25515.67</v>
      </c>
      <c r="K2219" s="42" t="n">
        <v>1690.98</v>
      </c>
      <c r="L2219" s="42" t="n">
        <v>20</v>
      </c>
      <c r="M2219" s="42" t="n">
        <v>122</v>
      </c>
      <c r="N2219" s="42" t="n">
        <v>23824.69</v>
      </c>
      <c r="O2219" s="42" t="n">
        <v>25515.67</v>
      </c>
      <c r="P2219" s="42" t="n">
        <v>1</v>
      </c>
      <c r="Q2219" s="42" t="n">
        <v>0</v>
      </c>
      <c r="R2219" s="42" t="n">
        <v>0</v>
      </c>
      <c r="S2219" s="42">
        <f>N2219-(J2219-K2219)</f>
        <v/>
      </c>
      <c r="T2219">
        <f>IF(N2219=0,0,IF(AND(ABS(S2219)&gt;Calc!$B$8,ABS(S2219)/ABS(N2219)&gt;Calc!$B$9),1,0))</f>
        <v/>
      </c>
      <c r="U2219">
        <f>IF(AND(A2219=Calc!$B$3,OR(Calc!$B$6="*",G2219=Calc!$B$6),OR(Calc!$B$7="*",F2219=Calc!$B$7)),1,0)</f>
        <v/>
      </c>
      <c r="V2219">
        <f>IF(AND(U2219=1,J2219&gt;0),J2219+ROW()/1000000,0)</f>
        <v/>
      </c>
      <c r="W2219">
        <f>IF(AND(U2219=1,OR(N2219&lt;&gt;0,J2219&lt;&gt;0)),ABS(S2219)+ROW()/1000000,0)</f>
        <v/>
      </c>
      <c r="X2219">
        <f>IF(AND(U2219=1,T2219=1,C2219&lt;&gt;0),ABS(S2219)+ROW()/1000000,0)</f>
        <v/>
      </c>
    </row>
    <row r="2220">
      <c r="A2220" t="n">
        <v>201911</v>
      </c>
      <c r="B2220" t="inlineStr">
        <is>
          <t>11/2019</t>
        </is>
      </c>
      <c r="C2220" t="n">
        <v>10</v>
      </c>
      <c r="D2220" t="inlineStr">
        <is>
          <t>S10</t>
        </is>
      </c>
      <c r="E2220" t="inlineStr">
        <is>
          <t>Nexa Nunavut (S10)</t>
        </is>
      </c>
      <c r="F2220" t="inlineStr">
        <is>
          <t>Canada</t>
        </is>
      </c>
      <c r="G2220" t="inlineStr">
        <is>
          <t>POS</t>
        </is>
      </c>
      <c r="H2220" s="42" t="n">
        <v>9359.65</v>
      </c>
      <c r="I2220" s="42" t="n">
        <v>225.88</v>
      </c>
      <c r="J2220" s="42" t="n">
        <v>9133.77</v>
      </c>
      <c r="K2220" s="42" t="n">
        <v>0</v>
      </c>
      <c r="L2220" s="42" t="n">
        <v>13</v>
      </c>
      <c r="M2220" s="42" t="n">
        <v>59</v>
      </c>
      <c r="N2220" s="42" t="n">
        <v>9133.77</v>
      </c>
      <c r="O2220" s="42" t="n">
        <v>9133.77</v>
      </c>
      <c r="P2220" s="42" t="n">
        <v>0</v>
      </c>
      <c r="Q2220" s="42" t="n">
        <v>0</v>
      </c>
      <c r="R2220" s="42" t="n">
        <v>0</v>
      </c>
      <c r="S2220" s="42">
        <f>N2220-(J2220-K2220)</f>
        <v/>
      </c>
      <c r="T2220">
        <f>IF(N2220=0,0,IF(AND(ABS(S2220)&gt;Calc!$B$8,ABS(S2220)/ABS(N2220)&gt;Calc!$B$9),1,0))</f>
        <v/>
      </c>
      <c r="U2220">
        <f>IF(AND(A2220=Calc!$B$3,OR(Calc!$B$6="*",G2220=Calc!$B$6),OR(Calc!$B$7="*",F2220=Calc!$B$7)),1,0)</f>
        <v/>
      </c>
      <c r="V2220">
        <f>IF(AND(U2220=1,J2220&gt;0),J2220+ROW()/1000000,0)</f>
        <v/>
      </c>
      <c r="W2220">
        <f>IF(AND(U2220=1,OR(N2220&lt;&gt;0,J2220&lt;&gt;0)),ABS(S2220)+ROW()/1000000,0)</f>
        <v/>
      </c>
      <c r="X2220">
        <f>IF(AND(U2220=1,T2220=1,C2220&lt;&gt;0),ABS(S2220)+ROW()/1000000,0)</f>
        <v/>
      </c>
    </row>
    <row r="2221">
      <c r="A2221" t="n">
        <v>201911</v>
      </c>
      <c r="B2221" t="inlineStr">
        <is>
          <t>11/2019</t>
        </is>
      </c>
      <c r="C2221" t="n">
        <v>12</v>
      </c>
      <c r="D2221" t="inlineStr">
        <is>
          <t>S12</t>
        </is>
      </c>
      <c r="E2221" t="inlineStr">
        <is>
          <t>Nexa Basse-Normandie (S12)</t>
        </is>
      </c>
      <c r="F2221" t="inlineStr">
        <is>
          <t>Pháp</t>
        </is>
      </c>
      <c r="G2221" t="inlineStr">
        <is>
          <t>POS</t>
        </is>
      </c>
      <c r="H2221" s="42" t="n">
        <v>1859.82</v>
      </c>
      <c r="I2221" s="42" t="n">
        <v>0</v>
      </c>
      <c r="J2221" s="42" t="n">
        <v>1859.82</v>
      </c>
      <c r="K2221" s="42" t="n">
        <v>0</v>
      </c>
      <c r="L2221" s="42" t="n">
        <v>2</v>
      </c>
      <c r="M2221" s="42" t="n">
        <v>11</v>
      </c>
      <c r="N2221" s="42" t="n">
        <v>1859.82</v>
      </c>
      <c r="O2221" s="42" t="n">
        <v>1859.82</v>
      </c>
      <c r="P2221" s="42" t="n">
        <v>0</v>
      </c>
      <c r="Q2221" s="42" t="n">
        <v>0</v>
      </c>
      <c r="R2221" s="42" t="n">
        <v>0</v>
      </c>
      <c r="S2221" s="42">
        <f>N2221-(J2221-K2221)</f>
        <v/>
      </c>
      <c r="T2221">
        <f>IF(N2221=0,0,IF(AND(ABS(S2221)&gt;Calc!$B$8,ABS(S2221)/ABS(N2221)&gt;Calc!$B$9),1,0))</f>
        <v/>
      </c>
      <c r="U2221">
        <f>IF(AND(A2221=Calc!$B$3,OR(Calc!$B$6="*",G2221=Calc!$B$6),OR(Calc!$B$7="*",F2221=Calc!$B$7)),1,0)</f>
        <v/>
      </c>
      <c r="V2221">
        <f>IF(AND(U2221=1,J2221&gt;0),J2221+ROW()/1000000,0)</f>
        <v/>
      </c>
      <c r="W2221">
        <f>IF(AND(U2221=1,OR(N2221&lt;&gt;0,J2221&lt;&gt;0)),ABS(S2221)+ROW()/1000000,0)</f>
        <v/>
      </c>
      <c r="X2221">
        <f>IF(AND(U2221=1,T2221=1,C2221&lt;&gt;0),ABS(S2221)+ROW()/1000000,0)</f>
        <v/>
      </c>
    </row>
    <row r="2222">
      <c r="A2222" t="n">
        <v>201911</v>
      </c>
      <c r="B2222" t="inlineStr">
        <is>
          <t>11/2019</t>
        </is>
      </c>
      <c r="C2222" t="n">
        <v>13</v>
      </c>
      <c r="D2222" t="inlineStr">
        <is>
          <t>S13</t>
        </is>
      </c>
      <c r="E2222" t="inlineStr">
        <is>
          <t>Nexa Corse (S13)</t>
        </is>
      </c>
      <c r="F2222" t="inlineStr">
        <is>
          <t>Pháp</t>
        </is>
      </c>
      <c r="G2222" t="inlineStr">
        <is>
          <t>POS</t>
        </is>
      </c>
      <c r="H2222" s="42" t="n">
        <v>2176.16</v>
      </c>
      <c r="I2222" s="42" t="n">
        <v>223.88</v>
      </c>
      <c r="J2222" s="42" t="n">
        <v>1952.28</v>
      </c>
      <c r="K2222" s="42" t="n">
        <v>0</v>
      </c>
      <c r="L2222" s="42" t="n">
        <v>3</v>
      </c>
      <c r="M2222" s="42" t="n">
        <v>17</v>
      </c>
      <c r="N2222" s="42" t="n">
        <v>1952.28</v>
      </c>
      <c r="O2222" s="42" t="n">
        <v>1952.28</v>
      </c>
      <c r="P2222" s="42" t="n">
        <v>0</v>
      </c>
      <c r="Q2222" s="42" t="n">
        <v>0</v>
      </c>
      <c r="R2222" s="42" t="n">
        <v>0</v>
      </c>
      <c r="S2222" s="42">
        <f>N2222-(J2222-K2222)</f>
        <v/>
      </c>
      <c r="T2222">
        <f>IF(N2222=0,0,IF(AND(ABS(S2222)&gt;Calc!$B$8,ABS(S2222)/ABS(N2222)&gt;Calc!$B$9),1,0))</f>
        <v/>
      </c>
      <c r="U2222">
        <f>IF(AND(A2222=Calc!$B$3,OR(Calc!$B$6="*",G2222=Calc!$B$6),OR(Calc!$B$7="*",F2222=Calc!$B$7)),1,0)</f>
        <v/>
      </c>
      <c r="V2222">
        <f>IF(AND(U2222=1,J2222&gt;0),J2222+ROW()/1000000,0)</f>
        <v/>
      </c>
      <c r="W2222">
        <f>IF(AND(U2222=1,OR(N2222&lt;&gt;0,J2222&lt;&gt;0)),ABS(S2222)+ROW()/1000000,0)</f>
        <v/>
      </c>
      <c r="X2222">
        <f>IF(AND(U2222=1,T2222=1,C2222&lt;&gt;0),ABS(S2222)+ROW()/1000000,0)</f>
        <v/>
      </c>
    </row>
    <row r="2223">
      <c r="A2223" t="n">
        <v>201911</v>
      </c>
      <c r="B2223" t="inlineStr">
        <is>
          <t>11/2019</t>
        </is>
      </c>
      <c r="C2223" t="n">
        <v>14</v>
      </c>
      <c r="D2223" t="inlineStr">
        <is>
          <t>S14</t>
        </is>
      </c>
      <c r="E2223" t="inlineStr">
        <is>
          <t>Nexa Franche-Comté (S14)</t>
        </is>
      </c>
      <c r="F2223" t="inlineStr">
        <is>
          <t>Pháp</t>
        </is>
      </c>
      <c r="G2223" t="inlineStr">
        <is>
          <t>POS</t>
        </is>
      </c>
      <c r="H2223" s="42" t="n">
        <v>7313.64</v>
      </c>
      <c r="I2223" s="42" t="n">
        <v>80.40000000000001</v>
      </c>
      <c r="J2223" s="42" t="n">
        <v>7233.24</v>
      </c>
      <c r="K2223" s="42" t="n">
        <v>0</v>
      </c>
      <c r="L2223" s="42" t="n">
        <v>5</v>
      </c>
      <c r="M2223" s="42" t="n">
        <v>20</v>
      </c>
      <c r="N2223" s="42" t="n">
        <v>7233.24</v>
      </c>
      <c r="O2223" s="42" t="n">
        <v>7233.24</v>
      </c>
      <c r="P2223" s="42" t="n">
        <v>0</v>
      </c>
      <c r="Q2223" s="42" t="n">
        <v>0</v>
      </c>
      <c r="R2223" s="42" t="n">
        <v>0</v>
      </c>
      <c r="S2223" s="42">
        <f>N2223-(J2223-K2223)</f>
        <v/>
      </c>
      <c r="T2223">
        <f>IF(N2223=0,0,IF(AND(ABS(S2223)&gt;Calc!$B$8,ABS(S2223)/ABS(N2223)&gt;Calc!$B$9),1,0))</f>
        <v/>
      </c>
      <c r="U2223">
        <f>IF(AND(A2223=Calc!$B$3,OR(Calc!$B$6="*",G2223=Calc!$B$6),OR(Calc!$B$7="*",F2223=Calc!$B$7)),1,0)</f>
        <v/>
      </c>
      <c r="V2223">
        <f>IF(AND(U2223=1,J2223&gt;0),J2223+ROW()/1000000,0)</f>
        <v/>
      </c>
      <c r="W2223">
        <f>IF(AND(U2223=1,OR(N2223&lt;&gt;0,J2223&lt;&gt;0)),ABS(S2223)+ROW()/1000000,0)</f>
        <v/>
      </c>
      <c r="X2223">
        <f>IF(AND(U2223=1,T2223=1,C2223&lt;&gt;0),ABS(S2223)+ROW()/1000000,0)</f>
        <v/>
      </c>
    </row>
    <row r="2224">
      <c r="A2224" t="n">
        <v>201911</v>
      </c>
      <c r="B2224" t="inlineStr">
        <is>
          <t>11/2019</t>
        </is>
      </c>
      <c r="C2224" t="n">
        <v>15</v>
      </c>
      <c r="D2224" t="inlineStr">
        <is>
          <t>S15</t>
        </is>
      </c>
      <c r="E2224" t="inlineStr">
        <is>
          <t>Nexa La Réunion (S15)</t>
        </is>
      </c>
      <c r="F2224" t="inlineStr">
        <is>
          <t>Pháp</t>
        </is>
      </c>
      <c r="G2224" t="inlineStr">
        <is>
          <t>POS</t>
        </is>
      </c>
      <c r="H2224" s="42" t="n">
        <v>5328.22</v>
      </c>
      <c r="I2224" s="42" t="n">
        <v>0</v>
      </c>
      <c r="J2224" s="42" t="n">
        <v>5328.22</v>
      </c>
      <c r="K2224" s="42" t="n">
        <v>0</v>
      </c>
      <c r="L2224" s="42" t="n">
        <v>3</v>
      </c>
      <c r="M2224" s="42" t="n">
        <v>28</v>
      </c>
      <c r="N2224" s="42" t="n">
        <v>5328.22</v>
      </c>
      <c r="O2224" s="42" t="n">
        <v>5328.22</v>
      </c>
      <c r="P2224" s="42" t="n">
        <v>0</v>
      </c>
      <c r="Q2224" s="42" t="n">
        <v>0</v>
      </c>
      <c r="R2224" s="42" t="n">
        <v>0</v>
      </c>
      <c r="S2224" s="42">
        <f>N2224-(J2224-K2224)</f>
        <v/>
      </c>
      <c r="T2224">
        <f>IF(N2224=0,0,IF(AND(ABS(S2224)&gt;Calc!$B$8,ABS(S2224)/ABS(N2224)&gt;Calc!$B$9),1,0))</f>
        <v/>
      </c>
      <c r="U2224">
        <f>IF(AND(A2224=Calc!$B$3,OR(Calc!$B$6="*",G2224=Calc!$B$6),OR(Calc!$B$7="*",F2224=Calc!$B$7)),1,0)</f>
        <v/>
      </c>
      <c r="V2224">
        <f>IF(AND(U2224=1,J2224&gt;0),J2224+ROW()/1000000,0)</f>
        <v/>
      </c>
      <c r="W2224">
        <f>IF(AND(U2224=1,OR(N2224&lt;&gt;0,J2224&lt;&gt;0)),ABS(S2224)+ROW()/1000000,0)</f>
        <v/>
      </c>
      <c r="X2224">
        <f>IF(AND(U2224=1,T2224=1,C2224&lt;&gt;0),ABS(S2224)+ROW()/1000000,0)</f>
        <v/>
      </c>
    </row>
    <row r="2225">
      <c r="A2225" t="n">
        <v>201911</v>
      </c>
      <c r="B2225" t="inlineStr">
        <is>
          <t>11/2019</t>
        </is>
      </c>
      <c r="C2225" t="n">
        <v>16</v>
      </c>
      <c r="D2225" t="inlineStr">
        <is>
          <t>S16</t>
        </is>
      </c>
      <c r="E2225" t="inlineStr">
        <is>
          <t>Nexa Limousin (S16)</t>
        </is>
      </c>
      <c r="F2225" t="inlineStr">
        <is>
          <t>Pháp</t>
        </is>
      </c>
      <c r="G2225" t="inlineStr">
        <is>
          <t>POS</t>
        </is>
      </c>
      <c r="H2225" s="42" t="n">
        <v>10810.87</v>
      </c>
      <c r="I2225" s="42" t="n">
        <v>0</v>
      </c>
      <c r="J2225" s="42" t="n">
        <v>10810.87</v>
      </c>
      <c r="K2225" s="42" t="n">
        <v>699</v>
      </c>
      <c r="L2225" s="42" t="n">
        <v>5</v>
      </c>
      <c r="M2225" s="42" t="n">
        <v>25</v>
      </c>
      <c r="N2225" s="42" t="n">
        <v>10111.87</v>
      </c>
      <c r="O2225" s="42" t="n">
        <v>10810.87</v>
      </c>
      <c r="P2225" s="42" t="n">
        <v>0</v>
      </c>
      <c r="Q2225" s="42" t="n">
        <v>0</v>
      </c>
      <c r="R2225" s="42" t="n">
        <v>0</v>
      </c>
      <c r="S2225" s="42">
        <f>N2225-(J2225-K2225)</f>
        <v/>
      </c>
      <c r="T2225">
        <f>IF(N2225=0,0,IF(AND(ABS(S2225)&gt;Calc!$B$8,ABS(S2225)/ABS(N2225)&gt;Calc!$B$9),1,0))</f>
        <v/>
      </c>
      <c r="U2225">
        <f>IF(AND(A2225=Calc!$B$3,OR(Calc!$B$6="*",G2225=Calc!$B$6),OR(Calc!$B$7="*",F2225=Calc!$B$7)),1,0)</f>
        <v/>
      </c>
      <c r="V2225">
        <f>IF(AND(U2225=1,J2225&gt;0),J2225+ROW()/1000000,0)</f>
        <v/>
      </c>
      <c r="W2225">
        <f>IF(AND(U2225=1,OR(N2225&lt;&gt;0,J2225&lt;&gt;0)),ABS(S2225)+ROW()/1000000,0)</f>
        <v/>
      </c>
      <c r="X2225">
        <f>IF(AND(U2225=1,T2225=1,C2225&lt;&gt;0),ABS(S2225)+ROW()/1000000,0)</f>
        <v/>
      </c>
    </row>
    <row r="2226">
      <c r="A2226" t="n">
        <v>201911</v>
      </c>
      <c r="B2226" t="inlineStr">
        <is>
          <t>11/2019</t>
        </is>
      </c>
      <c r="C2226" t="n">
        <v>17</v>
      </c>
      <c r="D2226" t="inlineStr">
        <is>
          <t>S17</t>
        </is>
      </c>
      <c r="E2226" t="inlineStr">
        <is>
          <t>Nexa Martinique (S17)</t>
        </is>
      </c>
      <c r="F2226" t="inlineStr">
        <is>
          <t>Pháp</t>
        </is>
      </c>
      <c r="G2226" t="inlineStr">
        <is>
          <t>POS</t>
        </is>
      </c>
      <c r="H2226" s="42" t="n">
        <v>1530.23</v>
      </c>
      <c r="I2226" s="42" t="n">
        <v>0</v>
      </c>
      <c r="J2226" s="42" t="n">
        <v>1530.23</v>
      </c>
      <c r="K2226" s="42" t="n">
        <v>809.85</v>
      </c>
      <c r="L2226" s="42" t="n">
        <v>2</v>
      </c>
      <c r="M2226" s="42" t="n">
        <v>9</v>
      </c>
      <c r="N2226" s="42" t="n">
        <v>720.38</v>
      </c>
      <c r="O2226" s="42" t="n">
        <v>1530.23</v>
      </c>
      <c r="P2226" s="42" t="n">
        <v>0</v>
      </c>
      <c r="Q2226" s="42" t="n">
        <v>0</v>
      </c>
      <c r="R2226" s="42" t="n">
        <v>0</v>
      </c>
      <c r="S2226" s="42">
        <f>N2226-(J2226-K2226)</f>
        <v/>
      </c>
      <c r="T2226">
        <f>IF(N2226=0,0,IF(AND(ABS(S2226)&gt;Calc!$B$8,ABS(S2226)/ABS(N2226)&gt;Calc!$B$9),1,0))</f>
        <v/>
      </c>
      <c r="U2226">
        <f>IF(AND(A2226=Calc!$B$3,OR(Calc!$B$6="*",G2226=Calc!$B$6),OR(Calc!$B$7="*",F2226=Calc!$B$7)),1,0)</f>
        <v/>
      </c>
      <c r="V2226">
        <f>IF(AND(U2226=1,J2226&gt;0),J2226+ROW()/1000000,0)</f>
        <v/>
      </c>
      <c r="W2226">
        <f>IF(AND(U2226=1,OR(N2226&lt;&gt;0,J2226&lt;&gt;0)),ABS(S2226)+ROW()/1000000,0)</f>
        <v/>
      </c>
      <c r="X2226">
        <f>IF(AND(U2226=1,T2226=1,C2226&lt;&gt;0),ABS(S2226)+ROW()/1000000,0)</f>
        <v/>
      </c>
    </row>
    <row r="2227">
      <c r="A2227" t="n">
        <v>201911</v>
      </c>
      <c r="B2227" t="inlineStr">
        <is>
          <t>11/2019</t>
        </is>
      </c>
      <c r="C2227" t="n">
        <v>18</v>
      </c>
      <c r="D2227" t="inlineStr">
        <is>
          <t>S18</t>
        </is>
      </c>
      <c r="E2227" t="inlineStr">
        <is>
          <t>Nexa Mayotte (S18)</t>
        </is>
      </c>
      <c r="F2227" t="inlineStr">
        <is>
          <t>Pháp</t>
        </is>
      </c>
      <c r="G2227" t="inlineStr">
        <is>
          <t>POS</t>
        </is>
      </c>
      <c r="H2227" s="42" t="n">
        <v>2365.85</v>
      </c>
      <c r="I2227" s="42" t="n">
        <v>0</v>
      </c>
      <c r="J2227" s="42" t="n">
        <v>2365.85</v>
      </c>
      <c r="K2227" s="42" t="n">
        <v>0</v>
      </c>
      <c r="L2227" s="42" t="n">
        <v>2</v>
      </c>
      <c r="M2227" s="42" t="n">
        <v>15</v>
      </c>
      <c r="N2227" s="42" t="n">
        <v>2365.85</v>
      </c>
      <c r="O2227" s="42" t="n">
        <v>2365.85</v>
      </c>
      <c r="P2227" s="42" t="n">
        <v>0</v>
      </c>
      <c r="Q2227" s="42" t="n">
        <v>0</v>
      </c>
      <c r="R2227" s="42" t="n">
        <v>0</v>
      </c>
      <c r="S2227" s="42">
        <f>N2227-(J2227-K2227)</f>
        <v/>
      </c>
      <c r="T2227">
        <f>IF(N2227=0,0,IF(AND(ABS(S2227)&gt;Calc!$B$8,ABS(S2227)/ABS(N2227)&gt;Calc!$B$9),1,0))</f>
        <v/>
      </c>
      <c r="U2227">
        <f>IF(AND(A2227=Calc!$B$3,OR(Calc!$B$6="*",G2227=Calc!$B$6),OR(Calc!$B$7="*",F2227=Calc!$B$7)),1,0)</f>
        <v/>
      </c>
      <c r="V2227">
        <f>IF(AND(U2227=1,J2227&gt;0),J2227+ROW()/1000000,0)</f>
        <v/>
      </c>
      <c r="W2227">
        <f>IF(AND(U2227=1,OR(N2227&lt;&gt;0,J2227&lt;&gt;0)),ABS(S2227)+ROW()/1000000,0)</f>
        <v/>
      </c>
      <c r="X2227">
        <f>IF(AND(U2227=1,T2227=1,C2227&lt;&gt;0),ABS(S2227)+ROW()/1000000,0)</f>
        <v/>
      </c>
    </row>
    <row r="2228">
      <c r="A2228" t="n">
        <v>201911</v>
      </c>
      <c r="B2228" t="inlineStr">
        <is>
          <t>11/2019</t>
        </is>
      </c>
      <c r="C2228" t="n">
        <v>19</v>
      </c>
      <c r="D2228" t="inlineStr">
        <is>
          <t>S19</t>
        </is>
      </c>
      <c r="E2228" t="inlineStr">
        <is>
          <t>Nexa Berlin (S19)</t>
        </is>
      </c>
      <c r="F2228" t="inlineStr">
        <is>
          <t>Đức</t>
        </is>
      </c>
      <c r="G2228" t="inlineStr">
        <is>
          <t>POS</t>
        </is>
      </c>
      <c r="H2228" s="42" t="n">
        <v>42401.4</v>
      </c>
      <c r="I2228" s="42" t="n">
        <v>3651.8</v>
      </c>
      <c r="J2228" s="42" t="n">
        <v>38749.6</v>
      </c>
      <c r="K2228" s="42" t="n">
        <v>5.85</v>
      </c>
      <c r="L2228" s="42" t="n">
        <v>12</v>
      </c>
      <c r="M2228" s="42" t="n">
        <v>89</v>
      </c>
      <c r="N2228" s="42" t="n">
        <v>38743.75</v>
      </c>
      <c r="O2228" s="42" t="n">
        <v>38749.6</v>
      </c>
      <c r="P2228" s="42" t="n">
        <v>0</v>
      </c>
      <c r="Q2228" s="42" t="n">
        <v>0</v>
      </c>
      <c r="R2228" s="42" t="n">
        <v>0</v>
      </c>
      <c r="S2228" s="42">
        <f>N2228-(J2228-K2228)</f>
        <v/>
      </c>
      <c r="T2228">
        <f>IF(N2228=0,0,IF(AND(ABS(S2228)&gt;Calc!$B$8,ABS(S2228)/ABS(N2228)&gt;Calc!$B$9),1,0))</f>
        <v/>
      </c>
      <c r="U2228">
        <f>IF(AND(A2228=Calc!$B$3,OR(Calc!$B$6="*",G2228=Calc!$B$6),OR(Calc!$B$7="*",F2228=Calc!$B$7)),1,0)</f>
        <v/>
      </c>
      <c r="V2228">
        <f>IF(AND(U2228=1,J2228&gt;0),J2228+ROW()/1000000,0)</f>
        <v/>
      </c>
      <c r="W2228">
        <f>IF(AND(U2228=1,OR(N2228&lt;&gt;0,J2228&lt;&gt;0)),ABS(S2228)+ROW()/1000000,0)</f>
        <v/>
      </c>
      <c r="X2228">
        <f>IF(AND(U2228=1,T2228=1,C2228&lt;&gt;0),ABS(S2228)+ROW()/1000000,0)</f>
        <v/>
      </c>
    </row>
    <row r="2229">
      <c r="A2229" t="n">
        <v>201911</v>
      </c>
      <c r="B2229" t="inlineStr">
        <is>
          <t>11/2019</t>
        </is>
      </c>
      <c r="C2229" t="n">
        <v>21</v>
      </c>
      <c r="D2229" t="inlineStr">
        <is>
          <t>S21</t>
        </is>
      </c>
      <c r="E2229" t="inlineStr">
        <is>
          <t>Nexa Freie Hansestadt Bremen (S21)</t>
        </is>
      </c>
      <c r="F2229" t="inlineStr">
        <is>
          <t>Đức</t>
        </is>
      </c>
      <c r="G2229" t="inlineStr">
        <is>
          <t>POS</t>
        </is>
      </c>
      <c r="H2229" s="42" t="n">
        <v>26724.96</v>
      </c>
      <c r="I2229" s="42" t="n">
        <v>1262.23</v>
      </c>
      <c r="J2229" s="42" t="n">
        <v>25462.73</v>
      </c>
      <c r="K2229" s="42" t="n">
        <v>199.95</v>
      </c>
      <c r="L2229" s="42" t="n">
        <v>8</v>
      </c>
      <c r="M2229" s="42" t="n">
        <v>71</v>
      </c>
      <c r="N2229" s="42" t="n">
        <v>25262.78</v>
      </c>
      <c r="O2229" s="42" t="n">
        <v>25462.73</v>
      </c>
      <c r="P2229" s="42" t="n">
        <v>1</v>
      </c>
      <c r="Q2229" s="42" t="n">
        <v>0</v>
      </c>
      <c r="R2229" s="42" t="n">
        <v>0</v>
      </c>
      <c r="S2229" s="42">
        <f>N2229-(J2229-K2229)</f>
        <v/>
      </c>
      <c r="T2229">
        <f>IF(N2229=0,0,IF(AND(ABS(S2229)&gt;Calc!$B$8,ABS(S2229)/ABS(N2229)&gt;Calc!$B$9),1,0))</f>
        <v/>
      </c>
      <c r="U2229">
        <f>IF(AND(A2229=Calc!$B$3,OR(Calc!$B$6="*",G2229=Calc!$B$6),OR(Calc!$B$7="*",F2229=Calc!$B$7)),1,0)</f>
        <v/>
      </c>
      <c r="V2229">
        <f>IF(AND(U2229=1,J2229&gt;0),J2229+ROW()/1000000,0)</f>
        <v/>
      </c>
      <c r="W2229">
        <f>IF(AND(U2229=1,OR(N2229&lt;&gt;0,J2229&lt;&gt;0)),ABS(S2229)+ROW()/1000000,0)</f>
        <v/>
      </c>
      <c r="X2229">
        <f>IF(AND(U2229=1,T2229=1,C2229&lt;&gt;0),ABS(S2229)+ROW()/1000000,0)</f>
        <v/>
      </c>
    </row>
    <row r="2230">
      <c r="A2230" t="n">
        <v>201911</v>
      </c>
      <c r="B2230" t="inlineStr">
        <is>
          <t>11/2019</t>
        </is>
      </c>
      <c r="C2230" t="n">
        <v>22</v>
      </c>
      <c r="D2230" t="inlineStr">
        <is>
          <t>S22</t>
        </is>
      </c>
      <c r="E2230" t="inlineStr">
        <is>
          <t>Nexa Freistaat Thüringen (S22)</t>
        </is>
      </c>
      <c r="F2230" t="inlineStr">
        <is>
          <t>Đức</t>
        </is>
      </c>
      <c r="G2230" t="inlineStr">
        <is>
          <t>POS</t>
        </is>
      </c>
      <c r="H2230" s="42" t="n">
        <v>14584.87</v>
      </c>
      <c r="I2230" s="42" t="n">
        <v>623.7</v>
      </c>
      <c r="J2230" s="42" t="n">
        <v>13961.17</v>
      </c>
      <c r="K2230" s="42" t="n">
        <v>0</v>
      </c>
      <c r="L2230" s="42" t="n">
        <v>11</v>
      </c>
      <c r="M2230" s="42" t="n">
        <v>69</v>
      </c>
      <c r="N2230" s="42" t="n">
        <v>13961.17</v>
      </c>
      <c r="O2230" s="42" t="n">
        <v>13961.17</v>
      </c>
      <c r="P2230" s="42" t="n">
        <v>0</v>
      </c>
      <c r="Q2230" s="42" t="n">
        <v>0</v>
      </c>
      <c r="R2230" s="42" t="n">
        <v>0</v>
      </c>
      <c r="S2230" s="42">
        <f>N2230-(J2230-K2230)</f>
        <v/>
      </c>
      <c r="T2230">
        <f>IF(N2230=0,0,IF(AND(ABS(S2230)&gt;Calc!$B$8,ABS(S2230)/ABS(N2230)&gt;Calc!$B$9),1,0))</f>
        <v/>
      </c>
      <c r="U2230">
        <f>IF(AND(A2230=Calc!$B$3,OR(Calc!$B$6="*",G2230=Calc!$B$6),OR(Calc!$B$7="*",F2230=Calc!$B$7)),1,0)</f>
        <v/>
      </c>
      <c r="V2230">
        <f>IF(AND(U2230=1,J2230&gt;0),J2230+ROW()/1000000,0)</f>
        <v/>
      </c>
      <c r="W2230">
        <f>IF(AND(U2230=1,OR(N2230&lt;&gt;0,J2230&lt;&gt;0)),ABS(S2230)+ROW()/1000000,0)</f>
        <v/>
      </c>
      <c r="X2230">
        <f>IF(AND(U2230=1,T2230=1,C2230&lt;&gt;0),ABS(S2230)+ROW()/1000000,0)</f>
        <v/>
      </c>
    </row>
    <row r="2231">
      <c r="A2231" t="n">
        <v>201911</v>
      </c>
      <c r="B2231" t="inlineStr">
        <is>
          <t>11/2019</t>
        </is>
      </c>
      <c r="C2231" t="n">
        <v>23</v>
      </c>
      <c r="D2231" t="inlineStr">
        <is>
          <t>S23</t>
        </is>
      </c>
      <c r="E2231" t="inlineStr">
        <is>
          <t>Nexa Hamburg (S23)</t>
        </is>
      </c>
      <c r="F2231" t="inlineStr">
        <is>
          <t>Đức</t>
        </is>
      </c>
      <c r="G2231" t="inlineStr">
        <is>
          <t>POS</t>
        </is>
      </c>
      <c r="H2231" s="42" t="n">
        <v>5239.67</v>
      </c>
      <c r="I2231" s="42" t="n">
        <v>537.25</v>
      </c>
      <c r="J2231" s="42" t="n">
        <v>4702.42</v>
      </c>
      <c r="K2231" s="42" t="n">
        <v>0</v>
      </c>
      <c r="L2231" s="42" t="n">
        <v>4</v>
      </c>
      <c r="M2231" s="42" t="n">
        <v>25</v>
      </c>
      <c r="N2231" s="42" t="n">
        <v>4702.42</v>
      </c>
      <c r="O2231" s="42" t="n">
        <v>4702.42</v>
      </c>
      <c r="P2231" s="42" t="n">
        <v>0</v>
      </c>
      <c r="Q2231" s="42" t="n">
        <v>0</v>
      </c>
      <c r="R2231" s="42" t="n">
        <v>0</v>
      </c>
      <c r="S2231" s="42">
        <f>N2231-(J2231-K2231)</f>
        <v/>
      </c>
      <c r="T2231">
        <f>IF(N2231=0,0,IF(AND(ABS(S2231)&gt;Calc!$B$8,ABS(S2231)/ABS(N2231)&gt;Calc!$B$9),1,0))</f>
        <v/>
      </c>
      <c r="U2231">
        <f>IF(AND(A2231=Calc!$B$3,OR(Calc!$B$6="*",G2231=Calc!$B$6),OR(Calc!$B$7="*",F2231=Calc!$B$7)),1,0)</f>
        <v/>
      </c>
      <c r="V2231">
        <f>IF(AND(U2231=1,J2231&gt;0),J2231+ROW()/1000000,0)</f>
        <v/>
      </c>
      <c r="W2231">
        <f>IF(AND(U2231=1,OR(N2231&lt;&gt;0,J2231&lt;&gt;0)),ABS(S2231)+ROW()/1000000,0)</f>
        <v/>
      </c>
      <c r="X2231">
        <f>IF(AND(U2231=1,T2231=1,C2231&lt;&gt;0),ABS(S2231)+ROW()/1000000,0)</f>
        <v/>
      </c>
    </row>
    <row r="2232">
      <c r="A2232" t="n">
        <v>201911</v>
      </c>
      <c r="B2232" t="inlineStr">
        <is>
          <t>11/2019</t>
        </is>
      </c>
      <c r="C2232" t="n">
        <v>24</v>
      </c>
      <c r="D2232" t="inlineStr">
        <is>
          <t>S24</t>
        </is>
      </c>
      <c r="E2232" t="inlineStr">
        <is>
          <t>Nexa Hessen (S24)</t>
        </is>
      </c>
      <c r="F2232" t="inlineStr">
        <is>
          <t>Đức</t>
        </is>
      </c>
      <c r="G2232" t="inlineStr">
        <is>
          <t>POS</t>
        </is>
      </c>
      <c r="H2232" s="42" t="n">
        <v>26249.73</v>
      </c>
      <c r="I2232" s="42" t="n">
        <v>1587.27</v>
      </c>
      <c r="J2232" s="42" t="n">
        <v>24662.46</v>
      </c>
      <c r="K2232" s="42" t="n">
        <v>269.95</v>
      </c>
      <c r="L2232" s="42" t="n">
        <v>11</v>
      </c>
      <c r="M2232" s="42" t="n">
        <v>100</v>
      </c>
      <c r="N2232" s="42" t="n">
        <v>24392.51</v>
      </c>
      <c r="O2232" s="42" t="n">
        <v>24662.46</v>
      </c>
      <c r="P2232" s="42" t="n">
        <v>0</v>
      </c>
      <c r="Q2232" s="42" t="n">
        <v>0</v>
      </c>
      <c r="R2232" s="42" t="n">
        <v>0</v>
      </c>
      <c r="S2232" s="42">
        <f>N2232-(J2232-K2232)</f>
        <v/>
      </c>
      <c r="T2232">
        <f>IF(N2232=0,0,IF(AND(ABS(S2232)&gt;Calc!$B$8,ABS(S2232)/ABS(N2232)&gt;Calc!$B$9),1,0))</f>
        <v/>
      </c>
      <c r="U2232">
        <f>IF(AND(A2232=Calc!$B$3,OR(Calc!$B$6="*",G2232=Calc!$B$6),OR(Calc!$B$7="*",F2232=Calc!$B$7)),1,0)</f>
        <v/>
      </c>
      <c r="V2232">
        <f>IF(AND(U2232=1,J2232&gt;0),J2232+ROW()/1000000,0)</f>
        <v/>
      </c>
      <c r="W2232">
        <f>IF(AND(U2232=1,OR(N2232&lt;&gt;0,J2232&lt;&gt;0)),ABS(S2232)+ROW()/1000000,0)</f>
        <v/>
      </c>
      <c r="X2232">
        <f>IF(AND(U2232=1,T2232=1,C2232&lt;&gt;0),ABS(S2232)+ROW()/1000000,0)</f>
        <v/>
      </c>
    </row>
    <row r="2233">
      <c r="A2233" t="n">
        <v>201911</v>
      </c>
      <c r="B2233" t="inlineStr">
        <is>
          <t>11/2019</t>
        </is>
      </c>
      <c r="C2233" t="n">
        <v>26</v>
      </c>
      <c r="D2233" t="inlineStr">
        <is>
          <t>S26</t>
        </is>
      </c>
      <c r="E2233" t="inlineStr">
        <is>
          <t>Nexa Saarland (S26)</t>
        </is>
      </c>
      <c r="F2233" t="inlineStr">
        <is>
          <t>Đức</t>
        </is>
      </c>
      <c r="G2233" t="inlineStr">
        <is>
          <t>POS</t>
        </is>
      </c>
      <c r="H2233" s="42" t="n">
        <v>27143.4</v>
      </c>
      <c r="I2233" s="42" t="n">
        <v>1068.26</v>
      </c>
      <c r="J2233" s="42" t="n">
        <v>26075.14</v>
      </c>
      <c r="K2233" s="42" t="n">
        <v>309.38</v>
      </c>
      <c r="L2233" s="42" t="n">
        <v>10</v>
      </c>
      <c r="M2233" s="42" t="n">
        <v>108</v>
      </c>
      <c r="N2233" s="42" t="n">
        <v>25765.76</v>
      </c>
      <c r="O2233" s="42" t="n">
        <v>26075.14</v>
      </c>
      <c r="P2233" s="42" t="n">
        <v>0</v>
      </c>
      <c r="Q2233" s="42" t="n">
        <v>0</v>
      </c>
      <c r="R2233" s="42" t="n">
        <v>0</v>
      </c>
      <c r="S2233" s="42">
        <f>N2233-(J2233-K2233)</f>
        <v/>
      </c>
      <c r="T2233">
        <f>IF(N2233=0,0,IF(AND(ABS(S2233)&gt;Calc!$B$8,ABS(S2233)/ABS(N2233)&gt;Calc!$B$9),1,0))</f>
        <v/>
      </c>
      <c r="U2233">
        <f>IF(AND(A2233=Calc!$B$3,OR(Calc!$B$6="*",G2233=Calc!$B$6),OR(Calc!$B$7="*",F2233=Calc!$B$7)),1,0)</f>
        <v/>
      </c>
      <c r="V2233">
        <f>IF(AND(U2233=1,J2233&gt;0),J2233+ROW()/1000000,0)</f>
        <v/>
      </c>
      <c r="W2233">
        <f>IF(AND(U2233=1,OR(N2233&lt;&gt;0,J2233&lt;&gt;0)),ABS(S2233)+ROW()/1000000,0)</f>
        <v/>
      </c>
      <c r="X2233">
        <f>IF(AND(U2233=1,T2233=1,C2233&lt;&gt;0),ABS(S2233)+ROW()/1000000,0)</f>
        <v/>
      </c>
    </row>
    <row r="2234">
      <c r="A2234" t="n">
        <v>201911</v>
      </c>
      <c r="B2234" t="inlineStr">
        <is>
          <t>11/2019</t>
        </is>
      </c>
      <c r="C2234" t="n">
        <v>27</v>
      </c>
      <c r="D2234" t="inlineStr">
        <is>
          <t>S27</t>
        </is>
      </c>
      <c r="E2234" t="inlineStr">
        <is>
          <t>Nexa Sachsen-Anhalt (S27)</t>
        </is>
      </c>
      <c r="F2234" t="inlineStr">
        <is>
          <t>Đức</t>
        </is>
      </c>
      <c r="G2234" t="inlineStr">
        <is>
          <t>POS</t>
        </is>
      </c>
      <c r="H2234" s="42" t="n">
        <v>11948.37</v>
      </c>
      <c r="I2234" s="42" t="n">
        <v>88.8</v>
      </c>
      <c r="J2234" s="42" t="n">
        <v>11859.57</v>
      </c>
      <c r="K2234" s="42" t="n">
        <v>208.55</v>
      </c>
      <c r="L2234" s="42" t="n">
        <v>7</v>
      </c>
      <c r="M2234" s="42" t="n">
        <v>64</v>
      </c>
      <c r="N2234" s="42" t="n">
        <v>11651.02</v>
      </c>
      <c r="O2234" s="42" t="n">
        <v>11859.57</v>
      </c>
      <c r="P2234" s="42" t="n">
        <v>0</v>
      </c>
      <c r="Q2234" s="42" t="n">
        <v>0</v>
      </c>
      <c r="R2234" s="42" t="n">
        <v>0</v>
      </c>
      <c r="S2234" s="42">
        <f>N2234-(J2234-K2234)</f>
        <v/>
      </c>
      <c r="T2234">
        <f>IF(N2234=0,0,IF(AND(ABS(S2234)&gt;Calc!$B$8,ABS(S2234)/ABS(N2234)&gt;Calc!$B$9),1,0))</f>
        <v/>
      </c>
      <c r="U2234">
        <f>IF(AND(A2234=Calc!$B$3,OR(Calc!$B$6="*",G2234=Calc!$B$6),OR(Calc!$B$7="*",F2234=Calc!$B$7)),1,0)</f>
        <v/>
      </c>
      <c r="V2234">
        <f>IF(AND(U2234=1,J2234&gt;0),J2234+ROW()/1000000,0)</f>
        <v/>
      </c>
      <c r="W2234">
        <f>IF(AND(U2234=1,OR(N2234&lt;&gt;0,J2234&lt;&gt;0)),ABS(S2234)+ROW()/1000000,0)</f>
        <v/>
      </c>
      <c r="X2234">
        <f>IF(AND(U2234=1,T2234=1,C2234&lt;&gt;0),ABS(S2234)+ROW()/1000000,0)</f>
        <v/>
      </c>
    </row>
    <row r="2235">
      <c r="A2235" t="n">
        <v>201911</v>
      </c>
      <c r="B2235" t="inlineStr">
        <is>
          <t>11/2019</t>
        </is>
      </c>
      <c r="C2235" t="n">
        <v>29</v>
      </c>
      <c r="D2235" t="inlineStr">
        <is>
          <t>S29</t>
        </is>
      </c>
      <c r="E2235" t="inlineStr">
        <is>
          <t>Nexa Enna (S29)</t>
        </is>
      </c>
      <c r="F2235" t="inlineStr">
        <is>
          <t>Ý</t>
        </is>
      </c>
      <c r="G2235" t="inlineStr">
        <is>
          <t>POS</t>
        </is>
      </c>
      <c r="H2235" s="42" t="n">
        <v>8093.12</v>
      </c>
      <c r="I2235" s="42" t="n">
        <v>439.16</v>
      </c>
      <c r="J2235" s="42" t="n">
        <v>7653.96</v>
      </c>
      <c r="K2235" s="42" t="n">
        <v>0</v>
      </c>
      <c r="L2235" s="42" t="n">
        <v>10</v>
      </c>
      <c r="M2235" s="42" t="n">
        <v>66</v>
      </c>
      <c r="N2235" s="42" t="n">
        <v>7653.96</v>
      </c>
      <c r="O2235" s="42" t="n">
        <v>7653.96</v>
      </c>
      <c r="P2235" s="42" t="n">
        <v>0</v>
      </c>
      <c r="Q2235" s="42" t="n">
        <v>0</v>
      </c>
      <c r="R2235" s="42" t="n">
        <v>0</v>
      </c>
      <c r="S2235" s="42">
        <f>N2235-(J2235-K2235)</f>
        <v/>
      </c>
      <c r="T2235">
        <f>IF(N2235=0,0,IF(AND(ABS(S2235)&gt;Calc!$B$8,ABS(S2235)/ABS(N2235)&gt;Calc!$B$9),1,0))</f>
        <v/>
      </c>
      <c r="U2235">
        <f>IF(AND(A2235=Calc!$B$3,OR(Calc!$B$6="*",G2235=Calc!$B$6),OR(Calc!$B$7="*",F2235=Calc!$B$7)),1,0)</f>
        <v/>
      </c>
      <c r="V2235">
        <f>IF(AND(U2235=1,J2235&gt;0),J2235+ROW()/1000000,0)</f>
        <v/>
      </c>
      <c r="W2235">
        <f>IF(AND(U2235=1,OR(N2235&lt;&gt;0,J2235&lt;&gt;0)),ABS(S2235)+ROW()/1000000,0)</f>
        <v/>
      </c>
      <c r="X2235">
        <f>IF(AND(U2235=1,T2235=1,C2235&lt;&gt;0),ABS(S2235)+ROW()/1000000,0)</f>
        <v/>
      </c>
    </row>
    <row r="2236">
      <c r="A2236" t="n">
        <v>201911</v>
      </c>
      <c r="B2236" t="inlineStr">
        <is>
          <t>11/2019</t>
        </is>
      </c>
      <c r="C2236" t="n">
        <v>30</v>
      </c>
      <c r="D2236" t="inlineStr">
        <is>
          <t>S30</t>
        </is>
      </c>
      <c r="E2236" t="inlineStr">
        <is>
          <t>Nexa Pesaro (S30)</t>
        </is>
      </c>
      <c r="F2236" t="inlineStr">
        <is>
          <t>Ý</t>
        </is>
      </c>
      <c r="G2236" t="inlineStr">
        <is>
          <t>POS</t>
        </is>
      </c>
      <c r="H2236" s="42" t="n">
        <v>32492.36</v>
      </c>
      <c r="I2236" s="42" t="n">
        <v>1914.54</v>
      </c>
      <c r="J2236" s="42" t="n">
        <v>30577.82</v>
      </c>
      <c r="K2236" s="42" t="n">
        <v>3634.72</v>
      </c>
      <c r="L2236" s="42" t="n">
        <v>15</v>
      </c>
      <c r="M2236" s="42" t="n">
        <v>119</v>
      </c>
      <c r="N2236" s="42" t="n">
        <v>26943.1</v>
      </c>
      <c r="O2236" s="42" t="n">
        <v>30577.82</v>
      </c>
      <c r="P2236" s="42" t="n">
        <v>0</v>
      </c>
      <c r="Q2236" s="42" t="n">
        <v>0</v>
      </c>
      <c r="R2236" s="42" t="n">
        <v>0</v>
      </c>
      <c r="S2236" s="42">
        <f>N2236-(J2236-K2236)</f>
        <v/>
      </c>
      <c r="T2236">
        <f>IF(N2236=0,0,IF(AND(ABS(S2236)&gt;Calc!$B$8,ABS(S2236)/ABS(N2236)&gt;Calc!$B$9),1,0))</f>
        <v/>
      </c>
      <c r="U2236">
        <f>IF(AND(A2236=Calc!$B$3,OR(Calc!$B$6="*",G2236=Calc!$B$6),OR(Calc!$B$7="*",F2236=Calc!$B$7)),1,0)</f>
        <v/>
      </c>
      <c r="V2236">
        <f>IF(AND(U2236=1,J2236&gt;0),J2236+ROW()/1000000,0)</f>
        <v/>
      </c>
      <c r="W2236">
        <f>IF(AND(U2236=1,OR(N2236&lt;&gt;0,J2236&lt;&gt;0)),ABS(S2236)+ROW()/1000000,0)</f>
        <v/>
      </c>
      <c r="X2236">
        <f>IF(AND(U2236=1,T2236=1,C2236&lt;&gt;0),ABS(S2236)+ROW()/1000000,0)</f>
        <v/>
      </c>
    </row>
    <row r="2237">
      <c r="A2237" t="n">
        <v>201911</v>
      </c>
      <c r="B2237" t="inlineStr">
        <is>
          <t>11/2019</t>
        </is>
      </c>
      <c r="C2237" t="n">
        <v>31</v>
      </c>
      <c r="D2237" t="inlineStr">
        <is>
          <t>S31</t>
        </is>
      </c>
      <c r="E2237" t="inlineStr">
        <is>
          <t>Nexa Drenthe (S31)</t>
        </is>
      </c>
      <c r="F2237" t="inlineStr">
        <is>
          <t>Hà Lan</t>
        </is>
      </c>
      <c r="G2237" t="inlineStr">
        <is>
          <t>POS</t>
        </is>
      </c>
      <c r="H2237" s="42" t="n">
        <v>3160.17</v>
      </c>
      <c r="I2237" s="42" t="n">
        <v>0</v>
      </c>
      <c r="J2237" s="42" t="n">
        <v>3160.17</v>
      </c>
      <c r="K2237" s="42" t="n">
        <v>0</v>
      </c>
      <c r="L2237" s="42" t="n">
        <v>2</v>
      </c>
      <c r="M2237" s="42" t="n">
        <v>17</v>
      </c>
      <c r="N2237" s="42" t="n">
        <v>3160.17</v>
      </c>
      <c r="O2237" s="42" t="n">
        <v>3160.17</v>
      </c>
      <c r="P2237" s="42" t="n">
        <v>0</v>
      </c>
      <c r="Q2237" s="42" t="n">
        <v>0</v>
      </c>
      <c r="R2237" s="42" t="n">
        <v>0</v>
      </c>
      <c r="S2237" s="42">
        <f>N2237-(J2237-K2237)</f>
        <v/>
      </c>
      <c r="T2237">
        <f>IF(N2237=0,0,IF(AND(ABS(S2237)&gt;Calc!$B$8,ABS(S2237)/ABS(N2237)&gt;Calc!$B$9),1,0))</f>
        <v/>
      </c>
      <c r="U2237">
        <f>IF(AND(A2237=Calc!$B$3,OR(Calc!$B$6="*",G2237=Calc!$B$6),OR(Calc!$B$7="*",F2237=Calc!$B$7)),1,0)</f>
        <v/>
      </c>
      <c r="V2237">
        <f>IF(AND(U2237=1,J2237&gt;0),J2237+ROW()/1000000,0)</f>
        <v/>
      </c>
      <c r="W2237">
        <f>IF(AND(U2237=1,OR(N2237&lt;&gt;0,J2237&lt;&gt;0)),ABS(S2237)+ROW()/1000000,0)</f>
        <v/>
      </c>
      <c r="X2237">
        <f>IF(AND(U2237=1,T2237=1,C2237&lt;&gt;0),ABS(S2237)+ROW()/1000000,0)</f>
        <v/>
      </c>
    </row>
    <row r="2238">
      <c r="A2238" t="n">
        <v>201911</v>
      </c>
      <c r="B2238" t="inlineStr">
        <is>
          <t>11/2019</t>
        </is>
      </c>
      <c r="C2238" t="n">
        <v>32</v>
      </c>
      <c r="D2238" t="inlineStr">
        <is>
          <t>S32</t>
        </is>
      </c>
      <c r="E2238" t="inlineStr">
        <is>
          <t>Nexa Flevoland (S32)</t>
        </is>
      </c>
      <c r="F2238" t="inlineStr">
        <is>
          <t>Hà Lan</t>
        </is>
      </c>
      <c r="G2238" t="inlineStr">
        <is>
          <t>POS</t>
        </is>
      </c>
      <c r="H2238" s="42" t="n">
        <v>19027.09</v>
      </c>
      <c r="I2238" s="42" t="n">
        <v>2342.81</v>
      </c>
      <c r="J2238" s="42" t="n">
        <v>16684.28</v>
      </c>
      <c r="K2238" s="42" t="n">
        <v>0</v>
      </c>
      <c r="L2238" s="42" t="n">
        <v>6</v>
      </c>
      <c r="M2238" s="42" t="n">
        <v>57</v>
      </c>
      <c r="N2238" s="42" t="n">
        <v>16684.28</v>
      </c>
      <c r="O2238" s="42" t="n">
        <v>16684.28</v>
      </c>
      <c r="P2238" s="42" t="n">
        <v>0</v>
      </c>
      <c r="Q2238" s="42" t="n">
        <v>0</v>
      </c>
      <c r="R2238" s="42" t="n">
        <v>0</v>
      </c>
      <c r="S2238" s="42">
        <f>N2238-(J2238-K2238)</f>
        <v/>
      </c>
      <c r="T2238">
        <f>IF(N2238=0,0,IF(AND(ABS(S2238)&gt;Calc!$B$8,ABS(S2238)/ABS(N2238)&gt;Calc!$B$9),1,0))</f>
        <v/>
      </c>
      <c r="U2238">
        <f>IF(AND(A2238=Calc!$B$3,OR(Calc!$B$6="*",G2238=Calc!$B$6),OR(Calc!$B$7="*",F2238=Calc!$B$7)),1,0)</f>
        <v/>
      </c>
      <c r="V2238">
        <f>IF(AND(U2238=1,J2238&gt;0),J2238+ROW()/1000000,0)</f>
        <v/>
      </c>
      <c r="W2238">
        <f>IF(AND(U2238=1,OR(N2238&lt;&gt;0,J2238&lt;&gt;0)),ABS(S2238)+ROW()/1000000,0)</f>
        <v/>
      </c>
      <c r="X2238">
        <f>IF(AND(U2238=1,T2238=1,C2238&lt;&gt;0),ABS(S2238)+ROW()/1000000,0)</f>
        <v/>
      </c>
    </row>
    <row r="2239">
      <c r="A2239" t="n">
        <v>201911</v>
      </c>
      <c r="B2239" t="inlineStr">
        <is>
          <t>11/2019</t>
        </is>
      </c>
      <c r="C2239" t="n">
        <v>33</v>
      </c>
      <c r="D2239" t="inlineStr">
        <is>
          <t>S33</t>
        </is>
      </c>
      <c r="E2239" t="inlineStr">
        <is>
          <t>Nexa Friesland (S33)</t>
        </is>
      </c>
      <c r="F2239" t="inlineStr">
        <is>
          <t>Hà Lan</t>
        </is>
      </c>
      <c r="G2239" t="inlineStr">
        <is>
          <t>POS</t>
        </is>
      </c>
      <c r="H2239" s="42" t="n">
        <v>25004.02</v>
      </c>
      <c r="I2239" s="42" t="n">
        <v>0</v>
      </c>
      <c r="J2239" s="42" t="n">
        <v>25004.02</v>
      </c>
      <c r="K2239" s="42" t="n">
        <v>4599.96</v>
      </c>
      <c r="L2239" s="42" t="n">
        <v>4</v>
      </c>
      <c r="M2239" s="42" t="n">
        <v>35</v>
      </c>
      <c r="N2239" s="42" t="n">
        <v>20404.06</v>
      </c>
      <c r="O2239" s="42" t="n">
        <v>25004.02</v>
      </c>
      <c r="P2239" s="42" t="n">
        <v>1</v>
      </c>
      <c r="Q2239" s="42" t="n">
        <v>0</v>
      </c>
      <c r="R2239" s="42" t="n">
        <v>0</v>
      </c>
      <c r="S2239" s="42">
        <f>N2239-(J2239-K2239)</f>
        <v/>
      </c>
      <c r="T2239">
        <f>IF(N2239=0,0,IF(AND(ABS(S2239)&gt;Calc!$B$8,ABS(S2239)/ABS(N2239)&gt;Calc!$B$9),1,0))</f>
        <v/>
      </c>
      <c r="U2239">
        <f>IF(AND(A2239=Calc!$B$3,OR(Calc!$B$6="*",G2239=Calc!$B$6),OR(Calc!$B$7="*",F2239=Calc!$B$7)),1,0)</f>
        <v/>
      </c>
      <c r="V2239">
        <f>IF(AND(U2239=1,J2239&gt;0),J2239+ROW()/1000000,0)</f>
        <v/>
      </c>
      <c r="W2239">
        <f>IF(AND(U2239=1,OR(N2239&lt;&gt;0,J2239&lt;&gt;0)),ABS(S2239)+ROW()/1000000,0)</f>
        <v/>
      </c>
      <c r="X2239">
        <f>IF(AND(U2239=1,T2239=1,C2239&lt;&gt;0),ABS(S2239)+ROW()/1000000,0)</f>
        <v/>
      </c>
    </row>
    <row r="2240">
      <c r="A2240" t="n">
        <v>201911</v>
      </c>
      <c r="B2240" t="inlineStr">
        <is>
          <t>11/2019</t>
        </is>
      </c>
      <c r="C2240" t="n">
        <v>34</v>
      </c>
      <c r="D2240" t="inlineStr">
        <is>
          <t>S34</t>
        </is>
      </c>
      <c r="E2240" t="inlineStr">
        <is>
          <t>Nexa Groningen (S34)</t>
        </is>
      </c>
      <c r="F2240" t="inlineStr">
        <is>
          <t>Hà Lan</t>
        </is>
      </c>
      <c r="G2240" t="inlineStr">
        <is>
          <t>POS</t>
        </is>
      </c>
      <c r="H2240" s="42" t="n">
        <v>16685.41</v>
      </c>
      <c r="I2240" s="42" t="n">
        <v>613.45</v>
      </c>
      <c r="J2240" s="42" t="n">
        <v>16071.96</v>
      </c>
      <c r="K2240" s="42" t="n">
        <v>0</v>
      </c>
      <c r="L2240" s="42" t="n">
        <v>8</v>
      </c>
      <c r="M2240" s="42" t="n">
        <v>60</v>
      </c>
      <c r="N2240" s="42" t="n">
        <v>16071.96</v>
      </c>
      <c r="O2240" s="42" t="n">
        <v>16071.96</v>
      </c>
      <c r="P2240" s="42" t="n">
        <v>0</v>
      </c>
      <c r="Q2240" s="42" t="n">
        <v>0</v>
      </c>
      <c r="R2240" s="42" t="n">
        <v>0</v>
      </c>
      <c r="S2240" s="42">
        <f>N2240-(J2240-K2240)</f>
        <v/>
      </c>
      <c r="T2240">
        <f>IF(N2240=0,0,IF(AND(ABS(S2240)&gt;Calc!$B$8,ABS(S2240)/ABS(N2240)&gt;Calc!$B$9),1,0))</f>
        <v/>
      </c>
      <c r="U2240">
        <f>IF(AND(A2240=Calc!$B$3,OR(Calc!$B$6="*",G2240=Calc!$B$6),OR(Calc!$B$7="*",F2240=Calc!$B$7)),1,0)</f>
        <v/>
      </c>
      <c r="V2240">
        <f>IF(AND(U2240=1,J2240&gt;0),J2240+ROW()/1000000,0)</f>
        <v/>
      </c>
      <c r="W2240">
        <f>IF(AND(U2240=1,OR(N2240&lt;&gt;0,J2240&lt;&gt;0)),ABS(S2240)+ROW()/1000000,0)</f>
        <v/>
      </c>
      <c r="X2240">
        <f>IF(AND(U2240=1,T2240=1,C2240&lt;&gt;0),ABS(S2240)+ROW()/1000000,0)</f>
        <v/>
      </c>
    </row>
    <row r="2241">
      <c r="A2241" t="n">
        <v>201911</v>
      </c>
      <c r="B2241" t="inlineStr">
        <is>
          <t>11/2019</t>
        </is>
      </c>
      <c r="C2241" t="n">
        <v>36</v>
      </c>
      <c r="D2241" t="inlineStr">
        <is>
          <t>S36</t>
        </is>
      </c>
      <c r="E2241" t="inlineStr">
        <is>
          <t>Nexa Armagh (S36)</t>
        </is>
      </c>
      <c r="F2241" t="inlineStr">
        <is>
          <t>Anh</t>
        </is>
      </c>
      <c r="G2241" t="inlineStr">
        <is>
          <t>POS</t>
        </is>
      </c>
      <c r="H2241" s="42" t="n">
        <v>20219.29</v>
      </c>
      <c r="I2241" s="42" t="n">
        <v>859.5</v>
      </c>
      <c r="J2241" s="42" t="n">
        <v>19359.79</v>
      </c>
      <c r="K2241" s="42" t="n">
        <v>0</v>
      </c>
      <c r="L2241" s="42" t="n">
        <v>11</v>
      </c>
      <c r="M2241" s="42" t="n">
        <v>88</v>
      </c>
      <c r="N2241" s="42" t="n">
        <v>19359.79</v>
      </c>
      <c r="O2241" s="42" t="n">
        <v>19359.79</v>
      </c>
      <c r="P2241" s="42" t="n">
        <v>0</v>
      </c>
      <c r="Q2241" s="42" t="n">
        <v>0</v>
      </c>
      <c r="R2241" s="42" t="n">
        <v>0</v>
      </c>
      <c r="S2241" s="42">
        <f>N2241-(J2241-K2241)</f>
        <v/>
      </c>
      <c r="T2241">
        <f>IF(N2241=0,0,IF(AND(ABS(S2241)&gt;Calc!$B$8,ABS(S2241)/ABS(N2241)&gt;Calc!$B$9),1,0))</f>
        <v/>
      </c>
      <c r="U2241">
        <f>IF(AND(A2241=Calc!$B$3,OR(Calc!$B$6="*",G2241=Calc!$B$6),OR(Calc!$B$7="*",F2241=Calc!$B$7)),1,0)</f>
        <v/>
      </c>
      <c r="V2241">
        <f>IF(AND(U2241=1,J2241&gt;0),J2241+ROW()/1000000,0)</f>
        <v/>
      </c>
      <c r="W2241">
        <f>IF(AND(U2241=1,OR(N2241&lt;&gt;0,J2241&lt;&gt;0)),ABS(S2241)+ROW()/1000000,0)</f>
        <v/>
      </c>
      <c r="X2241">
        <f>IF(AND(U2241=1,T2241=1,C2241&lt;&gt;0),ABS(S2241)+ROW()/1000000,0)</f>
        <v/>
      </c>
    </row>
    <row r="2242">
      <c r="A2242" t="n">
        <v>201911</v>
      </c>
      <c r="B2242" t="inlineStr">
        <is>
          <t>11/2019</t>
        </is>
      </c>
      <c r="C2242" t="n">
        <v>37</v>
      </c>
      <c r="D2242" t="inlineStr">
        <is>
          <t>S37</t>
        </is>
      </c>
      <c r="E2242" t="inlineStr">
        <is>
          <t>Nexa Ayrshire (S37)</t>
        </is>
      </c>
      <c r="F2242" t="inlineStr">
        <is>
          <t>Anh</t>
        </is>
      </c>
      <c r="G2242" t="inlineStr">
        <is>
          <t>POS</t>
        </is>
      </c>
      <c r="H2242" s="42" t="n">
        <v>27569.12</v>
      </c>
      <c r="I2242" s="42" t="n">
        <v>1828.91</v>
      </c>
      <c r="J2242" s="42" t="n">
        <v>25740.21</v>
      </c>
      <c r="K2242" s="42" t="n">
        <v>1461</v>
      </c>
      <c r="L2242" s="42" t="n">
        <v>16</v>
      </c>
      <c r="M2242" s="42" t="n">
        <v>107</v>
      </c>
      <c r="N2242" s="42" t="n">
        <v>24279.21</v>
      </c>
      <c r="O2242" s="42" t="n">
        <v>25740.21</v>
      </c>
      <c r="P2242" s="42" t="n">
        <v>0</v>
      </c>
      <c r="Q2242" s="42" t="n">
        <v>0</v>
      </c>
      <c r="R2242" s="42" t="n">
        <v>0</v>
      </c>
      <c r="S2242" s="42">
        <f>N2242-(J2242-K2242)</f>
        <v/>
      </c>
      <c r="T2242">
        <f>IF(N2242=0,0,IF(AND(ABS(S2242)&gt;Calc!$B$8,ABS(S2242)/ABS(N2242)&gt;Calc!$B$9),1,0))</f>
        <v/>
      </c>
      <c r="U2242">
        <f>IF(AND(A2242=Calc!$B$3,OR(Calc!$B$6="*",G2242=Calc!$B$6),OR(Calc!$B$7="*",F2242=Calc!$B$7)),1,0)</f>
        <v/>
      </c>
      <c r="V2242">
        <f>IF(AND(U2242=1,J2242&gt;0),J2242+ROW()/1000000,0)</f>
        <v/>
      </c>
      <c r="W2242">
        <f>IF(AND(U2242=1,OR(N2242&lt;&gt;0,J2242&lt;&gt;0)),ABS(S2242)+ROW()/1000000,0)</f>
        <v/>
      </c>
      <c r="X2242">
        <f>IF(AND(U2242=1,T2242=1,C2242&lt;&gt;0),ABS(S2242)+ROW()/1000000,0)</f>
        <v/>
      </c>
    </row>
    <row r="2243">
      <c r="A2243" t="n">
        <v>201911</v>
      </c>
      <c r="B2243" t="inlineStr">
        <is>
          <t>11/2019</t>
        </is>
      </c>
      <c r="C2243" t="n">
        <v>38</v>
      </c>
      <c r="D2243" t="inlineStr">
        <is>
          <t>S38</t>
        </is>
      </c>
      <c r="E2243" t="inlineStr">
        <is>
          <t>Nexa Belfast (S38)</t>
        </is>
      </c>
      <c r="F2243" t="inlineStr">
        <is>
          <t>Anh</t>
        </is>
      </c>
      <c r="G2243" t="inlineStr">
        <is>
          <t>POS</t>
        </is>
      </c>
      <c r="H2243" s="42" t="n">
        <v>12005</v>
      </c>
      <c r="I2243" s="42" t="n">
        <v>799.99</v>
      </c>
      <c r="J2243" s="42" t="n">
        <v>11205.01</v>
      </c>
      <c r="K2243" s="42" t="n">
        <v>68.97</v>
      </c>
      <c r="L2243" s="42" t="n">
        <v>13</v>
      </c>
      <c r="M2243" s="42" t="n">
        <v>69</v>
      </c>
      <c r="N2243" s="42" t="n">
        <v>11136.04</v>
      </c>
      <c r="O2243" s="42" t="n">
        <v>11205.01</v>
      </c>
      <c r="P2243" s="42" t="n">
        <v>0</v>
      </c>
      <c r="Q2243" s="42" t="n">
        <v>0</v>
      </c>
      <c r="R2243" s="42" t="n">
        <v>0</v>
      </c>
      <c r="S2243" s="42">
        <f>N2243-(J2243-K2243)</f>
        <v/>
      </c>
      <c r="T2243">
        <f>IF(N2243=0,0,IF(AND(ABS(S2243)&gt;Calc!$B$8,ABS(S2243)/ABS(N2243)&gt;Calc!$B$9),1,0))</f>
        <v/>
      </c>
      <c r="U2243">
        <f>IF(AND(A2243=Calc!$B$3,OR(Calc!$B$6="*",G2243=Calc!$B$6),OR(Calc!$B$7="*",F2243=Calc!$B$7)),1,0)</f>
        <v/>
      </c>
      <c r="V2243">
        <f>IF(AND(U2243=1,J2243&gt;0),J2243+ROW()/1000000,0)</f>
        <v/>
      </c>
      <c r="W2243">
        <f>IF(AND(U2243=1,OR(N2243&lt;&gt;0,J2243&lt;&gt;0)),ABS(S2243)+ROW()/1000000,0)</f>
        <v/>
      </c>
      <c r="X2243">
        <f>IF(AND(U2243=1,T2243=1,C2243&lt;&gt;0),ABS(S2243)+ROW()/1000000,0)</f>
        <v/>
      </c>
    </row>
    <row r="2244">
      <c r="A2244" t="n">
        <v>201911</v>
      </c>
      <c r="B2244" t="inlineStr">
        <is>
          <t>11/2019</t>
        </is>
      </c>
      <c r="C2244" t="n">
        <v>39</v>
      </c>
      <c r="D2244" t="inlineStr">
        <is>
          <t>S39</t>
        </is>
      </c>
      <c r="E2244" t="inlineStr">
        <is>
          <t>Nexa Blaenau Gwent (S39)</t>
        </is>
      </c>
      <c r="F2244" t="inlineStr">
        <is>
          <t>Anh</t>
        </is>
      </c>
      <c r="G2244" t="inlineStr">
        <is>
          <t>POS</t>
        </is>
      </c>
      <c r="H2244" s="42" t="n">
        <v>48621.03</v>
      </c>
      <c r="I2244" s="42" t="n">
        <v>1898.76</v>
      </c>
      <c r="J2244" s="42" t="n">
        <v>46722.27</v>
      </c>
      <c r="K2244" s="42" t="n">
        <v>0</v>
      </c>
      <c r="L2244" s="42" t="n">
        <v>8</v>
      </c>
      <c r="M2244" s="42" t="n">
        <v>109</v>
      </c>
      <c r="N2244" s="42" t="n">
        <v>46722.27</v>
      </c>
      <c r="O2244" s="42" t="n">
        <v>46722.27</v>
      </c>
      <c r="P2244" s="42" t="n">
        <v>0</v>
      </c>
      <c r="Q2244" s="42" t="n">
        <v>0</v>
      </c>
      <c r="R2244" s="42" t="n">
        <v>0</v>
      </c>
      <c r="S2244" s="42">
        <f>N2244-(J2244-K2244)</f>
        <v/>
      </c>
      <c r="T2244">
        <f>IF(N2244=0,0,IF(AND(ABS(S2244)&gt;Calc!$B$8,ABS(S2244)/ABS(N2244)&gt;Calc!$B$9),1,0))</f>
        <v/>
      </c>
      <c r="U2244">
        <f>IF(AND(A2244=Calc!$B$3,OR(Calc!$B$6="*",G2244=Calc!$B$6),OR(Calc!$B$7="*",F2244=Calc!$B$7)),1,0)</f>
        <v/>
      </c>
      <c r="V2244">
        <f>IF(AND(U2244=1,J2244&gt;0),J2244+ROW()/1000000,0)</f>
        <v/>
      </c>
      <c r="W2244">
        <f>IF(AND(U2244=1,OR(N2244&lt;&gt;0,J2244&lt;&gt;0)),ABS(S2244)+ROW()/1000000,0)</f>
        <v/>
      </c>
      <c r="X2244">
        <f>IF(AND(U2244=1,T2244=1,C2244&lt;&gt;0),ABS(S2244)+ROW()/1000000,0)</f>
        <v/>
      </c>
    </row>
    <row r="2245">
      <c r="A2245" t="n">
        <v>201911</v>
      </c>
      <c r="B2245" t="inlineStr">
        <is>
          <t>11/2019</t>
        </is>
      </c>
      <c r="C2245" t="n">
        <v>40</v>
      </c>
      <c r="D2245" t="inlineStr">
        <is>
          <t>S40</t>
        </is>
      </c>
      <c r="E2245" t="inlineStr">
        <is>
          <t>Nexa Dungannon and South Tyrone (S40)</t>
        </is>
      </c>
      <c r="F2245" t="inlineStr">
        <is>
          <t>Anh</t>
        </is>
      </c>
      <c r="G2245" t="inlineStr">
        <is>
          <t>POS</t>
        </is>
      </c>
      <c r="H2245" s="42" t="n">
        <v>4977.02</v>
      </c>
      <c r="I2245" s="42" t="n">
        <v>0</v>
      </c>
      <c r="J2245" s="42" t="n">
        <v>4977.02</v>
      </c>
      <c r="K2245" s="42" t="n">
        <v>129.65</v>
      </c>
      <c r="L2245" s="42" t="n">
        <v>7</v>
      </c>
      <c r="M2245" s="42" t="n">
        <v>44</v>
      </c>
      <c r="N2245" s="42" t="n">
        <v>4847.37</v>
      </c>
      <c r="O2245" s="42" t="n">
        <v>4977.02</v>
      </c>
      <c r="P2245" s="42" t="n">
        <v>0</v>
      </c>
      <c r="Q2245" s="42" t="n">
        <v>0</v>
      </c>
      <c r="R2245" s="42" t="n">
        <v>0</v>
      </c>
      <c r="S2245" s="42">
        <f>N2245-(J2245-K2245)</f>
        <v/>
      </c>
      <c r="T2245">
        <f>IF(N2245=0,0,IF(AND(ABS(S2245)&gt;Calc!$B$8,ABS(S2245)/ABS(N2245)&gt;Calc!$B$9),1,0))</f>
        <v/>
      </c>
      <c r="U2245">
        <f>IF(AND(A2245=Calc!$B$3,OR(Calc!$B$6="*",G2245=Calc!$B$6),OR(Calc!$B$7="*",F2245=Calc!$B$7)),1,0)</f>
        <v/>
      </c>
      <c r="V2245">
        <f>IF(AND(U2245=1,J2245&gt;0),J2245+ROW()/1000000,0)</f>
        <v/>
      </c>
      <c r="W2245">
        <f>IF(AND(U2245=1,OR(N2245&lt;&gt;0,J2245&lt;&gt;0)),ABS(S2245)+ROW()/1000000,0)</f>
        <v/>
      </c>
      <c r="X2245">
        <f>IF(AND(U2245=1,T2245=1,C2245&lt;&gt;0),ABS(S2245)+ROW()/1000000,0)</f>
        <v/>
      </c>
    </row>
    <row r="2246">
      <c r="A2246" t="n">
        <v>201911</v>
      </c>
      <c r="B2246" t="inlineStr">
        <is>
          <t>11/2019</t>
        </is>
      </c>
      <c r="C2246" t="n">
        <v>42</v>
      </c>
      <c r="D2246" t="inlineStr">
        <is>
          <t>S42</t>
        </is>
      </c>
      <c r="E2246" t="inlineStr">
        <is>
          <t>Nexa North Down (S42)</t>
        </is>
      </c>
      <c r="F2246" t="inlineStr">
        <is>
          <t>Anh</t>
        </is>
      </c>
      <c r="G2246" t="inlineStr">
        <is>
          <t>POS</t>
        </is>
      </c>
      <c r="H2246" s="42" t="n">
        <v>35562.83</v>
      </c>
      <c r="I2246" s="42" t="n">
        <v>467.1</v>
      </c>
      <c r="J2246" s="42" t="n">
        <v>35095.73</v>
      </c>
      <c r="K2246" s="42" t="n">
        <v>132.99</v>
      </c>
      <c r="L2246" s="42" t="n">
        <v>12</v>
      </c>
      <c r="M2246" s="42" t="n">
        <v>105</v>
      </c>
      <c r="N2246" s="42" t="n">
        <v>34962.74</v>
      </c>
      <c r="O2246" s="42" t="n">
        <v>35095.73</v>
      </c>
      <c r="P2246" s="42" t="n">
        <v>0</v>
      </c>
      <c r="Q2246" s="42" t="n">
        <v>0</v>
      </c>
      <c r="R2246" s="42" t="n">
        <v>0</v>
      </c>
      <c r="S2246" s="42">
        <f>N2246-(J2246-K2246)</f>
        <v/>
      </c>
      <c r="T2246">
        <f>IF(N2246=0,0,IF(AND(ABS(S2246)&gt;Calc!$B$8,ABS(S2246)/ABS(N2246)&gt;Calc!$B$9),1,0))</f>
        <v/>
      </c>
      <c r="U2246">
        <f>IF(AND(A2246=Calc!$B$3,OR(Calc!$B$6="*",G2246=Calc!$B$6),OR(Calc!$B$7="*",F2246=Calc!$B$7)),1,0)</f>
        <v/>
      </c>
      <c r="V2246">
        <f>IF(AND(U2246=1,J2246&gt;0),J2246+ROW()/1000000,0)</f>
        <v/>
      </c>
      <c r="W2246">
        <f>IF(AND(U2246=1,OR(N2246&lt;&gt;0,J2246&lt;&gt;0)),ABS(S2246)+ROW()/1000000,0)</f>
        <v/>
      </c>
      <c r="X2246">
        <f>IF(AND(U2246=1,T2246=1,C2246&lt;&gt;0),ABS(S2246)+ROW()/1000000,0)</f>
        <v/>
      </c>
    </row>
    <row r="2247">
      <c r="A2247" t="n">
        <v>201911</v>
      </c>
      <c r="B2247" t="inlineStr">
        <is>
          <t>11/2019</t>
        </is>
      </c>
      <c r="C2247" t="n">
        <v>43</v>
      </c>
      <c r="D2247" t="inlineStr">
        <is>
          <t>S43</t>
        </is>
      </c>
      <c r="E2247" t="inlineStr">
        <is>
          <t>Nexa Alaska (S43)</t>
        </is>
      </c>
      <c r="F2247" t="inlineStr">
        <is>
          <t>Mỹ</t>
        </is>
      </c>
      <c r="G2247" t="inlineStr">
        <is>
          <t>POS</t>
        </is>
      </c>
      <c r="H2247" s="42" t="n">
        <v>24184.86</v>
      </c>
      <c r="I2247" s="42" t="n">
        <v>1520.74</v>
      </c>
      <c r="J2247" s="42" t="n">
        <v>22664.12</v>
      </c>
      <c r="K2247" s="42" t="n">
        <v>1398.79</v>
      </c>
      <c r="L2247" s="42" t="n">
        <v>14</v>
      </c>
      <c r="M2247" s="42" t="n">
        <v>107</v>
      </c>
      <c r="N2247" s="42" t="n">
        <v>21265.33</v>
      </c>
      <c r="O2247" s="42" t="n">
        <v>22664.12</v>
      </c>
      <c r="P2247" s="42" t="n">
        <v>0</v>
      </c>
      <c r="Q2247" s="42" t="n">
        <v>0</v>
      </c>
      <c r="R2247" s="42" t="n">
        <v>0</v>
      </c>
      <c r="S2247" s="42">
        <f>N2247-(J2247-K2247)</f>
        <v/>
      </c>
      <c r="T2247">
        <f>IF(N2247=0,0,IF(AND(ABS(S2247)&gt;Calc!$B$8,ABS(S2247)/ABS(N2247)&gt;Calc!$B$9),1,0))</f>
        <v/>
      </c>
      <c r="U2247">
        <f>IF(AND(A2247=Calc!$B$3,OR(Calc!$B$6="*",G2247=Calc!$B$6),OR(Calc!$B$7="*",F2247=Calc!$B$7)),1,0)</f>
        <v/>
      </c>
      <c r="V2247">
        <f>IF(AND(U2247=1,J2247&gt;0),J2247+ROW()/1000000,0)</f>
        <v/>
      </c>
      <c r="W2247">
        <f>IF(AND(U2247=1,OR(N2247&lt;&gt;0,J2247&lt;&gt;0)),ABS(S2247)+ROW()/1000000,0)</f>
        <v/>
      </c>
      <c r="X2247">
        <f>IF(AND(U2247=1,T2247=1,C2247&lt;&gt;0),ABS(S2247)+ROW()/1000000,0)</f>
        <v/>
      </c>
    </row>
    <row r="2248">
      <c r="A2248" t="n">
        <v>201911</v>
      </c>
      <c r="B2248" t="inlineStr">
        <is>
          <t>11/2019</t>
        </is>
      </c>
      <c r="C2248" t="n">
        <v>44</v>
      </c>
      <c r="D2248" t="inlineStr">
        <is>
          <t>S44</t>
        </is>
      </c>
      <c r="E2248" t="inlineStr">
        <is>
          <t>Nexa Arkansas (S44)</t>
        </is>
      </c>
      <c r="F2248" t="inlineStr">
        <is>
          <t>Mỹ</t>
        </is>
      </c>
      <c r="G2248" t="inlineStr">
        <is>
          <t>POS</t>
        </is>
      </c>
      <c r="H2248" s="42" t="n">
        <v>44472.69</v>
      </c>
      <c r="I2248" s="42" t="n">
        <v>2615.61</v>
      </c>
      <c r="J2248" s="42" t="n">
        <v>41857.08</v>
      </c>
      <c r="K2248" s="42" t="n">
        <v>2715.8</v>
      </c>
      <c r="L2248" s="42" t="n">
        <v>19</v>
      </c>
      <c r="M2248" s="42" t="n">
        <v>151</v>
      </c>
      <c r="N2248" s="42" t="n">
        <v>39141.28</v>
      </c>
      <c r="O2248" s="42" t="n">
        <v>41857.08</v>
      </c>
      <c r="P2248" s="42" t="n">
        <v>2</v>
      </c>
      <c r="Q2248" s="42" t="n">
        <v>0</v>
      </c>
      <c r="R2248" s="42" t="n">
        <v>0</v>
      </c>
      <c r="S2248" s="42">
        <f>N2248-(J2248-K2248)</f>
        <v/>
      </c>
      <c r="T2248">
        <f>IF(N2248=0,0,IF(AND(ABS(S2248)&gt;Calc!$B$8,ABS(S2248)/ABS(N2248)&gt;Calc!$B$9),1,0))</f>
        <v/>
      </c>
      <c r="U2248">
        <f>IF(AND(A2248=Calc!$B$3,OR(Calc!$B$6="*",G2248=Calc!$B$6),OR(Calc!$B$7="*",F2248=Calc!$B$7)),1,0)</f>
        <v/>
      </c>
      <c r="V2248">
        <f>IF(AND(U2248=1,J2248&gt;0),J2248+ROW()/1000000,0)</f>
        <v/>
      </c>
      <c r="W2248">
        <f>IF(AND(U2248=1,OR(N2248&lt;&gt;0,J2248&lt;&gt;0)),ABS(S2248)+ROW()/1000000,0)</f>
        <v/>
      </c>
      <c r="X2248">
        <f>IF(AND(U2248=1,T2248=1,C2248&lt;&gt;0),ABS(S2248)+ROW()/1000000,0)</f>
        <v/>
      </c>
    </row>
    <row r="2249">
      <c r="A2249" t="n">
        <v>201911</v>
      </c>
      <c r="B2249" t="inlineStr">
        <is>
          <t>11/2019</t>
        </is>
      </c>
      <c r="C2249" t="n">
        <v>45</v>
      </c>
      <c r="D2249" t="inlineStr">
        <is>
          <t>S45</t>
        </is>
      </c>
      <c r="E2249" t="inlineStr">
        <is>
          <t>Nexa Connecticut (S45)</t>
        </is>
      </c>
      <c r="F2249" t="inlineStr">
        <is>
          <t>Mỹ</t>
        </is>
      </c>
      <c r="G2249" t="inlineStr">
        <is>
          <t>POS</t>
        </is>
      </c>
      <c r="H2249" s="42" t="n">
        <v>20243.51</v>
      </c>
      <c r="I2249" s="42" t="n">
        <v>512.9299999999999</v>
      </c>
      <c r="J2249" s="42" t="n">
        <v>19730.58</v>
      </c>
      <c r="K2249" s="42" t="n">
        <v>1335</v>
      </c>
      <c r="L2249" s="42" t="n">
        <v>11</v>
      </c>
      <c r="M2249" s="42" t="n">
        <v>80</v>
      </c>
      <c r="N2249" s="42" t="n">
        <v>18395.58</v>
      </c>
      <c r="O2249" s="42" t="n">
        <v>19730.58</v>
      </c>
      <c r="P2249" s="42" t="n">
        <v>1</v>
      </c>
      <c r="Q2249" s="42" t="n">
        <v>0</v>
      </c>
      <c r="R2249" s="42" t="n">
        <v>0</v>
      </c>
      <c r="S2249" s="42">
        <f>N2249-(J2249-K2249)</f>
        <v/>
      </c>
      <c r="T2249">
        <f>IF(N2249=0,0,IF(AND(ABS(S2249)&gt;Calc!$B$8,ABS(S2249)/ABS(N2249)&gt;Calc!$B$9),1,0))</f>
        <v/>
      </c>
      <c r="U2249">
        <f>IF(AND(A2249=Calc!$B$3,OR(Calc!$B$6="*",G2249=Calc!$B$6),OR(Calc!$B$7="*",F2249=Calc!$B$7)),1,0)</f>
        <v/>
      </c>
      <c r="V2249">
        <f>IF(AND(U2249=1,J2249&gt;0),J2249+ROW()/1000000,0)</f>
        <v/>
      </c>
      <c r="W2249">
        <f>IF(AND(U2249=1,OR(N2249&lt;&gt;0,J2249&lt;&gt;0)),ABS(S2249)+ROW()/1000000,0)</f>
        <v/>
      </c>
      <c r="X2249">
        <f>IF(AND(U2249=1,T2249=1,C2249&lt;&gt;0),ABS(S2249)+ROW()/1000000,0)</f>
        <v/>
      </c>
    </row>
    <row r="2250">
      <c r="A2250" t="n">
        <v>201911</v>
      </c>
      <c r="B2250" t="inlineStr">
        <is>
          <t>11/2019</t>
        </is>
      </c>
      <c r="C2250" t="n">
        <v>47</v>
      </c>
      <c r="D2250" t="inlineStr">
        <is>
          <t>S47</t>
        </is>
      </c>
      <c r="E2250" t="inlineStr">
        <is>
          <t>Nexa Hawaii (S47)</t>
        </is>
      </c>
      <c r="F2250" t="inlineStr">
        <is>
          <t>Mỹ</t>
        </is>
      </c>
      <c r="G2250" t="inlineStr">
        <is>
          <t>POS</t>
        </is>
      </c>
      <c r="H2250" s="42" t="n">
        <v>45258.28</v>
      </c>
      <c r="I2250" s="42" t="n">
        <v>2447.07</v>
      </c>
      <c r="J2250" s="42" t="n">
        <v>42811.21</v>
      </c>
      <c r="K2250" s="42" t="n">
        <v>56.99</v>
      </c>
      <c r="L2250" s="42" t="n">
        <v>20</v>
      </c>
      <c r="M2250" s="42" t="n">
        <v>161</v>
      </c>
      <c r="N2250" s="42" t="n">
        <v>42754.22</v>
      </c>
      <c r="O2250" s="42" t="n">
        <v>42811.21</v>
      </c>
      <c r="P2250" s="42" t="n">
        <v>0</v>
      </c>
      <c r="Q2250" s="42" t="n">
        <v>0</v>
      </c>
      <c r="R2250" s="42" t="n">
        <v>0</v>
      </c>
      <c r="S2250" s="42">
        <f>N2250-(J2250-K2250)</f>
        <v/>
      </c>
      <c r="T2250">
        <f>IF(N2250=0,0,IF(AND(ABS(S2250)&gt;Calc!$B$8,ABS(S2250)/ABS(N2250)&gt;Calc!$B$9),1,0))</f>
        <v/>
      </c>
      <c r="U2250">
        <f>IF(AND(A2250=Calc!$B$3,OR(Calc!$B$6="*",G2250=Calc!$B$6),OR(Calc!$B$7="*",F2250=Calc!$B$7)),1,0)</f>
        <v/>
      </c>
      <c r="V2250">
        <f>IF(AND(U2250=1,J2250&gt;0),J2250+ROW()/1000000,0)</f>
        <v/>
      </c>
      <c r="W2250">
        <f>IF(AND(U2250=1,OR(N2250&lt;&gt;0,J2250&lt;&gt;0)),ABS(S2250)+ROW()/1000000,0)</f>
        <v/>
      </c>
      <c r="X2250">
        <f>IF(AND(U2250=1,T2250=1,C2250&lt;&gt;0),ABS(S2250)+ROW()/1000000,0)</f>
        <v/>
      </c>
    </row>
    <row r="2251">
      <c r="A2251" t="n">
        <v>201911</v>
      </c>
      <c r="B2251" t="inlineStr">
        <is>
          <t>11/2019</t>
        </is>
      </c>
      <c r="C2251" t="n">
        <v>48</v>
      </c>
      <c r="D2251" t="inlineStr">
        <is>
          <t>S48</t>
        </is>
      </c>
      <c r="E2251" t="inlineStr">
        <is>
          <t>Nexa Idaho (S48)</t>
        </is>
      </c>
      <c r="F2251" t="inlineStr">
        <is>
          <t>Mỹ</t>
        </is>
      </c>
      <c r="G2251" t="inlineStr">
        <is>
          <t>POS</t>
        </is>
      </c>
      <c r="H2251" s="42" t="n">
        <v>44265.59</v>
      </c>
      <c r="I2251" s="42" t="n">
        <v>1629.31</v>
      </c>
      <c r="J2251" s="42" t="n">
        <v>42636.28</v>
      </c>
      <c r="K2251" s="42" t="n">
        <v>4136.67</v>
      </c>
      <c r="L2251" s="42" t="n">
        <v>18</v>
      </c>
      <c r="M2251" s="42" t="n">
        <v>142</v>
      </c>
      <c r="N2251" s="42" t="n">
        <v>38499.61</v>
      </c>
      <c r="O2251" s="42" t="n">
        <v>42636.28</v>
      </c>
      <c r="P2251" s="42" t="n">
        <v>1</v>
      </c>
      <c r="Q2251" s="42" t="n">
        <v>0</v>
      </c>
      <c r="R2251" s="42" t="n">
        <v>0</v>
      </c>
      <c r="S2251" s="42">
        <f>N2251-(J2251-K2251)</f>
        <v/>
      </c>
      <c r="T2251">
        <f>IF(N2251=0,0,IF(AND(ABS(S2251)&gt;Calc!$B$8,ABS(S2251)/ABS(N2251)&gt;Calc!$B$9),1,0))</f>
        <v/>
      </c>
      <c r="U2251">
        <f>IF(AND(A2251=Calc!$B$3,OR(Calc!$B$6="*",G2251=Calc!$B$6),OR(Calc!$B$7="*",F2251=Calc!$B$7)),1,0)</f>
        <v/>
      </c>
      <c r="V2251">
        <f>IF(AND(U2251=1,J2251&gt;0),J2251+ROW()/1000000,0)</f>
        <v/>
      </c>
      <c r="W2251">
        <f>IF(AND(U2251=1,OR(N2251&lt;&gt;0,J2251&lt;&gt;0)),ABS(S2251)+ROW()/1000000,0)</f>
        <v/>
      </c>
      <c r="X2251">
        <f>IF(AND(U2251=1,T2251=1,C2251&lt;&gt;0),ABS(S2251)+ROW()/1000000,0)</f>
        <v/>
      </c>
    </row>
    <row r="2252">
      <c r="A2252" t="n">
        <v>201911</v>
      </c>
      <c r="B2252" t="inlineStr">
        <is>
          <t>11/2019</t>
        </is>
      </c>
      <c r="C2252" t="n">
        <v>49</v>
      </c>
      <c r="D2252" t="inlineStr">
        <is>
          <t>S49</t>
        </is>
      </c>
      <c r="E2252" t="inlineStr">
        <is>
          <t>Nexa Iowa (S49)</t>
        </is>
      </c>
      <c r="F2252" t="inlineStr">
        <is>
          <t>Mỹ</t>
        </is>
      </c>
      <c r="G2252" t="inlineStr">
        <is>
          <t>POS</t>
        </is>
      </c>
      <c r="H2252" s="42" t="n">
        <v>30582.89</v>
      </c>
      <c r="I2252" s="42" t="n">
        <v>2002.23</v>
      </c>
      <c r="J2252" s="42" t="n">
        <v>28580.66</v>
      </c>
      <c r="K2252" s="42" t="n">
        <v>0</v>
      </c>
      <c r="L2252" s="42" t="n">
        <v>14</v>
      </c>
      <c r="M2252" s="42" t="n">
        <v>91</v>
      </c>
      <c r="N2252" s="42" t="n">
        <v>28580.66</v>
      </c>
      <c r="O2252" s="42" t="n">
        <v>28580.66</v>
      </c>
      <c r="P2252" s="42" t="n">
        <v>0</v>
      </c>
      <c r="Q2252" s="42" t="n">
        <v>0</v>
      </c>
      <c r="R2252" s="42" t="n">
        <v>0</v>
      </c>
      <c r="S2252" s="42">
        <f>N2252-(J2252-K2252)</f>
        <v/>
      </c>
      <c r="T2252">
        <f>IF(N2252=0,0,IF(AND(ABS(S2252)&gt;Calc!$B$8,ABS(S2252)/ABS(N2252)&gt;Calc!$B$9),1,0))</f>
        <v/>
      </c>
      <c r="U2252">
        <f>IF(AND(A2252=Calc!$B$3,OR(Calc!$B$6="*",G2252=Calc!$B$6),OR(Calc!$B$7="*",F2252=Calc!$B$7)),1,0)</f>
        <v/>
      </c>
      <c r="V2252">
        <f>IF(AND(U2252=1,J2252&gt;0),J2252+ROW()/1000000,0)</f>
        <v/>
      </c>
      <c r="W2252">
        <f>IF(AND(U2252=1,OR(N2252&lt;&gt;0,J2252&lt;&gt;0)),ABS(S2252)+ROW()/1000000,0)</f>
        <v/>
      </c>
      <c r="X2252">
        <f>IF(AND(U2252=1,T2252=1,C2252&lt;&gt;0),ABS(S2252)+ROW()/1000000,0)</f>
        <v/>
      </c>
    </row>
    <row r="2253">
      <c r="A2253" t="n">
        <v>201911</v>
      </c>
      <c r="B2253" t="inlineStr">
        <is>
          <t>11/2019</t>
        </is>
      </c>
      <c r="C2253" t="n">
        <v>50</v>
      </c>
      <c r="D2253" t="inlineStr">
        <is>
          <t>S50</t>
        </is>
      </c>
      <c r="E2253" t="inlineStr">
        <is>
          <t>Nexa Kansas (S50)</t>
        </is>
      </c>
      <c r="F2253" t="inlineStr">
        <is>
          <t>Mỹ</t>
        </is>
      </c>
      <c r="G2253" t="inlineStr">
        <is>
          <t>POS</t>
        </is>
      </c>
      <c r="H2253" s="42" t="n">
        <v>48989.78</v>
      </c>
      <c r="I2253" s="42" t="n">
        <v>904.0599999999999</v>
      </c>
      <c r="J2253" s="42" t="n">
        <v>48085.72</v>
      </c>
      <c r="K2253" s="42" t="n">
        <v>1009</v>
      </c>
      <c r="L2253" s="42" t="n">
        <v>20</v>
      </c>
      <c r="M2253" s="42" t="n">
        <v>142</v>
      </c>
      <c r="N2253" s="42" t="n">
        <v>47076.72</v>
      </c>
      <c r="O2253" s="42" t="n">
        <v>48085.72</v>
      </c>
      <c r="P2253" s="42" t="n">
        <v>0</v>
      </c>
      <c r="Q2253" s="42" t="n">
        <v>0</v>
      </c>
      <c r="R2253" s="42" t="n">
        <v>0</v>
      </c>
      <c r="S2253" s="42">
        <f>N2253-(J2253-K2253)</f>
        <v/>
      </c>
      <c r="T2253">
        <f>IF(N2253=0,0,IF(AND(ABS(S2253)&gt;Calc!$B$8,ABS(S2253)/ABS(N2253)&gt;Calc!$B$9),1,0))</f>
        <v/>
      </c>
      <c r="U2253">
        <f>IF(AND(A2253=Calc!$B$3,OR(Calc!$B$6="*",G2253=Calc!$B$6),OR(Calc!$B$7="*",F2253=Calc!$B$7)),1,0)</f>
        <v/>
      </c>
      <c r="V2253">
        <f>IF(AND(U2253=1,J2253&gt;0),J2253+ROW()/1000000,0)</f>
        <v/>
      </c>
      <c r="W2253">
        <f>IF(AND(U2253=1,OR(N2253&lt;&gt;0,J2253&lt;&gt;0)),ABS(S2253)+ROW()/1000000,0)</f>
        <v/>
      </c>
      <c r="X2253">
        <f>IF(AND(U2253=1,T2253=1,C2253&lt;&gt;0),ABS(S2253)+ROW()/1000000,0)</f>
        <v/>
      </c>
    </row>
    <row r="2254">
      <c r="A2254" t="n">
        <v>201911</v>
      </c>
      <c r="B2254" t="inlineStr">
        <is>
          <t>11/2019</t>
        </is>
      </c>
      <c r="C2254" t="n">
        <v>51</v>
      </c>
      <c r="D2254" t="inlineStr">
        <is>
          <t>S51</t>
        </is>
      </c>
      <c r="E2254" t="inlineStr">
        <is>
          <t>Nexa Maine (S51)</t>
        </is>
      </c>
      <c r="F2254" t="inlineStr">
        <is>
          <t>Mỹ</t>
        </is>
      </c>
      <c r="G2254" t="inlineStr">
        <is>
          <t>POS</t>
        </is>
      </c>
      <c r="H2254" s="42" t="n">
        <v>18848.57</v>
      </c>
      <c r="I2254" s="42" t="n">
        <v>553.3099999999999</v>
      </c>
      <c r="J2254" s="42" t="n">
        <v>18295.26</v>
      </c>
      <c r="K2254" s="42" t="n">
        <v>1466.82</v>
      </c>
      <c r="L2254" s="42" t="n">
        <v>12</v>
      </c>
      <c r="M2254" s="42" t="n">
        <v>62</v>
      </c>
      <c r="N2254" s="42" t="n">
        <v>16828.44</v>
      </c>
      <c r="O2254" s="42" t="n">
        <v>18295.26</v>
      </c>
      <c r="P2254" s="42" t="n">
        <v>1</v>
      </c>
      <c r="Q2254" s="42" t="n">
        <v>0</v>
      </c>
      <c r="R2254" s="42" t="n">
        <v>0</v>
      </c>
      <c r="S2254" s="42">
        <f>N2254-(J2254-K2254)</f>
        <v/>
      </c>
      <c r="T2254">
        <f>IF(N2254=0,0,IF(AND(ABS(S2254)&gt;Calc!$B$8,ABS(S2254)/ABS(N2254)&gt;Calc!$B$9),1,0))</f>
        <v/>
      </c>
      <c r="U2254">
        <f>IF(AND(A2254=Calc!$B$3,OR(Calc!$B$6="*",G2254=Calc!$B$6),OR(Calc!$B$7="*",F2254=Calc!$B$7)),1,0)</f>
        <v/>
      </c>
      <c r="V2254">
        <f>IF(AND(U2254=1,J2254&gt;0),J2254+ROW()/1000000,0)</f>
        <v/>
      </c>
      <c r="W2254">
        <f>IF(AND(U2254=1,OR(N2254&lt;&gt;0,J2254&lt;&gt;0)),ABS(S2254)+ROW()/1000000,0)</f>
        <v/>
      </c>
      <c r="X2254">
        <f>IF(AND(U2254=1,T2254=1,C2254&lt;&gt;0),ABS(S2254)+ROW()/1000000,0)</f>
        <v/>
      </c>
    </row>
    <row r="2255">
      <c r="A2255" t="n">
        <v>201911</v>
      </c>
      <c r="B2255" t="inlineStr">
        <is>
          <t>11/2019</t>
        </is>
      </c>
      <c r="C2255" t="n">
        <v>53</v>
      </c>
      <c r="D2255" t="inlineStr">
        <is>
          <t>S53</t>
        </is>
      </c>
      <c r="E2255" t="inlineStr">
        <is>
          <t>Nexa Montana (S53)</t>
        </is>
      </c>
      <c r="F2255" t="inlineStr">
        <is>
          <t>Mỹ</t>
        </is>
      </c>
      <c r="G2255" t="inlineStr">
        <is>
          <t>POS</t>
        </is>
      </c>
      <c r="H2255" s="42" t="n">
        <v>22169.19</v>
      </c>
      <c r="I2255" s="42" t="n">
        <v>519.26</v>
      </c>
      <c r="J2255" s="42" t="n">
        <v>21649.93</v>
      </c>
      <c r="K2255" s="42" t="n">
        <v>109.99</v>
      </c>
      <c r="L2255" s="42" t="n">
        <v>19</v>
      </c>
      <c r="M2255" s="42" t="n">
        <v>132</v>
      </c>
      <c r="N2255" s="42" t="n">
        <v>21539.94</v>
      </c>
      <c r="O2255" s="42" t="n">
        <v>21649.93</v>
      </c>
      <c r="P2255" s="42" t="n">
        <v>0</v>
      </c>
      <c r="Q2255" s="42" t="n">
        <v>0</v>
      </c>
      <c r="R2255" s="42" t="n">
        <v>0</v>
      </c>
      <c r="S2255" s="42">
        <f>N2255-(J2255-K2255)</f>
        <v/>
      </c>
      <c r="T2255">
        <f>IF(N2255=0,0,IF(AND(ABS(S2255)&gt;Calc!$B$8,ABS(S2255)/ABS(N2255)&gt;Calc!$B$9),1,0))</f>
        <v/>
      </c>
      <c r="U2255">
        <f>IF(AND(A2255=Calc!$B$3,OR(Calc!$B$6="*",G2255=Calc!$B$6),OR(Calc!$B$7="*",F2255=Calc!$B$7)),1,0)</f>
        <v/>
      </c>
      <c r="V2255">
        <f>IF(AND(U2255=1,J2255&gt;0),J2255+ROW()/1000000,0)</f>
        <v/>
      </c>
      <c r="W2255">
        <f>IF(AND(U2255=1,OR(N2255&lt;&gt;0,J2255&lt;&gt;0)),ABS(S2255)+ROW()/1000000,0)</f>
        <v/>
      </c>
      <c r="X2255">
        <f>IF(AND(U2255=1,T2255=1,C2255&lt;&gt;0),ABS(S2255)+ROW()/1000000,0)</f>
        <v/>
      </c>
    </row>
    <row r="2256">
      <c r="A2256" t="n">
        <v>201911</v>
      </c>
      <c r="B2256" t="inlineStr">
        <is>
          <t>11/2019</t>
        </is>
      </c>
      <c r="C2256" t="n">
        <v>54</v>
      </c>
      <c r="D2256" t="inlineStr">
        <is>
          <t>S54</t>
        </is>
      </c>
      <c r="E2256" t="inlineStr">
        <is>
          <t>Nexa Nebraska (S54)</t>
        </is>
      </c>
      <c r="F2256" t="inlineStr">
        <is>
          <t>Mỹ</t>
        </is>
      </c>
      <c r="G2256" t="inlineStr">
        <is>
          <t>POS</t>
        </is>
      </c>
      <c r="H2256" s="42" t="n">
        <v>15319.53</v>
      </c>
      <c r="I2256" s="42" t="n">
        <v>278.66</v>
      </c>
      <c r="J2256" s="42" t="n">
        <v>15040.87</v>
      </c>
      <c r="K2256" s="42" t="n">
        <v>0</v>
      </c>
      <c r="L2256" s="42" t="n">
        <v>16</v>
      </c>
      <c r="M2256" s="42" t="n">
        <v>84</v>
      </c>
      <c r="N2256" s="42" t="n">
        <v>15040.87</v>
      </c>
      <c r="O2256" s="42" t="n">
        <v>15040.87</v>
      </c>
      <c r="P2256" s="42" t="n">
        <v>1</v>
      </c>
      <c r="Q2256" s="42" t="n">
        <v>0</v>
      </c>
      <c r="R2256" s="42" t="n">
        <v>0</v>
      </c>
      <c r="S2256" s="42">
        <f>N2256-(J2256-K2256)</f>
        <v/>
      </c>
      <c r="T2256">
        <f>IF(N2256=0,0,IF(AND(ABS(S2256)&gt;Calc!$B$8,ABS(S2256)/ABS(N2256)&gt;Calc!$B$9),1,0))</f>
        <v/>
      </c>
      <c r="U2256">
        <f>IF(AND(A2256=Calc!$B$3,OR(Calc!$B$6="*",G2256=Calc!$B$6),OR(Calc!$B$7="*",F2256=Calc!$B$7)),1,0)</f>
        <v/>
      </c>
      <c r="V2256">
        <f>IF(AND(U2256=1,J2256&gt;0),J2256+ROW()/1000000,0)</f>
        <v/>
      </c>
      <c r="W2256">
        <f>IF(AND(U2256=1,OR(N2256&lt;&gt;0,J2256&lt;&gt;0)),ABS(S2256)+ROW()/1000000,0)</f>
        <v/>
      </c>
      <c r="X2256">
        <f>IF(AND(U2256=1,T2256=1,C2256&lt;&gt;0),ABS(S2256)+ROW()/1000000,0)</f>
        <v/>
      </c>
    </row>
    <row r="2257">
      <c r="A2257" t="n">
        <v>201911</v>
      </c>
      <c r="B2257" t="inlineStr">
        <is>
          <t>11/2019</t>
        </is>
      </c>
      <c r="C2257" t="n">
        <v>55</v>
      </c>
      <c r="D2257" t="inlineStr">
        <is>
          <t>S55</t>
        </is>
      </c>
      <c r="E2257" t="inlineStr">
        <is>
          <t>Nexa Nevada (S55)</t>
        </is>
      </c>
      <c r="F2257" t="inlineStr">
        <is>
          <t>Mỹ</t>
        </is>
      </c>
      <c r="G2257" t="inlineStr">
        <is>
          <t>POS</t>
        </is>
      </c>
      <c r="H2257" s="42" t="n">
        <v>27608.89</v>
      </c>
      <c r="I2257" s="42" t="n">
        <v>1358.21</v>
      </c>
      <c r="J2257" s="42" t="n">
        <v>26250.68</v>
      </c>
      <c r="K2257" s="42" t="n">
        <v>16.17</v>
      </c>
      <c r="L2257" s="42" t="n">
        <v>19</v>
      </c>
      <c r="M2257" s="42" t="n">
        <v>113</v>
      </c>
      <c r="N2257" s="42" t="n">
        <v>26234.51</v>
      </c>
      <c r="O2257" s="42" t="n">
        <v>26250.68</v>
      </c>
      <c r="P2257" s="42" t="n">
        <v>0</v>
      </c>
      <c r="Q2257" s="42" t="n">
        <v>0</v>
      </c>
      <c r="R2257" s="42" t="n">
        <v>0</v>
      </c>
      <c r="S2257" s="42">
        <f>N2257-(J2257-K2257)</f>
        <v/>
      </c>
      <c r="T2257">
        <f>IF(N2257=0,0,IF(AND(ABS(S2257)&gt;Calc!$B$8,ABS(S2257)/ABS(N2257)&gt;Calc!$B$9),1,0))</f>
        <v/>
      </c>
      <c r="U2257">
        <f>IF(AND(A2257=Calc!$B$3,OR(Calc!$B$6="*",G2257=Calc!$B$6),OR(Calc!$B$7="*",F2257=Calc!$B$7)),1,0)</f>
        <v/>
      </c>
      <c r="V2257">
        <f>IF(AND(U2257=1,J2257&gt;0),J2257+ROW()/1000000,0)</f>
        <v/>
      </c>
      <c r="W2257">
        <f>IF(AND(U2257=1,OR(N2257&lt;&gt;0,J2257&lt;&gt;0)),ABS(S2257)+ROW()/1000000,0)</f>
        <v/>
      </c>
      <c r="X2257">
        <f>IF(AND(U2257=1,T2257=1,C2257&lt;&gt;0),ABS(S2257)+ROW()/1000000,0)</f>
        <v/>
      </c>
    </row>
    <row r="2258">
      <c r="A2258" t="n">
        <v>201911</v>
      </c>
      <c r="B2258" t="inlineStr">
        <is>
          <t>11/2019</t>
        </is>
      </c>
      <c r="C2258" t="n">
        <v>56</v>
      </c>
      <c r="D2258" t="inlineStr">
        <is>
          <t>S56</t>
        </is>
      </c>
      <c r="E2258" t="inlineStr">
        <is>
          <t>Nexa New Hampshire (S56)</t>
        </is>
      </c>
      <c r="F2258" t="inlineStr">
        <is>
          <t>Mỹ</t>
        </is>
      </c>
      <c r="G2258" t="inlineStr">
        <is>
          <t>POS</t>
        </is>
      </c>
      <c r="H2258" s="42" t="n">
        <v>34811.62</v>
      </c>
      <c r="I2258" s="42" t="n">
        <v>1209.04</v>
      </c>
      <c r="J2258" s="42" t="n">
        <v>33602.58</v>
      </c>
      <c r="K2258" s="42" t="n">
        <v>236.3</v>
      </c>
      <c r="L2258" s="42" t="n">
        <v>18</v>
      </c>
      <c r="M2258" s="42" t="n">
        <v>165</v>
      </c>
      <c r="N2258" s="42" t="n">
        <v>33366.28</v>
      </c>
      <c r="O2258" s="42" t="n">
        <v>33602.58</v>
      </c>
      <c r="P2258" s="42" t="n">
        <v>0</v>
      </c>
      <c r="Q2258" s="42" t="n">
        <v>0</v>
      </c>
      <c r="R2258" s="42" t="n">
        <v>0</v>
      </c>
      <c r="S2258" s="42">
        <f>N2258-(J2258-K2258)</f>
        <v/>
      </c>
      <c r="T2258">
        <f>IF(N2258=0,0,IF(AND(ABS(S2258)&gt;Calc!$B$8,ABS(S2258)/ABS(N2258)&gt;Calc!$B$9),1,0))</f>
        <v/>
      </c>
      <c r="U2258">
        <f>IF(AND(A2258=Calc!$B$3,OR(Calc!$B$6="*",G2258=Calc!$B$6),OR(Calc!$B$7="*",F2258=Calc!$B$7)),1,0)</f>
        <v/>
      </c>
      <c r="V2258">
        <f>IF(AND(U2258=1,J2258&gt;0),J2258+ROW()/1000000,0)</f>
        <v/>
      </c>
      <c r="W2258">
        <f>IF(AND(U2258=1,OR(N2258&lt;&gt;0,J2258&lt;&gt;0)),ABS(S2258)+ROW()/1000000,0)</f>
        <v/>
      </c>
      <c r="X2258">
        <f>IF(AND(U2258=1,T2258=1,C2258&lt;&gt;0),ABS(S2258)+ROW()/1000000,0)</f>
        <v/>
      </c>
    </row>
    <row r="2259">
      <c r="A2259" t="n">
        <v>201911</v>
      </c>
      <c r="B2259" t="inlineStr">
        <is>
          <t>11/2019</t>
        </is>
      </c>
      <c r="C2259" t="n">
        <v>57</v>
      </c>
      <c r="D2259" t="inlineStr">
        <is>
          <t>S57</t>
        </is>
      </c>
      <c r="E2259" t="inlineStr">
        <is>
          <t>Nexa New Mexico (S57)</t>
        </is>
      </c>
      <c r="F2259" t="inlineStr">
        <is>
          <t>Mỹ</t>
        </is>
      </c>
      <c r="G2259" t="inlineStr">
        <is>
          <t>POS</t>
        </is>
      </c>
      <c r="H2259" s="42" t="n">
        <v>36114.87</v>
      </c>
      <c r="I2259" s="42" t="n">
        <v>1037.95</v>
      </c>
      <c r="J2259" s="42" t="n">
        <v>35076.92</v>
      </c>
      <c r="K2259" s="42" t="n">
        <v>132.99</v>
      </c>
      <c r="L2259" s="42" t="n">
        <v>15</v>
      </c>
      <c r="M2259" s="42" t="n">
        <v>149</v>
      </c>
      <c r="N2259" s="42" t="n">
        <v>34943.93</v>
      </c>
      <c r="O2259" s="42" t="n">
        <v>35076.92</v>
      </c>
      <c r="P2259" s="42" t="n">
        <v>0</v>
      </c>
      <c r="Q2259" s="42" t="n">
        <v>0</v>
      </c>
      <c r="R2259" s="42" t="n">
        <v>1</v>
      </c>
      <c r="S2259" s="42">
        <f>N2259-(J2259-K2259)</f>
        <v/>
      </c>
      <c r="T2259">
        <f>IF(N2259=0,0,IF(AND(ABS(S2259)&gt;Calc!$B$8,ABS(S2259)/ABS(N2259)&gt;Calc!$B$9),1,0))</f>
        <v/>
      </c>
      <c r="U2259">
        <f>IF(AND(A2259=Calc!$B$3,OR(Calc!$B$6="*",G2259=Calc!$B$6),OR(Calc!$B$7="*",F2259=Calc!$B$7)),1,0)</f>
        <v/>
      </c>
      <c r="V2259">
        <f>IF(AND(U2259=1,J2259&gt;0),J2259+ROW()/1000000,0)</f>
        <v/>
      </c>
      <c r="W2259">
        <f>IF(AND(U2259=1,OR(N2259&lt;&gt;0,J2259&lt;&gt;0)),ABS(S2259)+ROW()/1000000,0)</f>
        <v/>
      </c>
      <c r="X2259">
        <f>IF(AND(U2259=1,T2259=1,C2259&lt;&gt;0),ABS(S2259)+ROW()/1000000,0)</f>
        <v/>
      </c>
    </row>
    <row r="2260">
      <c r="A2260" t="n">
        <v>201911</v>
      </c>
      <c r="B2260" t="inlineStr">
        <is>
          <t>11/2019</t>
        </is>
      </c>
      <c r="C2260" t="n">
        <v>59</v>
      </c>
      <c r="D2260" t="inlineStr">
        <is>
          <t>S59</t>
        </is>
      </c>
      <c r="E2260" t="inlineStr">
        <is>
          <t>Nexa Oregon (S59)</t>
        </is>
      </c>
      <c r="F2260" t="inlineStr">
        <is>
          <t>Mỹ</t>
        </is>
      </c>
      <c r="G2260" t="inlineStr">
        <is>
          <t>POS</t>
        </is>
      </c>
      <c r="H2260" s="42" t="n">
        <v>40050.55</v>
      </c>
      <c r="I2260" s="42" t="n">
        <v>1054.78</v>
      </c>
      <c r="J2260" s="42" t="n">
        <v>38995.77</v>
      </c>
      <c r="K2260" s="42" t="n">
        <v>1288</v>
      </c>
      <c r="L2260" s="42" t="n">
        <v>18</v>
      </c>
      <c r="M2260" s="42" t="n">
        <v>135</v>
      </c>
      <c r="N2260" s="42" t="n">
        <v>37707.77</v>
      </c>
      <c r="O2260" s="42" t="n">
        <v>38995.77</v>
      </c>
      <c r="P2260" s="42" t="n">
        <v>0</v>
      </c>
      <c r="Q2260" s="42" t="n">
        <v>0</v>
      </c>
      <c r="R2260" s="42" t="n">
        <v>0</v>
      </c>
      <c r="S2260" s="42">
        <f>N2260-(J2260-K2260)</f>
        <v/>
      </c>
      <c r="T2260">
        <f>IF(N2260=0,0,IF(AND(ABS(S2260)&gt;Calc!$B$8,ABS(S2260)/ABS(N2260)&gt;Calc!$B$9),1,0))</f>
        <v/>
      </c>
      <c r="U2260">
        <f>IF(AND(A2260=Calc!$B$3,OR(Calc!$B$6="*",G2260=Calc!$B$6),OR(Calc!$B$7="*",F2260=Calc!$B$7)),1,0)</f>
        <v/>
      </c>
      <c r="V2260">
        <f>IF(AND(U2260=1,J2260&gt;0),J2260+ROW()/1000000,0)</f>
        <v/>
      </c>
      <c r="W2260">
        <f>IF(AND(U2260=1,OR(N2260&lt;&gt;0,J2260&lt;&gt;0)),ABS(S2260)+ROW()/1000000,0)</f>
        <v/>
      </c>
      <c r="X2260">
        <f>IF(AND(U2260=1,T2260=1,C2260&lt;&gt;0),ABS(S2260)+ROW()/1000000,0)</f>
        <v/>
      </c>
    </row>
    <row r="2261">
      <c r="A2261" t="n">
        <v>201911</v>
      </c>
      <c r="B2261" t="inlineStr">
        <is>
          <t>11/2019</t>
        </is>
      </c>
      <c r="C2261" t="n">
        <v>61</v>
      </c>
      <c r="D2261" t="inlineStr">
        <is>
          <t>S61</t>
        </is>
      </c>
      <c r="E2261" t="inlineStr">
        <is>
          <t>Nexa South Carolina (S61)</t>
        </is>
      </c>
      <c r="F2261" t="inlineStr">
        <is>
          <t>Mỹ</t>
        </is>
      </c>
      <c r="G2261" t="inlineStr">
        <is>
          <t>POS</t>
        </is>
      </c>
      <c r="H2261" s="42" t="n">
        <v>24223.46</v>
      </c>
      <c r="I2261" s="42" t="n">
        <v>1015.75</v>
      </c>
      <c r="J2261" s="42" t="n">
        <v>23207.71</v>
      </c>
      <c r="K2261" s="42" t="n">
        <v>0</v>
      </c>
      <c r="L2261" s="42" t="n">
        <v>8</v>
      </c>
      <c r="M2261" s="42" t="n">
        <v>96</v>
      </c>
      <c r="N2261" s="42" t="n">
        <v>23207.71</v>
      </c>
      <c r="O2261" s="42" t="n">
        <v>23207.71</v>
      </c>
      <c r="P2261" s="42" t="n">
        <v>1</v>
      </c>
      <c r="Q2261" s="42" t="n">
        <v>0</v>
      </c>
      <c r="R2261" s="42" t="n">
        <v>0</v>
      </c>
      <c r="S2261" s="42">
        <f>N2261-(J2261-K2261)</f>
        <v/>
      </c>
      <c r="T2261">
        <f>IF(N2261=0,0,IF(AND(ABS(S2261)&gt;Calc!$B$8,ABS(S2261)/ABS(N2261)&gt;Calc!$B$9),1,0))</f>
        <v/>
      </c>
      <c r="U2261">
        <f>IF(AND(A2261=Calc!$B$3,OR(Calc!$B$6="*",G2261=Calc!$B$6),OR(Calc!$B$7="*",F2261=Calc!$B$7)),1,0)</f>
        <v/>
      </c>
      <c r="V2261">
        <f>IF(AND(U2261=1,J2261&gt;0),J2261+ROW()/1000000,0)</f>
        <v/>
      </c>
      <c r="W2261">
        <f>IF(AND(U2261=1,OR(N2261&lt;&gt;0,J2261&lt;&gt;0)),ABS(S2261)+ROW()/1000000,0)</f>
        <v/>
      </c>
      <c r="X2261">
        <f>IF(AND(U2261=1,T2261=1,C2261&lt;&gt;0),ABS(S2261)+ROW()/1000000,0)</f>
        <v/>
      </c>
    </row>
    <row r="2262">
      <c r="A2262" t="n">
        <v>201911</v>
      </c>
      <c r="B2262" t="inlineStr">
        <is>
          <t>11/2019</t>
        </is>
      </c>
      <c r="C2262" t="n">
        <v>62</v>
      </c>
      <c r="D2262" t="inlineStr">
        <is>
          <t>S62</t>
        </is>
      </c>
      <c r="E2262" t="inlineStr">
        <is>
          <t>Nexa South Dakota (S62)</t>
        </is>
      </c>
      <c r="F2262" t="inlineStr">
        <is>
          <t>Mỹ</t>
        </is>
      </c>
      <c r="G2262" t="inlineStr">
        <is>
          <t>POS</t>
        </is>
      </c>
      <c r="H2262" s="42" t="n">
        <v>25573.14</v>
      </c>
      <c r="I2262" s="42" t="n">
        <v>176.67</v>
      </c>
      <c r="J2262" s="42" t="n">
        <v>25396.47</v>
      </c>
      <c r="K2262" s="42" t="n">
        <v>0</v>
      </c>
      <c r="L2262" s="42" t="n">
        <v>14</v>
      </c>
      <c r="M2262" s="42" t="n">
        <v>81</v>
      </c>
      <c r="N2262" s="42" t="n">
        <v>25396.47</v>
      </c>
      <c r="O2262" s="42" t="n">
        <v>25396.47</v>
      </c>
      <c r="P2262" s="42" t="n">
        <v>1</v>
      </c>
      <c r="Q2262" s="42" t="n">
        <v>0</v>
      </c>
      <c r="R2262" s="42" t="n">
        <v>0</v>
      </c>
      <c r="S2262" s="42">
        <f>N2262-(J2262-K2262)</f>
        <v/>
      </c>
      <c r="T2262">
        <f>IF(N2262=0,0,IF(AND(ABS(S2262)&gt;Calc!$B$8,ABS(S2262)/ABS(N2262)&gt;Calc!$B$9),1,0))</f>
        <v/>
      </c>
      <c r="U2262">
        <f>IF(AND(A2262=Calc!$B$3,OR(Calc!$B$6="*",G2262=Calc!$B$6),OR(Calc!$B$7="*",F2262=Calc!$B$7)),1,0)</f>
        <v/>
      </c>
      <c r="V2262">
        <f>IF(AND(U2262=1,J2262&gt;0),J2262+ROW()/1000000,0)</f>
        <v/>
      </c>
      <c r="W2262">
        <f>IF(AND(U2262=1,OR(N2262&lt;&gt;0,J2262&lt;&gt;0)),ABS(S2262)+ROW()/1000000,0)</f>
        <v/>
      </c>
      <c r="X2262">
        <f>IF(AND(U2262=1,T2262=1,C2262&lt;&gt;0),ABS(S2262)+ROW()/1000000,0)</f>
        <v/>
      </c>
    </row>
    <row r="2263">
      <c r="A2263" t="n">
        <v>201911</v>
      </c>
      <c r="B2263" t="inlineStr">
        <is>
          <t>11/2019</t>
        </is>
      </c>
      <c r="C2263" t="n">
        <v>63</v>
      </c>
      <c r="D2263" t="inlineStr">
        <is>
          <t>S63</t>
        </is>
      </c>
      <c r="E2263" t="inlineStr">
        <is>
          <t>Nexa Utah (S63)</t>
        </is>
      </c>
      <c r="F2263" t="inlineStr">
        <is>
          <t>Mỹ</t>
        </is>
      </c>
      <c r="G2263" t="inlineStr">
        <is>
          <t>POS</t>
        </is>
      </c>
      <c r="H2263" s="42" t="n">
        <v>2074.92</v>
      </c>
      <c r="I2263" s="42" t="n">
        <v>0</v>
      </c>
      <c r="J2263" s="42" t="n">
        <v>2074.92</v>
      </c>
      <c r="K2263" s="42" t="n">
        <v>20.97</v>
      </c>
      <c r="L2263" s="42" t="n">
        <v>1</v>
      </c>
      <c r="M2263" s="42" t="n">
        <v>12</v>
      </c>
      <c r="N2263" s="42" t="n">
        <v>2053.95</v>
      </c>
      <c r="O2263" s="42" t="n">
        <v>2074.92</v>
      </c>
      <c r="P2263" s="42" t="n">
        <v>0</v>
      </c>
      <c r="Q2263" s="42" t="n">
        <v>0</v>
      </c>
      <c r="R2263" s="42" t="n">
        <v>0</v>
      </c>
      <c r="S2263" s="42">
        <f>N2263-(J2263-K2263)</f>
        <v/>
      </c>
      <c r="T2263">
        <f>IF(N2263=0,0,IF(AND(ABS(S2263)&gt;Calc!$B$8,ABS(S2263)/ABS(N2263)&gt;Calc!$B$9),1,0))</f>
        <v/>
      </c>
      <c r="U2263">
        <f>IF(AND(A2263=Calc!$B$3,OR(Calc!$B$6="*",G2263=Calc!$B$6),OR(Calc!$B$7="*",F2263=Calc!$B$7)),1,0)</f>
        <v/>
      </c>
      <c r="V2263">
        <f>IF(AND(U2263=1,J2263&gt;0),J2263+ROW()/1000000,0)</f>
        <v/>
      </c>
      <c r="W2263">
        <f>IF(AND(U2263=1,OR(N2263&lt;&gt;0,J2263&lt;&gt;0)),ABS(S2263)+ROW()/1000000,0)</f>
        <v/>
      </c>
      <c r="X2263">
        <f>IF(AND(U2263=1,T2263=1,C2263&lt;&gt;0),ABS(S2263)+ROW()/1000000,0)</f>
        <v/>
      </c>
    </row>
    <row r="2264">
      <c r="A2264" t="n">
        <v>201911</v>
      </c>
      <c r="B2264" t="inlineStr">
        <is>
          <t>11/2019</t>
        </is>
      </c>
      <c r="C2264" t="n">
        <v>64</v>
      </c>
      <c r="D2264" t="inlineStr">
        <is>
          <t>S64</t>
        </is>
      </c>
      <c r="E2264" t="inlineStr">
        <is>
          <t>Nexa Washington DC (S64)</t>
        </is>
      </c>
      <c r="F2264" t="inlineStr">
        <is>
          <t>Mỹ</t>
        </is>
      </c>
      <c r="G2264" t="inlineStr">
        <is>
          <t>POS</t>
        </is>
      </c>
      <c r="H2264" s="42" t="n">
        <v>44682.43</v>
      </c>
      <c r="I2264" s="42" t="n">
        <v>625.84</v>
      </c>
      <c r="J2264" s="42" t="n">
        <v>44056.59</v>
      </c>
      <c r="K2264" s="42" t="n">
        <v>1587.97</v>
      </c>
      <c r="L2264" s="42" t="n">
        <v>28</v>
      </c>
      <c r="M2264" s="42" t="n">
        <v>205</v>
      </c>
      <c r="N2264" s="42" t="n">
        <v>42468.62</v>
      </c>
      <c r="O2264" s="42" t="n">
        <v>44056.59</v>
      </c>
      <c r="P2264" s="42" t="n">
        <v>0</v>
      </c>
      <c r="Q2264" s="42" t="n">
        <v>0</v>
      </c>
      <c r="R2264" s="42" t="n">
        <v>0</v>
      </c>
      <c r="S2264" s="42">
        <f>N2264-(J2264-K2264)</f>
        <v/>
      </c>
      <c r="T2264">
        <f>IF(N2264=0,0,IF(AND(ABS(S2264)&gt;Calc!$B$8,ABS(S2264)/ABS(N2264)&gt;Calc!$B$9),1,0))</f>
        <v/>
      </c>
      <c r="U2264">
        <f>IF(AND(A2264=Calc!$B$3,OR(Calc!$B$6="*",G2264=Calc!$B$6),OR(Calc!$B$7="*",F2264=Calc!$B$7)),1,0)</f>
        <v/>
      </c>
      <c r="V2264">
        <f>IF(AND(U2264=1,J2264&gt;0),J2264+ROW()/1000000,0)</f>
        <v/>
      </c>
      <c r="W2264">
        <f>IF(AND(U2264=1,OR(N2264&lt;&gt;0,J2264&lt;&gt;0)),ABS(S2264)+ROW()/1000000,0)</f>
        <v/>
      </c>
      <c r="X2264">
        <f>IF(AND(U2264=1,T2264=1,C2264&lt;&gt;0),ABS(S2264)+ROW()/1000000,0)</f>
        <v/>
      </c>
    </row>
    <row r="2265">
      <c r="A2265" t="n">
        <v>201911</v>
      </c>
      <c r="B2265" t="inlineStr">
        <is>
          <t>11/2019</t>
        </is>
      </c>
      <c r="C2265" t="n">
        <v>65</v>
      </c>
      <c r="D2265" t="inlineStr">
        <is>
          <t>S65</t>
        </is>
      </c>
      <c r="E2265" t="inlineStr">
        <is>
          <t>Nexa West Virginia (S65)</t>
        </is>
      </c>
      <c r="F2265" t="inlineStr">
        <is>
          <t>Mỹ</t>
        </is>
      </c>
      <c r="G2265" t="inlineStr">
        <is>
          <t>POS</t>
        </is>
      </c>
      <c r="H2265" s="42" t="n">
        <v>31634.27</v>
      </c>
      <c r="I2265" s="42" t="n">
        <v>438.05</v>
      </c>
      <c r="J2265" s="42" t="n">
        <v>31196.22</v>
      </c>
      <c r="K2265" s="42" t="n">
        <v>0</v>
      </c>
      <c r="L2265" s="42" t="n">
        <v>16</v>
      </c>
      <c r="M2265" s="42" t="n">
        <v>144</v>
      </c>
      <c r="N2265" s="42" t="n">
        <v>31196.22</v>
      </c>
      <c r="O2265" s="42" t="n">
        <v>31196.22</v>
      </c>
      <c r="P2265" s="42" t="n">
        <v>0</v>
      </c>
      <c r="Q2265" s="42" t="n">
        <v>0</v>
      </c>
      <c r="R2265" s="42" t="n">
        <v>0</v>
      </c>
      <c r="S2265" s="42">
        <f>N2265-(J2265-K2265)</f>
        <v/>
      </c>
      <c r="T2265">
        <f>IF(N2265=0,0,IF(AND(ABS(S2265)&gt;Calc!$B$8,ABS(S2265)/ABS(N2265)&gt;Calc!$B$9),1,0))</f>
        <v/>
      </c>
      <c r="U2265">
        <f>IF(AND(A2265=Calc!$B$3,OR(Calc!$B$6="*",G2265=Calc!$B$6),OR(Calc!$B$7="*",F2265=Calc!$B$7)),1,0)</f>
        <v/>
      </c>
      <c r="V2265">
        <f>IF(AND(U2265=1,J2265&gt;0),J2265+ROW()/1000000,0)</f>
        <v/>
      </c>
      <c r="W2265">
        <f>IF(AND(U2265=1,OR(N2265&lt;&gt;0,J2265&lt;&gt;0)),ABS(S2265)+ROW()/1000000,0)</f>
        <v/>
      </c>
      <c r="X2265">
        <f>IF(AND(U2265=1,T2265=1,C2265&lt;&gt;0),ABS(S2265)+ROW()/1000000,0)</f>
        <v/>
      </c>
    </row>
    <row r="2266">
      <c r="A2266" t="n">
        <v>201911</v>
      </c>
      <c r="B2266" t="inlineStr">
        <is>
          <t>11/2019</t>
        </is>
      </c>
      <c r="C2266" t="n">
        <v>66</v>
      </c>
      <c r="D2266" t="inlineStr">
        <is>
          <t>S66</t>
        </is>
      </c>
      <c r="E2266" t="inlineStr">
        <is>
          <t>Nexa Wyoming (S66)</t>
        </is>
      </c>
      <c r="F2266" t="inlineStr">
        <is>
          <t>Mỹ</t>
        </is>
      </c>
      <c r="G2266" t="inlineStr">
        <is>
          <t>POS</t>
        </is>
      </c>
      <c r="H2266" s="42" t="n">
        <v>64007.32</v>
      </c>
      <c r="I2266" s="42" t="n">
        <v>1384.93</v>
      </c>
      <c r="J2266" s="42" t="n">
        <v>62622.39</v>
      </c>
      <c r="K2266" s="42" t="n">
        <v>29.97</v>
      </c>
      <c r="L2266" s="42" t="n">
        <v>22</v>
      </c>
      <c r="M2266" s="42" t="n">
        <v>150</v>
      </c>
      <c r="N2266" s="42" t="n">
        <v>62592.42</v>
      </c>
      <c r="O2266" s="42" t="n">
        <v>62622.39</v>
      </c>
      <c r="P2266" s="42" t="n">
        <v>0</v>
      </c>
      <c r="Q2266" s="42" t="n">
        <v>0</v>
      </c>
      <c r="R2266" s="42" t="n">
        <v>0</v>
      </c>
      <c r="S2266" s="42">
        <f>N2266-(J2266-K2266)</f>
        <v/>
      </c>
      <c r="T2266">
        <f>IF(N2266=0,0,IF(AND(ABS(S2266)&gt;Calc!$B$8,ABS(S2266)/ABS(N2266)&gt;Calc!$B$9),1,0))</f>
        <v/>
      </c>
      <c r="U2266">
        <f>IF(AND(A2266=Calc!$B$3,OR(Calc!$B$6="*",G2266=Calc!$B$6),OR(Calc!$B$7="*",F2266=Calc!$B$7)),1,0)</f>
        <v/>
      </c>
      <c r="V2266">
        <f>IF(AND(U2266=1,J2266&gt;0),J2266+ROW()/1000000,0)</f>
        <v/>
      </c>
      <c r="W2266">
        <f>IF(AND(U2266=1,OR(N2266&lt;&gt;0,J2266&lt;&gt;0)),ABS(S2266)+ROW()/1000000,0)</f>
        <v/>
      </c>
      <c r="X2266">
        <f>IF(AND(U2266=1,T2266=1,C2266&lt;&gt;0),ABS(S2266)+ROW()/1000000,0)</f>
        <v/>
      </c>
    </row>
    <row r="2267">
      <c r="A2267" t="n">
        <v>201912</v>
      </c>
      <c r="B2267" t="inlineStr">
        <is>
          <t>12/2019</t>
        </is>
      </c>
      <c r="C2267" t="n">
        <v>0</v>
      </c>
      <c r="D2267" t="inlineStr">
        <is>
          <t>ONL</t>
        </is>
      </c>
      <c r="E2267" t="inlineStr">
        <is>
          <t>Nexa Online (website/app)</t>
        </is>
      </c>
      <c r="F2267" t="inlineStr">
        <is>
          <t>Online</t>
        </is>
      </c>
      <c r="G2267" t="inlineStr">
        <is>
          <t>ONLINE</t>
        </is>
      </c>
      <c r="H2267" s="42" t="n">
        <v>456028.56</v>
      </c>
      <c r="I2267" s="42" t="n">
        <v>18641.74</v>
      </c>
      <c r="J2267" s="42" t="n">
        <v>437386.82</v>
      </c>
      <c r="K2267" s="42" t="n">
        <v>7839.77</v>
      </c>
      <c r="L2267" s="42" t="n">
        <v>266</v>
      </c>
      <c r="M2267" s="42" t="n">
        <v>2024</v>
      </c>
      <c r="N2267" s="42" t="n">
        <v>406956.76</v>
      </c>
      <c r="O2267" s="42" t="n">
        <v>414796.53</v>
      </c>
      <c r="P2267" s="42" t="n">
        <v>4</v>
      </c>
      <c r="Q2267" s="42" t="n">
        <v>0</v>
      </c>
      <c r="R2267" s="42" t="n">
        <v>0</v>
      </c>
      <c r="S2267" s="42">
        <f>N2267-(J2267-K2267)</f>
        <v/>
      </c>
      <c r="T2267">
        <f>IF(N2267=0,0,IF(AND(ABS(S2267)&gt;Calc!$B$8,ABS(S2267)/ABS(N2267)&gt;Calc!$B$9),1,0))</f>
        <v/>
      </c>
      <c r="U2267">
        <f>IF(AND(A2267=Calc!$B$3,OR(Calc!$B$6="*",G2267=Calc!$B$6),OR(Calc!$B$7="*",F2267=Calc!$B$7)),1,0)</f>
        <v/>
      </c>
      <c r="V2267">
        <f>IF(AND(U2267=1,J2267&gt;0),J2267+ROW()/1000000,0)</f>
        <v/>
      </c>
      <c r="W2267">
        <f>IF(AND(U2267=1,OR(N2267&lt;&gt;0,J2267&lt;&gt;0)),ABS(S2267)+ROW()/1000000,0)</f>
        <v/>
      </c>
      <c r="X2267">
        <f>IF(AND(U2267=1,T2267=1,C2267&lt;&gt;0),ABS(S2267)+ROW()/1000000,0)</f>
        <v/>
      </c>
    </row>
    <row r="2268">
      <c r="A2268" t="n">
        <v>201912</v>
      </c>
      <c r="B2268" t="inlineStr">
        <is>
          <t>12/2019</t>
        </is>
      </c>
      <c r="C2268" t="n">
        <v>1</v>
      </c>
      <c r="D2268" t="inlineStr">
        <is>
          <t>S01</t>
        </is>
      </c>
      <c r="E2268" t="inlineStr">
        <is>
          <t>Nexa Australian Capital Territory (S01)</t>
        </is>
      </c>
      <c r="F2268" t="inlineStr">
        <is>
          <t>Úc</t>
        </is>
      </c>
      <c r="G2268" t="inlineStr">
        <is>
          <t>POS</t>
        </is>
      </c>
      <c r="H2268" s="42" t="n">
        <v>2210.39</v>
      </c>
      <c r="I2268" s="42" t="n">
        <v>0</v>
      </c>
      <c r="J2268" s="42" t="n">
        <v>2210.39</v>
      </c>
      <c r="K2268" s="42" t="n">
        <v>0</v>
      </c>
      <c r="L2268" s="42" t="n">
        <v>6</v>
      </c>
      <c r="M2268" s="42" t="n">
        <v>34</v>
      </c>
      <c r="N2268" s="42" t="n">
        <v>2210.39</v>
      </c>
      <c r="O2268" s="42" t="n">
        <v>2210.39</v>
      </c>
      <c r="P2268" s="42" t="n">
        <v>0</v>
      </c>
      <c r="Q2268" s="42" t="n">
        <v>0</v>
      </c>
      <c r="R2268" s="42" t="n">
        <v>0</v>
      </c>
      <c r="S2268" s="42">
        <f>N2268-(J2268-K2268)</f>
        <v/>
      </c>
      <c r="T2268">
        <f>IF(N2268=0,0,IF(AND(ABS(S2268)&gt;Calc!$B$8,ABS(S2268)/ABS(N2268)&gt;Calc!$B$9),1,0))</f>
        <v/>
      </c>
      <c r="U2268">
        <f>IF(AND(A2268=Calc!$B$3,OR(Calc!$B$6="*",G2268=Calc!$B$6),OR(Calc!$B$7="*",F2268=Calc!$B$7)),1,0)</f>
        <v/>
      </c>
      <c r="V2268">
        <f>IF(AND(U2268=1,J2268&gt;0),J2268+ROW()/1000000,0)</f>
        <v/>
      </c>
      <c r="W2268">
        <f>IF(AND(U2268=1,OR(N2268&lt;&gt;0,J2268&lt;&gt;0)),ABS(S2268)+ROW()/1000000,0)</f>
        <v/>
      </c>
      <c r="X2268">
        <f>IF(AND(U2268=1,T2268=1,C2268&lt;&gt;0),ABS(S2268)+ROW()/1000000,0)</f>
        <v/>
      </c>
    </row>
    <row r="2269">
      <c r="A2269" t="n">
        <v>201912</v>
      </c>
      <c r="B2269" t="inlineStr">
        <is>
          <t>12/2019</t>
        </is>
      </c>
      <c r="C2269" t="n">
        <v>4</v>
      </c>
      <c r="D2269" t="inlineStr">
        <is>
          <t>S04</t>
        </is>
      </c>
      <c r="E2269" t="inlineStr">
        <is>
          <t>Nexa Tasmania (S04)</t>
        </is>
      </c>
      <c r="F2269" t="inlineStr">
        <is>
          <t>Úc</t>
        </is>
      </c>
      <c r="G2269" t="inlineStr">
        <is>
          <t>POS</t>
        </is>
      </c>
      <c r="H2269" s="42" t="n">
        <v>11010.76</v>
      </c>
      <c r="I2269" s="42" t="n">
        <v>52.06</v>
      </c>
      <c r="J2269" s="42" t="n">
        <v>10958.7</v>
      </c>
      <c r="K2269" s="42" t="n">
        <v>0</v>
      </c>
      <c r="L2269" s="42" t="n">
        <v>7</v>
      </c>
      <c r="M2269" s="42" t="n">
        <v>33</v>
      </c>
      <c r="N2269" s="42" t="n">
        <v>10958.7</v>
      </c>
      <c r="O2269" s="42" t="n">
        <v>10958.7</v>
      </c>
      <c r="P2269" s="42" t="n">
        <v>0</v>
      </c>
      <c r="Q2269" s="42" t="n">
        <v>0</v>
      </c>
      <c r="R2269" s="42" t="n">
        <v>0</v>
      </c>
      <c r="S2269" s="42">
        <f>N2269-(J2269-K2269)</f>
        <v/>
      </c>
      <c r="T2269">
        <f>IF(N2269=0,0,IF(AND(ABS(S2269)&gt;Calc!$B$8,ABS(S2269)/ABS(N2269)&gt;Calc!$B$9),1,0))</f>
        <v/>
      </c>
      <c r="U2269">
        <f>IF(AND(A2269=Calc!$B$3,OR(Calc!$B$6="*",G2269=Calc!$B$6),OR(Calc!$B$7="*",F2269=Calc!$B$7)),1,0)</f>
        <v/>
      </c>
      <c r="V2269">
        <f>IF(AND(U2269=1,J2269&gt;0),J2269+ROW()/1000000,0)</f>
        <v/>
      </c>
      <c r="W2269">
        <f>IF(AND(U2269=1,OR(N2269&lt;&gt;0,J2269&lt;&gt;0)),ABS(S2269)+ROW()/1000000,0)</f>
        <v/>
      </c>
      <c r="X2269">
        <f>IF(AND(U2269=1,T2269=1,C2269&lt;&gt;0),ABS(S2269)+ROW()/1000000,0)</f>
        <v/>
      </c>
    </row>
    <row r="2270">
      <c r="A2270" t="n">
        <v>201912</v>
      </c>
      <c r="B2270" t="inlineStr">
        <is>
          <t>12/2019</t>
        </is>
      </c>
      <c r="C2270" t="n">
        <v>5</v>
      </c>
      <c r="D2270" t="inlineStr">
        <is>
          <t>S05</t>
        </is>
      </c>
      <c r="E2270" t="inlineStr">
        <is>
          <t>Nexa Victoria (S05)</t>
        </is>
      </c>
      <c r="F2270" t="inlineStr">
        <is>
          <t>Úc</t>
        </is>
      </c>
      <c r="G2270" t="inlineStr">
        <is>
          <t>POS</t>
        </is>
      </c>
      <c r="H2270" s="42" t="n">
        <v>31298.13</v>
      </c>
      <c r="I2270" s="42" t="n">
        <v>826.3099999999999</v>
      </c>
      <c r="J2270" s="42" t="n">
        <v>30471.82</v>
      </c>
      <c r="K2270" s="42" t="n">
        <v>0</v>
      </c>
      <c r="L2270" s="42" t="n">
        <v>19</v>
      </c>
      <c r="M2270" s="42" t="n">
        <v>161</v>
      </c>
      <c r="N2270" s="42" t="n">
        <v>30471.82</v>
      </c>
      <c r="O2270" s="42" t="n">
        <v>30471.82</v>
      </c>
      <c r="P2270" s="42" t="n">
        <v>0</v>
      </c>
      <c r="Q2270" s="42" t="n">
        <v>0</v>
      </c>
      <c r="R2270" s="42" t="n">
        <v>0</v>
      </c>
      <c r="S2270" s="42">
        <f>N2270-(J2270-K2270)</f>
        <v/>
      </c>
      <c r="T2270">
        <f>IF(N2270=0,0,IF(AND(ABS(S2270)&gt;Calc!$B$8,ABS(S2270)/ABS(N2270)&gt;Calc!$B$9),1,0))</f>
        <v/>
      </c>
      <c r="U2270">
        <f>IF(AND(A2270=Calc!$B$3,OR(Calc!$B$6="*",G2270=Calc!$B$6),OR(Calc!$B$7="*",F2270=Calc!$B$7)),1,0)</f>
        <v/>
      </c>
      <c r="V2270">
        <f>IF(AND(U2270=1,J2270&gt;0),J2270+ROW()/1000000,0)</f>
        <v/>
      </c>
      <c r="W2270">
        <f>IF(AND(U2270=1,OR(N2270&lt;&gt;0,J2270&lt;&gt;0)),ABS(S2270)+ROW()/1000000,0)</f>
        <v/>
      </c>
      <c r="X2270">
        <f>IF(AND(U2270=1,T2270=1,C2270&lt;&gt;0),ABS(S2270)+ROW()/1000000,0)</f>
        <v/>
      </c>
    </row>
    <row r="2271">
      <c r="A2271" t="n">
        <v>201912</v>
      </c>
      <c r="B2271" t="inlineStr">
        <is>
          <t>12/2019</t>
        </is>
      </c>
      <c r="C2271" t="n">
        <v>6</v>
      </c>
      <c r="D2271" t="inlineStr">
        <is>
          <t>S06</t>
        </is>
      </c>
      <c r="E2271" t="inlineStr">
        <is>
          <t>Nexa Western Australia (S06)</t>
        </is>
      </c>
      <c r="F2271" t="inlineStr">
        <is>
          <t>Úc</t>
        </is>
      </c>
      <c r="G2271" t="inlineStr">
        <is>
          <t>POS</t>
        </is>
      </c>
      <c r="H2271" s="42" t="n">
        <v>29025.58</v>
      </c>
      <c r="I2271" s="42" t="n">
        <v>472.48</v>
      </c>
      <c r="J2271" s="42" t="n">
        <v>28553.1</v>
      </c>
      <c r="K2271" s="42" t="n">
        <v>64</v>
      </c>
      <c r="L2271" s="42" t="n">
        <v>15</v>
      </c>
      <c r="M2271" s="42" t="n">
        <v>110</v>
      </c>
      <c r="N2271" s="42" t="n">
        <v>28489.1</v>
      </c>
      <c r="O2271" s="42" t="n">
        <v>28553.1</v>
      </c>
      <c r="P2271" s="42" t="n">
        <v>0</v>
      </c>
      <c r="Q2271" s="42" t="n">
        <v>0</v>
      </c>
      <c r="R2271" s="42" t="n">
        <v>0</v>
      </c>
      <c r="S2271" s="42">
        <f>N2271-(J2271-K2271)</f>
        <v/>
      </c>
      <c r="T2271">
        <f>IF(N2271=0,0,IF(AND(ABS(S2271)&gt;Calc!$B$8,ABS(S2271)/ABS(N2271)&gt;Calc!$B$9),1,0))</f>
        <v/>
      </c>
      <c r="U2271">
        <f>IF(AND(A2271=Calc!$B$3,OR(Calc!$B$6="*",G2271=Calc!$B$6),OR(Calc!$B$7="*",F2271=Calc!$B$7)),1,0)</f>
        <v/>
      </c>
      <c r="V2271">
        <f>IF(AND(U2271=1,J2271&gt;0),J2271+ROW()/1000000,0)</f>
        <v/>
      </c>
      <c r="W2271">
        <f>IF(AND(U2271=1,OR(N2271&lt;&gt;0,J2271&lt;&gt;0)),ABS(S2271)+ROW()/1000000,0)</f>
        <v/>
      </c>
      <c r="X2271">
        <f>IF(AND(U2271=1,T2271=1,C2271&lt;&gt;0),ABS(S2271)+ROW()/1000000,0)</f>
        <v/>
      </c>
    </row>
    <row r="2272">
      <c r="A2272" t="n">
        <v>201912</v>
      </c>
      <c r="B2272" t="inlineStr">
        <is>
          <t>12/2019</t>
        </is>
      </c>
      <c r="C2272" t="n">
        <v>8</v>
      </c>
      <c r="D2272" t="inlineStr">
        <is>
          <t>S08</t>
        </is>
      </c>
      <c r="E2272" t="inlineStr">
        <is>
          <t>Nexa Newfoundland and Labrador (S08)</t>
        </is>
      </c>
      <c r="F2272" t="inlineStr">
        <is>
          <t>Canada</t>
        </is>
      </c>
      <c r="G2272" t="inlineStr">
        <is>
          <t>POS</t>
        </is>
      </c>
      <c r="H2272" s="42" t="n">
        <v>40152.51</v>
      </c>
      <c r="I2272" s="42" t="n">
        <v>866.45</v>
      </c>
      <c r="J2272" s="42" t="n">
        <v>39286.06</v>
      </c>
      <c r="K2272" s="42" t="n">
        <v>766.86</v>
      </c>
      <c r="L2272" s="42" t="n">
        <v>29</v>
      </c>
      <c r="M2272" s="42" t="n">
        <v>173</v>
      </c>
      <c r="N2272" s="42" t="n">
        <v>38519.2</v>
      </c>
      <c r="O2272" s="42" t="n">
        <v>39286.06</v>
      </c>
      <c r="P2272" s="42" t="n">
        <v>0</v>
      </c>
      <c r="Q2272" s="42" t="n">
        <v>0</v>
      </c>
      <c r="R2272" s="42" t="n">
        <v>0</v>
      </c>
      <c r="S2272" s="42">
        <f>N2272-(J2272-K2272)</f>
        <v/>
      </c>
      <c r="T2272">
        <f>IF(N2272=0,0,IF(AND(ABS(S2272)&gt;Calc!$B$8,ABS(S2272)/ABS(N2272)&gt;Calc!$B$9),1,0))</f>
        <v/>
      </c>
      <c r="U2272">
        <f>IF(AND(A2272=Calc!$B$3,OR(Calc!$B$6="*",G2272=Calc!$B$6),OR(Calc!$B$7="*",F2272=Calc!$B$7)),1,0)</f>
        <v/>
      </c>
      <c r="V2272">
        <f>IF(AND(U2272=1,J2272&gt;0),J2272+ROW()/1000000,0)</f>
        <v/>
      </c>
      <c r="W2272">
        <f>IF(AND(U2272=1,OR(N2272&lt;&gt;0,J2272&lt;&gt;0)),ABS(S2272)+ROW()/1000000,0)</f>
        <v/>
      </c>
      <c r="X2272">
        <f>IF(AND(U2272=1,T2272=1,C2272&lt;&gt;0),ABS(S2272)+ROW()/1000000,0)</f>
        <v/>
      </c>
    </row>
    <row r="2273">
      <c r="A2273" t="n">
        <v>201912</v>
      </c>
      <c r="B2273" t="inlineStr">
        <is>
          <t>12/2019</t>
        </is>
      </c>
      <c r="C2273" t="n">
        <v>9</v>
      </c>
      <c r="D2273" t="inlineStr">
        <is>
          <t>S09</t>
        </is>
      </c>
      <c r="E2273" t="inlineStr">
        <is>
          <t>Nexa Northwest Territories (S09)</t>
        </is>
      </c>
      <c r="F2273" t="inlineStr">
        <is>
          <t>Canada</t>
        </is>
      </c>
      <c r="G2273" t="inlineStr">
        <is>
          <t>POS</t>
        </is>
      </c>
      <c r="H2273" s="42" t="n">
        <v>83414.28</v>
      </c>
      <c r="I2273" s="42" t="n">
        <v>2907.05</v>
      </c>
      <c r="J2273" s="42" t="n">
        <v>80507.23</v>
      </c>
      <c r="K2273" s="42" t="n">
        <v>938</v>
      </c>
      <c r="L2273" s="42" t="n">
        <v>37</v>
      </c>
      <c r="M2273" s="42" t="n">
        <v>278</v>
      </c>
      <c r="N2273" s="42" t="n">
        <v>79569.23</v>
      </c>
      <c r="O2273" s="42" t="n">
        <v>80507.23</v>
      </c>
      <c r="P2273" s="42" t="n">
        <v>1</v>
      </c>
      <c r="Q2273" s="42" t="n">
        <v>0</v>
      </c>
      <c r="R2273" s="42" t="n">
        <v>0</v>
      </c>
      <c r="S2273" s="42">
        <f>N2273-(J2273-K2273)</f>
        <v/>
      </c>
      <c r="T2273">
        <f>IF(N2273=0,0,IF(AND(ABS(S2273)&gt;Calc!$B$8,ABS(S2273)/ABS(N2273)&gt;Calc!$B$9),1,0))</f>
        <v/>
      </c>
      <c r="U2273">
        <f>IF(AND(A2273=Calc!$B$3,OR(Calc!$B$6="*",G2273=Calc!$B$6),OR(Calc!$B$7="*",F2273=Calc!$B$7)),1,0)</f>
        <v/>
      </c>
      <c r="V2273">
        <f>IF(AND(U2273=1,J2273&gt;0),J2273+ROW()/1000000,0)</f>
        <v/>
      </c>
      <c r="W2273">
        <f>IF(AND(U2273=1,OR(N2273&lt;&gt;0,J2273&lt;&gt;0)),ABS(S2273)+ROW()/1000000,0)</f>
        <v/>
      </c>
      <c r="X2273">
        <f>IF(AND(U2273=1,T2273=1,C2273&lt;&gt;0),ABS(S2273)+ROW()/1000000,0)</f>
        <v/>
      </c>
    </row>
    <row r="2274">
      <c r="A2274" t="n">
        <v>201912</v>
      </c>
      <c r="B2274" t="inlineStr">
        <is>
          <t>12/2019</t>
        </is>
      </c>
      <c r="C2274" t="n">
        <v>10</v>
      </c>
      <c r="D2274" t="inlineStr">
        <is>
          <t>S10</t>
        </is>
      </c>
      <c r="E2274" t="inlineStr">
        <is>
          <t>Nexa Nunavut (S10)</t>
        </is>
      </c>
      <c r="F2274" t="inlineStr">
        <is>
          <t>Canada</t>
        </is>
      </c>
      <c r="G2274" t="inlineStr">
        <is>
          <t>POS</t>
        </is>
      </c>
      <c r="H2274" s="42" t="n">
        <v>88321.12</v>
      </c>
      <c r="I2274" s="42" t="n">
        <v>5174.64</v>
      </c>
      <c r="J2274" s="42" t="n">
        <v>83146.48</v>
      </c>
      <c r="K2274" s="42" t="n">
        <v>0</v>
      </c>
      <c r="L2274" s="42" t="n">
        <v>29</v>
      </c>
      <c r="M2274" s="42" t="n">
        <v>264</v>
      </c>
      <c r="N2274" s="42" t="n">
        <v>83146.48</v>
      </c>
      <c r="O2274" s="42" t="n">
        <v>83146.48</v>
      </c>
      <c r="P2274" s="42" t="n">
        <v>0</v>
      </c>
      <c r="Q2274" s="42" t="n">
        <v>0</v>
      </c>
      <c r="R2274" s="42" t="n">
        <v>0</v>
      </c>
      <c r="S2274" s="42">
        <f>N2274-(J2274-K2274)</f>
        <v/>
      </c>
      <c r="T2274">
        <f>IF(N2274=0,0,IF(AND(ABS(S2274)&gt;Calc!$B$8,ABS(S2274)/ABS(N2274)&gt;Calc!$B$9),1,0))</f>
        <v/>
      </c>
      <c r="U2274">
        <f>IF(AND(A2274=Calc!$B$3,OR(Calc!$B$6="*",G2274=Calc!$B$6),OR(Calc!$B$7="*",F2274=Calc!$B$7)),1,0)</f>
        <v/>
      </c>
      <c r="V2274">
        <f>IF(AND(U2274=1,J2274&gt;0),J2274+ROW()/1000000,0)</f>
        <v/>
      </c>
      <c r="W2274">
        <f>IF(AND(U2274=1,OR(N2274&lt;&gt;0,J2274&lt;&gt;0)),ABS(S2274)+ROW()/1000000,0)</f>
        <v/>
      </c>
      <c r="X2274">
        <f>IF(AND(U2274=1,T2274=1,C2274&lt;&gt;0),ABS(S2274)+ROW()/1000000,0)</f>
        <v/>
      </c>
    </row>
    <row r="2275">
      <c r="A2275" t="n">
        <v>201912</v>
      </c>
      <c r="B2275" t="inlineStr">
        <is>
          <t>12/2019</t>
        </is>
      </c>
      <c r="C2275" t="n">
        <v>12</v>
      </c>
      <c r="D2275" t="inlineStr">
        <is>
          <t>S12</t>
        </is>
      </c>
      <c r="E2275" t="inlineStr">
        <is>
          <t>Nexa Basse-Normandie (S12)</t>
        </is>
      </c>
      <c r="F2275" t="inlineStr">
        <is>
          <t>Pháp</t>
        </is>
      </c>
      <c r="G2275" t="inlineStr">
        <is>
          <t>POS</t>
        </is>
      </c>
      <c r="H2275" s="42" t="n">
        <v>11891.43</v>
      </c>
      <c r="I2275" s="42" t="n">
        <v>1189.14</v>
      </c>
      <c r="J2275" s="42" t="n">
        <v>10702.29</v>
      </c>
      <c r="K2275" s="42" t="n">
        <v>872.1</v>
      </c>
      <c r="L2275" s="42" t="n">
        <v>1</v>
      </c>
      <c r="M2275" s="42" t="n">
        <v>24</v>
      </c>
      <c r="N2275" s="42" t="n">
        <v>9830.190000000001</v>
      </c>
      <c r="O2275" s="42" t="n">
        <v>10702.29</v>
      </c>
      <c r="P2275" s="42" t="n">
        <v>0</v>
      </c>
      <c r="Q2275" s="42" t="n">
        <v>0</v>
      </c>
      <c r="R2275" s="42" t="n">
        <v>0</v>
      </c>
      <c r="S2275" s="42">
        <f>N2275-(J2275-K2275)</f>
        <v/>
      </c>
      <c r="T2275">
        <f>IF(N2275=0,0,IF(AND(ABS(S2275)&gt;Calc!$B$8,ABS(S2275)/ABS(N2275)&gt;Calc!$B$9),1,0))</f>
        <v/>
      </c>
      <c r="U2275">
        <f>IF(AND(A2275=Calc!$B$3,OR(Calc!$B$6="*",G2275=Calc!$B$6),OR(Calc!$B$7="*",F2275=Calc!$B$7)),1,0)</f>
        <v/>
      </c>
      <c r="V2275">
        <f>IF(AND(U2275=1,J2275&gt;0),J2275+ROW()/1000000,0)</f>
        <v/>
      </c>
      <c r="W2275">
        <f>IF(AND(U2275=1,OR(N2275&lt;&gt;0,J2275&lt;&gt;0)),ABS(S2275)+ROW()/1000000,0)</f>
        <v/>
      </c>
      <c r="X2275">
        <f>IF(AND(U2275=1,T2275=1,C2275&lt;&gt;0),ABS(S2275)+ROW()/1000000,0)</f>
        <v/>
      </c>
    </row>
    <row r="2276">
      <c r="A2276" t="n">
        <v>201912</v>
      </c>
      <c r="B2276" t="inlineStr">
        <is>
          <t>12/2019</t>
        </is>
      </c>
      <c r="C2276" t="n">
        <v>13</v>
      </c>
      <c r="D2276" t="inlineStr">
        <is>
          <t>S13</t>
        </is>
      </c>
      <c r="E2276" t="inlineStr">
        <is>
          <t>Nexa Corse (S13)</t>
        </is>
      </c>
      <c r="F2276" t="inlineStr">
        <is>
          <t>Pháp</t>
        </is>
      </c>
      <c r="G2276" t="inlineStr">
        <is>
          <t>POS</t>
        </is>
      </c>
      <c r="H2276" s="42" t="n">
        <v>11560.02</v>
      </c>
      <c r="I2276" s="42" t="n">
        <v>632.91</v>
      </c>
      <c r="J2276" s="42" t="n">
        <v>10927.11</v>
      </c>
      <c r="K2276" s="42" t="n">
        <v>459</v>
      </c>
      <c r="L2276" s="42" t="n">
        <v>3</v>
      </c>
      <c r="M2276" s="42" t="n">
        <v>52</v>
      </c>
      <c r="N2276" s="42" t="n">
        <v>10468.11</v>
      </c>
      <c r="O2276" s="42" t="n">
        <v>10927.11</v>
      </c>
      <c r="P2276" s="42" t="n">
        <v>0</v>
      </c>
      <c r="Q2276" s="42" t="n">
        <v>0</v>
      </c>
      <c r="R2276" s="42" t="n">
        <v>0</v>
      </c>
      <c r="S2276" s="42">
        <f>N2276-(J2276-K2276)</f>
        <v/>
      </c>
      <c r="T2276">
        <f>IF(N2276=0,0,IF(AND(ABS(S2276)&gt;Calc!$B$8,ABS(S2276)/ABS(N2276)&gt;Calc!$B$9),1,0))</f>
        <v/>
      </c>
      <c r="U2276">
        <f>IF(AND(A2276=Calc!$B$3,OR(Calc!$B$6="*",G2276=Calc!$B$6),OR(Calc!$B$7="*",F2276=Calc!$B$7)),1,0)</f>
        <v/>
      </c>
      <c r="V2276">
        <f>IF(AND(U2276=1,J2276&gt;0),J2276+ROW()/1000000,0)</f>
        <v/>
      </c>
      <c r="W2276">
        <f>IF(AND(U2276=1,OR(N2276&lt;&gt;0,J2276&lt;&gt;0)),ABS(S2276)+ROW()/1000000,0)</f>
        <v/>
      </c>
      <c r="X2276">
        <f>IF(AND(U2276=1,T2276=1,C2276&lt;&gt;0),ABS(S2276)+ROW()/1000000,0)</f>
        <v/>
      </c>
    </row>
    <row r="2277">
      <c r="A2277" t="n">
        <v>201912</v>
      </c>
      <c r="B2277" t="inlineStr">
        <is>
          <t>12/2019</t>
        </is>
      </c>
      <c r="C2277" t="n">
        <v>14</v>
      </c>
      <c r="D2277" t="inlineStr">
        <is>
          <t>S14</t>
        </is>
      </c>
      <c r="E2277" t="inlineStr">
        <is>
          <t>Nexa Franche-Comté (S14)</t>
        </is>
      </c>
      <c r="F2277" t="inlineStr">
        <is>
          <t>Pháp</t>
        </is>
      </c>
      <c r="G2277" t="inlineStr">
        <is>
          <t>POS</t>
        </is>
      </c>
      <c r="H2277" s="42" t="n">
        <v>2027.56</v>
      </c>
      <c r="I2277" s="42" t="n">
        <v>202.76</v>
      </c>
      <c r="J2277" s="42" t="n">
        <v>1824.8</v>
      </c>
      <c r="K2277" s="42" t="n">
        <v>0</v>
      </c>
      <c r="L2277" s="42" t="n">
        <v>2</v>
      </c>
      <c r="M2277" s="42" t="n">
        <v>13</v>
      </c>
      <c r="N2277" s="42" t="n">
        <v>1824.8</v>
      </c>
      <c r="O2277" s="42" t="n">
        <v>1824.8</v>
      </c>
      <c r="P2277" s="42" t="n">
        <v>0</v>
      </c>
      <c r="Q2277" s="42" t="n">
        <v>0</v>
      </c>
      <c r="R2277" s="42" t="n">
        <v>0</v>
      </c>
      <c r="S2277" s="42">
        <f>N2277-(J2277-K2277)</f>
        <v/>
      </c>
      <c r="T2277">
        <f>IF(N2277=0,0,IF(AND(ABS(S2277)&gt;Calc!$B$8,ABS(S2277)/ABS(N2277)&gt;Calc!$B$9),1,0))</f>
        <v/>
      </c>
      <c r="U2277">
        <f>IF(AND(A2277=Calc!$B$3,OR(Calc!$B$6="*",G2277=Calc!$B$6),OR(Calc!$B$7="*",F2277=Calc!$B$7)),1,0)</f>
        <v/>
      </c>
      <c r="V2277">
        <f>IF(AND(U2277=1,J2277&gt;0),J2277+ROW()/1000000,0)</f>
        <v/>
      </c>
      <c r="W2277">
        <f>IF(AND(U2277=1,OR(N2277&lt;&gt;0,J2277&lt;&gt;0)),ABS(S2277)+ROW()/1000000,0)</f>
        <v/>
      </c>
      <c r="X2277">
        <f>IF(AND(U2277=1,T2277=1,C2277&lt;&gt;0),ABS(S2277)+ROW()/1000000,0)</f>
        <v/>
      </c>
    </row>
    <row r="2278">
      <c r="A2278" t="n">
        <v>201912</v>
      </c>
      <c r="B2278" t="inlineStr">
        <is>
          <t>12/2019</t>
        </is>
      </c>
      <c r="C2278" t="n">
        <v>15</v>
      </c>
      <c r="D2278" t="inlineStr">
        <is>
          <t>S15</t>
        </is>
      </c>
      <c r="E2278" t="inlineStr">
        <is>
          <t>Nexa La Réunion (S15)</t>
        </is>
      </c>
      <c r="F2278" t="inlineStr">
        <is>
          <t>Pháp</t>
        </is>
      </c>
      <c r="G2278" t="inlineStr">
        <is>
          <t>POS</t>
        </is>
      </c>
      <c r="H2278" s="42" t="n">
        <v>10834.93</v>
      </c>
      <c r="I2278" s="42" t="n">
        <v>131.6</v>
      </c>
      <c r="J2278" s="42" t="n">
        <v>10703.33</v>
      </c>
      <c r="K2278" s="42" t="n">
        <v>0</v>
      </c>
      <c r="L2278" s="42" t="n">
        <v>2</v>
      </c>
      <c r="M2278" s="42" t="n">
        <v>27</v>
      </c>
      <c r="N2278" s="42" t="n">
        <v>10703.33</v>
      </c>
      <c r="O2278" s="42" t="n">
        <v>10703.33</v>
      </c>
      <c r="P2278" s="42" t="n">
        <v>0</v>
      </c>
      <c r="Q2278" s="42" t="n">
        <v>0</v>
      </c>
      <c r="R2278" s="42" t="n">
        <v>0</v>
      </c>
      <c r="S2278" s="42">
        <f>N2278-(J2278-K2278)</f>
        <v/>
      </c>
      <c r="T2278">
        <f>IF(N2278=0,0,IF(AND(ABS(S2278)&gt;Calc!$B$8,ABS(S2278)/ABS(N2278)&gt;Calc!$B$9),1,0))</f>
        <v/>
      </c>
      <c r="U2278">
        <f>IF(AND(A2278=Calc!$B$3,OR(Calc!$B$6="*",G2278=Calc!$B$6),OR(Calc!$B$7="*",F2278=Calc!$B$7)),1,0)</f>
        <v/>
      </c>
      <c r="V2278">
        <f>IF(AND(U2278=1,J2278&gt;0),J2278+ROW()/1000000,0)</f>
        <v/>
      </c>
      <c r="W2278">
        <f>IF(AND(U2278=1,OR(N2278&lt;&gt;0,J2278&lt;&gt;0)),ABS(S2278)+ROW()/1000000,0)</f>
        <v/>
      </c>
      <c r="X2278">
        <f>IF(AND(U2278=1,T2278=1,C2278&lt;&gt;0),ABS(S2278)+ROW()/1000000,0)</f>
        <v/>
      </c>
    </row>
    <row r="2279">
      <c r="A2279" t="n">
        <v>201912</v>
      </c>
      <c r="B2279" t="inlineStr">
        <is>
          <t>12/2019</t>
        </is>
      </c>
      <c r="C2279" t="n">
        <v>16</v>
      </c>
      <c r="D2279" t="inlineStr">
        <is>
          <t>S16</t>
        </is>
      </c>
      <c r="E2279" t="inlineStr">
        <is>
          <t>Nexa Limousin (S16)</t>
        </is>
      </c>
      <c r="F2279" t="inlineStr">
        <is>
          <t>Pháp</t>
        </is>
      </c>
      <c r="G2279" t="inlineStr">
        <is>
          <t>POS</t>
        </is>
      </c>
      <c r="H2279" s="42" t="n">
        <v>8270.08</v>
      </c>
      <c r="I2279" s="42" t="n">
        <v>410.7</v>
      </c>
      <c r="J2279" s="42" t="n">
        <v>7859.38</v>
      </c>
      <c r="K2279" s="42" t="n">
        <v>0</v>
      </c>
      <c r="L2279" s="42" t="n">
        <v>5</v>
      </c>
      <c r="M2279" s="42" t="n">
        <v>23</v>
      </c>
      <c r="N2279" s="42" t="n">
        <v>7859.38</v>
      </c>
      <c r="O2279" s="42" t="n">
        <v>7859.38</v>
      </c>
      <c r="P2279" s="42" t="n">
        <v>0</v>
      </c>
      <c r="Q2279" s="42" t="n">
        <v>0</v>
      </c>
      <c r="R2279" s="42" t="n">
        <v>0</v>
      </c>
      <c r="S2279" s="42">
        <f>N2279-(J2279-K2279)</f>
        <v/>
      </c>
      <c r="T2279">
        <f>IF(N2279=0,0,IF(AND(ABS(S2279)&gt;Calc!$B$8,ABS(S2279)/ABS(N2279)&gt;Calc!$B$9),1,0))</f>
        <v/>
      </c>
      <c r="U2279">
        <f>IF(AND(A2279=Calc!$B$3,OR(Calc!$B$6="*",G2279=Calc!$B$6),OR(Calc!$B$7="*",F2279=Calc!$B$7)),1,0)</f>
        <v/>
      </c>
      <c r="V2279">
        <f>IF(AND(U2279=1,J2279&gt;0),J2279+ROW()/1000000,0)</f>
        <v/>
      </c>
      <c r="W2279">
        <f>IF(AND(U2279=1,OR(N2279&lt;&gt;0,J2279&lt;&gt;0)),ABS(S2279)+ROW()/1000000,0)</f>
        <v/>
      </c>
      <c r="X2279">
        <f>IF(AND(U2279=1,T2279=1,C2279&lt;&gt;0),ABS(S2279)+ROW()/1000000,0)</f>
        <v/>
      </c>
    </row>
    <row r="2280">
      <c r="A2280" t="n">
        <v>201912</v>
      </c>
      <c r="B2280" t="inlineStr">
        <is>
          <t>12/2019</t>
        </is>
      </c>
      <c r="C2280" t="n">
        <v>17</v>
      </c>
      <c r="D2280" t="inlineStr">
        <is>
          <t>S17</t>
        </is>
      </c>
      <c r="E2280" t="inlineStr">
        <is>
          <t>Nexa Martinique (S17)</t>
        </is>
      </c>
      <c r="F2280" t="inlineStr">
        <is>
          <t>Pháp</t>
        </is>
      </c>
      <c r="G2280" t="inlineStr">
        <is>
          <t>POS</t>
        </is>
      </c>
      <c r="H2280" s="42" t="n">
        <v>6560</v>
      </c>
      <c r="I2280" s="42" t="n">
        <v>258.9</v>
      </c>
      <c r="J2280" s="42" t="n">
        <v>6301.1</v>
      </c>
      <c r="K2280" s="42" t="n">
        <v>0</v>
      </c>
      <c r="L2280" s="42" t="n">
        <v>5</v>
      </c>
      <c r="M2280" s="42" t="n">
        <v>40</v>
      </c>
      <c r="N2280" s="42" t="n">
        <v>6301.1</v>
      </c>
      <c r="O2280" s="42" t="n">
        <v>6301.1</v>
      </c>
      <c r="P2280" s="42" t="n">
        <v>0</v>
      </c>
      <c r="Q2280" s="42" t="n">
        <v>0</v>
      </c>
      <c r="R2280" s="42" t="n">
        <v>0</v>
      </c>
      <c r="S2280" s="42">
        <f>N2280-(J2280-K2280)</f>
        <v/>
      </c>
      <c r="T2280">
        <f>IF(N2280=0,0,IF(AND(ABS(S2280)&gt;Calc!$B$8,ABS(S2280)/ABS(N2280)&gt;Calc!$B$9),1,0))</f>
        <v/>
      </c>
      <c r="U2280">
        <f>IF(AND(A2280=Calc!$B$3,OR(Calc!$B$6="*",G2280=Calc!$B$6),OR(Calc!$B$7="*",F2280=Calc!$B$7)),1,0)</f>
        <v/>
      </c>
      <c r="V2280">
        <f>IF(AND(U2280=1,J2280&gt;0),J2280+ROW()/1000000,0)</f>
        <v/>
      </c>
      <c r="W2280">
        <f>IF(AND(U2280=1,OR(N2280&lt;&gt;0,J2280&lt;&gt;0)),ABS(S2280)+ROW()/1000000,0)</f>
        <v/>
      </c>
      <c r="X2280">
        <f>IF(AND(U2280=1,T2280=1,C2280&lt;&gt;0),ABS(S2280)+ROW()/1000000,0)</f>
        <v/>
      </c>
    </row>
    <row r="2281">
      <c r="A2281" t="n">
        <v>201912</v>
      </c>
      <c r="B2281" t="inlineStr">
        <is>
          <t>12/2019</t>
        </is>
      </c>
      <c r="C2281" t="n">
        <v>18</v>
      </c>
      <c r="D2281" t="inlineStr">
        <is>
          <t>S18</t>
        </is>
      </c>
      <c r="E2281" t="inlineStr">
        <is>
          <t>Nexa Mayotte (S18)</t>
        </is>
      </c>
      <c r="F2281" t="inlineStr">
        <is>
          <t>Pháp</t>
        </is>
      </c>
      <c r="G2281" t="inlineStr">
        <is>
          <t>POS</t>
        </is>
      </c>
      <c r="H2281" s="42" t="n">
        <v>3738.56</v>
      </c>
      <c r="I2281" s="42" t="n">
        <v>154.5</v>
      </c>
      <c r="J2281" s="42" t="n">
        <v>3584.06</v>
      </c>
      <c r="K2281" s="42" t="n">
        <v>0</v>
      </c>
      <c r="L2281" s="42" t="n">
        <v>4</v>
      </c>
      <c r="M2281" s="42" t="n">
        <v>17</v>
      </c>
      <c r="N2281" s="42" t="n">
        <v>3584.06</v>
      </c>
      <c r="O2281" s="42" t="n">
        <v>3584.06</v>
      </c>
      <c r="P2281" s="42" t="n">
        <v>0</v>
      </c>
      <c r="Q2281" s="42" t="n">
        <v>0</v>
      </c>
      <c r="R2281" s="42" t="n">
        <v>0</v>
      </c>
      <c r="S2281" s="42">
        <f>N2281-(J2281-K2281)</f>
        <v/>
      </c>
      <c r="T2281">
        <f>IF(N2281=0,0,IF(AND(ABS(S2281)&gt;Calc!$B$8,ABS(S2281)/ABS(N2281)&gt;Calc!$B$9),1,0))</f>
        <v/>
      </c>
      <c r="U2281">
        <f>IF(AND(A2281=Calc!$B$3,OR(Calc!$B$6="*",G2281=Calc!$B$6),OR(Calc!$B$7="*",F2281=Calc!$B$7)),1,0)</f>
        <v/>
      </c>
      <c r="V2281">
        <f>IF(AND(U2281=1,J2281&gt;0),J2281+ROW()/1000000,0)</f>
        <v/>
      </c>
      <c r="W2281">
        <f>IF(AND(U2281=1,OR(N2281&lt;&gt;0,J2281&lt;&gt;0)),ABS(S2281)+ROW()/1000000,0)</f>
        <v/>
      </c>
      <c r="X2281">
        <f>IF(AND(U2281=1,T2281=1,C2281&lt;&gt;0),ABS(S2281)+ROW()/1000000,0)</f>
        <v/>
      </c>
    </row>
    <row r="2282">
      <c r="A2282" t="n">
        <v>201912</v>
      </c>
      <c r="B2282" t="inlineStr">
        <is>
          <t>12/2019</t>
        </is>
      </c>
      <c r="C2282" t="n">
        <v>19</v>
      </c>
      <c r="D2282" t="inlineStr">
        <is>
          <t>S19</t>
        </is>
      </c>
      <c r="E2282" t="inlineStr">
        <is>
          <t>Nexa Berlin (S19)</t>
        </is>
      </c>
      <c r="F2282" t="inlineStr">
        <is>
          <t>Đức</t>
        </is>
      </c>
      <c r="G2282" t="inlineStr">
        <is>
          <t>POS</t>
        </is>
      </c>
      <c r="H2282" s="42" t="n">
        <v>25469.55</v>
      </c>
      <c r="I2282" s="42" t="n">
        <v>857.5</v>
      </c>
      <c r="J2282" s="42" t="n">
        <v>24612.05</v>
      </c>
      <c r="K2282" s="42" t="n">
        <v>1048.16</v>
      </c>
      <c r="L2282" s="42" t="n">
        <v>14</v>
      </c>
      <c r="M2282" s="42" t="n">
        <v>91</v>
      </c>
      <c r="N2282" s="42" t="n">
        <v>23563.89</v>
      </c>
      <c r="O2282" s="42" t="n">
        <v>24612.05</v>
      </c>
      <c r="P2282" s="42" t="n">
        <v>0</v>
      </c>
      <c r="Q2282" s="42" t="n">
        <v>0</v>
      </c>
      <c r="R2282" s="42" t="n">
        <v>0</v>
      </c>
      <c r="S2282" s="42">
        <f>N2282-(J2282-K2282)</f>
        <v/>
      </c>
      <c r="T2282">
        <f>IF(N2282=0,0,IF(AND(ABS(S2282)&gt;Calc!$B$8,ABS(S2282)/ABS(N2282)&gt;Calc!$B$9),1,0))</f>
        <v/>
      </c>
      <c r="U2282">
        <f>IF(AND(A2282=Calc!$B$3,OR(Calc!$B$6="*",G2282=Calc!$B$6),OR(Calc!$B$7="*",F2282=Calc!$B$7)),1,0)</f>
        <v/>
      </c>
      <c r="V2282">
        <f>IF(AND(U2282=1,J2282&gt;0),J2282+ROW()/1000000,0)</f>
        <v/>
      </c>
      <c r="W2282">
        <f>IF(AND(U2282=1,OR(N2282&lt;&gt;0,J2282&lt;&gt;0)),ABS(S2282)+ROW()/1000000,0)</f>
        <v/>
      </c>
      <c r="X2282">
        <f>IF(AND(U2282=1,T2282=1,C2282&lt;&gt;0),ABS(S2282)+ROW()/1000000,0)</f>
        <v/>
      </c>
    </row>
    <row r="2283">
      <c r="A2283" t="n">
        <v>201912</v>
      </c>
      <c r="B2283" t="inlineStr">
        <is>
          <t>12/2019</t>
        </is>
      </c>
      <c r="C2283" t="n">
        <v>21</v>
      </c>
      <c r="D2283" t="inlineStr">
        <is>
          <t>S21</t>
        </is>
      </c>
      <c r="E2283" t="inlineStr">
        <is>
          <t>Nexa Freie Hansestadt Bremen (S21)</t>
        </is>
      </c>
      <c r="F2283" t="inlineStr">
        <is>
          <t>Đức</t>
        </is>
      </c>
      <c r="G2283" t="inlineStr">
        <is>
          <t>POS</t>
        </is>
      </c>
      <c r="H2283" s="42" t="n">
        <v>42130.27</v>
      </c>
      <c r="I2283" s="42" t="n">
        <v>1907.34</v>
      </c>
      <c r="J2283" s="42" t="n">
        <v>40222.93</v>
      </c>
      <c r="K2283" s="42" t="n">
        <v>657</v>
      </c>
      <c r="L2283" s="42" t="n">
        <v>15</v>
      </c>
      <c r="M2283" s="42" t="n">
        <v>149</v>
      </c>
      <c r="N2283" s="42" t="n">
        <v>39565.93</v>
      </c>
      <c r="O2283" s="42" t="n">
        <v>40222.93</v>
      </c>
      <c r="P2283" s="42" t="n">
        <v>0</v>
      </c>
      <c r="Q2283" s="42" t="n">
        <v>0</v>
      </c>
      <c r="R2283" s="42" t="n">
        <v>0</v>
      </c>
      <c r="S2283" s="42">
        <f>N2283-(J2283-K2283)</f>
        <v/>
      </c>
      <c r="T2283">
        <f>IF(N2283=0,0,IF(AND(ABS(S2283)&gt;Calc!$B$8,ABS(S2283)/ABS(N2283)&gt;Calc!$B$9),1,0))</f>
        <v/>
      </c>
      <c r="U2283">
        <f>IF(AND(A2283=Calc!$B$3,OR(Calc!$B$6="*",G2283=Calc!$B$6),OR(Calc!$B$7="*",F2283=Calc!$B$7)),1,0)</f>
        <v/>
      </c>
      <c r="V2283">
        <f>IF(AND(U2283=1,J2283&gt;0),J2283+ROW()/1000000,0)</f>
        <v/>
      </c>
      <c r="W2283">
        <f>IF(AND(U2283=1,OR(N2283&lt;&gt;0,J2283&lt;&gt;0)),ABS(S2283)+ROW()/1000000,0)</f>
        <v/>
      </c>
      <c r="X2283">
        <f>IF(AND(U2283=1,T2283=1,C2283&lt;&gt;0),ABS(S2283)+ROW()/1000000,0)</f>
        <v/>
      </c>
    </row>
    <row r="2284">
      <c r="A2284" t="n">
        <v>201912</v>
      </c>
      <c r="B2284" t="inlineStr">
        <is>
          <t>12/2019</t>
        </is>
      </c>
      <c r="C2284" t="n">
        <v>22</v>
      </c>
      <c r="D2284" t="inlineStr">
        <is>
          <t>S22</t>
        </is>
      </c>
      <c r="E2284" t="inlineStr">
        <is>
          <t>Nexa Freistaat Thüringen (S22)</t>
        </is>
      </c>
      <c r="F2284" t="inlineStr">
        <is>
          <t>Đức</t>
        </is>
      </c>
      <c r="G2284" t="inlineStr">
        <is>
          <t>POS</t>
        </is>
      </c>
      <c r="H2284" s="42" t="n">
        <v>33515.49</v>
      </c>
      <c r="I2284" s="42" t="n">
        <v>1353.83</v>
      </c>
      <c r="J2284" s="42" t="n">
        <v>32161.66</v>
      </c>
      <c r="K2284" s="42" t="n">
        <v>296</v>
      </c>
      <c r="L2284" s="42" t="n">
        <v>16</v>
      </c>
      <c r="M2284" s="42" t="n">
        <v>117</v>
      </c>
      <c r="N2284" s="42" t="n">
        <v>31865.66</v>
      </c>
      <c r="O2284" s="42" t="n">
        <v>32161.66</v>
      </c>
      <c r="P2284" s="42" t="n">
        <v>1</v>
      </c>
      <c r="Q2284" s="42" t="n">
        <v>0</v>
      </c>
      <c r="R2284" s="42" t="n">
        <v>0</v>
      </c>
      <c r="S2284" s="42">
        <f>N2284-(J2284-K2284)</f>
        <v/>
      </c>
      <c r="T2284">
        <f>IF(N2284=0,0,IF(AND(ABS(S2284)&gt;Calc!$B$8,ABS(S2284)/ABS(N2284)&gt;Calc!$B$9),1,0))</f>
        <v/>
      </c>
      <c r="U2284">
        <f>IF(AND(A2284=Calc!$B$3,OR(Calc!$B$6="*",G2284=Calc!$B$6),OR(Calc!$B$7="*",F2284=Calc!$B$7)),1,0)</f>
        <v/>
      </c>
      <c r="V2284">
        <f>IF(AND(U2284=1,J2284&gt;0),J2284+ROW()/1000000,0)</f>
        <v/>
      </c>
      <c r="W2284">
        <f>IF(AND(U2284=1,OR(N2284&lt;&gt;0,J2284&lt;&gt;0)),ABS(S2284)+ROW()/1000000,0)</f>
        <v/>
      </c>
      <c r="X2284">
        <f>IF(AND(U2284=1,T2284=1,C2284&lt;&gt;0),ABS(S2284)+ROW()/1000000,0)</f>
        <v/>
      </c>
    </row>
    <row r="2285">
      <c r="A2285" t="n">
        <v>201912</v>
      </c>
      <c r="B2285" t="inlineStr">
        <is>
          <t>12/2019</t>
        </is>
      </c>
      <c r="C2285" t="n">
        <v>23</v>
      </c>
      <c r="D2285" t="inlineStr">
        <is>
          <t>S23</t>
        </is>
      </c>
      <c r="E2285" t="inlineStr">
        <is>
          <t>Nexa Hamburg (S23)</t>
        </is>
      </c>
      <c r="F2285" t="inlineStr">
        <is>
          <t>Đức</t>
        </is>
      </c>
      <c r="G2285" t="inlineStr">
        <is>
          <t>POS</t>
        </is>
      </c>
      <c r="H2285" s="42" t="n">
        <v>14978.58</v>
      </c>
      <c r="I2285" s="42" t="n">
        <v>340.86</v>
      </c>
      <c r="J2285" s="42" t="n">
        <v>14637.72</v>
      </c>
      <c r="K2285" s="42" t="n">
        <v>362</v>
      </c>
      <c r="L2285" s="42" t="n">
        <v>13</v>
      </c>
      <c r="M2285" s="42" t="n">
        <v>70</v>
      </c>
      <c r="N2285" s="42" t="n">
        <v>14275.72</v>
      </c>
      <c r="O2285" s="42" t="n">
        <v>14637.72</v>
      </c>
      <c r="P2285" s="42" t="n">
        <v>0</v>
      </c>
      <c r="Q2285" s="42" t="n">
        <v>0</v>
      </c>
      <c r="R2285" s="42" t="n">
        <v>0</v>
      </c>
      <c r="S2285" s="42">
        <f>N2285-(J2285-K2285)</f>
        <v/>
      </c>
      <c r="T2285">
        <f>IF(N2285=0,0,IF(AND(ABS(S2285)&gt;Calc!$B$8,ABS(S2285)/ABS(N2285)&gt;Calc!$B$9),1,0))</f>
        <v/>
      </c>
      <c r="U2285">
        <f>IF(AND(A2285=Calc!$B$3,OR(Calc!$B$6="*",G2285=Calc!$B$6),OR(Calc!$B$7="*",F2285=Calc!$B$7)),1,0)</f>
        <v/>
      </c>
      <c r="V2285">
        <f>IF(AND(U2285=1,J2285&gt;0),J2285+ROW()/1000000,0)</f>
        <v/>
      </c>
      <c r="W2285">
        <f>IF(AND(U2285=1,OR(N2285&lt;&gt;0,J2285&lt;&gt;0)),ABS(S2285)+ROW()/1000000,0)</f>
        <v/>
      </c>
      <c r="X2285">
        <f>IF(AND(U2285=1,T2285=1,C2285&lt;&gt;0),ABS(S2285)+ROW()/1000000,0)</f>
        <v/>
      </c>
    </row>
    <row r="2286">
      <c r="A2286" t="n">
        <v>201912</v>
      </c>
      <c r="B2286" t="inlineStr">
        <is>
          <t>12/2019</t>
        </is>
      </c>
      <c r="C2286" t="n">
        <v>24</v>
      </c>
      <c r="D2286" t="inlineStr">
        <is>
          <t>S24</t>
        </is>
      </c>
      <c r="E2286" t="inlineStr">
        <is>
          <t>Nexa Hessen (S24)</t>
        </is>
      </c>
      <c r="F2286" t="inlineStr">
        <is>
          <t>Đức</t>
        </is>
      </c>
      <c r="G2286" t="inlineStr">
        <is>
          <t>POS</t>
        </is>
      </c>
      <c r="H2286" s="42" t="n">
        <v>22487.9</v>
      </c>
      <c r="I2286" s="42" t="n">
        <v>401.46</v>
      </c>
      <c r="J2286" s="42" t="n">
        <v>22086.44</v>
      </c>
      <c r="K2286" s="42" t="n">
        <v>0</v>
      </c>
      <c r="L2286" s="42" t="n">
        <v>13</v>
      </c>
      <c r="M2286" s="42" t="n">
        <v>96</v>
      </c>
      <c r="N2286" s="42" t="n">
        <v>22086.44</v>
      </c>
      <c r="O2286" s="42" t="n">
        <v>22086.44</v>
      </c>
      <c r="P2286" s="42" t="n">
        <v>1</v>
      </c>
      <c r="Q2286" s="42" t="n">
        <v>0</v>
      </c>
      <c r="R2286" s="42" t="n">
        <v>0</v>
      </c>
      <c r="S2286" s="42">
        <f>N2286-(J2286-K2286)</f>
        <v/>
      </c>
      <c r="T2286">
        <f>IF(N2286=0,0,IF(AND(ABS(S2286)&gt;Calc!$B$8,ABS(S2286)/ABS(N2286)&gt;Calc!$B$9),1,0))</f>
        <v/>
      </c>
      <c r="U2286">
        <f>IF(AND(A2286=Calc!$B$3,OR(Calc!$B$6="*",G2286=Calc!$B$6),OR(Calc!$B$7="*",F2286=Calc!$B$7)),1,0)</f>
        <v/>
      </c>
      <c r="V2286">
        <f>IF(AND(U2286=1,J2286&gt;0),J2286+ROW()/1000000,0)</f>
        <v/>
      </c>
      <c r="W2286">
        <f>IF(AND(U2286=1,OR(N2286&lt;&gt;0,J2286&lt;&gt;0)),ABS(S2286)+ROW()/1000000,0)</f>
        <v/>
      </c>
      <c r="X2286">
        <f>IF(AND(U2286=1,T2286=1,C2286&lt;&gt;0),ABS(S2286)+ROW()/1000000,0)</f>
        <v/>
      </c>
    </row>
    <row r="2287">
      <c r="A2287" t="n">
        <v>201912</v>
      </c>
      <c r="B2287" t="inlineStr">
        <is>
          <t>12/2019</t>
        </is>
      </c>
      <c r="C2287" t="n">
        <v>26</v>
      </c>
      <c r="D2287" t="inlineStr">
        <is>
          <t>S26</t>
        </is>
      </c>
      <c r="E2287" t="inlineStr">
        <is>
          <t>Nexa Saarland (S26)</t>
        </is>
      </c>
      <c r="F2287" t="inlineStr">
        <is>
          <t>Đức</t>
        </is>
      </c>
      <c r="G2287" t="inlineStr">
        <is>
          <t>POS</t>
        </is>
      </c>
      <c r="H2287" s="42" t="n">
        <v>41097.13</v>
      </c>
      <c r="I2287" s="42" t="n">
        <v>2875.51</v>
      </c>
      <c r="J2287" s="42" t="n">
        <v>38221.62</v>
      </c>
      <c r="K2287" s="42" t="n">
        <v>2483.58</v>
      </c>
      <c r="L2287" s="42" t="n">
        <v>12</v>
      </c>
      <c r="M2287" s="42" t="n">
        <v>126</v>
      </c>
      <c r="N2287" s="42" t="n">
        <v>35738.04</v>
      </c>
      <c r="O2287" s="42" t="n">
        <v>38221.62</v>
      </c>
      <c r="P2287" s="42" t="n">
        <v>0</v>
      </c>
      <c r="Q2287" s="42" t="n">
        <v>0</v>
      </c>
      <c r="R2287" s="42" t="n">
        <v>0</v>
      </c>
      <c r="S2287" s="42">
        <f>N2287-(J2287-K2287)</f>
        <v/>
      </c>
      <c r="T2287">
        <f>IF(N2287=0,0,IF(AND(ABS(S2287)&gt;Calc!$B$8,ABS(S2287)/ABS(N2287)&gt;Calc!$B$9),1,0))</f>
        <v/>
      </c>
      <c r="U2287">
        <f>IF(AND(A2287=Calc!$B$3,OR(Calc!$B$6="*",G2287=Calc!$B$6),OR(Calc!$B$7="*",F2287=Calc!$B$7)),1,0)</f>
        <v/>
      </c>
      <c r="V2287">
        <f>IF(AND(U2287=1,J2287&gt;0),J2287+ROW()/1000000,0)</f>
        <v/>
      </c>
      <c r="W2287">
        <f>IF(AND(U2287=1,OR(N2287&lt;&gt;0,J2287&lt;&gt;0)),ABS(S2287)+ROW()/1000000,0)</f>
        <v/>
      </c>
      <c r="X2287">
        <f>IF(AND(U2287=1,T2287=1,C2287&lt;&gt;0),ABS(S2287)+ROW()/1000000,0)</f>
        <v/>
      </c>
    </row>
    <row r="2288">
      <c r="A2288" t="n">
        <v>201912</v>
      </c>
      <c r="B2288" t="inlineStr">
        <is>
          <t>12/2019</t>
        </is>
      </c>
      <c r="C2288" t="n">
        <v>27</v>
      </c>
      <c r="D2288" t="inlineStr">
        <is>
          <t>S27</t>
        </is>
      </c>
      <c r="E2288" t="inlineStr">
        <is>
          <t>Nexa Sachsen-Anhalt (S27)</t>
        </is>
      </c>
      <c r="F2288" t="inlineStr">
        <is>
          <t>Đức</t>
        </is>
      </c>
      <c r="G2288" t="inlineStr">
        <is>
          <t>POS</t>
        </is>
      </c>
      <c r="H2288" s="42" t="n">
        <v>20903.97</v>
      </c>
      <c r="I2288" s="42" t="n">
        <v>593.49</v>
      </c>
      <c r="J2288" s="42" t="n">
        <v>20310.48</v>
      </c>
      <c r="K2288" s="42" t="n">
        <v>0</v>
      </c>
      <c r="L2288" s="42" t="n">
        <v>15</v>
      </c>
      <c r="M2288" s="42" t="n">
        <v>89</v>
      </c>
      <c r="N2288" s="42" t="n">
        <v>20310.48</v>
      </c>
      <c r="O2288" s="42" t="n">
        <v>20310.48</v>
      </c>
      <c r="P2288" s="42" t="n">
        <v>1</v>
      </c>
      <c r="Q2288" s="42" t="n">
        <v>0</v>
      </c>
      <c r="R2288" s="42" t="n">
        <v>0</v>
      </c>
      <c r="S2288" s="42">
        <f>N2288-(J2288-K2288)</f>
        <v/>
      </c>
      <c r="T2288">
        <f>IF(N2288=0,0,IF(AND(ABS(S2288)&gt;Calc!$B$8,ABS(S2288)/ABS(N2288)&gt;Calc!$B$9),1,0))</f>
        <v/>
      </c>
      <c r="U2288">
        <f>IF(AND(A2288=Calc!$B$3,OR(Calc!$B$6="*",G2288=Calc!$B$6),OR(Calc!$B$7="*",F2288=Calc!$B$7)),1,0)</f>
        <v/>
      </c>
      <c r="V2288">
        <f>IF(AND(U2288=1,J2288&gt;0),J2288+ROW()/1000000,0)</f>
        <v/>
      </c>
      <c r="W2288">
        <f>IF(AND(U2288=1,OR(N2288&lt;&gt;0,J2288&lt;&gt;0)),ABS(S2288)+ROW()/1000000,0)</f>
        <v/>
      </c>
      <c r="X2288">
        <f>IF(AND(U2288=1,T2288=1,C2288&lt;&gt;0),ABS(S2288)+ROW()/1000000,0)</f>
        <v/>
      </c>
    </row>
    <row r="2289">
      <c r="A2289" t="n">
        <v>201912</v>
      </c>
      <c r="B2289" t="inlineStr">
        <is>
          <t>12/2019</t>
        </is>
      </c>
      <c r="C2289" t="n">
        <v>29</v>
      </c>
      <c r="D2289" t="inlineStr">
        <is>
          <t>S29</t>
        </is>
      </c>
      <c r="E2289" t="inlineStr">
        <is>
          <t>Nexa Enna (S29)</t>
        </is>
      </c>
      <c r="F2289" t="inlineStr">
        <is>
          <t>Ý</t>
        </is>
      </c>
      <c r="G2289" t="inlineStr">
        <is>
          <t>POS</t>
        </is>
      </c>
      <c r="H2289" s="42" t="n">
        <v>24835.81</v>
      </c>
      <c r="I2289" s="42" t="n">
        <v>582.62</v>
      </c>
      <c r="J2289" s="42" t="n">
        <v>24253.19</v>
      </c>
      <c r="K2289" s="42" t="n">
        <v>493</v>
      </c>
      <c r="L2289" s="42" t="n">
        <v>21</v>
      </c>
      <c r="M2289" s="42" t="n">
        <v>125</v>
      </c>
      <c r="N2289" s="42" t="n">
        <v>23760.19</v>
      </c>
      <c r="O2289" s="42" t="n">
        <v>24253.19</v>
      </c>
      <c r="P2289" s="42" t="n">
        <v>0</v>
      </c>
      <c r="Q2289" s="42" t="n">
        <v>0</v>
      </c>
      <c r="R2289" s="42" t="n">
        <v>0</v>
      </c>
      <c r="S2289" s="42">
        <f>N2289-(J2289-K2289)</f>
        <v/>
      </c>
      <c r="T2289">
        <f>IF(N2289=0,0,IF(AND(ABS(S2289)&gt;Calc!$B$8,ABS(S2289)/ABS(N2289)&gt;Calc!$B$9),1,0))</f>
        <v/>
      </c>
      <c r="U2289">
        <f>IF(AND(A2289=Calc!$B$3,OR(Calc!$B$6="*",G2289=Calc!$B$6),OR(Calc!$B$7="*",F2289=Calc!$B$7)),1,0)</f>
        <v/>
      </c>
      <c r="V2289">
        <f>IF(AND(U2289=1,J2289&gt;0),J2289+ROW()/1000000,0)</f>
        <v/>
      </c>
      <c r="W2289">
        <f>IF(AND(U2289=1,OR(N2289&lt;&gt;0,J2289&lt;&gt;0)),ABS(S2289)+ROW()/1000000,0)</f>
        <v/>
      </c>
      <c r="X2289">
        <f>IF(AND(U2289=1,T2289=1,C2289&lt;&gt;0),ABS(S2289)+ROW()/1000000,0)</f>
        <v/>
      </c>
    </row>
    <row r="2290">
      <c r="A2290" t="n">
        <v>201912</v>
      </c>
      <c r="B2290" t="inlineStr">
        <is>
          <t>12/2019</t>
        </is>
      </c>
      <c r="C2290" t="n">
        <v>30</v>
      </c>
      <c r="D2290" t="inlineStr">
        <is>
          <t>S30</t>
        </is>
      </c>
      <c r="E2290" t="inlineStr">
        <is>
          <t>Nexa Pesaro (S30)</t>
        </is>
      </c>
      <c r="F2290" t="inlineStr">
        <is>
          <t>Ý</t>
        </is>
      </c>
      <c r="G2290" t="inlineStr">
        <is>
          <t>POS</t>
        </is>
      </c>
      <c r="H2290" s="42" t="n">
        <v>52406.78</v>
      </c>
      <c r="I2290" s="42" t="n">
        <v>783.98</v>
      </c>
      <c r="J2290" s="42" t="n">
        <v>51622.8</v>
      </c>
      <c r="K2290" s="42" t="n">
        <v>129.99</v>
      </c>
      <c r="L2290" s="42" t="n">
        <v>21</v>
      </c>
      <c r="M2290" s="42" t="n">
        <v>135</v>
      </c>
      <c r="N2290" s="42" t="n">
        <v>51492.81</v>
      </c>
      <c r="O2290" s="42" t="n">
        <v>51622.8</v>
      </c>
      <c r="P2290" s="42" t="n">
        <v>2</v>
      </c>
      <c r="Q2290" s="42" t="n">
        <v>0</v>
      </c>
      <c r="R2290" s="42" t="n">
        <v>0</v>
      </c>
      <c r="S2290" s="42">
        <f>N2290-(J2290-K2290)</f>
        <v/>
      </c>
      <c r="T2290">
        <f>IF(N2290=0,0,IF(AND(ABS(S2290)&gt;Calc!$B$8,ABS(S2290)/ABS(N2290)&gt;Calc!$B$9),1,0))</f>
        <v/>
      </c>
      <c r="U2290">
        <f>IF(AND(A2290=Calc!$B$3,OR(Calc!$B$6="*",G2290=Calc!$B$6),OR(Calc!$B$7="*",F2290=Calc!$B$7)),1,0)</f>
        <v/>
      </c>
      <c r="V2290">
        <f>IF(AND(U2290=1,J2290&gt;0),J2290+ROW()/1000000,0)</f>
        <v/>
      </c>
      <c r="W2290">
        <f>IF(AND(U2290=1,OR(N2290&lt;&gt;0,J2290&lt;&gt;0)),ABS(S2290)+ROW()/1000000,0)</f>
        <v/>
      </c>
      <c r="X2290">
        <f>IF(AND(U2290=1,T2290=1,C2290&lt;&gt;0),ABS(S2290)+ROW()/1000000,0)</f>
        <v/>
      </c>
    </row>
    <row r="2291">
      <c r="A2291" t="n">
        <v>201912</v>
      </c>
      <c r="B2291" t="inlineStr">
        <is>
          <t>12/2019</t>
        </is>
      </c>
      <c r="C2291" t="n">
        <v>31</v>
      </c>
      <c r="D2291" t="inlineStr">
        <is>
          <t>S31</t>
        </is>
      </c>
      <c r="E2291" t="inlineStr">
        <is>
          <t>Nexa Drenthe (S31)</t>
        </is>
      </c>
      <c r="F2291" t="inlineStr">
        <is>
          <t>Hà Lan</t>
        </is>
      </c>
      <c r="G2291" t="inlineStr">
        <is>
          <t>POS</t>
        </is>
      </c>
      <c r="H2291" s="42" t="n">
        <v>8745.309999999999</v>
      </c>
      <c r="I2291" s="42" t="n">
        <v>3.99</v>
      </c>
      <c r="J2291" s="42" t="n">
        <v>8741.32</v>
      </c>
      <c r="K2291" s="42" t="n">
        <v>0</v>
      </c>
      <c r="L2291" s="42" t="n">
        <v>8</v>
      </c>
      <c r="M2291" s="42" t="n">
        <v>54</v>
      </c>
      <c r="N2291" s="42" t="n">
        <v>8741.32</v>
      </c>
      <c r="O2291" s="42" t="n">
        <v>8741.32</v>
      </c>
      <c r="P2291" s="42" t="n">
        <v>0</v>
      </c>
      <c r="Q2291" s="42" t="n">
        <v>0</v>
      </c>
      <c r="R2291" s="42" t="n">
        <v>0</v>
      </c>
      <c r="S2291" s="42">
        <f>N2291-(J2291-K2291)</f>
        <v/>
      </c>
      <c r="T2291">
        <f>IF(N2291=0,0,IF(AND(ABS(S2291)&gt;Calc!$B$8,ABS(S2291)/ABS(N2291)&gt;Calc!$B$9),1,0))</f>
        <v/>
      </c>
      <c r="U2291">
        <f>IF(AND(A2291=Calc!$B$3,OR(Calc!$B$6="*",G2291=Calc!$B$6),OR(Calc!$B$7="*",F2291=Calc!$B$7)),1,0)</f>
        <v/>
      </c>
      <c r="V2291">
        <f>IF(AND(U2291=1,J2291&gt;0),J2291+ROW()/1000000,0)</f>
        <v/>
      </c>
      <c r="W2291">
        <f>IF(AND(U2291=1,OR(N2291&lt;&gt;0,J2291&lt;&gt;0)),ABS(S2291)+ROW()/1000000,0)</f>
        <v/>
      </c>
      <c r="X2291">
        <f>IF(AND(U2291=1,T2291=1,C2291&lt;&gt;0),ABS(S2291)+ROW()/1000000,0)</f>
        <v/>
      </c>
    </row>
    <row r="2292">
      <c r="A2292" t="n">
        <v>201912</v>
      </c>
      <c r="B2292" t="inlineStr">
        <is>
          <t>12/2019</t>
        </is>
      </c>
      <c r="C2292" t="n">
        <v>32</v>
      </c>
      <c r="D2292" t="inlineStr">
        <is>
          <t>S32</t>
        </is>
      </c>
      <c r="E2292" t="inlineStr">
        <is>
          <t>Nexa Flevoland (S32)</t>
        </is>
      </c>
      <c r="F2292" t="inlineStr">
        <is>
          <t>Hà Lan</t>
        </is>
      </c>
      <c r="G2292" t="inlineStr">
        <is>
          <t>POS</t>
        </is>
      </c>
      <c r="H2292" s="42" t="n">
        <v>30632.53</v>
      </c>
      <c r="I2292" s="42" t="n">
        <v>1916.36</v>
      </c>
      <c r="J2292" s="42" t="n">
        <v>28716.17</v>
      </c>
      <c r="K2292" s="42" t="n">
        <v>25.46</v>
      </c>
      <c r="L2292" s="42" t="n">
        <v>11</v>
      </c>
      <c r="M2292" s="42" t="n">
        <v>109</v>
      </c>
      <c r="N2292" s="42" t="n">
        <v>28690.71</v>
      </c>
      <c r="O2292" s="42" t="n">
        <v>28716.17</v>
      </c>
      <c r="P2292" s="42" t="n">
        <v>0</v>
      </c>
      <c r="Q2292" s="42" t="n">
        <v>0</v>
      </c>
      <c r="R2292" s="42" t="n">
        <v>0</v>
      </c>
      <c r="S2292" s="42">
        <f>N2292-(J2292-K2292)</f>
        <v/>
      </c>
      <c r="T2292">
        <f>IF(N2292=0,0,IF(AND(ABS(S2292)&gt;Calc!$B$8,ABS(S2292)/ABS(N2292)&gt;Calc!$B$9),1,0))</f>
        <v/>
      </c>
      <c r="U2292">
        <f>IF(AND(A2292=Calc!$B$3,OR(Calc!$B$6="*",G2292=Calc!$B$6),OR(Calc!$B$7="*",F2292=Calc!$B$7)),1,0)</f>
        <v/>
      </c>
      <c r="V2292">
        <f>IF(AND(U2292=1,J2292&gt;0),J2292+ROW()/1000000,0)</f>
        <v/>
      </c>
      <c r="W2292">
        <f>IF(AND(U2292=1,OR(N2292&lt;&gt;0,J2292&lt;&gt;0)),ABS(S2292)+ROW()/1000000,0)</f>
        <v/>
      </c>
      <c r="X2292">
        <f>IF(AND(U2292=1,T2292=1,C2292&lt;&gt;0),ABS(S2292)+ROW()/1000000,0)</f>
        <v/>
      </c>
    </row>
    <row r="2293">
      <c r="A2293" t="n">
        <v>201912</v>
      </c>
      <c r="B2293" t="inlineStr">
        <is>
          <t>12/2019</t>
        </is>
      </c>
      <c r="C2293" t="n">
        <v>33</v>
      </c>
      <c r="D2293" t="inlineStr">
        <is>
          <t>S33</t>
        </is>
      </c>
      <c r="E2293" t="inlineStr">
        <is>
          <t>Nexa Friesland (S33)</t>
        </is>
      </c>
      <c r="F2293" t="inlineStr">
        <is>
          <t>Hà Lan</t>
        </is>
      </c>
      <c r="G2293" t="inlineStr">
        <is>
          <t>POS</t>
        </is>
      </c>
      <c r="H2293" s="42" t="n">
        <v>21416.15</v>
      </c>
      <c r="I2293" s="42" t="n">
        <v>0</v>
      </c>
      <c r="J2293" s="42" t="n">
        <v>21416.15</v>
      </c>
      <c r="K2293" s="42" t="n">
        <v>656</v>
      </c>
      <c r="L2293" s="42" t="n">
        <v>8</v>
      </c>
      <c r="M2293" s="42" t="n">
        <v>65</v>
      </c>
      <c r="N2293" s="42" t="n">
        <v>20760.15</v>
      </c>
      <c r="O2293" s="42" t="n">
        <v>21416.15</v>
      </c>
      <c r="P2293" s="42" t="n">
        <v>0</v>
      </c>
      <c r="Q2293" s="42" t="n">
        <v>0</v>
      </c>
      <c r="R2293" s="42" t="n">
        <v>0</v>
      </c>
      <c r="S2293" s="42">
        <f>N2293-(J2293-K2293)</f>
        <v/>
      </c>
      <c r="T2293">
        <f>IF(N2293=0,0,IF(AND(ABS(S2293)&gt;Calc!$B$8,ABS(S2293)/ABS(N2293)&gt;Calc!$B$9),1,0))</f>
        <v/>
      </c>
      <c r="U2293">
        <f>IF(AND(A2293=Calc!$B$3,OR(Calc!$B$6="*",G2293=Calc!$B$6),OR(Calc!$B$7="*",F2293=Calc!$B$7)),1,0)</f>
        <v/>
      </c>
      <c r="V2293">
        <f>IF(AND(U2293=1,J2293&gt;0),J2293+ROW()/1000000,0)</f>
        <v/>
      </c>
      <c r="W2293">
        <f>IF(AND(U2293=1,OR(N2293&lt;&gt;0,J2293&lt;&gt;0)),ABS(S2293)+ROW()/1000000,0)</f>
        <v/>
      </c>
      <c r="X2293">
        <f>IF(AND(U2293=1,T2293=1,C2293&lt;&gt;0),ABS(S2293)+ROW()/1000000,0)</f>
        <v/>
      </c>
    </row>
    <row r="2294">
      <c r="A2294" t="n">
        <v>201912</v>
      </c>
      <c r="B2294" t="inlineStr">
        <is>
          <t>12/2019</t>
        </is>
      </c>
      <c r="C2294" t="n">
        <v>34</v>
      </c>
      <c r="D2294" t="inlineStr">
        <is>
          <t>S34</t>
        </is>
      </c>
      <c r="E2294" t="inlineStr">
        <is>
          <t>Nexa Groningen (S34)</t>
        </is>
      </c>
      <c r="F2294" t="inlineStr">
        <is>
          <t>Hà Lan</t>
        </is>
      </c>
      <c r="G2294" t="inlineStr">
        <is>
          <t>POS</t>
        </is>
      </c>
      <c r="H2294" s="42" t="n">
        <v>12978.76</v>
      </c>
      <c r="I2294" s="42" t="n">
        <v>0</v>
      </c>
      <c r="J2294" s="42" t="n">
        <v>12978.76</v>
      </c>
      <c r="K2294" s="42" t="n">
        <v>0</v>
      </c>
      <c r="L2294" s="42" t="n">
        <v>6</v>
      </c>
      <c r="M2294" s="42" t="n">
        <v>37</v>
      </c>
      <c r="N2294" s="42" t="n">
        <v>12978.76</v>
      </c>
      <c r="O2294" s="42" t="n">
        <v>12978.76</v>
      </c>
      <c r="P2294" s="42" t="n">
        <v>0</v>
      </c>
      <c r="Q2294" s="42" t="n">
        <v>0</v>
      </c>
      <c r="R2294" s="42" t="n">
        <v>0</v>
      </c>
      <c r="S2294" s="42">
        <f>N2294-(J2294-K2294)</f>
        <v/>
      </c>
      <c r="T2294">
        <f>IF(N2294=0,0,IF(AND(ABS(S2294)&gt;Calc!$B$8,ABS(S2294)/ABS(N2294)&gt;Calc!$B$9),1,0))</f>
        <v/>
      </c>
      <c r="U2294">
        <f>IF(AND(A2294=Calc!$B$3,OR(Calc!$B$6="*",G2294=Calc!$B$6),OR(Calc!$B$7="*",F2294=Calc!$B$7)),1,0)</f>
        <v/>
      </c>
      <c r="V2294">
        <f>IF(AND(U2294=1,J2294&gt;0),J2294+ROW()/1000000,0)</f>
        <v/>
      </c>
      <c r="W2294">
        <f>IF(AND(U2294=1,OR(N2294&lt;&gt;0,J2294&lt;&gt;0)),ABS(S2294)+ROW()/1000000,0)</f>
        <v/>
      </c>
      <c r="X2294">
        <f>IF(AND(U2294=1,T2294=1,C2294&lt;&gt;0),ABS(S2294)+ROW()/1000000,0)</f>
        <v/>
      </c>
    </row>
    <row r="2295">
      <c r="A2295" t="n">
        <v>201912</v>
      </c>
      <c r="B2295" t="inlineStr">
        <is>
          <t>12/2019</t>
        </is>
      </c>
      <c r="C2295" t="n">
        <v>36</v>
      </c>
      <c r="D2295" t="inlineStr">
        <is>
          <t>S36</t>
        </is>
      </c>
      <c r="E2295" t="inlineStr">
        <is>
          <t>Nexa Armagh (S36)</t>
        </is>
      </c>
      <c r="F2295" t="inlineStr">
        <is>
          <t>Anh</t>
        </is>
      </c>
      <c r="G2295" t="inlineStr">
        <is>
          <t>POS</t>
        </is>
      </c>
      <c r="H2295" s="42" t="n">
        <v>58639.71</v>
      </c>
      <c r="I2295" s="42" t="n">
        <v>1657.55</v>
      </c>
      <c r="J2295" s="42" t="n">
        <v>56982.16</v>
      </c>
      <c r="K2295" s="42" t="n">
        <v>36.96</v>
      </c>
      <c r="L2295" s="42" t="n">
        <v>26</v>
      </c>
      <c r="M2295" s="42" t="n">
        <v>224</v>
      </c>
      <c r="N2295" s="42" t="n">
        <v>56945.2</v>
      </c>
      <c r="O2295" s="42" t="n">
        <v>56982.16</v>
      </c>
      <c r="P2295" s="42" t="n">
        <v>0</v>
      </c>
      <c r="Q2295" s="42" t="n">
        <v>0</v>
      </c>
      <c r="R2295" s="42" t="n">
        <v>0</v>
      </c>
      <c r="S2295" s="42">
        <f>N2295-(J2295-K2295)</f>
        <v/>
      </c>
      <c r="T2295">
        <f>IF(N2295=0,0,IF(AND(ABS(S2295)&gt;Calc!$B$8,ABS(S2295)/ABS(N2295)&gt;Calc!$B$9),1,0))</f>
        <v/>
      </c>
      <c r="U2295">
        <f>IF(AND(A2295=Calc!$B$3,OR(Calc!$B$6="*",G2295=Calc!$B$6),OR(Calc!$B$7="*",F2295=Calc!$B$7)),1,0)</f>
        <v/>
      </c>
      <c r="V2295">
        <f>IF(AND(U2295=1,J2295&gt;0),J2295+ROW()/1000000,0)</f>
        <v/>
      </c>
      <c r="W2295">
        <f>IF(AND(U2295=1,OR(N2295&lt;&gt;0,J2295&lt;&gt;0)),ABS(S2295)+ROW()/1000000,0)</f>
        <v/>
      </c>
      <c r="X2295">
        <f>IF(AND(U2295=1,T2295=1,C2295&lt;&gt;0),ABS(S2295)+ROW()/1000000,0)</f>
        <v/>
      </c>
    </row>
    <row r="2296">
      <c r="A2296" t="n">
        <v>201912</v>
      </c>
      <c r="B2296" t="inlineStr">
        <is>
          <t>12/2019</t>
        </is>
      </c>
      <c r="C2296" t="n">
        <v>37</v>
      </c>
      <c r="D2296" t="inlineStr">
        <is>
          <t>S37</t>
        </is>
      </c>
      <c r="E2296" t="inlineStr">
        <is>
          <t>Nexa Ayrshire (S37)</t>
        </is>
      </c>
      <c r="F2296" t="inlineStr">
        <is>
          <t>Anh</t>
        </is>
      </c>
      <c r="G2296" t="inlineStr">
        <is>
          <t>POS</t>
        </is>
      </c>
      <c r="H2296" s="42" t="n">
        <v>30229.06</v>
      </c>
      <c r="I2296" s="42" t="n">
        <v>1950.84</v>
      </c>
      <c r="J2296" s="42" t="n">
        <v>28278.22</v>
      </c>
      <c r="K2296" s="42" t="n">
        <v>3.35</v>
      </c>
      <c r="L2296" s="42" t="n">
        <v>11</v>
      </c>
      <c r="M2296" s="42" t="n">
        <v>146</v>
      </c>
      <c r="N2296" s="42" t="n">
        <v>28274.87</v>
      </c>
      <c r="O2296" s="42" t="n">
        <v>28278.22</v>
      </c>
      <c r="P2296" s="42" t="n">
        <v>0</v>
      </c>
      <c r="Q2296" s="42" t="n">
        <v>0</v>
      </c>
      <c r="R2296" s="42" t="n">
        <v>0</v>
      </c>
      <c r="S2296" s="42">
        <f>N2296-(J2296-K2296)</f>
        <v/>
      </c>
      <c r="T2296">
        <f>IF(N2296=0,0,IF(AND(ABS(S2296)&gt;Calc!$B$8,ABS(S2296)/ABS(N2296)&gt;Calc!$B$9),1,0))</f>
        <v/>
      </c>
      <c r="U2296">
        <f>IF(AND(A2296=Calc!$B$3,OR(Calc!$B$6="*",G2296=Calc!$B$6),OR(Calc!$B$7="*",F2296=Calc!$B$7)),1,0)</f>
        <v/>
      </c>
      <c r="V2296">
        <f>IF(AND(U2296=1,J2296&gt;0),J2296+ROW()/1000000,0)</f>
        <v/>
      </c>
      <c r="W2296">
        <f>IF(AND(U2296=1,OR(N2296&lt;&gt;0,J2296&lt;&gt;0)),ABS(S2296)+ROW()/1000000,0)</f>
        <v/>
      </c>
      <c r="X2296">
        <f>IF(AND(U2296=1,T2296=1,C2296&lt;&gt;0),ABS(S2296)+ROW()/1000000,0)</f>
        <v/>
      </c>
    </row>
    <row r="2297">
      <c r="A2297" t="n">
        <v>201912</v>
      </c>
      <c r="B2297" t="inlineStr">
        <is>
          <t>12/2019</t>
        </is>
      </c>
      <c r="C2297" t="n">
        <v>38</v>
      </c>
      <c r="D2297" t="inlineStr">
        <is>
          <t>S38</t>
        </is>
      </c>
      <c r="E2297" t="inlineStr">
        <is>
          <t>Nexa Belfast (S38)</t>
        </is>
      </c>
      <c r="F2297" t="inlineStr">
        <is>
          <t>Anh</t>
        </is>
      </c>
      <c r="G2297" t="inlineStr">
        <is>
          <t>POS</t>
        </is>
      </c>
      <c r="H2297" s="42" t="n">
        <v>42853.83</v>
      </c>
      <c r="I2297" s="42" t="n">
        <v>1935.68</v>
      </c>
      <c r="J2297" s="42" t="n">
        <v>40918.15</v>
      </c>
      <c r="K2297" s="42" t="n">
        <v>1026.2</v>
      </c>
      <c r="L2297" s="42" t="n">
        <v>16</v>
      </c>
      <c r="M2297" s="42" t="n">
        <v>104</v>
      </c>
      <c r="N2297" s="42" t="n">
        <v>39891.95</v>
      </c>
      <c r="O2297" s="42" t="n">
        <v>40918.15</v>
      </c>
      <c r="P2297" s="42" t="n">
        <v>0</v>
      </c>
      <c r="Q2297" s="42" t="n">
        <v>0</v>
      </c>
      <c r="R2297" s="42" t="n">
        <v>0</v>
      </c>
      <c r="S2297" s="42">
        <f>N2297-(J2297-K2297)</f>
        <v/>
      </c>
      <c r="T2297">
        <f>IF(N2297=0,0,IF(AND(ABS(S2297)&gt;Calc!$B$8,ABS(S2297)/ABS(N2297)&gt;Calc!$B$9),1,0))</f>
        <v/>
      </c>
      <c r="U2297">
        <f>IF(AND(A2297=Calc!$B$3,OR(Calc!$B$6="*",G2297=Calc!$B$6),OR(Calc!$B$7="*",F2297=Calc!$B$7)),1,0)</f>
        <v/>
      </c>
      <c r="V2297">
        <f>IF(AND(U2297=1,J2297&gt;0),J2297+ROW()/1000000,0)</f>
        <v/>
      </c>
      <c r="W2297">
        <f>IF(AND(U2297=1,OR(N2297&lt;&gt;0,J2297&lt;&gt;0)),ABS(S2297)+ROW()/1000000,0)</f>
        <v/>
      </c>
      <c r="X2297">
        <f>IF(AND(U2297=1,T2297=1,C2297&lt;&gt;0),ABS(S2297)+ROW()/1000000,0)</f>
        <v/>
      </c>
    </row>
    <row r="2298">
      <c r="A2298" t="n">
        <v>201912</v>
      </c>
      <c r="B2298" t="inlineStr">
        <is>
          <t>12/2019</t>
        </is>
      </c>
      <c r="C2298" t="n">
        <v>39</v>
      </c>
      <c r="D2298" t="inlineStr">
        <is>
          <t>S39</t>
        </is>
      </c>
      <c r="E2298" t="inlineStr">
        <is>
          <t>Nexa Blaenau Gwent (S39)</t>
        </is>
      </c>
      <c r="F2298" t="inlineStr">
        <is>
          <t>Anh</t>
        </is>
      </c>
      <c r="G2298" t="inlineStr">
        <is>
          <t>POS</t>
        </is>
      </c>
      <c r="H2298" s="42" t="n">
        <v>47903.86</v>
      </c>
      <c r="I2298" s="42" t="n">
        <v>1454.02</v>
      </c>
      <c r="J2298" s="42" t="n">
        <v>46449.84</v>
      </c>
      <c r="K2298" s="42" t="n">
        <v>7616.31</v>
      </c>
      <c r="L2298" s="42" t="n">
        <v>26</v>
      </c>
      <c r="M2298" s="42" t="n">
        <v>190</v>
      </c>
      <c r="N2298" s="42" t="n">
        <v>38833.53</v>
      </c>
      <c r="O2298" s="42" t="n">
        <v>46449.84</v>
      </c>
      <c r="P2298" s="42" t="n">
        <v>1</v>
      </c>
      <c r="Q2298" s="42" t="n">
        <v>0</v>
      </c>
      <c r="R2298" s="42" t="n">
        <v>0</v>
      </c>
      <c r="S2298" s="42">
        <f>N2298-(J2298-K2298)</f>
        <v/>
      </c>
      <c r="T2298">
        <f>IF(N2298=0,0,IF(AND(ABS(S2298)&gt;Calc!$B$8,ABS(S2298)/ABS(N2298)&gt;Calc!$B$9),1,0))</f>
        <v/>
      </c>
      <c r="U2298">
        <f>IF(AND(A2298=Calc!$B$3,OR(Calc!$B$6="*",G2298=Calc!$B$6),OR(Calc!$B$7="*",F2298=Calc!$B$7)),1,0)</f>
        <v/>
      </c>
      <c r="V2298">
        <f>IF(AND(U2298=1,J2298&gt;0),J2298+ROW()/1000000,0)</f>
        <v/>
      </c>
      <c r="W2298">
        <f>IF(AND(U2298=1,OR(N2298&lt;&gt;0,J2298&lt;&gt;0)),ABS(S2298)+ROW()/1000000,0)</f>
        <v/>
      </c>
      <c r="X2298">
        <f>IF(AND(U2298=1,T2298=1,C2298&lt;&gt;0),ABS(S2298)+ROW()/1000000,0)</f>
        <v/>
      </c>
    </row>
    <row r="2299">
      <c r="A2299" t="n">
        <v>201912</v>
      </c>
      <c r="B2299" t="inlineStr">
        <is>
          <t>12/2019</t>
        </is>
      </c>
      <c r="C2299" t="n">
        <v>40</v>
      </c>
      <c r="D2299" t="inlineStr">
        <is>
          <t>S40</t>
        </is>
      </c>
      <c r="E2299" t="inlineStr">
        <is>
          <t>Nexa Dungannon and South Tyrone (S40)</t>
        </is>
      </c>
      <c r="F2299" t="inlineStr">
        <is>
          <t>Anh</t>
        </is>
      </c>
      <c r="G2299" t="inlineStr">
        <is>
          <t>POS</t>
        </is>
      </c>
      <c r="H2299" s="42" t="n">
        <v>26931.9</v>
      </c>
      <c r="I2299" s="42" t="n">
        <v>333.61</v>
      </c>
      <c r="J2299" s="42" t="n">
        <v>26598.29</v>
      </c>
      <c r="K2299" s="42" t="n">
        <v>0</v>
      </c>
      <c r="L2299" s="42" t="n">
        <v>13</v>
      </c>
      <c r="M2299" s="42" t="n">
        <v>86</v>
      </c>
      <c r="N2299" s="42" t="n">
        <v>26598.29</v>
      </c>
      <c r="O2299" s="42" t="n">
        <v>26598.29</v>
      </c>
      <c r="P2299" s="42" t="n">
        <v>0</v>
      </c>
      <c r="Q2299" s="42" t="n">
        <v>0</v>
      </c>
      <c r="R2299" s="42" t="n">
        <v>0</v>
      </c>
      <c r="S2299" s="42">
        <f>N2299-(J2299-K2299)</f>
        <v/>
      </c>
      <c r="T2299">
        <f>IF(N2299=0,0,IF(AND(ABS(S2299)&gt;Calc!$B$8,ABS(S2299)/ABS(N2299)&gt;Calc!$B$9),1,0))</f>
        <v/>
      </c>
      <c r="U2299">
        <f>IF(AND(A2299=Calc!$B$3,OR(Calc!$B$6="*",G2299=Calc!$B$6),OR(Calc!$B$7="*",F2299=Calc!$B$7)),1,0)</f>
        <v/>
      </c>
      <c r="V2299">
        <f>IF(AND(U2299=1,J2299&gt;0),J2299+ROW()/1000000,0)</f>
        <v/>
      </c>
      <c r="W2299">
        <f>IF(AND(U2299=1,OR(N2299&lt;&gt;0,J2299&lt;&gt;0)),ABS(S2299)+ROW()/1000000,0)</f>
        <v/>
      </c>
      <c r="X2299">
        <f>IF(AND(U2299=1,T2299=1,C2299&lt;&gt;0),ABS(S2299)+ROW()/1000000,0)</f>
        <v/>
      </c>
    </row>
    <row r="2300">
      <c r="A2300" t="n">
        <v>201912</v>
      </c>
      <c r="B2300" t="inlineStr">
        <is>
          <t>12/2019</t>
        </is>
      </c>
      <c r="C2300" t="n">
        <v>42</v>
      </c>
      <c r="D2300" t="inlineStr">
        <is>
          <t>S42</t>
        </is>
      </c>
      <c r="E2300" t="inlineStr">
        <is>
          <t>Nexa North Down (S42)</t>
        </is>
      </c>
      <c r="F2300" t="inlineStr">
        <is>
          <t>Anh</t>
        </is>
      </c>
      <c r="G2300" t="inlineStr">
        <is>
          <t>POS</t>
        </is>
      </c>
      <c r="H2300" s="42" t="n">
        <v>42733.79</v>
      </c>
      <c r="I2300" s="42" t="n">
        <v>909.5</v>
      </c>
      <c r="J2300" s="42" t="n">
        <v>41824.29</v>
      </c>
      <c r="K2300" s="42" t="n">
        <v>7001.99</v>
      </c>
      <c r="L2300" s="42" t="n">
        <v>13</v>
      </c>
      <c r="M2300" s="42" t="n">
        <v>66</v>
      </c>
      <c r="N2300" s="42" t="n">
        <v>34822.3</v>
      </c>
      <c r="O2300" s="42" t="n">
        <v>41824.29</v>
      </c>
      <c r="P2300" s="42" t="n">
        <v>2</v>
      </c>
      <c r="Q2300" s="42" t="n">
        <v>0</v>
      </c>
      <c r="R2300" s="42" t="n">
        <v>0</v>
      </c>
      <c r="S2300" s="42">
        <f>N2300-(J2300-K2300)</f>
        <v/>
      </c>
      <c r="T2300">
        <f>IF(N2300=0,0,IF(AND(ABS(S2300)&gt;Calc!$B$8,ABS(S2300)/ABS(N2300)&gt;Calc!$B$9),1,0))</f>
        <v/>
      </c>
      <c r="U2300">
        <f>IF(AND(A2300=Calc!$B$3,OR(Calc!$B$6="*",G2300=Calc!$B$6),OR(Calc!$B$7="*",F2300=Calc!$B$7)),1,0)</f>
        <v/>
      </c>
      <c r="V2300">
        <f>IF(AND(U2300=1,J2300&gt;0),J2300+ROW()/1000000,0)</f>
        <v/>
      </c>
      <c r="W2300">
        <f>IF(AND(U2300=1,OR(N2300&lt;&gt;0,J2300&lt;&gt;0)),ABS(S2300)+ROW()/1000000,0)</f>
        <v/>
      </c>
      <c r="X2300">
        <f>IF(AND(U2300=1,T2300=1,C2300&lt;&gt;0),ABS(S2300)+ROW()/1000000,0)</f>
        <v/>
      </c>
    </row>
    <row r="2301">
      <c r="A2301" t="n">
        <v>201912</v>
      </c>
      <c r="B2301" t="inlineStr">
        <is>
          <t>12/2019</t>
        </is>
      </c>
      <c r="C2301" t="n">
        <v>43</v>
      </c>
      <c r="D2301" t="inlineStr">
        <is>
          <t>S43</t>
        </is>
      </c>
      <c r="E2301" t="inlineStr">
        <is>
          <t>Nexa Alaska (S43)</t>
        </is>
      </c>
      <c r="F2301" t="inlineStr">
        <is>
          <t>Mỹ</t>
        </is>
      </c>
      <c r="G2301" t="inlineStr">
        <is>
          <t>POS</t>
        </is>
      </c>
      <c r="H2301" s="42" t="n">
        <v>50082.95</v>
      </c>
      <c r="I2301" s="42" t="n">
        <v>781.1</v>
      </c>
      <c r="J2301" s="42" t="n">
        <v>49301.85</v>
      </c>
      <c r="K2301" s="42" t="n">
        <v>1668</v>
      </c>
      <c r="L2301" s="42" t="n">
        <v>29</v>
      </c>
      <c r="M2301" s="42" t="n">
        <v>189</v>
      </c>
      <c r="N2301" s="42" t="n">
        <v>47633.85</v>
      </c>
      <c r="O2301" s="42" t="n">
        <v>49301.85</v>
      </c>
      <c r="P2301" s="42" t="n">
        <v>0</v>
      </c>
      <c r="Q2301" s="42" t="n">
        <v>0</v>
      </c>
      <c r="R2301" s="42" t="n">
        <v>0</v>
      </c>
      <c r="S2301" s="42">
        <f>N2301-(J2301-K2301)</f>
        <v/>
      </c>
      <c r="T2301">
        <f>IF(N2301=0,0,IF(AND(ABS(S2301)&gt;Calc!$B$8,ABS(S2301)/ABS(N2301)&gt;Calc!$B$9),1,0))</f>
        <v/>
      </c>
      <c r="U2301">
        <f>IF(AND(A2301=Calc!$B$3,OR(Calc!$B$6="*",G2301=Calc!$B$6),OR(Calc!$B$7="*",F2301=Calc!$B$7)),1,0)</f>
        <v/>
      </c>
      <c r="V2301">
        <f>IF(AND(U2301=1,J2301&gt;0),J2301+ROW()/1000000,0)</f>
        <v/>
      </c>
      <c r="W2301">
        <f>IF(AND(U2301=1,OR(N2301&lt;&gt;0,J2301&lt;&gt;0)),ABS(S2301)+ROW()/1000000,0)</f>
        <v/>
      </c>
      <c r="X2301">
        <f>IF(AND(U2301=1,T2301=1,C2301&lt;&gt;0),ABS(S2301)+ROW()/1000000,0)</f>
        <v/>
      </c>
    </row>
    <row r="2302">
      <c r="A2302" t="n">
        <v>201912</v>
      </c>
      <c r="B2302" t="inlineStr">
        <is>
          <t>12/2019</t>
        </is>
      </c>
      <c r="C2302" t="n">
        <v>44</v>
      </c>
      <c r="D2302" t="inlineStr">
        <is>
          <t>S44</t>
        </is>
      </c>
      <c r="E2302" t="inlineStr">
        <is>
          <t>Nexa Arkansas (S44)</t>
        </is>
      </c>
      <c r="F2302" t="inlineStr">
        <is>
          <t>Mỹ</t>
        </is>
      </c>
      <c r="G2302" t="inlineStr">
        <is>
          <t>POS</t>
        </is>
      </c>
      <c r="H2302" s="42" t="n">
        <v>42483.12</v>
      </c>
      <c r="I2302" s="42" t="n">
        <v>1532.66</v>
      </c>
      <c r="J2302" s="42" t="n">
        <v>40950.46</v>
      </c>
      <c r="K2302" s="42" t="n">
        <v>712.26</v>
      </c>
      <c r="L2302" s="42" t="n">
        <v>27</v>
      </c>
      <c r="M2302" s="42" t="n">
        <v>174</v>
      </c>
      <c r="N2302" s="42" t="n">
        <v>40238.2</v>
      </c>
      <c r="O2302" s="42" t="n">
        <v>40950.46</v>
      </c>
      <c r="P2302" s="42" t="n">
        <v>1</v>
      </c>
      <c r="Q2302" s="42" t="n">
        <v>0</v>
      </c>
      <c r="R2302" s="42" t="n">
        <v>0</v>
      </c>
      <c r="S2302" s="42">
        <f>N2302-(J2302-K2302)</f>
        <v/>
      </c>
      <c r="T2302">
        <f>IF(N2302=0,0,IF(AND(ABS(S2302)&gt;Calc!$B$8,ABS(S2302)/ABS(N2302)&gt;Calc!$B$9),1,0))</f>
        <v/>
      </c>
      <c r="U2302">
        <f>IF(AND(A2302=Calc!$B$3,OR(Calc!$B$6="*",G2302=Calc!$B$6),OR(Calc!$B$7="*",F2302=Calc!$B$7)),1,0)</f>
        <v/>
      </c>
      <c r="V2302">
        <f>IF(AND(U2302=1,J2302&gt;0),J2302+ROW()/1000000,0)</f>
        <v/>
      </c>
      <c r="W2302">
        <f>IF(AND(U2302=1,OR(N2302&lt;&gt;0,J2302&lt;&gt;0)),ABS(S2302)+ROW()/1000000,0)</f>
        <v/>
      </c>
      <c r="X2302">
        <f>IF(AND(U2302=1,T2302=1,C2302&lt;&gt;0),ABS(S2302)+ROW()/1000000,0)</f>
        <v/>
      </c>
    </row>
    <row r="2303">
      <c r="A2303" t="n">
        <v>201912</v>
      </c>
      <c r="B2303" t="inlineStr">
        <is>
          <t>12/2019</t>
        </is>
      </c>
      <c r="C2303" t="n">
        <v>45</v>
      </c>
      <c r="D2303" t="inlineStr">
        <is>
          <t>S45</t>
        </is>
      </c>
      <c r="E2303" t="inlineStr">
        <is>
          <t>Nexa Connecticut (S45)</t>
        </is>
      </c>
      <c r="F2303" t="inlineStr">
        <is>
          <t>Mỹ</t>
        </is>
      </c>
      <c r="G2303" t="inlineStr">
        <is>
          <t>POS</t>
        </is>
      </c>
      <c r="H2303" s="42" t="n">
        <v>54001.32</v>
      </c>
      <c r="I2303" s="42" t="n">
        <v>1808.08</v>
      </c>
      <c r="J2303" s="42" t="n">
        <v>52193.24</v>
      </c>
      <c r="K2303" s="42" t="n">
        <v>17.98</v>
      </c>
      <c r="L2303" s="42" t="n">
        <v>29</v>
      </c>
      <c r="M2303" s="42" t="n">
        <v>209</v>
      </c>
      <c r="N2303" s="42" t="n">
        <v>52175.26</v>
      </c>
      <c r="O2303" s="42" t="n">
        <v>52193.24</v>
      </c>
      <c r="P2303" s="42" t="n">
        <v>1</v>
      </c>
      <c r="Q2303" s="42" t="n">
        <v>0</v>
      </c>
      <c r="R2303" s="42" t="n">
        <v>0</v>
      </c>
      <c r="S2303" s="42">
        <f>N2303-(J2303-K2303)</f>
        <v/>
      </c>
      <c r="T2303">
        <f>IF(N2303=0,0,IF(AND(ABS(S2303)&gt;Calc!$B$8,ABS(S2303)/ABS(N2303)&gt;Calc!$B$9),1,0))</f>
        <v/>
      </c>
      <c r="U2303">
        <f>IF(AND(A2303=Calc!$B$3,OR(Calc!$B$6="*",G2303=Calc!$B$6),OR(Calc!$B$7="*",F2303=Calc!$B$7)),1,0)</f>
        <v/>
      </c>
      <c r="V2303">
        <f>IF(AND(U2303=1,J2303&gt;0),J2303+ROW()/1000000,0)</f>
        <v/>
      </c>
      <c r="W2303">
        <f>IF(AND(U2303=1,OR(N2303&lt;&gt;0,J2303&lt;&gt;0)),ABS(S2303)+ROW()/1000000,0)</f>
        <v/>
      </c>
      <c r="X2303">
        <f>IF(AND(U2303=1,T2303=1,C2303&lt;&gt;0),ABS(S2303)+ROW()/1000000,0)</f>
        <v/>
      </c>
    </row>
    <row r="2304">
      <c r="A2304" t="n">
        <v>201912</v>
      </c>
      <c r="B2304" t="inlineStr">
        <is>
          <t>12/2019</t>
        </is>
      </c>
      <c r="C2304" t="n">
        <v>47</v>
      </c>
      <c r="D2304" t="inlineStr">
        <is>
          <t>S47</t>
        </is>
      </c>
      <c r="E2304" t="inlineStr">
        <is>
          <t>Nexa Hawaii (S47)</t>
        </is>
      </c>
      <c r="F2304" t="inlineStr">
        <is>
          <t>Mỹ</t>
        </is>
      </c>
      <c r="G2304" t="inlineStr">
        <is>
          <t>POS</t>
        </is>
      </c>
      <c r="H2304" s="42" t="n">
        <v>50699.01</v>
      </c>
      <c r="I2304" s="42" t="n">
        <v>2141.99</v>
      </c>
      <c r="J2304" s="42" t="n">
        <v>48557.02</v>
      </c>
      <c r="K2304" s="42" t="n">
        <v>774.46</v>
      </c>
      <c r="L2304" s="42" t="n">
        <v>26</v>
      </c>
      <c r="M2304" s="42" t="n">
        <v>191</v>
      </c>
      <c r="N2304" s="42" t="n">
        <v>47782.56</v>
      </c>
      <c r="O2304" s="42" t="n">
        <v>48557.02</v>
      </c>
      <c r="P2304" s="42" t="n">
        <v>0</v>
      </c>
      <c r="Q2304" s="42" t="n">
        <v>0</v>
      </c>
      <c r="R2304" s="42" t="n">
        <v>0</v>
      </c>
      <c r="S2304" s="42">
        <f>N2304-(J2304-K2304)</f>
        <v/>
      </c>
      <c r="T2304">
        <f>IF(N2304=0,0,IF(AND(ABS(S2304)&gt;Calc!$B$8,ABS(S2304)/ABS(N2304)&gt;Calc!$B$9),1,0))</f>
        <v/>
      </c>
      <c r="U2304">
        <f>IF(AND(A2304=Calc!$B$3,OR(Calc!$B$6="*",G2304=Calc!$B$6),OR(Calc!$B$7="*",F2304=Calc!$B$7)),1,0)</f>
        <v/>
      </c>
      <c r="V2304">
        <f>IF(AND(U2304=1,J2304&gt;0),J2304+ROW()/1000000,0)</f>
        <v/>
      </c>
      <c r="W2304">
        <f>IF(AND(U2304=1,OR(N2304&lt;&gt;0,J2304&lt;&gt;0)),ABS(S2304)+ROW()/1000000,0)</f>
        <v/>
      </c>
      <c r="X2304">
        <f>IF(AND(U2304=1,T2304=1,C2304&lt;&gt;0),ABS(S2304)+ROW()/1000000,0)</f>
        <v/>
      </c>
    </row>
    <row r="2305">
      <c r="A2305" t="n">
        <v>201912</v>
      </c>
      <c r="B2305" t="inlineStr">
        <is>
          <t>12/2019</t>
        </is>
      </c>
      <c r="C2305" t="n">
        <v>48</v>
      </c>
      <c r="D2305" t="inlineStr">
        <is>
          <t>S48</t>
        </is>
      </c>
      <c r="E2305" t="inlineStr">
        <is>
          <t>Nexa Idaho (S48)</t>
        </is>
      </c>
      <c r="F2305" t="inlineStr">
        <is>
          <t>Mỹ</t>
        </is>
      </c>
      <c r="G2305" t="inlineStr">
        <is>
          <t>POS</t>
        </is>
      </c>
      <c r="H2305" s="42" t="n">
        <v>33553.9</v>
      </c>
      <c r="I2305" s="42" t="n">
        <v>1164.29</v>
      </c>
      <c r="J2305" s="42" t="n">
        <v>32389.61</v>
      </c>
      <c r="K2305" s="42" t="n">
        <v>1522.07</v>
      </c>
      <c r="L2305" s="42" t="n">
        <v>21</v>
      </c>
      <c r="M2305" s="42" t="n">
        <v>167</v>
      </c>
      <c r="N2305" s="42" t="n">
        <v>30867.54</v>
      </c>
      <c r="O2305" s="42" t="n">
        <v>32389.61</v>
      </c>
      <c r="P2305" s="42" t="n">
        <v>0</v>
      </c>
      <c r="Q2305" s="42" t="n">
        <v>0</v>
      </c>
      <c r="R2305" s="42" t="n">
        <v>0</v>
      </c>
      <c r="S2305" s="42">
        <f>N2305-(J2305-K2305)</f>
        <v/>
      </c>
      <c r="T2305">
        <f>IF(N2305=0,0,IF(AND(ABS(S2305)&gt;Calc!$B$8,ABS(S2305)/ABS(N2305)&gt;Calc!$B$9),1,0))</f>
        <v/>
      </c>
      <c r="U2305">
        <f>IF(AND(A2305=Calc!$B$3,OR(Calc!$B$6="*",G2305=Calc!$B$6),OR(Calc!$B$7="*",F2305=Calc!$B$7)),1,0)</f>
        <v/>
      </c>
      <c r="V2305">
        <f>IF(AND(U2305=1,J2305&gt;0),J2305+ROW()/1000000,0)</f>
        <v/>
      </c>
      <c r="W2305">
        <f>IF(AND(U2305=1,OR(N2305&lt;&gt;0,J2305&lt;&gt;0)),ABS(S2305)+ROW()/1000000,0)</f>
        <v/>
      </c>
      <c r="X2305">
        <f>IF(AND(U2305=1,T2305=1,C2305&lt;&gt;0),ABS(S2305)+ROW()/1000000,0)</f>
        <v/>
      </c>
    </row>
    <row r="2306">
      <c r="A2306" t="n">
        <v>201912</v>
      </c>
      <c r="B2306" t="inlineStr">
        <is>
          <t>12/2019</t>
        </is>
      </c>
      <c r="C2306" t="n">
        <v>49</v>
      </c>
      <c r="D2306" t="inlineStr">
        <is>
          <t>S49</t>
        </is>
      </c>
      <c r="E2306" t="inlineStr">
        <is>
          <t>Nexa Iowa (S49)</t>
        </is>
      </c>
      <c r="F2306" t="inlineStr">
        <is>
          <t>Mỹ</t>
        </is>
      </c>
      <c r="G2306" t="inlineStr">
        <is>
          <t>POS</t>
        </is>
      </c>
      <c r="H2306" s="42" t="n">
        <v>61299.78</v>
      </c>
      <c r="I2306" s="42" t="n">
        <v>1257.72</v>
      </c>
      <c r="J2306" s="42" t="n">
        <v>60042.06</v>
      </c>
      <c r="K2306" s="42" t="n">
        <v>527.65</v>
      </c>
      <c r="L2306" s="42" t="n">
        <v>27</v>
      </c>
      <c r="M2306" s="42" t="n">
        <v>233</v>
      </c>
      <c r="N2306" s="42" t="n">
        <v>59514.41</v>
      </c>
      <c r="O2306" s="42" t="n">
        <v>60042.06</v>
      </c>
      <c r="P2306" s="42" t="n">
        <v>5</v>
      </c>
      <c r="Q2306" s="42" t="n">
        <v>0</v>
      </c>
      <c r="R2306" s="42" t="n">
        <v>0</v>
      </c>
      <c r="S2306" s="42">
        <f>N2306-(J2306-K2306)</f>
        <v/>
      </c>
      <c r="T2306">
        <f>IF(N2306=0,0,IF(AND(ABS(S2306)&gt;Calc!$B$8,ABS(S2306)/ABS(N2306)&gt;Calc!$B$9),1,0))</f>
        <v/>
      </c>
      <c r="U2306">
        <f>IF(AND(A2306=Calc!$B$3,OR(Calc!$B$6="*",G2306=Calc!$B$6),OR(Calc!$B$7="*",F2306=Calc!$B$7)),1,0)</f>
        <v/>
      </c>
      <c r="V2306">
        <f>IF(AND(U2306=1,J2306&gt;0),J2306+ROW()/1000000,0)</f>
        <v/>
      </c>
      <c r="W2306">
        <f>IF(AND(U2306=1,OR(N2306&lt;&gt;0,J2306&lt;&gt;0)),ABS(S2306)+ROW()/1000000,0)</f>
        <v/>
      </c>
      <c r="X2306">
        <f>IF(AND(U2306=1,T2306=1,C2306&lt;&gt;0),ABS(S2306)+ROW()/1000000,0)</f>
        <v/>
      </c>
    </row>
    <row r="2307">
      <c r="A2307" t="n">
        <v>201912</v>
      </c>
      <c r="B2307" t="inlineStr">
        <is>
          <t>12/2019</t>
        </is>
      </c>
      <c r="C2307" t="n">
        <v>50</v>
      </c>
      <c r="D2307" t="inlineStr">
        <is>
          <t>S50</t>
        </is>
      </c>
      <c r="E2307" t="inlineStr">
        <is>
          <t>Nexa Kansas (S50)</t>
        </is>
      </c>
      <c r="F2307" t="inlineStr">
        <is>
          <t>Mỹ</t>
        </is>
      </c>
      <c r="G2307" t="inlineStr">
        <is>
          <t>POS</t>
        </is>
      </c>
      <c r="H2307" s="42" t="n">
        <v>32848.7</v>
      </c>
      <c r="I2307" s="42" t="n">
        <v>901.88</v>
      </c>
      <c r="J2307" s="42" t="n">
        <v>31946.82</v>
      </c>
      <c r="K2307" s="42" t="n">
        <v>257.5</v>
      </c>
      <c r="L2307" s="42" t="n">
        <v>28</v>
      </c>
      <c r="M2307" s="42" t="n">
        <v>171</v>
      </c>
      <c r="N2307" s="42" t="n">
        <v>31689.32</v>
      </c>
      <c r="O2307" s="42" t="n">
        <v>31946.82</v>
      </c>
      <c r="P2307" s="42" t="n">
        <v>2</v>
      </c>
      <c r="Q2307" s="42" t="n">
        <v>0</v>
      </c>
      <c r="R2307" s="42" t="n">
        <v>0</v>
      </c>
      <c r="S2307" s="42">
        <f>N2307-(J2307-K2307)</f>
        <v/>
      </c>
      <c r="T2307">
        <f>IF(N2307=0,0,IF(AND(ABS(S2307)&gt;Calc!$B$8,ABS(S2307)/ABS(N2307)&gt;Calc!$B$9),1,0))</f>
        <v/>
      </c>
      <c r="U2307">
        <f>IF(AND(A2307=Calc!$B$3,OR(Calc!$B$6="*",G2307=Calc!$B$6),OR(Calc!$B$7="*",F2307=Calc!$B$7)),1,0)</f>
        <v/>
      </c>
      <c r="V2307">
        <f>IF(AND(U2307=1,J2307&gt;0),J2307+ROW()/1000000,0)</f>
        <v/>
      </c>
      <c r="W2307">
        <f>IF(AND(U2307=1,OR(N2307&lt;&gt;0,J2307&lt;&gt;0)),ABS(S2307)+ROW()/1000000,0)</f>
        <v/>
      </c>
      <c r="X2307">
        <f>IF(AND(U2307=1,T2307=1,C2307&lt;&gt;0),ABS(S2307)+ROW()/1000000,0)</f>
        <v/>
      </c>
    </row>
    <row r="2308">
      <c r="A2308" t="n">
        <v>201912</v>
      </c>
      <c r="B2308" t="inlineStr">
        <is>
          <t>12/2019</t>
        </is>
      </c>
      <c r="C2308" t="n">
        <v>51</v>
      </c>
      <c r="D2308" t="inlineStr">
        <is>
          <t>S51</t>
        </is>
      </c>
      <c r="E2308" t="inlineStr">
        <is>
          <t>Nexa Maine (S51)</t>
        </is>
      </c>
      <c r="F2308" t="inlineStr">
        <is>
          <t>Mỹ</t>
        </is>
      </c>
      <c r="G2308" t="inlineStr">
        <is>
          <t>POS</t>
        </is>
      </c>
      <c r="H2308" s="42" t="n">
        <v>58482.89</v>
      </c>
      <c r="I2308" s="42" t="n">
        <v>2859.32</v>
      </c>
      <c r="J2308" s="42" t="n">
        <v>55623.57</v>
      </c>
      <c r="K2308" s="42" t="n">
        <v>844.2</v>
      </c>
      <c r="L2308" s="42" t="n">
        <v>28</v>
      </c>
      <c r="M2308" s="42" t="n">
        <v>189</v>
      </c>
      <c r="N2308" s="42" t="n">
        <v>54779.37</v>
      </c>
      <c r="O2308" s="42" t="n">
        <v>55623.57</v>
      </c>
      <c r="P2308" s="42" t="n">
        <v>0</v>
      </c>
      <c r="Q2308" s="42" t="n">
        <v>0</v>
      </c>
      <c r="R2308" s="42" t="n">
        <v>0</v>
      </c>
      <c r="S2308" s="42">
        <f>N2308-(J2308-K2308)</f>
        <v/>
      </c>
      <c r="T2308">
        <f>IF(N2308=0,0,IF(AND(ABS(S2308)&gt;Calc!$B$8,ABS(S2308)/ABS(N2308)&gt;Calc!$B$9),1,0))</f>
        <v/>
      </c>
      <c r="U2308">
        <f>IF(AND(A2308=Calc!$B$3,OR(Calc!$B$6="*",G2308=Calc!$B$6),OR(Calc!$B$7="*",F2308=Calc!$B$7)),1,0)</f>
        <v/>
      </c>
      <c r="V2308">
        <f>IF(AND(U2308=1,J2308&gt;0),J2308+ROW()/1000000,0)</f>
        <v/>
      </c>
      <c r="W2308">
        <f>IF(AND(U2308=1,OR(N2308&lt;&gt;0,J2308&lt;&gt;0)),ABS(S2308)+ROW()/1000000,0)</f>
        <v/>
      </c>
      <c r="X2308">
        <f>IF(AND(U2308=1,T2308=1,C2308&lt;&gt;0),ABS(S2308)+ROW()/1000000,0)</f>
        <v/>
      </c>
    </row>
    <row r="2309">
      <c r="A2309" t="n">
        <v>201912</v>
      </c>
      <c r="B2309" t="inlineStr">
        <is>
          <t>12/2019</t>
        </is>
      </c>
      <c r="C2309" t="n">
        <v>53</v>
      </c>
      <c r="D2309" t="inlineStr">
        <is>
          <t>S53</t>
        </is>
      </c>
      <c r="E2309" t="inlineStr">
        <is>
          <t>Nexa Montana (S53)</t>
        </is>
      </c>
      <c r="F2309" t="inlineStr">
        <is>
          <t>Mỹ</t>
        </is>
      </c>
      <c r="G2309" t="inlineStr">
        <is>
          <t>POS</t>
        </is>
      </c>
      <c r="H2309" s="42" t="n">
        <v>28271.43</v>
      </c>
      <c r="I2309" s="42" t="n">
        <v>1685.62</v>
      </c>
      <c r="J2309" s="42" t="n">
        <v>26585.81</v>
      </c>
      <c r="K2309" s="42" t="n">
        <v>389</v>
      </c>
      <c r="L2309" s="42" t="n">
        <v>27</v>
      </c>
      <c r="M2309" s="42" t="n">
        <v>155</v>
      </c>
      <c r="N2309" s="42" t="n">
        <v>26196.81</v>
      </c>
      <c r="O2309" s="42" t="n">
        <v>26585.81</v>
      </c>
      <c r="P2309" s="42" t="n">
        <v>0</v>
      </c>
      <c r="Q2309" s="42" t="n">
        <v>0</v>
      </c>
      <c r="R2309" s="42" t="n">
        <v>0</v>
      </c>
      <c r="S2309" s="42">
        <f>N2309-(J2309-K2309)</f>
        <v/>
      </c>
      <c r="T2309">
        <f>IF(N2309=0,0,IF(AND(ABS(S2309)&gt;Calc!$B$8,ABS(S2309)/ABS(N2309)&gt;Calc!$B$9),1,0))</f>
        <v/>
      </c>
      <c r="U2309">
        <f>IF(AND(A2309=Calc!$B$3,OR(Calc!$B$6="*",G2309=Calc!$B$6),OR(Calc!$B$7="*",F2309=Calc!$B$7)),1,0)</f>
        <v/>
      </c>
      <c r="V2309">
        <f>IF(AND(U2309=1,J2309&gt;0),J2309+ROW()/1000000,0)</f>
        <v/>
      </c>
      <c r="W2309">
        <f>IF(AND(U2309=1,OR(N2309&lt;&gt;0,J2309&lt;&gt;0)),ABS(S2309)+ROW()/1000000,0)</f>
        <v/>
      </c>
      <c r="X2309">
        <f>IF(AND(U2309=1,T2309=1,C2309&lt;&gt;0),ABS(S2309)+ROW()/1000000,0)</f>
        <v/>
      </c>
    </row>
    <row r="2310">
      <c r="A2310" t="n">
        <v>201912</v>
      </c>
      <c r="B2310" t="inlineStr">
        <is>
          <t>12/2019</t>
        </is>
      </c>
      <c r="C2310" t="n">
        <v>54</v>
      </c>
      <c r="D2310" t="inlineStr">
        <is>
          <t>S54</t>
        </is>
      </c>
      <c r="E2310" t="inlineStr">
        <is>
          <t>Nexa Nebraska (S54)</t>
        </is>
      </c>
      <c r="F2310" t="inlineStr">
        <is>
          <t>Mỹ</t>
        </is>
      </c>
      <c r="G2310" t="inlineStr">
        <is>
          <t>POS</t>
        </is>
      </c>
      <c r="H2310" s="42" t="n">
        <v>67769.39999999999</v>
      </c>
      <c r="I2310" s="42" t="n">
        <v>1764.64</v>
      </c>
      <c r="J2310" s="42" t="n">
        <v>66004.75999999999</v>
      </c>
      <c r="K2310" s="42" t="n">
        <v>505.95</v>
      </c>
      <c r="L2310" s="42" t="n">
        <v>32</v>
      </c>
      <c r="M2310" s="42" t="n">
        <v>217</v>
      </c>
      <c r="N2310" s="42" t="n">
        <v>65498.81</v>
      </c>
      <c r="O2310" s="42" t="n">
        <v>66004.75999999999</v>
      </c>
      <c r="P2310" s="42" t="n">
        <v>1</v>
      </c>
      <c r="Q2310" s="42" t="n">
        <v>0</v>
      </c>
      <c r="R2310" s="42" t="n">
        <v>0</v>
      </c>
      <c r="S2310" s="42">
        <f>N2310-(J2310-K2310)</f>
        <v/>
      </c>
      <c r="T2310">
        <f>IF(N2310=0,0,IF(AND(ABS(S2310)&gt;Calc!$B$8,ABS(S2310)/ABS(N2310)&gt;Calc!$B$9),1,0))</f>
        <v/>
      </c>
      <c r="U2310">
        <f>IF(AND(A2310=Calc!$B$3,OR(Calc!$B$6="*",G2310=Calc!$B$6),OR(Calc!$B$7="*",F2310=Calc!$B$7)),1,0)</f>
        <v/>
      </c>
      <c r="V2310">
        <f>IF(AND(U2310=1,J2310&gt;0),J2310+ROW()/1000000,0)</f>
        <v/>
      </c>
      <c r="W2310">
        <f>IF(AND(U2310=1,OR(N2310&lt;&gt;0,J2310&lt;&gt;0)),ABS(S2310)+ROW()/1000000,0)</f>
        <v/>
      </c>
      <c r="X2310">
        <f>IF(AND(U2310=1,T2310=1,C2310&lt;&gt;0),ABS(S2310)+ROW()/1000000,0)</f>
        <v/>
      </c>
    </row>
    <row r="2311">
      <c r="A2311" t="n">
        <v>201912</v>
      </c>
      <c r="B2311" t="inlineStr">
        <is>
          <t>12/2019</t>
        </is>
      </c>
      <c r="C2311" t="n">
        <v>55</v>
      </c>
      <c r="D2311" t="inlineStr">
        <is>
          <t>S55</t>
        </is>
      </c>
      <c r="E2311" t="inlineStr">
        <is>
          <t>Nexa Nevada (S55)</t>
        </is>
      </c>
      <c r="F2311" t="inlineStr">
        <is>
          <t>Mỹ</t>
        </is>
      </c>
      <c r="G2311" t="inlineStr">
        <is>
          <t>POS</t>
        </is>
      </c>
      <c r="H2311" s="42" t="n">
        <v>51790.24</v>
      </c>
      <c r="I2311" s="42" t="n">
        <v>1176.63</v>
      </c>
      <c r="J2311" s="42" t="n">
        <v>50613.61</v>
      </c>
      <c r="K2311" s="42" t="n">
        <v>0</v>
      </c>
      <c r="L2311" s="42" t="n">
        <v>24</v>
      </c>
      <c r="M2311" s="42" t="n">
        <v>228</v>
      </c>
      <c r="N2311" s="42" t="n">
        <v>50613.61</v>
      </c>
      <c r="O2311" s="42" t="n">
        <v>50613.61</v>
      </c>
      <c r="P2311" s="42" t="n">
        <v>0</v>
      </c>
      <c r="Q2311" s="42" t="n">
        <v>0</v>
      </c>
      <c r="R2311" s="42" t="n">
        <v>1</v>
      </c>
      <c r="S2311" s="42">
        <f>N2311-(J2311-K2311)</f>
        <v/>
      </c>
      <c r="T2311">
        <f>IF(N2311=0,0,IF(AND(ABS(S2311)&gt;Calc!$B$8,ABS(S2311)/ABS(N2311)&gt;Calc!$B$9),1,0))</f>
        <v/>
      </c>
      <c r="U2311">
        <f>IF(AND(A2311=Calc!$B$3,OR(Calc!$B$6="*",G2311=Calc!$B$6),OR(Calc!$B$7="*",F2311=Calc!$B$7)),1,0)</f>
        <v/>
      </c>
      <c r="V2311">
        <f>IF(AND(U2311=1,J2311&gt;0),J2311+ROW()/1000000,0)</f>
        <v/>
      </c>
      <c r="W2311">
        <f>IF(AND(U2311=1,OR(N2311&lt;&gt;0,J2311&lt;&gt;0)),ABS(S2311)+ROW()/1000000,0)</f>
        <v/>
      </c>
      <c r="X2311">
        <f>IF(AND(U2311=1,T2311=1,C2311&lt;&gt;0),ABS(S2311)+ROW()/1000000,0)</f>
        <v/>
      </c>
    </row>
    <row r="2312">
      <c r="A2312" t="n">
        <v>201912</v>
      </c>
      <c r="B2312" t="inlineStr">
        <is>
          <t>12/2019</t>
        </is>
      </c>
      <c r="C2312" t="n">
        <v>56</v>
      </c>
      <c r="D2312" t="inlineStr">
        <is>
          <t>S56</t>
        </is>
      </c>
      <c r="E2312" t="inlineStr">
        <is>
          <t>Nexa New Hampshire (S56)</t>
        </is>
      </c>
      <c r="F2312" t="inlineStr">
        <is>
          <t>Mỹ</t>
        </is>
      </c>
      <c r="G2312" t="inlineStr">
        <is>
          <t>POS</t>
        </is>
      </c>
      <c r="H2312" s="42" t="n">
        <v>42857.68</v>
      </c>
      <c r="I2312" s="42" t="n">
        <v>2012.71</v>
      </c>
      <c r="J2312" s="42" t="n">
        <v>40844.97</v>
      </c>
      <c r="K2312" s="42" t="n">
        <v>286.62</v>
      </c>
      <c r="L2312" s="42" t="n">
        <v>18</v>
      </c>
      <c r="M2312" s="42" t="n">
        <v>150</v>
      </c>
      <c r="N2312" s="42" t="n">
        <v>40558.35</v>
      </c>
      <c r="O2312" s="42" t="n">
        <v>40844.97</v>
      </c>
      <c r="P2312" s="42" t="n">
        <v>1</v>
      </c>
      <c r="Q2312" s="42" t="n">
        <v>0</v>
      </c>
      <c r="R2312" s="42" t="n">
        <v>0</v>
      </c>
      <c r="S2312" s="42">
        <f>N2312-(J2312-K2312)</f>
        <v/>
      </c>
      <c r="T2312">
        <f>IF(N2312=0,0,IF(AND(ABS(S2312)&gt;Calc!$B$8,ABS(S2312)/ABS(N2312)&gt;Calc!$B$9),1,0))</f>
        <v/>
      </c>
      <c r="U2312">
        <f>IF(AND(A2312=Calc!$B$3,OR(Calc!$B$6="*",G2312=Calc!$B$6),OR(Calc!$B$7="*",F2312=Calc!$B$7)),1,0)</f>
        <v/>
      </c>
      <c r="V2312">
        <f>IF(AND(U2312=1,J2312&gt;0),J2312+ROW()/1000000,0)</f>
        <v/>
      </c>
      <c r="W2312">
        <f>IF(AND(U2312=1,OR(N2312&lt;&gt;0,J2312&lt;&gt;0)),ABS(S2312)+ROW()/1000000,0)</f>
        <v/>
      </c>
      <c r="X2312">
        <f>IF(AND(U2312=1,T2312=1,C2312&lt;&gt;0),ABS(S2312)+ROW()/1000000,0)</f>
        <v/>
      </c>
    </row>
    <row r="2313">
      <c r="A2313" t="n">
        <v>201912</v>
      </c>
      <c r="B2313" t="inlineStr">
        <is>
          <t>12/2019</t>
        </is>
      </c>
      <c r="C2313" t="n">
        <v>57</v>
      </c>
      <c r="D2313" t="inlineStr">
        <is>
          <t>S57</t>
        </is>
      </c>
      <c r="E2313" t="inlineStr">
        <is>
          <t>Nexa New Mexico (S57)</t>
        </is>
      </c>
      <c r="F2313" t="inlineStr">
        <is>
          <t>Mỹ</t>
        </is>
      </c>
      <c r="G2313" t="inlineStr">
        <is>
          <t>POS</t>
        </is>
      </c>
      <c r="H2313" s="42" t="n">
        <v>75937.37</v>
      </c>
      <c r="I2313" s="42" t="n">
        <v>2916.88</v>
      </c>
      <c r="J2313" s="42" t="n">
        <v>73020.49000000001</v>
      </c>
      <c r="K2313" s="42" t="n">
        <v>2907</v>
      </c>
      <c r="L2313" s="42" t="n">
        <v>29</v>
      </c>
      <c r="M2313" s="42" t="n">
        <v>197</v>
      </c>
      <c r="N2313" s="42" t="n">
        <v>73020.49000000001</v>
      </c>
      <c r="O2313" s="42" t="n">
        <v>73020.49000000001</v>
      </c>
      <c r="P2313" s="42" t="n">
        <v>0</v>
      </c>
      <c r="Q2313" s="42" t="n">
        <v>0</v>
      </c>
      <c r="R2313" s="42" t="n">
        <v>0</v>
      </c>
      <c r="S2313" s="42">
        <f>N2313-(J2313-K2313)</f>
        <v/>
      </c>
      <c r="T2313">
        <f>IF(N2313=0,0,IF(AND(ABS(S2313)&gt;Calc!$B$8,ABS(S2313)/ABS(N2313)&gt;Calc!$B$9),1,0))</f>
        <v/>
      </c>
      <c r="U2313">
        <f>IF(AND(A2313=Calc!$B$3,OR(Calc!$B$6="*",G2313=Calc!$B$6),OR(Calc!$B$7="*",F2313=Calc!$B$7)),1,0)</f>
        <v/>
      </c>
      <c r="V2313">
        <f>IF(AND(U2313=1,J2313&gt;0),J2313+ROW()/1000000,0)</f>
        <v/>
      </c>
      <c r="W2313">
        <f>IF(AND(U2313=1,OR(N2313&lt;&gt;0,J2313&lt;&gt;0)),ABS(S2313)+ROW()/1000000,0)</f>
        <v/>
      </c>
      <c r="X2313">
        <f>IF(AND(U2313=1,T2313=1,C2313&lt;&gt;0),ABS(S2313)+ROW()/1000000,0)</f>
        <v/>
      </c>
    </row>
    <row r="2314">
      <c r="A2314" t="n">
        <v>201912</v>
      </c>
      <c r="B2314" t="inlineStr">
        <is>
          <t>12/2019</t>
        </is>
      </c>
      <c r="C2314" t="n">
        <v>59</v>
      </c>
      <c r="D2314" t="inlineStr">
        <is>
          <t>S59</t>
        </is>
      </c>
      <c r="E2314" t="inlineStr">
        <is>
          <t>Nexa Oregon (S59)</t>
        </is>
      </c>
      <c r="F2314" t="inlineStr">
        <is>
          <t>Mỹ</t>
        </is>
      </c>
      <c r="G2314" t="inlineStr">
        <is>
          <t>POS</t>
        </is>
      </c>
      <c r="H2314" s="42" t="n">
        <v>60477.34</v>
      </c>
      <c r="I2314" s="42" t="n">
        <v>1578.09</v>
      </c>
      <c r="J2314" s="42" t="n">
        <v>58899.25</v>
      </c>
      <c r="K2314" s="42" t="n">
        <v>6715.89</v>
      </c>
      <c r="L2314" s="42" t="n">
        <v>33</v>
      </c>
      <c r="M2314" s="42" t="n">
        <v>229</v>
      </c>
      <c r="N2314" s="42" t="n">
        <v>52183.36</v>
      </c>
      <c r="O2314" s="42" t="n">
        <v>58899.25</v>
      </c>
      <c r="P2314" s="42" t="n">
        <v>0</v>
      </c>
      <c r="Q2314" s="42" t="n">
        <v>0</v>
      </c>
      <c r="R2314" s="42" t="n">
        <v>0</v>
      </c>
      <c r="S2314" s="42">
        <f>N2314-(J2314-K2314)</f>
        <v/>
      </c>
      <c r="T2314">
        <f>IF(N2314=0,0,IF(AND(ABS(S2314)&gt;Calc!$B$8,ABS(S2314)/ABS(N2314)&gt;Calc!$B$9),1,0))</f>
        <v/>
      </c>
      <c r="U2314">
        <f>IF(AND(A2314=Calc!$B$3,OR(Calc!$B$6="*",G2314=Calc!$B$6),OR(Calc!$B$7="*",F2314=Calc!$B$7)),1,0)</f>
        <v/>
      </c>
      <c r="V2314">
        <f>IF(AND(U2314=1,J2314&gt;0),J2314+ROW()/1000000,0)</f>
        <v/>
      </c>
      <c r="W2314">
        <f>IF(AND(U2314=1,OR(N2314&lt;&gt;0,J2314&lt;&gt;0)),ABS(S2314)+ROW()/1000000,0)</f>
        <v/>
      </c>
      <c r="X2314">
        <f>IF(AND(U2314=1,T2314=1,C2314&lt;&gt;0),ABS(S2314)+ROW()/1000000,0)</f>
        <v/>
      </c>
    </row>
    <row r="2315">
      <c r="A2315" t="n">
        <v>201912</v>
      </c>
      <c r="B2315" t="inlineStr">
        <is>
          <t>12/2019</t>
        </is>
      </c>
      <c r="C2315" t="n">
        <v>61</v>
      </c>
      <c r="D2315" t="inlineStr">
        <is>
          <t>S61</t>
        </is>
      </c>
      <c r="E2315" t="inlineStr">
        <is>
          <t>Nexa South Carolina (S61)</t>
        </is>
      </c>
      <c r="F2315" t="inlineStr">
        <is>
          <t>Mỹ</t>
        </is>
      </c>
      <c r="G2315" t="inlineStr">
        <is>
          <t>POS</t>
        </is>
      </c>
      <c r="H2315" s="42" t="n">
        <v>80717.63</v>
      </c>
      <c r="I2315" s="42" t="n">
        <v>4576.83</v>
      </c>
      <c r="J2315" s="42" t="n">
        <v>76140.8</v>
      </c>
      <c r="K2315" s="42" t="n">
        <v>137.68</v>
      </c>
      <c r="L2315" s="42" t="n">
        <v>36</v>
      </c>
      <c r="M2315" s="42" t="n">
        <v>293</v>
      </c>
      <c r="N2315" s="42" t="n">
        <v>76003.12</v>
      </c>
      <c r="O2315" s="42" t="n">
        <v>76140.8</v>
      </c>
      <c r="P2315" s="42" t="n">
        <v>1</v>
      </c>
      <c r="Q2315" s="42" t="n">
        <v>0</v>
      </c>
      <c r="R2315" s="42" t="n">
        <v>1</v>
      </c>
      <c r="S2315" s="42">
        <f>N2315-(J2315-K2315)</f>
        <v/>
      </c>
      <c r="T2315">
        <f>IF(N2315=0,0,IF(AND(ABS(S2315)&gt;Calc!$B$8,ABS(S2315)/ABS(N2315)&gt;Calc!$B$9),1,0))</f>
        <v/>
      </c>
      <c r="U2315">
        <f>IF(AND(A2315=Calc!$B$3,OR(Calc!$B$6="*",G2315=Calc!$B$6),OR(Calc!$B$7="*",F2315=Calc!$B$7)),1,0)</f>
        <v/>
      </c>
      <c r="V2315">
        <f>IF(AND(U2315=1,J2315&gt;0),J2315+ROW()/1000000,0)</f>
        <v/>
      </c>
      <c r="W2315">
        <f>IF(AND(U2315=1,OR(N2315&lt;&gt;0,J2315&lt;&gt;0)),ABS(S2315)+ROW()/1000000,0)</f>
        <v/>
      </c>
      <c r="X2315">
        <f>IF(AND(U2315=1,T2315=1,C2315&lt;&gt;0),ABS(S2315)+ROW()/1000000,0)</f>
        <v/>
      </c>
    </row>
    <row r="2316">
      <c r="A2316" t="n">
        <v>201912</v>
      </c>
      <c r="B2316" t="inlineStr">
        <is>
          <t>12/2019</t>
        </is>
      </c>
      <c r="C2316" t="n">
        <v>62</v>
      </c>
      <c r="D2316" t="inlineStr">
        <is>
          <t>S62</t>
        </is>
      </c>
      <c r="E2316" t="inlineStr">
        <is>
          <t>Nexa South Dakota (S62)</t>
        </is>
      </c>
      <c r="F2316" t="inlineStr">
        <is>
          <t>Mỹ</t>
        </is>
      </c>
      <c r="G2316" t="inlineStr">
        <is>
          <t>POS</t>
        </is>
      </c>
      <c r="H2316" s="42" t="n">
        <v>48917.74</v>
      </c>
      <c r="I2316" s="42" t="n">
        <v>912.36</v>
      </c>
      <c r="J2316" s="42" t="n">
        <v>48005.38</v>
      </c>
      <c r="K2316" s="42" t="n">
        <v>608.99</v>
      </c>
      <c r="L2316" s="42" t="n">
        <v>26</v>
      </c>
      <c r="M2316" s="42" t="n">
        <v>179</v>
      </c>
      <c r="N2316" s="42" t="n">
        <v>47396.39</v>
      </c>
      <c r="O2316" s="42" t="n">
        <v>48005.38</v>
      </c>
      <c r="P2316" s="42" t="n">
        <v>0</v>
      </c>
      <c r="Q2316" s="42" t="n">
        <v>0</v>
      </c>
      <c r="R2316" s="42" t="n">
        <v>0</v>
      </c>
      <c r="S2316" s="42">
        <f>N2316-(J2316-K2316)</f>
        <v/>
      </c>
      <c r="T2316">
        <f>IF(N2316=0,0,IF(AND(ABS(S2316)&gt;Calc!$B$8,ABS(S2316)/ABS(N2316)&gt;Calc!$B$9),1,0))</f>
        <v/>
      </c>
      <c r="U2316">
        <f>IF(AND(A2316=Calc!$B$3,OR(Calc!$B$6="*",G2316=Calc!$B$6),OR(Calc!$B$7="*",F2316=Calc!$B$7)),1,0)</f>
        <v/>
      </c>
      <c r="V2316">
        <f>IF(AND(U2316=1,J2316&gt;0),J2316+ROW()/1000000,0)</f>
        <v/>
      </c>
      <c r="W2316">
        <f>IF(AND(U2316=1,OR(N2316&lt;&gt;0,J2316&lt;&gt;0)),ABS(S2316)+ROW()/1000000,0)</f>
        <v/>
      </c>
      <c r="X2316">
        <f>IF(AND(U2316=1,T2316=1,C2316&lt;&gt;0),ABS(S2316)+ROW()/1000000,0)</f>
        <v/>
      </c>
    </row>
    <row r="2317">
      <c r="A2317" t="n">
        <v>201912</v>
      </c>
      <c r="B2317" t="inlineStr">
        <is>
          <t>12/2019</t>
        </is>
      </c>
      <c r="C2317" t="n">
        <v>64</v>
      </c>
      <c r="D2317" t="inlineStr">
        <is>
          <t>S64</t>
        </is>
      </c>
      <c r="E2317" t="inlineStr">
        <is>
          <t>Nexa Washington DC (S64)</t>
        </is>
      </c>
      <c r="F2317" t="inlineStr">
        <is>
          <t>Mỹ</t>
        </is>
      </c>
      <c r="G2317" t="inlineStr">
        <is>
          <t>POS</t>
        </is>
      </c>
      <c r="H2317" s="42" t="n">
        <v>43235.55</v>
      </c>
      <c r="I2317" s="42" t="n">
        <v>521.24</v>
      </c>
      <c r="J2317" s="42" t="n">
        <v>42714.31</v>
      </c>
      <c r="K2317" s="42" t="n">
        <v>1094.59</v>
      </c>
      <c r="L2317" s="42" t="n">
        <v>21</v>
      </c>
      <c r="M2317" s="42" t="n">
        <v>130</v>
      </c>
      <c r="N2317" s="42" t="n">
        <v>41697.71</v>
      </c>
      <c r="O2317" s="42" t="n">
        <v>42714.31</v>
      </c>
      <c r="P2317" s="42" t="n">
        <v>0</v>
      </c>
      <c r="Q2317" s="42" t="n">
        <v>0</v>
      </c>
      <c r="R2317" s="42" t="n">
        <v>0</v>
      </c>
      <c r="S2317" s="42">
        <f>N2317-(J2317-K2317)</f>
        <v/>
      </c>
      <c r="T2317">
        <f>IF(N2317=0,0,IF(AND(ABS(S2317)&gt;Calc!$B$8,ABS(S2317)/ABS(N2317)&gt;Calc!$B$9),1,0))</f>
        <v/>
      </c>
      <c r="U2317">
        <f>IF(AND(A2317=Calc!$B$3,OR(Calc!$B$6="*",G2317=Calc!$B$6),OR(Calc!$B$7="*",F2317=Calc!$B$7)),1,0)</f>
        <v/>
      </c>
      <c r="V2317">
        <f>IF(AND(U2317=1,J2317&gt;0),J2317+ROW()/1000000,0)</f>
        <v/>
      </c>
      <c r="W2317">
        <f>IF(AND(U2317=1,OR(N2317&lt;&gt;0,J2317&lt;&gt;0)),ABS(S2317)+ROW()/1000000,0)</f>
        <v/>
      </c>
      <c r="X2317">
        <f>IF(AND(U2317=1,T2317=1,C2317&lt;&gt;0),ABS(S2317)+ROW()/1000000,0)</f>
        <v/>
      </c>
    </row>
    <row r="2318">
      <c r="A2318" t="n">
        <v>201912</v>
      </c>
      <c r="B2318" t="inlineStr">
        <is>
          <t>12/2019</t>
        </is>
      </c>
      <c r="C2318" t="n">
        <v>65</v>
      </c>
      <c r="D2318" t="inlineStr">
        <is>
          <t>S65</t>
        </is>
      </c>
      <c r="E2318" t="inlineStr">
        <is>
          <t>Nexa West Virginia (S65)</t>
        </is>
      </c>
      <c r="F2318" t="inlineStr">
        <is>
          <t>Mỹ</t>
        </is>
      </c>
      <c r="G2318" t="inlineStr">
        <is>
          <t>POS</t>
        </is>
      </c>
      <c r="H2318" s="42" t="n">
        <v>42748.41</v>
      </c>
      <c r="I2318" s="42" t="n">
        <v>811.3</v>
      </c>
      <c r="J2318" s="42" t="n">
        <v>41937.11</v>
      </c>
      <c r="K2318" s="42" t="n">
        <v>0</v>
      </c>
      <c r="L2318" s="42" t="n">
        <v>26</v>
      </c>
      <c r="M2318" s="42" t="n">
        <v>212</v>
      </c>
      <c r="N2318" s="42" t="n">
        <v>43316.81</v>
      </c>
      <c r="O2318" s="42" t="n">
        <v>41937.11</v>
      </c>
      <c r="P2318" s="42" t="n">
        <v>1</v>
      </c>
      <c r="Q2318" s="42" t="n">
        <v>0</v>
      </c>
      <c r="R2318" s="42" t="n">
        <v>0</v>
      </c>
      <c r="S2318" s="42">
        <f>N2318-(J2318-K2318)</f>
        <v/>
      </c>
      <c r="T2318">
        <f>IF(N2318=0,0,IF(AND(ABS(S2318)&gt;Calc!$B$8,ABS(S2318)/ABS(N2318)&gt;Calc!$B$9),1,0))</f>
        <v/>
      </c>
      <c r="U2318">
        <f>IF(AND(A2318=Calc!$B$3,OR(Calc!$B$6="*",G2318=Calc!$B$6),OR(Calc!$B$7="*",F2318=Calc!$B$7)),1,0)</f>
        <v/>
      </c>
      <c r="V2318">
        <f>IF(AND(U2318=1,J2318&gt;0),J2318+ROW()/1000000,0)</f>
        <v/>
      </c>
      <c r="W2318">
        <f>IF(AND(U2318=1,OR(N2318&lt;&gt;0,J2318&lt;&gt;0)),ABS(S2318)+ROW()/1000000,0)</f>
        <v/>
      </c>
      <c r="X2318">
        <f>IF(AND(U2318=1,T2318=1,C2318&lt;&gt;0),ABS(S2318)+ROW()/1000000,0)</f>
        <v/>
      </c>
    </row>
    <row r="2319">
      <c r="A2319" t="n">
        <v>201912</v>
      </c>
      <c r="B2319" t="inlineStr">
        <is>
          <t>12/2019</t>
        </is>
      </c>
      <c r="C2319" t="n">
        <v>66</v>
      </c>
      <c r="D2319" t="inlineStr">
        <is>
          <t>S66</t>
        </is>
      </c>
      <c r="E2319" t="inlineStr">
        <is>
          <t>Nexa Wyoming (S66)</t>
        </is>
      </c>
      <c r="F2319" t="inlineStr">
        <is>
          <t>Mỹ</t>
        </is>
      </c>
      <c r="G2319" t="inlineStr">
        <is>
          <t>POS</t>
        </is>
      </c>
      <c r="H2319" s="42" t="n">
        <v>76903.73</v>
      </c>
      <c r="I2319" s="42" t="n">
        <v>1698.16</v>
      </c>
      <c r="J2319" s="42" t="n">
        <v>75205.57000000001</v>
      </c>
      <c r="K2319" s="42" t="n">
        <v>1271.06</v>
      </c>
      <c r="L2319" s="42" t="n">
        <v>28</v>
      </c>
      <c r="M2319" s="42" t="n">
        <v>258</v>
      </c>
      <c r="N2319" s="42" t="n">
        <v>73934.50999999999</v>
      </c>
      <c r="O2319" s="42" t="n">
        <v>75205.57000000001</v>
      </c>
      <c r="P2319" s="42" t="n">
        <v>1</v>
      </c>
      <c r="Q2319" s="42" t="n">
        <v>0</v>
      </c>
      <c r="R2319" s="42" t="n">
        <v>0</v>
      </c>
      <c r="S2319" s="42">
        <f>N2319-(J2319-K2319)</f>
        <v/>
      </c>
      <c r="T2319">
        <f>IF(N2319=0,0,IF(AND(ABS(S2319)&gt;Calc!$B$8,ABS(S2319)/ABS(N2319)&gt;Calc!$B$9),1,0))</f>
        <v/>
      </c>
      <c r="U2319">
        <f>IF(AND(A2319=Calc!$B$3,OR(Calc!$B$6="*",G2319=Calc!$B$6),OR(Calc!$B$7="*",F2319=Calc!$B$7)),1,0)</f>
        <v/>
      </c>
      <c r="V2319">
        <f>IF(AND(U2319=1,J2319&gt;0),J2319+ROW()/1000000,0)</f>
        <v/>
      </c>
      <c r="W2319">
        <f>IF(AND(U2319=1,OR(N2319&lt;&gt;0,J2319&lt;&gt;0)),ABS(S2319)+ROW()/1000000,0)</f>
        <v/>
      </c>
      <c r="X2319">
        <f>IF(AND(U2319=1,T2319=1,C2319&lt;&gt;0),ABS(S2319)+ROW()/1000000,0)</f>
        <v/>
      </c>
    </row>
    <row r="2320">
      <c r="A2320" t="n">
        <v>202001</v>
      </c>
      <c r="B2320" t="inlineStr">
        <is>
          <t>01/2020</t>
        </is>
      </c>
      <c r="C2320" t="n">
        <v>0</v>
      </c>
      <c r="D2320" t="inlineStr">
        <is>
          <t>ONL</t>
        </is>
      </c>
      <c r="E2320" t="inlineStr">
        <is>
          <t>Nexa Online (website/app)</t>
        </is>
      </c>
      <c r="F2320" t="inlineStr">
        <is>
          <t>Online</t>
        </is>
      </c>
      <c r="G2320" t="inlineStr">
        <is>
          <t>ONLINE</t>
        </is>
      </c>
      <c r="H2320" s="42" t="n">
        <v>406051.95</v>
      </c>
      <c r="I2320" s="42" t="n">
        <v>14141.15</v>
      </c>
      <c r="J2320" s="42" t="n">
        <v>391910.8</v>
      </c>
      <c r="K2320" s="42" t="n">
        <v>10313.44</v>
      </c>
      <c r="L2320" s="42" t="n">
        <v>227</v>
      </c>
      <c r="M2320" s="42" t="n">
        <v>1536</v>
      </c>
      <c r="N2320" s="42" t="n">
        <v>422718.18</v>
      </c>
      <c r="O2320" s="42" t="n">
        <v>433006.62</v>
      </c>
      <c r="P2320" s="42" t="n">
        <v>3</v>
      </c>
      <c r="Q2320" s="42" t="n">
        <v>0</v>
      </c>
      <c r="R2320" s="42" t="n">
        <v>1</v>
      </c>
      <c r="S2320" s="42">
        <f>N2320-(J2320-K2320)</f>
        <v/>
      </c>
      <c r="T2320">
        <f>IF(N2320=0,0,IF(AND(ABS(S2320)&gt;Calc!$B$8,ABS(S2320)/ABS(N2320)&gt;Calc!$B$9),1,0))</f>
        <v/>
      </c>
      <c r="U2320">
        <f>IF(AND(A2320=Calc!$B$3,OR(Calc!$B$6="*",G2320=Calc!$B$6),OR(Calc!$B$7="*",F2320=Calc!$B$7)),1,0)</f>
        <v/>
      </c>
      <c r="V2320">
        <f>IF(AND(U2320=1,J2320&gt;0),J2320+ROW()/1000000,0)</f>
        <v/>
      </c>
      <c r="W2320">
        <f>IF(AND(U2320=1,OR(N2320&lt;&gt;0,J2320&lt;&gt;0)),ABS(S2320)+ROW()/1000000,0)</f>
        <v/>
      </c>
      <c r="X2320">
        <f>IF(AND(U2320=1,T2320=1,C2320&lt;&gt;0),ABS(S2320)+ROW()/1000000,0)</f>
        <v/>
      </c>
    </row>
    <row r="2321">
      <c r="A2321" t="n">
        <v>202001</v>
      </c>
      <c r="B2321" t="inlineStr">
        <is>
          <t>01/2020</t>
        </is>
      </c>
      <c r="C2321" t="n">
        <v>1</v>
      </c>
      <c r="D2321" t="inlineStr">
        <is>
          <t>S01</t>
        </is>
      </c>
      <c r="E2321" t="inlineStr">
        <is>
          <t>Nexa Australian Capital Territory (S01)</t>
        </is>
      </c>
      <c r="F2321" t="inlineStr">
        <is>
          <t>Úc</t>
        </is>
      </c>
      <c r="G2321" t="inlineStr">
        <is>
          <t>POS</t>
        </is>
      </c>
      <c r="H2321" s="42" t="n">
        <v>16879.91</v>
      </c>
      <c r="I2321" s="42" t="n">
        <v>184.1</v>
      </c>
      <c r="J2321" s="42" t="n">
        <v>16695.81</v>
      </c>
      <c r="K2321" s="42" t="n">
        <v>330</v>
      </c>
      <c r="L2321" s="42" t="n">
        <v>7</v>
      </c>
      <c r="M2321" s="42" t="n">
        <v>63</v>
      </c>
      <c r="N2321" s="42" t="n">
        <v>16365.81</v>
      </c>
      <c r="O2321" s="42" t="n">
        <v>16695.81</v>
      </c>
      <c r="P2321" s="42" t="n">
        <v>0</v>
      </c>
      <c r="Q2321" s="42" t="n">
        <v>0</v>
      </c>
      <c r="R2321" s="42" t="n">
        <v>0</v>
      </c>
      <c r="S2321" s="42">
        <f>N2321-(J2321-K2321)</f>
        <v/>
      </c>
      <c r="T2321">
        <f>IF(N2321=0,0,IF(AND(ABS(S2321)&gt;Calc!$B$8,ABS(S2321)/ABS(N2321)&gt;Calc!$B$9),1,0))</f>
        <v/>
      </c>
      <c r="U2321">
        <f>IF(AND(A2321=Calc!$B$3,OR(Calc!$B$6="*",G2321=Calc!$B$6),OR(Calc!$B$7="*",F2321=Calc!$B$7)),1,0)</f>
        <v/>
      </c>
      <c r="V2321">
        <f>IF(AND(U2321=1,J2321&gt;0),J2321+ROW()/1000000,0)</f>
        <v/>
      </c>
      <c r="W2321">
        <f>IF(AND(U2321=1,OR(N2321&lt;&gt;0,J2321&lt;&gt;0)),ABS(S2321)+ROW()/1000000,0)</f>
        <v/>
      </c>
      <c r="X2321">
        <f>IF(AND(U2321=1,T2321=1,C2321&lt;&gt;0),ABS(S2321)+ROW()/1000000,0)</f>
        <v/>
      </c>
    </row>
    <row r="2322">
      <c r="A2322" t="n">
        <v>202001</v>
      </c>
      <c r="B2322" t="inlineStr">
        <is>
          <t>01/2020</t>
        </is>
      </c>
      <c r="C2322" t="n">
        <v>4</v>
      </c>
      <c r="D2322" t="inlineStr">
        <is>
          <t>S04</t>
        </is>
      </c>
      <c r="E2322" t="inlineStr">
        <is>
          <t>Nexa Tasmania (S04)</t>
        </is>
      </c>
      <c r="F2322" t="inlineStr">
        <is>
          <t>Úc</t>
        </is>
      </c>
      <c r="G2322" t="inlineStr">
        <is>
          <t>POS</t>
        </is>
      </c>
      <c r="H2322" s="42" t="n">
        <v>15412.86</v>
      </c>
      <c r="I2322" s="42" t="n">
        <v>14.49</v>
      </c>
      <c r="J2322" s="42" t="n">
        <v>15398.37</v>
      </c>
      <c r="K2322" s="42" t="n">
        <v>0</v>
      </c>
      <c r="L2322" s="42" t="n">
        <v>6</v>
      </c>
      <c r="M2322" s="42" t="n">
        <v>42</v>
      </c>
      <c r="N2322" s="42" t="n">
        <v>15398.37</v>
      </c>
      <c r="O2322" s="42" t="n">
        <v>15398.37</v>
      </c>
      <c r="P2322" s="42" t="n">
        <v>0</v>
      </c>
      <c r="Q2322" s="42" t="n">
        <v>0</v>
      </c>
      <c r="R2322" s="42" t="n">
        <v>0</v>
      </c>
      <c r="S2322" s="42">
        <f>N2322-(J2322-K2322)</f>
        <v/>
      </c>
      <c r="T2322">
        <f>IF(N2322=0,0,IF(AND(ABS(S2322)&gt;Calc!$B$8,ABS(S2322)/ABS(N2322)&gt;Calc!$B$9),1,0))</f>
        <v/>
      </c>
      <c r="U2322">
        <f>IF(AND(A2322=Calc!$B$3,OR(Calc!$B$6="*",G2322=Calc!$B$6),OR(Calc!$B$7="*",F2322=Calc!$B$7)),1,0)</f>
        <v/>
      </c>
      <c r="V2322">
        <f>IF(AND(U2322=1,J2322&gt;0),J2322+ROW()/1000000,0)</f>
        <v/>
      </c>
      <c r="W2322">
        <f>IF(AND(U2322=1,OR(N2322&lt;&gt;0,J2322&lt;&gt;0)),ABS(S2322)+ROW()/1000000,0)</f>
        <v/>
      </c>
      <c r="X2322">
        <f>IF(AND(U2322=1,T2322=1,C2322&lt;&gt;0),ABS(S2322)+ROW()/1000000,0)</f>
        <v/>
      </c>
    </row>
    <row r="2323">
      <c r="A2323" t="n">
        <v>202001</v>
      </c>
      <c r="B2323" t="inlineStr">
        <is>
          <t>01/2020</t>
        </is>
      </c>
      <c r="C2323" t="n">
        <v>5</v>
      </c>
      <c r="D2323" t="inlineStr">
        <is>
          <t>S05</t>
        </is>
      </c>
      <c r="E2323" t="inlineStr">
        <is>
          <t>Nexa Victoria (S05)</t>
        </is>
      </c>
      <c r="F2323" t="inlineStr">
        <is>
          <t>Úc</t>
        </is>
      </c>
      <c r="G2323" t="inlineStr">
        <is>
          <t>POS</t>
        </is>
      </c>
      <c r="H2323" s="42" t="n">
        <v>13781.45</v>
      </c>
      <c r="I2323" s="42" t="n">
        <v>236.54</v>
      </c>
      <c r="J2323" s="42" t="n">
        <v>13544.91</v>
      </c>
      <c r="K2323" s="42" t="n">
        <v>40.55</v>
      </c>
      <c r="L2323" s="42" t="n">
        <v>11</v>
      </c>
      <c r="M2323" s="42" t="n">
        <v>74</v>
      </c>
      <c r="N2323" s="42" t="n">
        <v>13504.36</v>
      </c>
      <c r="O2323" s="42" t="n">
        <v>13544.91</v>
      </c>
      <c r="P2323" s="42" t="n">
        <v>0</v>
      </c>
      <c r="Q2323" s="42" t="n">
        <v>0</v>
      </c>
      <c r="R2323" s="42" t="n">
        <v>0</v>
      </c>
      <c r="S2323" s="42">
        <f>N2323-(J2323-K2323)</f>
        <v/>
      </c>
      <c r="T2323">
        <f>IF(N2323=0,0,IF(AND(ABS(S2323)&gt;Calc!$B$8,ABS(S2323)/ABS(N2323)&gt;Calc!$B$9),1,0))</f>
        <v/>
      </c>
      <c r="U2323">
        <f>IF(AND(A2323=Calc!$B$3,OR(Calc!$B$6="*",G2323=Calc!$B$6),OR(Calc!$B$7="*",F2323=Calc!$B$7)),1,0)</f>
        <v/>
      </c>
      <c r="V2323">
        <f>IF(AND(U2323=1,J2323&gt;0),J2323+ROW()/1000000,0)</f>
        <v/>
      </c>
      <c r="W2323">
        <f>IF(AND(U2323=1,OR(N2323&lt;&gt;0,J2323&lt;&gt;0)),ABS(S2323)+ROW()/1000000,0)</f>
        <v/>
      </c>
      <c r="X2323">
        <f>IF(AND(U2323=1,T2323=1,C2323&lt;&gt;0),ABS(S2323)+ROW()/1000000,0)</f>
        <v/>
      </c>
    </row>
    <row r="2324">
      <c r="A2324" t="n">
        <v>202001</v>
      </c>
      <c r="B2324" t="inlineStr">
        <is>
          <t>01/2020</t>
        </is>
      </c>
      <c r="C2324" t="n">
        <v>6</v>
      </c>
      <c r="D2324" t="inlineStr">
        <is>
          <t>S06</t>
        </is>
      </c>
      <c r="E2324" t="inlineStr">
        <is>
          <t>Nexa Western Australia (S06)</t>
        </is>
      </c>
      <c r="F2324" t="inlineStr">
        <is>
          <t>Úc</t>
        </is>
      </c>
      <c r="G2324" t="inlineStr">
        <is>
          <t>POS</t>
        </is>
      </c>
      <c r="H2324" s="42" t="n">
        <v>22977.4</v>
      </c>
      <c r="I2324" s="42" t="n">
        <v>234.38</v>
      </c>
      <c r="J2324" s="42" t="n">
        <v>22743.02</v>
      </c>
      <c r="K2324" s="42" t="n">
        <v>48.81</v>
      </c>
      <c r="L2324" s="42" t="n">
        <v>5</v>
      </c>
      <c r="M2324" s="42" t="n">
        <v>71</v>
      </c>
      <c r="N2324" s="42" t="n">
        <v>22694.21</v>
      </c>
      <c r="O2324" s="42" t="n">
        <v>22743.02</v>
      </c>
      <c r="P2324" s="42" t="n">
        <v>0</v>
      </c>
      <c r="Q2324" s="42" t="n">
        <v>0</v>
      </c>
      <c r="R2324" s="42" t="n">
        <v>0</v>
      </c>
      <c r="S2324" s="42">
        <f>N2324-(J2324-K2324)</f>
        <v/>
      </c>
      <c r="T2324">
        <f>IF(N2324=0,0,IF(AND(ABS(S2324)&gt;Calc!$B$8,ABS(S2324)/ABS(N2324)&gt;Calc!$B$9),1,0))</f>
        <v/>
      </c>
      <c r="U2324">
        <f>IF(AND(A2324=Calc!$B$3,OR(Calc!$B$6="*",G2324=Calc!$B$6),OR(Calc!$B$7="*",F2324=Calc!$B$7)),1,0)</f>
        <v/>
      </c>
      <c r="V2324">
        <f>IF(AND(U2324=1,J2324&gt;0),J2324+ROW()/1000000,0)</f>
        <v/>
      </c>
      <c r="W2324">
        <f>IF(AND(U2324=1,OR(N2324&lt;&gt;0,J2324&lt;&gt;0)),ABS(S2324)+ROW()/1000000,0)</f>
        <v/>
      </c>
      <c r="X2324">
        <f>IF(AND(U2324=1,T2324=1,C2324&lt;&gt;0),ABS(S2324)+ROW()/1000000,0)</f>
        <v/>
      </c>
    </row>
    <row r="2325">
      <c r="A2325" t="n">
        <v>202001</v>
      </c>
      <c r="B2325" t="inlineStr">
        <is>
          <t>01/2020</t>
        </is>
      </c>
      <c r="C2325" t="n">
        <v>8</v>
      </c>
      <c r="D2325" t="inlineStr">
        <is>
          <t>S08</t>
        </is>
      </c>
      <c r="E2325" t="inlineStr">
        <is>
          <t>Nexa Newfoundland and Labrador (S08)</t>
        </is>
      </c>
      <c r="F2325" t="inlineStr">
        <is>
          <t>Canada</t>
        </is>
      </c>
      <c r="G2325" t="inlineStr">
        <is>
          <t>POS</t>
        </is>
      </c>
      <c r="H2325" s="42" t="n">
        <v>21504.36</v>
      </c>
      <c r="I2325" s="42" t="n">
        <v>14.84</v>
      </c>
      <c r="J2325" s="42" t="n">
        <v>21489.52</v>
      </c>
      <c r="K2325" s="42" t="n">
        <v>1161.2</v>
      </c>
      <c r="L2325" s="42" t="n">
        <v>16</v>
      </c>
      <c r="M2325" s="42" t="n">
        <v>83</v>
      </c>
      <c r="N2325" s="42" t="n">
        <v>20328.32</v>
      </c>
      <c r="O2325" s="42" t="n">
        <v>21489.52</v>
      </c>
      <c r="P2325" s="42" t="n">
        <v>0</v>
      </c>
      <c r="Q2325" s="42" t="n">
        <v>0</v>
      </c>
      <c r="R2325" s="42" t="n">
        <v>0</v>
      </c>
      <c r="S2325" s="42">
        <f>N2325-(J2325-K2325)</f>
        <v/>
      </c>
      <c r="T2325">
        <f>IF(N2325=0,0,IF(AND(ABS(S2325)&gt;Calc!$B$8,ABS(S2325)/ABS(N2325)&gt;Calc!$B$9),1,0))</f>
        <v/>
      </c>
      <c r="U2325">
        <f>IF(AND(A2325=Calc!$B$3,OR(Calc!$B$6="*",G2325=Calc!$B$6),OR(Calc!$B$7="*",F2325=Calc!$B$7)),1,0)</f>
        <v/>
      </c>
      <c r="V2325">
        <f>IF(AND(U2325=1,J2325&gt;0),J2325+ROW()/1000000,0)</f>
        <v/>
      </c>
      <c r="W2325">
        <f>IF(AND(U2325=1,OR(N2325&lt;&gt;0,J2325&lt;&gt;0)),ABS(S2325)+ROW()/1000000,0)</f>
        <v/>
      </c>
      <c r="X2325">
        <f>IF(AND(U2325=1,T2325=1,C2325&lt;&gt;0),ABS(S2325)+ROW()/1000000,0)</f>
        <v/>
      </c>
    </row>
    <row r="2326">
      <c r="A2326" t="n">
        <v>202001</v>
      </c>
      <c r="B2326" t="inlineStr">
        <is>
          <t>01/2020</t>
        </is>
      </c>
      <c r="C2326" t="n">
        <v>9</v>
      </c>
      <c r="D2326" t="inlineStr">
        <is>
          <t>S09</t>
        </is>
      </c>
      <c r="E2326" t="inlineStr">
        <is>
          <t>Nexa Northwest Territories (S09)</t>
        </is>
      </c>
      <c r="F2326" t="inlineStr">
        <is>
          <t>Canada</t>
        </is>
      </c>
      <c r="G2326" t="inlineStr">
        <is>
          <t>POS</t>
        </is>
      </c>
      <c r="H2326" s="42" t="n">
        <v>28854.98</v>
      </c>
      <c r="I2326" s="42" t="n">
        <v>330.38</v>
      </c>
      <c r="J2326" s="42" t="n">
        <v>28524.6</v>
      </c>
      <c r="K2326" s="42" t="n">
        <v>26.96</v>
      </c>
      <c r="L2326" s="42" t="n">
        <v>20</v>
      </c>
      <c r="M2326" s="42" t="n">
        <v>149</v>
      </c>
      <c r="N2326" s="42" t="n">
        <v>28497.64</v>
      </c>
      <c r="O2326" s="42" t="n">
        <v>28524.6</v>
      </c>
      <c r="P2326" s="42" t="n">
        <v>3</v>
      </c>
      <c r="Q2326" s="42" t="n">
        <v>0</v>
      </c>
      <c r="R2326" s="42" t="n">
        <v>0</v>
      </c>
      <c r="S2326" s="42">
        <f>N2326-(J2326-K2326)</f>
        <v/>
      </c>
      <c r="T2326">
        <f>IF(N2326=0,0,IF(AND(ABS(S2326)&gt;Calc!$B$8,ABS(S2326)/ABS(N2326)&gt;Calc!$B$9),1,0))</f>
        <v/>
      </c>
      <c r="U2326">
        <f>IF(AND(A2326=Calc!$B$3,OR(Calc!$B$6="*",G2326=Calc!$B$6),OR(Calc!$B$7="*",F2326=Calc!$B$7)),1,0)</f>
        <v/>
      </c>
      <c r="V2326">
        <f>IF(AND(U2326=1,J2326&gt;0),J2326+ROW()/1000000,0)</f>
        <v/>
      </c>
      <c r="W2326">
        <f>IF(AND(U2326=1,OR(N2326&lt;&gt;0,J2326&lt;&gt;0)),ABS(S2326)+ROW()/1000000,0)</f>
        <v/>
      </c>
      <c r="X2326">
        <f>IF(AND(U2326=1,T2326=1,C2326&lt;&gt;0),ABS(S2326)+ROW()/1000000,0)</f>
        <v/>
      </c>
    </row>
    <row r="2327">
      <c r="A2327" t="n">
        <v>202001</v>
      </c>
      <c r="B2327" t="inlineStr">
        <is>
          <t>01/2020</t>
        </is>
      </c>
      <c r="C2327" t="n">
        <v>10</v>
      </c>
      <c r="D2327" t="inlineStr">
        <is>
          <t>S10</t>
        </is>
      </c>
      <c r="E2327" t="inlineStr">
        <is>
          <t>Nexa Nunavut (S10)</t>
        </is>
      </c>
      <c r="F2327" t="inlineStr">
        <is>
          <t>Canada</t>
        </is>
      </c>
      <c r="G2327" t="inlineStr">
        <is>
          <t>POS</t>
        </is>
      </c>
      <c r="H2327" s="42" t="n">
        <v>17651.75</v>
      </c>
      <c r="I2327" s="42" t="n">
        <v>106.54</v>
      </c>
      <c r="J2327" s="42" t="n">
        <v>17545.21</v>
      </c>
      <c r="K2327" s="42" t="n">
        <v>412.58</v>
      </c>
      <c r="L2327" s="42" t="n">
        <v>18</v>
      </c>
      <c r="M2327" s="42" t="n">
        <v>108</v>
      </c>
      <c r="N2327" s="42" t="n">
        <v>17132.63</v>
      </c>
      <c r="O2327" s="42" t="n">
        <v>17545.21</v>
      </c>
      <c r="P2327" s="42" t="n">
        <v>1</v>
      </c>
      <c r="Q2327" s="42" t="n">
        <v>0</v>
      </c>
      <c r="R2327" s="42" t="n">
        <v>0</v>
      </c>
      <c r="S2327" s="42">
        <f>N2327-(J2327-K2327)</f>
        <v/>
      </c>
      <c r="T2327">
        <f>IF(N2327=0,0,IF(AND(ABS(S2327)&gt;Calc!$B$8,ABS(S2327)/ABS(N2327)&gt;Calc!$B$9),1,0))</f>
        <v/>
      </c>
      <c r="U2327">
        <f>IF(AND(A2327=Calc!$B$3,OR(Calc!$B$6="*",G2327=Calc!$B$6),OR(Calc!$B$7="*",F2327=Calc!$B$7)),1,0)</f>
        <v/>
      </c>
      <c r="V2327">
        <f>IF(AND(U2327=1,J2327&gt;0),J2327+ROW()/1000000,0)</f>
        <v/>
      </c>
      <c r="W2327">
        <f>IF(AND(U2327=1,OR(N2327&lt;&gt;0,J2327&lt;&gt;0)),ABS(S2327)+ROW()/1000000,0)</f>
        <v/>
      </c>
      <c r="X2327">
        <f>IF(AND(U2327=1,T2327=1,C2327&lt;&gt;0),ABS(S2327)+ROW()/1000000,0)</f>
        <v/>
      </c>
    </row>
    <row r="2328">
      <c r="A2328" t="n">
        <v>202001</v>
      </c>
      <c r="B2328" t="inlineStr">
        <is>
          <t>01/2020</t>
        </is>
      </c>
      <c r="C2328" t="n">
        <v>12</v>
      </c>
      <c r="D2328" t="inlineStr">
        <is>
          <t>S12</t>
        </is>
      </c>
      <c r="E2328" t="inlineStr">
        <is>
          <t>Nexa Basse-Normandie (S12)</t>
        </is>
      </c>
      <c r="F2328" t="inlineStr">
        <is>
          <t>Pháp</t>
        </is>
      </c>
      <c r="G2328" t="inlineStr">
        <is>
          <t>POS</t>
        </is>
      </c>
      <c r="H2328" s="42" t="n">
        <v>6094.96</v>
      </c>
      <c r="I2328" s="42" t="n">
        <v>0</v>
      </c>
      <c r="J2328" s="42" t="n">
        <v>6094.96</v>
      </c>
      <c r="K2328" s="42" t="n">
        <v>0</v>
      </c>
      <c r="L2328" s="42" t="n">
        <v>2</v>
      </c>
      <c r="M2328" s="42" t="n">
        <v>18</v>
      </c>
      <c r="N2328" s="42" t="n">
        <v>6094.96</v>
      </c>
      <c r="O2328" s="42" t="n">
        <v>6094.96</v>
      </c>
      <c r="P2328" s="42" t="n">
        <v>0</v>
      </c>
      <c r="Q2328" s="42" t="n">
        <v>0</v>
      </c>
      <c r="R2328" s="42" t="n">
        <v>0</v>
      </c>
      <c r="S2328" s="42">
        <f>N2328-(J2328-K2328)</f>
        <v/>
      </c>
      <c r="T2328">
        <f>IF(N2328=0,0,IF(AND(ABS(S2328)&gt;Calc!$B$8,ABS(S2328)/ABS(N2328)&gt;Calc!$B$9),1,0))</f>
        <v/>
      </c>
      <c r="U2328">
        <f>IF(AND(A2328=Calc!$B$3,OR(Calc!$B$6="*",G2328=Calc!$B$6),OR(Calc!$B$7="*",F2328=Calc!$B$7)),1,0)</f>
        <v/>
      </c>
      <c r="V2328">
        <f>IF(AND(U2328=1,J2328&gt;0),J2328+ROW()/1000000,0)</f>
        <v/>
      </c>
      <c r="W2328">
        <f>IF(AND(U2328=1,OR(N2328&lt;&gt;0,J2328&lt;&gt;0)),ABS(S2328)+ROW()/1000000,0)</f>
        <v/>
      </c>
      <c r="X2328">
        <f>IF(AND(U2328=1,T2328=1,C2328&lt;&gt;0),ABS(S2328)+ROW()/1000000,0)</f>
        <v/>
      </c>
    </row>
    <row r="2329">
      <c r="A2329" t="n">
        <v>202001</v>
      </c>
      <c r="B2329" t="inlineStr">
        <is>
          <t>01/2020</t>
        </is>
      </c>
      <c r="C2329" t="n">
        <v>13</v>
      </c>
      <c r="D2329" t="inlineStr">
        <is>
          <t>S13</t>
        </is>
      </c>
      <c r="E2329" t="inlineStr">
        <is>
          <t>Nexa Corse (S13)</t>
        </is>
      </c>
      <c r="F2329" t="inlineStr">
        <is>
          <t>Pháp</t>
        </is>
      </c>
      <c r="G2329" t="inlineStr">
        <is>
          <t>POS</t>
        </is>
      </c>
      <c r="H2329" s="42" t="n">
        <v>6235.06</v>
      </c>
      <c r="I2329" s="42" t="n">
        <v>0</v>
      </c>
      <c r="J2329" s="42" t="n">
        <v>6235.06</v>
      </c>
      <c r="K2329" s="42" t="n">
        <v>0</v>
      </c>
      <c r="L2329" s="42" t="n">
        <v>2</v>
      </c>
      <c r="M2329" s="42" t="n">
        <v>25</v>
      </c>
      <c r="N2329" s="42" t="n">
        <v>6235.06</v>
      </c>
      <c r="O2329" s="42" t="n">
        <v>6235.06</v>
      </c>
      <c r="P2329" s="42" t="n">
        <v>0</v>
      </c>
      <c r="Q2329" s="42" t="n">
        <v>0</v>
      </c>
      <c r="R2329" s="42" t="n">
        <v>0</v>
      </c>
      <c r="S2329" s="42">
        <f>N2329-(J2329-K2329)</f>
        <v/>
      </c>
      <c r="T2329">
        <f>IF(N2329=0,0,IF(AND(ABS(S2329)&gt;Calc!$B$8,ABS(S2329)/ABS(N2329)&gt;Calc!$B$9),1,0))</f>
        <v/>
      </c>
      <c r="U2329">
        <f>IF(AND(A2329=Calc!$B$3,OR(Calc!$B$6="*",G2329=Calc!$B$6),OR(Calc!$B$7="*",F2329=Calc!$B$7)),1,0)</f>
        <v/>
      </c>
      <c r="V2329">
        <f>IF(AND(U2329=1,J2329&gt;0),J2329+ROW()/1000000,0)</f>
        <v/>
      </c>
      <c r="W2329">
        <f>IF(AND(U2329=1,OR(N2329&lt;&gt;0,J2329&lt;&gt;0)),ABS(S2329)+ROW()/1000000,0)</f>
        <v/>
      </c>
      <c r="X2329">
        <f>IF(AND(U2329=1,T2329=1,C2329&lt;&gt;0),ABS(S2329)+ROW()/1000000,0)</f>
        <v/>
      </c>
    </row>
    <row r="2330">
      <c r="A2330" t="n">
        <v>202001</v>
      </c>
      <c r="B2330" t="inlineStr">
        <is>
          <t>01/2020</t>
        </is>
      </c>
      <c r="C2330" t="n">
        <v>14</v>
      </c>
      <c r="D2330" t="inlineStr">
        <is>
          <t>S14</t>
        </is>
      </c>
      <c r="E2330" t="inlineStr">
        <is>
          <t>Nexa Franche-Comté (S14)</t>
        </is>
      </c>
      <c r="F2330" t="inlineStr">
        <is>
          <t>Pháp</t>
        </is>
      </c>
      <c r="G2330" t="inlineStr">
        <is>
          <t>POS</t>
        </is>
      </c>
      <c r="H2330" s="42" t="n">
        <v>12903.78</v>
      </c>
      <c r="I2330" s="42" t="n">
        <v>209.05</v>
      </c>
      <c r="J2330" s="42" t="n">
        <v>12694.73</v>
      </c>
      <c r="K2330" s="42" t="n">
        <v>0</v>
      </c>
      <c r="L2330" s="42" t="n">
        <v>4</v>
      </c>
      <c r="M2330" s="42" t="n">
        <v>24</v>
      </c>
      <c r="N2330" s="42" t="n">
        <v>12694.73</v>
      </c>
      <c r="O2330" s="42" t="n">
        <v>12694.73</v>
      </c>
      <c r="P2330" s="42" t="n">
        <v>0</v>
      </c>
      <c r="Q2330" s="42" t="n">
        <v>0</v>
      </c>
      <c r="R2330" s="42" t="n">
        <v>0</v>
      </c>
      <c r="S2330" s="42">
        <f>N2330-(J2330-K2330)</f>
        <v/>
      </c>
      <c r="T2330">
        <f>IF(N2330=0,0,IF(AND(ABS(S2330)&gt;Calc!$B$8,ABS(S2330)/ABS(N2330)&gt;Calc!$B$9),1,0))</f>
        <v/>
      </c>
      <c r="U2330">
        <f>IF(AND(A2330=Calc!$B$3,OR(Calc!$B$6="*",G2330=Calc!$B$6),OR(Calc!$B$7="*",F2330=Calc!$B$7)),1,0)</f>
        <v/>
      </c>
      <c r="V2330">
        <f>IF(AND(U2330=1,J2330&gt;0),J2330+ROW()/1000000,0)</f>
        <v/>
      </c>
      <c r="W2330">
        <f>IF(AND(U2330=1,OR(N2330&lt;&gt;0,J2330&lt;&gt;0)),ABS(S2330)+ROW()/1000000,0)</f>
        <v/>
      </c>
      <c r="X2330">
        <f>IF(AND(U2330=1,T2330=1,C2330&lt;&gt;0),ABS(S2330)+ROW()/1000000,0)</f>
        <v/>
      </c>
    </row>
    <row r="2331">
      <c r="A2331" t="n">
        <v>202001</v>
      </c>
      <c r="B2331" t="inlineStr">
        <is>
          <t>01/2020</t>
        </is>
      </c>
      <c r="C2331" t="n">
        <v>15</v>
      </c>
      <c r="D2331" t="inlineStr">
        <is>
          <t>S15</t>
        </is>
      </c>
      <c r="E2331" t="inlineStr">
        <is>
          <t>Nexa La Réunion (S15)</t>
        </is>
      </c>
      <c r="F2331" t="inlineStr">
        <is>
          <t>Pháp</t>
        </is>
      </c>
      <c r="G2331" t="inlineStr">
        <is>
          <t>POS</t>
        </is>
      </c>
      <c r="H2331" s="42" t="n">
        <v>8531.58</v>
      </c>
      <c r="I2331" s="42" t="n">
        <v>108.33</v>
      </c>
      <c r="J2331" s="42" t="n">
        <v>8423.25</v>
      </c>
      <c r="K2331" s="42" t="n">
        <v>104.38</v>
      </c>
      <c r="L2331" s="42" t="n">
        <v>3</v>
      </c>
      <c r="M2331" s="42" t="n">
        <v>19</v>
      </c>
      <c r="N2331" s="42" t="n">
        <v>8318.870000000001</v>
      </c>
      <c r="O2331" s="42" t="n">
        <v>8423.25</v>
      </c>
      <c r="P2331" s="42" t="n">
        <v>0</v>
      </c>
      <c r="Q2331" s="42" t="n">
        <v>0</v>
      </c>
      <c r="R2331" s="42" t="n">
        <v>0</v>
      </c>
      <c r="S2331" s="42">
        <f>N2331-(J2331-K2331)</f>
        <v/>
      </c>
      <c r="T2331">
        <f>IF(N2331=0,0,IF(AND(ABS(S2331)&gt;Calc!$B$8,ABS(S2331)/ABS(N2331)&gt;Calc!$B$9),1,0))</f>
        <v/>
      </c>
      <c r="U2331">
        <f>IF(AND(A2331=Calc!$B$3,OR(Calc!$B$6="*",G2331=Calc!$B$6),OR(Calc!$B$7="*",F2331=Calc!$B$7)),1,0)</f>
        <v/>
      </c>
      <c r="V2331">
        <f>IF(AND(U2331=1,J2331&gt;0),J2331+ROW()/1000000,0)</f>
        <v/>
      </c>
      <c r="W2331">
        <f>IF(AND(U2331=1,OR(N2331&lt;&gt;0,J2331&lt;&gt;0)),ABS(S2331)+ROW()/1000000,0)</f>
        <v/>
      </c>
      <c r="X2331">
        <f>IF(AND(U2331=1,T2331=1,C2331&lt;&gt;0),ABS(S2331)+ROW()/1000000,0)</f>
        <v/>
      </c>
    </row>
    <row r="2332">
      <c r="A2332" t="n">
        <v>202001</v>
      </c>
      <c r="B2332" t="inlineStr">
        <is>
          <t>01/2020</t>
        </is>
      </c>
      <c r="C2332" t="n">
        <v>16</v>
      </c>
      <c r="D2332" t="inlineStr">
        <is>
          <t>S16</t>
        </is>
      </c>
      <c r="E2332" t="inlineStr">
        <is>
          <t>Nexa Limousin (S16)</t>
        </is>
      </c>
      <c r="F2332" t="inlineStr">
        <is>
          <t>Pháp</t>
        </is>
      </c>
      <c r="G2332" t="inlineStr">
        <is>
          <t>POS</t>
        </is>
      </c>
      <c r="H2332" s="42" t="n">
        <v>8496.610000000001</v>
      </c>
      <c r="I2332" s="42" t="n">
        <v>379.6</v>
      </c>
      <c r="J2332" s="42" t="n">
        <v>8117.01</v>
      </c>
      <c r="K2332" s="42" t="n">
        <v>481.65</v>
      </c>
      <c r="L2332" s="42" t="n">
        <v>5</v>
      </c>
      <c r="M2332" s="42" t="n">
        <v>44</v>
      </c>
      <c r="N2332" s="42" t="n">
        <v>8117.01</v>
      </c>
      <c r="O2332" s="42" t="n">
        <v>8117.01</v>
      </c>
      <c r="P2332" s="42" t="n">
        <v>0</v>
      </c>
      <c r="Q2332" s="42" t="n">
        <v>0</v>
      </c>
      <c r="R2332" s="42" t="n">
        <v>0</v>
      </c>
      <c r="S2332" s="42">
        <f>N2332-(J2332-K2332)</f>
        <v/>
      </c>
      <c r="T2332">
        <f>IF(N2332=0,0,IF(AND(ABS(S2332)&gt;Calc!$B$8,ABS(S2332)/ABS(N2332)&gt;Calc!$B$9),1,0))</f>
        <v/>
      </c>
      <c r="U2332">
        <f>IF(AND(A2332=Calc!$B$3,OR(Calc!$B$6="*",G2332=Calc!$B$6),OR(Calc!$B$7="*",F2332=Calc!$B$7)),1,0)</f>
        <v/>
      </c>
      <c r="V2332">
        <f>IF(AND(U2332=1,J2332&gt;0),J2332+ROW()/1000000,0)</f>
        <v/>
      </c>
      <c r="W2332">
        <f>IF(AND(U2332=1,OR(N2332&lt;&gt;0,J2332&lt;&gt;0)),ABS(S2332)+ROW()/1000000,0)</f>
        <v/>
      </c>
      <c r="X2332">
        <f>IF(AND(U2332=1,T2332=1,C2332&lt;&gt;0),ABS(S2332)+ROW()/1000000,0)</f>
        <v/>
      </c>
    </row>
    <row r="2333">
      <c r="A2333" t="n">
        <v>202001</v>
      </c>
      <c r="B2333" t="inlineStr">
        <is>
          <t>01/2020</t>
        </is>
      </c>
      <c r="C2333" t="n">
        <v>17</v>
      </c>
      <c r="D2333" t="inlineStr">
        <is>
          <t>S17</t>
        </is>
      </c>
      <c r="E2333" t="inlineStr">
        <is>
          <t>Nexa Martinique (S17)</t>
        </is>
      </c>
      <c r="F2333" t="inlineStr">
        <is>
          <t>Pháp</t>
        </is>
      </c>
      <c r="G2333" t="inlineStr">
        <is>
          <t>POS</t>
        </is>
      </c>
      <c r="H2333" s="42" t="n">
        <v>10036.87</v>
      </c>
      <c r="I2333" s="42" t="n">
        <v>355.95</v>
      </c>
      <c r="J2333" s="42" t="n">
        <v>9680.92</v>
      </c>
      <c r="K2333" s="42" t="n">
        <v>0</v>
      </c>
      <c r="L2333" s="42" t="n">
        <v>4</v>
      </c>
      <c r="M2333" s="42" t="n">
        <v>25</v>
      </c>
      <c r="N2333" s="42" t="n">
        <v>9680.92</v>
      </c>
      <c r="O2333" s="42" t="n">
        <v>9680.92</v>
      </c>
      <c r="P2333" s="42" t="n">
        <v>0</v>
      </c>
      <c r="Q2333" s="42" t="n">
        <v>0</v>
      </c>
      <c r="R2333" s="42" t="n">
        <v>0</v>
      </c>
      <c r="S2333" s="42">
        <f>N2333-(J2333-K2333)</f>
        <v/>
      </c>
      <c r="T2333">
        <f>IF(N2333=0,0,IF(AND(ABS(S2333)&gt;Calc!$B$8,ABS(S2333)/ABS(N2333)&gt;Calc!$B$9),1,0))</f>
        <v/>
      </c>
      <c r="U2333">
        <f>IF(AND(A2333=Calc!$B$3,OR(Calc!$B$6="*",G2333=Calc!$B$6),OR(Calc!$B$7="*",F2333=Calc!$B$7)),1,0)</f>
        <v/>
      </c>
      <c r="V2333">
        <f>IF(AND(U2333=1,J2333&gt;0),J2333+ROW()/1000000,0)</f>
        <v/>
      </c>
      <c r="W2333">
        <f>IF(AND(U2333=1,OR(N2333&lt;&gt;0,J2333&lt;&gt;0)),ABS(S2333)+ROW()/1000000,0)</f>
        <v/>
      </c>
      <c r="X2333">
        <f>IF(AND(U2333=1,T2333=1,C2333&lt;&gt;0),ABS(S2333)+ROW()/1000000,0)</f>
        <v/>
      </c>
    </row>
    <row r="2334">
      <c r="A2334" t="n">
        <v>202001</v>
      </c>
      <c r="B2334" t="inlineStr">
        <is>
          <t>01/2020</t>
        </is>
      </c>
      <c r="C2334" t="n">
        <v>18</v>
      </c>
      <c r="D2334" t="inlineStr">
        <is>
          <t>S18</t>
        </is>
      </c>
      <c r="E2334" t="inlineStr">
        <is>
          <t>Nexa Mayotte (S18)</t>
        </is>
      </c>
      <c r="F2334" t="inlineStr">
        <is>
          <t>Pháp</t>
        </is>
      </c>
      <c r="G2334" t="inlineStr">
        <is>
          <t>POS</t>
        </is>
      </c>
      <c r="H2334" s="42" t="n">
        <v>2032.39</v>
      </c>
      <c r="I2334" s="42" t="n">
        <v>58.05</v>
      </c>
      <c r="J2334" s="42" t="n">
        <v>1974.34</v>
      </c>
      <c r="K2334" s="42" t="n">
        <v>0</v>
      </c>
      <c r="L2334" s="42" t="n">
        <v>4</v>
      </c>
      <c r="M2334" s="42" t="n">
        <v>19</v>
      </c>
      <c r="N2334" s="42" t="n">
        <v>1974.34</v>
      </c>
      <c r="O2334" s="42" t="n">
        <v>1974.34</v>
      </c>
      <c r="P2334" s="42" t="n">
        <v>0</v>
      </c>
      <c r="Q2334" s="42" t="n">
        <v>0</v>
      </c>
      <c r="R2334" s="42" t="n">
        <v>0</v>
      </c>
      <c r="S2334" s="42">
        <f>N2334-(J2334-K2334)</f>
        <v/>
      </c>
      <c r="T2334">
        <f>IF(N2334=0,0,IF(AND(ABS(S2334)&gt;Calc!$B$8,ABS(S2334)/ABS(N2334)&gt;Calc!$B$9),1,0))</f>
        <v/>
      </c>
      <c r="U2334">
        <f>IF(AND(A2334=Calc!$B$3,OR(Calc!$B$6="*",G2334=Calc!$B$6),OR(Calc!$B$7="*",F2334=Calc!$B$7)),1,0)</f>
        <v/>
      </c>
      <c r="V2334">
        <f>IF(AND(U2334=1,J2334&gt;0),J2334+ROW()/1000000,0)</f>
        <v/>
      </c>
      <c r="W2334">
        <f>IF(AND(U2334=1,OR(N2334&lt;&gt;0,J2334&lt;&gt;0)),ABS(S2334)+ROW()/1000000,0)</f>
        <v/>
      </c>
      <c r="X2334">
        <f>IF(AND(U2334=1,T2334=1,C2334&lt;&gt;0),ABS(S2334)+ROW()/1000000,0)</f>
        <v/>
      </c>
    </row>
    <row r="2335">
      <c r="A2335" t="n">
        <v>202001</v>
      </c>
      <c r="B2335" t="inlineStr">
        <is>
          <t>01/2020</t>
        </is>
      </c>
      <c r="C2335" t="n">
        <v>19</v>
      </c>
      <c r="D2335" t="inlineStr">
        <is>
          <t>S19</t>
        </is>
      </c>
      <c r="E2335" t="inlineStr">
        <is>
          <t>Nexa Berlin (S19)</t>
        </is>
      </c>
      <c r="F2335" t="inlineStr">
        <is>
          <t>Đức</t>
        </is>
      </c>
      <c r="G2335" t="inlineStr">
        <is>
          <t>POS</t>
        </is>
      </c>
      <c r="H2335" s="42" t="n">
        <v>13261.86</v>
      </c>
      <c r="I2335" s="42" t="n">
        <v>0</v>
      </c>
      <c r="J2335" s="42" t="n">
        <v>13261.86</v>
      </c>
      <c r="K2335" s="42" t="n">
        <v>6.88</v>
      </c>
      <c r="L2335" s="42" t="n">
        <v>7</v>
      </c>
      <c r="M2335" s="42" t="n">
        <v>56</v>
      </c>
      <c r="N2335" s="42" t="n">
        <v>13261.86</v>
      </c>
      <c r="O2335" s="42" t="n">
        <v>13261.86</v>
      </c>
      <c r="P2335" s="42" t="n">
        <v>0</v>
      </c>
      <c r="Q2335" s="42" t="n">
        <v>0</v>
      </c>
      <c r="R2335" s="42" t="n">
        <v>0</v>
      </c>
      <c r="S2335" s="42">
        <f>N2335-(J2335-K2335)</f>
        <v/>
      </c>
      <c r="T2335">
        <f>IF(N2335=0,0,IF(AND(ABS(S2335)&gt;Calc!$B$8,ABS(S2335)/ABS(N2335)&gt;Calc!$B$9),1,0))</f>
        <v/>
      </c>
      <c r="U2335">
        <f>IF(AND(A2335=Calc!$B$3,OR(Calc!$B$6="*",G2335=Calc!$B$6),OR(Calc!$B$7="*",F2335=Calc!$B$7)),1,0)</f>
        <v/>
      </c>
      <c r="V2335">
        <f>IF(AND(U2335=1,J2335&gt;0),J2335+ROW()/1000000,0)</f>
        <v/>
      </c>
      <c r="W2335">
        <f>IF(AND(U2335=1,OR(N2335&lt;&gt;0,J2335&lt;&gt;0)),ABS(S2335)+ROW()/1000000,0)</f>
        <v/>
      </c>
      <c r="X2335">
        <f>IF(AND(U2335=1,T2335=1,C2335&lt;&gt;0),ABS(S2335)+ROW()/1000000,0)</f>
        <v/>
      </c>
    </row>
    <row r="2336">
      <c r="A2336" t="n">
        <v>202001</v>
      </c>
      <c r="B2336" t="inlineStr">
        <is>
          <t>01/2020</t>
        </is>
      </c>
      <c r="C2336" t="n">
        <v>21</v>
      </c>
      <c r="D2336" t="inlineStr">
        <is>
          <t>S21</t>
        </is>
      </c>
      <c r="E2336" t="inlineStr">
        <is>
          <t>Nexa Freie Hansestadt Bremen (S21)</t>
        </is>
      </c>
      <c r="F2336" t="inlineStr">
        <is>
          <t>Đức</t>
        </is>
      </c>
      <c r="G2336" t="inlineStr">
        <is>
          <t>POS</t>
        </is>
      </c>
      <c r="H2336" s="42" t="n">
        <v>12941.57</v>
      </c>
      <c r="I2336" s="42" t="n">
        <v>126.75</v>
      </c>
      <c r="J2336" s="42" t="n">
        <v>12814.82</v>
      </c>
      <c r="K2336" s="42" t="n">
        <v>0</v>
      </c>
      <c r="L2336" s="42" t="n">
        <v>11</v>
      </c>
      <c r="M2336" s="42" t="n">
        <v>56</v>
      </c>
      <c r="N2336" s="42" t="n">
        <v>12814.82</v>
      </c>
      <c r="O2336" s="42" t="n">
        <v>12814.82</v>
      </c>
      <c r="P2336" s="42" t="n">
        <v>2</v>
      </c>
      <c r="Q2336" s="42" t="n">
        <v>0</v>
      </c>
      <c r="R2336" s="42" t="n">
        <v>0</v>
      </c>
      <c r="S2336" s="42">
        <f>N2336-(J2336-K2336)</f>
        <v/>
      </c>
      <c r="T2336">
        <f>IF(N2336=0,0,IF(AND(ABS(S2336)&gt;Calc!$B$8,ABS(S2336)/ABS(N2336)&gt;Calc!$B$9),1,0))</f>
        <v/>
      </c>
      <c r="U2336">
        <f>IF(AND(A2336=Calc!$B$3,OR(Calc!$B$6="*",G2336=Calc!$B$6),OR(Calc!$B$7="*",F2336=Calc!$B$7)),1,0)</f>
        <v/>
      </c>
      <c r="V2336">
        <f>IF(AND(U2336=1,J2336&gt;0),J2336+ROW()/1000000,0)</f>
        <v/>
      </c>
      <c r="W2336">
        <f>IF(AND(U2336=1,OR(N2336&lt;&gt;0,J2336&lt;&gt;0)),ABS(S2336)+ROW()/1000000,0)</f>
        <v/>
      </c>
      <c r="X2336">
        <f>IF(AND(U2336=1,T2336=1,C2336&lt;&gt;0),ABS(S2336)+ROW()/1000000,0)</f>
        <v/>
      </c>
    </row>
    <row r="2337">
      <c r="A2337" t="n">
        <v>202001</v>
      </c>
      <c r="B2337" t="inlineStr">
        <is>
          <t>01/2020</t>
        </is>
      </c>
      <c r="C2337" t="n">
        <v>22</v>
      </c>
      <c r="D2337" t="inlineStr">
        <is>
          <t>S22</t>
        </is>
      </c>
      <c r="E2337" t="inlineStr">
        <is>
          <t>Nexa Freistaat Thüringen (S22)</t>
        </is>
      </c>
      <c r="F2337" t="inlineStr">
        <is>
          <t>Đức</t>
        </is>
      </c>
      <c r="G2337" t="inlineStr">
        <is>
          <t>POS</t>
        </is>
      </c>
      <c r="H2337" s="42" t="n">
        <v>20305.18</v>
      </c>
      <c r="I2337" s="42" t="n">
        <v>367.95</v>
      </c>
      <c r="J2337" s="42" t="n">
        <v>19937.23</v>
      </c>
      <c r="K2337" s="42" t="n">
        <v>1136.2</v>
      </c>
      <c r="L2337" s="42" t="n">
        <v>11</v>
      </c>
      <c r="M2337" s="42" t="n">
        <v>79</v>
      </c>
      <c r="N2337" s="42" t="n">
        <v>18801.03</v>
      </c>
      <c r="O2337" s="42" t="n">
        <v>19937.23</v>
      </c>
      <c r="P2337" s="42" t="n">
        <v>0</v>
      </c>
      <c r="Q2337" s="42" t="n">
        <v>0</v>
      </c>
      <c r="R2337" s="42" t="n">
        <v>0</v>
      </c>
      <c r="S2337" s="42">
        <f>N2337-(J2337-K2337)</f>
        <v/>
      </c>
      <c r="T2337">
        <f>IF(N2337=0,0,IF(AND(ABS(S2337)&gt;Calc!$B$8,ABS(S2337)/ABS(N2337)&gt;Calc!$B$9),1,0))</f>
        <v/>
      </c>
      <c r="U2337">
        <f>IF(AND(A2337=Calc!$B$3,OR(Calc!$B$6="*",G2337=Calc!$B$6),OR(Calc!$B$7="*",F2337=Calc!$B$7)),1,0)</f>
        <v/>
      </c>
      <c r="V2337">
        <f>IF(AND(U2337=1,J2337&gt;0),J2337+ROW()/1000000,0)</f>
        <v/>
      </c>
      <c r="W2337">
        <f>IF(AND(U2337=1,OR(N2337&lt;&gt;0,J2337&lt;&gt;0)),ABS(S2337)+ROW()/1000000,0)</f>
        <v/>
      </c>
      <c r="X2337">
        <f>IF(AND(U2337=1,T2337=1,C2337&lt;&gt;0),ABS(S2337)+ROW()/1000000,0)</f>
        <v/>
      </c>
    </row>
    <row r="2338">
      <c r="A2338" t="n">
        <v>202001</v>
      </c>
      <c r="B2338" t="inlineStr">
        <is>
          <t>01/2020</t>
        </is>
      </c>
      <c r="C2338" t="n">
        <v>23</v>
      </c>
      <c r="D2338" t="inlineStr">
        <is>
          <t>S23</t>
        </is>
      </c>
      <c r="E2338" t="inlineStr">
        <is>
          <t>Nexa Hamburg (S23)</t>
        </is>
      </c>
      <c r="F2338" t="inlineStr">
        <is>
          <t>Đức</t>
        </is>
      </c>
      <c r="G2338" t="inlineStr">
        <is>
          <t>POS</t>
        </is>
      </c>
      <c r="H2338" s="42" t="n">
        <v>37017.6</v>
      </c>
      <c r="I2338" s="42" t="n">
        <v>869.89</v>
      </c>
      <c r="J2338" s="42" t="n">
        <v>36147.71</v>
      </c>
      <c r="K2338" s="42" t="n">
        <v>533.9</v>
      </c>
      <c r="L2338" s="42" t="n">
        <v>11</v>
      </c>
      <c r="M2338" s="42" t="n">
        <v>120</v>
      </c>
      <c r="N2338" s="42" t="n">
        <v>35613.81</v>
      </c>
      <c r="O2338" s="42" t="n">
        <v>36147.71</v>
      </c>
      <c r="P2338" s="42" t="n">
        <v>0</v>
      </c>
      <c r="Q2338" s="42" t="n">
        <v>0</v>
      </c>
      <c r="R2338" s="42" t="n">
        <v>0</v>
      </c>
      <c r="S2338" s="42">
        <f>N2338-(J2338-K2338)</f>
        <v/>
      </c>
      <c r="T2338">
        <f>IF(N2338=0,0,IF(AND(ABS(S2338)&gt;Calc!$B$8,ABS(S2338)/ABS(N2338)&gt;Calc!$B$9),1,0))</f>
        <v/>
      </c>
      <c r="U2338">
        <f>IF(AND(A2338=Calc!$B$3,OR(Calc!$B$6="*",G2338=Calc!$B$6),OR(Calc!$B$7="*",F2338=Calc!$B$7)),1,0)</f>
        <v/>
      </c>
      <c r="V2338">
        <f>IF(AND(U2338=1,J2338&gt;0),J2338+ROW()/1000000,0)</f>
        <v/>
      </c>
      <c r="W2338">
        <f>IF(AND(U2338=1,OR(N2338&lt;&gt;0,J2338&lt;&gt;0)),ABS(S2338)+ROW()/1000000,0)</f>
        <v/>
      </c>
      <c r="X2338">
        <f>IF(AND(U2338=1,T2338=1,C2338&lt;&gt;0),ABS(S2338)+ROW()/1000000,0)</f>
        <v/>
      </c>
    </row>
    <row r="2339">
      <c r="A2339" t="n">
        <v>202001</v>
      </c>
      <c r="B2339" t="inlineStr">
        <is>
          <t>01/2020</t>
        </is>
      </c>
      <c r="C2339" t="n">
        <v>24</v>
      </c>
      <c r="D2339" t="inlineStr">
        <is>
          <t>S24</t>
        </is>
      </c>
      <c r="E2339" t="inlineStr">
        <is>
          <t>Nexa Hessen (S24)</t>
        </is>
      </c>
      <c r="F2339" t="inlineStr">
        <is>
          <t>Đức</t>
        </is>
      </c>
      <c r="G2339" t="inlineStr">
        <is>
          <t>POS</t>
        </is>
      </c>
      <c r="H2339" s="42" t="n">
        <v>3994.35</v>
      </c>
      <c r="I2339" s="42" t="n">
        <v>0</v>
      </c>
      <c r="J2339" s="42" t="n">
        <v>3994.35</v>
      </c>
      <c r="K2339" s="42" t="n">
        <v>0</v>
      </c>
      <c r="L2339" s="42" t="n">
        <v>4</v>
      </c>
      <c r="M2339" s="42" t="n">
        <v>14</v>
      </c>
      <c r="N2339" s="42" t="n">
        <v>3994.35</v>
      </c>
      <c r="O2339" s="42" t="n">
        <v>3994.35</v>
      </c>
      <c r="P2339" s="42" t="n">
        <v>1</v>
      </c>
      <c r="Q2339" s="42" t="n">
        <v>0</v>
      </c>
      <c r="R2339" s="42" t="n">
        <v>0</v>
      </c>
      <c r="S2339" s="42">
        <f>N2339-(J2339-K2339)</f>
        <v/>
      </c>
      <c r="T2339">
        <f>IF(N2339=0,0,IF(AND(ABS(S2339)&gt;Calc!$B$8,ABS(S2339)/ABS(N2339)&gt;Calc!$B$9),1,0))</f>
        <v/>
      </c>
      <c r="U2339">
        <f>IF(AND(A2339=Calc!$B$3,OR(Calc!$B$6="*",G2339=Calc!$B$6),OR(Calc!$B$7="*",F2339=Calc!$B$7)),1,0)</f>
        <v/>
      </c>
      <c r="V2339">
        <f>IF(AND(U2339=1,J2339&gt;0),J2339+ROW()/1000000,0)</f>
        <v/>
      </c>
      <c r="W2339">
        <f>IF(AND(U2339=1,OR(N2339&lt;&gt;0,J2339&lt;&gt;0)),ABS(S2339)+ROW()/1000000,0)</f>
        <v/>
      </c>
      <c r="X2339">
        <f>IF(AND(U2339=1,T2339=1,C2339&lt;&gt;0),ABS(S2339)+ROW()/1000000,0)</f>
        <v/>
      </c>
    </row>
    <row r="2340">
      <c r="A2340" t="n">
        <v>202001</v>
      </c>
      <c r="B2340" t="inlineStr">
        <is>
          <t>01/2020</t>
        </is>
      </c>
      <c r="C2340" t="n">
        <v>26</v>
      </c>
      <c r="D2340" t="inlineStr">
        <is>
          <t>S26</t>
        </is>
      </c>
      <c r="E2340" t="inlineStr">
        <is>
          <t>Nexa Saarland (S26)</t>
        </is>
      </c>
      <c r="F2340" t="inlineStr">
        <is>
          <t>Đức</t>
        </is>
      </c>
      <c r="G2340" t="inlineStr">
        <is>
          <t>POS</t>
        </is>
      </c>
      <c r="H2340" s="42" t="n">
        <v>24266.28</v>
      </c>
      <c r="I2340" s="42" t="n">
        <v>1052.52</v>
      </c>
      <c r="J2340" s="42" t="n">
        <v>23213.76</v>
      </c>
      <c r="K2340" s="42" t="n">
        <v>218.4</v>
      </c>
      <c r="L2340" s="42" t="n">
        <v>8</v>
      </c>
      <c r="M2340" s="42" t="n">
        <v>59</v>
      </c>
      <c r="N2340" s="42" t="n">
        <v>22995.36</v>
      </c>
      <c r="O2340" s="42" t="n">
        <v>23213.76</v>
      </c>
      <c r="P2340" s="42" t="n">
        <v>0</v>
      </c>
      <c r="Q2340" s="42" t="n">
        <v>0</v>
      </c>
      <c r="R2340" s="42" t="n">
        <v>0</v>
      </c>
      <c r="S2340" s="42">
        <f>N2340-(J2340-K2340)</f>
        <v/>
      </c>
      <c r="T2340">
        <f>IF(N2340=0,0,IF(AND(ABS(S2340)&gt;Calc!$B$8,ABS(S2340)/ABS(N2340)&gt;Calc!$B$9),1,0))</f>
        <v/>
      </c>
      <c r="U2340">
        <f>IF(AND(A2340=Calc!$B$3,OR(Calc!$B$6="*",G2340=Calc!$B$6),OR(Calc!$B$7="*",F2340=Calc!$B$7)),1,0)</f>
        <v/>
      </c>
      <c r="V2340">
        <f>IF(AND(U2340=1,J2340&gt;0),J2340+ROW()/1000000,0)</f>
        <v/>
      </c>
      <c r="W2340">
        <f>IF(AND(U2340=1,OR(N2340&lt;&gt;0,J2340&lt;&gt;0)),ABS(S2340)+ROW()/1000000,0)</f>
        <v/>
      </c>
      <c r="X2340">
        <f>IF(AND(U2340=1,T2340=1,C2340&lt;&gt;0),ABS(S2340)+ROW()/1000000,0)</f>
        <v/>
      </c>
    </row>
    <row r="2341">
      <c r="A2341" t="n">
        <v>202001</v>
      </c>
      <c r="B2341" t="inlineStr">
        <is>
          <t>01/2020</t>
        </is>
      </c>
      <c r="C2341" t="n">
        <v>27</v>
      </c>
      <c r="D2341" t="inlineStr">
        <is>
          <t>S27</t>
        </is>
      </c>
      <c r="E2341" t="inlineStr">
        <is>
          <t>Nexa Sachsen-Anhalt (S27)</t>
        </is>
      </c>
      <c r="F2341" t="inlineStr">
        <is>
          <t>Đức</t>
        </is>
      </c>
      <c r="G2341" t="inlineStr">
        <is>
          <t>POS</t>
        </is>
      </c>
      <c r="H2341" s="42" t="n">
        <v>11688.47</v>
      </c>
      <c r="I2341" s="42" t="n">
        <v>123.73</v>
      </c>
      <c r="J2341" s="42" t="n">
        <v>11564.74</v>
      </c>
      <c r="K2341" s="42" t="n">
        <v>5428.95</v>
      </c>
      <c r="L2341" s="42" t="n">
        <v>10</v>
      </c>
      <c r="M2341" s="42" t="n">
        <v>53</v>
      </c>
      <c r="N2341" s="42" t="n">
        <v>6135.79</v>
      </c>
      <c r="O2341" s="42" t="n">
        <v>11564.74</v>
      </c>
      <c r="P2341" s="42" t="n">
        <v>1</v>
      </c>
      <c r="Q2341" s="42" t="n">
        <v>0</v>
      </c>
      <c r="R2341" s="42" t="n">
        <v>0</v>
      </c>
      <c r="S2341" s="42">
        <f>N2341-(J2341-K2341)</f>
        <v/>
      </c>
      <c r="T2341">
        <f>IF(N2341=0,0,IF(AND(ABS(S2341)&gt;Calc!$B$8,ABS(S2341)/ABS(N2341)&gt;Calc!$B$9),1,0))</f>
        <v/>
      </c>
      <c r="U2341">
        <f>IF(AND(A2341=Calc!$B$3,OR(Calc!$B$6="*",G2341=Calc!$B$6),OR(Calc!$B$7="*",F2341=Calc!$B$7)),1,0)</f>
        <v/>
      </c>
      <c r="V2341">
        <f>IF(AND(U2341=1,J2341&gt;0),J2341+ROW()/1000000,0)</f>
        <v/>
      </c>
      <c r="W2341">
        <f>IF(AND(U2341=1,OR(N2341&lt;&gt;0,J2341&lt;&gt;0)),ABS(S2341)+ROW()/1000000,0)</f>
        <v/>
      </c>
      <c r="X2341">
        <f>IF(AND(U2341=1,T2341=1,C2341&lt;&gt;0),ABS(S2341)+ROW()/1000000,0)</f>
        <v/>
      </c>
    </row>
    <row r="2342">
      <c r="A2342" t="n">
        <v>202001</v>
      </c>
      <c r="B2342" t="inlineStr">
        <is>
          <t>01/2020</t>
        </is>
      </c>
      <c r="C2342" t="n">
        <v>29</v>
      </c>
      <c r="D2342" t="inlineStr">
        <is>
          <t>S29</t>
        </is>
      </c>
      <c r="E2342" t="inlineStr">
        <is>
          <t>Nexa Enna (S29)</t>
        </is>
      </c>
      <c r="F2342" t="inlineStr">
        <is>
          <t>Ý</t>
        </is>
      </c>
      <c r="G2342" t="inlineStr">
        <is>
          <t>POS</t>
        </is>
      </c>
      <c r="H2342" s="42" t="n">
        <v>59093.24</v>
      </c>
      <c r="I2342" s="42" t="n">
        <v>1386.31</v>
      </c>
      <c r="J2342" s="42" t="n">
        <v>57706.93</v>
      </c>
      <c r="K2342" s="42" t="n">
        <v>1934.15</v>
      </c>
      <c r="L2342" s="42" t="n">
        <v>17</v>
      </c>
      <c r="M2342" s="42" t="n">
        <v>169</v>
      </c>
      <c r="N2342" s="42" t="n">
        <v>55772.78</v>
      </c>
      <c r="O2342" s="42" t="n">
        <v>57706.93</v>
      </c>
      <c r="P2342" s="42" t="n">
        <v>2</v>
      </c>
      <c r="Q2342" s="42" t="n">
        <v>0</v>
      </c>
      <c r="R2342" s="42" t="n">
        <v>0</v>
      </c>
      <c r="S2342" s="42">
        <f>N2342-(J2342-K2342)</f>
        <v/>
      </c>
      <c r="T2342">
        <f>IF(N2342=0,0,IF(AND(ABS(S2342)&gt;Calc!$B$8,ABS(S2342)/ABS(N2342)&gt;Calc!$B$9),1,0))</f>
        <v/>
      </c>
      <c r="U2342">
        <f>IF(AND(A2342=Calc!$B$3,OR(Calc!$B$6="*",G2342=Calc!$B$6),OR(Calc!$B$7="*",F2342=Calc!$B$7)),1,0)</f>
        <v/>
      </c>
      <c r="V2342">
        <f>IF(AND(U2342=1,J2342&gt;0),J2342+ROW()/1000000,0)</f>
        <v/>
      </c>
      <c r="W2342">
        <f>IF(AND(U2342=1,OR(N2342&lt;&gt;0,J2342&lt;&gt;0)),ABS(S2342)+ROW()/1000000,0)</f>
        <v/>
      </c>
      <c r="X2342">
        <f>IF(AND(U2342=1,T2342=1,C2342&lt;&gt;0),ABS(S2342)+ROW()/1000000,0)</f>
        <v/>
      </c>
    </row>
    <row r="2343">
      <c r="A2343" t="n">
        <v>202001</v>
      </c>
      <c r="B2343" t="inlineStr">
        <is>
          <t>01/2020</t>
        </is>
      </c>
      <c r="C2343" t="n">
        <v>30</v>
      </c>
      <c r="D2343" t="inlineStr">
        <is>
          <t>S30</t>
        </is>
      </c>
      <c r="E2343" t="inlineStr">
        <is>
          <t>Nexa Pesaro (S30)</t>
        </is>
      </c>
      <c r="F2343" t="inlineStr">
        <is>
          <t>Ý</t>
        </is>
      </c>
      <c r="G2343" t="inlineStr">
        <is>
          <t>POS</t>
        </is>
      </c>
      <c r="H2343" s="42" t="n">
        <v>47839.12</v>
      </c>
      <c r="I2343" s="42" t="n">
        <v>570.72</v>
      </c>
      <c r="J2343" s="42" t="n">
        <v>47268.4</v>
      </c>
      <c r="K2343" s="42" t="n">
        <v>1004.04</v>
      </c>
      <c r="L2343" s="42" t="n">
        <v>17</v>
      </c>
      <c r="M2343" s="42" t="n">
        <v>146</v>
      </c>
      <c r="N2343" s="42" t="n">
        <v>46264.36</v>
      </c>
      <c r="O2343" s="42" t="n">
        <v>47268.4</v>
      </c>
      <c r="P2343" s="42" t="n">
        <v>0</v>
      </c>
      <c r="Q2343" s="42" t="n">
        <v>0</v>
      </c>
      <c r="R2343" s="42" t="n">
        <v>0</v>
      </c>
      <c r="S2343" s="42">
        <f>N2343-(J2343-K2343)</f>
        <v/>
      </c>
      <c r="T2343">
        <f>IF(N2343=0,0,IF(AND(ABS(S2343)&gt;Calc!$B$8,ABS(S2343)/ABS(N2343)&gt;Calc!$B$9),1,0))</f>
        <v/>
      </c>
      <c r="U2343">
        <f>IF(AND(A2343=Calc!$B$3,OR(Calc!$B$6="*",G2343=Calc!$B$6),OR(Calc!$B$7="*",F2343=Calc!$B$7)),1,0)</f>
        <v/>
      </c>
      <c r="V2343">
        <f>IF(AND(U2343=1,J2343&gt;0),J2343+ROW()/1000000,0)</f>
        <v/>
      </c>
      <c r="W2343">
        <f>IF(AND(U2343=1,OR(N2343&lt;&gt;0,J2343&lt;&gt;0)),ABS(S2343)+ROW()/1000000,0)</f>
        <v/>
      </c>
      <c r="X2343">
        <f>IF(AND(U2343=1,T2343=1,C2343&lt;&gt;0),ABS(S2343)+ROW()/1000000,0)</f>
        <v/>
      </c>
    </row>
    <row r="2344">
      <c r="A2344" t="n">
        <v>202001</v>
      </c>
      <c r="B2344" t="inlineStr">
        <is>
          <t>01/2020</t>
        </is>
      </c>
      <c r="C2344" t="n">
        <v>31</v>
      </c>
      <c r="D2344" t="inlineStr">
        <is>
          <t>S31</t>
        </is>
      </c>
      <c r="E2344" t="inlineStr">
        <is>
          <t>Nexa Drenthe (S31)</t>
        </is>
      </c>
      <c r="F2344" t="inlineStr">
        <is>
          <t>Hà Lan</t>
        </is>
      </c>
      <c r="G2344" t="inlineStr">
        <is>
          <t>POS</t>
        </is>
      </c>
      <c r="H2344" s="42" t="n">
        <v>20466.56</v>
      </c>
      <c r="I2344" s="42" t="n">
        <v>1008.63</v>
      </c>
      <c r="J2344" s="42" t="n">
        <v>19457.93</v>
      </c>
      <c r="K2344" s="42" t="n">
        <v>4365.25</v>
      </c>
      <c r="L2344" s="42" t="n">
        <v>9</v>
      </c>
      <c r="M2344" s="42" t="n">
        <v>79</v>
      </c>
      <c r="N2344" s="42" t="n">
        <v>15092.68</v>
      </c>
      <c r="O2344" s="42" t="n">
        <v>19457.93</v>
      </c>
      <c r="P2344" s="42" t="n">
        <v>0</v>
      </c>
      <c r="Q2344" s="42" t="n">
        <v>0</v>
      </c>
      <c r="R2344" s="42" t="n">
        <v>1</v>
      </c>
      <c r="S2344" s="42">
        <f>N2344-(J2344-K2344)</f>
        <v/>
      </c>
      <c r="T2344">
        <f>IF(N2344=0,0,IF(AND(ABS(S2344)&gt;Calc!$B$8,ABS(S2344)/ABS(N2344)&gt;Calc!$B$9),1,0))</f>
        <v/>
      </c>
      <c r="U2344">
        <f>IF(AND(A2344=Calc!$B$3,OR(Calc!$B$6="*",G2344=Calc!$B$6),OR(Calc!$B$7="*",F2344=Calc!$B$7)),1,0)</f>
        <v/>
      </c>
      <c r="V2344">
        <f>IF(AND(U2344=1,J2344&gt;0),J2344+ROW()/1000000,0)</f>
        <v/>
      </c>
      <c r="W2344">
        <f>IF(AND(U2344=1,OR(N2344&lt;&gt;0,J2344&lt;&gt;0)),ABS(S2344)+ROW()/1000000,0)</f>
        <v/>
      </c>
      <c r="X2344">
        <f>IF(AND(U2344=1,T2344=1,C2344&lt;&gt;0),ABS(S2344)+ROW()/1000000,0)</f>
        <v/>
      </c>
    </row>
    <row r="2345">
      <c r="A2345" t="n">
        <v>202001</v>
      </c>
      <c r="B2345" t="inlineStr">
        <is>
          <t>01/2020</t>
        </is>
      </c>
      <c r="C2345" t="n">
        <v>32</v>
      </c>
      <c r="D2345" t="inlineStr">
        <is>
          <t>S32</t>
        </is>
      </c>
      <c r="E2345" t="inlineStr">
        <is>
          <t>Nexa Flevoland (S32)</t>
        </is>
      </c>
      <c r="F2345" t="inlineStr">
        <is>
          <t>Hà Lan</t>
        </is>
      </c>
      <c r="G2345" t="inlineStr">
        <is>
          <t>POS</t>
        </is>
      </c>
      <c r="H2345" s="42" t="n">
        <v>10155.9</v>
      </c>
      <c r="I2345" s="42" t="n">
        <v>255.3</v>
      </c>
      <c r="J2345" s="42" t="n">
        <v>9900.6</v>
      </c>
      <c r="K2345" s="42" t="n">
        <v>0</v>
      </c>
      <c r="L2345" s="42" t="n">
        <v>6</v>
      </c>
      <c r="M2345" s="42" t="n">
        <v>40</v>
      </c>
      <c r="N2345" s="42" t="n">
        <v>9900.6</v>
      </c>
      <c r="O2345" s="42" t="n">
        <v>9900.6</v>
      </c>
      <c r="P2345" s="42" t="n">
        <v>0</v>
      </c>
      <c r="Q2345" s="42" t="n">
        <v>0</v>
      </c>
      <c r="R2345" s="42" t="n">
        <v>0</v>
      </c>
      <c r="S2345" s="42">
        <f>N2345-(J2345-K2345)</f>
        <v/>
      </c>
      <c r="T2345">
        <f>IF(N2345=0,0,IF(AND(ABS(S2345)&gt;Calc!$B$8,ABS(S2345)/ABS(N2345)&gt;Calc!$B$9),1,0))</f>
        <v/>
      </c>
      <c r="U2345">
        <f>IF(AND(A2345=Calc!$B$3,OR(Calc!$B$6="*",G2345=Calc!$B$6),OR(Calc!$B$7="*",F2345=Calc!$B$7)),1,0)</f>
        <v/>
      </c>
      <c r="V2345">
        <f>IF(AND(U2345=1,J2345&gt;0),J2345+ROW()/1000000,0)</f>
        <v/>
      </c>
      <c r="W2345">
        <f>IF(AND(U2345=1,OR(N2345&lt;&gt;0,J2345&lt;&gt;0)),ABS(S2345)+ROW()/1000000,0)</f>
        <v/>
      </c>
      <c r="X2345">
        <f>IF(AND(U2345=1,T2345=1,C2345&lt;&gt;0),ABS(S2345)+ROW()/1000000,0)</f>
        <v/>
      </c>
    </row>
    <row r="2346">
      <c r="A2346" t="n">
        <v>202001</v>
      </c>
      <c r="B2346" t="inlineStr">
        <is>
          <t>01/2020</t>
        </is>
      </c>
      <c r="C2346" t="n">
        <v>33</v>
      </c>
      <c r="D2346" t="inlineStr">
        <is>
          <t>S33</t>
        </is>
      </c>
      <c r="E2346" t="inlineStr">
        <is>
          <t>Nexa Friesland (S33)</t>
        </is>
      </c>
      <c r="F2346" t="inlineStr">
        <is>
          <t>Hà Lan</t>
        </is>
      </c>
      <c r="G2346" t="inlineStr">
        <is>
          <t>POS</t>
        </is>
      </c>
      <c r="H2346" s="42" t="n">
        <v>49085.46</v>
      </c>
      <c r="I2346" s="42" t="n">
        <v>1071.13</v>
      </c>
      <c r="J2346" s="42" t="n">
        <v>48014.33</v>
      </c>
      <c r="K2346" s="42" t="n">
        <v>2945</v>
      </c>
      <c r="L2346" s="42" t="n">
        <v>10</v>
      </c>
      <c r="M2346" s="42" t="n">
        <v>155</v>
      </c>
      <c r="N2346" s="42" t="n">
        <v>45069.33</v>
      </c>
      <c r="O2346" s="42" t="n">
        <v>48014.33</v>
      </c>
      <c r="P2346" s="42" t="n">
        <v>0</v>
      </c>
      <c r="Q2346" s="42" t="n">
        <v>0</v>
      </c>
      <c r="R2346" s="42" t="n">
        <v>0</v>
      </c>
      <c r="S2346" s="42">
        <f>N2346-(J2346-K2346)</f>
        <v/>
      </c>
      <c r="T2346">
        <f>IF(N2346=0,0,IF(AND(ABS(S2346)&gt;Calc!$B$8,ABS(S2346)/ABS(N2346)&gt;Calc!$B$9),1,0))</f>
        <v/>
      </c>
      <c r="U2346">
        <f>IF(AND(A2346=Calc!$B$3,OR(Calc!$B$6="*",G2346=Calc!$B$6),OR(Calc!$B$7="*",F2346=Calc!$B$7)),1,0)</f>
        <v/>
      </c>
      <c r="V2346">
        <f>IF(AND(U2346=1,J2346&gt;0),J2346+ROW()/1000000,0)</f>
        <v/>
      </c>
      <c r="W2346">
        <f>IF(AND(U2346=1,OR(N2346&lt;&gt;0,J2346&lt;&gt;0)),ABS(S2346)+ROW()/1000000,0)</f>
        <v/>
      </c>
      <c r="X2346">
        <f>IF(AND(U2346=1,T2346=1,C2346&lt;&gt;0),ABS(S2346)+ROW()/1000000,0)</f>
        <v/>
      </c>
    </row>
    <row r="2347">
      <c r="A2347" t="n">
        <v>202001</v>
      </c>
      <c r="B2347" t="inlineStr">
        <is>
          <t>01/2020</t>
        </is>
      </c>
      <c r="C2347" t="n">
        <v>34</v>
      </c>
      <c r="D2347" t="inlineStr">
        <is>
          <t>S34</t>
        </is>
      </c>
      <c r="E2347" t="inlineStr">
        <is>
          <t>Nexa Groningen (S34)</t>
        </is>
      </c>
      <c r="F2347" t="inlineStr">
        <is>
          <t>Hà Lan</t>
        </is>
      </c>
      <c r="G2347" t="inlineStr">
        <is>
          <t>POS</t>
        </is>
      </c>
      <c r="H2347" s="42" t="n">
        <v>11539.84</v>
      </c>
      <c r="I2347" s="42" t="n">
        <v>146.25</v>
      </c>
      <c r="J2347" s="42" t="n">
        <v>11393.59</v>
      </c>
      <c r="K2347" s="42" t="n">
        <v>0</v>
      </c>
      <c r="L2347" s="42" t="n">
        <v>5</v>
      </c>
      <c r="M2347" s="42" t="n">
        <v>38</v>
      </c>
      <c r="N2347" s="42" t="n">
        <v>11393.59</v>
      </c>
      <c r="O2347" s="42" t="n">
        <v>11393.59</v>
      </c>
      <c r="P2347" s="42" t="n">
        <v>0</v>
      </c>
      <c r="Q2347" s="42" t="n">
        <v>0</v>
      </c>
      <c r="R2347" s="42" t="n">
        <v>0</v>
      </c>
      <c r="S2347" s="42">
        <f>N2347-(J2347-K2347)</f>
        <v/>
      </c>
      <c r="T2347">
        <f>IF(N2347=0,0,IF(AND(ABS(S2347)&gt;Calc!$B$8,ABS(S2347)/ABS(N2347)&gt;Calc!$B$9),1,0))</f>
        <v/>
      </c>
      <c r="U2347">
        <f>IF(AND(A2347=Calc!$B$3,OR(Calc!$B$6="*",G2347=Calc!$B$6),OR(Calc!$B$7="*",F2347=Calc!$B$7)),1,0)</f>
        <v/>
      </c>
      <c r="V2347">
        <f>IF(AND(U2347=1,J2347&gt;0),J2347+ROW()/1000000,0)</f>
        <v/>
      </c>
      <c r="W2347">
        <f>IF(AND(U2347=1,OR(N2347&lt;&gt;0,J2347&lt;&gt;0)),ABS(S2347)+ROW()/1000000,0)</f>
        <v/>
      </c>
      <c r="X2347">
        <f>IF(AND(U2347=1,T2347=1,C2347&lt;&gt;0),ABS(S2347)+ROW()/1000000,0)</f>
        <v/>
      </c>
    </row>
    <row r="2348">
      <c r="A2348" t="n">
        <v>202001</v>
      </c>
      <c r="B2348" t="inlineStr">
        <is>
          <t>01/2020</t>
        </is>
      </c>
      <c r="C2348" t="n">
        <v>36</v>
      </c>
      <c r="D2348" t="inlineStr">
        <is>
          <t>S36</t>
        </is>
      </c>
      <c r="E2348" t="inlineStr">
        <is>
          <t>Nexa Armagh (S36)</t>
        </is>
      </c>
      <c r="F2348" t="inlineStr">
        <is>
          <t>Anh</t>
        </is>
      </c>
      <c r="G2348" t="inlineStr">
        <is>
          <t>POS</t>
        </is>
      </c>
      <c r="H2348" s="42" t="n">
        <v>39357.77</v>
      </c>
      <c r="I2348" s="42" t="n">
        <v>935.01</v>
      </c>
      <c r="J2348" s="42" t="n">
        <v>38422.76</v>
      </c>
      <c r="K2348" s="42" t="n">
        <v>3235.48</v>
      </c>
      <c r="L2348" s="42" t="n">
        <v>18</v>
      </c>
      <c r="M2348" s="42" t="n">
        <v>162</v>
      </c>
      <c r="N2348" s="42" t="n">
        <v>35187.28</v>
      </c>
      <c r="O2348" s="42" t="n">
        <v>38422.76</v>
      </c>
      <c r="P2348" s="42" t="n">
        <v>0</v>
      </c>
      <c r="Q2348" s="42" t="n">
        <v>0</v>
      </c>
      <c r="R2348" s="42" t="n">
        <v>0</v>
      </c>
      <c r="S2348" s="42">
        <f>N2348-(J2348-K2348)</f>
        <v/>
      </c>
      <c r="T2348">
        <f>IF(N2348=0,0,IF(AND(ABS(S2348)&gt;Calc!$B$8,ABS(S2348)/ABS(N2348)&gt;Calc!$B$9),1,0))</f>
        <v/>
      </c>
      <c r="U2348">
        <f>IF(AND(A2348=Calc!$B$3,OR(Calc!$B$6="*",G2348=Calc!$B$6),OR(Calc!$B$7="*",F2348=Calc!$B$7)),1,0)</f>
        <v/>
      </c>
      <c r="V2348">
        <f>IF(AND(U2348=1,J2348&gt;0),J2348+ROW()/1000000,0)</f>
        <v/>
      </c>
      <c r="W2348">
        <f>IF(AND(U2348=1,OR(N2348&lt;&gt;0,J2348&lt;&gt;0)),ABS(S2348)+ROW()/1000000,0)</f>
        <v/>
      </c>
      <c r="X2348">
        <f>IF(AND(U2348=1,T2348=1,C2348&lt;&gt;0),ABS(S2348)+ROW()/1000000,0)</f>
        <v/>
      </c>
    </row>
    <row r="2349">
      <c r="A2349" t="n">
        <v>202001</v>
      </c>
      <c r="B2349" t="inlineStr">
        <is>
          <t>01/2020</t>
        </is>
      </c>
      <c r="C2349" t="n">
        <v>37</v>
      </c>
      <c r="D2349" t="inlineStr">
        <is>
          <t>S37</t>
        </is>
      </c>
      <c r="E2349" t="inlineStr">
        <is>
          <t>Nexa Ayrshire (S37)</t>
        </is>
      </c>
      <c r="F2349" t="inlineStr">
        <is>
          <t>Anh</t>
        </is>
      </c>
      <c r="G2349" t="inlineStr">
        <is>
          <t>POS</t>
        </is>
      </c>
      <c r="H2349" s="42" t="n">
        <v>28403.85</v>
      </c>
      <c r="I2349" s="42" t="n">
        <v>828.17</v>
      </c>
      <c r="J2349" s="42" t="n">
        <v>27575.68</v>
      </c>
      <c r="K2349" s="42" t="n">
        <v>1184.97</v>
      </c>
      <c r="L2349" s="42" t="n">
        <v>11</v>
      </c>
      <c r="M2349" s="42" t="n">
        <v>91</v>
      </c>
      <c r="N2349" s="42" t="n">
        <v>26390.71</v>
      </c>
      <c r="O2349" s="42" t="n">
        <v>27575.68</v>
      </c>
      <c r="P2349" s="42" t="n">
        <v>0</v>
      </c>
      <c r="Q2349" s="42" t="n">
        <v>0</v>
      </c>
      <c r="R2349" s="42" t="n">
        <v>0</v>
      </c>
      <c r="S2349" s="42">
        <f>N2349-(J2349-K2349)</f>
        <v/>
      </c>
      <c r="T2349">
        <f>IF(N2349=0,0,IF(AND(ABS(S2349)&gt;Calc!$B$8,ABS(S2349)/ABS(N2349)&gt;Calc!$B$9),1,0))</f>
        <v/>
      </c>
      <c r="U2349">
        <f>IF(AND(A2349=Calc!$B$3,OR(Calc!$B$6="*",G2349=Calc!$B$6),OR(Calc!$B$7="*",F2349=Calc!$B$7)),1,0)</f>
        <v/>
      </c>
      <c r="V2349">
        <f>IF(AND(U2349=1,J2349&gt;0),J2349+ROW()/1000000,0)</f>
        <v/>
      </c>
      <c r="W2349">
        <f>IF(AND(U2349=1,OR(N2349&lt;&gt;0,J2349&lt;&gt;0)),ABS(S2349)+ROW()/1000000,0)</f>
        <v/>
      </c>
      <c r="X2349">
        <f>IF(AND(U2349=1,T2349=1,C2349&lt;&gt;0),ABS(S2349)+ROW()/1000000,0)</f>
        <v/>
      </c>
    </row>
    <row r="2350">
      <c r="A2350" t="n">
        <v>202001</v>
      </c>
      <c r="B2350" t="inlineStr">
        <is>
          <t>01/2020</t>
        </is>
      </c>
      <c r="C2350" t="n">
        <v>38</v>
      </c>
      <c r="D2350" t="inlineStr">
        <is>
          <t>S38</t>
        </is>
      </c>
      <c r="E2350" t="inlineStr">
        <is>
          <t>Nexa Belfast (S38)</t>
        </is>
      </c>
      <c r="F2350" t="inlineStr">
        <is>
          <t>Anh</t>
        </is>
      </c>
      <c r="G2350" t="inlineStr">
        <is>
          <t>POS</t>
        </is>
      </c>
      <c r="H2350" s="42" t="n">
        <v>8792.040000000001</v>
      </c>
      <c r="I2350" s="42" t="n">
        <v>327.37</v>
      </c>
      <c r="J2350" s="42" t="n">
        <v>8464.67</v>
      </c>
      <c r="K2350" s="42" t="n">
        <v>897.14</v>
      </c>
      <c r="L2350" s="42" t="n">
        <v>8</v>
      </c>
      <c r="M2350" s="42" t="n">
        <v>39</v>
      </c>
      <c r="N2350" s="42" t="n">
        <v>7567.53</v>
      </c>
      <c r="O2350" s="42" t="n">
        <v>8464.67</v>
      </c>
      <c r="P2350" s="42" t="n">
        <v>0</v>
      </c>
      <c r="Q2350" s="42" t="n">
        <v>0</v>
      </c>
      <c r="R2350" s="42" t="n">
        <v>0</v>
      </c>
      <c r="S2350" s="42">
        <f>N2350-(J2350-K2350)</f>
        <v/>
      </c>
      <c r="T2350">
        <f>IF(N2350=0,0,IF(AND(ABS(S2350)&gt;Calc!$B$8,ABS(S2350)/ABS(N2350)&gt;Calc!$B$9),1,0))</f>
        <v/>
      </c>
      <c r="U2350">
        <f>IF(AND(A2350=Calc!$B$3,OR(Calc!$B$6="*",G2350=Calc!$B$6),OR(Calc!$B$7="*",F2350=Calc!$B$7)),1,0)</f>
        <v/>
      </c>
      <c r="V2350">
        <f>IF(AND(U2350=1,J2350&gt;0),J2350+ROW()/1000000,0)</f>
        <v/>
      </c>
      <c r="W2350">
        <f>IF(AND(U2350=1,OR(N2350&lt;&gt;0,J2350&lt;&gt;0)),ABS(S2350)+ROW()/1000000,0)</f>
        <v/>
      </c>
      <c r="X2350">
        <f>IF(AND(U2350=1,T2350=1,C2350&lt;&gt;0),ABS(S2350)+ROW()/1000000,0)</f>
        <v/>
      </c>
    </row>
    <row r="2351">
      <c r="A2351" t="n">
        <v>202001</v>
      </c>
      <c r="B2351" t="inlineStr">
        <is>
          <t>01/2020</t>
        </is>
      </c>
      <c r="C2351" t="n">
        <v>39</v>
      </c>
      <c r="D2351" t="inlineStr">
        <is>
          <t>S39</t>
        </is>
      </c>
      <c r="E2351" t="inlineStr">
        <is>
          <t>Nexa Blaenau Gwent (S39)</t>
        </is>
      </c>
      <c r="F2351" t="inlineStr">
        <is>
          <t>Anh</t>
        </is>
      </c>
      <c r="G2351" t="inlineStr">
        <is>
          <t>POS</t>
        </is>
      </c>
      <c r="H2351" s="42" t="n">
        <v>23627.35</v>
      </c>
      <c r="I2351" s="42" t="n">
        <v>106.5</v>
      </c>
      <c r="J2351" s="42" t="n">
        <v>23520.85</v>
      </c>
      <c r="K2351" s="42" t="n">
        <v>2236.18</v>
      </c>
      <c r="L2351" s="42" t="n">
        <v>14</v>
      </c>
      <c r="M2351" s="42" t="n">
        <v>93</v>
      </c>
      <c r="N2351" s="42" t="n">
        <v>21284.67</v>
      </c>
      <c r="O2351" s="42" t="n">
        <v>23520.85</v>
      </c>
      <c r="P2351" s="42" t="n">
        <v>1</v>
      </c>
      <c r="Q2351" s="42" t="n">
        <v>0</v>
      </c>
      <c r="R2351" s="42" t="n">
        <v>0</v>
      </c>
      <c r="S2351" s="42">
        <f>N2351-(J2351-K2351)</f>
        <v/>
      </c>
      <c r="T2351">
        <f>IF(N2351=0,0,IF(AND(ABS(S2351)&gt;Calc!$B$8,ABS(S2351)/ABS(N2351)&gt;Calc!$B$9),1,0))</f>
        <v/>
      </c>
      <c r="U2351">
        <f>IF(AND(A2351=Calc!$B$3,OR(Calc!$B$6="*",G2351=Calc!$B$6),OR(Calc!$B$7="*",F2351=Calc!$B$7)),1,0)</f>
        <v/>
      </c>
      <c r="V2351">
        <f>IF(AND(U2351=1,J2351&gt;0),J2351+ROW()/1000000,0)</f>
        <v/>
      </c>
      <c r="W2351">
        <f>IF(AND(U2351=1,OR(N2351&lt;&gt;0,J2351&lt;&gt;0)),ABS(S2351)+ROW()/1000000,0)</f>
        <v/>
      </c>
      <c r="X2351">
        <f>IF(AND(U2351=1,T2351=1,C2351&lt;&gt;0),ABS(S2351)+ROW()/1000000,0)</f>
        <v/>
      </c>
    </row>
    <row r="2352">
      <c r="A2352" t="n">
        <v>202001</v>
      </c>
      <c r="B2352" t="inlineStr">
        <is>
          <t>01/2020</t>
        </is>
      </c>
      <c r="C2352" t="n">
        <v>40</v>
      </c>
      <c r="D2352" t="inlineStr">
        <is>
          <t>S40</t>
        </is>
      </c>
      <c r="E2352" t="inlineStr">
        <is>
          <t>Nexa Dungannon and South Tyrone (S40)</t>
        </is>
      </c>
      <c r="F2352" t="inlineStr">
        <is>
          <t>Anh</t>
        </is>
      </c>
      <c r="G2352" t="inlineStr">
        <is>
          <t>POS</t>
        </is>
      </c>
      <c r="H2352" s="42" t="n">
        <v>23683.77</v>
      </c>
      <c r="I2352" s="42" t="n">
        <v>579.12</v>
      </c>
      <c r="J2352" s="42" t="n">
        <v>23104.65</v>
      </c>
      <c r="K2352" s="42" t="n">
        <v>0</v>
      </c>
      <c r="L2352" s="42" t="n">
        <v>18</v>
      </c>
      <c r="M2352" s="42" t="n">
        <v>113</v>
      </c>
      <c r="N2352" s="42" t="n">
        <v>23104.65</v>
      </c>
      <c r="O2352" s="42" t="n">
        <v>23104.65</v>
      </c>
      <c r="P2352" s="42" t="n">
        <v>2</v>
      </c>
      <c r="Q2352" s="42" t="n">
        <v>0</v>
      </c>
      <c r="R2352" s="42" t="n">
        <v>0</v>
      </c>
      <c r="S2352" s="42">
        <f>N2352-(J2352-K2352)</f>
        <v/>
      </c>
      <c r="T2352">
        <f>IF(N2352=0,0,IF(AND(ABS(S2352)&gt;Calc!$B$8,ABS(S2352)/ABS(N2352)&gt;Calc!$B$9),1,0))</f>
        <v/>
      </c>
      <c r="U2352">
        <f>IF(AND(A2352=Calc!$B$3,OR(Calc!$B$6="*",G2352=Calc!$B$6),OR(Calc!$B$7="*",F2352=Calc!$B$7)),1,0)</f>
        <v/>
      </c>
      <c r="V2352">
        <f>IF(AND(U2352=1,J2352&gt;0),J2352+ROW()/1000000,0)</f>
        <v/>
      </c>
      <c r="W2352">
        <f>IF(AND(U2352=1,OR(N2352&lt;&gt;0,J2352&lt;&gt;0)),ABS(S2352)+ROW()/1000000,0)</f>
        <v/>
      </c>
      <c r="X2352">
        <f>IF(AND(U2352=1,T2352=1,C2352&lt;&gt;0),ABS(S2352)+ROW()/1000000,0)</f>
        <v/>
      </c>
    </row>
    <row r="2353">
      <c r="A2353" t="n">
        <v>202001</v>
      </c>
      <c r="B2353" t="inlineStr">
        <is>
          <t>01/2020</t>
        </is>
      </c>
      <c r="C2353" t="n">
        <v>42</v>
      </c>
      <c r="D2353" t="inlineStr">
        <is>
          <t>S42</t>
        </is>
      </c>
      <c r="E2353" t="inlineStr">
        <is>
          <t>Nexa North Down (S42)</t>
        </is>
      </c>
      <c r="F2353" t="inlineStr">
        <is>
          <t>Anh</t>
        </is>
      </c>
      <c r="G2353" t="inlineStr">
        <is>
          <t>POS</t>
        </is>
      </c>
      <c r="H2353" s="42" t="n">
        <v>42608.37</v>
      </c>
      <c r="I2353" s="42" t="n">
        <v>264.8</v>
      </c>
      <c r="J2353" s="42" t="n">
        <v>42343.57</v>
      </c>
      <c r="K2353" s="42" t="n">
        <v>1854</v>
      </c>
      <c r="L2353" s="42" t="n">
        <v>13</v>
      </c>
      <c r="M2353" s="42" t="n">
        <v>138</v>
      </c>
      <c r="N2353" s="42" t="n">
        <v>40489.57</v>
      </c>
      <c r="O2353" s="42" t="n">
        <v>42343.57</v>
      </c>
      <c r="P2353" s="42" t="n">
        <v>2</v>
      </c>
      <c r="Q2353" s="42" t="n">
        <v>0</v>
      </c>
      <c r="R2353" s="42" t="n">
        <v>0</v>
      </c>
      <c r="S2353" s="42">
        <f>N2353-(J2353-K2353)</f>
        <v/>
      </c>
      <c r="T2353">
        <f>IF(N2353=0,0,IF(AND(ABS(S2353)&gt;Calc!$B$8,ABS(S2353)/ABS(N2353)&gt;Calc!$B$9),1,0))</f>
        <v/>
      </c>
      <c r="U2353">
        <f>IF(AND(A2353=Calc!$B$3,OR(Calc!$B$6="*",G2353=Calc!$B$6),OR(Calc!$B$7="*",F2353=Calc!$B$7)),1,0)</f>
        <v/>
      </c>
      <c r="V2353">
        <f>IF(AND(U2353=1,J2353&gt;0),J2353+ROW()/1000000,0)</f>
        <v/>
      </c>
      <c r="W2353">
        <f>IF(AND(U2353=1,OR(N2353&lt;&gt;0,J2353&lt;&gt;0)),ABS(S2353)+ROW()/1000000,0)</f>
        <v/>
      </c>
      <c r="X2353">
        <f>IF(AND(U2353=1,T2353=1,C2353&lt;&gt;0),ABS(S2353)+ROW()/1000000,0)</f>
        <v/>
      </c>
    </row>
    <row r="2354">
      <c r="A2354" t="n">
        <v>202001</v>
      </c>
      <c r="B2354" t="inlineStr">
        <is>
          <t>01/2020</t>
        </is>
      </c>
      <c r="C2354" t="n">
        <v>43</v>
      </c>
      <c r="D2354" t="inlineStr">
        <is>
          <t>S43</t>
        </is>
      </c>
      <c r="E2354" t="inlineStr">
        <is>
          <t>Nexa Alaska (S43)</t>
        </is>
      </c>
      <c r="F2354" t="inlineStr">
        <is>
          <t>Mỹ</t>
        </is>
      </c>
      <c r="G2354" t="inlineStr">
        <is>
          <t>POS</t>
        </is>
      </c>
      <c r="H2354" s="42" t="n">
        <v>74711.10000000001</v>
      </c>
      <c r="I2354" s="42" t="n">
        <v>750.97</v>
      </c>
      <c r="J2354" s="42" t="n">
        <v>73960.13</v>
      </c>
      <c r="K2354" s="42" t="n">
        <v>2034.54</v>
      </c>
      <c r="L2354" s="42" t="n">
        <v>27</v>
      </c>
      <c r="M2354" s="42" t="n">
        <v>254</v>
      </c>
      <c r="N2354" s="42" t="n">
        <v>71925.59</v>
      </c>
      <c r="O2354" s="42" t="n">
        <v>73960.13</v>
      </c>
      <c r="P2354" s="42" t="n">
        <v>0</v>
      </c>
      <c r="Q2354" s="42" t="n">
        <v>0</v>
      </c>
      <c r="R2354" s="42" t="n">
        <v>0</v>
      </c>
      <c r="S2354" s="42">
        <f>N2354-(J2354-K2354)</f>
        <v/>
      </c>
      <c r="T2354">
        <f>IF(N2354=0,0,IF(AND(ABS(S2354)&gt;Calc!$B$8,ABS(S2354)/ABS(N2354)&gt;Calc!$B$9),1,0))</f>
        <v/>
      </c>
      <c r="U2354">
        <f>IF(AND(A2354=Calc!$B$3,OR(Calc!$B$6="*",G2354=Calc!$B$6),OR(Calc!$B$7="*",F2354=Calc!$B$7)),1,0)</f>
        <v/>
      </c>
      <c r="V2354">
        <f>IF(AND(U2354=1,J2354&gt;0),J2354+ROW()/1000000,0)</f>
        <v/>
      </c>
      <c r="W2354">
        <f>IF(AND(U2354=1,OR(N2354&lt;&gt;0,J2354&lt;&gt;0)),ABS(S2354)+ROW()/1000000,0)</f>
        <v/>
      </c>
      <c r="X2354">
        <f>IF(AND(U2354=1,T2354=1,C2354&lt;&gt;0),ABS(S2354)+ROW()/1000000,0)</f>
        <v/>
      </c>
    </row>
    <row r="2355">
      <c r="A2355" t="n">
        <v>202001</v>
      </c>
      <c r="B2355" t="inlineStr">
        <is>
          <t>01/2020</t>
        </is>
      </c>
      <c r="C2355" t="n">
        <v>44</v>
      </c>
      <c r="D2355" t="inlineStr">
        <is>
          <t>S44</t>
        </is>
      </c>
      <c r="E2355" t="inlineStr">
        <is>
          <t>Nexa Arkansas (S44)</t>
        </is>
      </c>
      <c r="F2355" t="inlineStr">
        <is>
          <t>Mỹ</t>
        </is>
      </c>
      <c r="G2355" t="inlineStr">
        <is>
          <t>POS</t>
        </is>
      </c>
      <c r="H2355" s="42" t="n">
        <v>44995.62</v>
      </c>
      <c r="I2355" s="42" t="n">
        <v>1470.21</v>
      </c>
      <c r="J2355" s="42" t="n">
        <v>43525.41</v>
      </c>
      <c r="K2355" s="42" t="n">
        <v>208.99</v>
      </c>
      <c r="L2355" s="42" t="n">
        <v>21</v>
      </c>
      <c r="M2355" s="42" t="n">
        <v>119</v>
      </c>
      <c r="N2355" s="42" t="n">
        <v>43316.42</v>
      </c>
      <c r="O2355" s="42" t="n">
        <v>43525.41</v>
      </c>
      <c r="P2355" s="42" t="n">
        <v>0</v>
      </c>
      <c r="Q2355" s="42" t="n">
        <v>0</v>
      </c>
      <c r="R2355" s="42" t="n">
        <v>0</v>
      </c>
      <c r="S2355" s="42">
        <f>N2355-(J2355-K2355)</f>
        <v/>
      </c>
      <c r="T2355">
        <f>IF(N2355=0,0,IF(AND(ABS(S2355)&gt;Calc!$B$8,ABS(S2355)/ABS(N2355)&gt;Calc!$B$9),1,0))</f>
        <v/>
      </c>
      <c r="U2355">
        <f>IF(AND(A2355=Calc!$B$3,OR(Calc!$B$6="*",G2355=Calc!$B$6),OR(Calc!$B$7="*",F2355=Calc!$B$7)),1,0)</f>
        <v/>
      </c>
      <c r="V2355">
        <f>IF(AND(U2355=1,J2355&gt;0),J2355+ROW()/1000000,0)</f>
        <v/>
      </c>
      <c r="W2355">
        <f>IF(AND(U2355=1,OR(N2355&lt;&gt;0,J2355&lt;&gt;0)),ABS(S2355)+ROW()/1000000,0)</f>
        <v/>
      </c>
      <c r="X2355">
        <f>IF(AND(U2355=1,T2355=1,C2355&lt;&gt;0),ABS(S2355)+ROW()/1000000,0)</f>
        <v/>
      </c>
    </row>
    <row r="2356">
      <c r="A2356" t="n">
        <v>202001</v>
      </c>
      <c r="B2356" t="inlineStr">
        <is>
          <t>01/2020</t>
        </is>
      </c>
      <c r="C2356" t="n">
        <v>45</v>
      </c>
      <c r="D2356" t="inlineStr">
        <is>
          <t>S45</t>
        </is>
      </c>
      <c r="E2356" t="inlineStr">
        <is>
          <t>Nexa Connecticut (S45)</t>
        </is>
      </c>
      <c r="F2356" t="inlineStr">
        <is>
          <t>Mỹ</t>
        </is>
      </c>
      <c r="G2356" t="inlineStr">
        <is>
          <t>POS</t>
        </is>
      </c>
      <c r="H2356" s="42" t="n">
        <v>61616.28</v>
      </c>
      <c r="I2356" s="42" t="n">
        <v>308.77</v>
      </c>
      <c r="J2356" s="42" t="n">
        <v>61307.51</v>
      </c>
      <c r="K2356" s="42" t="n">
        <v>1407.7</v>
      </c>
      <c r="L2356" s="42" t="n">
        <v>29</v>
      </c>
      <c r="M2356" s="42" t="n">
        <v>221</v>
      </c>
      <c r="N2356" s="42" t="n">
        <v>59899.81</v>
      </c>
      <c r="O2356" s="42" t="n">
        <v>61307.51</v>
      </c>
      <c r="P2356" s="42" t="n">
        <v>2</v>
      </c>
      <c r="Q2356" s="42" t="n">
        <v>0</v>
      </c>
      <c r="R2356" s="42" t="n">
        <v>0</v>
      </c>
      <c r="S2356" s="42">
        <f>N2356-(J2356-K2356)</f>
        <v/>
      </c>
      <c r="T2356">
        <f>IF(N2356=0,0,IF(AND(ABS(S2356)&gt;Calc!$B$8,ABS(S2356)/ABS(N2356)&gt;Calc!$B$9),1,0))</f>
        <v/>
      </c>
      <c r="U2356">
        <f>IF(AND(A2356=Calc!$B$3,OR(Calc!$B$6="*",G2356=Calc!$B$6),OR(Calc!$B$7="*",F2356=Calc!$B$7)),1,0)</f>
        <v/>
      </c>
      <c r="V2356">
        <f>IF(AND(U2356=1,J2356&gt;0),J2356+ROW()/1000000,0)</f>
        <v/>
      </c>
      <c r="W2356">
        <f>IF(AND(U2356=1,OR(N2356&lt;&gt;0,J2356&lt;&gt;0)),ABS(S2356)+ROW()/1000000,0)</f>
        <v/>
      </c>
      <c r="X2356">
        <f>IF(AND(U2356=1,T2356=1,C2356&lt;&gt;0),ABS(S2356)+ROW()/1000000,0)</f>
        <v/>
      </c>
    </row>
    <row r="2357">
      <c r="A2357" t="n">
        <v>202001</v>
      </c>
      <c r="B2357" t="inlineStr">
        <is>
          <t>01/2020</t>
        </is>
      </c>
      <c r="C2357" t="n">
        <v>47</v>
      </c>
      <c r="D2357" t="inlineStr">
        <is>
          <t>S47</t>
        </is>
      </c>
      <c r="E2357" t="inlineStr">
        <is>
          <t>Nexa Hawaii (S47)</t>
        </is>
      </c>
      <c r="F2357" t="inlineStr">
        <is>
          <t>Mỹ</t>
        </is>
      </c>
      <c r="G2357" t="inlineStr">
        <is>
          <t>POS</t>
        </is>
      </c>
      <c r="H2357" s="42" t="n">
        <v>25327.89</v>
      </c>
      <c r="I2357" s="42" t="n">
        <v>191.46</v>
      </c>
      <c r="J2357" s="42" t="n">
        <v>25136.43</v>
      </c>
      <c r="K2357" s="42" t="n">
        <v>803.89</v>
      </c>
      <c r="L2357" s="42" t="n">
        <v>19</v>
      </c>
      <c r="M2357" s="42" t="n">
        <v>132</v>
      </c>
      <c r="N2357" s="42" t="n">
        <v>24332.54</v>
      </c>
      <c r="O2357" s="42" t="n">
        <v>25136.43</v>
      </c>
      <c r="P2357" s="42" t="n">
        <v>0</v>
      </c>
      <c r="Q2357" s="42" t="n">
        <v>0</v>
      </c>
      <c r="R2357" s="42" t="n">
        <v>0</v>
      </c>
      <c r="S2357" s="42">
        <f>N2357-(J2357-K2357)</f>
        <v/>
      </c>
      <c r="T2357">
        <f>IF(N2357=0,0,IF(AND(ABS(S2357)&gt;Calc!$B$8,ABS(S2357)/ABS(N2357)&gt;Calc!$B$9),1,0))</f>
        <v/>
      </c>
      <c r="U2357">
        <f>IF(AND(A2357=Calc!$B$3,OR(Calc!$B$6="*",G2357=Calc!$B$6),OR(Calc!$B$7="*",F2357=Calc!$B$7)),1,0)</f>
        <v/>
      </c>
      <c r="V2357">
        <f>IF(AND(U2357=1,J2357&gt;0),J2357+ROW()/1000000,0)</f>
        <v/>
      </c>
      <c r="W2357">
        <f>IF(AND(U2357=1,OR(N2357&lt;&gt;0,J2357&lt;&gt;0)),ABS(S2357)+ROW()/1000000,0)</f>
        <v/>
      </c>
      <c r="X2357">
        <f>IF(AND(U2357=1,T2357=1,C2357&lt;&gt;0),ABS(S2357)+ROW()/1000000,0)</f>
        <v/>
      </c>
    </row>
    <row r="2358">
      <c r="A2358" t="n">
        <v>202001</v>
      </c>
      <c r="B2358" t="inlineStr">
        <is>
          <t>01/2020</t>
        </is>
      </c>
      <c r="C2358" t="n">
        <v>48</v>
      </c>
      <c r="D2358" t="inlineStr">
        <is>
          <t>S48</t>
        </is>
      </c>
      <c r="E2358" t="inlineStr">
        <is>
          <t>Nexa Idaho (S48)</t>
        </is>
      </c>
      <c r="F2358" t="inlineStr">
        <is>
          <t>Mỹ</t>
        </is>
      </c>
      <c r="G2358" t="inlineStr">
        <is>
          <t>POS</t>
        </is>
      </c>
      <c r="H2358" s="42" t="n">
        <v>41256.76</v>
      </c>
      <c r="I2358" s="42" t="n">
        <v>786.61</v>
      </c>
      <c r="J2358" s="42" t="n">
        <v>40470.15</v>
      </c>
      <c r="K2358" s="42" t="n">
        <v>627.55</v>
      </c>
      <c r="L2358" s="42" t="n">
        <v>20</v>
      </c>
      <c r="M2358" s="42" t="n">
        <v>218</v>
      </c>
      <c r="N2358" s="42" t="n">
        <v>39842.6</v>
      </c>
      <c r="O2358" s="42" t="n">
        <v>40470.15</v>
      </c>
      <c r="P2358" s="42" t="n">
        <v>0</v>
      </c>
      <c r="Q2358" s="42" t="n">
        <v>0</v>
      </c>
      <c r="R2358" s="42" t="n">
        <v>0</v>
      </c>
      <c r="S2358" s="42">
        <f>N2358-(J2358-K2358)</f>
        <v/>
      </c>
      <c r="T2358">
        <f>IF(N2358=0,0,IF(AND(ABS(S2358)&gt;Calc!$B$8,ABS(S2358)/ABS(N2358)&gt;Calc!$B$9),1,0))</f>
        <v/>
      </c>
      <c r="U2358">
        <f>IF(AND(A2358=Calc!$B$3,OR(Calc!$B$6="*",G2358=Calc!$B$6),OR(Calc!$B$7="*",F2358=Calc!$B$7)),1,0)</f>
        <v/>
      </c>
      <c r="V2358">
        <f>IF(AND(U2358=1,J2358&gt;0),J2358+ROW()/1000000,0)</f>
        <v/>
      </c>
      <c r="W2358">
        <f>IF(AND(U2358=1,OR(N2358&lt;&gt;0,J2358&lt;&gt;0)),ABS(S2358)+ROW()/1000000,0)</f>
        <v/>
      </c>
      <c r="X2358">
        <f>IF(AND(U2358=1,T2358=1,C2358&lt;&gt;0),ABS(S2358)+ROW()/1000000,0)</f>
        <v/>
      </c>
    </row>
    <row r="2359">
      <c r="A2359" t="n">
        <v>202001</v>
      </c>
      <c r="B2359" t="inlineStr">
        <is>
          <t>01/2020</t>
        </is>
      </c>
      <c r="C2359" t="n">
        <v>49</v>
      </c>
      <c r="D2359" t="inlineStr">
        <is>
          <t>S49</t>
        </is>
      </c>
      <c r="E2359" t="inlineStr">
        <is>
          <t>Nexa Iowa (S49)</t>
        </is>
      </c>
      <c r="F2359" t="inlineStr">
        <is>
          <t>Mỹ</t>
        </is>
      </c>
      <c r="G2359" t="inlineStr">
        <is>
          <t>POS</t>
        </is>
      </c>
      <c r="H2359" s="42" t="n">
        <v>45460.47</v>
      </c>
      <c r="I2359" s="42" t="n">
        <v>529.46</v>
      </c>
      <c r="J2359" s="42" t="n">
        <v>44931.01</v>
      </c>
      <c r="K2359" s="42" t="n">
        <v>305.99</v>
      </c>
      <c r="L2359" s="42" t="n">
        <v>34</v>
      </c>
      <c r="M2359" s="42" t="n">
        <v>217</v>
      </c>
      <c r="N2359" s="42" t="n">
        <v>44625.02</v>
      </c>
      <c r="O2359" s="42" t="n">
        <v>44931.01</v>
      </c>
      <c r="P2359" s="42" t="n">
        <v>0</v>
      </c>
      <c r="Q2359" s="42" t="n">
        <v>0</v>
      </c>
      <c r="R2359" s="42" t="n">
        <v>1</v>
      </c>
      <c r="S2359" s="42">
        <f>N2359-(J2359-K2359)</f>
        <v/>
      </c>
      <c r="T2359">
        <f>IF(N2359=0,0,IF(AND(ABS(S2359)&gt;Calc!$B$8,ABS(S2359)/ABS(N2359)&gt;Calc!$B$9),1,0))</f>
        <v/>
      </c>
      <c r="U2359">
        <f>IF(AND(A2359=Calc!$B$3,OR(Calc!$B$6="*",G2359=Calc!$B$6),OR(Calc!$B$7="*",F2359=Calc!$B$7)),1,0)</f>
        <v/>
      </c>
      <c r="V2359">
        <f>IF(AND(U2359=1,J2359&gt;0),J2359+ROW()/1000000,0)</f>
        <v/>
      </c>
      <c r="W2359">
        <f>IF(AND(U2359=1,OR(N2359&lt;&gt;0,J2359&lt;&gt;0)),ABS(S2359)+ROW()/1000000,0)</f>
        <v/>
      </c>
      <c r="X2359">
        <f>IF(AND(U2359=1,T2359=1,C2359&lt;&gt;0),ABS(S2359)+ROW()/1000000,0)</f>
        <v/>
      </c>
    </row>
    <row r="2360">
      <c r="A2360" t="n">
        <v>202001</v>
      </c>
      <c r="B2360" t="inlineStr">
        <is>
          <t>01/2020</t>
        </is>
      </c>
      <c r="C2360" t="n">
        <v>50</v>
      </c>
      <c r="D2360" t="inlineStr">
        <is>
          <t>S50</t>
        </is>
      </c>
      <c r="E2360" t="inlineStr">
        <is>
          <t>Nexa Kansas (S50)</t>
        </is>
      </c>
      <c r="F2360" t="inlineStr">
        <is>
          <t>Mỹ</t>
        </is>
      </c>
      <c r="G2360" t="inlineStr">
        <is>
          <t>POS</t>
        </is>
      </c>
      <c r="H2360" s="42" t="n">
        <v>64928.69</v>
      </c>
      <c r="I2360" s="42" t="n">
        <v>1226.99</v>
      </c>
      <c r="J2360" s="42" t="n">
        <v>63701.7</v>
      </c>
      <c r="K2360" s="42" t="n">
        <v>1342.55</v>
      </c>
      <c r="L2360" s="42" t="n">
        <v>28</v>
      </c>
      <c r="M2360" s="42" t="n">
        <v>190</v>
      </c>
      <c r="N2360" s="42" t="n">
        <v>62359.15</v>
      </c>
      <c r="O2360" s="42" t="n">
        <v>63701.7</v>
      </c>
      <c r="P2360" s="42" t="n">
        <v>0</v>
      </c>
      <c r="Q2360" s="42" t="n">
        <v>0</v>
      </c>
      <c r="R2360" s="42" t="n">
        <v>0</v>
      </c>
      <c r="S2360" s="42">
        <f>N2360-(J2360-K2360)</f>
        <v/>
      </c>
      <c r="T2360">
        <f>IF(N2360=0,0,IF(AND(ABS(S2360)&gt;Calc!$B$8,ABS(S2360)/ABS(N2360)&gt;Calc!$B$9),1,0))</f>
        <v/>
      </c>
      <c r="U2360">
        <f>IF(AND(A2360=Calc!$B$3,OR(Calc!$B$6="*",G2360=Calc!$B$6),OR(Calc!$B$7="*",F2360=Calc!$B$7)),1,0)</f>
        <v/>
      </c>
      <c r="V2360">
        <f>IF(AND(U2360=1,J2360&gt;0),J2360+ROW()/1000000,0)</f>
        <v/>
      </c>
      <c r="W2360">
        <f>IF(AND(U2360=1,OR(N2360&lt;&gt;0,J2360&lt;&gt;0)),ABS(S2360)+ROW()/1000000,0)</f>
        <v/>
      </c>
      <c r="X2360">
        <f>IF(AND(U2360=1,T2360=1,C2360&lt;&gt;0),ABS(S2360)+ROW()/1000000,0)</f>
        <v/>
      </c>
    </row>
    <row r="2361">
      <c r="A2361" t="n">
        <v>202001</v>
      </c>
      <c r="B2361" t="inlineStr">
        <is>
          <t>01/2020</t>
        </is>
      </c>
      <c r="C2361" t="n">
        <v>51</v>
      </c>
      <c r="D2361" t="inlineStr">
        <is>
          <t>S51</t>
        </is>
      </c>
      <c r="E2361" t="inlineStr">
        <is>
          <t>Nexa Maine (S51)</t>
        </is>
      </c>
      <c r="F2361" t="inlineStr">
        <is>
          <t>Mỹ</t>
        </is>
      </c>
      <c r="G2361" t="inlineStr">
        <is>
          <t>POS</t>
        </is>
      </c>
      <c r="H2361" s="42" t="n">
        <v>48281.04</v>
      </c>
      <c r="I2361" s="42" t="n">
        <v>763.29</v>
      </c>
      <c r="J2361" s="42" t="n">
        <v>47517.75</v>
      </c>
      <c r="K2361" s="42" t="n">
        <v>793.45</v>
      </c>
      <c r="L2361" s="42" t="n">
        <v>29</v>
      </c>
      <c r="M2361" s="42" t="n">
        <v>185</v>
      </c>
      <c r="N2361" s="42" t="n">
        <v>46724.3</v>
      </c>
      <c r="O2361" s="42" t="n">
        <v>47517.75</v>
      </c>
      <c r="P2361" s="42" t="n">
        <v>0</v>
      </c>
      <c r="Q2361" s="42" t="n">
        <v>0</v>
      </c>
      <c r="R2361" s="42" t="n">
        <v>0</v>
      </c>
      <c r="S2361" s="42">
        <f>N2361-(J2361-K2361)</f>
        <v/>
      </c>
      <c r="T2361">
        <f>IF(N2361=0,0,IF(AND(ABS(S2361)&gt;Calc!$B$8,ABS(S2361)/ABS(N2361)&gt;Calc!$B$9),1,0))</f>
        <v/>
      </c>
      <c r="U2361">
        <f>IF(AND(A2361=Calc!$B$3,OR(Calc!$B$6="*",G2361=Calc!$B$6),OR(Calc!$B$7="*",F2361=Calc!$B$7)),1,0)</f>
        <v/>
      </c>
      <c r="V2361">
        <f>IF(AND(U2361=1,J2361&gt;0),J2361+ROW()/1000000,0)</f>
        <v/>
      </c>
      <c r="W2361">
        <f>IF(AND(U2361=1,OR(N2361&lt;&gt;0,J2361&lt;&gt;0)),ABS(S2361)+ROW()/1000000,0)</f>
        <v/>
      </c>
      <c r="X2361">
        <f>IF(AND(U2361=1,T2361=1,C2361&lt;&gt;0),ABS(S2361)+ROW()/1000000,0)</f>
        <v/>
      </c>
    </row>
    <row r="2362">
      <c r="A2362" t="n">
        <v>202001</v>
      </c>
      <c r="B2362" t="inlineStr">
        <is>
          <t>01/2020</t>
        </is>
      </c>
      <c r="C2362" t="n">
        <v>53</v>
      </c>
      <c r="D2362" t="inlineStr">
        <is>
          <t>S53</t>
        </is>
      </c>
      <c r="E2362" t="inlineStr">
        <is>
          <t>Nexa Montana (S53)</t>
        </is>
      </c>
      <c r="F2362" t="inlineStr">
        <is>
          <t>Mỹ</t>
        </is>
      </c>
      <c r="G2362" t="inlineStr">
        <is>
          <t>POS</t>
        </is>
      </c>
      <c r="H2362" s="42" t="n">
        <v>57871.17</v>
      </c>
      <c r="I2362" s="42" t="n">
        <v>1483.63</v>
      </c>
      <c r="J2362" s="42" t="n">
        <v>56387.54</v>
      </c>
      <c r="K2362" s="42" t="n">
        <v>199.95</v>
      </c>
      <c r="L2362" s="42" t="n">
        <v>23</v>
      </c>
      <c r="M2362" s="42" t="n">
        <v>203</v>
      </c>
      <c r="N2362" s="42" t="n">
        <v>56187.59</v>
      </c>
      <c r="O2362" s="42" t="n">
        <v>56387.54</v>
      </c>
      <c r="P2362" s="42" t="n">
        <v>0</v>
      </c>
      <c r="Q2362" s="42" t="n">
        <v>0</v>
      </c>
      <c r="R2362" s="42" t="n">
        <v>0</v>
      </c>
      <c r="S2362" s="42">
        <f>N2362-(J2362-K2362)</f>
        <v/>
      </c>
      <c r="T2362">
        <f>IF(N2362=0,0,IF(AND(ABS(S2362)&gt;Calc!$B$8,ABS(S2362)/ABS(N2362)&gt;Calc!$B$9),1,0))</f>
        <v/>
      </c>
      <c r="U2362">
        <f>IF(AND(A2362=Calc!$B$3,OR(Calc!$B$6="*",G2362=Calc!$B$6),OR(Calc!$B$7="*",F2362=Calc!$B$7)),1,0)</f>
        <v/>
      </c>
      <c r="V2362">
        <f>IF(AND(U2362=1,J2362&gt;0),J2362+ROW()/1000000,0)</f>
        <v/>
      </c>
      <c r="W2362">
        <f>IF(AND(U2362=1,OR(N2362&lt;&gt;0,J2362&lt;&gt;0)),ABS(S2362)+ROW()/1000000,0)</f>
        <v/>
      </c>
      <c r="X2362">
        <f>IF(AND(U2362=1,T2362=1,C2362&lt;&gt;0),ABS(S2362)+ROW()/1000000,0)</f>
        <v/>
      </c>
    </row>
    <row r="2363">
      <c r="A2363" t="n">
        <v>202001</v>
      </c>
      <c r="B2363" t="inlineStr">
        <is>
          <t>01/2020</t>
        </is>
      </c>
      <c r="C2363" t="n">
        <v>54</v>
      </c>
      <c r="D2363" t="inlineStr">
        <is>
          <t>S54</t>
        </is>
      </c>
      <c r="E2363" t="inlineStr">
        <is>
          <t>Nexa Nebraska (S54)</t>
        </is>
      </c>
      <c r="F2363" t="inlineStr">
        <is>
          <t>Mỹ</t>
        </is>
      </c>
      <c r="G2363" t="inlineStr">
        <is>
          <t>POS</t>
        </is>
      </c>
      <c r="H2363" s="42" t="n">
        <v>27134.54</v>
      </c>
      <c r="I2363" s="42" t="n">
        <v>622.6799999999999</v>
      </c>
      <c r="J2363" s="42" t="n">
        <v>26511.86</v>
      </c>
      <c r="K2363" s="42" t="n">
        <v>263.67</v>
      </c>
      <c r="L2363" s="42" t="n">
        <v>17</v>
      </c>
      <c r="M2363" s="42" t="n">
        <v>98</v>
      </c>
      <c r="N2363" s="42" t="n">
        <v>26248.19</v>
      </c>
      <c r="O2363" s="42" t="n">
        <v>26511.86</v>
      </c>
      <c r="P2363" s="42" t="n">
        <v>0</v>
      </c>
      <c r="Q2363" s="42" t="n">
        <v>0</v>
      </c>
      <c r="R2363" s="42" t="n">
        <v>1</v>
      </c>
      <c r="S2363" s="42">
        <f>N2363-(J2363-K2363)</f>
        <v/>
      </c>
      <c r="T2363">
        <f>IF(N2363=0,0,IF(AND(ABS(S2363)&gt;Calc!$B$8,ABS(S2363)/ABS(N2363)&gt;Calc!$B$9),1,0))</f>
        <v/>
      </c>
      <c r="U2363">
        <f>IF(AND(A2363=Calc!$B$3,OR(Calc!$B$6="*",G2363=Calc!$B$6),OR(Calc!$B$7="*",F2363=Calc!$B$7)),1,0)</f>
        <v/>
      </c>
      <c r="V2363">
        <f>IF(AND(U2363=1,J2363&gt;0),J2363+ROW()/1000000,0)</f>
        <v/>
      </c>
      <c r="W2363">
        <f>IF(AND(U2363=1,OR(N2363&lt;&gt;0,J2363&lt;&gt;0)),ABS(S2363)+ROW()/1000000,0)</f>
        <v/>
      </c>
      <c r="X2363">
        <f>IF(AND(U2363=1,T2363=1,C2363&lt;&gt;0),ABS(S2363)+ROW()/1000000,0)</f>
        <v/>
      </c>
    </row>
    <row r="2364">
      <c r="A2364" t="n">
        <v>202001</v>
      </c>
      <c r="B2364" t="inlineStr">
        <is>
          <t>01/2020</t>
        </is>
      </c>
      <c r="C2364" t="n">
        <v>55</v>
      </c>
      <c r="D2364" t="inlineStr">
        <is>
          <t>S55</t>
        </is>
      </c>
      <c r="E2364" t="inlineStr">
        <is>
          <t>Nexa Nevada (S55)</t>
        </is>
      </c>
      <c r="F2364" t="inlineStr">
        <is>
          <t>Mỹ</t>
        </is>
      </c>
      <c r="G2364" t="inlineStr">
        <is>
          <t>POS</t>
        </is>
      </c>
      <c r="H2364" s="42" t="n">
        <v>47570.83</v>
      </c>
      <c r="I2364" s="42" t="n">
        <v>1229.67</v>
      </c>
      <c r="J2364" s="42" t="n">
        <v>46341.16</v>
      </c>
      <c r="K2364" s="42" t="n">
        <v>249.07</v>
      </c>
      <c r="L2364" s="42" t="n">
        <v>25</v>
      </c>
      <c r="M2364" s="42" t="n">
        <v>207</v>
      </c>
      <c r="N2364" s="42" t="n">
        <v>46092.09</v>
      </c>
      <c r="O2364" s="42" t="n">
        <v>46341.16</v>
      </c>
      <c r="P2364" s="42" t="n">
        <v>0</v>
      </c>
      <c r="Q2364" s="42" t="n">
        <v>0</v>
      </c>
      <c r="R2364" s="42" t="n">
        <v>1</v>
      </c>
      <c r="S2364" s="42">
        <f>N2364-(J2364-K2364)</f>
        <v/>
      </c>
      <c r="T2364">
        <f>IF(N2364=0,0,IF(AND(ABS(S2364)&gt;Calc!$B$8,ABS(S2364)/ABS(N2364)&gt;Calc!$B$9),1,0))</f>
        <v/>
      </c>
      <c r="U2364">
        <f>IF(AND(A2364=Calc!$B$3,OR(Calc!$B$6="*",G2364=Calc!$B$6),OR(Calc!$B$7="*",F2364=Calc!$B$7)),1,0)</f>
        <v/>
      </c>
      <c r="V2364">
        <f>IF(AND(U2364=1,J2364&gt;0),J2364+ROW()/1000000,0)</f>
        <v/>
      </c>
      <c r="W2364">
        <f>IF(AND(U2364=1,OR(N2364&lt;&gt;0,J2364&lt;&gt;0)),ABS(S2364)+ROW()/1000000,0)</f>
        <v/>
      </c>
      <c r="X2364">
        <f>IF(AND(U2364=1,T2364=1,C2364&lt;&gt;0),ABS(S2364)+ROW()/1000000,0)</f>
        <v/>
      </c>
    </row>
    <row r="2365">
      <c r="A2365" t="n">
        <v>202001</v>
      </c>
      <c r="B2365" t="inlineStr">
        <is>
          <t>01/2020</t>
        </is>
      </c>
      <c r="C2365" t="n">
        <v>56</v>
      </c>
      <c r="D2365" t="inlineStr">
        <is>
          <t>S56</t>
        </is>
      </c>
      <c r="E2365" t="inlineStr">
        <is>
          <t>Nexa New Hampshire (S56)</t>
        </is>
      </c>
      <c r="F2365" t="inlineStr">
        <is>
          <t>Mỹ</t>
        </is>
      </c>
      <c r="G2365" t="inlineStr">
        <is>
          <t>POS</t>
        </is>
      </c>
      <c r="H2365" s="42" t="n">
        <v>50762.99</v>
      </c>
      <c r="I2365" s="42" t="n">
        <v>1269.72</v>
      </c>
      <c r="J2365" s="42" t="n">
        <v>49493.27</v>
      </c>
      <c r="K2365" s="42" t="n">
        <v>290.92</v>
      </c>
      <c r="L2365" s="42" t="n">
        <v>20</v>
      </c>
      <c r="M2365" s="42" t="n">
        <v>197</v>
      </c>
      <c r="N2365" s="42" t="n">
        <v>49202.35</v>
      </c>
      <c r="O2365" s="42" t="n">
        <v>49493.27</v>
      </c>
      <c r="P2365" s="42" t="n">
        <v>0</v>
      </c>
      <c r="Q2365" s="42" t="n">
        <v>0</v>
      </c>
      <c r="R2365" s="42" t="n">
        <v>1</v>
      </c>
      <c r="S2365" s="42">
        <f>N2365-(J2365-K2365)</f>
        <v/>
      </c>
      <c r="T2365">
        <f>IF(N2365=0,0,IF(AND(ABS(S2365)&gt;Calc!$B$8,ABS(S2365)/ABS(N2365)&gt;Calc!$B$9),1,0))</f>
        <v/>
      </c>
      <c r="U2365">
        <f>IF(AND(A2365=Calc!$B$3,OR(Calc!$B$6="*",G2365=Calc!$B$6),OR(Calc!$B$7="*",F2365=Calc!$B$7)),1,0)</f>
        <v/>
      </c>
      <c r="V2365">
        <f>IF(AND(U2365=1,J2365&gt;0),J2365+ROW()/1000000,0)</f>
        <v/>
      </c>
      <c r="W2365">
        <f>IF(AND(U2365=1,OR(N2365&lt;&gt;0,J2365&lt;&gt;0)),ABS(S2365)+ROW()/1000000,0)</f>
        <v/>
      </c>
      <c r="X2365">
        <f>IF(AND(U2365=1,T2365=1,C2365&lt;&gt;0),ABS(S2365)+ROW()/1000000,0)</f>
        <v/>
      </c>
    </row>
    <row r="2366">
      <c r="A2366" t="n">
        <v>202001</v>
      </c>
      <c r="B2366" t="inlineStr">
        <is>
          <t>01/2020</t>
        </is>
      </c>
      <c r="C2366" t="n">
        <v>57</v>
      </c>
      <c r="D2366" t="inlineStr">
        <is>
          <t>S57</t>
        </is>
      </c>
      <c r="E2366" t="inlineStr">
        <is>
          <t>Nexa New Mexico (S57)</t>
        </is>
      </c>
      <c r="F2366" t="inlineStr">
        <is>
          <t>Mỹ</t>
        </is>
      </c>
      <c r="G2366" t="inlineStr">
        <is>
          <t>POS</t>
        </is>
      </c>
      <c r="H2366" s="42" t="n">
        <v>39421.53</v>
      </c>
      <c r="I2366" s="42" t="n">
        <v>1473.68</v>
      </c>
      <c r="J2366" s="42" t="n">
        <v>37947.85</v>
      </c>
      <c r="K2366" s="42" t="n">
        <v>1007.13</v>
      </c>
      <c r="L2366" s="42" t="n">
        <v>14</v>
      </c>
      <c r="M2366" s="42" t="n">
        <v>104</v>
      </c>
      <c r="N2366" s="42" t="n">
        <v>34033.72</v>
      </c>
      <c r="O2366" s="42" t="n">
        <v>37947.85</v>
      </c>
      <c r="P2366" s="42" t="n">
        <v>0</v>
      </c>
      <c r="Q2366" s="42" t="n">
        <v>0</v>
      </c>
      <c r="R2366" s="42" t="n">
        <v>0</v>
      </c>
      <c r="S2366" s="42">
        <f>N2366-(J2366-K2366)</f>
        <v/>
      </c>
      <c r="T2366">
        <f>IF(N2366=0,0,IF(AND(ABS(S2366)&gt;Calc!$B$8,ABS(S2366)/ABS(N2366)&gt;Calc!$B$9),1,0))</f>
        <v/>
      </c>
      <c r="U2366">
        <f>IF(AND(A2366=Calc!$B$3,OR(Calc!$B$6="*",G2366=Calc!$B$6),OR(Calc!$B$7="*",F2366=Calc!$B$7)),1,0)</f>
        <v/>
      </c>
      <c r="V2366">
        <f>IF(AND(U2366=1,J2366&gt;0),J2366+ROW()/1000000,0)</f>
        <v/>
      </c>
      <c r="W2366">
        <f>IF(AND(U2366=1,OR(N2366&lt;&gt;0,J2366&lt;&gt;0)),ABS(S2366)+ROW()/1000000,0)</f>
        <v/>
      </c>
      <c r="X2366">
        <f>IF(AND(U2366=1,T2366=1,C2366&lt;&gt;0),ABS(S2366)+ROW()/1000000,0)</f>
        <v/>
      </c>
    </row>
    <row r="2367">
      <c r="A2367" t="n">
        <v>202001</v>
      </c>
      <c r="B2367" t="inlineStr">
        <is>
          <t>01/2020</t>
        </is>
      </c>
      <c r="C2367" t="n">
        <v>59</v>
      </c>
      <c r="D2367" t="inlineStr">
        <is>
          <t>S59</t>
        </is>
      </c>
      <c r="E2367" t="inlineStr">
        <is>
          <t>Nexa Oregon (S59)</t>
        </is>
      </c>
      <c r="F2367" t="inlineStr">
        <is>
          <t>Mỹ</t>
        </is>
      </c>
      <c r="G2367" t="inlineStr">
        <is>
          <t>POS</t>
        </is>
      </c>
      <c r="H2367" s="42" t="n">
        <v>54490.87</v>
      </c>
      <c r="I2367" s="42" t="n">
        <v>1079.38</v>
      </c>
      <c r="J2367" s="42" t="n">
        <v>53411.49</v>
      </c>
      <c r="K2367" s="42" t="n">
        <v>1279.54</v>
      </c>
      <c r="L2367" s="42" t="n">
        <v>30</v>
      </c>
      <c r="M2367" s="42" t="n">
        <v>207</v>
      </c>
      <c r="N2367" s="42" t="n">
        <v>52606.85</v>
      </c>
      <c r="O2367" s="42" t="n">
        <v>53411.49</v>
      </c>
      <c r="P2367" s="42" t="n">
        <v>0</v>
      </c>
      <c r="Q2367" s="42" t="n">
        <v>0</v>
      </c>
      <c r="R2367" s="42" t="n">
        <v>0</v>
      </c>
      <c r="S2367" s="42">
        <f>N2367-(J2367-K2367)</f>
        <v/>
      </c>
      <c r="T2367">
        <f>IF(N2367=0,0,IF(AND(ABS(S2367)&gt;Calc!$B$8,ABS(S2367)/ABS(N2367)&gt;Calc!$B$9),1,0))</f>
        <v/>
      </c>
      <c r="U2367">
        <f>IF(AND(A2367=Calc!$B$3,OR(Calc!$B$6="*",G2367=Calc!$B$6),OR(Calc!$B$7="*",F2367=Calc!$B$7)),1,0)</f>
        <v/>
      </c>
      <c r="V2367">
        <f>IF(AND(U2367=1,J2367&gt;0),J2367+ROW()/1000000,0)</f>
        <v/>
      </c>
      <c r="W2367">
        <f>IF(AND(U2367=1,OR(N2367&lt;&gt;0,J2367&lt;&gt;0)),ABS(S2367)+ROW()/1000000,0)</f>
        <v/>
      </c>
      <c r="X2367">
        <f>IF(AND(U2367=1,T2367=1,C2367&lt;&gt;0),ABS(S2367)+ROW()/1000000,0)</f>
        <v/>
      </c>
    </row>
    <row r="2368">
      <c r="A2368" t="n">
        <v>202001</v>
      </c>
      <c r="B2368" t="inlineStr">
        <is>
          <t>01/2020</t>
        </is>
      </c>
      <c r="C2368" t="n">
        <v>61</v>
      </c>
      <c r="D2368" t="inlineStr">
        <is>
          <t>S61</t>
        </is>
      </c>
      <c r="E2368" t="inlineStr">
        <is>
          <t>Nexa South Carolina (S61)</t>
        </is>
      </c>
      <c r="F2368" t="inlineStr">
        <is>
          <t>Mỹ</t>
        </is>
      </c>
      <c r="G2368" t="inlineStr">
        <is>
          <t>POS</t>
        </is>
      </c>
      <c r="H2368" s="42" t="n">
        <v>57545.13</v>
      </c>
      <c r="I2368" s="42" t="n">
        <v>993.01</v>
      </c>
      <c r="J2368" s="42" t="n">
        <v>56552.12</v>
      </c>
      <c r="K2368" s="42" t="n">
        <v>1090.46</v>
      </c>
      <c r="L2368" s="42" t="n">
        <v>27</v>
      </c>
      <c r="M2368" s="42" t="n">
        <v>221</v>
      </c>
      <c r="N2368" s="42" t="n">
        <v>55461.66</v>
      </c>
      <c r="O2368" s="42" t="n">
        <v>56552.12</v>
      </c>
      <c r="P2368" s="42" t="n">
        <v>0</v>
      </c>
      <c r="Q2368" s="42" t="n">
        <v>0</v>
      </c>
      <c r="R2368" s="42" t="n">
        <v>1</v>
      </c>
      <c r="S2368" s="42">
        <f>N2368-(J2368-K2368)</f>
        <v/>
      </c>
      <c r="T2368">
        <f>IF(N2368=0,0,IF(AND(ABS(S2368)&gt;Calc!$B$8,ABS(S2368)/ABS(N2368)&gt;Calc!$B$9),1,0))</f>
        <v/>
      </c>
      <c r="U2368">
        <f>IF(AND(A2368=Calc!$B$3,OR(Calc!$B$6="*",G2368=Calc!$B$6),OR(Calc!$B$7="*",F2368=Calc!$B$7)),1,0)</f>
        <v/>
      </c>
      <c r="V2368">
        <f>IF(AND(U2368=1,J2368&gt;0),J2368+ROW()/1000000,0)</f>
        <v/>
      </c>
      <c r="W2368">
        <f>IF(AND(U2368=1,OR(N2368&lt;&gt;0,J2368&lt;&gt;0)),ABS(S2368)+ROW()/1000000,0)</f>
        <v/>
      </c>
      <c r="X2368">
        <f>IF(AND(U2368=1,T2368=1,C2368&lt;&gt;0),ABS(S2368)+ROW()/1000000,0)</f>
        <v/>
      </c>
    </row>
    <row r="2369">
      <c r="A2369" t="n">
        <v>202001</v>
      </c>
      <c r="B2369" t="inlineStr">
        <is>
          <t>01/2020</t>
        </is>
      </c>
      <c r="C2369" t="n">
        <v>62</v>
      </c>
      <c r="D2369" t="inlineStr">
        <is>
          <t>S62</t>
        </is>
      </c>
      <c r="E2369" t="inlineStr">
        <is>
          <t>Nexa South Dakota (S62)</t>
        </is>
      </c>
      <c r="F2369" t="inlineStr">
        <is>
          <t>Mỹ</t>
        </is>
      </c>
      <c r="G2369" t="inlineStr">
        <is>
          <t>POS</t>
        </is>
      </c>
      <c r="H2369" s="42" t="n">
        <v>44250.22</v>
      </c>
      <c r="I2369" s="42" t="n">
        <v>370.41</v>
      </c>
      <c r="J2369" s="42" t="n">
        <v>43879.81</v>
      </c>
      <c r="K2369" s="42" t="n">
        <v>1220.37</v>
      </c>
      <c r="L2369" s="42" t="n">
        <v>30</v>
      </c>
      <c r="M2369" s="42" t="n">
        <v>175</v>
      </c>
      <c r="N2369" s="42" t="n">
        <v>42659.44</v>
      </c>
      <c r="O2369" s="42" t="n">
        <v>43879.81</v>
      </c>
      <c r="P2369" s="42" t="n">
        <v>1</v>
      </c>
      <c r="Q2369" s="42" t="n">
        <v>0</v>
      </c>
      <c r="R2369" s="42" t="n">
        <v>0</v>
      </c>
      <c r="S2369" s="42">
        <f>N2369-(J2369-K2369)</f>
        <v/>
      </c>
      <c r="T2369">
        <f>IF(N2369=0,0,IF(AND(ABS(S2369)&gt;Calc!$B$8,ABS(S2369)/ABS(N2369)&gt;Calc!$B$9),1,0))</f>
        <v/>
      </c>
      <c r="U2369">
        <f>IF(AND(A2369=Calc!$B$3,OR(Calc!$B$6="*",G2369=Calc!$B$6),OR(Calc!$B$7="*",F2369=Calc!$B$7)),1,0)</f>
        <v/>
      </c>
      <c r="V2369">
        <f>IF(AND(U2369=1,J2369&gt;0),J2369+ROW()/1000000,0)</f>
        <v/>
      </c>
      <c r="W2369">
        <f>IF(AND(U2369=1,OR(N2369&lt;&gt;0,J2369&lt;&gt;0)),ABS(S2369)+ROW()/1000000,0)</f>
        <v/>
      </c>
      <c r="X2369">
        <f>IF(AND(U2369=1,T2369=1,C2369&lt;&gt;0),ABS(S2369)+ROW()/1000000,0)</f>
        <v/>
      </c>
    </row>
    <row r="2370">
      <c r="A2370" t="n">
        <v>202001</v>
      </c>
      <c r="B2370" t="inlineStr">
        <is>
          <t>01/2020</t>
        </is>
      </c>
      <c r="C2370" t="n">
        <v>64</v>
      </c>
      <c r="D2370" t="inlineStr">
        <is>
          <t>S64</t>
        </is>
      </c>
      <c r="E2370" t="inlineStr">
        <is>
          <t>Nexa Washington DC (S64)</t>
        </is>
      </c>
      <c r="F2370" t="inlineStr">
        <is>
          <t>Mỹ</t>
        </is>
      </c>
      <c r="G2370" t="inlineStr">
        <is>
          <t>POS</t>
        </is>
      </c>
      <c r="H2370" s="42" t="n">
        <v>32153.27</v>
      </c>
      <c r="I2370" s="42" t="n">
        <v>305.81</v>
      </c>
      <c r="J2370" s="42" t="n">
        <v>31847.46</v>
      </c>
      <c r="K2370" s="42" t="n">
        <v>219.95</v>
      </c>
      <c r="L2370" s="42" t="n">
        <v>25</v>
      </c>
      <c r="M2370" s="42" t="n">
        <v>170</v>
      </c>
      <c r="N2370" s="42" t="n">
        <v>31549.52</v>
      </c>
      <c r="O2370" s="42" t="n">
        <v>31847.46</v>
      </c>
      <c r="P2370" s="42" t="n">
        <v>2</v>
      </c>
      <c r="Q2370" s="42" t="n">
        <v>0</v>
      </c>
      <c r="R2370" s="42" t="n">
        <v>0</v>
      </c>
      <c r="S2370" s="42">
        <f>N2370-(J2370-K2370)</f>
        <v/>
      </c>
      <c r="T2370">
        <f>IF(N2370=0,0,IF(AND(ABS(S2370)&gt;Calc!$B$8,ABS(S2370)/ABS(N2370)&gt;Calc!$B$9),1,0))</f>
        <v/>
      </c>
      <c r="U2370">
        <f>IF(AND(A2370=Calc!$B$3,OR(Calc!$B$6="*",G2370=Calc!$B$6),OR(Calc!$B$7="*",F2370=Calc!$B$7)),1,0)</f>
        <v/>
      </c>
      <c r="V2370">
        <f>IF(AND(U2370=1,J2370&gt;0),J2370+ROW()/1000000,0)</f>
        <v/>
      </c>
      <c r="W2370">
        <f>IF(AND(U2370=1,OR(N2370&lt;&gt;0,J2370&lt;&gt;0)),ABS(S2370)+ROW()/1000000,0)</f>
        <v/>
      </c>
      <c r="X2370">
        <f>IF(AND(U2370=1,T2370=1,C2370&lt;&gt;0),ABS(S2370)+ROW()/1000000,0)</f>
        <v/>
      </c>
    </row>
    <row r="2371">
      <c r="A2371" t="n">
        <v>202001</v>
      </c>
      <c r="B2371" t="inlineStr">
        <is>
          <t>01/2020</t>
        </is>
      </c>
      <c r="C2371" t="n">
        <v>65</v>
      </c>
      <c r="D2371" t="inlineStr">
        <is>
          <t>S65</t>
        </is>
      </c>
      <c r="E2371" t="inlineStr">
        <is>
          <t>Nexa West Virginia (S65)</t>
        </is>
      </c>
      <c r="F2371" t="inlineStr">
        <is>
          <t>Mỹ</t>
        </is>
      </c>
      <c r="G2371" t="inlineStr">
        <is>
          <t>POS</t>
        </is>
      </c>
      <c r="H2371" s="42" t="n">
        <v>54974.5</v>
      </c>
      <c r="I2371" s="42" t="n">
        <v>666.6</v>
      </c>
      <c r="J2371" s="42" t="n">
        <v>54307.9</v>
      </c>
      <c r="K2371" s="42" t="n">
        <v>616</v>
      </c>
      <c r="L2371" s="42" t="n">
        <v>21</v>
      </c>
      <c r="M2371" s="42" t="n">
        <v>171</v>
      </c>
      <c r="N2371" s="42" t="n">
        <v>53691.9</v>
      </c>
      <c r="O2371" s="42" t="n">
        <v>54307.9</v>
      </c>
      <c r="P2371" s="42" t="n">
        <v>0</v>
      </c>
      <c r="Q2371" s="42" t="n">
        <v>0</v>
      </c>
      <c r="R2371" s="42" t="n">
        <v>1</v>
      </c>
      <c r="S2371" s="42">
        <f>N2371-(J2371-K2371)</f>
        <v/>
      </c>
      <c r="T2371">
        <f>IF(N2371=0,0,IF(AND(ABS(S2371)&gt;Calc!$B$8,ABS(S2371)/ABS(N2371)&gt;Calc!$B$9),1,0))</f>
        <v/>
      </c>
      <c r="U2371">
        <f>IF(AND(A2371=Calc!$B$3,OR(Calc!$B$6="*",G2371=Calc!$B$6),OR(Calc!$B$7="*",F2371=Calc!$B$7)),1,0)</f>
        <v/>
      </c>
      <c r="V2371">
        <f>IF(AND(U2371=1,J2371&gt;0),J2371+ROW()/1000000,0)</f>
        <v/>
      </c>
      <c r="W2371">
        <f>IF(AND(U2371=1,OR(N2371&lt;&gt;0,J2371&lt;&gt;0)),ABS(S2371)+ROW()/1000000,0)</f>
        <v/>
      </c>
      <c r="X2371">
        <f>IF(AND(U2371=1,T2371=1,C2371&lt;&gt;0),ABS(S2371)+ROW()/1000000,0)</f>
        <v/>
      </c>
    </row>
    <row r="2372">
      <c r="A2372" t="n">
        <v>202001</v>
      </c>
      <c r="B2372" t="inlineStr">
        <is>
          <t>01/2020</t>
        </is>
      </c>
      <c r="C2372" t="n">
        <v>66</v>
      </c>
      <c r="D2372" t="inlineStr">
        <is>
          <t>S66</t>
        </is>
      </c>
      <c r="E2372" t="inlineStr">
        <is>
          <t>Nexa Wyoming (S66)</t>
        </is>
      </c>
      <c r="F2372" t="inlineStr">
        <is>
          <t>Mỹ</t>
        </is>
      </c>
      <c r="G2372" t="inlineStr">
        <is>
          <t>POS</t>
        </is>
      </c>
      <c r="H2372" s="42" t="n">
        <v>49720.13</v>
      </c>
      <c r="I2372" s="42" t="n">
        <v>887.04</v>
      </c>
      <c r="J2372" s="42" t="n">
        <v>48833.09</v>
      </c>
      <c r="K2372" s="42" t="n">
        <v>47.83</v>
      </c>
      <c r="L2372" s="42" t="n">
        <v>22</v>
      </c>
      <c r="M2372" s="42" t="n">
        <v>200</v>
      </c>
      <c r="N2372" s="42" t="n">
        <v>50035.22</v>
      </c>
      <c r="O2372" s="42" t="n">
        <v>48833.09</v>
      </c>
      <c r="P2372" s="42" t="n">
        <v>1</v>
      </c>
      <c r="Q2372" s="42" t="n">
        <v>0</v>
      </c>
      <c r="R2372" s="42" t="n">
        <v>0</v>
      </c>
      <c r="S2372" s="42">
        <f>N2372-(J2372-K2372)</f>
        <v/>
      </c>
      <c r="T2372">
        <f>IF(N2372=0,0,IF(AND(ABS(S2372)&gt;Calc!$B$8,ABS(S2372)/ABS(N2372)&gt;Calc!$B$9),1,0))</f>
        <v/>
      </c>
      <c r="U2372">
        <f>IF(AND(A2372=Calc!$B$3,OR(Calc!$B$6="*",G2372=Calc!$B$6),OR(Calc!$B$7="*",F2372=Calc!$B$7)),1,0)</f>
        <v/>
      </c>
      <c r="V2372">
        <f>IF(AND(U2372=1,J2372&gt;0),J2372+ROW()/1000000,0)</f>
        <v/>
      </c>
      <c r="W2372">
        <f>IF(AND(U2372=1,OR(N2372&lt;&gt;0,J2372&lt;&gt;0)),ABS(S2372)+ROW()/1000000,0)</f>
        <v/>
      </c>
      <c r="X2372">
        <f>IF(AND(U2372=1,T2372=1,C2372&lt;&gt;0),ABS(S2372)+ROW()/1000000,0)</f>
        <v/>
      </c>
    </row>
    <row r="2373">
      <c r="A2373" t="n">
        <v>202002</v>
      </c>
      <c r="B2373" t="inlineStr">
        <is>
          <t>02/2020</t>
        </is>
      </c>
      <c r="C2373" t="n">
        <v>0</v>
      </c>
      <c r="D2373" t="inlineStr">
        <is>
          <t>ONL</t>
        </is>
      </c>
      <c r="E2373" t="inlineStr">
        <is>
          <t>Nexa Online (website/app)</t>
        </is>
      </c>
      <c r="F2373" t="inlineStr">
        <is>
          <t>Online</t>
        </is>
      </c>
      <c r="G2373" t="inlineStr">
        <is>
          <t>ONLINE</t>
        </is>
      </c>
      <c r="H2373" s="42" t="n">
        <v>426767.58</v>
      </c>
      <c r="I2373" s="42" t="n">
        <v>7622.78</v>
      </c>
      <c r="J2373" s="42" t="n">
        <v>419144.8</v>
      </c>
      <c r="K2373" s="42" t="n">
        <v>3438.07</v>
      </c>
      <c r="L2373" s="42" t="n">
        <v>242</v>
      </c>
      <c r="M2373" s="42" t="n">
        <v>1686</v>
      </c>
      <c r="N2373" s="42" t="n">
        <v>398218.44</v>
      </c>
      <c r="O2373" s="42" t="n">
        <v>401681.51</v>
      </c>
      <c r="P2373" s="42" t="n">
        <v>3</v>
      </c>
      <c r="Q2373" s="42" t="n">
        <v>0</v>
      </c>
      <c r="R2373" s="42" t="n">
        <v>3</v>
      </c>
      <c r="S2373" s="42">
        <f>N2373-(J2373-K2373)</f>
        <v/>
      </c>
      <c r="T2373">
        <f>IF(N2373=0,0,IF(AND(ABS(S2373)&gt;Calc!$B$8,ABS(S2373)/ABS(N2373)&gt;Calc!$B$9),1,0))</f>
        <v/>
      </c>
      <c r="U2373">
        <f>IF(AND(A2373=Calc!$B$3,OR(Calc!$B$6="*",G2373=Calc!$B$6),OR(Calc!$B$7="*",F2373=Calc!$B$7)),1,0)</f>
        <v/>
      </c>
      <c r="V2373">
        <f>IF(AND(U2373=1,J2373&gt;0),J2373+ROW()/1000000,0)</f>
        <v/>
      </c>
      <c r="W2373">
        <f>IF(AND(U2373=1,OR(N2373&lt;&gt;0,J2373&lt;&gt;0)),ABS(S2373)+ROW()/1000000,0)</f>
        <v/>
      </c>
      <c r="X2373">
        <f>IF(AND(U2373=1,T2373=1,C2373&lt;&gt;0),ABS(S2373)+ROW()/1000000,0)</f>
        <v/>
      </c>
    </row>
    <row r="2374">
      <c r="A2374" t="n">
        <v>202002</v>
      </c>
      <c r="B2374" t="inlineStr">
        <is>
          <t>02/2020</t>
        </is>
      </c>
      <c r="C2374" t="n">
        <v>1</v>
      </c>
      <c r="D2374" t="inlineStr">
        <is>
          <t>S01</t>
        </is>
      </c>
      <c r="E2374" t="inlineStr">
        <is>
          <t>Nexa Australian Capital Territory (S01)</t>
        </is>
      </c>
      <c r="F2374" t="inlineStr">
        <is>
          <t>Úc</t>
        </is>
      </c>
      <c r="G2374" t="inlineStr">
        <is>
          <t>POS</t>
        </is>
      </c>
      <c r="H2374" s="42" t="n">
        <v>16552.39</v>
      </c>
      <c r="I2374" s="42" t="n">
        <v>0</v>
      </c>
      <c r="J2374" s="42" t="n">
        <v>16552.39</v>
      </c>
      <c r="K2374" s="42" t="n">
        <v>22</v>
      </c>
      <c r="L2374" s="42" t="n">
        <v>5</v>
      </c>
      <c r="M2374" s="42" t="n">
        <v>51</v>
      </c>
      <c r="N2374" s="42" t="n">
        <v>16530.39</v>
      </c>
      <c r="O2374" s="42" t="n">
        <v>16552.39</v>
      </c>
      <c r="P2374" s="42" t="n">
        <v>0</v>
      </c>
      <c r="Q2374" s="42" t="n">
        <v>0</v>
      </c>
      <c r="R2374" s="42" t="n">
        <v>0</v>
      </c>
      <c r="S2374" s="42">
        <f>N2374-(J2374-K2374)</f>
        <v/>
      </c>
      <c r="T2374">
        <f>IF(N2374=0,0,IF(AND(ABS(S2374)&gt;Calc!$B$8,ABS(S2374)/ABS(N2374)&gt;Calc!$B$9),1,0))</f>
        <v/>
      </c>
      <c r="U2374">
        <f>IF(AND(A2374=Calc!$B$3,OR(Calc!$B$6="*",G2374=Calc!$B$6),OR(Calc!$B$7="*",F2374=Calc!$B$7)),1,0)</f>
        <v/>
      </c>
      <c r="V2374">
        <f>IF(AND(U2374=1,J2374&gt;0),J2374+ROW()/1000000,0)</f>
        <v/>
      </c>
      <c r="W2374">
        <f>IF(AND(U2374=1,OR(N2374&lt;&gt;0,J2374&lt;&gt;0)),ABS(S2374)+ROW()/1000000,0)</f>
        <v/>
      </c>
      <c r="X2374">
        <f>IF(AND(U2374=1,T2374=1,C2374&lt;&gt;0),ABS(S2374)+ROW()/1000000,0)</f>
        <v/>
      </c>
    </row>
    <row r="2375">
      <c r="A2375" t="n">
        <v>202002</v>
      </c>
      <c r="B2375" t="inlineStr">
        <is>
          <t>02/2020</t>
        </is>
      </c>
      <c r="C2375" t="n">
        <v>4</v>
      </c>
      <c r="D2375" t="inlineStr">
        <is>
          <t>S04</t>
        </is>
      </c>
      <c r="E2375" t="inlineStr">
        <is>
          <t>Nexa Tasmania (S04)</t>
        </is>
      </c>
      <c r="F2375" t="inlineStr">
        <is>
          <t>Úc</t>
        </is>
      </c>
      <c r="G2375" t="inlineStr">
        <is>
          <t>POS</t>
        </is>
      </c>
      <c r="H2375" s="42" t="n">
        <v>6138.49</v>
      </c>
      <c r="I2375" s="42" t="n">
        <v>0</v>
      </c>
      <c r="J2375" s="42" t="n">
        <v>6138.49</v>
      </c>
      <c r="K2375" s="42" t="n">
        <v>0</v>
      </c>
      <c r="L2375" s="42" t="n">
        <v>4</v>
      </c>
      <c r="M2375" s="42" t="n">
        <v>22</v>
      </c>
      <c r="N2375" s="42" t="n">
        <v>6138.49</v>
      </c>
      <c r="O2375" s="42" t="n">
        <v>6138.49</v>
      </c>
      <c r="P2375" s="42" t="n">
        <v>0</v>
      </c>
      <c r="Q2375" s="42" t="n">
        <v>0</v>
      </c>
      <c r="R2375" s="42" t="n">
        <v>0</v>
      </c>
      <c r="S2375" s="42">
        <f>N2375-(J2375-K2375)</f>
        <v/>
      </c>
      <c r="T2375">
        <f>IF(N2375=0,0,IF(AND(ABS(S2375)&gt;Calc!$B$8,ABS(S2375)/ABS(N2375)&gt;Calc!$B$9),1,0))</f>
        <v/>
      </c>
      <c r="U2375">
        <f>IF(AND(A2375=Calc!$B$3,OR(Calc!$B$6="*",G2375=Calc!$B$6),OR(Calc!$B$7="*",F2375=Calc!$B$7)),1,0)</f>
        <v/>
      </c>
      <c r="V2375">
        <f>IF(AND(U2375=1,J2375&gt;0),J2375+ROW()/1000000,0)</f>
        <v/>
      </c>
      <c r="W2375">
        <f>IF(AND(U2375=1,OR(N2375&lt;&gt;0,J2375&lt;&gt;0)),ABS(S2375)+ROW()/1000000,0)</f>
        <v/>
      </c>
      <c r="X2375">
        <f>IF(AND(U2375=1,T2375=1,C2375&lt;&gt;0),ABS(S2375)+ROW()/1000000,0)</f>
        <v/>
      </c>
    </row>
    <row r="2376">
      <c r="A2376" t="n">
        <v>202002</v>
      </c>
      <c r="B2376" t="inlineStr">
        <is>
          <t>02/2020</t>
        </is>
      </c>
      <c r="C2376" t="n">
        <v>5</v>
      </c>
      <c r="D2376" t="inlineStr">
        <is>
          <t>S05</t>
        </is>
      </c>
      <c r="E2376" t="inlineStr">
        <is>
          <t>Nexa Victoria (S05)</t>
        </is>
      </c>
      <c r="F2376" t="inlineStr">
        <is>
          <t>Úc</t>
        </is>
      </c>
      <c r="G2376" t="inlineStr">
        <is>
          <t>POS</t>
        </is>
      </c>
      <c r="H2376" s="42" t="n">
        <v>49016.85</v>
      </c>
      <c r="I2376" s="42" t="n">
        <v>0</v>
      </c>
      <c r="J2376" s="42" t="n">
        <v>49016.85</v>
      </c>
      <c r="K2376" s="42" t="n">
        <v>0</v>
      </c>
      <c r="L2376" s="42" t="n">
        <v>18</v>
      </c>
      <c r="M2376" s="42" t="n">
        <v>138</v>
      </c>
      <c r="N2376" s="42" t="n">
        <v>49016.85</v>
      </c>
      <c r="O2376" s="42" t="n">
        <v>49016.85</v>
      </c>
      <c r="P2376" s="42" t="n">
        <v>1</v>
      </c>
      <c r="Q2376" s="42" t="n">
        <v>0</v>
      </c>
      <c r="R2376" s="42" t="n">
        <v>0</v>
      </c>
      <c r="S2376" s="42">
        <f>N2376-(J2376-K2376)</f>
        <v/>
      </c>
      <c r="T2376">
        <f>IF(N2376=0,0,IF(AND(ABS(S2376)&gt;Calc!$B$8,ABS(S2376)/ABS(N2376)&gt;Calc!$B$9),1,0))</f>
        <v/>
      </c>
      <c r="U2376">
        <f>IF(AND(A2376=Calc!$B$3,OR(Calc!$B$6="*",G2376=Calc!$B$6),OR(Calc!$B$7="*",F2376=Calc!$B$7)),1,0)</f>
        <v/>
      </c>
      <c r="V2376">
        <f>IF(AND(U2376=1,J2376&gt;0),J2376+ROW()/1000000,0)</f>
        <v/>
      </c>
      <c r="W2376">
        <f>IF(AND(U2376=1,OR(N2376&lt;&gt;0,J2376&lt;&gt;0)),ABS(S2376)+ROW()/1000000,0)</f>
        <v/>
      </c>
      <c r="X2376">
        <f>IF(AND(U2376=1,T2376=1,C2376&lt;&gt;0),ABS(S2376)+ROW()/1000000,0)</f>
        <v/>
      </c>
    </row>
    <row r="2377">
      <c r="A2377" t="n">
        <v>202002</v>
      </c>
      <c r="B2377" t="inlineStr">
        <is>
          <t>02/2020</t>
        </is>
      </c>
      <c r="C2377" t="n">
        <v>6</v>
      </c>
      <c r="D2377" t="inlineStr">
        <is>
          <t>S06</t>
        </is>
      </c>
      <c r="E2377" t="inlineStr">
        <is>
          <t>Nexa Western Australia (S06)</t>
        </is>
      </c>
      <c r="F2377" t="inlineStr">
        <is>
          <t>Úc</t>
        </is>
      </c>
      <c r="G2377" t="inlineStr">
        <is>
          <t>POS</t>
        </is>
      </c>
      <c r="H2377" s="42" t="n">
        <v>26996.68</v>
      </c>
      <c r="I2377" s="42" t="n">
        <v>0</v>
      </c>
      <c r="J2377" s="42" t="n">
        <v>26996.68</v>
      </c>
      <c r="K2377" s="42" t="n">
        <v>274.45</v>
      </c>
      <c r="L2377" s="42" t="n">
        <v>10</v>
      </c>
      <c r="M2377" s="42" t="n">
        <v>71</v>
      </c>
      <c r="N2377" s="42" t="n">
        <v>26752.2</v>
      </c>
      <c r="O2377" s="42" t="n">
        <v>26996.68</v>
      </c>
      <c r="P2377" s="42" t="n">
        <v>0</v>
      </c>
      <c r="Q2377" s="42" t="n">
        <v>0</v>
      </c>
      <c r="R2377" s="42" t="n">
        <v>0</v>
      </c>
      <c r="S2377" s="42">
        <f>N2377-(J2377-K2377)</f>
        <v/>
      </c>
      <c r="T2377">
        <f>IF(N2377=0,0,IF(AND(ABS(S2377)&gt;Calc!$B$8,ABS(S2377)/ABS(N2377)&gt;Calc!$B$9),1,0))</f>
        <v/>
      </c>
      <c r="U2377">
        <f>IF(AND(A2377=Calc!$B$3,OR(Calc!$B$6="*",G2377=Calc!$B$6),OR(Calc!$B$7="*",F2377=Calc!$B$7)),1,0)</f>
        <v/>
      </c>
      <c r="V2377">
        <f>IF(AND(U2377=1,J2377&gt;0),J2377+ROW()/1000000,0)</f>
        <v/>
      </c>
      <c r="W2377">
        <f>IF(AND(U2377=1,OR(N2377&lt;&gt;0,J2377&lt;&gt;0)),ABS(S2377)+ROW()/1000000,0)</f>
        <v/>
      </c>
      <c r="X2377">
        <f>IF(AND(U2377=1,T2377=1,C2377&lt;&gt;0),ABS(S2377)+ROW()/1000000,0)</f>
        <v/>
      </c>
    </row>
    <row r="2378">
      <c r="A2378" t="n">
        <v>202002</v>
      </c>
      <c r="B2378" t="inlineStr">
        <is>
          <t>02/2020</t>
        </is>
      </c>
      <c r="C2378" t="n">
        <v>8</v>
      </c>
      <c r="D2378" t="inlineStr">
        <is>
          <t>S08</t>
        </is>
      </c>
      <c r="E2378" t="inlineStr">
        <is>
          <t>Nexa Newfoundland and Labrador (S08)</t>
        </is>
      </c>
      <c r="F2378" t="inlineStr">
        <is>
          <t>Canada</t>
        </is>
      </c>
      <c r="G2378" t="inlineStr">
        <is>
          <t>POS</t>
        </is>
      </c>
      <c r="H2378" s="42" t="n">
        <v>22383.67</v>
      </c>
      <c r="I2378" s="42" t="n">
        <v>0</v>
      </c>
      <c r="J2378" s="42" t="n">
        <v>22383.67</v>
      </c>
      <c r="K2378" s="42" t="n">
        <v>499.9</v>
      </c>
      <c r="L2378" s="42" t="n">
        <v>16</v>
      </c>
      <c r="M2378" s="42" t="n">
        <v>126</v>
      </c>
      <c r="N2378" s="42" t="n">
        <v>22561.64</v>
      </c>
      <c r="O2378" s="42" t="n">
        <v>22383.67</v>
      </c>
      <c r="P2378" s="42" t="n">
        <v>1</v>
      </c>
      <c r="Q2378" s="42" t="n">
        <v>0</v>
      </c>
      <c r="R2378" s="42" t="n">
        <v>0</v>
      </c>
      <c r="S2378" s="42">
        <f>N2378-(J2378-K2378)</f>
        <v/>
      </c>
      <c r="T2378">
        <f>IF(N2378=0,0,IF(AND(ABS(S2378)&gt;Calc!$B$8,ABS(S2378)/ABS(N2378)&gt;Calc!$B$9),1,0))</f>
        <v/>
      </c>
      <c r="U2378">
        <f>IF(AND(A2378=Calc!$B$3,OR(Calc!$B$6="*",G2378=Calc!$B$6),OR(Calc!$B$7="*",F2378=Calc!$B$7)),1,0)</f>
        <v/>
      </c>
      <c r="V2378">
        <f>IF(AND(U2378=1,J2378&gt;0),J2378+ROW()/1000000,0)</f>
        <v/>
      </c>
      <c r="W2378">
        <f>IF(AND(U2378=1,OR(N2378&lt;&gt;0,J2378&lt;&gt;0)),ABS(S2378)+ROW()/1000000,0)</f>
        <v/>
      </c>
      <c r="X2378">
        <f>IF(AND(U2378=1,T2378=1,C2378&lt;&gt;0),ABS(S2378)+ROW()/1000000,0)</f>
        <v/>
      </c>
    </row>
    <row r="2379">
      <c r="A2379" t="n">
        <v>202002</v>
      </c>
      <c r="B2379" t="inlineStr">
        <is>
          <t>02/2020</t>
        </is>
      </c>
      <c r="C2379" t="n">
        <v>9</v>
      </c>
      <c r="D2379" t="inlineStr">
        <is>
          <t>S09</t>
        </is>
      </c>
      <c r="E2379" t="inlineStr">
        <is>
          <t>Nexa Northwest Territories (S09)</t>
        </is>
      </c>
      <c r="F2379" t="inlineStr">
        <is>
          <t>Canada</t>
        </is>
      </c>
      <c r="G2379" t="inlineStr">
        <is>
          <t>POS</t>
        </is>
      </c>
      <c r="H2379" s="42" t="n">
        <v>60720.09</v>
      </c>
      <c r="I2379" s="42" t="n">
        <v>0</v>
      </c>
      <c r="J2379" s="42" t="n">
        <v>60720.09</v>
      </c>
      <c r="K2379" s="42" t="n">
        <v>215</v>
      </c>
      <c r="L2379" s="42" t="n">
        <v>23</v>
      </c>
      <c r="M2379" s="42" t="n">
        <v>158</v>
      </c>
      <c r="N2379" s="42" t="n">
        <v>60505.09</v>
      </c>
      <c r="O2379" s="42" t="n">
        <v>60720.09</v>
      </c>
      <c r="P2379" s="42" t="n">
        <v>2</v>
      </c>
      <c r="Q2379" s="42" t="n">
        <v>0</v>
      </c>
      <c r="R2379" s="42" t="n">
        <v>0</v>
      </c>
      <c r="S2379" s="42">
        <f>N2379-(J2379-K2379)</f>
        <v/>
      </c>
      <c r="T2379">
        <f>IF(N2379=0,0,IF(AND(ABS(S2379)&gt;Calc!$B$8,ABS(S2379)/ABS(N2379)&gt;Calc!$B$9),1,0))</f>
        <v/>
      </c>
      <c r="U2379">
        <f>IF(AND(A2379=Calc!$B$3,OR(Calc!$B$6="*",G2379=Calc!$B$6),OR(Calc!$B$7="*",F2379=Calc!$B$7)),1,0)</f>
        <v/>
      </c>
      <c r="V2379">
        <f>IF(AND(U2379=1,J2379&gt;0),J2379+ROW()/1000000,0)</f>
        <v/>
      </c>
      <c r="W2379">
        <f>IF(AND(U2379=1,OR(N2379&lt;&gt;0,J2379&lt;&gt;0)),ABS(S2379)+ROW()/1000000,0)</f>
        <v/>
      </c>
      <c r="X2379">
        <f>IF(AND(U2379=1,T2379=1,C2379&lt;&gt;0),ABS(S2379)+ROW()/1000000,0)</f>
        <v/>
      </c>
    </row>
    <row r="2380">
      <c r="A2380" t="n">
        <v>202002</v>
      </c>
      <c r="B2380" t="inlineStr">
        <is>
          <t>02/2020</t>
        </is>
      </c>
      <c r="C2380" t="n">
        <v>10</v>
      </c>
      <c r="D2380" t="inlineStr">
        <is>
          <t>S10</t>
        </is>
      </c>
      <c r="E2380" t="inlineStr">
        <is>
          <t>Nexa Nunavut (S10)</t>
        </is>
      </c>
      <c r="F2380" t="inlineStr">
        <is>
          <t>Canada</t>
        </is>
      </c>
      <c r="G2380" t="inlineStr">
        <is>
          <t>POS</t>
        </is>
      </c>
      <c r="H2380" s="42" t="n">
        <v>61467</v>
      </c>
      <c r="I2380" s="42" t="n">
        <v>0</v>
      </c>
      <c r="J2380" s="42" t="n">
        <v>61467</v>
      </c>
      <c r="K2380" s="42" t="n">
        <v>665.9400000000001</v>
      </c>
      <c r="L2380" s="42" t="n">
        <v>34</v>
      </c>
      <c r="M2380" s="42" t="n">
        <v>234</v>
      </c>
      <c r="N2380" s="42" t="n">
        <v>60801.06</v>
      </c>
      <c r="O2380" s="42" t="n">
        <v>61467</v>
      </c>
      <c r="P2380" s="42" t="n">
        <v>1</v>
      </c>
      <c r="Q2380" s="42" t="n">
        <v>0</v>
      </c>
      <c r="R2380" s="42" t="n">
        <v>0</v>
      </c>
      <c r="S2380" s="42">
        <f>N2380-(J2380-K2380)</f>
        <v/>
      </c>
      <c r="T2380">
        <f>IF(N2380=0,0,IF(AND(ABS(S2380)&gt;Calc!$B$8,ABS(S2380)/ABS(N2380)&gt;Calc!$B$9),1,0))</f>
        <v/>
      </c>
      <c r="U2380">
        <f>IF(AND(A2380=Calc!$B$3,OR(Calc!$B$6="*",G2380=Calc!$B$6),OR(Calc!$B$7="*",F2380=Calc!$B$7)),1,0)</f>
        <v/>
      </c>
      <c r="V2380">
        <f>IF(AND(U2380=1,J2380&gt;0),J2380+ROW()/1000000,0)</f>
        <v/>
      </c>
      <c r="W2380">
        <f>IF(AND(U2380=1,OR(N2380&lt;&gt;0,J2380&lt;&gt;0)),ABS(S2380)+ROW()/1000000,0)</f>
        <v/>
      </c>
      <c r="X2380">
        <f>IF(AND(U2380=1,T2380=1,C2380&lt;&gt;0),ABS(S2380)+ROW()/1000000,0)</f>
        <v/>
      </c>
    </row>
    <row r="2381">
      <c r="A2381" t="n">
        <v>202002</v>
      </c>
      <c r="B2381" t="inlineStr">
        <is>
          <t>02/2020</t>
        </is>
      </c>
      <c r="C2381" t="n">
        <v>12</v>
      </c>
      <c r="D2381" t="inlineStr">
        <is>
          <t>S12</t>
        </is>
      </c>
      <c r="E2381" t="inlineStr">
        <is>
          <t>Nexa Basse-Normandie (S12)</t>
        </is>
      </c>
      <c r="F2381" t="inlineStr">
        <is>
          <t>Pháp</t>
        </is>
      </c>
      <c r="G2381" t="inlineStr">
        <is>
          <t>POS</t>
        </is>
      </c>
      <c r="H2381" s="42" t="n">
        <v>14602.28</v>
      </c>
      <c r="I2381" s="42" t="n">
        <v>0</v>
      </c>
      <c r="J2381" s="42" t="n">
        <v>14602.28</v>
      </c>
      <c r="K2381" s="42" t="n">
        <v>0</v>
      </c>
      <c r="L2381" s="42" t="n">
        <v>7</v>
      </c>
      <c r="M2381" s="42" t="n">
        <v>46</v>
      </c>
      <c r="N2381" s="42" t="n">
        <v>14602.28</v>
      </c>
      <c r="O2381" s="42" t="n">
        <v>14602.28</v>
      </c>
      <c r="P2381" s="42" t="n">
        <v>0</v>
      </c>
      <c r="Q2381" s="42" t="n">
        <v>0</v>
      </c>
      <c r="R2381" s="42" t="n">
        <v>0</v>
      </c>
      <c r="S2381" s="42">
        <f>N2381-(J2381-K2381)</f>
        <v/>
      </c>
      <c r="T2381">
        <f>IF(N2381=0,0,IF(AND(ABS(S2381)&gt;Calc!$B$8,ABS(S2381)/ABS(N2381)&gt;Calc!$B$9),1,0))</f>
        <v/>
      </c>
      <c r="U2381">
        <f>IF(AND(A2381=Calc!$B$3,OR(Calc!$B$6="*",G2381=Calc!$B$6),OR(Calc!$B$7="*",F2381=Calc!$B$7)),1,0)</f>
        <v/>
      </c>
      <c r="V2381">
        <f>IF(AND(U2381=1,J2381&gt;0),J2381+ROW()/1000000,0)</f>
        <v/>
      </c>
      <c r="W2381">
        <f>IF(AND(U2381=1,OR(N2381&lt;&gt;0,J2381&lt;&gt;0)),ABS(S2381)+ROW()/1000000,0)</f>
        <v/>
      </c>
      <c r="X2381">
        <f>IF(AND(U2381=1,T2381=1,C2381&lt;&gt;0),ABS(S2381)+ROW()/1000000,0)</f>
        <v/>
      </c>
    </row>
    <row r="2382">
      <c r="A2382" t="n">
        <v>202002</v>
      </c>
      <c r="B2382" t="inlineStr">
        <is>
          <t>02/2020</t>
        </is>
      </c>
      <c r="C2382" t="n">
        <v>13</v>
      </c>
      <c r="D2382" t="inlineStr">
        <is>
          <t>S13</t>
        </is>
      </c>
      <c r="E2382" t="inlineStr">
        <is>
          <t>Nexa Corse (S13)</t>
        </is>
      </c>
      <c r="F2382" t="inlineStr">
        <is>
          <t>Pháp</t>
        </is>
      </c>
      <c r="G2382" t="inlineStr">
        <is>
          <t>POS</t>
        </is>
      </c>
      <c r="H2382" s="42" t="n">
        <v>8052.86</v>
      </c>
      <c r="I2382" s="42" t="n">
        <v>0</v>
      </c>
      <c r="J2382" s="42" t="n">
        <v>8052.86</v>
      </c>
      <c r="K2382" s="42" t="n">
        <v>0</v>
      </c>
      <c r="L2382" s="42" t="n">
        <v>4</v>
      </c>
      <c r="M2382" s="42" t="n">
        <v>16</v>
      </c>
      <c r="N2382" s="42" t="n">
        <v>8052.86</v>
      </c>
      <c r="O2382" s="42" t="n">
        <v>8052.86</v>
      </c>
      <c r="P2382" s="42" t="n">
        <v>1</v>
      </c>
      <c r="Q2382" s="42" t="n">
        <v>0</v>
      </c>
      <c r="R2382" s="42" t="n">
        <v>0</v>
      </c>
      <c r="S2382" s="42">
        <f>N2382-(J2382-K2382)</f>
        <v/>
      </c>
      <c r="T2382">
        <f>IF(N2382=0,0,IF(AND(ABS(S2382)&gt;Calc!$B$8,ABS(S2382)/ABS(N2382)&gt;Calc!$B$9),1,0))</f>
        <v/>
      </c>
      <c r="U2382">
        <f>IF(AND(A2382=Calc!$B$3,OR(Calc!$B$6="*",G2382=Calc!$B$6),OR(Calc!$B$7="*",F2382=Calc!$B$7)),1,0)</f>
        <v/>
      </c>
      <c r="V2382">
        <f>IF(AND(U2382=1,J2382&gt;0),J2382+ROW()/1000000,0)</f>
        <v/>
      </c>
      <c r="W2382">
        <f>IF(AND(U2382=1,OR(N2382&lt;&gt;0,J2382&lt;&gt;0)),ABS(S2382)+ROW()/1000000,0)</f>
        <v/>
      </c>
      <c r="X2382">
        <f>IF(AND(U2382=1,T2382=1,C2382&lt;&gt;0),ABS(S2382)+ROW()/1000000,0)</f>
        <v/>
      </c>
    </row>
    <row r="2383">
      <c r="A2383" t="n">
        <v>202002</v>
      </c>
      <c r="B2383" t="inlineStr">
        <is>
          <t>02/2020</t>
        </is>
      </c>
      <c r="C2383" t="n">
        <v>14</v>
      </c>
      <c r="D2383" t="inlineStr">
        <is>
          <t>S14</t>
        </is>
      </c>
      <c r="E2383" t="inlineStr">
        <is>
          <t>Nexa Franche-Comté (S14)</t>
        </is>
      </c>
      <c r="F2383" t="inlineStr">
        <is>
          <t>Pháp</t>
        </is>
      </c>
      <c r="G2383" t="inlineStr">
        <is>
          <t>POS</t>
        </is>
      </c>
      <c r="H2383" s="42" t="n">
        <v>650.85</v>
      </c>
      <c r="I2383" s="42" t="n">
        <v>0</v>
      </c>
      <c r="J2383" s="42" t="n">
        <v>650.85</v>
      </c>
      <c r="K2383" s="42" t="n">
        <v>0</v>
      </c>
      <c r="L2383" s="42" t="n">
        <v>2</v>
      </c>
      <c r="M2383" s="42" t="n">
        <v>7</v>
      </c>
      <c r="N2383" s="42" t="n">
        <v>650.85</v>
      </c>
      <c r="O2383" s="42" t="n">
        <v>650.85</v>
      </c>
      <c r="P2383" s="42" t="n">
        <v>0</v>
      </c>
      <c r="Q2383" s="42" t="n">
        <v>0</v>
      </c>
      <c r="R2383" s="42" t="n">
        <v>0</v>
      </c>
      <c r="S2383" s="42">
        <f>N2383-(J2383-K2383)</f>
        <v/>
      </c>
      <c r="T2383">
        <f>IF(N2383=0,0,IF(AND(ABS(S2383)&gt;Calc!$B$8,ABS(S2383)/ABS(N2383)&gt;Calc!$B$9),1,0))</f>
        <v/>
      </c>
      <c r="U2383">
        <f>IF(AND(A2383=Calc!$B$3,OR(Calc!$B$6="*",G2383=Calc!$B$6),OR(Calc!$B$7="*",F2383=Calc!$B$7)),1,0)</f>
        <v/>
      </c>
      <c r="V2383">
        <f>IF(AND(U2383=1,J2383&gt;0),J2383+ROW()/1000000,0)</f>
        <v/>
      </c>
      <c r="W2383">
        <f>IF(AND(U2383=1,OR(N2383&lt;&gt;0,J2383&lt;&gt;0)),ABS(S2383)+ROW()/1000000,0)</f>
        <v/>
      </c>
      <c r="X2383">
        <f>IF(AND(U2383=1,T2383=1,C2383&lt;&gt;0),ABS(S2383)+ROW()/1000000,0)</f>
        <v/>
      </c>
    </row>
    <row r="2384">
      <c r="A2384" t="n">
        <v>202002</v>
      </c>
      <c r="B2384" t="inlineStr">
        <is>
          <t>02/2020</t>
        </is>
      </c>
      <c r="C2384" t="n">
        <v>15</v>
      </c>
      <c r="D2384" t="inlineStr">
        <is>
          <t>S15</t>
        </is>
      </c>
      <c r="E2384" t="inlineStr">
        <is>
          <t>Nexa La Réunion (S15)</t>
        </is>
      </c>
      <c r="F2384" t="inlineStr">
        <is>
          <t>Pháp</t>
        </is>
      </c>
      <c r="G2384" t="inlineStr">
        <is>
          <t>POS</t>
        </is>
      </c>
      <c r="H2384" s="42" t="n">
        <v>12794.62</v>
      </c>
      <c r="I2384" s="42" t="n">
        <v>0</v>
      </c>
      <c r="J2384" s="42" t="n">
        <v>12794.62</v>
      </c>
      <c r="K2384" s="42" t="n">
        <v>0</v>
      </c>
      <c r="L2384" s="42" t="n">
        <v>4</v>
      </c>
      <c r="M2384" s="42" t="n">
        <v>41</v>
      </c>
      <c r="N2384" s="42" t="n">
        <v>12794.62</v>
      </c>
      <c r="O2384" s="42" t="n">
        <v>12794.62</v>
      </c>
      <c r="P2384" s="42" t="n">
        <v>0</v>
      </c>
      <c r="Q2384" s="42" t="n">
        <v>0</v>
      </c>
      <c r="R2384" s="42" t="n">
        <v>0</v>
      </c>
      <c r="S2384" s="42">
        <f>N2384-(J2384-K2384)</f>
        <v/>
      </c>
      <c r="T2384">
        <f>IF(N2384=0,0,IF(AND(ABS(S2384)&gt;Calc!$B$8,ABS(S2384)/ABS(N2384)&gt;Calc!$B$9),1,0))</f>
        <v/>
      </c>
      <c r="U2384">
        <f>IF(AND(A2384=Calc!$B$3,OR(Calc!$B$6="*",G2384=Calc!$B$6),OR(Calc!$B$7="*",F2384=Calc!$B$7)),1,0)</f>
        <v/>
      </c>
      <c r="V2384">
        <f>IF(AND(U2384=1,J2384&gt;0),J2384+ROW()/1000000,0)</f>
        <v/>
      </c>
      <c r="W2384">
        <f>IF(AND(U2384=1,OR(N2384&lt;&gt;0,J2384&lt;&gt;0)),ABS(S2384)+ROW()/1000000,0)</f>
        <v/>
      </c>
      <c r="X2384">
        <f>IF(AND(U2384=1,T2384=1,C2384&lt;&gt;0),ABS(S2384)+ROW()/1000000,0)</f>
        <v/>
      </c>
    </row>
    <row r="2385">
      <c r="A2385" t="n">
        <v>202002</v>
      </c>
      <c r="B2385" t="inlineStr">
        <is>
          <t>02/2020</t>
        </is>
      </c>
      <c r="C2385" t="n">
        <v>16</v>
      </c>
      <c r="D2385" t="inlineStr">
        <is>
          <t>S16</t>
        </is>
      </c>
      <c r="E2385" t="inlineStr">
        <is>
          <t>Nexa Limousin (S16)</t>
        </is>
      </c>
      <c r="F2385" t="inlineStr">
        <is>
          <t>Pháp</t>
        </is>
      </c>
      <c r="G2385" t="inlineStr">
        <is>
          <t>POS</t>
        </is>
      </c>
      <c r="H2385" s="42" t="n">
        <v>25355.81</v>
      </c>
      <c r="I2385" s="42" t="n">
        <v>0</v>
      </c>
      <c r="J2385" s="42" t="n">
        <v>25355.81</v>
      </c>
      <c r="K2385" s="42" t="n">
        <v>2398</v>
      </c>
      <c r="L2385" s="42" t="n">
        <v>4</v>
      </c>
      <c r="M2385" s="42" t="n">
        <v>37</v>
      </c>
      <c r="N2385" s="42" t="n">
        <v>22476.16</v>
      </c>
      <c r="O2385" s="42" t="n">
        <v>25355.81</v>
      </c>
      <c r="P2385" s="42" t="n">
        <v>0</v>
      </c>
      <c r="Q2385" s="42" t="n">
        <v>0</v>
      </c>
      <c r="R2385" s="42" t="n">
        <v>0</v>
      </c>
      <c r="S2385" s="42">
        <f>N2385-(J2385-K2385)</f>
        <v/>
      </c>
      <c r="T2385">
        <f>IF(N2385=0,0,IF(AND(ABS(S2385)&gt;Calc!$B$8,ABS(S2385)/ABS(N2385)&gt;Calc!$B$9),1,0))</f>
        <v/>
      </c>
      <c r="U2385">
        <f>IF(AND(A2385=Calc!$B$3,OR(Calc!$B$6="*",G2385=Calc!$B$6),OR(Calc!$B$7="*",F2385=Calc!$B$7)),1,0)</f>
        <v/>
      </c>
      <c r="V2385">
        <f>IF(AND(U2385=1,J2385&gt;0),J2385+ROW()/1000000,0)</f>
        <v/>
      </c>
      <c r="W2385">
        <f>IF(AND(U2385=1,OR(N2385&lt;&gt;0,J2385&lt;&gt;0)),ABS(S2385)+ROW()/1000000,0)</f>
        <v/>
      </c>
      <c r="X2385">
        <f>IF(AND(U2385=1,T2385=1,C2385&lt;&gt;0),ABS(S2385)+ROW()/1000000,0)</f>
        <v/>
      </c>
    </row>
    <row r="2386">
      <c r="A2386" t="n">
        <v>202002</v>
      </c>
      <c r="B2386" t="inlineStr">
        <is>
          <t>02/2020</t>
        </is>
      </c>
      <c r="C2386" t="n">
        <v>17</v>
      </c>
      <c r="D2386" t="inlineStr">
        <is>
          <t>S17</t>
        </is>
      </c>
      <c r="E2386" t="inlineStr">
        <is>
          <t>Nexa Martinique (S17)</t>
        </is>
      </c>
      <c r="F2386" t="inlineStr">
        <is>
          <t>Pháp</t>
        </is>
      </c>
      <c r="G2386" t="inlineStr">
        <is>
          <t>POS</t>
        </is>
      </c>
      <c r="H2386" s="42" t="n">
        <v>4027.65</v>
      </c>
      <c r="I2386" s="42" t="n">
        <v>0</v>
      </c>
      <c r="J2386" s="42" t="n">
        <v>4027.65</v>
      </c>
      <c r="K2386" s="42" t="n">
        <v>0</v>
      </c>
      <c r="L2386" s="42" t="n">
        <v>2</v>
      </c>
      <c r="M2386" s="42" t="n">
        <v>19</v>
      </c>
      <c r="N2386" s="42" t="n">
        <v>4027.65</v>
      </c>
      <c r="O2386" s="42" t="n">
        <v>4027.65</v>
      </c>
      <c r="P2386" s="42" t="n">
        <v>0</v>
      </c>
      <c r="Q2386" s="42" t="n">
        <v>0</v>
      </c>
      <c r="R2386" s="42" t="n">
        <v>0</v>
      </c>
      <c r="S2386" s="42">
        <f>N2386-(J2386-K2386)</f>
        <v/>
      </c>
      <c r="T2386">
        <f>IF(N2386=0,0,IF(AND(ABS(S2386)&gt;Calc!$B$8,ABS(S2386)/ABS(N2386)&gt;Calc!$B$9),1,0))</f>
        <v/>
      </c>
      <c r="U2386">
        <f>IF(AND(A2386=Calc!$B$3,OR(Calc!$B$6="*",G2386=Calc!$B$6),OR(Calc!$B$7="*",F2386=Calc!$B$7)),1,0)</f>
        <v/>
      </c>
      <c r="V2386">
        <f>IF(AND(U2386=1,J2386&gt;0),J2386+ROW()/1000000,0)</f>
        <v/>
      </c>
      <c r="W2386">
        <f>IF(AND(U2386=1,OR(N2386&lt;&gt;0,J2386&lt;&gt;0)),ABS(S2386)+ROW()/1000000,0)</f>
        <v/>
      </c>
      <c r="X2386">
        <f>IF(AND(U2386=1,T2386=1,C2386&lt;&gt;0),ABS(S2386)+ROW()/1000000,0)</f>
        <v/>
      </c>
    </row>
    <row r="2387">
      <c r="A2387" t="n">
        <v>202002</v>
      </c>
      <c r="B2387" t="inlineStr">
        <is>
          <t>02/2020</t>
        </is>
      </c>
      <c r="C2387" t="n">
        <v>18</v>
      </c>
      <c r="D2387" t="inlineStr">
        <is>
          <t>S18</t>
        </is>
      </c>
      <c r="E2387" t="inlineStr">
        <is>
          <t>Nexa Mayotte (S18)</t>
        </is>
      </c>
      <c r="F2387" t="inlineStr">
        <is>
          <t>Pháp</t>
        </is>
      </c>
      <c r="G2387" t="inlineStr">
        <is>
          <t>POS</t>
        </is>
      </c>
      <c r="H2387" s="42" t="n">
        <v>4211.48</v>
      </c>
      <c r="I2387" s="42" t="n">
        <v>0</v>
      </c>
      <c r="J2387" s="42" t="n">
        <v>4211.48</v>
      </c>
      <c r="K2387" s="42" t="n">
        <v>0</v>
      </c>
      <c r="L2387" s="42" t="n">
        <v>3</v>
      </c>
      <c r="M2387" s="42" t="n">
        <v>8</v>
      </c>
      <c r="N2387" s="42" t="n">
        <v>4211.48</v>
      </c>
      <c r="O2387" s="42" t="n">
        <v>4211.48</v>
      </c>
      <c r="P2387" s="42" t="n">
        <v>0</v>
      </c>
      <c r="Q2387" s="42" t="n">
        <v>0</v>
      </c>
      <c r="R2387" s="42" t="n">
        <v>0</v>
      </c>
      <c r="S2387" s="42">
        <f>N2387-(J2387-K2387)</f>
        <v/>
      </c>
      <c r="T2387">
        <f>IF(N2387=0,0,IF(AND(ABS(S2387)&gt;Calc!$B$8,ABS(S2387)/ABS(N2387)&gt;Calc!$B$9),1,0))</f>
        <v/>
      </c>
      <c r="U2387">
        <f>IF(AND(A2387=Calc!$B$3,OR(Calc!$B$6="*",G2387=Calc!$B$6),OR(Calc!$B$7="*",F2387=Calc!$B$7)),1,0)</f>
        <v/>
      </c>
      <c r="V2387">
        <f>IF(AND(U2387=1,J2387&gt;0),J2387+ROW()/1000000,0)</f>
        <v/>
      </c>
      <c r="W2387">
        <f>IF(AND(U2387=1,OR(N2387&lt;&gt;0,J2387&lt;&gt;0)),ABS(S2387)+ROW()/1000000,0)</f>
        <v/>
      </c>
      <c r="X2387">
        <f>IF(AND(U2387=1,T2387=1,C2387&lt;&gt;0),ABS(S2387)+ROW()/1000000,0)</f>
        <v/>
      </c>
    </row>
    <row r="2388">
      <c r="A2388" t="n">
        <v>202002</v>
      </c>
      <c r="B2388" t="inlineStr">
        <is>
          <t>02/2020</t>
        </is>
      </c>
      <c r="C2388" t="n">
        <v>19</v>
      </c>
      <c r="D2388" t="inlineStr">
        <is>
          <t>S19</t>
        </is>
      </c>
      <c r="E2388" t="inlineStr">
        <is>
          <t>Nexa Berlin (S19)</t>
        </is>
      </c>
      <c r="F2388" t="inlineStr">
        <is>
          <t>Đức</t>
        </is>
      </c>
      <c r="G2388" t="inlineStr">
        <is>
          <t>POS</t>
        </is>
      </c>
      <c r="H2388" s="42" t="n">
        <v>11803.27</v>
      </c>
      <c r="I2388" s="42" t="n">
        <v>0</v>
      </c>
      <c r="J2388" s="42" t="n">
        <v>11803.27</v>
      </c>
      <c r="K2388" s="42" t="n">
        <v>0</v>
      </c>
      <c r="L2388" s="42" t="n">
        <v>6</v>
      </c>
      <c r="M2388" s="42" t="n">
        <v>40</v>
      </c>
      <c r="N2388" s="42" t="n">
        <v>11796.39</v>
      </c>
      <c r="O2388" s="42" t="n">
        <v>11803.27</v>
      </c>
      <c r="P2388" s="42" t="n">
        <v>0</v>
      </c>
      <c r="Q2388" s="42" t="n">
        <v>0</v>
      </c>
      <c r="R2388" s="42" t="n">
        <v>0</v>
      </c>
      <c r="S2388" s="42">
        <f>N2388-(J2388-K2388)</f>
        <v/>
      </c>
      <c r="T2388">
        <f>IF(N2388=0,0,IF(AND(ABS(S2388)&gt;Calc!$B$8,ABS(S2388)/ABS(N2388)&gt;Calc!$B$9),1,0))</f>
        <v/>
      </c>
      <c r="U2388">
        <f>IF(AND(A2388=Calc!$B$3,OR(Calc!$B$6="*",G2388=Calc!$B$6),OR(Calc!$B$7="*",F2388=Calc!$B$7)),1,0)</f>
        <v/>
      </c>
      <c r="V2388">
        <f>IF(AND(U2388=1,J2388&gt;0),J2388+ROW()/1000000,0)</f>
        <v/>
      </c>
      <c r="W2388">
        <f>IF(AND(U2388=1,OR(N2388&lt;&gt;0,J2388&lt;&gt;0)),ABS(S2388)+ROW()/1000000,0)</f>
        <v/>
      </c>
      <c r="X2388">
        <f>IF(AND(U2388=1,T2388=1,C2388&lt;&gt;0),ABS(S2388)+ROW()/1000000,0)</f>
        <v/>
      </c>
    </row>
    <row r="2389">
      <c r="A2389" t="n">
        <v>202002</v>
      </c>
      <c r="B2389" t="inlineStr">
        <is>
          <t>02/2020</t>
        </is>
      </c>
      <c r="C2389" t="n">
        <v>21</v>
      </c>
      <c r="D2389" t="inlineStr">
        <is>
          <t>S21</t>
        </is>
      </c>
      <c r="E2389" t="inlineStr">
        <is>
          <t>Nexa Freie Hansestadt Bremen (S21)</t>
        </is>
      </c>
      <c r="F2389" t="inlineStr">
        <is>
          <t>Đức</t>
        </is>
      </c>
      <c r="G2389" t="inlineStr">
        <is>
          <t>POS</t>
        </is>
      </c>
      <c r="H2389" s="42" t="n">
        <v>26591.94</v>
      </c>
      <c r="I2389" s="42" t="n">
        <v>0</v>
      </c>
      <c r="J2389" s="42" t="n">
        <v>26591.94</v>
      </c>
      <c r="K2389" s="42" t="n">
        <v>499.55</v>
      </c>
      <c r="L2389" s="42" t="n">
        <v>10</v>
      </c>
      <c r="M2389" s="42" t="n">
        <v>107</v>
      </c>
      <c r="N2389" s="42" t="n">
        <v>26092.39</v>
      </c>
      <c r="O2389" s="42" t="n">
        <v>26591.94</v>
      </c>
      <c r="P2389" s="42" t="n">
        <v>0</v>
      </c>
      <c r="Q2389" s="42" t="n">
        <v>0</v>
      </c>
      <c r="R2389" s="42" t="n">
        <v>0</v>
      </c>
      <c r="S2389" s="42">
        <f>N2389-(J2389-K2389)</f>
        <v/>
      </c>
      <c r="T2389">
        <f>IF(N2389=0,0,IF(AND(ABS(S2389)&gt;Calc!$B$8,ABS(S2389)/ABS(N2389)&gt;Calc!$B$9),1,0))</f>
        <v/>
      </c>
      <c r="U2389">
        <f>IF(AND(A2389=Calc!$B$3,OR(Calc!$B$6="*",G2389=Calc!$B$6),OR(Calc!$B$7="*",F2389=Calc!$B$7)),1,0)</f>
        <v/>
      </c>
      <c r="V2389">
        <f>IF(AND(U2389=1,J2389&gt;0),J2389+ROW()/1000000,0)</f>
        <v/>
      </c>
      <c r="W2389">
        <f>IF(AND(U2389=1,OR(N2389&lt;&gt;0,J2389&lt;&gt;0)),ABS(S2389)+ROW()/1000000,0)</f>
        <v/>
      </c>
      <c r="X2389">
        <f>IF(AND(U2389=1,T2389=1,C2389&lt;&gt;0),ABS(S2389)+ROW()/1000000,0)</f>
        <v/>
      </c>
    </row>
    <row r="2390">
      <c r="A2390" t="n">
        <v>202002</v>
      </c>
      <c r="B2390" t="inlineStr">
        <is>
          <t>02/2020</t>
        </is>
      </c>
      <c r="C2390" t="n">
        <v>22</v>
      </c>
      <c r="D2390" t="inlineStr">
        <is>
          <t>S22</t>
        </is>
      </c>
      <c r="E2390" t="inlineStr">
        <is>
          <t>Nexa Freistaat Thüringen (S22)</t>
        </is>
      </c>
      <c r="F2390" t="inlineStr">
        <is>
          <t>Đức</t>
        </is>
      </c>
      <c r="G2390" t="inlineStr">
        <is>
          <t>POS</t>
        </is>
      </c>
      <c r="H2390" s="42" t="n">
        <v>21435.11</v>
      </c>
      <c r="I2390" s="42" t="n">
        <v>0</v>
      </c>
      <c r="J2390" s="42" t="n">
        <v>21435.11</v>
      </c>
      <c r="K2390" s="42" t="n">
        <v>0</v>
      </c>
      <c r="L2390" s="42" t="n">
        <v>11</v>
      </c>
      <c r="M2390" s="42" t="n">
        <v>112</v>
      </c>
      <c r="N2390" s="42" t="n">
        <v>21435.11</v>
      </c>
      <c r="O2390" s="42" t="n">
        <v>21435.11</v>
      </c>
      <c r="P2390" s="42" t="n">
        <v>1</v>
      </c>
      <c r="Q2390" s="42" t="n">
        <v>0</v>
      </c>
      <c r="R2390" s="42" t="n">
        <v>0</v>
      </c>
      <c r="S2390" s="42">
        <f>N2390-(J2390-K2390)</f>
        <v/>
      </c>
      <c r="T2390">
        <f>IF(N2390=0,0,IF(AND(ABS(S2390)&gt;Calc!$B$8,ABS(S2390)/ABS(N2390)&gt;Calc!$B$9),1,0))</f>
        <v/>
      </c>
      <c r="U2390">
        <f>IF(AND(A2390=Calc!$B$3,OR(Calc!$B$6="*",G2390=Calc!$B$6),OR(Calc!$B$7="*",F2390=Calc!$B$7)),1,0)</f>
        <v/>
      </c>
      <c r="V2390">
        <f>IF(AND(U2390=1,J2390&gt;0),J2390+ROW()/1000000,0)</f>
        <v/>
      </c>
      <c r="W2390">
        <f>IF(AND(U2390=1,OR(N2390&lt;&gt;0,J2390&lt;&gt;0)),ABS(S2390)+ROW()/1000000,0)</f>
        <v/>
      </c>
      <c r="X2390">
        <f>IF(AND(U2390=1,T2390=1,C2390&lt;&gt;0),ABS(S2390)+ROW()/1000000,0)</f>
        <v/>
      </c>
    </row>
    <row r="2391">
      <c r="A2391" t="n">
        <v>202002</v>
      </c>
      <c r="B2391" t="inlineStr">
        <is>
          <t>02/2020</t>
        </is>
      </c>
      <c r="C2391" t="n">
        <v>23</v>
      </c>
      <c r="D2391" t="inlineStr">
        <is>
          <t>S23</t>
        </is>
      </c>
      <c r="E2391" t="inlineStr">
        <is>
          <t>Nexa Hamburg (S23)</t>
        </is>
      </c>
      <c r="F2391" t="inlineStr">
        <is>
          <t>Đức</t>
        </is>
      </c>
      <c r="G2391" t="inlineStr">
        <is>
          <t>POS</t>
        </is>
      </c>
      <c r="H2391" s="42" t="n">
        <v>11868.1</v>
      </c>
      <c r="I2391" s="42" t="n">
        <v>0</v>
      </c>
      <c r="J2391" s="42" t="n">
        <v>11868.1</v>
      </c>
      <c r="K2391" s="42" t="n">
        <v>0</v>
      </c>
      <c r="L2391" s="42" t="n">
        <v>7</v>
      </c>
      <c r="M2391" s="42" t="n">
        <v>76</v>
      </c>
      <c r="N2391" s="42" t="n">
        <v>11868.1</v>
      </c>
      <c r="O2391" s="42" t="n">
        <v>11868.1</v>
      </c>
      <c r="P2391" s="42" t="n">
        <v>0</v>
      </c>
      <c r="Q2391" s="42" t="n">
        <v>0</v>
      </c>
      <c r="R2391" s="42" t="n">
        <v>0</v>
      </c>
      <c r="S2391" s="42">
        <f>N2391-(J2391-K2391)</f>
        <v/>
      </c>
      <c r="T2391">
        <f>IF(N2391=0,0,IF(AND(ABS(S2391)&gt;Calc!$B$8,ABS(S2391)/ABS(N2391)&gt;Calc!$B$9),1,0))</f>
        <v/>
      </c>
      <c r="U2391">
        <f>IF(AND(A2391=Calc!$B$3,OR(Calc!$B$6="*",G2391=Calc!$B$6),OR(Calc!$B$7="*",F2391=Calc!$B$7)),1,0)</f>
        <v/>
      </c>
      <c r="V2391">
        <f>IF(AND(U2391=1,J2391&gt;0),J2391+ROW()/1000000,0)</f>
        <v/>
      </c>
      <c r="W2391">
        <f>IF(AND(U2391=1,OR(N2391&lt;&gt;0,J2391&lt;&gt;0)),ABS(S2391)+ROW()/1000000,0)</f>
        <v/>
      </c>
      <c r="X2391">
        <f>IF(AND(U2391=1,T2391=1,C2391&lt;&gt;0),ABS(S2391)+ROW()/1000000,0)</f>
        <v/>
      </c>
    </row>
    <row r="2392">
      <c r="A2392" t="n">
        <v>202002</v>
      </c>
      <c r="B2392" t="inlineStr">
        <is>
          <t>02/2020</t>
        </is>
      </c>
      <c r="C2392" t="n">
        <v>24</v>
      </c>
      <c r="D2392" t="inlineStr">
        <is>
          <t>S24</t>
        </is>
      </c>
      <c r="E2392" t="inlineStr">
        <is>
          <t>Nexa Hessen (S24)</t>
        </is>
      </c>
      <c r="F2392" t="inlineStr">
        <is>
          <t>Đức</t>
        </is>
      </c>
      <c r="G2392" t="inlineStr">
        <is>
          <t>POS</t>
        </is>
      </c>
      <c r="H2392" s="42" t="n">
        <v>40184.98</v>
      </c>
      <c r="I2392" s="42" t="n">
        <v>0</v>
      </c>
      <c r="J2392" s="42" t="n">
        <v>40184.98</v>
      </c>
      <c r="K2392" s="42" t="n">
        <v>0</v>
      </c>
      <c r="L2392" s="42" t="n">
        <v>12</v>
      </c>
      <c r="M2392" s="42" t="n">
        <v>150</v>
      </c>
      <c r="N2392" s="42" t="n">
        <v>18016.07</v>
      </c>
      <c r="O2392" s="42" t="n">
        <v>40184.98</v>
      </c>
      <c r="P2392" s="42" t="n">
        <v>2</v>
      </c>
      <c r="Q2392" s="42" t="n">
        <v>0</v>
      </c>
      <c r="R2392" s="42" t="n">
        <v>0</v>
      </c>
      <c r="S2392" s="42">
        <f>N2392-(J2392-K2392)</f>
        <v/>
      </c>
      <c r="T2392">
        <f>IF(N2392=0,0,IF(AND(ABS(S2392)&gt;Calc!$B$8,ABS(S2392)/ABS(N2392)&gt;Calc!$B$9),1,0))</f>
        <v/>
      </c>
      <c r="U2392">
        <f>IF(AND(A2392=Calc!$B$3,OR(Calc!$B$6="*",G2392=Calc!$B$6),OR(Calc!$B$7="*",F2392=Calc!$B$7)),1,0)</f>
        <v/>
      </c>
      <c r="V2392">
        <f>IF(AND(U2392=1,J2392&gt;0),J2392+ROW()/1000000,0)</f>
        <v/>
      </c>
      <c r="W2392">
        <f>IF(AND(U2392=1,OR(N2392&lt;&gt;0,J2392&lt;&gt;0)),ABS(S2392)+ROW()/1000000,0)</f>
        <v/>
      </c>
      <c r="X2392">
        <f>IF(AND(U2392=1,T2392=1,C2392&lt;&gt;0),ABS(S2392)+ROW()/1000000,0)</f>
        <v/>
      </c>
    </row>
    <row r="2393">
      <c r="A2393" t="n">
        <v>202002</v>
      </c>
      <c r="B2393" t="inlineStr">
        <is>
          <t>02/2020</t>
        </is>
      </c>
      <c r="C2393" t="n">
        <v>26</v>
      </c>
      <c r="D2393" t="inlineStr">
        <is>
          <t>S26</t>
        </is>
      </c>
      <c r="E2393" t="inlineStr">
        <is>
          <t>Nexa Saarland (S26)</t>
        </is>
      </c>
      <c r="F2393" t="inlineStr">
        <is>
          <t>Đức</t>
        </is>
      </c>
      <c r="G2393" t="inlineStr">
        <is>
          <t>POS</t>
        </is>
      </c>
      <c r="H2393" s="42" t="n">
        <v>21491.44</v>
      </c>
      <c r="I2393" s="42" t="n">
        <v>0</v>
      </c>
      <c r="J2393" s="42" t="n">
        <v>21491.44</v>
      </c>
      <c r="K2393" s="42" t="n">
        <v>115</v>
      </c>
      <c r="L2393" s="42" t="n">
        <v>7</v>
      </c>
      <c r="M2393" s="42" t="n">
        <v>88</v>
      </c>
      <c r="N2393" s="42" t="n">
        <v>21376.44</v>
      </c>
      <c r="O2393" s="42" t="n">
        <v>21491.44</v>
      </c>
      <c r="P2393" s="42" t="n">
        <v>0</v>
      </c>
      <c r="Q2393" s="42" t="n">
        <v>0</v>
      </c>
      <c r="R2393" s="42" t="n">
        <v>0</v>
      </c>
      <c r="S2393" s="42">
        <f>N2393-(J2393-K2393)</f>
        <v/>
      </c>
      <c r="T2393">
        <f>IF(N2393=0,0,IF(AND(ABS(S2393)&gt;Calc!$B$8,ABS(S2393)/ABS(N2393)&gt;Calc!$B$9),1,0))</f>
        <v/>
      </c>
      <c r="U2393">
        <f>IF(AND(A2393=Calc!$B$3,OR(Calc!$B$6="*",G2393=Calc!$B$6),OR(Calc!$B$7="*",F2393=Calc!$B$7)),1,0)</f>
        <v/>
      </c>
      <c r="V2393">
        <f>IF(AND(U2393=1,J2393&gt;0),J2393+ROW()/1000000,0)</f>
        <v/>
      </c>
      <c r="W2393">
        <f>IF(AND(U2393=1,OR(N2393&lt;&gt;0,J2393&lt;&gt;0)),ABS(S2393)+ROW()/1000000,0)</f>
        <v/>
      </c>
      <c r="X2393">
        <f>IF(AND(U2393=1,T2393=1,C2393&lt;&gt;0),ABS(S2393)+ROW()/1000000,0)</f>
        <v/>
      </c>
    </row>
    <row r="2394">
      <c r="A2394" t="n">
        <v>202002</v>
      </c>
      <c r="B2394" t="inlineStr">
        <is>
          <t>02/2020</t>
        </is>
      </c>
      <c r="C2394" t="n">
        <v>27</v>
      </c>
      <c r="D2394" t="inlineStr">
        <is>
          <t>S27</t>
        </is>
      </c>
      <c r="E2394" t="inlineStr">
        <is>
          <t>Nexa Sachsen-Anhalt (S27)</t>
        </is>
      </c>
      <c r="F2394" t="inlineStr">
        <is>
          <t>Đức</t>
        </is>
      </c>
      <c r="G2394" t="inlineStr">
        <is>
          <t>POS</t>
        </is>
      </c>
      <c r="H2394" s="42" t="n">
        <v>19377.93</v>
      </c>
      <c r="I2394" s="42" t="n">
        <v>0</v>
      </c>
      <c r="J2394" s="42" t="n">
        <v>19377.93</v>
      </c>
      <c r="K2394" s="42" t="n">
        <v>0</v>
      </c>
      <c r="L2394" s="42" t="n">
        <v>13</v>
      </c>
      <c r="M2394" s="42" t="n">
        <v>85</v>
      </c>
      <c r="N2394" s="42" t="n">
        <v>19377.93</v>
      </c>
      <c r="O2394" s="42" t="n">
        <v>19377.93</v>
      </c>
      <c r="P2394" s="42" t="n">
        <v>0</v>
      </c>
      <c r="Q2394" s="42" t="n">
        <v>0</v>
      </c>
      <c r="R2394" s="42" t="n">
        <v>0</v>
      </c>
      <c r="S2394" s="42">
        <f>N2394-(J2394-K2394)</f>
        <v/>
      </c>
      <c r="T2394">
        <f>IF(N2394=0,0,IF(AND(ABS(S2394)&gt;Calc!$B$8,ABS(S2394)/ABS(N2394)&gt;Calc!$B$9),1,0))</f>
        <v/>
      </c>
      <c r="U2394">
        <f>IF(AND(A2394=Calc!$B$3,OR(Calc!$B$6="*",G2394=Calc!$B$6),OR(Calc!$B$7="*",F2394=Calc!$B$7)),1,0)</f>
        <v/>
      </c>
      <c r="V2394">
        <f>IF(AND(U2394=1,J2394&gt;0),J2394+ROW()/1000000,0)</f>
        <v/>
      </c>
      <c r="W2394">
        <f>IF(AND(U2394=1,OR(N2394&lt;&gt;0,J2394&lt;&gt;0)),ABS(S2394)+ROW()/1000000,0)</f>
        <v/>
      </c>
      <c r="X2394">
        <f>IF(AND(U2394=1,T2394=1,C2394&lt;&gt;0),ABS(S2394)+ROW()/1000000,0)</f>
        <v/>
      </c>
    </row>
    <row r="2395">
      <c r="A2395" t="n">
        <v>202002</v>
      </c>
      <c r="B2395" t="inlineStr">
        <is>
          <t>02/2020</t>
        </is>
      </c>
      <c r="C2395" t="n">
        <v>29</v>
      </c>
      <c r="D2395" t="inlineStr">
        <is>
          <t>S29</t>
        </is>
      </c>
      <c r="E2395" t="inlineStr">
        <is>
          <t>Nexa Enna (S29)</t>
        </is>
      </c>
      <c r="F2395" t="inlineStr">
        <is>
          <t>Ý</t>
        </is>
      </c>
      <c r="G2395" t="inlineStr">
        <is>
          <t>POS</t>
        </is>
      </c>
      <c r="H2395" s="42" t="n">
        <v>27010.58</v>
      </c>
      <c r="I2395" s="42" t="n">
        <v>0</v>
      </c>
      <c r="J2395" s="42" t="n">
        <v>27010.58</v>
      </c>
      <c r="K2395" s="42" t="n">
        <v>19.63</v>
      </c>
      <c r="L2395" s="42" t="n">
        <v>16</v>
      </c>
      <c r="M2395" s="42" t="n">
        <v>142</v>
      </c>
      <c r="N2395" s="42" t="n">
        <v>26990.95</v>
      </c>
      <c r="O2395" s="42" t="n">
        <v>27010.58</v>
      </c>
      <c r="P2395" s="42" t="n">
        <v>0</v>
      </c>
      <c r="Q2395" s="42" t="n">
        <v>0</v>
      </c>
      <c r="R2395" s="42" t="n">
        <v>0</v>
      </c>
      <c r="S2395" s="42">
        <f>N2395-(J2395-K2395)</f>
        <v/>
      </c>
      <c r="T2395">
        <f>IF(N2395=0,0,IF(AND(ABS(S2395)&gt;Calc!$B$8,ABS(S2395)/ABS(N2395)&gt;Calc!$B$9),1,0))</f>
        <v/>
      </c>
      <c r="U2395">
        <f>IF(AND(A2395=Calc!$B$3,OR(Calc!$B$6="*",G2395=Calc!$B$6),OR(Calc!$B$7="*",F2395=Calc!$B$7)),1,0)</f>
        <v/>
      </c>
      <c r="V2395">
        <f>IF(AND(U2395=1,J2395&gt;0),J2395+ROW()/1000000,0)</f>
        <v/>
      </c>
      <c r="W2395">
        <f>IF(AND(U2395=1,OR(N2395&lt;&gt;0,J2395&lt;&gt;0)),ABS(S2395)+ROW()/1000000,0)</f>
        <v/>
      </c>
      <c r="X2395">
        <f>IF(AND(U2395=1,T2395=1,C2395&lt;&gt;0),ABS(S2395)+ROW()/1000000,0)</f>
        <v/>
      </c>
    </row>
    <row r="2396">
      <c r="A2396" t="n">
        <v>202002</v>
      </c>
      <c r="B2396" t="inlineStr">
        <is>
          <t>02/2020</t>
        </is>
      </c>
      <c r="C2396" t="n">
        <v>30</v>
      </c>
      <c r="D2396" t="inlineStr">
        <is>
          <t>S30</t>
        </is>
      </c>
      <c r="E2396" t="inlineStr">
        <is>
          <t>Nexa Pesaro (S30)</t>
        </is>
      </c>
      <c r="F2396" t="inlineStr">
        <is>
          <t>Ý</t>
        </is>
      </c>
      <c r="G2396" t="inlineStr">
        <is>
          <t>POS</t>
        </is>
      </c>
      <c r="H2396" s="42" t="n">
        <v>28045.57</v>
      </c>
      <c r="I2396" s="42" t="n">
        <v>0</v>
      </c>
      <c r="J2396" s="42" t="n">
        <v>28045.57</v>
      </c>
      <c r="K2396" s="42" t="n">
        <v>809.83</v>
      </c>
      <c r="L2396" s="42" t="n">
        <v>13</v>
      </c>
      <c r="M2396" s="42" t="n">
        <v>108</v>
      </c>
      <c r="N2396" s="42" t="n">
        <v>27235.74</v>
      </c>
      <c r="O2396" s="42" t="n">
        <v>28045.57</v>
      </c>
      <c r="P2396" s="42" t="n">
        <v>0</v>
      </c>
      <c r="Q2396" s="42" t="n">
        <v>0</v>
      </c>
      <c r="R2396" s="42" t="n">
        <v>0</v>
      </c>
      <c r="S2396" s="42">
        <f>N2396-(J2396-K2396)</f>
        <v/>
      </c>
      <c r="T2396">
        <f>IF(N2396=0,0,IF(AND(ABS(S2396)&gt;Calc!$B$8,ABS(S2396)/ABS(N2396)&gt;Calc!$B$9),1,0))</f>
        <v/>
      </c>
      <c r="U2396">
        <f>IF(AND(A2396=Calc!$B$3,OR(Calc!$B$6="*",G2396=Calc!$B$6),OR(Calc!$B$7="*",F2396=Calc!$B$7)),1,0)</f>
        <v/>
      </c>
      <c r="V2396">
        <f>IF(AND(U2396=1,J2396&gt;0),J2396+ROW()/1000000,0)</f>
        <v/>
      </c>
      <c r="W2396">
        <f>IF(AND(U2396=1,OR(N2396&lt;&gt;0,J2396&lt;&gt;0)),ABS(S2396)+ROW()/1000000,0)</f>
        <v/>
      </c>
      <c r="X2396">
        <f>IF(AND(U2396=1,T2396=1,C2396&lt;&gt;0),ABS(S2396)+ROW()/1000000,0)</f>
        <v/>
      </c>
    </row>
    <row r="2397">
      <c r="A2397" t="n">
        <v>202002</v>
      </c>
      <c r="B2397" t="inlineStr">
        <is>
          <t>02/2020</t>
        </is>
      </c>
      <c r="C2397" t="n">
        <v>31</v>
      </c>
      <c r="D2397" t="inlineStr">
        <is>
          <t>S31</t>
        </is>
      </c>
      <c r="E2397" t="inlineStr">
        <is>
          <t>Nexa Drenthe (S31)</t>
        </is>
      </c>
      <c r="F2397" t="inlineStr">
        <is>
          <t>Hà Lan</t>
        </is>
      </c>
      <c r="G2397" t="inlineStr">
        <is>
          <t>POS</t>
        </is>
      </c>
      <c r="H2397" s="42" t="n">
        <v>9472.9</v>
      </c>
      <c r="I2397" s="42" t="n">
        <v>0</v>
      </c>
      <c r="J2397" s="42" t="n">
        <v>9472.9</v>
      </c>
      <c r="K2397" s="42" t="n">
        <v>0</v>
      </c>
      <c r="L2397" s="42" t="n">
        <v>7</v>
      </c>
      <c r="M2397" s="42" t="n">
        <v>27</v>
      </c>
      <c r="N2397" s="42" t="n">
        <v>9472.9</v>
      </c>
      <c r="O2397" s="42" t="n">
        <v>9472.9</v>
      </c>
      <c r="P2397" s="42" t="n">
        <v>1</v>
      </c>
      <c r="Q2397" s="42" t="n">
        <v>0</v>
      </c>
      <c r="R2397" s="42" t="n">
        <v>0</v>
      </c>
      <c r="S2397" s="42">
        <f>N2397-(J2397-K2397)</f>
        <v/>
      </c>
      <c r="T2397">
        <f>IF(N2397=0,0,IF(AND(ABS(S2397)&gt;Calc!$B$8,ABS(S2397)/ABS(N2397)&gt;Calc!$B$9),1,0))</f>
        <v/>
      </c>
      <c r="U2397">
        <f>IF(AND(A2397=Calc!$B$3,OR(Calc!$B$6="*",G2397=Calc!$B$6),OR(Calc!$B$7="*",F2397=Calc!$B$7)),1,0)</f>
        <v/>
      </c>
      <c r="V2397">
        <f>IF(AND(U2397=1,J2397&gt;0),J2397+ROW()/1000000,0)</f>
        <v/>
      </c>
      <c r="W2397">
        <f>IF(AND(U2397=1,OR(N2397&lt;&gt;0,J2397&lt;&gt;0)),ABS(S2397)+ROW()/1000000,0)</f>
        <v/>
      </c>
      <c r="X2397">
        <f>IF(AND(U2397=1,T2397=1,C2397&lt;&gt;0),ABS(S2397)+ROW()/1000000,0)</f>
        <v/>
      </c>
    </row>
    <row r="2398">
      <c r="A2398" t="n">
        <v>202002</v>
      </c>
      <c r="B2398" t="inlineStr">
        <is>
          <t>02/2020</t>
        </is>
      </c>
      <c r="C2398" t="n">
        <v>32</v>
      </c>
      <c r="D2398" t="inlineStr">
        <is>
          <t>S32</t>
        </is>
      </c>
      <c r="E2398" t="inlineStr">
        <is>
          <t>Nexa Flevoland (S32)</t>
        </is>
      </c>
      <c r="F2398" t="inlineStr">
        <is>
          <t>Hà Lan</t>
        </is>
      </c>
      <c r="G2398" t="inlineStr">
        <is>
          <t>POS</t>
        </is>
      </c>
      <c r="H2398" s="42" t="n">
        <v>13073.73</v>
      </c>
      <c r="I2398" s="42" t="n">
        <v>0</v>
      </c>
      <c r="J2398" s="42" t="n">
        <v>13073.73</v>
      </c>
      <c r="K2398" s="42" t="n">
        <v>0</v>
      </c>
      <c r="L2398" s="42" t="n">
        <v>12</v>
      </c>
      <c r="M2398" s="42" t="n">
        <v>88</v>
      </c>
      <c r="N2398" s="42" t="n">
        <v>13073.73</v>
      </c>
      <c r="O2398" s="42" t="n">
        <v>13073.73</v>
      </c>
      <c r="P2398" s="42" t="n">
        <v>2</v>
      </c>
      <c r="Q2398" s="42" t="n">
        <v>0</v>
      </c>
      <c r="R2398" s="42" t="n">
        <v>0</v>
      </c>
      <c r="S2398" s="42">
        <f>N2398-(J2398-K2398)</f>
        <v/>
      </c>
      <c r="T2398">
        <f>IF(N2398=0,0,IF(AND(ABS(S2398)&gt;Calc!$B$8,ABS(S2398)/ABS(N2398)&gt;Calc!$B$9),1,0))</f>
        <v/>
      </c>
      <c r="U2398">
        <f>IF(AND(A2398=Calc!$B$3,OR(Calc!$B$6="*",G2398=Calc!$B$6),OR(Calc!$B$7="*",F2398=Calc!$B$7)),1,0)</f>
        <v/>
      </c>
      <c r="V2398">
        <f>IF(AND(U2398=1,J2398&gt;0),J2398+ROW()/1000000,0)</f>
        <v/>
      </c>
      <c r="W2398">
        <f>IF(AND(U2398=1,OR(N2398&lt;&gt;0,J2398&lt;&gt;0)),ABS(S2398)+ROW()/1000000,0)</f>
        <v/>
      </c>
      <c r="X2398">
        <f>IF(AND(U2398=1,T2398=1,C2398&lt;&gt;0),ABS(S2398)+ROW()/1000000,0)</f>
        <v/>
      </c>
    </row>
    <row r="2399">
      <c r="A2399" t="n">
        <v>202002</v>
      </c>
      <c r="B2399" t="inlineStr">
        <is>
          <t>02/2020</t>
        </is>
      </c>
      <c r="C2399" t="n">
        <v>33</v>
      </c>
      <c r="D2399" t="inlineStr">
        <is>
          <t>S33</t>
        </is>
      </c>
      <c r="E2399" t="inlineStr">
        <is>
          <t>Nexa Friesland (S33)</t>
        </is>
      </c>
      <c r="F2399" t="inlineStr">
        <is>
          <t>Hà Lan</t>
        </is>
      </c>
      <c r="G2399" t="inlineStr">
        <is>
          <t>POS</t>
        </is>
      </c>
      <c r="H2399" s="42" t="n">
        <v>5151.53</v>
      </c>
      <c r="I2399" s="42" t="n">
        <v>0</v>
      </c>
      <c r="J2399" s="42" t="n">
        <v>5151.53</v>
      </c>
      <c r="K2399" s="42" t="n">
        <v>224</v>
      </c>
      <c r="L2399" s="42" t="n">
        <v>5</v>
      </c>
      <c r="M2399" s="42" t="n">
        <v>29</v>
      </c>
      <c r="N2399" s="42" t="n">
        <v>5229.18</v>
      </c>
      <c r="O2399" s="42" t="n">
        <v>5151.53</v>
      </c>
      <c r="P2399" s="42" t="n">
        <v>1</v>
      </c>
      <c r="Q2399" s="42" t="n">
        <v>0</v>
      </c>
      <c r="R2399" s="42" t="n">
        <v>0</v>
      </c>
      <c r="S2399" s="42">
        <f>N2399-(J2399-K2399)</f>
        <v/>
      </c>
      <c r="T2399">
        <f>IF(N2399=0,0,IF(AND(ABS(S2399)&gt;Calc!$B$8,ABS(S2399)/ABS(N2399)&gt;Calc!$B$9),1,0))</f>
        <v/>
      </c>
      <c r="U2399">
        <f>IF(AND(A2399=Calc!$B$3,OR(Calc!$B$6="*",G2399=Calc!$B$6),OR(Calc!$B$7="*",F2399=Calc!$B$7)),1,0)</f>
        <v/>
      </c>
      <c r="V2399">
        <f>IF(AND(U2399=1,J2399&gt;0),J2399+ROW()/1000000,0)</f>
        <v/>
      </c>
      <c r="W2399">
        <f>IF(AND(U2399=1,OR(N2399&lt;&gt;0,J2399&lt;&gt;0)),ABS(S2399)+ROW()/1000000,0)</f>
        <v/>
      </c>
      <c r="X2399">
        <f>IF(AND(U2399=1,T2399=1,C2399&lt;&gt;0),ABS(S2399)+ROW()/1000000,0)</f>
        <v/>
      </c>
    </row>
    <row r="2400">
      <c r="A2400" t="n">
        <v>202002</v>
      </c>
      <c r="B2400" t="inlineStr">
        <is>
          <t>02/2020</t>
        </is>
      </c>
      <c r="C2400" t="n">
        <v>34</v>
      </c>
      <c r="D2400" t="inlineStr">
        <is>
          <t>S34</t>
        </is>
      </c>
      <c r="E2400" t="inlineStr">
        <is>
          <t>Nexa Groningen (S34)</t>
        </is>
      </c>
      <c r="F2400" t="inlineStr">
        <is>
          <t>Hà Lan</t>
        </is>
      </c>
      <c r="G2400" t="inlineStr">
        <is>
          <t>POS</t>
        </is>
      </c>
      <c r="H2400" s="42" t="n">
        <v>11296.85</v>
      </c>
      <c r="I2400" s="42" t="n">
        <v>0</v>
      </c>
      <c r="J2400" s="42" t="n">
        <v>11296.85</v>
      </c>
      <c r="K2400" s="42" t="n">
        <v>1058</v>
      </c>
      <c r="L2400" s="42" t="n">
        <v>7</v>
      </c>
      <c r="M2400" s="42" t="n">
        <v>41</v>
      </c>
      <c r="N2400" s="42" t="n">
        <v>10238.85</v>
      </c>
      <c r="O2400" s="42" t="n">
        <v>11296.85</v>
      </c>
      <c r="P2400" s="42" t="n">
        <v>0</v>
      </c>
      <c r="Q2400" s="42" t="n">
        <v>0</v>
      </c>
      <c r="R2400" s="42" t="n">
        <v>0</v>
      </c>
      <c r="S2400" s="42">
        <f>N2400-(J2400-K2400)</f>
        <v/>
      </c>
      <c r="T2400">
        <f>IF(N2400=0,0,IF(AND(ABS(S2400)&gt;Calc!$B$8,ABS(S2400)/ABS(N2400)&gt;Calc!$B$9),1,0))</f>
        <v/>
      </c>
      <c r="U2400">
        <f>IF(AND(A2400=Calc!$B$3,OR(Calc!$B$6="*",G2400=Calc!$B$6),OR(Calc!$B$7="*",F2400=Calc!$B$7)),1,0)</f>
        <v/>
      </c>
      <c r="V2400">
        <f>IF(AND(U2400=1,J2400&gt;0),J2400+ROW()/1000000,0)</f>
        <v/>
      </c>
      <c r="W2400">
        <f>IF(AND(U2400=1,OR(N2400&lt;&gt;0,J2400&lt;&gt;0)),ABS(S2400)+ROW()/1000000,0)</f>
        <v/>
      </c>
      <c r="X2400">
        <f>IF(AND(U2400=1,T2400=1,C2400&lt;&gt;0),ABS(S2400)+ROW()/1000000,0)</f>
        <v/>
      </c>
    </row>
    <row r="2401">
      <c r="A2401" t="n">
        <v>202002</v>
      </c>
      <c r="B2401" t="inlineStr">
        <is>
          <t>02/2020</t>
        </is>
      </c>
      <c r="C2401" t="n">
        <v>36</v>
      </c>
      <c r="D2401" t="inlineStr">
        <is>
          <t>S36</t>
        </is>
      </c>
      <c r="E2401" t="inlineStr">
        <is>
          <t>Nexa Armagh (S36)</t>
        </is>
      </c>
      <c r="F2401" t="inlineStr">
        <is>
          <t>Anh</t>
        </is>
      </c>
      <c r="G2401" t="inlineStr">
        <is>
          <t>POS</t>
        </is>
      </c>
      <c r="H2401" s="42" t="n">
        <v>47650.98</v>
      </c>
      <c r="I2401" s="42" t="n">
        <v>0</v>
      </c>
      <c r="J2401" s="42" t="n">
        <v>47650.98</v>
      </c>
      <c r="K2401" s="42" t="n">
        <v>112.4</v>
      </c>
      <c r="L2401" s="42" t="n">
        <v>20</v>
      </c>
      <c r="M2401" s="42" t="n">
        <v>149</v>
      </c>
      <c r="N2401" s="42" t="n">
        <v>47538.58</v>
      </c>
      <c r="O2401" s="42" t="n">
        <v>47650.98</v>
      </c>
      <c r="P2401" s="42" t="n">
        <v>0</v>
      </c>
      <c r="Q2401" s="42" t="n">
        <v>0</v>
      </c>
      <c r="R2401" s="42" t="n">
        <v>0</v>
      </c>
      <c r="S2401" s="42">
        <f>N2401-(J2401-K2401)</f>
        <v/>
      </c>
      <c r="T2401">
        <f>IF(N2401=0,0,IF(AND(ABS(S2401)&gt;Calc!$B$8,ABS(S2401)/ABS(N2401)&gt;Calc!$B$9),1,0))</f>
        <v/>
      </c>
      <c r="U2401">
        <f>IF(AND(A2401=Calc!$B$3,OR(Calc!$B$6="*",G2401=Calc!$B$6),OR(Calc!$B$7="*",F2401=Calc!$B$7)),1,0)</f>
        <v/>
      </c>
      <c r="V2401">
        <f>IF(AND(U2401=1,J2401&gt;0),J2401+ROW()/1000000,0)</f>
        <v/>
      </c>
      <c r="W2401">
        <f>IF(AND(U2401=1,OR(N2401&lt;&gt;0,J2401&lt;&gt;0)),ABS(S2401)+ROW()/1000000,0)</f>
        <v/>
      </c>
      <c r="X2401">
        <f>IF(AND(U2401=1,T2401=1,C2401&lt;&gt;0),ABS(S2401)+ROW()/1000000,0)</f>
        <v/>
      </c>
    </row>
    <row r="2402">
      <c r="A2402" t="n">
        <v>202002</v>
      </c>
      <c r="B2402" t="inlineStr">
        <is>
          <t>02/2020</t>
        </is>
      </c>
      <c r="C2402" t="n">
        <v>37</v>
      </c>
      <c r="D2402" t="inlineStr">
        <is>
          <t>S37</t>
        </is>
      </c>
      <c r="E2402" t="inlineStr">
        <is>
          <t>Nexa Ayrshire (S37)</t>
        </is>
      </c>
      <c r="F2402" t="inlineStr">
        <is>
          <t>Anh</t>
        </is>
      </c>
      <c r="G2402" t="inlineStr">
        <is>
          <t>POS</t>
        </is>
      </c>
      <c r="H2402" s="42" t="n">
        <v>30933.34</v>
      </c>
      <c r="I2402" s="42" t="n">
        <v>0</v>
      </c>
      <c r="J2402" s="42" t="n">
        <v>30933.34</v>
      </c>
      <c r="K2402" s="42" t="n">
        <v>559</v>
      </c>
      <c r="L2402" s="42" t="n">
        <v>18</v>
      </c>
      <c r="M2402" s="42" t="n">
        <v>146</v>
      </c>
      <c r="N2402" s="42" t="n">
        <v>30374.34</v>
      </c>
      <c r="O2402" s="42" t="n">
        <v>30933.34</v>
      </c>
      <c r="P2402" s="42" t="n">
        <v>0</v>
      </c>
      <c r="Q2402" s="42" t="n">
        <v>0</v>
      </c>
      <c r="R2402" s="42" t="n">
        <v>0</v>
      </c>
      <c r="S2402" s="42">
        <f>N2402-(J2402-K2402)</f>
        <v/>
      </c>
      <c r="T2402">
        <f>IF(N2402=0,0,IF(AND(ABS(S2402)&gt;Calc!$B$8,ABS(S2402)/ABS(N2402)&gt;Calc!$B$9),1,0))</f>
        <v/>
      </c>
      <c r="U2402">
        <f>IF(AND(A2402=Calc!$B$3,OR(Calc!$B$6="*",G2402=Calc!$B$6),OR(Calc!$B$7="*",F2402=Calc!$B$7)),1,0)</f>
        <v/>
      </c>
      <c r="V2402">
        <f>IF(AND(U2402=1,J2402&gt;0),J2402+ROW()/1000000,0)</f>
        <v/>
      </c>
      <c r="W2402">
        <f>IF(AND(U2402=1,OR(N2402&lt;&gt;0,J2402&lt;&gt;0)),ABS(S2402)+ROW()/1000000,0)</f>
        <v/>
      </c>
      <c r="X2402">
        <f>IF(AND(U2402=1,T2402=1,C2402&lt;&gt;0),ABS(S2402)+ROW()/1000000,0)</f>
        <v/>
      </c>
    </row>
    <row r="2403">
      <c r="A2403" t="n">
        <v>202002</v>
      </c>
      <c r="B2403" t="inlineStr">
        <is>
          <t>02/2020</t>
        </is>
      </c>
      <c r="C2403" t="n">
        <v>38</v>
      </c>
      <c r="D2403" t="inlineStr">
        <is>
          <t>S38</t>
        </is>
      </c>
      <c r="E2403" t="inlineStr">
        <is>
          <t>Nexa Belfast (S38)</t>
        </is>
      </c>
      <c r="F2403" t="inlineStr">
        <is>
          <t>Anh</t>
        </is>
      </c>
      <c r="G2403" t="inlineStr">
        <is>
          <t>POS</t>
        </is>
      </c>
      <c r="H2403" s="42" t="n">
        <v>40017.07</v>
      </c>
      <c r="I2403" s="42" t="n">
        <v>0</v>
      </c>
      <c r="J2403" s="42" t="n">
        <v>40017.07</v>
      </c>
      <c r="K2403" s="42" t="n">
        <v>438</v>
      </c>
      <c r="L2403" s="42" t="n">
        <v>20</v>
      </c>
      <c r="M2403" s="42" t="n">
        <v>139</v>
      </c>
      <c r="N2403" s="42" t="n">
        <v>41054.07</v>
      </c>
      <c r="O2403" s="42" t="n">
        <v>40017.07</v>
      </c>
      <c r="P2403" s="42" t="n">
        <v>1</v>
      </c>
      <c r="Q2403" s="42" t="n">
        <v>0</v>
      </c>
      <c r="R2403" s="42" t="n">
        <v>0</v>
      </c>
      <c r="S2403" s="42">
        <f>N2403-(J2403-K2403)</f>
        <v/>
      </c>
      <c r="T2403">
        <f>IF(N2403=0,0,IF(AND(ABS(S2403)&gt;Calc!$B$8,ABS(S2403)/ABS(N2403)&gt;Calc!$B$9),1,0))</f>
        <v/>
      </c>
      <c r="U2403">
        <f>IF(AND(A2403=Calc!$B$3,OR(Calc!$B$6="*",G2403=Calc!$B$6),OR(Calc!$B$7="*",F2403=Calc!$B$7)),1,0)</f>
        <v/>
      </c>
      <c r="V2403">
        <f>IF(AND(U2403=1,J2403&gt;0),J2403+ROW()/1000000,0)</f>
        <v/>
      </c>
      <c r="W2403">
        <f>IF(AND(U2403=1,OR(N2403&lt;&gt;0,J2403&lt;&gt;0)),ABS(S2403)+ROW()/1000000,0)</f>
        <v/>
      </c>
      <c r="X2403">
        <f>IF(AND(U2403=1,T2403=1,C2403&lt;&gt;0),ABS(S2403)+ROW()/1000000,0)</f>
        <v/>
      </c>
    </row>
    <row r="2404">
      <c r="A2404" t="n">
        <v>202002</v>
      </c>
      <c r="B2404" t="inlineStr">
        <is>
          <t>02/2020</t>
        </is>
      </c>
      <c r="C2404" t="n">
        <v>39</v>
      </c>
      <c r="D2404" t="inlineStr">
        <is>
          <t>S39</t>
        </is>
      </c>
      <c r="E2404" t="inlineStr">
        <is>
          <t>Nexa Blaenau Gwent (S39)</t>
        </is>
      </c>
      <c r="F2404" t="inlineStr">
        <is>
          <t>Anh</t>
        </is>
      </c>
      <c r="G2404" t="inlineStr">
        <is>
          <t>POS</t>
        </is>
      </c>
      <c r="H2404" s="42" t="n">
        <v>36300.42</v>
      </c>
      <c r="I2404" s="42" t="n">
        <v>0</v>
      </c>
      <c r="J2404" s="42" t="n">
        <v>36300.42</v>
      </c>
      <c r="K2404" s="42" t="n">
        <v>699</v>
      </c>
      <c r="L2404" s="42" t="n">
        <v>20</v>
      </c>
      <c r="M2404" s="42" t="n">
        <v>140</v>
      </c>
      <c r="N2404" s="42" t="n">
        <v>35601.42</v>
      </c>
      <c r="O2404" s="42" t="n">
        <v>36300.42</v>
      </c>
      <c r="P2404" s="42" t="n">
        <v>1</v>
      </c>
      <c r="Q2404" s="42" t="n">
        <v>0</v>
      </c>
      <c r="R2404" s="42" t="n">
        <v>0</v>
      </c>
      <c r="S2404" s="42">
        <f>N2404-(J2404-K2404)</f>
        <v/>
      </c>
      <c r="T2404">
        <f>IF(N2404=0,0,IF(AND(ABS(S2404)&gt;Calc!$B$8,ABS(S2404)/ABS(N2404)&gt;Calc!$B$9),1,0))</f>
        <v/>
      </c>
      <c r="U2404">
        <f>IF(AND(A2404=Calc!$B$3,OR(Calc!$B$6="*",G2404=Calc!$B$6),OR(Calc!$B$7="*",F2404=Calc!$B$7)),1,0)</f>
        <v/>
      </c>
      <c r="V2404">
        <f>IF(AND(U2404=1,J2404&gt;0),J2404+ROW()/1000000,0)</f>
        <v/>
      </c>
      <c r="W2404">
        <f>IF(AND(U2404=1,OR(N2404&lt;&gt;0,J2404&lt;&gt;0)),ABS(S2404)+ROW()/1000000,0)</f>
        <v/>
      </c>
      <c r="X2404">
        <f>IF(AND(U2404=1,T2404=1,C2404&lt;&gt;0),ABS(S2404)+ROW()/1000000,0)</f>
        <v/>
      </c>
    </row>
    <row r="2405">
      <c r="A2405" t="n">
        <v>202002</v>
      </c>
      <c r="B2405" t="inlineStr">
        <is>
          <t>02/2020</t>
        </is>
      </c>
      <c r="C2405" t="n">
        <v>40</v>
      </c>
      <c r="D2405" t="inlineStr">
        <is>
          <t>S40</t>
        </is>
      </c>
      <c r="E2405" t="inlineStr">
        <is>
          <t>Nexa Dungannon and South Tyrone (S40)</t>
        </is>
      </c>
      <c r="F2405" t="inlineStr">
        <is>
          <t>Anh</t>
        </is>
      </c>
      <c r="G2405" t="inlineStr">
        <is>
          <t>POS</t>
        </is>
      </c>
      <c r="H2405" s="42" t="n">
        <v>46301.12</v>
      </c>
      <c r="I2405" s="42" t="n">
        <v>0</v>
      </c>
      <c r="J2405" s="42" t="n">
        <v>46301.12</v>
      </c>
      <c r="K2405" s="42" t="n">
        <v>568</v>
      </c>
      <c r="L2405" s="42" t="n">
        <v>13</v>
      </c>
      <c r="M2405" s="42" t="n">
        <v>131</v>
      </c>
      <c r="N2405" s="42" t="n">
        <v>46301.12</v>
      </c>
      <c r="O2405" s="42" t="n">
        <v>46301.12</v>
      </c>
      <c r="P2405" s="42" t="n">
        <v>0</v>
      </c>
      <c r="Q2405" s="42" t="n">
        <v>0</v>
      </c>
      <c r="R2405" s="42" t="n">
        <v>0</v>
      </c>
      <c r="S2405" s="42">
        <f>N2405-(J2405-K2405)</f>
        <v/>
      </c>
      <c r="T2405">
        <f>IF(N2405=0,0,IF(AND(ABS(S2405)&gt;Calc!$B$8,ABS(S2405)/ABS(N2405)&gt;Calc!$B$9),1,0))</f>
        <v/>
      </c>
      <c r="U2405">
        <f>IF(AND(A2405=Calc!$B$3,OR(Calc!$B$6="*",G2405=Calc!$B$6),OR(Calc!$B$7="*",F2405=Calc!$B$7)),1,0)</f>
        <v/>
      </c>
      <c r="V2405">
        <f>IF(AND(U2405=1,J2405&gt;0),J2405+ROW()/1000000,0)</f>
        <v/>
      </c>
      <c r="W2405">
        <f>IF(AND(U2405=1,OR(N2405&lt;&gt;0,J2405&lt;&gt;0)),ABS(S2405)+ROW()/1000000,0)</f>
        <v/>
      </c>
      <c r="X2405">
        <f>IF(AND(U2405=1,T2405=1,C2405&lt;&gt;0),ABS(S2405)+ROW()/1000000,0)</f>
        <v/>
      </c>
    </row>
    <row r="2406">
      <c r="A2406" t="n">
        <v>202002</v>
      </c>
      <c r="B2406" t="inlineStr">
        <is>
          <t>02/2020</t>
        </is>
      </c>
      <c r="C2406" t="n">
        <v>42</v>
      </c>
      <c r="D2406" t="inlineStr">
        <is>
          <t>S42</t>
        </is>
      </c>
      <c r="E2406" t="inlineStr">
        <is>
          <t>Nexa North Down (S42)</t>
        </is>
      </c>
      <c r="F2406" t="inlineStr">
        <is>
          <t>Anh</t>
        </is>
      </c>
      <c r="G2406" t="inlineStr">
        <is>
          <t>POS</t>
        </is>
      </c>
      <c r="H2406" s="42" t="n">
        <v>30464.15</v>
      </c>
      <c r="I2406" s="42" t="n">
        <v>0</v>
      </c>
      <c r="J2406" s="42" t="n">
        <v>30464.15</v>
      </c>
      <c r="K2406" s="42" t="n">
        <v>0</v>
      </c>
      <c r="L2406" s="42" t="n">
        <v>19</v>
      </c>
      <c r="M2406" s="42" t="n">
        <v>150</v>
      </c>
      <c r="N2406" s="42" t="n">
        <v>30464.15</v>
      </c>
      <c r="O2406" s="42" t="n">
        <v>30464.15</v>
      </c>
      <c r="P2406" s="42" t="n">
        <v>0</v>
      </c>
      <c r="Q2406" s="42" t="n">
        <v>0</v>
      </c>
      <c r="R2406" s="42" t="n">
        <v>0</v>
      </c>
      <c r="S2406" s="42">
        <f>N2406-(J2406-K2406)</f>
        <v/>
      </c>
      <c r="T2406">
        <f>IF(N2406=0,0,IF(AND(ABS(S2406)&gt;Calc!$B$8,ABS(S2406)/ABS(N2406)&gt;Calc!$B$9),1,0))</f>
        <v/>
      </c>
      <c r="U2406">
        <f>IF(AND(A2406=Calc!$B$3,OR(Calc!$B$6="*",G2406=Calc!$B$6),OR(Calc!$B$7="*",F2406=Calc!$B$7)),1,0)</f>
        <v/>
      </c>
      <c r="V2406">
        <f>IF(AND(U2406=1,J2406&gt;0),J2406+ROW()/1000000,0)</f>
        <v/>
      </c>
      <c r="W2406">
        <f>IF(AND(U2406=1,OR(N2406&lt;&gt;0,J2406&lt;&gt;0)),ABS(S2406)+ROW()/1000000,0)</f>
        <v/>
      </c>
      <c r="X2406">
        <f>IF(AND(U2406=1,T2406=1,C2406&lt;&gt;0),ABS(S2406)+ROW()/1000000,0)</f>
        <v/>
      </c>
    </row>
    <row r="2407">
      <c r="A2407" t="n">
        <v>202002</v>
      </c>
      <c r="B2407" t="inlineStr">
        <is>
          <t>02/2020</t>
        </is>
      </c>
      <c r="C2407" t="n">
        <v>43</v>
      </c>
      <c r="D2407" t="inlineStr">
        <is>
          <t>S43</t>
        </is>
      </c>
      <c r="E2407" t="inlineStr">
        <is>
          <t>Nexa Alaska (S43)</t>
        </is>
      </c>
      <c r="F2407" t="inlineStr">
        <is>
          <t>Mỹ</t>
        </is>
      </c>
      <c r="G2407" t="inlineStr">
        <is>
          <t>POS</t>
        </is>
      </c>
      <c r="H2407" s="42" t="n">
        <v>69793.53</v>
      </c>
      <c r="I2407" s="42" t="n">
        <v>0</v>
      </c>
      <c r="J2407" s="42" t="n">
        <v>69793.53</v>
      </c>
      <c r="K2407" s="42" t="n">
        <v>329.97</v>
      </c>
      <c r="L2407" s="42" t="n">
        <v>25</v>
      </c>
      <c r="M2407" s="42" t="n">
        <v>180</v>
      </c>
      <c r="N2407" s="42" t="n">
        <v>74561.53</v>
      </c>
      <c r="O2407" s="42" t="n">
        <v>69793.53</v>
      </c>
      <c r="P2407" s="42" t="n">
        <v>1</v>
      </c>
      <c r="Q2407" s="42" t="n">
        <v>0</v>
      </c>
      <c r="R2407" s="42" t="n">
        <v>0</v>
      </c>
      <c r="S2407" s="42">
        <f>N2407-(J2407-K2407)</f>
        <v/>
      </c>
      <c r="T2407">
        <f>IF(N2407=0,0,IF(AND(ABS(S2407)&gt;Calc!$B$8,ABS(S2407)/ABS(N2407)&gt;Calc!$B$9),1,0))</f>
        <v/>
      </c>
      <c r="U2407">
        <f>IF(AND(A2407=Calc!$B$3,OR(Calc!$B$6="*",G2407=Calc!$B$6),OR(Calc!$B$7="*",F2407=Calc!$B$7)),1,0)</f>
        <v/>
      </c>
      <c r="V2407">
        <f>IF(AND(U2407=1,J2407&gt;0),J2407+ROW()/1000000,0)</f>
        <v/>
      </c>
      <c r="W2407">
        <f>IF(AND(U2407=1,OR(N2407&lt;&gt;0,J2407&lt;&gt;0)),ABS(S2407)+ROW()/1000000,0)</f>
        <v/>
      </c>
      <c r="X2407">
        <f>IF(AND(U2407=1,T2407=1,C2407&lt;&gt;0),ABS(S2407)+ROW()/1000000,0)</f>
        <v/>
      </c>
    </row>
    <row r="2408">
      <c r="A2408" t="n">
        <v>202002</v>
      </c>
      <c r="B2408" t="inlineStr">
        <is>
          <t>02/2020</t>
        </is>
      </c>
      <c r="C2408" t="n">
        <v>44</v>
      </c>
      <c r="D2408" t="inlineStr">
        <is>
          <t>S44</t>
        </is>
      </c>
      <c r="E2408" t="inlineStr">
        <is>
          <t>Nexa Arkansas (S44)</t>
        </is>
      </c>
      <c r="F2408" t="inlineStr">
        <is>
          <t>Mỹ</t>
        </is>
      </c>
      <c r="G2408" t="inlineStr">
        <is>
          <t>POS</t>
        </is>
      </c>
      <c r="H2408" s="42" t="n">
        <v>54825.94</v>
      </c>
      <c r="I2408" s="42" t="n">
        <v>0</v>
      </c>
      <c r="J2408" s="42" t="n">
        <v>54825.94</v>
      </c>
      <c r="K2408" s="42" t="n">
        <v>791</v>
      </c>
      <c r="L2408" s="42" t="n">
        <v>29</v>
      </c>
      <c r="M2408" s="42" t="n">
        <v>248</v>
      </c>
      <c r="N2408" s="42" t="n">
        <v>54034.94</v>
      </c>
      <c r="O2408" s="42" t="n">
        <v>54825.94</v>
      </c>
      <c r="P2408" s="42" t="n">
        <v>0</v>
      </c>
      <c r="Q2408" s="42" t="n">
        <v>0</v>
      </c>
      <c r="R2408" s="42" t="n">
        <v>0</v>
      </c>
      <c r="S2408" s="42">
        <f>N2408-(J2408-K2408)</f>
        <v/>
      </c>
      <c r="T2408">
        <f>IF(N2408=0,0,IF(AND(ABS(S2408)&gt;Calc!$B$8,ABS(S2408)/ABS(N2408)&gt;Calc!$B$9),1,0))</f>
        <v/>
      </c>
      <c r="U2408">
        <f>IF(AND(A2408=Calc!$B$3,OR(Calc!$B$6="*",G2408=Calc!$B$6),OR(Calc!$B$7="*",F2408=Calc!$B$7)),1,0)</f>
        <v/>
      </c>
      <c r="V2408">
        <f>IF(AND(U2408=1,J2408&gt;0),J2408+ROW()/1000000,0)</f>
        <v/>
      </c>
      <c r="W2408">
        <f>IF(AND(U2408=1,OR(N2408&lt;&gt;0,J2408&lt;&gt;0)),ABS(S2408)+ROW()/1000000,0)</f>
        <v/>
      </c>
      <c r="X2408">
        <f>IF(AND(U2408=1,T2408=1,C2408&lt;&gt;0),ABS(S2408)+ROW()/1000000,0)</f>
        <v/>
      </c>
    </row>
    <row r="2409">
      <c r="A2409" t="n">
        <v>202002</v>
      </c>
      <c r="B2409" t="inlineStr">
        <is>
          <t>02/2020</t>
        </is>
      </c>
      <c r="C2409" t="n">
        <v>45</v>
      </c>
      <c r="D2409" t="inlineStr">
        <is>
          <t>S45</t>
        </is>
      </c>
      <c r="E2409" t="inlineStr">
        <is>
          <t>Nexa Connecticut (S45)</t>
        </is>
      </c>
      <c r="F2409" t="inlineStr">
        <is>
          <t>Mỹ</t>
        </is>
      </c>
      <c r="G2409" t="inlineStr">
        <is>
          <t>POS</t>
        </is>
      </c>
      <c r="H2409" s="42" t="n">
        <v>52675.33</v>
      </c>
      <c r="I2409" s="42" t="n">
        <v>0</v>
      </c>
      <c r="J2409" s="42" t="n">
        <v>52675.33</v>
      </c>
      <c r="K2409" s="42" t="n">
        <v>0</v>
      </c>
      <c r="L2409" s="42" t="n">
        <v>17</v>
      </c>
      <c r="M2409" s="42" t="n">
        <v>172</v>
      </c>
      <c r="N2409" s="42" t="n">
        <v>52675.33</v>
      </c>
      <c r="O2409" s="42" t="n">
        <v>52675.33</v>
      </c>
      <c r="P2409" s="42" t="n">
        <v>1</v>
      </c>
      <c r="Q2409" s="42" t="n">
        <v>0</v>
      </c>
      <c r="R2409" s="42" t="n">
        <v>0</v>
      </c>
      <c r="S2409" s="42">
        <f>N2409-(J2409-K2409)</f>
        <v/>
      </c>
      <c r="T2409">
        <f>IF(N2409=0,0,IF(AND(ABS(S2409)&gt;Calc!$B$8,ABS(S2409)/ABS(N2409)&gt;Calc!$B$9),1,0))</f>
        <v/>
      </c>
      <c r="U2409">
        <f>IF(AND(A2409=Calc!$B$3,OR(Calc!$B$6="*",G2409=Calc!$B$6),OR(Calc!$B$7="*",F2409=Calc!$B$7)),1,0)</f>
        <v/>
      </c>
      <c r="V2409">
        <f>IF(AND(U2409=1,J2409&gt;0),J2409+ROW()/1000000,0)</f>
        <v/>
      </c>
      <c r="W2409">
        <f>IF(AND(U2409=1,OR(N2409&lt;&gt;0,J2409&lt;&gt;0)),ABS(S2409)+ROW()/1000000,0)</f>
        <v/>
      </c>
      <c r="X2409">
        <f>IF(AND(U2409=1,T2409=1,C2409&lt;&gt;0),ABS(S2409)+ROW()/1000000,0)</f>
        <v/>
      </c>
    </row>
    <row r="2410">
      <c r="A2410" t="n">
        <v>202002</v>
      </c>
      <c r="B2410" t="inlineStr">
        <is>
          <t>02/2020</t>
        </is>
      </c>
      <c r="C2410" t="n">
        <v>47</v>
      </c>
      <c r="D2410" t="inlineStr">
        <is>
          <t>S47</t>
        </is>
      </c>
      <c r="E2410" t="inlineStr">
        <is>
          <t>Nexa Hawaii (S47)</t>
        </is>
      </c>
      <c r="F2410" t="inlineStr">
        <is>
          <t>Mỹ</t>
        </is>
      </c>
      <c r="G2410" t="inlineStr">
        <is>
          <t>POS</t>
        </is>
      </c>
      <c r="H2410" s="42" t="n">
        <v>62040.71</v>
      </c>
      <c r="I2410" s="42" t="n">
        <v>0</v>
      </c>
      <c r="J2410" s="42" t="n">
        <v>62040.71</v>
      </c>
      <c r="K2410" s="42" t="n">
        <v>758</v>
      </c>
      <c r="L2410" s="42" t="n">
        <v>35</v>
      </c>
      <c r="M2410" s="42" t="n">
        <v>226</v>
      </c>
      <c r="N2410" s="42" t="n">
        <v>61282.71</v>
      </c>
      <c r="O2410" s="42" t="n">
        <v>62040.71</v>
      </c>
      <c r="P2410" s="42" t="n">
        <v>0</v>
      </c>
      <c r="Q2410" s="42" t="n">
        <v>0</v>
      </c>
      <c r="R2410" s="42" t="n">
        <v>1</v>
      </c>
      <c r="S2410" s="42">
        <f>N2410-(J2410-K2410)</f>
        <v/>
      </c>
      <c r="T2410">
        <f>IF(N2410=0,0,IF(AND(ABS(S2410)&gt;Calc!$B$8,ABS(S2410)/ABS(N2410)&gt;Calc!$B$9),1,0))</f>
        <v/>
      </c>
      <c r="U2410">
        <f>IF(AND(A2410=Calc!$B$3,OR(Calc!$B$6="*",G2410=Calc!$B$6),OR(Calc!$B$7="*",F2410=Calc!$B$7)),1,0)</f>
        <v/>
      </c>
      <c r="V2410">
        <f>IF(AND(U2410=1,J2410&gt;0),J2410+ROW()/1000000,0)</f>
        <v/>
      </c>
      <c r="W2410">
        <f>IF(AND(U2410=1,OR(N2410&lt;&gt;0,J2410&lt;&gt;0)),ABS(S2410)+ROW()/1000000,0)</f>
        <v/>
      </c>
      <c r="X2410">
        <f>IF(AND(U2410=1,T2410=1,C2410&lt;&gt;0),ABS(S2410)+ROW()/1000000,0)</f>
        <v/>
      </c>
    </row>
    <row r="2411">
      <c r="A2411" t="n">
        <v>202002</v>
      </c>
      <c r="B2411" t="inlineStr">
        <is>
          <t>02/2020</t>
        </is>
      </c>
      <c r="C2411" t="n">
        <v>48</v>
      </c>
      <c r="D2411" t="inlineStr">
        <is>
          <t>S48</t>
        </is>
      </c>
      <c r="E2411" t="inlineStr">
        <is>
          <t>Nexa Idaho (S48)</t>
        </is>
      </c>
      <c r="F2411" t="inlineStr">
        <is>
          <t>Mỹ</t>
        </is>
      </c>
      <c r="G2411" t="inlineStr">
        <is>
          <t>POS</t>
        </is>
      </c>
      <c r="H2411" s="42" t="n">
        <v>33229.04</v>
      </c>
      <c r="I2411" s="42" t="n">
        <v>0</v>
      </c>
      <c r="J2411" s="42" t="n">
        <v>33229.04</v>
      </c>
      <c r="K2411" s="42" t="n">
        <v>933.96</v>
      </c>
      <c r="L2411" s="42" t="n">
        <v>23</v>
      </c>
      <c r="M2411" s="42" t="n">
        <v>146</v>
      </c>
      <c r="N2411" s="42" t="n">
        <v>34034.74</v>
      </c>
      <c r="O2411" s="42" t="n">
        <v>33229.04</v>
      </c>
      <c r="P2411" s="42" t="n">
        <v>1</v>
      </c>
      <c r="Q2411" s="42" t="n">
        <v>0</v>
      </c>
      <c r="R2411" s="42" t="n">
        <v>0</v>
      </c>
      <c r="S2411" s="42">
        <f>N2411-(J2411-K2411)</f>
        <v/>
      </c>
      <c r="T2411">
        <f>IF(N2411=0,0,IF(AND(ABS(S2411)&gt;Calc!$B$8,ABS(S2411)/ABS(N2411)&gt;Calc!$B$9),1,0))</f>
        <v/>
      </c>
      <c r="U2411">
        <f>IF(AND(A2411=Calc!$B$3,OR(Calc!$B$6="*",G2411=Calc!$B$6),OR(Calc!$B$7="*",F2411=Calc!$B$7)),1,0)</f>
        <v/>
      </c>
      <c r="V2411">
        <f>IF(AND(U2411=1,J2411&gt;0),J2411+ROW()/1000000,0)</f>
        <v/>
      </c>
      <c r="W2411">
        <f>IF(AND(U2411=1,OR(N2411&lt;&gt;0,J2411&lt;&gt;0)),ABS(S2411)+ROW()/1000000,0)</f>
        <v/>
      </c>
      <c r="X2411">
        <f>IF(AND(U2411=1,T2411=1,C2411&lt;&gt;0),ABS(S2411)+ROW()/1000000,0)</f>
        <v/>
      </c>
    </row>
    <row r="2412">
      <c r="A2412" t="n">
        <v>202002</v>
      </c>
      <c r="B2412" t="inlineStr">
        <is>
          <t>02/2020</t>
        </is>
      </c>
      <c r="C2412" t="n">
        <v>49</v>
      </c>
      <c r="D2412" t="inlineStr">
        <is>
          <t>S49</t>
        </is>
      </c>
      <c r="E2412" t="inlineStr">
        <is>
          <t>Nexa Iowa (S49)</t>
        </is>
      </c>
      <c r="F2412" t="inlineStr">
        <is>
          <t>Mỹ</t>
        </is>
      </c>
      <c r="G2412" t="inlineStr">
        <is>
          <t>POS</t>
        </is>
      </c>
      <c r="H2412" s="42" t="n">
        <v>32134.85</v>
      </c>
      <c r="I2412" s="42" t="n">
        <v>0</v>
      </c>
      <c r="J2412" s="42" t="n">
        <v>32134.85</v>
      </c>
      <c r="K2412" s="42" t="n">
        <v>556.1900000000001</v>
      </c>
      <c r="L2412" s="42" t="n">
        <v>19</v>
      </c>
      <c r="M2412" s="42" t="n">
        <v>146</v>
      </c>
      <c r="N2412" s="42" t="n">
        <v>31828.65</v>
      </c>
      <c r="O2412" s="42" t="n">
        <v>32134.85</v>
      </c>
      <c r="P2412" s="42" t="n">
        <v>0</v>
      </c>
      <c r="Q2412" s="42" t="n">
        <v>0</v>
      </c>
      <c r="R2412" s="42" t="n">
        <v>0</v>
      </c>
      <c r="S2412" s="42">
        <f>N2412-(J2412-K2412)</f>
        <v/>
      </c>
      <c r="T2412">
        <f>IF(N2412=0,0,IF(AND(ABS(S2412)&gt;Calc!$B$8,ABS(S2412)/ABS(N2412)&gt;Calc!$B$9),1,0))</f>
        <v/>
      </c>
      <c r="U2412">
        <f>IF(AND(A2412=Calc!$B$3,OR(Calc!$B$6="*",G2412=Calc!$B$6),OR(Calc!$B$7="*",F2412=Calc!$B$7)),1,0)</f>
        <v/>
      </c>
      <c r="V2412">
        <f>IF(AND(U2412=1,J2412&gt;0),J2412+ROW()/1000000,0)</f>
        <v/>
      </c>
      <c r="W2412">
        <f>IF(AND(U2412=1,OR(N2412&lt;&gt;0,J2412&lt;&gt;0)),ABS(S2412)+ROW()/1000000,0)</f>
        <v/>
      </c>
      <c r="X2412">
        <f>IF(AND(U2412=1,T2412=1,C2412&lt;&gt;0),ABS(S2412)+ROW()/1000000,0)</f>
        <v/>
      </c>
    </row>
    <row r="2413">
      <c r="A2413" t="n">
        <v>202002</v>
      </c>
      <c r="B2413" t="inlineStr">
        <is>
          <t>02/2020</t>
        </is>
      </c>
      <c r="C2413" t="n">
        <v>50</v>
      </c>
      <c r="D2413" t="inlineStr">
        <is>
          <t>S50</t>
        </is>
      </c>
      <c r="E2413" t="inlineStr">
        <is>
          <t>Nexa Kansas (S50)</t>
        </is>
      </c>
      <c r="F2413" t="inlineStr">
        <is>
          <t>Mỹ</t>
        </is>
      </c>
      <c r="G2413" t="inlineStr">
        <is>
          <t>POS</t>
        </is>
      </c>
      <c r="H2413" s="42" t="n">
        <v>51153.91</v>
      </c>
      <c r="I2413" s="42" t="n">
        <v>0</v>
      </c>
      <c r="J2413" s="42" t="n">
        <v>51153.91</v>
      </c>
      <c r="K2413" s="42" t="n">
        <v>63.74</v>
      </c>
      <c r="L2413" s="42" t="n">
        <v>23</v>
      </c>
      <c r="M2413" s="42" t="n">
        <v>167</v>
      </c>
      <c r="N2413" s="42" t="n">
        <v>51090.17</v>
      </c>
      <c r="O2413" s="42" t="n">
        <v>51153.91</v>
      </c>
      <c r="P2413" s="42" t="n">
        <v>0</v>
      </c>
      <c r="Q2413" s="42" t="n">
        <v>0</v>
      </c>
      <c r="R2413" s="42" t="n">
        <v>0</v>
      </c>
      <c r="S2413" s="42">
        <f>N2413-(J2413-K2413)</f>
        <v/>
      </c>
      <c r="T2413">
        <f>IF(N2413=0,0,IF(AND(ABS(S2413)&gt;Calc!$B$8,ABS(S2413)/ABS(N2413)&gt;Calc!$B$9),1,0))</f>
        <v/>
      </c>
      <c r="U2413">
        <f>IF(AND(A2413=Calc!$B$3,OR(Calc!$B$6="*",G2413=Calc!$B$6),OR(Calc!$B$7="*",F2413=Calc!$B$7)),1,0)</f>
        <v/>
      </c>
      <c r="V2413">
        <f>IF(AND(U2413=1,J2413&gt;0),J2413+ROW()/1000000,0)</f>
        <v/>
      </c>
      <c r="W2413">
        <f>IF(AND(U2413=1,OR(N2413&lt;&gt;0,J2413&lt;&gt;0)),ABS(S2413)+ROW()/1000000,0)</f>
        <v/>
      </c>
      <c r="X2413">
        <f>IF(AND(U2413=1,T2413=1,C2413&lt;&gt;0),ABS(S2413)+ROW()/1000000,0)</f>
        <v/>
      </c>
    </row>
    <row r="2414">
      <c r="A2414" t="n">
        <v>202002</v>
      </c>
      <c r="B2414" t="inlineStr">
        <is>
          <t>02/2020</t>
        </is>
      </c>
      <c r="C2414" t="n">
        <v>51</v>
      </c>
      <c r="D2414" t="inlineStr">
        <is>
          <t>S51</t>
        </is>
      </c>
      <c r="E2414" t="inlineStr">
        <is>
          <t>Nexa Maine (S51)</t>
        </is>
      </c>
      <c r="F2414" t="inlineStr">
        <is>
          <t>Mỹ</t>
        </is>
      </c>
      <c r="G2414" t="inlineStr">
        <is>
          <t>POS</t>
        </is>
      </c>
      <c r="H2414" s="42" t="n">
        <v>52277.6</v>
      </c>
      <c r="I2414" s="42" t="n">
        <v>0</v>
      </c>
      <c r="J2414" s="42" t="n">
        <v>52277.6</v>
      </c>
      <c r="K2414" s="42" t="n">
        <v>57.32</v>
      </c>
      <c r="L2414" s="42" t="n">
        <v>29</v>
      </c>
      <c r="M2414" s="42" t="n">
        <v>248</v>
      </c>
      <c r="N2414" s="42" t="n">
        <v>52220.28</v>
      </c>
      <c r="O2414" s="42" t="n">
        <v>52277.6</v>
      </c>
      <c r="P2414" s="42" t="n">
        <v>0</v>
      </c>
      <c r="Q2414" s="42" t="n">
        <v>0</v>
      </c>
      <c r="R2414" s="42" t="n">
        <v>0</v>
      </c>
      <c r="S2414" s="42">
        <f>N2414-(J2414-K2414)</f>
        <v/>
      </c>
      <c r="T2414">
        <f>IF(N2414=0,0,IF(AND(ABS(S2414)&gt;Calc!$B$8,ABS(S2414)/ABS(N2414)&gt;Calc!$B$9),1,0))</f>
        <v/>
      </c>
      <c r="U2414">
        <f>IF(AND(A2414=Calc!$B$3,OR(Calc!$B$6="*",G2414=Calc!$B$6),OR(Calc!$B$7="*",F2414=Calc!$B$7)),1,0)</f>
        <v/>
      </c>
      <c r="V2414">
        <f>IF(AND(U2414=1,J2414&gt;0),J2414+ROW()/1000000,0)</f>
        <v/>
      </c>
      <c r="W2414">
        <f>IF(AND(U2414=1,OR(N2414&lt;&gt;0,J2414&lt;&gt;0)),ABS(S2414)+ROW()/1000000,0)</f>
        <v/>
      </c>
      <c r="X2414">
        <f>IF(AND(U2414=1,T2414=1,C2414&lt;&gt;0),ABS(S2414)+ROW()/1000000,0)</f>
        <v/>
      </c>
    </row>
    <row r="2415">
      <c r="A2415" t="n">
        <v>202002</v>
      </c>
      <c r="B2415" t="inlineStr">
        <is>
          <t>02/2020</t>
        </is>
      </c>
      <c r="C2415" t="n">
        <v>53</v>
      </c>
      <c r="D2415" t="inlineStr">
        <is>
          <t>S53</t>
        </is>
      </c>
      <c r="E2415" t="inlineStr">
        <is>
          <t>Nexa Montana (S53)</t>
        </is>
      </c>
      <c r="F2415" t="inlineStr">
        <is>
          <t>Mỹ</t>
        </is>
      </c>
      <c r="G2415" t="inlineStr">
        <is>
          <t>POS</t>
        </is>
      </c>
      <c r="H2415" s="42" t="n">
        <v>45986.26</v>
      </c>
      <c r="I2415" s="42" t="n">
        <v>0</v>
      </c>
      <c r="J2415" s="42" t="n">
        <v>45986.26</v>
      </c>
      <c r="K2415" s="42" t="n">
        <v>0</v>
      </c>
      <c r="L2415" s="42" t="n">
        <v>19</v>
      </c>
      <c r="M2415" s="42" t="n">
        <v>161</v>
      </c>
      <c r="N2415" s="42" t="n">
        <v>47270.96</v>
      </c>
      <c r="O2415" s="42" t="n">
        <v>45986.26</v>
      </c>
      <c r="P2415" s="42" t="n">
        <v>1</v>
      </c>
      <c r="Q2415" s="42" t="n">
        <v>0</v>
      </c>
      <c r="R2415" s="42" t="n">
        <v>0</v>
      </c>
      <c r="S2415" s="42">
        <f>N2415-(J2415-K2415)</f>
        <v/>
      </c>
      <c r="T2415">
        <f>IF(N2415=0,0,IF(AND(ABS(S2415)&gt;Calc!$B$8,ABS(S2415)/ABS(N2415)&gt;Calc!$B$9),1,0))</f>
        <v/>
      </c>
      <c r="U2415">
        <f>IF(AND(A2415=Calc!$B$3,OR(Calc!$B$6="*",G2415=Calc!$B$6),OR(Calc!$B$7="*",F2415=Calc!$B$7)),1,0)</f>
        <v/>
      </c>
      <c r="V2415">
        <f>IF(AND(U2415=1,J2415&gt;0),J2415+ROW()/1000000,0)</f>
        <v/>
      </c>
      <c r="W2415">
        <f>IF(AND(U2415=1,OR(N2415&lt;&gt;0,J2415&lt;&gt;0)),ABS(S2415)+ROW()/1000000,0)</f>
        <v/>
      </c>
      <c r="X2415">
        <f>IF(AND(U2415=1,T2415=1,C2415&lt;&gt;0),ABS(S2415)+ROW()/1000000,0)</f>
        <v/>
      </c>
    </row>
    <row r="2416">
      <c r="A2416" t="n">
        <v>202002</v>
      </c>
      <c r="B2416" t="inlineStr">
        <is>
          <t>02/2020</t>
        </is>
      </c>
      <c r="C2416" t="n">
        <v>54</v>
      </c>
      <c r="D2416" t="inlineStr">
        <is>
          <t>S54</t>
        </is>
      </c>
      <c r="E2416" t="inlineStr">
        <is>
          <t>Nexa Nebraska (S54)</t>
        </is>
      </c>
      <c r="F2416" t="inlineStr">
        <is>
          <t>Mỹ</t>
        </is>
      </c>
      <c r="G2416" t="inlineStr">
        <is>
          <t>POS</t>
        </is>
      </c>
      <c r="H2416" s="42" t="n">
        <v>40888.26</v>
      </c>
      <c r="I2416" s="42" t="n">
        <v>0</v>
      </c>
      <c r="J2416" s="42" t="n">
        <v>40888.26</v>
      </c>
      <c r="K2416" s="42" t="n">
        <v>553.9</v>
      </c>
      <c r="L2416" s="42" t="n">
        <v>20</v>
      </c>
      <c r="M2416" s="42" t="n">
        <v>181</v>
      </c>
      <c r="N2416" s="42" t="n">
        <v>40473.36</v>
      </c>
      <c r="O2416" s="42" t="n">
        <v>40888.26</v>
      </c>
      <c r="P2416" s="42" t="n">
        <v>0</v>
      </c>
      <c r="Q2416" s="42" t="n">
        <v>0</v>
      </c>
      <c r="R2416" s="42" t="n">
        <v>0</v>
      </c>
      <c r="S2416" s="42">
        <f>N2416-(J2416-K2416)</f>
        <v/>
      </c>
      <c r="T2416">
        <f>IF(N2416=0,0,IF(AND(ABS(S2416)&gt;Calc!$B$8,ABS(S2416)/ABS(N2416)&gt;Calc!$B$9),1,0))</f>
        <v/>
      </c>
      <c r="U2416">
        <f>IF(AND(A2416=Calc!$B$3,OR(Calc!$B$6="*",G2416=Calc!$B$6),OR(Calc!$B$7="*",F2416=Calc!$B$7)),1,0)</f>
        <v/>
      </c>
      <c r="V2416">
        <f>IF(AND(U2416=1,J2416&gt;0),J2416+ROW()/1000000,0)</f>
        <v/>
      </c>
      <c r="W2416">
        <f>IF(AND(U2416=1,OR(N2416&lt;&gt;0,J2416&lt;&gt;0)),ABS(S2416)+ROW()/1000000,0)</f>
        <v/>
      </c>
      <c r="X2416">
        <f>IF(AND(U2416=1,T2416=1,C2416&lt;&gt;0),ABS(S2416)+ROW()/1000000,0)</f>
        <v/>
      </c>
    </row>
    <row r="2417">
      <c r="A2417" t="n">
        <v>202002</v>
      </c>
      <c r="B2417" t="inlineStr">
        <is>
          <t>02/2020</t>
        </is>
      </c>
      <c r="C2417" t="n">
        <v>55</v>
      </c>
      <c r="D2417" t="inlineStr">
        <is>
          <t>S55</t>
        </is>
      </c>
      <c r="E2417" t="inlineStr">
        <is>
          <t>Nexa Nevada (S55)</t>
        </is>
      </c>
      <c r="F2417" t="inlineStr">
        <is>
          <t>Mỹ</t>
        </is>
      </c>
      <c r="G2417" t="inlineStr">
        <is>
          <t>POS</t>
        </is>
      </c>
      <c r="H2417" s="42" t="n">
        <v>59311.85</v>
      </c>
      <c r="I2417" s="42" t="n">
        <v>0</v>
      </c>
      <c r="J2417" s="42" t="n">
        <v>59311.85</v>
      </c>
      <c r="K2417" s="42" t="n">
        <v>1063.47</v>
      </c>
      <c r="L2417" s="42" t="n">
        <v>32</v>
      </c>
      <c r="M2417" s="42" t="n">
        <v>253</v>
      </c>
      <c r="N2417" s="42" t="n">
        <v>58498.37</v>
      </c>
      <c r="O2417" s="42" t="n">
        <v>59311.85</v>
      </c>
      <c r="P2417" s="42" t="n">
        <v>0</v>
      </c>
      <c r="Q2417" s="42" t="n">
        <v>0</v>
      </c>
      <c r="R2417" s="42" t="n">
        <v>0</v>
      </c>
      <c r="S2417" s="42">
        <f>N2417-(J2417-K2417)</f>
        <v/>
      </c>
      <c r="T2417">
        <f>IF(N2417=0,0,IF(AND(ABS(S2417)&gt;Calc!$B$8,ABS(S2417)/ABS(N2417)&gt;Calc!$B$9),1,0))</f>
        <v/>
      </c>
      <c r="U2417">
        <f>IF(AND(A2417=Calc!$B$3,OR(Calc!$B$6="*",G2417=Calc!$B$6),OR(Calc!$B$7="*",F2417=Calc!$B$7)),1,0)</f>
        <v/>
      </c>
      <c r="V2417">
        <f>IF(AND(U2417=1,J2417&gt;0),J2417+ROW()/1000000,0)</f>
        <v/>
      </c>
      <c r="W2417">
        <f>IF(AND(U2417=1,OR(N2417&lt;&gt;0,J2417&lt;&gt;0)),ABS(S2417)+ROW()/1000000,0)</f>
        <v/>
      </c>
      <c r="X2417">
        <f>IF(AND(U2417=1,T2417=1,C2417&lt;&gt;0),ABS(S2417)+ROW()/1000000,0)</f>
        <v/>
      </c>
    </row>
    <row r="2418">
      <c r="A2418" t="n">
        <v>202002</v>
      </c>
      <c r="B2418" t="inlineStr">
        <is>
          <t>02/2020</t>
        </is>
      </c>
      <c r="C2418" t="n">
        <v>56</v>
      </c>
      <c r="D2418" t="inlineStr">
        <is>
          <t>S56</t>
        </is>
      </c>
      <c r="E2418" t="inlineStr">
        <is>
          <t>Nexa New Hampshire (S56)</t>
        </is>
      </c>
      <c r="F2418" t="inlineStr">
        <is>
          <t>Mỹ</t>
        </is>
      </c>
      <c r="G2418" t="inlineStr">
        <is>
          <t>POS</t>
        </is>
      </c>
      <c r="H2418" s="42" t="n">
        <v>52974.93</v>
      </c>
      <c r="I2418" s="42" t="n">
        <v>0</v>
      </c>
      <c r="J2418" s="42" t="n">
        <v>52974.93</v>
      </c>
      <c r="K2418" s="42" t="n">
        <v>985.45</v>
      </c>
      <c r="L2418" s="42" t="n">
        <v>25</v>
      </c>
      <c r="M2418" s="42" t="n">
        <v>204</v>
      </c>
      <c r="N2418" s="42" t="n">
        <v>51989.48</v>
      </c>
      <c r="O2418" s="42" t="n">
        <v>52974.93</v>
      </c>
      <c r="P2418" s="42" t="n">
        <v>0</v>
      </c>
      <c r="Q2418" s="42" t="n">
        <v>0</v>
      </c>
      <c r="R2418" s="42" t="n">
        <v>0</v>
      </c>
      <c r="S2418" s="42">
        <f>N2418-(J2418-K2418)</f>
        <v/>
      </c>
      <c r="T2418">
        <f>IF(N2418=0,0,IF(AND(ABS(S2418)&gt;Calc!$B$8,ABS(S2418)/ABS(N2418)&gt;Calc!$B$9),1,0))</f>
        <v/>
      </c>
      <c r="U2418">
        <f>IF(AND(A2418=Calc!$B$3,OR(Calc!$B$6="*",G2418=Calc!$B$6),OR(Calc!$B$7="*",F2418=Calc!$B$7)),1,0)</f>
        <v/>
      </c>
      <c r="V2418">
        <f>IF(AND(U2418=1,J2418&gt;0),J2418+ROW()/1000000,0)</f>
        <v/>
      </c>
      <c r="W2418">
        <f>IF(AND(U2418=1,OR(N2418&lt;&gt;0,J2418&lt;&gt;0)),ABS(S2418)+ROW()/1000000,0)</f>
        <v/>
      </c>
      <c r="X2418">
        <f>IF(AND(U2418=1,T2418=1,C2418&lt;&gt;0),ABS(S2418)+ROW()/1000000,0)</f>
        <v/>
      </c>
    </row>
    <row r="2419">
      <c r="A2419" t="n">
        <v>202002</v>
      </c>
      <c r="B2419" t="inlineStr">
        <is>
          <t>02/2020</t>
        </is>
      </c>
      <c r="C2419" t="n">
        <v>57</v>
      </c>
      <c r="D2419" t="inlineStr">
        <is>
          <t>S57</t>
        </is>
      </c>
      <c r="E2419" t="inlineStr">
        <is>
          <t>Nexa New Mexico (S57)</t>
        </is>
      </c>
      <c r="F2419" t="inlineStr">
        <is>
          <t>Mỹ</t>
        </is>
      </c>
      <c r="G2419" t="inlineStr">
        <is>
          <t>POS</t>
        </is>
      </c>
      <c r="H2419" s="42" t="n">
        <v>90907.75</v>
      </c>
      <c r="I2419" s="42" t="n">
        <v>0</v>
      </c>
      <c r="J2419" s="42" t="n">
        <v>90907.75</v>
      </c>
      <c r="K2419" s="42" t="n">
        <v>0</v>
      </c>
      <c r="L2419" s="42" t="n">
        <v>34</v>
      </c>
      <c r="M2419" s="42" t="n">
        <v>217</v>
      </c>
      <c r="N2419" s="42" t="n">
        <v>90907.75</v>
      </c>
      <c r="O2419" s="42" t="n">
        <v>90907.75</v>
      </c>
      <c r="P2419" s="42" t="n">
        <v>0</v>
      </c>
      <c r="Q2419" s="42" t="n">
        <v>0</v>
      </c>
      <c r="R2419" s="42" t="n">
        <v>0</v>
      </c>
      <c r="S2419" s="42">
        <f>N2419-(J2419-K2419)</f>
        <v/>
      </c>
      <c r="T2419">
        <f>IF(N2419=0,0,IF(AND(ABS(S2419)&gt;Calc!$B$8,ABS(S2419)/ABS(N2419)&gt;Calc!$B$9),1,0))</f>
        <v/>
      </c>
      <c r="U2419">
        <f>IF(AND(A2419=Calc!$B$3,OR(Calc!$B$6="*",G2419=Calc!$B$6),OR(Calc!$B$7="*",F2419=Calc!$B$7)),1,0)</f>
        <v/>
      </c>
      <c r="V2419">
        <f>IF(AND(U2419=1,J2419&gt;0),J2419+ROW()/1000000,0)</f>
        <v/>
      </c>
      <c r="W2419">
        <f>IF(AND(U2419=1,OR(N2419&lt;&gt;0,J2419&lt;&gt;0)),ABS(S2419)+ROW()/1000000,0)</f>
        <v/>
      </c>
      <c r="X2419">
        <f>IF(AND(U2419=1,T2419=1,C2419&lt;&gt;0),ABS(S2419)+ROW()/1000000,0)</f>
        <v/>
      </c>
    </row>
    <row r="2420">
      <c r="A2420" t="n">
        <v>202002</v>
      </c>
      <c r="B2420" t="inlineStr">
        <is>
          <t>02/2020</t>
        </is>
      </c>
      <c r="C2420" t="n">
        <v>59</v>
      </c>
      <c r="D2420" t="inlineStr">
        <is>
          <t>S59</t>
        </is>
      </c>
      <c r="E2420" t="inlineStr">
        <is>
          <t>Nexa Oregon (S59)</t>
        </is>
      </c>
      <c r="F2420" t="inlineStr">
        <is>
          <t>Mỹ</t>
        </is>
      </c>
      <c r="G2420" t="inlineStr">
        <is>
          <t>POS</t>
        </is>
      </c>
      <c r="H2420" s="42" t="n">
        <v>42544.24</v>
      </c>
      <c r="I2420" s="42" t="n">
        <v>0</v>
      </c>
      <c r="J2420" s="42" t="n">
        <v>42544.24</v>
      </c>
      <c r="K2420" s="42" t="n">
        <v>560.99</v>
      </c>
      <c r="L2420" s="42" t="n">
        <v>31</v>
      </c>
      <c r="M2420" s="42" t="n">
        <v>238</v>
      </c>
      <c r="N2420" s="42" t="n">
        <v>41508.35</v>
      </c>
      <c r="O2420" s="42" t="n">
        <v>42544.24</v>
      </c>
      <c r="P2420" s="42" t="n">
        <v>1</v>
      </c>
      <c r="Q2420" s="42" t="n">
        <v>0</v>
      </c>
      <c r="R2420" s="42" t="n">
        <v>0</v>
      </c>
      <c r="S2420" s="42">
        <f>N2420-(J2420-K2420)</f>
        <v/>
      </c>
      <c r="T2420">
        <f>IF(N2420=0,0,IF(AND(ABS(S2420)&gt;Calc!$B$8,ABS(S2420)/ABS(N2420)&gt;Calc!$B$9),1,0))</f>
        <v/>
      </c>
      <c r="U2420">
        <f>IF(AND(A2420=Calc!$B$3,OR(Calc!$B$6="*",G2420=Calc!$B$6),OR(Calc!$B$7="*",F2420=Calc!$B$7)),1,0)</f>
        <v/>
      </c>
      <c r="V2420">
        <f>IF(AND(U2420=1,J2420&gt;0),J2420+ROW()/1000000,0)</f>
        <v/>
      </c>
      <c r="W2420">
        <f>IF(AND(U2420=1,OR(N2420&lt;&gt;0,J2420&lt;&gt;0)),ABS(S2420)+ROW()/1000000,0)</f>
        <v/>
      </c>
      <c r="X2420">
        <f>IF(AND(U2420=1,T2420=1,C2420&lt;&gt;0),ABS(S2420)+ROW()/1000000,0)</f>
        <v/>
      </c>
    </row>
    <row r="2421">
      <c r="A2421" t="n">
        <v>202002</v>
      </c>
      <c r="B2421" t="inlineStr">
        <is>
          <t>02/2020</t>
        </is>
      </c>
      <c r="C2421" t="n">
        <v>61</v>
      </c>
      <c r="D2421" t="inlineStr">
        <is>
          <t>S61</t>
        </is>
      </c>
      <c r="E2421" t="inlineStr">
        <is>
          <t>Nexa South Carolina (S61)</t>
        </is>
      </c>
      <c r="F2421" t="inlineStr">
        <is>
          <t>Mỹ</t>
        </is>
      </c>
      <c r="G2421" t="inlineStr">
        <is>
          <t>POS</t>
        </is>
      </c>
      <c r="H2421" s="42" t="n">
        <v>52347.61</v>
      </c>
      <c r="I2421" s="42" t="n">
        <v>0</v>
      </c>
      <c r="J2421" s="42" t="n">
        <v>52347.61</v>
      </c>
      <c r="K2421" s="42" t="n">
        <v>1704</v>
      </c>
      <c r="L2421" s="42" t="n">
        <v>32</v>
      </c>
      <c r="M2421" s="42" t="n">
        <v>258</v>
      </c>
      <c r="N2421" s="42" t="n">
        <v>50643.61</v>
      </c>
      <c r="O2421" s="42" t="n">
        <v>52347.61</v>
      </c>
      <c r="P2421" s="42" t="n">
        <v>0</v>
      </c>
      <c r="Q2421" s="42" t="n">
        <v>0</v>
      </c>
      <c r="R2421" s="42" t="n">
        <v>0</v>
      </c>
      <c r="S2421" s="42">
        <f>N2421-(J2421-K2421)</f>
        <v/>
      </c>
      <c r="T2421">
        <f>IF(N2421=0,0,IF(AND(ABS(S2421)&gt;Calc!$B$8,ABS(S2421)/ABS(N2421)&gt;Calc!$B$9),1,0))</f>
        <v/>
      </c>
      <c r="U2421">
        <f>IF(AND(A2421=Calc!$B$3,OR(Calc!$B$6="*",G2421=Calc!$B$6),OR(Calc!$B$7="*",F2421=Calc!$B$7)),1,0)</f>
        <v/>
      </c>
      <c r="V2421">
        <f>IF(AND(U2421=1,J2421&gt;0),J2421+ROW()/1000000,0)</f>
        <v/>
      </c>
      <c r="W2421">
        <f>IF(AND(U2421=1,OR(N2421&lt;&gt;0,J2421&lt;&gt;0)),ABS(S2421)+ROW()/1000000,0)</f>
        <v/>
      </c>
      <c r="X2421">
        <f>IF(AND(U2421=1,T2421=1,C2421&lt;&gt;0),ABS(S2421)+ROW()/1000000,0)</f>
        <v/>
      </c>
    </row>
    <row r="2422">
      <c r="A2422" t="n">
        <v>202002</v>
      </c>
      <c r="B2422" t="inlineStr">
        <is>
          <t>02/2020</t>
        </is>
      </c>
      <c r="C2422" t="n">
        <v>62</v>
      </c>
      <c r="D2422" t="inlineStr">
        <is>
          <t>S62</t>
        </is>
      </c>
      <c r="E2422" t="inlineStr">
        <is>
          <t>Nexa South Dakota (S62)</t>
        </is>
      </c>
      <c r="F2422" t="inlineStr">
        <is>
          <t>Mỹ</t>
        </is>
      </c>
      <c r="G2422" t="inlineStr">
        <is>
          <t>POS</t>
        </is>
      </c>
      <c r="H2422" s="42" t="n">
        <v>24291.49</v>
      </c>
      <c r="I2422" s="42" t="n">
        <v>0</v>
      </c>
      <c r="J2422" s="42" t="n">
        <v>24291.49</v>
      </c>
      <c r="K2422" s="42" t="n">
        <v>1774.99</v>
      </c>
      <c r="L2422" s="42" t="n">
        <v>19</v>
      </c>
      <c r="M2422" s="42" t="n">
        <v>121</v>
      </c>
      <c r="N2422" s="42" t="n">
        <v>22516.5</v>
      </c>
      <c r="O2422" s="42" t="n">
        <v>24291.49</v>
      </c>
      <c r="P2422" s="42" t="n">
        <v>0</v>
      </c>
      <c r="Q2422" s="42" t="n">
        <v>0</v>
      </c>
      <c r="R2422" s="42" t="n">
        <v>0</v>
      </c>
      <c r="S2422" s="42">
        <f>N2422-(J2422-K2422)</f>
        <v/>
      </c>
      <c r="T2422">
        <f>IF(N2422=0,0,IF(AND(ABS(S2422)&gt;Calc!$B$8,ABS(S2422)/ABS(N2422)&gt;Calc!$B$9),1,0))</f>
        <v/>
      </c>
      <c r="U2422">
        <f>IF(AND(A2422=Calc!$B$3,OR(Calc!$B$6="*",G2422=Calc!$B$6),OR(Calc!$B$7="*",F2422=Calc!$B$7)),1,0)</f>
        <v/>
      </c>
      <c r="V2422">
        <f>IF(AND(U2422=1,J2422&gt;0),J2422+ROW()/1000000,0)</f>
        <v/>
      </c>
      <c r="W2422">
        <f>IF(AND(U2422=1,OR(N2422&lt;&gt;0,J2422&lt;&gt;0)),ABS(S2422)+ROW()/1000000,0)</f>
        <v/>
      </c>
      <c r="X2422">
        <f>IF(AND(U2422=1,T2422=1,C2422&lt;&gt;0),ABS(S2422)+ROW()/1000000,0)</f>
        <v/>
      </c>
    </row>
    <row r="2423">
      <c r="A2423" t="n">
        <v>202002</v>
      </c>
      <c r="B2423" t="inlineStr">
        <is>
          <t>02/2020</t>
        </is>
      </c>
      <c r="C2423" t="n">
        <v>64</v>
      </c>
      <c r="D2423" t="inlineStr">
        <is>
          <t>S64</t>
        </is>
      </c>
      <c r="E2423" t="inlineStr">
        <is>
          <t>Nexa Washington DC (S64)</t>
        </is>
      </c>
      <c r="F2423" t="inlineStr">
        <is>
          <t>Mỹ</t>
        </is>
      </c>
      <c r="G2423" t="inlineStr">
        <is>
          <t>POS</t>
        </is>
      </c>
      <c r="H2423" s="42" t="n">
        <v>82409.88</v>
      </c>
      <c r="I2423" s="42" t="n">
        <v>0</v>
      </c>
      <c r="J2423" s="42" t="n">
        <v>82409.88</v>
      </c>
      <c r="K2423" s="42" t="n">
        <v>1220.33</v>
      </c>
      <c r="L2423" s="42" t="n">
        <v>29</v>
      </c>
      <c r="M2423" s="42" t="n">
        <v>183</v>
      </c>
      <c r="N2423" s="42" t="n">
        <v>81189.55</v>
      </c>
      <c r="O2423" s="42" t="n">
        <v>82409.88</v>
      </c>
      <c r="P2423" s="42" t="n">
        <v>0</v>
      </c>
      <c r="Q2423" s="42" t="n">
        <v>0</v>
      </c>
      <c r="R2423" s="42" t="n">
        <v>0</v>
      </c>
      <c r="S2423" s="42">
        <f>N2423-(J2423-K2423)</f>
        <v/>
      </c>
      <c r="T2423">
        <f>IF(N2423=0,0,IF(AND(ABS(S2423)&gt;Calc!$B$8,ABS(S2423)/ABS(N2423)&gt;Calc!$B$9),1,0))</f>
        <v/>
      </c>
      <c r="U2423">
        <f>IF(AND(A2423=Calc!$B$3,OR(Calc!$B$6="*",G2423=Calc!$B$6),OR(Calc!$B$7="*",F2423=Calc!$B$7)),1,0)</f>
        <v/>
      </c>
      <c r="V2423">
        <f>IF(AND(U2423=1,J2423&gt;0),J2423+ROW()/1000000,0)</f>
        <v/>
      </c>
      <c r="W2423">
        <f>IF(AND(U2423=1,OR(N2423&lt;&gt;0,J2423&lt;&gt;0)),ABS(S2423)+ROW()/1000000,0)</f>
        <v/>
      </c>
      <c r="X2423">
        <f>IF(AND(U2423=1,T2423=1,C2423&lt;&gt;0),ABS(S2423)+ROW()/1000000,0)</f>
        <v/>
      </c>
    </row>
    <row r="2424">
      <c r="A2424" t="n">
        <v>202002</v>
      </c>
      <c r="B2424" t="inlineStr">
        <is>
          <t>02/2020</t>
        </is>
      </c>
      <c r="C2424" t="n">
        <v>65</v>
      </c>
      <c r="D2424" t="inlineStr">
        <is>
          <t>S65</t>
        </is>
      </c>
      <c r="E2424" t="inlineStr">
        <is>
          <t>Nexa West Virginia (S65)</t>
        </is>
      </c>
      <c r="F2424" t="inlineStr">
        <is>
          <t>Mỹ</t>
        </is>
      </c>
      <c r="G2424" t="inlineStr">
        <is>
          <t>POS</t>
        </is>
      </c>
      <c r="H2424" s="42" t="n">
        <v>29831.43</v>
      </c>
      <c r="I2424" s="42" t="n">
        <v>0</v>
      </c>
      <c r="J2424" s="42" t="n">
        <v>29831.43</v>
      </c>
      <c r="K2424" s="42" t="n">
        <v>666.27</v>
      </c>
      <c r="L2424" s="42" t="n">
        <v>21</v>
      </c>
      <c r="M2424" s="42" t="n">
        <v>127</v>
      </c>
      <c r="N2424" s="42" t="n">
        <v>29165.16</v>
      </c>
      <c r="O2424" s="42" t="n">
        <v>29831.43</v>
      </c>
      <c r="P2424" s="42" t="n">
        <v>0</v>
      </c>
      <c r="Q2424" s="42" t="n">
        <v>0</v>
      </c>
      <c r="R2424" s="42" t="n">
        <v>1</v>
      </c>
      <c r="S2424" s="42">
        <f>N2424-(J2424-K2424)</f>
        <v/>
      </c>
      <c r="T2424">
        <f>IF(N2424=0,0,IF(AND(ABS(S2424)&gt;Calc!$B$8,ABS(S2424)/ABS(N2424)&gt;Calc!$B$9),1,0))</f>
        <v/>
      </c>
      <c r="U2424">
        <f>IF(AND(A2424=Calc!$B$3,OR(Calc!$B$6="*",G2424=Calc!$B$6),OR(Calc!$B$7="*",F2424=Calc!$B$7)),1,0)</f>
        <v/>
      </c>
      <c r="V2424">
        <f>IF(AND(U2424=1,J2424&gt;0),J2424+ROW()/1000000,0)</f>
        <v/>
      </c>
      <c r="W2424">
        <f>IF(AND(U2424=1,OR(N2424&lt;&gt;0,J2424&lt;&gt;0)),ABS(S2424)+ROW()/1000000,0)</f>
        <v/>
      </c>
      <c r="X2424">
        <f>IF(AND(U2424=1,T2424=1,C2424&lt;&gt;0),ABS(S2424)+ROW()/1000000,0)</f>
        <v/>
      </c>
    </row>
    <row r="2425">
      <c r="A2425" t="n">
        <v>202002</v>
      </c>
      <c r="B2425" t="inlineStr">
        <is>
          <t>02/2020</t>
        </is>
      </c>
      <c r="C2425" t="n">
        <v>66</v>
      </c>
      <c r="D2425" t="inlineStr">
        <is>
          <t>S66</t>
        </is>
      </c>
      <c r="E2425" t="inlineStr">
        <is>
          <t>Nexa Wyoming (S66)</t>
        </is>
      </c>
      <c r="F2425" t="inlineStr">
        <is>
          <t>Mỹ</t>
        </is>
      </c>
      <c r="G2425" t="inlineStr">
        <is>
          <t>POS</t>
        </is>
      </c>
      <c r="H2425" s="42" t="n">
        <v>42686.39</v>
      </c>
      <c r="I2425" s="42" t="n">
        <v>0</v>
      </c>
      <c r="J2425" s="42" t="n">
        <v>42686.39</v>
      </c>
      <c r="K2425" s="42" t="n">
        <v>0</v>
      </c>
      <c r="L2425" s="42" t="n">
        <v>24</v>
      </c>
      <c r="M2425" s="42" t="n">
        <v>147</v>
      </c>
      <c r="N2425" s="42" t="n">
        <v>42686.39</v>
      </c>
      <c r="O2425" s="42" t="n">
        <v>42686.39</v>
      </c>
      <c r="P2425" s="42" t="n">
        <v>1</v>
      </c>
      <c r="Q2425" s="42" t="n">
        <v>0</v>
      </c>
      <c r="R2425" s="42" t="n">
        <v>0</v>
      </c>
      <c r="S2425" s="42">
        <f>N2425-(J2425-K2425)</f>
        <v/>
      </c>
      <c r="T2425">
        <f>IF(N2425=0,0,IF(AND(ABS(S2425)&gt;Calc!$B$8,ABS(S2425)/ABS(N2425)&gt;Calc!$B$9),1,0))</f>
        <v/>
      </c>
      <c r="U2425">
        <f>IF(AND(A2425=Calc!$B$3,OR(Calc!$B$6="*",G2425=Calc!$B$6),OR(Calc!$B$7="*",F2425=Calc!$B$7)),1,0)</f>
        <v/>
      </c>
      <c r="V2425">
        <f>IF(AND(U2425=1,J2425&gt;0),J2425+ROW()/1000000,0)</f>
        <v/>
      </c>
      <c r="W2425">
        <f>IF(AND(U2425=1,OR(N2425&lt;&gt;0,J2425&lt;&gt;0)),ABS(S2425)+ROW()/1000000,0)</f>
        <v/>
      </c>
      <c r="X2425">
        <f>IF(AND(U2425=1,T2425=1,C2425&lt;&gt;0),ABS(S2425)+ROW()/1000000,0)</f>
        <v/>
      </c>
    </row>
    <row r="2426">
      <c r="A2426" t="n">
        <v>202003</v>
      </c>
      <c r="B2426" t="inlineStr">
        <is>
          <t>03/2020</t>
        </is>
      </c>
      <c r="C2426" t="n">
        <v>0</v>
      </c>
      <c r="D2426" t="inlineStr">
        <is>
          <t>ONL</t>
        </is>
      </c>
      <c r="E2426" t="inlineStr">
        <is>
          <t>Nexa Online (website/app)</t>
        </is>
      </c>
      <c r="F2426" t="inlineStr">
        <is>
          <t>Online</t>
        </is>
      </c>
      <c r="G2426" t="inlineStr">
        <is>
          <t>ONLINE</t>
        </is>
      </c>
      <c r="H2426" s="42" t="n">
        <v>176377</v>
      </c>
      <c r="I2426" s="42" t="n">
        <v>2364.48</v>
      </c>
      <c r="J2426" s="42" t="n">
        <v>174012.52</v>
      </c>
      <c r="K2426" s="42" t="n">
        <v>10038.7</v>
      </c>
      <c r="L2426" s="42" t="n">
        <v>83</v>
      </c>
      <c r="M2426" s="42" t="n">
        <v>687</v>
      </c>
      <c r="N2426" s="42" t="n">
        <v>231091.81</v>
      </c>
      <c r="O2426" s="42" t="n">
        <v>240260.51</v>
      </c>
      <c r="P2426" s="42" t="n">
        <v>2</v>
      </c>
      <c r="Q2426" s="42" t="n">
        <v>0</v>
      </c>
      <c r="R2426" s="42" t="n">
        <v>1</v>
      </c>
      <c r="S2426" s="42">
        <f>N2426-(J2426-K2426)</f>
        <v/>
      </c>
      <c r="T2426">
        <f>IF(N2426=0,0,IF(AND(ABS(S2426)&gt;Calc!$B$8,ABS(S2426)/ABS(N2426)&gt;Calc!$B$9),1,0))</f>
        <v/>
      </c>
      <c r="U2426">
        <f>IF(AND(A2426=Calc!$B$3,OR(Calc!$B$6="*",G2426=Calc!$B$6),OR(Calc!$B$7="*",F2426=Calc!$B$7)),1,0)</f>
        <v/>
      </c>
      <c r="V2426">
        <f>IF(AND(U2426=1,J2426&gt;0),J2426+ROW()/1000000,0)</f>
        <v/>
      </c>
      <c r="W2426">
        <f>IF(AND(U2426=1,OR(N2426&lt;&gt;0,J2426&lt;&gt;0)),ABS(S2426)+ROW()/1000000,0)</f>
        <v/>
      </c>
      <c r="X2426">
        <f>IF(AND(U2426=1,T2426=1,C2426&lt;&gt;0),ABS(S2426)+ROW()/1000000,0)</f>
        <v/>
      </c>
    </row>
    <row r="2427">
      <c r="A2427" t="n">
        <v>202003</v>
      </c>
      <c r="B2427" t="inlineStr">
        <is>
          <t>03/2020</t>
        </is>
      </c>
      <c r="C2427" t="n">
        <v>1</v>
      </c>
      <c r="D2427" t="inlineStr">
        <is>
          <t>S01</t>
        </is>
      </c>
      <c r="E2427" t="inlineStr">
        <is>
          <t>Nexa Australian Capital Territory (S01)</t>
        </is>
      </c>
      <c r="F2427" t="inlineStr">
        <is>
          <t>Úc</t>
        </is>
      </c>
      <c r="G2427" t="inlineStr">
        <is>
          <t>POS</t>
        </is>
      </c>
      <c r="H2427" s="42" t="n">
        <v>1719.97</v>
      </c>
      <c r="I2427" s="42" t="n">
        <v>0</v>
      </c>
      <c r="J2427" s="42" t="n">
        <v>1719.97</v>
      </c>
      <c r="K2427" s="42" t="n">
        <v>0</v>
      </c>
      <c r="L2427" s="42" t="n">
        <v>1</v>
      </c>
      <c r="M2427" s="42" t="n">
        <v>8</v>
      </c>
      <c r="N2427" s="42" t="n">
        <v>1719.97</v>
      </c>
      <c r="O2427" s="42" t="n">
        <v>1719.97</v>
      </c>
      <c r="P2427" s="42" t="n">
        <v>0</v>
      </c>
      <c r="Q2427" s="42" t="n">
        <v>0</v>
      </c>
      <c r="R2427" s="42" t="n">
        <v>0</v>
      </c>
      <c r="S2427" s="42">
        <f>N2427-(J2427-K2427)</f>
        <v/>
      </c>
      <c r="T2427">
        <f>IF(N2427=0,0,IF(AND(ABS(S2427)&gt;Calc!$B$8,ABS(S2427)/ABS(N2427)&gt;Calc!$B$9),1,0))</f>
        <v/>
      </c>
      <c r="U2427">
        <f>IF(AND(A2427=Calc!$B$3,OR(Calc!$B$6="*",G2427=Calc!$B$6),OR(Calc!$B$7="*",F2427=Calc!$B$7)),1,0)</f>
        <v/>
      </c>
      <c r="V2427">
        <f>IF(AND(U2427=1,J2427&gt;0),J2427+ROW()/1000000,0)</f>
        <v/>
      </c>
      <c r="W2427">
        <f>IF(AND(U2427=1,OR(N2427&lt;&gt;0,J2427&lt;&gt;0)),ABS(S2427)+ROW()/1000000,0)</f>
        <v/>
      </c>
      <c r="X2427">
        <f>IF(AND(U2427=1,T2427=1,C2427&lt;&gt;0),ABS(S2427)+ROW()/1000000,0)</f>
        <v/>
      </c>
    </row>
    <row r="2428">
      <c r="A2428" t="n">
        <v>202003</v>
      </c>
      <c r="B2428" t="inlineStr">
        <is>
          <t>03/2020</t>
        </is>
      </c>
      <c r="C2428" t="n">
        <v>4</v>
      </c>
      <c r="D2428" t="inlineStr">
        <is>
          <t>S04</t>
        </is>
      </c>
      <c r="E2428" t="inlineStr">
        <is>
          <t>Nexa Tasmania (S04)</t>
        </is>
      </c>
      <c r="F2428" t="inlineStr">
        <is>
          <t>Úc</t>
        </is>
      </c>
      <c r="G2428" t="inlineStr">
        <is>
          <t>POS</t>
        </is>
      </c>
      <c r="H2428" s="42" t="n">
        <v>319.96</v>
      </c>
      <c r="I2428" s="42" t="n">
        <v>11</v>
      </c>
      <c r="J2428" s="42" t="n">
        <v>308.96</v>
      </c>
      <c r="K2428" s="42" t="n">
        <v>0</v>
      </c>
      <c r="L2428" s="42" t="n">
        <v>2</v>
      </c>
      <c r="M2428" s="42" t="n">
        <v>4</v>
      </c>
      <c r="N2428" s="42" t="n">
        <v>308.96</v>
      </c>
      <c r="O2428" s="42" t="n">
        <v>308.96</v>
      </c>
      <c r="P2428" s="42" t="n">
        <v>1</v>
      </c>
      <c r="Q2428" s="42" t="n">
        <v>0</v>
      </c>
      <c r="R2428" s="42" t="n">
        <v>0</v>
      </c>
      <c r="S2428" s="42">
        <f>N2428-(J2428-K2428)</f>
        <v/>
      </c>
      <c r="T2428">
        <f>IF(N2428=0,0,IF(AND(ABS(S2428)&gt;Calc!$B$8,ABS(S2428)/ABS(N2428)&gt;Calc!$B$9),1,0))</f>
        <v/>
      </c>
      <c r="U2428">
        <f>IF(AND(A2428=Calc!$B$3,OR(Calc!$B$6="*",G2428=Calc!$B$6),OR(Calc!$B$7="*",F2428=Calc!$B$7)),1,0)</f>
        <v/>
      </c>
      <c r="V2428">
        <f>IF(AND(U2428=1,J2428&gt;0),J2428+ROW()/1000000,0)</f>
        <v/>
      </c>
      <c r="W2428">
        <f>IF(AND(U2428=1,OR(N2428&lt;&gt;0,J2428&lt;&gt;0)),ABS(S2428)+ROW()/1000000,0)</f>
        <v/>
      </c>
      <c r="X2428">
        <f>IF(AND(U2428=1,T2428=1,C2428&lt;&gt;0),ABS(S2428)+ROW()/1000000,0)</f>
        <v/>
      </c>
    </row>
    <row r="2429">
      <c r="A2429" t="n">
        <v>202003</v>
      </c>
      <c r="B2429" t="inlineStr">
        <is>
          <t>03/2020</t>
        </is>
      </c>
      <c r="C2429" t="n">
        <v>5</v>
      </c>
      <c r="D2429" t="inlineStr">
        <is>
          <t>S05</t>
        </is>
      </c>
      <c r="E2429" t="inlineStr">
        <is>
          <t>Nexa Victoria (S05)</t>
        </is>
      </c>
      <c r="F2429" t="inlineStr">
        <is>
          <t>Úc</t>
        </is>
      </c>
      <c r="G2429" t="inlineStr">
        <is>
          <t>POS</t>
        </is>
      </c>
      <c r="H2429" s="42" t="n">
        <v>2820.92</v>
      </c>
      <c r="I2429" s="42" t="n">
        <v>0</v>
      </c>
      <c r="J2429" s="42" t="n">
        <v>2820.92</v>
      </c>
      <c r="K2429" s="42" t="n">
        <v>4604.82</v>
      </c>
      <c r="L2429" s="42" t="n">
        <v>3</v>
      </c>
      <c r="M2429" s="42" t="n">
        <v>9</v>
      </c>
      <c r="N2429" s="42" t="n">
        <v>-1783.9</v>
      </c>
      <c r="O2429" s="42" t="n">
        <v>2820.92</v>
      </c>
      <c r="P2429" s="42" t="n">
        <v>0</v>
      </c>
      <c r="Q2429" s="42" t="n">
        <v>0</v>
      </c>
      <c r="R2429" s="42" t="n">
        <v>0</v>
      </c>
      <c r="S2429" s="42">
        <f>N2429-(J2429-K2429)</f>
        <v/>
      </c>
      <c r="T2429">
        <f>IF(N2429=0,0,IF(AND(ABS(S2429)&gt;Calc!$B$8,ABS(S2429)/ABS(N2429)&gt;Calc!$B$9),1,0))</f>
        <v/>
      </c>
      <c r="U2429">
        <f>IF(AND(A2429=Calc!$B$3,OR(Calc!$B$6="*",G2429=Calc!$B$6),OR(Calc!$B$7="*",F2429=Calc!$B$7)),1,0)</f>
        <v/>
      </c>
      <c r="V2429">
        <f>IF(AND(U2429=1,J2429&gt;0),J2429+ROW()/1000000,0)</f>
        <v/>
      </c>
      <c r="W2429">
        <f>IF(AND(U2429=1,OR(N2429&lt;&gt;0,J2429&lt;&gt;0)),ABS(S2429)+ROW()/1000000,0)</f>
        <v/>
      </c>
      <c r="X2429">
        <f>IF(AND(U2429=1,T2429=1,C2429&lt;&gt;0),ABS(S2429)+ROW()/1000000,0)</f>
        <v/>
      </c>
    </row>
    <row r="2430">
      <c r="A2430" t="n">
        <v>202003</v>
      </c>
      <c r="B2430" t="inlineStr">
        <is>
          <t>03/2020</t>
        </is>
      </c>
      <c r="C2430" t="n">
        <v>6</v>
      </c>
      <c r="D2430" t="inlineStr">
        <is>
          <t>S06</t>
        </is>
      </c>
      <c r="E2430" t="inlineStr">
        <is>
          <t>Nexa Western Australia (S06)</t>
        </is>
      </c>
      <c r="F2430" t="inlineStr">
        <is>
          <t>Úc</t>
        </is>
      </c>
      <c r="G2430" t="inlineStr">
        <is>
          <t>POS</t>
        </is>
      </c>
      <c r="H2430" s="42" t="n">
        <v>0</v>
      </c>
      <c r="I2430" s="42" t="n">
        <v>0</v>
      </c>
      <c r="J2430" s="42" t="n">
        <v>0</v>
      </c>
      <c r="K2430" s="42" t="n">
        <v>0</v>
      </c>
      <c r="L2430" s="42" t="n">
        <v>0</v>
      </c>
      <c r="M2430" s="42" t="n">
        <v>0</v>
      </c>
      <c r="N2430" s="42" t="n">
        <v>-29.97</v>
      </c>
      <c r="O2430" s="42" t="n">
        <v>0</v>
      </c>
      <c r="P2430" s="42" t="n">
        <v>0</v>
      </c>
      <c r="Q2430" s="42" t="n">
        <v>0</v>
      </c>
      <c r="R2430" s="42" t="n">
        <v>0</v>
      </c>
      <c r="S2430" s="42">
        <f>N2430-(J2430-K2430)</f>
        <v/>
      </c>
      <c r="T2430">
        <f>IF(N2430=0,0,IF(AND(ABS(S2430)&gt;Calc!$B$8,ABS(S2430)/ABS(N2430)&gt;Calc!$B$9),1,0))</f>
        <v/>
      </c>
      <c r="U2430">
        <f>IF(AND(A2430=Calc!$B$3,OR(Calc!$B$6="*",G2430=Calc!$B$6),OR(Calc!$B$7="*",F2430=Calc!$B$7)),1,0)</f>
        <v/>
      </c>
      <c r="V2430">
        <f>IF(AND(U2430=1,J2430&gt;0),J2430+ROW()/1000000,0)</f>
        <v/>
      </c>
      <c r="W2430">
        <f>IF(AND(U2430=1,OR(N2430&lt;&gt;0,J2430&lt;&gt;0)),ABS(S2430)+ROW()/1000000,0)</f>
        <v/>
      </c>
      <c r="X2430">
        <f>IF(AND(U2430=1,T2430=1,C2430&lt;&gt;0),ABS(S2430)+ROW()/1000000,0)</f>
        <v/>
      </c>
    </row>
    <row r="2431">
      <c r="A2431" t="n">
        <v>202003</v>
      </c>
      <c r="B2431" t="inlineStr">
        <is>
          <t>03/2020</t>
        </is>
      </c>
      <c r="C2431" t="n">
        <v>8</v>
      </c>
      <c r="D2431" t="inlineStr">
        <is>
          <t>S08</t>
        </is>
      </c>
      <c r="E2431" t="inlineStr">
        <is>
          <t>Nexa Newfoundland and Labrador (S08)</t>
        </is>
      </c>
      <c r="F2431" t="inlineStr">
        <is>
          <t>Canada</t>
        </is>
      </c>
      <c r="G2431" t="inlineStr">
        <is>
          <t>POS</t>
        </is>
      </c>
      <c r="H2431" s="42" t="n">
        <v>21421.43</v>
      </c>
      <c r="I2431" s="42" t="n">
        <v>11.5</v>
      </c>
      <c r="J2431" s="42" t="n">
        <v>21409.93</v>
      </c>
      <c r="K2431" s="42" t="n">
        <v>262.48</v>
      </c>
      <c r="L2431" s="42" t="n">
        <v>7</v>
      </c>
      <c r="M2431" s="42" t="n">
        <v>49</v>
      </c>
      <c r="N2431" s="42" t="n">
        <v>21147.45</v>
      </c>
      <c r="O2431" s="42" t="n">
        <v>21409.93</v>
      </c>
      <c r="P2431" s="42" t="n">
        <v>0</v>
      </c>
      <c r="Q2431" s="42" t="n">
        <v>0</v>
      </c>
      <c r="R2431" s="42" t="n">
        <v>0</v>
      </c>
      <c r="S2431" s="42">
        <f>N2431-(J2431-K2431)</f>
        <v/>
      </c>
      <c r="T2431">
        <f>IF(N2431=0,0,IF(AND(ABS(S2431)&gt;Calc!$B$8,ABS(S2431)/ABS(N2431)&gt;Calc!$B$9),1,0))</f>
        <v/>
      </c>
      <c r="U2431">
        <f>IF(AND(A2431=Calc!$B$3,OR(Calc!$B$6="*",G2431=Calc!$B$6),OR(Calc!$B$7="*",F2431=Calc!$B$7)),1,0)</f>
        <v/>
      </c>
      <c r="V2431">
        <f>IF(AND(U2431=1,J2431&gt;0),J2431+ROW()/1000000,0)</f>
        <v/>
      </c>
      <c r="W2431">
        <f>IF(AND(U2431=1,OR(N2431&lt;&gt;0,J2431&lt;&gt;0)),ABS(S2431)+ROW()/1000000,0)</f>
        <v/>
      </c>
      <c r="X2431">
        <f>IF(AND(U2431=1,T2431=1,C2431&lt;&gt;0),ABS(S2431)+ROW()/1000000,0)</f>
        <v/>
      </c>
    </row>
    <row r="2432">
      <c r="A2432" t="n">
        <v>202003</v>
      </c>
      <c r="B2432" t="inlineStr">
        <is>
          <t>03/2020</t>
        </is>
      </c>
      <c r="C2432" t="n">
        <v>9</v>
      </c>
      <c r="D2432" t="inlineStr">
        <is>
          <t>S09</t>
        </is>
      </c>
      <c r="E2432" t="inlineStr">
        <is>
          <t>Nexa Northwest Territories (S09)</t>
        </is>
      </c>
      <c r="F2432" t="inlineStr">
        <is>
          <t>Canada</t>
        </is>
      </c>
      <c r="G2432" t="inlineStr">
        <is>
          <t>POS</t>
        </is>
      </c>
      <c r="H2432" s="42" t="n">
        <v>10684.99</v>
      </c>
      <c r="I2432" s="42" t="n">
        <v>0</v>
      </c>
      <c r="J2432" s="42" t="n">
        <v>10684.99</v>
      </c>
      <c r="K2432" s="42" t="n">
        <v>2598</v>
      </c>
      <c r="L2432" s="42" t="n">
        <v>8</v>
      </c>
      <c r="M2432" s="42" t="n">
        <v>45</v>
      </c>
      <c r="N2432" s="42" t="n">
        <v>8086.99</v>
      </c>
      <c r="O2432" s="42" t="n">
        <v>10684.99</v>
      </c>
      <c r="P2432" s="42" t="n">
        <v>0</v>
      </c>
      <c r="Q2432" s="42" t="n">
        <v>0</v>
      </c>
      <c r="R2432" s="42" t="n">
        <v>0</v>
      </c>
      <c r="S2432" s="42">
        <f>N2432-(J2432-K2432)</f>
        <v/>
      </c>
      <c r="T2432">
        <f>IF(N2432=0,0,IF(AND(ABS(S2432)&gt;Calc!$B$8,ABS(S2432)/ABS(N2432)&gt;Calc!$B$9),1,0))</f>
        <v/>
      </c>
      <c r="U2432">
        <f>IF(AND(A2432=Calc!$B$3,OR(Calc!$B$6="*",G2432=Calc!$B$6),OR(Calc!$B$7="*",F2432=Calc!$B$7)),1,0)</f>
        <v/>
      </c>
      <c r="V2432">
        <f>IF(AND(U2432=1,J2432&gt;0),J2432+ROW()/1000000,0)</f>
        <v/>
      </c>
      <c r="W2432">
        <f>IF(AND(U2432=1,OR(N2432&lt;&gt;0,J2432&lt;&gt;0)),ABS(S2432)+ROW()/1000000,0)</f>
        <v/>
      </c>
      <c r="X2432">
        <f>IF(AND(U2432=1,T2432=1,C2432&lt;&gt;0),ABS(S2432)+ROW()/1000000,0)</f>
        <v/>
      </c>
    </row>
    <row r="2433">
      <c r="A2433" t="n">
        <v>202003</v>
      </c>
      <c r="B2433" t="inlineStr">
        <is>
          <t>03/2020</t>
        </is>
      </c>
      <c r="C2433" t="n">
        <v>10</v>
      </c>
      <c r="D2433" t="inlineStr">
        <is>
          <t>S10</t>
        </is>
      </c>
      <c r="E2433" t="inlineStr">
        <is>
          <t>Nexa Nunavut (S10)</t>
        </is>
      </c>
      <c r="F2433" t="inlineStr">
        <is>
          <t>Canada</t>
        </is>
      </c>
      <c r="G2433" t="inlineStr">
        <is>
          <t>POS</t>
        </is>
      </c>
      <c r="H2433" s="42" t="n">
        <v>18798.08</v>
      </c>
      <c r="I2433" s="42" t="n">
        <v>0</v>
      </c>
      <c r="J2433" s="42" t="n">
        <v>18798.08</v>
      </c>
      <c r="K2433" s="42" t="n">
        <v>2014</v>
      </c>
      <c r="L2433" s="42" t="n">
        <v>9</v>
      </c>
      <c r="M2433" s="42" t="n">
        <v>91</v>
      </c>
      <c r="N2433" s="42" t="n">
        <v>16784.08</v>
      </c>
      <c r="O2433" s="42" t="n">
        <v>18798.08</v>
      </c>
      <c r="P2433" s="42" t="n">
        <v>0</v>
      </c>
      <c r="Q2433" s="42" t="n">
        <v>0</v>
      </c>
      <c r="R2433" s="42" t="n">
        <v>0</v>
      </c>
      <c r="S2433" s="42">
        <f>N2433-(J2433-K2433)</f>
        <v/>
      </c>
      <c r="T2433">
        <f>IF(N2433=0,0,IF(AND(ABS(S2433)&gt;Calc!$B$8,ABS(S2433)/ABS(N2433)&gt;Calc!$B$9),1,0))</f>
        <v/>
      </c>
      <c r="U2433">
        <f>IF(AND(A2433=Calc!$B$3,OR(Calc!$B$6="*",G2433=Calc!$B$6),OR(Calc!$B$7="*",F2433=Calc!$B$7)),1,0)</f>
        <v/>
      </c>
      <c r="V2433">
        <f>IF(AND(U2433=1,J2433&gt;0),J2433+ROW()/1000000,0)</f>
        <v/>
      </c>
      <c r="W2433">
        <f>IF(AND(U2433=1,OR(N2433&lt;&gt;0,J2433&lt;&gt;0)),ABS(S2433)+ROW()/1000000,0)</f>
        <v/>
      </c>
      <c r="X2433">
        <f>IF(AND(U2433=1,T2433=1,C2433&lt;&gt;0),ABS(S2433)+ROW()/1000000,0)</f>
        <v/>
      </c>
    </row>
    <row r="2434">
      <c r="A2434" t="n">
        <v>202003</v>
      </c>
      <c r="B2434" t="inlineStr">
        <is>
          <t>03/2020</t>
        </is>
      </c>
      <c r="C2434" t="n">
        <v>12</v>
      </c>
      <c r="D2434" t="inlineStr">
        <is>
          <t>S12</t>
        </is>
      </c>
      <c r="E2434" t="inlineStr">
        <is>
          <t>Nexa Basse-Normandie (S12)</t>
        </is>
      </c>
      <c r="F2434" t="inlineStr">
        <is>
          <t>Pháp</t>
        </is>
      </c>
      <c r="G2434" t="inlineStr">
        <is>
          <t>POS</t>
        </is>
      </c>
      <c r="H2434" s="42" t="n">
        <v>369</v>
      </c>
      <c r="I2434" s="42" t="n">
        <v>0</v>
      </c>
      <c r="J2434" s="42" t="n">
        <v>369</v>
      </c>
      <c r="K2434" s="42" t="n">
        <v>921.89</v>
      </c>
      <c r="L2434" s="42" t="n">
        <v>1</v>
      </c>
      <c r="M2434" s="42" t="n">
        <v>1</v>
      </c>
      <c r="N2434" s="42" t="n">
        <v>-552.89</v>
      </c>
      <c r="O2434" s="42" t="n">
        <v>369</v>
      </c>
      <c r="P2434" s="42" t="n">
        <v>0</v>
      </c>
      <c r="Q2434" s="42" t="n">
        <v>0</v>
      </c>
      <c r="R2434" s="42" t="n">
        <v>0</v>
      </c>
      <c r="S2434" s="42">
        <f>N2434-(J2434-K2434)</f>
        <v/>
      </c>
      <c r="T2434">
        <f>IF(N2434=0,0,IF(AND(ABS(S2434)&gt;Calc!$B$8,ABS(S2434)/ABS(N2434)&gt;Calc!$B$9),1,0))</f>
        <v/>
      </c>
      <c r="U2434">
        <f>IF(AND(A2434=Calc!$B$3,OR(Calc!$B$6="*",G2434=Calc!$B$6),OR(Calc!$B$7="*",F2434=Calc!$B$7)),1,0)</f>
        <v/>
      </c>
      <c r="V2434">
        <f>IF(AND(U2434=1,J2434&gt;0),J2434+ROW()/1000000,0)</f>
        <v/>
      </c>
      <c r="W2434">
        <f>IF(AND(U2434=1,OR(N2434&lt;&gt;0,J2434&lt;&gt;0)),ABS(S2434)+ROW()/1000000,0)</f>
        <v/>
      </c>
      <c r="X2434">
        <f>IF(AND(U2434=1,T2434=1,C2434&lt;&gt;0),ABS(S2434)+ROW()/1000000,0)</f>
        <v/>
      </c>
    </row>
    <row r="2435">
      <c r="A2435" t="n">
        <v>202003</v>
      </c>
      <c r="B2435" t="inlineStr">
        <is>
          <t>03/2020</t>
        </is>
      </c>
      <c r="C2435" t="n">
        <v>13</v>
      </c>
      <c r="D2435" t="inlineStr">
        <is>
          <t>S13</t>
        </is>
      </c>
      <c r="E2435" t="inlineStr">
        <is>
          <t>Nexa Corse (S13)</t>
        </is>
      </c>
      <c r="F2435" t="inlineStr">
        <is>
          <t>Pháp</t>
        </is>
      </c>
      <c r="G2435" t="inlineStr">
        <is>
          <t>POS</t>
        </is>
      </c>
      <c r="H2435" s="42" t="n">
        <v>3052.98</v>
      </c>
      <c r="I2435" s="42" t="n">
        <v>0</v>
      </c>
      <c r="J2435" s="42" t="n">
        <v>3052.98</v>
      </c>
      <c r="K2435" s="42" t="n">
        <v>0</v>
      </c>
      <c r="L2435" s="42" t="n">
        <v>2</v>
      </c>
      <c r="M2435" s="42" t="n">
        <v>7</v>
      </c>
      <c r="N2435" s="42" t="n">
        <v>3052.98</v>
      </c>
      <c r="O2435" s="42" t="n">
        <v>3052.98</v>
      </c>
      <c r="P2435" s="42" t="n">
        <v>0</v>
      </c>
      <c r="Q2435" s="42" t="n">
        <v>0</v>
      </c>
      <c r="R2435" s="42" t="n">
        <v>0</v>
      </c>
      <c r="S2435" s="42">
        <f>N2435-(J2435-K2435)</f>
        <v/>
      </c>
      <c r="T2435">
        <f>IF(N2435=0,0,IF(AND(ABS(S2435)&gt;Calc!$B$8,ABS(S2435)/ABS(N2435)&gt;Calc!$B$9),1,0))</f>
        <v/>
      </c>
      <c r="U2435">
        <f>IF(AND(A2435=Calc!$B$3,OR(Calc!$B$6="*",G2435=Calc!$B$6),OR(Calc!$B$7="*",F2435=Calc!$B$7)),1,0)</f>
        <v/>
      </c>
      <c r="V2435">
        <f>IF(AND(U2435=1,J2435&gt;0),J2435+ROW()/1000000,0)</f>
        <v/>
      </c>
      <c r="W2435">
        <f>IF(AND(U2435=1,OR(N2435&lt;&gt;0,J2435&lt;&gt;0)),ABS(S2435)+ROW()/1000000,0)</f>
        <v/>
      </c>
      <c r="X2435">
        <f>IF(AND(U2435=1,T2435=1,C2435&lt;&gt;0),ABS(S2435)+ROW()/1000000,0)</f>
        <v/>
      </c>
    </row>
    <row r="2436">
      <c r="A2436" t="n">
        <v>202003</v>
      </c>
      <c r="B2436" t="inlineStr">
        <is>
          <t>03/2020</t>
        </is>
      </c>
      <c r="C2436" t="n">
        <v>15</v>
      </c>
      <c r="D2436" t="inlineStr">
        <is>
          <t>S15</t>
        </is>
      </c>
      <c r="E2436" t="inlineStr">
        <is>
          <t>Nexa La Réunion (S15)</t>
        </is>
      </c>
      <c r="F2436" t="inlineStr">
        <is>
          <t>Pháp</t>
        </is>
      </c>
      <c r="G2436" t="inlineStr">
        <is>
          <t>POS</t>
        </is>
      </c>
      <c r="H2436" s="42" t="n">
        <v>4065.94</v>
      </c>
      <c r="I2436" s="42" t="n">
        <v>0</v>
      </c>
      <c r="J2436" s="42" t="n">
        <v>4065.94</v>
      </c>
      <c r="K2436" s="42" t="n">
        <v>0</v>
      </c>
      <c r="L2436" s="42" t="n">
        <v>2</v>
      </c>
      <c r="M2436" s="42" t="n">
        <v>14</v>
      </c>
      <c r="N2436" s="42" t="n">
        <v>4065.94</v>
      </c>
      <c r="O2436" s="42" t="n">
        <v>4065.94</v>
      </c>
      <c r="P2436" s="42" t="n">
        <v>0</v>
      </c>
      <c r="Q2436" s="42" t="n">
        <v>0</v>
      </c>
      <c r="R2436" s="42" t="n">
        <v>0</v>
      </c>
      <c r="S2436" s="42">
        <f>N2436-(J2436-K2436)</f>
        <v/>
      </c>
      <c r="T2436">
        <f>IF(N2436=0,0,IF(AND(ABS(S2436)&gt;Calc!$B$8,ABS(S2436)/ABS(N2436)&gt;Calc!$B$9),1,0))</f>
        <v/>
      </c>
      <c r="U2436">
        <f>IF(AND(A2436=Calc!$B$3,OR(Calc!$B$6="*",G2436=Calc!$B$6),OR(Calc!$B$7="*",F2436=Calc!$B$7)),1,0)</f>
        <v/>
      </c>
      <c r="V2436">
        <f>IF(AND(U2436=1,J2436&gt;0),J2436+ROW()/1000000,0)</f>
        <v/>
      </c>
      <c r="W2436">
        <f>IF(AND(U2436=1,OR(N2436&lt;&gt;0,J2436&lt;&gt;0)),ABS(S2436)+ROW()/1000000,0)</f>
        <v/>
      </c>
      <c r="X2436">
        <f>IF(AND(U2436=1,T2436=1,C2436&lt;&gt;0),ABS(S2436)+ROW()/1000000,0)</f>
        <v/>
      </c>
    </row>
    <row r="2437">
      <c r="A2437" t="n">
        <v>202003</v>
      </c>
      <c r="B2437" t="inlineStr">
        <is>
          <t>03/2020</t>
        </is>
      </c>
      <c r="C2437" t="n">
        <v>17</v>
      </c>
      <c r="D2437" t="inlineStr">
        <is>
          <t>S17</t>
        </is>
      </c>
      <c r="E2437" t="inlineStr">
        <is>
          <t>Nexa Martinique (S17)</t>
        </is>
      </c>
      <c r="F2437" t="inlineStr">
        <is>
          <t>Pháp</t>
        </is>
      </c>
      <c r="G2437" t="inlineStr">
        <is>
          <t>POS</t>
        </is>
      </c>
      <c r="H2437" s="42" t="n">
        <v>1629.9</v>
      </c>
      <c r="I2437" s="42" t="n">
        <v>0</v>
      </c>
      <c r="J2437" s="42" t="n">
        <v>1629.9</v>
      </c>
      <c r="K2437" s="42" t="n">
        <v>0</v>
      </c>
      <c r="L2437" s="42" t="n">
        <v>1</v>
      </c>
      <c r="M2437" s="42" t="n">
        <v>5</v>
      </c>
      <c r="N2437" s="42" t="n">
        <v>1629.9</v>
      </c>
      <c r="O2437" s="42" t="n">
        <v>1629.9</v>
      </c>
      <c r="P2437" s="42" t="n">
        <v>0</v>
      </c>
      <c r="Q2437" s="42" t="n">
        <v>0</v>
      </c>
      <c r="R2437" s="42" t="n">
        <v>0</v>
      </c>
      <c r="S2437" s="42">
        <f>N2437-(J2437-K2437)</f>
        <v/>
      </c>
      <c r="T2437">
        <f>IF(N2437=0,0,IF(AND(ABS(S2437)&gt;Calc!$B$8,ABS(S2437)/ABS(N2437)&gt;Calc!$B$9),1,0))</f>
        <v/>
      </c>
      <c r="U2437">
        <f>IF(AND(A2437=Calc!$B$3,OR(Calc!$B$6="*",G2437=Calc!$B$6),OR(Calc!$B$7="*",F2437=Calc!$B$7)),1,0)</f>
        <v/>
      </c>
      <c r="V2437">
        <f>IF(AND(U2437=1,J2437&gt;0),J2437+ROW()/1000000,0)</f>
        <v/>
      </c>
      <c r="W2437">
        <f>IF(AND(U2437=1,OR(N2437&lt;&gt;0,J2437&lt;&gt;0)),ABS(S2437)+ROW()/1000000,0)</f>
        <v/>
      </c>
      <c r="X2437">
        <f>IF(AND(U2437=1,T2437=1,C2437&lt;&gt;0),ABS(S2437)+ROW()/1000000,0)</f>
        <v/>
      </c>
    </row>
    <row r="2438">
      <c r="A2438" t="n">
        <v>202003</v>
      </c>
      <c r="B2438" t="inlineStr">
        <is>
          <t>03/2020</t>
        </is>
      </c>
      <c r="C2438" t="n">
        <v>18</v>
      </c>
      <c r="D2438" t="inlineStr">
        <is>
          <t>S18</t>
        </is>
      </c>
      <c r="E2438" t="inlineStr">
        <is>
          <t>Nexa Mayotte (S18)</t>
        </is>
      </c>
      <c r="F2438" t="inlineStr">
        <is>
          <t>Pháp</t>
        </is>
      </c>
      <c r="G2438" t="inlineStr">
        <is>
          <t>POS</t>
        </is>
      </c>
      <c r="H2438" s="42" t="n">
        <v>1608.76</v>
      </c>
      <c r="I2438" s="42" t="n">
        <v>0</v>
      </c>
      <c r="J2438" s="42" t="n">
        <v>1608.76</v>
      </c>
      <c r="K2438" s="42" t="n">
        <v>979.6900000000001</v>
      </c>
      <c r="L2438" s="42" t="n">
        <v>1</v>
      </c>
      <c r="M2438" s="42" t="n">
        <v>9</v>
      </c>
      <c r="N2438" s="42" t="n">
        <v>629.0700000000001</v>
      </c>
      <c r="O2438" s="42" t="n">
        <v>1608.76</v>
      </c>
      <c r="P2438" s="42" t="n">
        <v>0</v>
      </c>
      <c r="Q2438" s="42" t="n">
        <v>0</v>
      </c>
      <c r="R2438" s="42" t="n">
        <v>0</v>
      </c>
      <c r="S2438" s="42">
        <f>N2438-(J2438-K2438)</f>
        <v/>
      </c>
      <c r="T2438">
        <f>IF(N2438=0,0,IF(AND(ABS(S2438)&gt;Calc!$B$8,ABS(S2438)/ABS(N2438)&gt;Calc!$B$9),1,0))</f>
        <v/>
      </c>
      <c r="U2438">
        <f>IF(AND(A2438=Calc!$B$3,OR(Calc!$B$6="*",G2438=Calc!$B$6),OR(Calc!$B$7="*",F2438=Calc!$B$7)),1,0)</f>
        <v/>
      </c>
      <c r="V2438">
        <f>IF(AND(U2438=1,J2438&gt;0),J2438+ROW()/1000000,0)</f>
        <v/>
      </c>
      <c r="W2438">
        <f>IF(AND(U2438=1,OR(N2438&lt;&gt;0,J2438&lt;&gt;0)),ABS(S2438)+ROW()/1000000,0)</f>
        <v/>
      </c>
      <c r="X2438">
        <f>IF(AND(U2438=1,T2438=1,C2438&lt;&gt;0),ABS(S2438)+ROW()/1000000,0)</f>
        <v/>
      </c>
    </row>
    <row r="2439">
      <c r="A2439" t="n">
        <v>202003</v>
      </c>
      <c r="B2439" t="inlineStr">
        <is>
          <t>03/2020</t>
        </is>
      </c>
      <c r="C2439" t="n">
        <v>19</v>
      </c>
      <c r="D2439" t="inlineStr">
        <is>
          <t>S19</t>
        </is>
      </c>
      <c r="E2439" t="inlineStr">
        <is>
          <t>Nexa Berlin (S19)</t>
        </is>
      </c>
      <c r="F2439" t="inlineStr">
        <is>
          <t>Đức</t>
        </is>
      </c>
      <c r="G2439" t="inlineStr">
        <is>
          <t>POS</t>
        </is>
      </c>
      <c r="H2439" s="42" t="n">
        <v>699.95</v>
      </c>
      <c r="I2439" s="42" t="n">
        <v>0</v>
      </c>
      <c r="J2439" s="42" t="n">
        <v>699.95</v>
      </c>
      <c r="K2439" s="42" t="n">
        <v>290</v>
      </c>
      <c r="L2439" s="42" t="n">
        <v>2</v>
      </c>
      <c r="M2439" s="42" t="n">
        <v>6</v>
      </c>
      <c r="N2439" s="42" t="n">
        <v>409.95</v>
      </c>
      <c r="O2439" s="42" t="n">
        <v>699.95</v>
      </c>
      <c r="P2439" s="42" t="n">
        <v>0</v>
      </c>
      <c r="Q2439" s="42" t="n">
        <v>0</v>
      </c>
      <c r="R2439" s="42" t="n">
        <v>0</v>
      </c>
      <c r="S2439" s="42">
        <f>N2439-(J2439-K2439)</f>
        <v/>
      </c>
      <c r="T2439">
        <f>IF(N2439=0,0,IF(AND(ABS(S2439)&gt;Calc!$B$8,ABS(S2439)/ABS(N2439)&gt;Calc!$B$9),1,0))</f>
        <v/>
      </c>
      <c r="U2439">
        <f>IF(AND(A2439=Calc!$B$3,OR(Calc!$B$6="*",G2439=Calc!$B$6),OR(Calc!$B$7="*",F2439=Calc!$B$7)),1,0)</f>
        <v/>
      </c>
      <c r="V2439">
        <f>IF(AND(U2439=1,J2439&gt;0),J2439+ROW()/1000000,0)</f>
        <v/>
      </c>
      <c r="W2439">
        <f>IF(AND(U2439=1,OR(N2439&lt;&gt;0,J2439&lt;&gt;0)),ABS(S2439)+ROW()/1000000,0)</f>
        <v/>
      </c>
      <c r="X2439">
        <f>IF(AND(U2439=1,T2439=1,C2439&lt;&gt;0),ABS(S2439)+ROW()/1000000,0)</f>
        <v/>
      </c>
    </row>
    <row r="2440">
      <c r="A2440" t="n">
        <v>202003</v>
      </c>
      <c r="B2440" t="inlineStr">
        <is>
          <t>03/2020</t>
        </is>
      </c>
      <c r="C2440" t="n">
        <v>21</v>
      </c>
      <c r="D2440" t="inlineStr">
        <is>
          <t>S21</t>
        </is>
      </c>
      <c r="E2440" t="inlineStr">
        <is>
          <t>Nexa Freie Hansestadt Bremen (S21)</t>
        </is>
      </c>
      <c r="F2440" t="inlineStr">
        <is>
          <t>Đức</t>
        </is>
      </c>
      <c r="G2440" t="inlineStr">
        <is>
          <t>POS</t>
        </is>
      </c>
      <c r="H2440" s="42" t="n">
        <v>2631.86</v>
      </c>
      <c r="I2440" s="42" t="n">
        <v>0</v>
      </c>
      <c r="J2440" s="42" t="n">
        <v>2631.86</v>
      </c>
      <c r="K2440" s="42" t="n">
        <v>469.93</v>
      </c>
      <c r="L2440" s="42" t="n">
        <v>3</v>
      </c>
      <c r="M2440" s="42" t="n">
        <v>17</v>
      </c>
      <c r="N2440" s="42" t="n">
        <v>2161.93</v>
      </c>
      <c r="O2440" s="42" t="n">
        <v>2631.86</v>
      </c>
      <c r="P2440" s="42" t="n">
        <v>0</v>
      </c>
      <c r="Q2440" s="42" t="n">
        <v>0</v>
      </c>
      <c r="R2440" s="42" t="n">
        <v>0</v>
      </c>
      <c r="S2440" s="42">
        <f>N2440-(J2440-K2440)</f>
        <v/>
      </c>
      <c r="T2440">
        <f>IF(N2440=0,0,IF(AND(ABS(S2440)&gt;Calc!$B$8,ABS(S2440)/ABS(N2440)&gt;Calc!$B$9),1,0))</f>
        <v/>
      </c>
      <c r="U2440">
        <f>IF(AND(A2440=Calc!$B$3,OR(Calc!$B$6="*",G2440=Calc!$B$6),OR(Calc!$B$7="*",F2440=Calc!$B$7)),1,0)</f>
        <v/>
      </c>
      <c r="V2440">
        <f>IF(AND(U2440=1,J2440&gt;0),J2440+ROW()/1000000,0)</f>
        <v/>
      </c>
      <c r="W2440">
        <f>IF(AND(U2440=1,OR(N2440&lt;&gt;0,J2440&lt;&gt;0)),ABS(S2440)+ROW()/1000000,0)</f>
        <v/>
      </c>
      <c r="X2440">
        <f>IF(AND(U2440=1,T2440=1,C2440&lt;&gt;0),ABS(S2440)+ROW()/1000000,0)</f>
        <v/>
      </c>
    </row>
    <row r="2441">
      <c r="A2441" t="n">
        <v>202003</v>
      </c>
      <c r="B2441" t="inlineStr">
        <is>
          <t>03/2020</t>
        </is>
      </c>
      <c r="C2441" t="n">
        <v>22</v>
      </c>
      <c r="D2441" t="inlineStr">
        <is>
          <t>S22</t>
        </is>
      </c>
      <c r="E2441" t="inlineStr">
        <is>
          <t>Nexa Freistaat Thüringen (S22)</t>
        </is>
      </c>
      <c r="F2441" t="inlineStr">
        <is>
          <t>Đức</t>
        </is>
      </c>
      <c r="G2441" t="inlineStr">
        <is>
          <t>POS</t>
        </is>
      </c>
      <c r="H2441" s="42" t="n">
        <v>4228.27</v>
      </c>
      <c r="I2441" s="42" t="n">
        <v>0</v>
      </c>
      <c r="J2441" s="42" t="n">
        <v>4228.27</v>
      </c>
      <c r="K2441" s="42" t="n">
        <v>814</v>
      </c>
      <c r="L2441" s="42" t="n">
        <v>5</v>
      </c>
      <c r="M2441" s="42" t="n">
        <v>23</v>
      </c>
      <c r="N2441" s="42" t="n">
        <v>3414.27</v>
      </c>
      <c r="O2441" s="42" t="n">
        <v>4228.27</v>
      </c>
      <c r="P2441" s="42" t="n">
        <v>0</v>
      </c>
      <c r="Q2441" s="42" t="n">
        <v>0</v>
      </c>
      <c r="R2441" s="42" t="n">
        <v>0</v>
      </c>
      <c r="S2441" s="42">
        <f>N2441-(J2441-K2441)</f>
        <v/>
      </c>
      <c r="T2441">
        <f>IF(N2441=0,0,IF(AND(ABS(S2441)&gt;Calc!$B$8,ABS(S2441)/ABS(N2441)&gt;Calc!$B$9),1,0))</f>
        <v/>
      </c>
      <c r="U2441">
        <f>IF(AND(A2441=Calc!$B$3,OR(Calc!$B$6="*",G2441=Calc!$B$6),OR(Calc!$B$7="*",F2441=Calc!$B$7)),1,0)</f>
        <v/>
      </c>
      <c r="V2441">
        <f>IF(AND(U2441=1,J2441&gt;0),J2441+ROW()/1000000,0)</f>
        <v/>
      </c>
      <c r="W2441">
        <f>IF(AND(U2441=1,OR(N2441&lt;&gt;0,J2441&lt;&gt;0)),ABS(S2441)+ROW()/1000000,0)</f>
        <v/>
      </c>
      <c r="X2441">
        <f>IF(AND(U2441=1,T2441=1,C2441&lt;&gt;0),ABS(S2441)+ROW()/1000000,0)</f>
        <v/>
      </c>
    </row>
    <row r="2442">
      <c r="A2442" t="n">
        <v>202003</v>
      </c>
      <c r="B2442" t="inlineStr">
        <is>
          <t>03/2020</t>
        </is>
      </c>
      <c r="C2442" t="n">
        <v>23</v>
      </c>
      <c r="D2442" t="inlineStr">
        <is>
          <t>S23</t>
        </is>
      </c>
      <c r="E2442" t="inlineStr">
        <is>
          <t>Nexa Hamburg (S23)</t>
        </is>
      </c>
      <c r="F2442" t="inlineStr">
        <is>
          <t>Đức</t>
        </is>
      </c>
      <c r="G2442" t="inlineStr">
        <is>
          <t>POS</t>
        </is>
      </c>
      <c r="H2442" s="42" t="n">
        <v>4189.1</v>
      </c>
      <c r="I2442" s="42" t="n">
        <v>0</v>
      </c>
      <c r="J2442" s="42" t="n">
        <v>4189.1</v>
      </c>
      <c r="K2442" s="42" t="n">
        <v>112</v>
      </c>
      <c r="L2442" s="42" t="n">
        <v>4</v>
      </c>
      <c r="M2442" s="42" t="n">
        <v>19</v>
      </c>
      <c r="N2442" s="42" t="n">
        <v>4077.1</v>
      </c>
      <c r="O2442" s="42" t="n">
        <v>4189.1</v>
      </c>
      <c r="P2442" s="42" t="n">
        <v>0</v>
      </c>
      <c r="Q2442" s="42" t="n">
        <v>0</v>
      </c>
      <c r="R2442" s="42" t="n">
        <v>0</v>
      </c>
      <c r="S2442" s="42">
        <f>N2442-(J2442-K2442)</f>
        <v/>
      </c>
      <c r="T2442">
        <f>IF(N2442=0,0,IF(AND(ABS(S2442)&gt;Calc!$B$8,ABS(S2442)/ABS(N2442)&gt;Calc!$B$9),1,0))</f>
        <v/>
      </c>
      <c r="U2442">
        <f>IF(AND(A2442=Calc!$B$3,OR(Calc!$B$6="*",G2442=Calc!$B$6),OR(Calc!$B$7="*",F2442=Calc!$B$7)),1,0)</f>
        <v/>
      </c>
      <c r="V2442">
        <f>IF(AND(U2442=1,J2442&gt;0),J2442+ROW()/1000000,0)</f>
        <v/>
      </c>
      <c r="W2442">
        <f>IF(AND(U2442=1,OR(N2442&lt;&gt;0,J2442&lt;&gt;0)),ABS(S2442)+ROW()/1000000,0)</f>
        <v/>
      </c>
      <c r="X2442">
        <f>IF(AND(U2442=1,T2442=1,C2442&lt;&gt;0),ABS(S2442)+ROW()/1000000,0)</f>
        <v/>
      </c>
    </row>
    <row r="2443">
      <c r="A2443" t="n">
        <v>202003</v>
      </c>
      <c r="B2443" t="inlineStr">
        <is>
          <t>03/2020</t>
        </is>
      </c>
      <c r="C2443" t="n">
        <v>24</v>
      </c>
      <c r="D2443" t="inlineStr">
        <is>
          <t>S24</t>
        </is>
      </c>
      <c r="E2443" t="inlineStr">
        <is>
          <t>Nexa Hessen (S24)</t>
        </is>
      </c>
      <c r="F2443" t="inlineStr">
        <is>
          <t>Đức</t>
        </is>
      </c>
      <c r="G2443" t="inlineStr">
        <is>
          <t>POS</t>
        </is>
      </c>
      <c r="H2443" s="42" t="n">
        <v>2495.8</v>
      </c>
      <c r="I2443" s="42" t="n">
        <v>0</v>
      </c>
      <c r="J2443" s="42" t="n">
        <v>2495.8</v>
      </c>
      <c r="K2443" s="42" t="n">
        <v>267</v>
      </c>
      <c r="L2443" s="42" t="n">
        <v>4</v>
      </c>
      <c r="M2443" s="42" t="n">
        <v>19</v>
      </c>
      <c r="N2443" s="42" t="n">
        <v>2228.8</v>
      </c>
      <c r="O2443" s="42" t="n">
        <v>2495.8</v>
      </c>
      <c r="P2443" s="42" t="n">
        <v>0</v>
      </c>
      <c r="Q2443" s="42" t="n">
        <v>0</v>
      </c>
      <c r="R2443" s="42" t="n">
        <v>0</v>
      </c>
      <c r="S2443" s="42">
        <f>N2443-(J2443-K2443)</f>
        <v/>
      </c>
      <c r="T2443">
        <f>IF(N2443=0,0,IF(AND(ABS(S2443)&gt;Calc!$B$8,ABS(S2443)/ABS(N2443)&gt;Calc!$B$9),1,0))</f>
        <v/>
      </c>
      <c r="U2443">
        <f>IF(AND(A2443=Calc!$B$3,OR(Calc!$B$6="*",G2443=Calc!$B$6),OR(Calc!$B$7="*",F2443=Calc!$B$7)),1,0)</f>
        <v/>
      </c>
      <c r="V2443">
        <f>IF(AND(U2443=1,J2443&gt;0),J2443+ROW()/1000000,0)</f>
        <v/>
      </c>
      <c r="W2443">
        <f>IF(AND(U2443=1,OR(N2443&lt;&gt;0,J2443&lt;&gt;0)),ABS(S2443)+ROW()/1000000,0)</f>
        <v/>
      </c>
      <c r="X2443">
        <f>IF(AND(U2443=1,T2443=1,C2443&lt;&gt;0),ABS(S2443)+ROW()/1000000,0)</f>
        <v/>
      </c>
    </row>
    <row r="2444">
      <c r="A2444" t="n">
        <v>202003</v>
      </c>
      <c r="B2444" t="inlineStr">
        <is>
          <t>03/2020</t>
        </is>
      </c>
      <c r="C2444" t="n">
        <v>26</v>
      </c>
      <c r="D2444" t="inlineStr">
        <is>
          <t>S26</t>
        </is>
      </c>
      <c r="E2444" t="inlineStr">
        <is>
          <t>Nexa Saarland (S26)</t>
        </is>
      </c>
      <c r="F2444" t="inlineStr">
        <is>
          <t>Đức</t>
        </is>
      </c>
      <c r="G2444" t="inlineStr">
        <is>
          <t>POS</t>
        </is>
      </c>
      <c r="H2444" s="42" t="n">
        <v>0</v>
      </c>
      <c r="I2444" s="42" t="n">
        <v>0</v>
      </c>
      <c r="J2444" s="42" t="n">
        <v>0</v>
      </c>
      <c r="K2444" s="42" t="n">
        <v>345</v>
      </c>
      <c r="L2444" s="42" t="n">
        <v>0</v>
      </c>
      <c r="M2444" s="42" t="n">
        <v>0</v>
      </c>
      <c r="N2444" s="42" t="n">
        <v>-345</v>
      </c>
      <c r="O2444" s="42" t="n">
        <v>0</v>
      </c>
      <c r="P2444" s="42" t="n">
        <v>0</v>
      </c>
      <c r="Q2444" s="42" t="n">
        <v>0</v>
      </c>
      <c r="R2444" s="42" t="n">
        <v>0</v>
      </c>
      <c r="S2444" s="42">
        <f>N2444-(J2444-K2444)</f>
        <v/>
      </c>
      <c r="T2444">
        <f>IF(N2444=0,0,IF(AND(ABS(S2444)&gt;Calc!$B$8,ABS(S2444)/ABS(N2444)&gt;Calc!$B$9),1,0))</f>
        <v/>
      </c>
      <c r="U2444">
        <f>IF(AND(A2444=Calc!$B$3,OR(Calc!$B$6="*",G2444=Calc!$B$6),OR(Calc!$B$7="*",F2444=Calc!$B$7)),1,0)</f>
        <v/>
      </c>
      <c r="V2444">
        <f>IF(AND(U2444=1,J2444&gt;0),J2444+ROW()/1000000,0)</f>
        <v/>
      </c>
      <c r="W2444">
        <f>IF(AND(U2444=1,OR(N2444&lt;&gt;0,J2444&lt;&gt;0)),ABS(S2444)+ROW()/1000000,0)</f>
        <v/>
      </c>
      <c r="X2444">
        <f>IF(AND(U2444=1,T2444=1,C2444&lt;&gt;0),ABS(S2444)+ROW()/1000000,0)</f>
        <v/>
      </c>
    </row>
    <row r="2445">
      <c r="A2445" t="n">
        <v>202003</v>
      </c>
      <c r="B2445" t="inlineStr">
        <is>
          <t>03/2020</t>
        </is>
      </c>
      <c r="C2445" t="n">
        <v>27</v>
      </c>
      <c r="D2445" t="inlineStr">
        <is>
          <t>S27</t>
        </is>
      </c>
      <c r="E2445" t="inlineStr">
        <is>
          <t>Nexa Sachsen-Anhalt (S27)</t>
        </is>
      </c>
      <c r="F2445" t="inlineStr">
        <is>
          <t>Đức</t>
        </is>
      </c>
      <c r="G2445" t="inlineStr">
        <is>
          <t>POS</t>
        </is>
      </c>
      <c r="H2445" s="42" t="n">
        <v>8995.110000000001</v>
      </c>
      <c r="I2445" s="42" t="n">
        <v>0</v>
      </c>
      <c r="J2445" s="42" t="n">
        <v>8995.110000000001</v>
      </c>
      <c r="K2445" s="42" t="n">
        <v>0</v>
      </c>
      <c r="L2445" s="42" t="n">
        <v>3</v>
      </c>
      <c r="M2445" s="42" t="n">
        <v>34</v>
      </c>
      <c r="N2445" s="42" t="n">
        <v>8995.110000000001</v>
      </c>
      <c r="O2445" s="42" t="n">
        <v>8995.110000000001</v>
      </c>
      <c r="P2445" s="42" t="n">
        <v>0</v>
      </c>
      <c r="Q2445" s="42" t="n">
        <v>0</v>
      </c>
      <c r="R2445" s="42" t="n">
        <v>0</v>
      </c>
      <c r="S2445" s="42">
        <f>N2445-(J2445-K2445)</f>
        <v/>
      </c>
      <c r="T2445">
        <f>IF(N2445=0,0,IF(AND(ABS(S2445)&gt;Calc!$B$8,ABS(S2445)/ABS(N2445)&gt;Calc!$B$9),1,0))</f>
        <v/>
      </c>
      <c r="U2445">
        <f>IF(AND(A2445=Calc!$B$3,OR(Calc!$B$6="*",G2445=Calc!$B$6),OR(Calc!$B$7="*",F2445=Calc!$B$7)),1,0)</f>
        <v/>
      </c>
      <c r="V2445">
        <f>IF(AND(U2445=1,J2445&gt;0),J2445+ROW()/1000000,0)</f>
        <v/>
      </c>
      <c r="W2445">
        <f>IF(AND(U2445=1,OR(N2445&lt;&gt;0,J2445&lt;&gt;0)),ABS(S2445)+ROW()/1000000,0)</f>
        <v/>
      </c>
      <c r="X2445">
        <f>IF(AND(U2445=1,T2445=1,C2445&lt;&gt;0),ABS(S2445)+ROW()/1000000,0)</f>
        <v/>
      </c>
    </row>
    <row r="2446">
      <c r="A2446" t="n">
        <v>202003</v>
      </c>
      <c r="B2446" t="inlineStr">
        <is>
          <t>03/2020</t>
        </is>
      </c>
      <c r="C2446" t="n">
        <v>29</v>
      </c>
      <c r="D2446" t="inlineStr">
        <is>
          <t>S29</t>
        </is>
      </c>
      <c r="E2446" t="inlineStr">
        <is>
          <t>Nexa Enna (S29)</t>
        </is>
      </c>
      <c r="F2446" t="inlineStr">
        <is>
          <t>Ý</t>
        </is>
      </c>
      <c r="G2446" t="inlineStr">
        <is>
          <t>POS</t>
        </is>
      </c>
      <c r="H2446" s="42" t="n">
        <v>11507.42</v>
      </c>
      <c r="I2446" s="42" t="n">
        <v>141.91</v>
      </c>
      <c r="J2446" s="42" t="n">
        <v>11365.51</v>
      </c>
      <c r="K2446" s="42" t="n">
        <v>218</v>
      </c>
      <c r="L2446" s="42" t="n">
        <v>6</v>
      </c>
      <c r="M2446" s="42" t="n">
        <v>47</v>
      </c>
      <c r="N2446" s="42" t="n">
        <v>11147.51</v>
      </c>
      <c r="O2446" s="42" t="n">
        <v>11365.51</v>
      </c>
      <c r="P2446" s="42" t="n">
        <v>0</v>
      </c>
      <c r="Q2446" s="42" t="n">
        <v>0</v>
      </c>
      <c r="R2446" s="42" t="n">
        <v>0</v>
      </c>
      <c r="S2446" s="42">
        <f>N2446-(J2446-K2446)</f>
        <v/>
      </c>
      <c r="T2446">
        <f>IF(N2446=0,0,IF(AND(ABS(S2446)&gt;Calc!$B$8,ABS(S2446)/ABS(N2446)&gt;Calc!$B$9),1,0))</f>
        <v/>
      </c>
      <c r="U2446">
        <f>IF(AND(A2446=Calc!$B$3,OR(Calc!$B$6="*",G2446=Calc!$B$6),OR(Calc!$B$7="*",F2446=Calc!$B$7)),1,0)</f>
        <v/>
      </c>
      <c r="V2446">
        <f>IF(AND(U2446=1,J2446&gt;0),J2446+ROW()/1000000,0)</f>
        <v/>
      </c>
      <c r="W2446">
        <f>IF(AND(U2446=1,OR(N2446&lt;&gt;0,J2446&lt;&gt;0)),ABS(S2446)+ROW()/1000000,0)</f>
        <v/>
      </c>
      <c r="X2446">
        <f>IF(AND(U2446=1,T2446=1,C2446&lt;&gt;0),ABS(S2446)+ROW()/1000000,0)</f>
        <v/>
      </c>
    </row>
    <row r="2447">
      <c r="A2447" t="n">
        <v>202003</v>
      </c>
      <c r="B2447" t="inlineStr">
        <is>
          <t>03/2020</t>
        </is>
      </c>
      <c r="C2447" t="n">
        <v>30</v>
      </c>
      <c r="D2447" t="inlineStr">
        <is>
          <t>S30</t>
        </is>
      </c>
      <c r="E2447" t="inlineStr">
        <is>
          <t>Nexa Pesaro (S30)</t>
        </is>
      </c>
      <c r="F2447" t="inlineStr">
        <is>
          <t>Ý</t>
        </is>
      </c>
      <c r="G2447" t="inlineStr">
        <is>
          <t>POS</t>
        </is>
      </c>
      <c r="H2447" s="42" t="n">
        <v>2592.5</v>
      </c>
      <c r="I2447" s="42" t="n">
        <v>0</v>
      </c>
      <c r="J2447" s="42" t="n">
        <v>2592.5</v>
      </c>
      <c r="K2447" s="42" t="n">
        <v>268</v>
      </c>
      <c r="L2447" s="42" t="n">
        <v>4</v>
      </c>
      <c r="M2447" s="42" t="n">
        <v>15</v>
      </c>
      <c r="N2447" s="42" t="n">
        <v>2324.5</v>
      </c>
      <c r="O2447" s="42" t="n">
        <v>2592.5</v>
      </c>
      <c r="P2447" s="42" t="n">
        <v>0</v>
      </c>
      <c r="Q2447" s="42" t="n">
        <v>0</v>
      </c>
      <c r="R2447" s="42" t="n">
        <v>0</v>
      </c>
      <c r="S2447" s="42">
        <f>N2447-(J2447-K2447)</f>
        <v/>
      </c>
      <c r="T2447">
        <f>IF(N2447=0,0,IF(AND(ABS(S2447)&gt;Calc!$B$8,ABS(S2447)/ABS(N2447)&gt;Calc!$B$9),1,0))</f>
        <v/>
      </c>
      <c r="U2447">
        <f>IF(AND(A2447=Calc!$B$3,OR(Calc!$B$6="*",G2447=Calc!$B$6),OR(Calc!$B$7="*",F2447=Calc!$B$7)),1,0)</f>
        <v/>
      </c>
      <c r="V2447">
        <f>IF(AND(U2447=1,J2447&gt;0),J2447+ROW()/1000000,0)</f>
        <v/>
      </c>
      <c r="W2447">
        <f>IF(AND(U2447=1,OR(N2447&lt;&gt;0,J2447&lt;&gt;0)),ABS(S2447)+ROW()/1000000,0)</f>
        <v/>
      </c>
      <c r="X2447">
        <f>IF(AND(U2447=1,T2447=1,C2447&lt;&gt;0),ABS(S2447)+ROW()/1000000,0)</f>
        <v/>
      </c>
    </row>
    <row r="2448">
      <c r="A2448" t="n">
        <v>202003</v>
      </c>
      <c r="B2448" t="inlineStr">
        <is>
          <t>03/2020</t>
        </is>
      </c>
      <c r="C2448" t="n">
        <v>31</v>
      </c>
      <c r="D2448" t="inlineStr">
        <is>
          <t>S31</t>
        </is>
      </c>
      <c r="E2448" t="inlineStr">
        <is>
          <t>Nexa Drenthe (S31)</t>
        </is>
      </c>
      <c r="F2448" t="inlineStr">
        <is>
          <t>Hà Lan</t>
        </is>
      </c>
      <c r="G2448" t="inlineStr">
        <is>
          <t>POS</t>
        </is>
      </c>
      <c r="H2448" s="42" t="n">
        <v>17.99</v>
      </c>
      <c r="I2448" s="42" t="n">
        <v>0</v>
      </c>
      <c r="J2448" s="42" t="n">
        <v>17.99</v>
      </c>
      <c r="K2448" s="42" t="n">
        <v>0</v>
      </c>
      <c r="L2448" s="42" t="n">
        <v>1</v>
      </c>
      <c r="M2448" s="42" t="n">
        <v>1</v>
      </c>
      <c r="N2448" s="42" t="n">
        <v>17.99</v>
      </c>
      <c r="O2448" s="42" t="n">
        <v>17.99</v>
      </c>
      <c r="P2448" s="42" t="n">
        <v>0</v>
      </c>
      <c r="Q2448" s="42" t="n">
        <v>0</v>
      </c>
      <c r="R2448" s="42" t="n">
        <v>0</v>
      </c>
      <c r="S2448" s="42">
        <f>N2448-(J2448-K2448)</f>
        <v/>
      </c>
      <c r="T2448">
        <f>IF(N2448=0,0,IF(AND(ABS(S2448)&gt;Calc!$B$8,ABS(S2448)/ABS(N2448)&gt;Calc!$B$9),1,0))</f>
        <v/>
      </c>
      <c r="U2448">
        <f>IF(AND(A2448=Calc!$B$3,OR(Calc!$B$6="*",G2448=Calc!$B$6),OR(Calc!$B$7="*",F2448=Calc!$B$7)),1,0)</f>
        <v/>
      </c>
      <c r="V2448">
        <f>IF(AND(U2448=1,J2448&gt;0),J2448+ROW()/1000000,0)</f>
        <v/>
      </c>
      <c r="W2448">
        <f>IF(AND(U2448=1,OR(N2448&lt;&gt;0,J2448&lt;&gt;0)),ABS(S2448)+ROW()/1000000,0)</f>
        <v/>
      </c>
      <c r="X2448">
        <f>IF(AND(U2448=1,T2448=1,C2448&lt;&gt;0),ABS(S2448)+ROW()/1000000,0)</f>
        <v/>
      </c>
    </row>
    <row r="2449">
      <c r="A2449" t="n">
        <v>202003</v>
      </c>
      <c r="B2449" t="inlineStr">
        <is>
          <t>03/2020</t>
        </is>
      </c>
      <c r="C2449" t="n">
        <v>32</v>
      </c>
      <c r="D2449" t="inlineStr">
        <is>
          <t>S32</t>
        </is>
      </c>
      <c r="E2449" t="inlineStr">
        <is>
          <t>Nexa Flevoland (S32)</t>
        </is>
      </c>
      <c r="F2449" t="inlineStr">
        <is>
          <t>Hà Lan</t>
        </is>
      </c>
      <c r="G2449" t="inlineStr">
        <is>
          <t>POS</t>
        </is>
      </c>
      <c r="H2449" s="42" t="n">
        <v>9533.91</v>
      </c>
      <c r="I2449" s="42" t="n">
        <v>0</v>
      </c>
      <c r="J2449" s="42" t="n">
        <v>9533.91</v>
      </c>
      <c r="K2449" s="42" t="n">
        <v>0</v>
      </c>
      <c r="L2449" s="42" t="n">
        <v>4</v>
      </c>
      <c r="M2449" s="42" t="n">
        <v>27</v>
      </c>
      <c r="N2449" s="42" t="n">
        <v>9533.91</v>
      </c>
      <c r="O2449" s="42" t="n">
        <v>9533.91</v>
      </c>
      <c r="P2449" s="42" t="n">
        <v>0</v>
      </c>
      <c r="Q2449" s="42" t="n">
        <v>0</v>
      </c>
      <c r="R2449" s="42" t="n">
        <v>0</v>
      </c>
      <c r="S2449" s="42">
        <f>N2449-(J2449-K2449)</f>
        <v/>
      </c>
      <c r="T2449">
        <f>IF(N2449=0,0,IF(AND(ABS(S2449)&gt;Calc!$B$8,ABS(S2449)/ABS(N2449)&gt;Calc!$B$9),1,0))</f>
        <v/>
      </c>
      <c r="U2449">
        <f>IF(AND(A2449=Calc!$B$3,OR(Calc!$B$6="*",G2449=Calc!$B$6),OR(Calc!$B$7="*",F2449=Calc!$B$7)),1,0)</f>
        <v/>
      </c>
      <c r="V2449">
        <f>IF(AND(U2449=1,J2449&gt;0),J2449+ROW()/1000000,0)</f>
        <v/>
      </c>
      <c r="W2449">
        <f>IF(AND(U2449=1,OR(N2449&lt;&gt;0,J2449&lt;&gt;0)),ABS(S2449)+ROW()/1000000,0)</f>
        <v/>
      </c>
      <c r="X2449">
        <f>IF(AND(U2449=1,T2449=1,C2449&lt;&gt;0),ABS(S2449)+ROW()/1000000,0)</f>
        <v/>
      </c>
    </row>
    <row r="2450">
      <c r="A2450" t="n">
        <v>202003</v>
      </c>
      <c r="B2450" t="inlineStr">
        <is>
          <t>03/2020</t>
        </is>
      </c>
      <c r="C2450" t="n">
        <v>33</v>
      </c>
      <c r="D2450" t="inlineStr">
        <is>
          <t>S33</t>
        </is>
      </c>
      <c r="E2450" t="inlineStr">
        <is>
          <t>Nexa Friesland (S33)</t>
        </is>
      </c>
      <c r="F2450" t="inlineStr">
        <is>
          <t>Hà Lan</t>
        </is>
      </c>
      <c r="G2450" t="inlineStr">
        <is>
          <t>POS</t>
        </is>
      </c>
      <c r="H2450" s="42" t="n">
        <v>699.84</v>
      </c>
      <c r="I2450" s="42" t="n">
        <v>0</v>
      </c>
      <c r="J2450" s="42" t="n">
        <v>699.84</v>
      </c>
      <c r="K2450" s="42" t="n">
        <v>0</v>
      </c>
      <c r="L2450" s="42" t="n">
        <v>3</v>
      </c>
      <c r="M2450" s="42" t="n">
        <v>8</v>
      </c>
      <c r="N2450" s="42" t="n">
        <v>699.84</v>
      </c>
      <c r="O2450" s="42" t="n">
        <v>699.84</v>
      </c>
      <c r="P2450" s="42" t="n">
        <v>0</v>
      </c>
      <c r="Q2450" s="42" t="n">
        <v>0</v>
      </c>
      <c r="R2450" s="42" t="n">
        <v>0</v>
      </c>
      <c r="S2450" s="42">
        <f>N2450-(J2450-K2450)</f>
        <v/>
      </c>
      <c r="T2450">
        <f>IF(N2450=0,0,IF(AND(ABS(S2450)&gt;Calc!$B$8,ABS(S2450)/ABS(N2450)&gt;Calc!$B$9),1,0))</f>
        <v/>
      </c>
      <c r="U2450">
        <f>IF(AND(A2450=Calc!$B$3,OR(Calc!$B$6="*",G2450=Calc!$B$6),OR(Calc!$B$7="*",F2450=Calc!$B$7)),1,0)</f>
        <v/>
      </c>
      <c r="V2450">
        <f>IF(AND(U2450=1,J2450&gt;0),J2450+ROW()/1000000,0)</f>
        <v/>
      </c>
      <c r="W2450">
        <f>IF(AND(U2450=1,OR(N2450&lt;&gt;0,J2450&lt;&gt;0)),ABS(S2450)+ROW()/1000000,0)</f>
        <v/>
      </c>
      <c r="X2450">
        <f>IF(AND(U2450=1,T2450=1,C2450&lt;&gt;0),ABS(S2450)+ROW()/1000000,0)</f>
        <v/>
      </c>
    </row>
    <row r="2451">
      <c r="A2451" t="n">
        <v>202003</v>
      </c>
      <c r="B2451" t="inlineStr">
        <is>
          <t>03/2020</t>
        </is>
      </c>
      <c r="C2451" t="n">
        <v>34</v>
      </c>
      <c r="D2451" t="inlineStr">
        <is>
          <t>S34</t>
        </is>
      </c>
      <c r="E2451" t="inlineStr">
        <is>
          <t>Nexa Groningen (S34)</t>
        </is>
      </c>
      <c r="F2451" t="inlineStr">
        <is>
          <t>Hà Lan</t>
        </is>
      </c>
      <c r="G2451" t="inlineStr">
        <is>
          <t>POS</t>
        </is>
      </c>
      <c r="H2451" s="42" t="n">
        <v>1140.3</v>
      </c>
      <c r="I2451" s="42" t="n">
        <v>0</v>
      </c>
      <c r="J2451" s="42" t="n">
        <v>1140.3</v>
      </c>
      <c r="K2451" s="42" t="n">
        <v>815.9</v>
      </c>
      <c r="L2451" s="42" t="n">
        <v>2</v>
      </c>
      <c r="M2451" s="42" t="n">
        <v>14</v>
      </c>
      <c r="N2451" s="42" t="n">
        <v>324.4</v>
      </c>
      <c r="O2451" s="42" t="n">
        <v>1140.3</v>
      </c>
      <c r="P2451" s="42" t="n">
        <v>0</v>
      </c>
      <c r="Q2451" s="42" t="n">
        <v>0</v>
      </c>
      <c r="R2451" s="42" t="n">
        <v>0</v>
      </c>
      <c r="S2451" s="42">
        <f>N2451-(J2451-K2451)</f>
        <v/>
      </c>
      <c r="T2451">
        <f>IF(N2451=0,0,IF(AND(ABS(S2451)&gt;Calc!$B$8,ABS(S2451)/ABS(N2451)&gt;Calc!$B$9),1,0))</f>
        <v/>
      </c>
      <c r="U2451">
        <f>IF(AND(A2451=Calc!$B$3,OR(Calc!$B$6="*",G2451=Calc!$B$6),OR(Calc!$B$7="*",F2451=Calc!$B$7)),1,0)</f>
        <v/>
      </c>
      <c r="V2451">
        <f>IF(AND(U2451=1,J2451&gt;0),J2451+ROW()/1000000,0)</f>
        <v/>
      </c>
      <c r="W2451">
        <f>IF(AND(U2451=1,OR(N2451&lt;&gt;0,J2451&lt;&gt;0)),ABS(S2451)+ROW()/1000000,0)</f>
        <v/>
      </c>
      <c r="X2451">
        <f>IF(AND(U2451=1,T2451=1,C2451&lt;&gt;0),ABS(S2451)+ROW()/1000000,0)</f>
        <v/>
      </c>
    </row>
    <row r="2452">
      <c r="A2452" t="n">
        <v>202003</v>
      </c>
      <c r="B2452" t="inlineStr">
        <is>
          <t>03/2020</t>
        </is>
      </c>
      <c r="C2452" t="n">
        <v>36</v>
      </c>
      <c r="D2452" t="inlineStr">
        <is>
          <t>S36</t>
        </is>
      </c>
      <c r="E2452" t="inlineStr">
        <is>
          <t>Nexa Armagh (S36)</t>
        </is>
      </c>
      <c r="F2452" t="inlineStr">
        <is>
          <t>Anh</t>
        </is>
      </c>
      <c r="G2452" t="inlineStr">
        <is>
          <t>POS</t>
        </is>
      </c>
      <c r="H2452" s="42" t="n">
        <v>7340.73</v>
      </c>
      <c r="I2452" s="42" t="n">
        <v>0</v>
      </c>
      <c r="J2452" s="42" t="n">
        <v>7340.73</v>
      </c>
      <c r="K2452" s="42" t="n">
        <v>312.19</v>
      </c>
      <c r="L2452" s="42" t="n">
        <v>5</v>
      </c>
      <c r="M2452" s="42" t="n">
        <v>45</v>
      </c>
      <c r="N2452" s="42" t="n">
        <v>7028.54</v>
      </c>
      <c r="O2452" s="42" t="n">
        <v>7340.73</v>
      </c>
      <c r="P2452" s="42" t="n">
        <v>0</v>
      </c>
      <c r="Q2452" s="42" t="n">
        <v>0</v>
      </c>
      <c r="R2452" s="42" t="n">
        <v>0</v>
      </c>
      <c r="S2452" s="42">
        <f>N2452-(J2452-K2452)</f>
        <v/>
      </c>
      <c r="T2452">
        <f>IF(N2452=0,0,IF(AND(ABS(S2452)&gt;Calc!$B$8,ABS(S2452)/ABS(N2452)&gt;Calc!$B$9),1,0))</f>
        <v/>
      </c>
      <c r="U2452">
        <f>IF(AND(A2452=Calc!$B$3,OR(Calc!$B$6="*",G2452=Calc!$B$6),OR(Calc!$B$7="*",F2452=Calc!$B$7)),1,0)</f>
        <v/>
      </c>
      <c r="V2452">
        <f>IF(AND(U2452=1,J2452&gt;0),J2452+ROW()/1000000,0)</f>
        <v/>
      </c>
      <c r="W2452">
        <f>IF(AND(U2452=1,OR(N2452&lt;&gt;0,J2452&lt;&gt;0)),ABS(S2452)+ROW()/1000000,0)</f>
        <v/>
      </c>
      <c r="X2452">
        <f>IF(AND(U2452=1,T2452=1,C2452&lt;&gt;0),ABS(S2452)+ROW()/1000000,0)</f>
        <v/>
      </c>
    </row>
    <row r="2453">
      <c r="A2453" t="n">
        <v>202003</v>
      </c>
      <c r="B2453" t="inlineStr">
        <is>
          <t>03/2020</t>
        </is>
      </c>
      <c r="C2453" t="n">
        <v>37</v>
      </c>
      <c r="D2453" t="inlineStr">
        <is>
          <t>S37</t>
        </is>
      </c>
      <c r="E2453" t="inlineStr">
        <is>
          <t>Nexa Ayrshire (S37)</t>
        </is>
      </c>
      <c r="F2453" t="inlineStr">
        <is>
          <t>Anh</t>
        </is>
      </c>
      <c r="G2453" t="inlineStr">
        <is>
          <t>POS</t>
        </is>
      </c>
      <c r="H2453" s="42" t="n">
        <v>23378.91</v>
      </c>
      <c r="I2453" s="42" t="n">
        <v>0</v>
      </c>
      <c r="J2453" s="42" t="n">
        <v>23378.91</v>
      </c>
      <c r="K2453" s="42" t="n">
        <v>716</v>
      </c>
      <c r="L2453" s="42" t="n">
        <v>5</v>
      </c>
      <c r="M2453" s="42" t="n">
        <v>66</v>
      </c>
      <c r="N2453" s="42" t="n">
        <v>22662.91</v>
      </c>
      <c r="O2453" s="42" t="n">
        <v>23378.91</v>
      </c>
      <c r="P2453" s="42" t="n">
        <v>0</v>
      </c>
      <c r="Q2453" s="42" t="n">
        <v>0</v>
      </c>
      <c r="R2453" s="42" t="n">
        <v>0</v>
      </c>
      <c r="S2453" s="42">
        <f>N2453-(J2453-K2453)</f>
        <v/>
      </c>
      <c r="T2453">
        <f>IF(N2453=0,0,IF(AND(ABS(S2453)&gt;Calc!$B$8,ABS(S2453)/ABS(N2453)&gt;Calc!$B$9),1,0))</f>
        <v/>
      </c>
      <c r="U2453">
        <f>IF(AND(A2453=Calc!$B$3,OR(Calc!$B$6="*",G2453=Calc!$B$6),OR(Calc!$B$7="*",F2453=Calc!$B$7)),1,0)</f>
        <v/>
      </c>
      <c r="V2453">
        <f>IF(AND(U2453=1,J2453&gt;0),J2453+ROW()/1000000,0)</f>
        <v/>
      </c>
      <c r="W2453">
        <f>IF(AND(U2453=1,OR(N2453&lt;&gt;0,J2453&lt;&gt;0)),ABS(S2453)+ROW()/1000000,0)</f>
        <v/>
      </c>
      <c r="X2453">
        <f>IF(AND(U2453=1,T2453=1,C2453&lt;&gt;0),ABS(S2453)+ROW()/1000000,0)</f>
        <v/>
      </c>
    </row>
    <row r="2454">
      <c r="A2454" t="n">
        <v>202003</v>
      </c>
      <c r="B2454" t="inlineStr">
        <is>
          <t>03/2020</t>
        </is>
      </c>
      <c r="C2454" t="n">
        <v>38</v>
      </c>
      <c r="D2454" t="inlineStr">
        <is>
          <t>S38</t>
        </is>
      </c>
      <c r="E2454" t="inlineStr">
        <is>
          <t>Nexa Belfast (S38)</t>
        </is>
      </c>
      <c r="F2454" t="inlineStr">
        <is>
          <t>Anh</t>
        </is>
      </c>
      <c r="G2454" t="inlineStr">
        <is>
          <t>POS</t>
        </is>
      </c>
      <c r="H2454" s="42" t="n">
        <v>30250.23</v>
      </c>
      <c r="I2454" s="42" t="n">
        <v>0</v>
      </c>
      <c r="J2454" s="42" t="n">
        <v>30250.23</v>
      </c>
      <c r="K2454" s="42" t="n">
        <v>3086.97</v>
      </c>
      <c r="L2454" s="42" t="n">
        <v>9</v>
      </c>
      <c r="M2454" s="42" t="n">
        <v>94</v>
      </c>
      <c r="N2454" s="42" t="n">
        <v>27163.26</v>
      </c>
      <c r="O2454" s="42" t="n">
        <v>30250.23</v>
      </c>
      <c r="P2454" s="42" t="n">
        <v>0</v>
      </c>
      <c r="Q2454" s="42" t="n">
        <v>0</v>
      </c>
      <c r="R2454" s="42" t="n">
        <v>0</v>
      </c>
      <c r="S2454" s="42">
        <f>N2454-(J2454-K2454)</f>
        <v/>
      </c>
      <c r="T2454">
        <f>IF(N2454=0,0,IF(AND(ABS(S2454)&gt;Calc!$B$8,ABS(S2454)/ABS(N2454)&gt;Calc!$B$9),1,0))</f>
        <v/>
      </c>
      <c r="U2454">
        <f>IF(AND(A2454=Calc!$B$3,OR(Calc!$B$6="*",G2454=Calc!$B$6),OR(Calc!$B$7="*",F2454=Calc!$B$7)),1,0)</f>
        <v/>
      </c>
      <c r="V2454">
        <f>IF(AND(U2454=1,J2454&gt;0),J2454+ROW()/1000000,0)</f>
        <v/>
      </c>
      <c r="W2454">
        <f>IF(AND(U2454=1,OR(N2454&lt;&gt;0,J2454&lt;&gt;0)),ABS(S2454)+ROW()/1000000,0)</f>
        <v/>
      </c>
      <c r="X2454">
        <f>IF(AND(U2454=1,T2454=1,C2454&lt;&gt;0),ABS(S2454)+ROW()/1000000,0)</f>
        <v/>
      </c>
    </row>
    <row r="2455">
      <c r="A2455" t="n">
        <v>202003</v>
      </c>
      <c r="B2455" t="inlineStr">
        <is>
          <t>03/2020</t>
        </is>
      </c>
      <c r="C2455" t="n">
        <v>39</v>
      </c>
      <c r="D2455" t="inlineStr">
        <is>
          <t>S39</t>
        </is>
      </c>
      <c r="E2455" t="inlineStr">
        <is>
          <t>Nexa Blaenau Gwent (S39)</t>
        </is>
      </c>
      <c r="F2455" t="inlineStr">
        <is>
          <t>Anh</t>
        </is>
      </c>
      <c r="G2455" t="inlineStr">
        <is>
          <t>POS</t>
        </is>
      </c>
      <c r="H2455" s="42" t="n">
        <v>8342.25</v>
      </c>
      <c r="I2455" s="42" t="n">
        <v>0</v>
      </c>
      <c r="J2455" s="42" t="n">
        <v>8342.25</v>
      </c>
      <c r="K2455" s="42" t="n">
        <v>69</v>
      </c>
      <c r="L2455" s="42" t="n">
        <v>4</v>
      </c>
      <c r="M2455" s="42" t="n">
        <v>20</v>
      </c>
      <c r="N2455" s="42" t="n">
        <v>8273.25</v>
      </c>
      <c r="O2455" s="42" t="n">
        <v>8342.25</v>
      </c>
      <c r="P2455" s="42" t="n">
        <v>0</v>
      </c>
      <c r="Q2455" s="42" t="n">
        <v>0</v>
      </c>
      <c r="R2455" s="42" t="n">
        <v>0</v>
      </c>
      <c r="S2455" s="42">
        <f>N2455-(J2455-K2455)</f>
        <v/>
      </c>
      <c r="T2455">
        <f>IF(N2455=0,0,IF(AND(ABS(S2455)&gt;Calc!$B$8,ABS(S2455)/ABS(N2455)&gt;Calc!$B$9),1,0))</f>
        <v/>
      </c>
      <c r="U2455">
        <f>IF(AND(A2455=Calc!$B$3,OR(Calc!$B$6="*",G2455=Calc!$B$6),OR(Calc!$B$7="*",F2455=Calc!$B$7)),1,0)</f>
        <v/>
      </c>
      <c r="V2455">
        <f>IF(AND(U2455=1,J2455&gt;0),J2455+ROW()/1000000,0)</f>
        <v/>
      </c>
      <c r="W2455">
        <f>IF(AND(U2455=1,OR(N2455&lt;&gt;0,J2455&lt;&gt;0)),ABS(S2455)+ROW()/1000000,0)</f>
        <v/>
      </c>
      <c r="X2455">
        <f>IF(AND(U2455=1,T2455=1,C2455&lt;&gt;0),ABS(S2455)+ROW()/1000000,0)</f>
        <v/>
      </c>
    </row>
    <row r="2456">
      <c r="A2456" t="n">
        <v>202003</v>
      </c>
      <c r="B2456" t="inlineStr">
        <is>
          <t>03/2020</t>
        </is>
      </c>
      <c r="C2456" t="n">
        <v>40</v>
      </c>
      <c r="D2456" t="inlineStr">
        <is>
          <t>S40</t>
        </is>
      </c>
      <c r="E2456" t="inlineStr">
        <is>
          <t>Nexa Dungannon and South Tyrone (S40)</t>
        </is>
      </c>
      <c r="F2456" t="inlineStr">
        <is>
          <t>Anh</t>
        </is>
      </c>
      <c r="G2456" t="inlineStr">
        <is>
          <t>POS</t>
        </is>
      </c>
      <c r="H2456" s="42" t="n">
        <v>6612.95</v>
      </c>
      <c r="I2456" s="42" t="n">
        <v>0</v>
      </c>
      <c r="J2456" s="42" t="n">
        <v>6612.95</v>
      </c>
      <c r="K2456" s="42" t="n">
        <v>81.09999999999999</v>
      </c>
      <c r="L2456" s="42" t="n">
        <v>3</v>
      </c>
      <c r="M2456" s="42" t="n">
        <v>25</v>
      </c>
      <c r="N2456" s="42" t="n">
        <v>5963.85</v>
      </c>
      <c r="O2456" s="42" t="n">
        <v>6612.95</v>
      </c>
      <c r="P2456" s="42" t="n">
        <v>0</v>
      </c>
      <c r="Q2456" s="42" t="n">
        <v>0</v>
      </c>
      <c r="R2456" s="42" t="n">
        <v>0</v>
      </c>
      <c r="S2456" s="42">
        <f>N2456-(J2456-K2456)</f>
        <v/>
      </c>
      <c r="T2456">
        <f>IF(N2456=0,0,IF(AND(ABS(S2456)&gt;Calc!$B$8,ABS(S2456)/ABS(N2456)&gt;Calc!$B$9),1,0))</f>
        <v/>
      </c>
      <c r="U2456">
        <f>IF(AND(A2456=Calc!$B$3,OR(Calc!$B$6="*",G2456=Calc!$B$6),OR(Calc!$B$7="*",F2456=Calc!$B$7)),1,0)</f>
        <v/>
      </c>
      <c r="V2456">
        <f>IF(AND(U2456=1,J2456&gt;0),J2456+ROW()/1000000,0)</f>
        <v/>
      </c>
      <c r="W2456">
        <f>IF(AND(U2456=1,OR(N2456&lt;&gt;0,J2456&lt;&gt;0)),ABS(S2456)+ROW()/1000000,0)</f>
        <v/>
      </c>
      <c r="X2456">
        <f>IF(AND(U2456=1,T2456=1,C2456&lt;&gt;0),ABS(S2456)+ROW()/1000000,0)</f>
        <v/>
      </c>
    </row>
    <row r="2457">
      <c r="A2457" t="n">
        <v>202003</v>
      </c>
      <c r="B2457" t="inlineStr">
        <is>
          <t>03/2020</t>
        </is>
      </c>
      <c r="C2457" t="n">
        <v>42</v>
      </c>
      <c r="D2457" t="inlineStr">
        <is>
          <t>S42</t>
        </is>
      </c>
      <c r="E2457" t="inlineStr">
        <is>
          <t>Nexa North Down (S42)</t>
        </is>
      </c>
      <c r="F2457" t="inlineStr">
        <is>
          <t>Anh</t>
        </is>
      </c>
      <c r="G2457" t="inlineStr">
        <is>
          <t>POS</t>
        </is>
      </c>
      <c r="H2457" s="42" t="n">
        <v>16322.76</v>
      </c>
      <c r="I2457" s="42" t="n">
        <v>26.99</v>
      </c>
      <c r="J2457" s="42" t="n">
        <v>16295.77</v>
      </c>
      <c r="K2457" s="42" t="n">
        <v>0</v>
      </c>
      <c r="L2457" s="42" t="n">
        <v>4</v>
      </c>
      <c r="M2457" s="42" t="n">
        <v>14</v>
      </c>
      <c r="N2457" s="42" t="n">
        <v>16295.77</v>
      </c>
      <c r="O2457" s="42" t="n">
        <v>16295.77</v>
      </c>
      <c r="P2457" s="42" t="n">
        <v>0</v>
      </c>
      <c r="Q2457" s="42" t="n">
        <v>0</v>
      </c>
      <c r="R2457" s="42" t="n">
        <v>0</v>
      </c>
      <c r="S2457" s="42">
        <f>N2457-(J2457-K2457)</f>
        <v/>
      </c>
      <c r="T2457">
        <f>IF(N2457=0,0,IF(AND(ABS(S2457)&gt;Calc!$B$8,ABS(S2457)/ABS(N2457)&gt;Calc!$B$9),1,0))</f>
        <v/>
      </c>
      <c r="U2457">
        <f>IF(AND(A2457=Calc!$B$3,OR(Calc!$B$6="*",G2457=Calc!$B$6),OR(Calc!$B$7="*",F2457=Calc!$B$7)),1,0)</f>
        <v/>
      </c>
      <c r="V2457">
        <f>IF(AND(U2457=1,J2457&gt;0),J2457+ROW()/1000000,0)</f>
        <v/>
      </c>
      <c r="W2457">
        <f>IF(AND(U2457=1,OR(N2457&lt;&gt;0,J2457&lt;&gt;0)),ABS(S2457)+ROW()/1000000,0)</f>
        <v/>
      </c>
      <c r="X2457">
        <f>IF(AND(U2457=1,T2457=1,C2457&lt;&gt;0),ABS(S2457)+ROW()/1000000,0)</f>
        <v/>
      </c>
    </row>
    <row r="2458">
      <c r="A2458" t="n">
        <v>202003</v>
      </c>
      <c r="B2458" t="inlineStr">
        <is>
          <t>03/2020</t>
        </is>
      </c>
      <c r="C2458" t="n">
        <v>43</v>
      </c>
      <c r="D2458" t="inlineStr">
        <is>
          <t>S43</t>
        </is>
      </c>
      <c r="E2458" t="inlineStr">
        <is>
          <t>Nexa Alaska (S43)</t>
        </is>
      </c>
      <c r="F2458" t="inlineStr">
        <is>
          <t>Mỹ</t>
        </is>
      </c>
      <c r="G2458" t="inlineStr">
        <is>
          <t>POS</t>
        </is>
      </c>
      <c r="H2458" s="42" t="n">
        <v>20945.43</v>
      </c>
      <c r="I2458" s="42" t="n">
        <v>0</v>
      </c>
      <c r="J2458" s="42" t="n">
        <v>20945.43</v>
      </c>
      <c r="K2458" s="42" t="n">
        <v>0</v>
      </c>
      <c r="L2458" s="42" t="n">
        <v>10</v>
      </c>
      <c r="M2458" s="42" t="n">
        <v>89</v>
      </c>
      <c r="N2458" s="42" t="n">
        <v>20945.43</v>
      </c>
      <c r="O2458" s="42" t="n">
        <v>20945.43</v>
      </c>
      <c r="P2458" s="42" t="n">
        <v>0</v>
      </c>
      <c r="Q2458" s="42" t="n">
        <v>0</v>
      </c>
      <c r="R2458" s="42" t="n">
        <v>0</v>
      </c>
      <c r="S2458" s="42">
        <f>N2458-(J2458-K2458)</f>
        <v/>
      </c>
      <c r="T2458">
        <f>IF(N2458=0,0,IF(AND(ABS(S2458)&gt;Calc!$B$8,ABS(S2458)/ABS(N2458)&gt;Calc!$B$9),1,0))</f>
        <v/>
      </c>
      <c r="U2458">
        <f>IF(AND(A2458=Calc!$B$3,OR(Calc!$B$6="*",G2458=Calc!$B$6),OR(Calc!$B$7="*",F2458=Calc!$B$7)),1,0)</f>
        <v/>
      </c>
      <c r="V2458">
        <f>IF(AND(U2458=1,J2458&gt;0),J2458+ROW()/1000000,0)</f>
        <v/>
      </c>
      <c r="W2458">
        <f>IF(AND(U2458=1,OR(N2458&lt;&gt;0,J2458&lt;&gt;0)),ABS(S2458)+ROW()/1000000,0)</f>
        <v/>
      </c>
      <c r="X2458">
        <f>IF(AND(U2458=1,T2458=1,C2458&lt;&gt;0),ABS(S2458)+ROW()/1000000,0)</f>
        <v/>
      </c>
    </row>
    <row r="2459">
      <c r="A2459" t="n">
        <v>202003</v>
      </c>
      <c r="B2459" t="inlineStr">
        <is>
          <t>03/2020</t>
        </is>
      </c>
      <c r="C2459" t="n">
        <v>44</v>
      </c>
      <c r="D2459" t="inlineStr">
        <is>
          <t>S44</t>
        </is>
      </c>
      <c r="E2459" t="inlineStr">
        <is>
          <t>Nexa Arkansas (S44)</t>
        </is>
      </c>
      <c r="F2459" t="inlineStr">
        <is>
          <t>Mỹ</t>
        </is>
      </c>
      <c r="G2459" t="inlineStr">
        <is>
          <t>POS</t>
        </is>
      </c>
      <c r="H2459" s="42" t="n">
        <v>9467.73</v>
      </c>
      <c r="I2459" s="42" t="n">
        <v>0</v>
      </c>
      <c r="J2459" s="42" t="n">
        <v>9467.73</v>
      </c>
      <c r="K2459" s="42" t="n">
        <v>296.96</v>
      </c>
      <c r="L2459" s="42" t="n">
        <v>5</v>
      </c>
      <c r="M2459" s="42" t="n">
        <v>44</v>
      </c>
      <c r="N2459" s="42" t="n">
        <v>9170.77</v>
      </c>
      <c r="O2459" s="42" t="n">
        <v>9467.73</v>
      </c>
      <c r="P2459" s="42" t="n">
        <v>1</v>
      </c>
      <c r="Q2459" s="42" t="n">
        <v>0</v>
      </c>
      <c r="R2459" s="42" t="n">
        <v>0</v>
      </c>
      <c r="S2459" s="42">
        <f>N2459-(J2459-K2459)</f>
        <v/>
      </c>
      <c r="T2459">
        <f>IF(N2459=0,0,IF(AND(ABS(S2459)&gt;Calc!$B$8,ABS(S2459)/ABS(N2459)&gt;Calc!$B$9),1,0))</f>
        <v/>
      </c>
      <c r="U2459">
        <f>IF(AND(A2459=Calc!$B$3,OR(Calc!$B$6="*",G2459=Calc!$B$6),OR(Calc!$B$7="*",F2459=Calc!$B$7)),1,0)</f>
        <v/>
      </c>
      <c r="V2459">
        <f>IF(AND(U2459=1,J2459&gt;0),J2459+ROW()/1000000,0)</f>
        <v/>
      </c>
      <c r="W2459">
        <f>IF(AND(U2459=1,OR(N2459&lt;&gt;0,J2459&lt;&gt;0)),ABS(S2459)+ROW()/1000000,0)</f>
        <v/>
      </c>
      <c r="X2459">
        <f>IF(AND(U2459=1,T2459=1,C2459&lt;&gt;0),ABS(S2459)+ROW()/1000000,0)</f>
        <v/>
      </c>
    </row>
    <row r="2460">
      <c r="A2460" t="n">
        <v>202003</v>
      </c>
      <c r="B2460" t="inlineStr">
        <is>
          <t>03/2020</t>
        </is>
      </c>
      <c r="C2460" t="n">
        <v>45</v>
      </c>
      <c r="D2460" t="inlineStr">
        <is>
          <t>S45</t>
        </is>
      </c>
      <c r="E2460" t="inlineStr">
        <is>
          <t>Nexa Connecticut (S45)</t>
        </is>
      </c>
      <c r="F2460" t="inlineStr">
        <is>
          <t>Mỹ</t>
        </is>
      </c>
      <c r="G2460" t="inlineStr">
        <is>
          <t>POS</t>
        </is>
      </c>
      <c r="H2460" s="42" t="n">
        <v>13525.74</v>
      </c>
      <c r="I2460" s="42" t="n">
        <v>0</v>
      </c>
      <c r="J2460" s="42" t="n">
        <v>13525.74</v>
      </c>
      <c r="K2460" s="42" t="n">
        <v>0</v>
      </c>
      <c r="L2460" s="42" t="n">
        <v>9</v>
      </c>
      <c r="M2460" s="42" t="n">
        <v>48</v>
      </c>
      <c r="N2460" s="42" t="n">
        <v>13525.74</v>
      </c>
      <c r="O2460" s="42" t="n">
        <v>13525.74</v>
      </c>
      <c r="P2460" s="42" t="n">
        <v>0</v>
      </c>
      <c r="Q2460" s="42" t="n">
        <v>0</v>
      </c>
      <c r="R2460" s="42" t="n">
        <v>0</v>
      </c>
      <c r="S2460" s="42">
        <f>N2460-(J2460-K2460)</f>
        <v/>
      </c>
      <c r="T2460">
        <f>IF(N2460=0,0,IF(AND(ABS(S2460)&gt;Calc!$B$8,ABS(S2460)/ABS(N2460)&gt;Calc!$B$9),1,0))</f>
        <v/>
      </c>
      <c r="U2460">
        <f>IF(AND(A2460=Calc!$B$3,OR(Calc!$B$6="*",G2460=Calc!$B$6),OR(Calc!$B$7="*",F2460=Calc!$B$7)),1,0)</f>
        <v/>
      </c>
      <c r="V2460">
        <f>IF(AND(U2460=1,J2460&gt;0),J2460+ROW()/1000000,0)</f>
        <v/>
      </c>
      <c r="W2460">
        <f>IF(AND(U2460=1,OR(N2460&lt;&gt;0,J2460&lt;&gt;0)),ABS(S2460)+ROW()/1000000,0)</f>
        <v/>
      </c>
      <c r="X2460">
        <f>IF(AND(U2460=1,T2460=1,C2460&lt;&gt;0),ABS(S2460)+ROW()/1000000,0)</f>
        <v/>
      </c>
    </row>
    <row r="2461">
      <c r="A2461" t="n">
        <v>202003</v>
      </c>
      <c r="B2461" t="inlineStr">
        <is>
          <t>03/2020</t>
        </is>
      </c>
      <c r="C2461" t="n">
        <v>47</v>
      </c>
      <c r="D2461" t="inlineStr">
        <is>
          <t>S47</t>
        </is>
      </c>
      <c r="E2461" t="inlineStr">
        <is>
          <t>Nexa Hawaii (S47)</t>
        </is>
      </c>
      <c r="F2461" t="inlineStr">
        <is>
          <t>Mỹ</t>
        </is>
      </c>
      <c r="G2461" t="inlineStr">
        <is>
          <t>POS</t>
        </is>
      </c>
      <c r="H2461" s="42" t="n">
        <v>14729.71</v>
      </c>
      <c r="I2461" s="42" t="n">
        <v>0</v>
      </c>
      <c r="J2461" s="42" t="n">
        <v>14729.71</v>
      </c>
      <c r="K2461" s="42" t="n">
        <v>0</v>
      </c>
      <c r="L2461" s="42" t="n">
        <v>9</v>
      </c>
      <c r="M2461" s="42" t="n">
        <v>52</v>
      </c>
      <c r="N2461" s="42" t="n">
        <v>14729.71</v>
      </c>
      <c r="O2461" s="42" t="n">
        <v>14729.71</v>
      </c>
      <c r="P2461" s="42" t="n">
        <v>0</v>
      </c>
      <c r="Q2461" s="42" t="n">
        <v>0</v>
      </c>
      <c r="R2461" s="42" t="n">
        <v>0</v>
      </c>
      <c r="S2461" s="42">
        <f>N2461-(J2461-K2461)</f>
        <v/>
      </c>
      <c r="T2461">
        <f>IF(N2461=0,0,IF(AND(ABS(S2461)&gt;Calc!$B$8,ABS(S2461)/ABS(N2461)&gt;Calc!$B$9),1,0))</f>
        <v/>
      </c>
      <c r="U2461">
        <f>IF(AND(A2461=Calc!$B$3,OR(Calc!$B$6="*",G2461=Calc!$B$6),OR(Calc!$B$7="*",F2461=Calc!$B$7)),1,0)</f>
        <v/>
      </c>
      <c r="V2461">
        <f>IF(AND(U2461=1,J2461&gt;0),J2461+ROW()/1000000,0)</f>
        <v/>
      </c>
      <c r="W2461">
        <f>IF(AND(U2461=1,OR(N2461&lt;&gt;0,J2461&lt;&gt;0)),ABS(S2461)+ROW()/1000000,0)</f>
        <v/>
      </c>
      <c r="X2461">
        <f>IF(AND(U2461=1,T2461=1,C2461&lt;&gt;0),ABS(S2461)+ROW()/1000000,0)</f>
        <v/>
      </c>
    </row>
    <row r="2462">
      <c r="A2462" t="n">
        <v>202003</v>
      </c>
      <c r="B2462" t="inlineStr">
        <is>
          <t>03/2020</t>
        </is>
      </c>
      <c r="C2462" t="n">
        <v>48</v>
      </c>
      <c r="D2462" t="inlineStr">
        <is>
          <t>S48</t>
        </is>
      </c>
      <c r="E2462" t="inlineStr">
        <is>
          <t>Nexa Idaho (S48)</t>
        </is>
      </c>
      <c r="F2462" t="inlineStr">
        <is>
          <t>Mỹ</t>
        </is>
      </c>
      <c r="G2462" t="inlineStr">
        <is>
          <t>POS</t>
        </is>
      </c>
      <c r="H2462" s="42" t="n">
        <v>14530.29</v>
      </c>
      <c r="I2462" s="42" t="n">
        <v>0</v>
      </c>
      <c r="J2462" s="42" t="n">
        <v>14530.29</v>
      </c>
      <c r="K2462" s="42" t="n">
        <v>665.78</v>
      </c>
      <c r="L2462" s="42" t="n">
        <v>7</v>
      </c>
      <c r="M2462" s="42" t="n">
        <v>57</v>
      </c>
      <c r="N2462" s="42" t="n">
        <v>13864.51</v>
      </c>
      <c r="O2462" s="42" t="n">
        <v>14530.29</v>
      </c>
      <c r="P2462" s="42" t="n">
        <v>2</v>
      </c>
      <c r="Q2462" s="42" t="n">
        <v>0</v>
      </c>
      <c r="R2462" s="42" t="n">
        <v>1</v>
      </c>
      <c r="S2462" s="42">
        <f>N2462-(J2462-K2462)</f>
        <v/>
      </c>
      <c r="T2462">
        <f>IF(N2462=0,0,IF(AND(ABS(S2462)&gt;Calc!$B$8,ABS(S2462)/ABS(N2462)&gt;Calc!$B$9),1,0))</f>
        <v/>
      </c>
      <c r="U2462">
        <f>IF(AND(A2462=Calc!$B$3,OR(Calc!$B$6="*",G2462=Calc!$B$6),OR(Calc!$B$7="*",F2462=Calc!$B$7)),1,0)</f>
        <v/>
      </c>
      <c r="V2462">
        <f>IF(AND(U2462=1,J2462&gt;0),J2462+ROW()/1000000,0)</f>
        <v/>
      </c>
      <c r="W2462">
        <f>IF(AND(U2462=1,OR(N2462&lt;&gt;0,J2462&lt;&gt;0)),ABS(S2462)+ROW()/1000000,0)</f>
        <v/>
      </c>
      <c r="X2462">
        <f>IF(AND(U2462=1,T2462=1,C2462&lt;&gt;0),ABS(S2462)+ROW()/1000000,0)</f>
        <v/>
      </c>
    </row>
    <row r="2463">
      <c r="A2463" t="n">
        <v>202003</v>
      </c>
      <c r="B2463" t="inlineStr">
        <is>
          <t>03/2020</t>
        </is>
      </c>
      <c r="C2463" t="n">
        <v>49</v>
      </c>
      <c r="D2463" t="inlineStr">
        <is>
          <t>S49</t>
        </is>
      </c>
      <c r="E2463" t="inlineStr">
        <is>
          <t>Nexa Iowa (S49)</t>
        </is>
      </c>
      <c r="F2463" t="inlineStr">
        <is>
          <t>Mỹ</t>
        </is>
      </c>
      <c r="G2463" t="inlineStr">
        <is>
          <t>POS</t>
        </is>
      </c>
      <c r="H2463" s="42" t="n">
        <v>14523.79</v>
      </c>
      <c r="I2463" s="42" t="n">
        <v>0</v>
      </c>
      <c r="J2463" s="42" t="n">
        <v>14523.79</v>
      </c>
      <c r="K2463" s="42" t="n">
        <v>993.2</v>
      </c>
      <c r="L2463" s="42" t="n">
        <v>7</v>
      </c>
      <c r="M2463" s="42" t="n">
        <v>41</v>
      </c>
      <c r="N2463" s="42" t="n">
        <v>13280.6</v>
      </c>
      <c r="O2463" s="42" t="n">
        <v>14523.79</v>
      </c>
      <c r="P2463" s="42" t="n">
        <v>0</v>
      </c>
      <c r="Q2463" s="42" t="n">
        <v>0</v>
      </c>
      <c r="R2463" s="42" t="n">
        <v>0</v>
      </c>
      <c r="S2463" s="42">
        <f>N2463-(J2463-K2463)</f>
        <v/>
      </c>
      <c r="T2463">
        <f>IF(N2463=0,0,IF(AND(ABS(S2463)&gt;Calc!$B$8,ABS(S2463)/ABS(N2463)&gt;Calc!$B$9),1,0))</f>
        <v/>
      </c>
      <c r="U2463">
        <f>IF(AND(A2463=Calc!$B$3,OR(Calc!$B$6="*",G2463=Calc!$B$6),OR(Calc!$B$7="*",F2463=Calc!$B$7)),1,0)</f>
        <v/>
      </c>
      <c r="V2463">
        <f>IF(AND(U2463=1,J2463&gt;0),J2463+ROW()/1000000,0)</f>
        <v/>
      </c>
      <c r="W2463">
        <f>IF(AND(U2463=1,OR(N2463&lt;&gt;0,J2463&lt;&gt;0)),ABS(S2463)+ROW()/1000000,0)</f>
        <v/>
      </c>
      <c r="X2463">
        <f>IF(AND(U2463=1,T2463=1,C2463&lt;&gt;0),ABS(S2463)+ROW()/1000000,0)</f>
        <v/>
      </c>
    </row>
    <row r="2464">
      <c r="A2464" t="n">
        <v>202003</v>
      </c>
      <c r="B2464" t="inlineStr">
        <is>
          <t>03/2020</t>
        </is>
      </c>
      <c r="C2464" t="n">
        <v>50</v>
      </c>
      <c r="D2464" t="inlineStr">
        <is>
          <t>S50</t>
        </is>
      </c>
      <c r="E2464" t="inlineStr">
        <is>
          <t>Nexa Kansas (S50)</t>
        </is>
      </c>
      <c r="F2464" t="inlineStr">
        <is>
          <t>Mỹ</t>
        </is>
      </c>
      <c r="G2464" t="inlineStr">
        <is>
          <t>POS</t>
        </is>
      </c>
      <c r="H2464" s="42" t="n">
        <v>14058.37</v>
      </c>
      <c r="I2464" s="42" t="n">
        <v>0</v>
      </c>
      <c r="J2464" s="42" t="n">
        <v>14058.37</v>
      </c>
      <c r="K2464" s="42" t="n">
        <v>664</v>
      </c>
      <c r="L2464" s="42" t="n">
        <v>6</v>
      </c>
      <c r="M2464" s="42" t="n">
        <v>55</v>
      </c>
      <c r="N2464" s="42" t="n">
        <v>13394.37</v>
      </c>
      <c r="O2464" s="42" t="n">
        <v>14058.37</v>
      </c>
      <c r="P2464" s="42" t="n">
        <v>0</v>
      </c>
      <c r="Q2464" s="42" t="n">
        <v>0</v>
      </c>
      <c r="R2464" s="42" t="n">
        <v>0</v>
      </c>
      <c r="S2464" s="42">
        <f>N2464-(J2464-K2464)</f>
        <v/>
      </c>
      <c r="T2464">
        <f>IF(N2464=0,0,IF(AND(ABS(S2464)&gt;Calc!$B$8,ABS(S2464)/ABS(N2464)&gt;Calc!$B$9),1,0))</f>
        <v/>
      </c>
      <c r="U2464">
        <f>IF(AND(A2464=Calc!$B$3,OR(Calc!$B$6="*",G2464=Calc!$B$6),OR(Calc!$B$7="*",F2464=Calc!$B$7)),1,0)</f>
        <v/>
      </c>
      <c r="V2464">
        <f>IF(AND(U2464=1,J2464&gt;0),J2464+ROW()/1000000,0)</f>
        <v/>
      </c>
      <c r="W2464">
        <f>IF(AND(U2464=1,OR(N2464&lt;&gt;0,J2464&lt;&gt;0)),ABS(S2464)+ROW()/1000000,0)</f>
        <v/>
      </c>
      <c r="X2464">
        <f>IF(AND(U2464=1,T2464=1,C2464&lt;&gt;0),ABS(S2464)+ROW()/1000000,0)</f>
        <v/>
      </c>
    </row>
    <row r="2465">
      <c r="A2465" t="n">
        <v>202003</v>
      </c>
      <c r="B2465" t="inlineStr">
        <is>
          <t>03/2020</t>
        </is>
      </c>
      <c r="C2465" t="n">
        <v>51</v>
      </c>
      <c r="D2465" t="inlineStr">
        <is>
          <t>S51</t>
        </is>
      </c>
      <c r="E2465" t="inlineStr">
        <is>
          <t>Nexa Maine (S51)</t>
        </is>
      </c>
      <c r="F2465" t="inlineStr">
        <is>
          <t>Mỹ</t>
        </is>
      </c>
      <c r="G2465" t="inlineStr">
        <is>
          <t>POS</t>
        </is>
      </c>
      <c r="H2465" s="42" t="n">
        <v>8239.110000000001</v>
      </c>
      <c r="I2465" s="42" t="n">
        <v>0</v>
      </c>
      <c r="J2465" s="42" t="n">
        <v>8239.110000000001</v>
      </c>
      <c r="K2465" s="42" t="n">
        <v>454.92</v>
      </c>
      <c r="L2465" s="42" t="n">
        <v>4</v>
      </c>
      <c r="M2465" s="42" t="n">
        <v>36</v>
      </c>
      <c r="N2465" s="42" t="n">
        <v>7784.19</v>
      </c>
      <c r="O2465" s="42" t="n">
        <v>8239.110000000001</v>
      </c>
      <c r="P2465" s="42" t="n">
        <v>0</v>
      </c>
      <c r="Q2465" s="42" t="n">
        <v>0</v>
      </c>
      <c r="R2465" s="42" t="n">
        <v>0</v>
      </c>
      <c r="S2465" s="42">
        <f>N2465-(J2465-K2465)</f>
        <v/>
      </c>
      <c r="T2465">
        <f>IF(N2465=0,0,IF(AND(ABS(S2465)&gt;Calc!$B$8,ABS(S2465)/ABS(N2465)&gt;Calc!$B$9),1,0))</f>
        <v/>
      </c>
      <c r="U2465">
        <f>IF(AND(A2465=Calc!$B$3,OR(Calc!$B$6="*",G2465=Calc!$B$6),OR(Calc!$B$7="*",F2465=Calc!$B$7)),1,0)</f>
        <v/>
      </c>
      <c r="V2465">
        <f>IF(AND(U2465=1,J2465&gt;0),J2465+ROW()/1000000,0)</f>
        <v/>
      </c>
      <c r="W2465">
        <f>IF(AND(U2465=1,OR(N2465&lt;&gt;0,J2465&lt;&gt;0)),ABS(S2465)+ROW()/1000000,0)</f>
        <v/>
      </c>
      <c r="X2465">
        <f>IF(AND(U2465=1,T2465=1,C2465&lt;&gt;0),ABS(S2465)+ROW()/1000000,0)</f>
        <v/>
      </c>
    </row>
    <row r="2466">
      <c r="A2466" t="n">
        <v>202003</v>
      </c>
      <c r="B2466" t="inlineStr">
        <is>
          <t>03/2020</t>
        </is>
      </c>
      <c r="C2466" t="n">
        <v>53</v>
      </c>
      <c r="D2466" t="inlineStr">
        <is>
          <t>S53</t>
        </is>
      </c>
      <c r="E2466" t="inlineStr">
        <is>
          <t>Nexa Montana (S53)</t>
        </is>
      </c>
      <c r="F2466" t="inlineStr">
        <is>
          <t>Mỹ</t>
        </is>
      </c>
      <c r="G2466" t="inlineStr">
        <is>
          <t>POS</t>
        </is>
      </c>
      <c r="H2466" s="42" t="n">
        <v>4715.85</v>
      </c>
      <c r="I2466" s="42" t="n">
        <v>3.15</v>
      </c>
      <c r="J2466" s="42" t="n">
        <v>4712.7</v>
      </c>
      <c r="K2466" s="42" t="n">
        <v>101.94</v>
      </c>
      <c r="L2466" s="42" t="n">
        <v>8</v>
      </c>
      <c r="M2466" s="42" t="n">
        <v>39</v>
      </c>
      <c r="N2466" s="42" t="n">
        <v>4610.76</v>
      </c>
      <c r="O2466" s="42" t="n">
        <v>4712.7</v>
      </c>
      <c r="P2466" s="42" t="n">
        <v>1</v>
      </c>
      <c r="Q2466" s="42" t="n">
        <v>0</v>
      </c>
      <c r="R2466" s="42" t="n">
        <v>0</v>
      </c>
      <c r="S2466" s="42">
        <f>N2466-(J2466-K2466)</f>
        <v/>
      </c>
      <c r="T2466">
        <f>IF(N2466=0,0,IF(AND(ABS(S2466)&gt;Calc!$B$8,ABS(S2466)/ABS(N2466)&gt;Calc!$B$9),1,0))</f>
        <v/>
      </c>
      <c r="U2466">
        <f>IF(AND(A2466=Calc!$B$3,OR(Calc!$B$6="*",G2466=Calc!$B$6),OR(Calc!$B$7="*",F2466=Calc!$B$7)),1,0)</f>
        <v/>
      </c>
      <c r="V2466">
        <f>IF(AND(U2466=1,J2466&gt;0),J2466+ROW()/1000000,0)</f>
        <v/>
      </c>
      <c r="W2466">
        <f>IF(AND(U2466=1,OR(N2466&lt;&gt;0,J2466&lt;&gt;0)),ABS(S2466)+ROW()/1000000,0)</f>
        <v/>
      </c>
      <c r="X2466">
        <f>IF(AND(U2466=1,T2466=1,C2466&lt;&gt;0),ABS(S2466)+ROW()/1000000,0)</f>
        <v/>
      </c>
    </row>
    <row r="2467">
      <c r="A2467" t="n">
        <v>202003</v>
      </c>
      <c r="B2467" t="inlineStr">
        <is>
          <t>03/2020</t>
        </is>
      </c>
      <c r="C2467" t="n">
        <v>54</v>
      </c>
      <c r="D2467" t="inlineStr">
        <is>
          <t>S54</t>
        </is>
      </c>
      <c r="E2467" t="inlineStr">
        <is>
          <t>Nexa Nebraska (S54)</t>
        </is>
      </c>
      <c r="F2467" t="inlineStr">
        <is>
          <t>Mỹ</t>
        </is>
      </c>
      <c r="G2467" t="inlineStr">
        <is>
          <t>POS</t>
        </is>
      </c>
      <c r="H2467" s="42" t="n">
        <v>30256.33</v>
      </c>
      <c r="I2467" s="42" t="n">
        <v>0</v>
      </c>
      <c r="J2467" s="42" t="n">
        <v>30256.33</v>
      </c>
      <c r="K2467" s="42" t="n">
        <v>1011.99</v>
      </c>
      <c r="L2467" s="42" t="n">
        <v>11</v>
      </c>
      <c r="M2467" s="42" t="n">
        <v>90</v>
      </c>
      <c r="N2467" s="42" t="n">
        <v>29105.34</v>
      </c>
      <c r="O2467" s="42" t="n">
        <v>30256.33</v>
      </c>
      <c r="P2467" s="42" t="n">
        <v>0</v>
      </c>
      <c r="Q2467" s="42" t="n">
        <v>0</v>
      </c>
      <c r="R2467" s="42" t="n">
        <v>0</v>
      </c>
      <c r="S2467" s="42">
        <f>N2467-(J2467-K2467)</f>
        <v/>
      </c>
      <c r="T2467">
        <f>IF(N2467=0,0,IF(AND(ABS(S2467)&gt;Calc!$B$8,ABS(S2467)/ABS(N2467)&gt;Calc!$B$9),1,0))</f>
        <v/>
      </c>
      <c r="U2467">
        <f>IF(AND(A2467=Calc!$B$3,OR(Calc!$B$6="*",G2467=Calc!$B$6),OR(Calc!$B$7="*",F2467=Calc!$B$7)),1,0)</f>
        <v/>
      </c>
      <c r="V2467">
        <f>IF(AND(U2467=1,J2467&gt;0),J2467+ROW()/1000000,0)</f>
        <v/>
      </c>
      <c r="W2467">
        <f>IF(AND(U2467=1,OR(N2467&lt;&gt;0,J2467&lt;&gt;0)),ABS(S2467)+ROW()/1000000,0)</f>
        <v/>
      </c>
      <c r="X2467">
        <f>IF(AND(U2467=1,T2467=1,C2467&lt;&gt;0),ABS(S2467)+ROW()/1000000,0)</f>
        <v/>
      </c>
    </row>
    <row r="2468">
      <c r="A2468" t="n">
        <v>202003</v>
      </c>
      <c r="B2468" t="inlineStr">
        <is>
          <t>03/2020</t>
        </is>
      </c>
      <c r="C2468" t="n">
        <v>55</v>
      </c>
      <c r="D2468" t="inlineStr">
        <is>
          <t>S55</t>
        </is>
      </c>
      <c r="E2468" t="inlineStr">
        <is>
          <t>Nexa Nevada (S55)</t>
        </is>
      </c>
      <c r="F2468" t="inlineStr">
        <is>
          <t>Mỹ</t>
        </is>
      </c>
      <c r="G2468" t="inlineStr">
        <is>
          <t>POS</t>
        </is>
      </c>
      <c r="H2468" s="42" t="n">
        <v>3638.89</v>
      </c>
      <c r="I2468" s="42" t="n">
        <v>0</v>
      </c>
      <c r="J2468" s="42" t="n">
        <v>3638.89</v>
      </c>
      <c r="K2468" s="42" t="n">
        <v>398.97</v>
      </c>
      <c r="L2468" s="42" t="n">
        <v>7</v>
      </c>
      <c r="M2468" s="42" t="n">
        <v>26</v>
      </c>
      <c r="N2468" s="42" t="n">
        <v>2989.93</v>
      </c>
      <c r="O2468" s="42" t="n">
        <v>3638.89</v>
      </c>
      <c r="P2468" s="42" t="n">
        <v>0</v>
      </c>
      <c r="Q2468" s="42" t="n">
        <v>0</v>
      </c>
      <c r="R2468" s="42" t="n">
        <v>0</v>
      </c>
      <c r="S2468" s="42">
        <f>N2468-(J2468-K2468)</f>
        <v/>
      </c>
      <c r="T2468">
        <f>IF(N2468=0,0,IF(AND(ABS(S2468)&gt;Calc!$B$8,ABS(S2468)/ABS(N2468)&gt;Calc!$B$9),1,0))</f>
        <v/>
      </c>
      <c r="U2468">
        <f>IF(AND(A2468=Calc!$B$3,OR(Calc!$B$6="*",G2468=Calc!$B$6),OR(Calc!$B$7="*",F2468=Calc!$B$7)),1,0)</f>
        <v/>
      </c>
      <c r="V2468">
        <f>IF(AND(U2468=1,J2468&gt;0),J2468+ROW()/1000000,0)</f>
        <v/>
      </c>
      <c r="W2468">
        <f>IF(AND(U2468=1,OR(N2468&lt;&gt;0,J2468&lt;&gt;0)),ABS(S2468)+ROW()/1000000,0)</f>
        <v/>
      </c>
      <c r="X2468">
        <f>IF(AND(U2468=1,T2468=1,C2468&lt;&gt;0),ABS(S2468)+ROW()/1000000,0)</f>
        <v/>
      </c>
    </row>
    <row r="2469">
      <c r="A2469" t="n">
        <v>202003</v>
      </c>
      <c r="B2469" t="inlineStr">
        <is>
          <t>03/2020</t>
        </is>
      </c>
      <c r="C2469" t="n">
        <v>56</v>
      </c>
      <c r="D2469" t="inlineStr">
        <is>
          <t>S56</t>
        </is>
      </c>
      <c r="E2469" t="inlineStr">
        <is>
          <t>Nexa New Hampshire (S56)</t>
        </is>
      </c>
      <c r="F2469" t="inlineStr">
        <is>
          <t>Mỹ</t>
        </is>
      </c>
      <c r="G2469" t="inlineStr">
        <is>
          <t>POS</t>
        </is>
      </c>
      <c r="H2469" s="42" t="n">
        <v>25297.3</v>
      </c>
      <c r="I2469" s="42" t="n">
        <v>0</v>
      </c>
      <c r="J2469" s="42" t="n">
        <v>25297.3</v>
      </c>
      <c r="K2469" s="42" t="n">
        <v>53.7</v>
      </c>
      <c r="L2469" s="42" t="n">
        <v>5</v>
      </c>
      <c r="M2469" s="42" t="n">
        <v>44</v>
      </c>
      <c r="N2469" s="42" t="n">
        <v>25243.6</v>
      </c>
      <c r="O2469" s="42" t="n">
        <v>25297.3</v>
      </c>
      <c r="P2469" s="42" t="n">
        <v>0</v>
      </c>
      <c r="Q2469" s="42" t="n">
        <v>0</v>
      </c>
      <c r="R2469" s="42" t="n">
        <v>0</v>
      </c>
      <c r="S2469" s="42">
        <f>N2469-(J2469-K2469)</f>
        <v/>
      </c>
      <c r="T2469">
        <f>IF(N2469=0,0,IF(AND(ABS(S2469)&gt;Calc!$B$8,ABS(S2469)/ABS(N2469)&gt;Calc!$B$9),1,0))</f>
        <v/>
      </c>
      <c r="U2469">
        <f>IF(AND(A2469=Calc!$B$3,OR(Calc!$B$6="*",G2469=Calc!$B$6),OR(Calc!$B$7="*",F2469=Calc!$B$7)),1,0)</f>
        <v/>
      </c>
      <c r="V2469">
        <f>IF(AND(U2469=1,J2469&gt;0),J2469+ROW()/1000000,0)</f>
        <v/>
      </c>
      <c r="W2469">
        <f>IF(AND(U2469=1,OR(N2469&lt;&gt;0,J2469&lt;&gt;0)),ABS(S2469)+ROW()/1000000,0)</f>
        <v/>
      </c>
      <c r="X2469">
        <f>IF(AND(U2469=1,T2469=1,C2469&lt;&gt;0),ABS(S2469)+ROW()/1000000,0)</f>
        <v/>
      </c>
    </row>
    <row r="2470">
      <c r="A2470" t="n">
        <v>202003</v>
      </c>
      <c r="B2470" t="inlineStr">
        <is>
          <t>03/2020</t>
        </is>
      </c>
      <c r="C2470" t="n">
        <v>57</v>
      </c>
      <c r="D2470" t="inlineStr">
        <is>
          <t>S57</t>
        </is>
      </c>
      <c r="E2470" t="inlineStr">
        <is>
          <t>Nexa New Mexico (S57)</t>
        </is>
      </c>
      <c r="F2470" t="inlineStr">
        <is>
          <t>Mỹ</t>
        </is>
      </c>
      <c r="G2470" t="inlineStr">
        <is>
          <t>POS</t>
        </is>
      </c>
      <c r="H2470" s="42" t="n">
        <v>9287.889999999999</v>
      </c>
      <c r="I2470" s="42" t="n">
        <v>0</v>
      </c>
      <c r="J2470" s="42" t="n">
        <v>9287.889999999999</v>
      </c>
      <c r="K2470" s="42" t="n">
        <v>2358.94</v>
      </c>
      <c r="L2470" s="42" t="n">
        <v>3</v>
      </c>
      <c r="M2470" s="42" t="n">
        <v>24</v>
      </c>
      <c r="N2470" s="42" t="n">
        <v>6928.95</v>
      </c>
      <c r="O2470" s="42" t="n">
        <v>9287.889999999999</v>
      </c>
      <c r="P2470" s="42" t="n">
        <v>0</v>
      </c>
      <c r="Q2470" s="42" t="n">
        <v>0</v>
      </c>
      <c r="R2470" s="42" t="n">
        <v>0</v>
      </c>
      <c r="S2470" s="42">
        <f>N2470-(J2470-K2470)</f>
        <v/>
      </c>
      <c r="T2470">
        <f>IF(N2470=0,0,IF(AND(ABS(S2470)&gt;Calc!$B$8,ABS(S2470)/ABS(N2470)&gt;Calc!$B$9),1,0))</f>
        <v/>
      </c>
      <c r="U2470">
        <f>IF(AND(A2470=Calc!$B$3,OR(Calc!$B$6="*",G2470=Calc!$B$6),OR(Calc!$B$7="*",F2470=Calc!$B$7)),1,0)</f>
        <v/>
      </c>
      <c r="V2470">
        <f>IF(AND(U2470=1,J2470&gt;0),J2470+ROW()/1000000,0)</f>
        <v/>
      </c>
      <c r="W2470">
        <f>IF(AND(U2470=1,OR(N2470&lt;&gt;0,J2470&lt;&gt;0)),ABS(S2470)+ROW()/1000000,0)</f>
        <v/>
      </c>
      <c r="X2470">
        <f>IF(AND(U2470=1,T2470=1,C2470&lt;&gt;0),ABS(S2470)+ROW()/1000000,0)</f>
        <v/>
      </c>
    </row>
    <row r="2471">
      <c r="A2471" t="n">
        <v>202003</v>
      </c>
      <c r="B2471" t="inlineStr">
        <is>
          <t>03/2020</t>
        </is>
      </c>
      <c r="C2471" t="n">
        <v>59</v>
      </c>
      <c r="D2471" t="inlineStr">
        <is>
          <t>S59</t>
        </is>
      </c>
      <c r="E2471" t="inlineStr">
        <is>
          <t>Nexa Oregon (S59)</t>
        </is>
      </c>
      <c r="F2471" t="inlineStr">
        <is>
          <t>Mỹ</t>
        </is>
      </c>
      <c r="G2471" t="inlineStr">
        <is>
          <t>POS</t>
        </is>
      </c>
      <c r="H2471" s="42" t="n">
        <v>2944.92</v>
      </c>
      <c r="I2471" s="42" t="n">
        <v>0</v>
      </c>
      <c r="J2471" s="42" t="n">
        <v>2944.92</v>
      </c>
      <c r="K2471" s="42" t="n">
        <v>1799.94</v>
      </c>
      <c r="L2471" s="42" t="n">
        <v>3</v>
      </c>
      <c r="M2471" s="42" t="n">
        <v>13</v>
      </c>
      <c r="N2471" s="42" t="n">
        <v>1144.98</v>
      </c>
      <c r="O2471" s="42" t="n">
        <v>2944.92</v>
      </c>
      <c r="P2471" s="42" t="n">
        <v>0</v>
      </c>
      <c r="Q2471" s="42" t="n">
        <v>0</v>
      </c>
      <c r="R2471" s="42" t="n">
        <v>0</v>
      </c>
      <c r="S2471" s="42">
        <f>N2471-(J2471-K2471)</f>
        <v/>
      </c>
      <c r="T2471">
        <f>IF(N2471=0,0,IF(AND(ABS(S2471)&gt;Calc!$B$8,ABS(S2471)/ABS(N2471)&gt;Calc!$B$9),1,0))</f>
        <v/>
      </c>
      <c r="U2471">
        <f>IF(AND(A2471=Calc!$B$3,OR(Calc!$B$6="*",G2471=Calc!$B$6),OR(Calc!$B$7="*",F2471=Calc!$B$7)),1,0)</f>
        <v/>
      </c>
      <c r="V2471">
        <f>IF(AND(U2471=1,J2471&gt;0),J2471+ROW()/1000000,0)</f>
        <v/>
      </c>
      <c r="W2471">
        <f>IF(AND(U2471=1,OR(N2471&lt;&gt;0,J2471&lt;&gt;0)),ABS(S2471)+ROW()/1000000,0)</f>
        <v/>
      </c>
      <c r="X2471">
        <f>IF(AND(U2471=1,T2471=1,C2471&lt;&gt;0),ABS(S2471)+ROW()/1000000,0)</f>
        <v/>
      </c>
    </row>
    <row r="2472">
      <c r="A2472" t="n">
        <v>202003</v>
      </c>
      <c r="B2472" t="inlineStr">
        <is>
          <t>03/2020</t>
        </is>
      </c>
      <c r="C2472" t="n">
        <v>61</v>
      </c>
      <c r="D2472" t="inlineStr">
        <is>
          <t>S61</t>
        </is>
      </c>
      <c r="E2472" t="inlineStr">
        <is>
          <t>Nexa South Carolina (S61)</t>
        </is>
      </c>
      <c r="F2472" t="inlineStr">
        <is>
          <t>Mỹ</t>
        </is>
      </c>
      <c r="G2472" t="inlineStr">
        <is>
          <t>POS</t>
        </is>
      </c>
      <c r="H2472" s="42" t="n">
        <v>10841.12</v>
      </c>
      <c r="I2472" s="42" t="n">
        <v>0</v>
      </c>
      <c r="J2472" s="42" t="n">
        <v>10841.12</v>
      </c>
      <c r="K2472" s="42" t="n">
        <v>56.99</v>
      </c>
      <c r="L2472" s="42" t="n">
        <v>10</v>
      </c>
      <c r="M2472" s="42" t="n">
        <v>56</v>
      </c>
      <c r="N2472" s="42" t="n">
        <v>10784.13</v>
      </c>
      <c r="O2472" s="42" t="n">
        <v>10841.12</v>
      </c>
      <c r="P2472" s="42" t="n">
        <v>0</v>
      </c>
      <c r="Q2472" s="42" t="n">
        <v>0</v>
      </c>
      <c r="R2472" s="42" t="n">
        <v>0</v>
      </c>
      <c r="S2472" s="42">
        <f>N2472-(J2472-K2472)</f>
        <v/>
      </c>
      <c r="T2472">
        <f>IF(N2472=0,0,IF(AND(ABS(S2472)&gt;Calc!$B$8,ABS(S2472)/ABS(N2472)&gt;Calc!$B$9),1,0))</f>
        <v/>
      </c>
      <c r="U2472">
        <f>IF(AND(A2472=Calc!$B$3,OR(Calc!$B$6="*",G2472=Calc!$B$6),OR(Calc!$B$7="*",F2472=Calc!$B$7)),1,0)</f>
        <v/>
      </c>
      <c r="V2472">
        <f>IF(AND(U2472=1,J2472&gt;0),J2472+ROW()/1000000,0)</f>
        <v/>
      </c>
      <c r="W2472">
        <f>IF(AND(U2472=1,OR(N2472&lt;&gt;0,J2472&lt;&gt;0)),ABS(S2472)+ROW()/1000000,0)</f>
        <v/>
      </c>
      <c r="X2472">
        <f>IF(AND(U2472=1,T2472=1,C2472&lt;&gt;0),ABS(S2472)+ROW()/1000000,0)</f>
        <v/>
      </c>
    </row>
    <row r="2473">
      <c r="A2473" t="n">
        <v>202003</v>
      </c>
      <c r="B2473" t="inlineStr">
        <is>
          <t>03/2020</t>
        </is>
      </c>
      <c r="C2473" t="n">
        <v>62</v>
      </c>
      <c r="D2473" t="inlineStr">
        <is>
          <t>S62</t>
        </is>
      </c>
      <c r="E2473" t="inlineStr">
        <is>
          <t>Nexa South Dakota (S62)</t>
        </is>
      </c>
      <c r="F2473" t="inlineStr">
        <is>
          <t>Mỹ</t>
        </is>
      </c>
      <c r="G2473" t="inlineStr">
        <is>
          <t>POS</t>
        </is>
      </c>
      <c r="H2473" s="42" t="n">
        <v>8545.18</v>
      </c>
      <c r="I2473" s="42" t="n">
        <v>6.45</v>
      </c>
      <c r="J2473" s="42" t="n">
        <v>8538.73</v>
      </c>
      <c r="K2473" s="42" t="n">
        <v>582.89</v>
      </c>
      <c r="L2473" s="42" t="n">
        <v>10</v>
      </c>
      <c r="M2473" s="42" t="n">
        <v>35</v>
      </c>
      <c r="N2473" s="42" t="n">
        <v>7955.84</v>
      </c>
      <c r="O2473" s="42" t="n">
        <v>8538.73</v>
      </c>
      <c r="P2473" s="42" t="n">
        <v>0</v>
      </c>
      <c r="Q2473" s="42" t="n">
        <v>0</v>
      </c>
      <c r="R2473" s="42" t="n">
        <v>0</v>
      </c>
      <c r="S2473" s="42">
        <f>N2473-(J2473-K2473)</f>
        <v/>
      </c>
      <c r="T2473">
        <f>IF(N2473=0,0,IF(AND(ABS(S2473)&gt;Calc!$B$8,ABS(S2473)/ABS(N2473)&gt;Calc!$B$9),1,0))</f>
        <v/>
      </c>
      <c r="U2473">
        <f>IF(AND(A2473=Calc!$B$3,OR(Calc!$B$6="*",G2473=Calc!$B$6),OR(Calc!$B$7="*",F2473=Calc!$B$7)),1,0)</f>
        <v/>
      </c>
      <c r="V2473">
        <f>IF(AND(U2473=1,J2473&gt;0),J2473+ROW()/1000000,0)</f>
        <v/>
      </c>
      <c r="W2473">
        <f>IF(AND(U2473=1,OR(N2473&lt;&gt;0,J2473&lt;&gt;0)),ABS(S2473)+ROW()/1000000,0)</f>
        <v/>
      </c>
      <c r="X2473">
        <f>IF(AND(U2473=1,T2473=1,C2473&lt;&gt;0),ABS(S2473)+ROW()/1000000,0)</f>
        <v/>
      </c>
    </row>
    <row r="2474">
      <c r="A2474" t="n">
        <v>202003</v>
      </c>
      <c r="B2474" t="inlineStr">
        <is>
          <t>03/2020</t>
        </is>
      </c>
      <c r="C2474" t="n">
        <v>64</v>
      </c>
      <c r="D2474" t="inlineStr">
        <is>
          <t>S64</t>
        </is>
      </c>
      <c r="E2474" t="inlineStr">
        <is>
          <t>Nexa Washington DC (S64)</t>
        </is>
      </c>
      <c r="F2474" t="inlineStr">
        <is>
          <t>Mỹ</t>
        </is>
      </c>
      <c r="G2474" t="inlineStr">
        <is>
          <t>POS</t>
        </is>
      </c>
      <c r="H2474" s="42" t="n">
        <v>21217.66</v>
      </c>
      <c r="I2474" s="42" t="n">
        <v>0</v>
      </c>
      <c r="J2474" s="42" t="n">
        <v>21217.66</v>
      </c>
      <c r="K2474" s="42" t="n">
        <v>272.78</v>
      </c>
      <c r="L2474" s="42" t="n">
        <v>6</v>
      </c>
      <c r="M2474" s="42" t="n">
        <v>44</v>
      </c>
      <c r="N2474" s="42" t="n">
        <v>20944.88</v>
      </c>
      <c r="O2474" s="42" t="n">
        <v>21217.66</v>
      </c>
      <c r="P2474" s="42" t="n">
        <v>0</v>
      </c>
      <c r="Q2474" s="42" t="n">
        <v>0</v>
      </c>
      <c r="R2474" s="42" t="n">
        <v>0</v>
      </c>
      <c r="S2474" s="42">
        <f>N2474-(J2474-K2474)</f>
        <v/>
      </c>
      <c r="T2474">
        <f>IF(N2474=0,0,IF(AND(ABS(S2474)&gt;Calc!$B$8,ABS(S2474)/ABS(N2474)&gt;Calc!$B$9),1,0))</f>
        <v/>
      </c>
      <c r="U2474">
        <f>IF(AND(A2474=Calc!$B$3,OR(Calc!$B$6="*",G2474=Calc!$B$6),OR(Calc!$B$7="*",F2474=Calc!$B$7)),1,0)</f>
        <v/>
      </c>
      <c r="V2474">
        <f>IF(AND(U2474=1,J2474&gt;0),J2474+ROW()/1000000,0)</f>
        <v/>
      </c>
      <c r="W2474">
        <f>IF(AND(U2474=1,OR(N2474&lt;&gt;0,J2474&lt;&gt;0)),ABS(S2474)+ROW()/1000000,0)</f>
        <v/>
      </c>
      <c r="X2474">
        <f>IF(AND(U2474=1,T2474=1,C2474&lt;&gt;0),ABS(S2474)+ROW()/1000000,0)</f>
        <v/>
      </c>
    </row>
    <row r="2475">
      <c r="A2475" t="n">
        <v>202003</v>
      </c>
      <c r="B2475" t="inlineStr">
        <is>
          <t>03/2020</t>
        </is>
      </c>
      <c r="C2475" t="n">
        <v>65</v>
      </c>
      <c r="D2475" t="inlineStr">
        <is>
          <t>S65</t>
        </is>
      </c>
      <c r="E2475" t="inlineStr">
        <is>
          <t>Nexa West Virginia (S65)</t>
        </is>
      </c>
      <c r="F2475" t="inlineStr">
        <is>
          <t>Mỹ</t>
        </is>
      </c>
      <c r="G2475" t="inlineStr">
        <is>
          <t>POS</t>
        </is>
      </c>
      <c r="H2475" s="42" t="n">
        <v>36350.06</v>
      </c>
      <c r="I2475" s="42" t="n">
        <v>0</v>
      </c>
      <c r="J2475" s="42" t="n">
        <v>36350.06</v>
      </c>
      <c r="K2475" s="42" t="n">
        <v>230</v>
      </c>
      <c r="L2475" s="42" t="n">
        <v>10</v>
      </c>
      <c r="M2475" s="42" t="n">
        <v>100</v>
      </c>
      <c r="N2475" s="42" t="n">
        <v>36120.06</v>
      </c>
      <c r="O2475" s="42" t="n">
        <v>36350.06</v>
      </c>
      <c r="P2475" s="42" t="n">
        <v>0</v>
      </c>
      <c r="Q2475" s="42" t="n">
        <v>0</v>
      </c>
      <c r="R2475" s="42" t="n">
        <v>0</v>
      </c>
      <c r="S2475" s="42">
        <f>N2475-(J2475-K2475)</f>
        <v/>
      </c>
      <c r="T2475">
        <f>IF(N2475=0,0,IF(AND(ABS(S2475)&gt;Calc!$B$8,ABS(S2475)/ABS(N2475)&gt;Calc!$B$9),1,0))</f>
        <v/>
      </c>
      <c r="U2475">
        <f>IF(AND(A2475=Calc!$B$3,OR(Calc!$B$6="*",G2475=Calc!$B$6),OR(Calc!$B$7="*",F2475=Calc!$B$7)),1,0)</f>
        <v/>
      </c>
      <c r="V2475">
        <f>IF(AND(U2475=1,J2475&gt;0),J2475+ROW()/1000000,0)</f>
        <v/>
      </c>
      <c r="W2475">
        <f>IF(AND(U2475=1,OR(N2475&lt;&gt;0,J2475&lt;&gt;0)),ABS(S2475)+ROW()/1000000,0)</f>
        <v/>
      </c>
      <c r="X2475">
        <f>IF(AND(U2475=1,T2475=1,C2475&lt;&gt;0),ABS(S2475)+ROW()/1000000,0)</f>
        <v/>
      </c>
    </row>
    <row r="2476">
      <c r="A2476" t="n">
        <v>202003</v>
      </c>
      <c r="B2476" t="inlineStr">
        <is>
          <t>03/2020</t>
        </is>
      </c>
      <c r="C2476" t="n">
        <v>66</v>
      </c>
      <c r="D2476" t="inlineStr">
        <is>
          <t>S66</t>
        </is>
      </c>
      <c r="E2476" t="inlineStr">
        <is>
          <t>Nexa Wyoming (S66)</t>
        </is>
      </c>
      <c r="F2476" t="inlineStr">
        <is>
          <t>Mỹ</t>
        </is>
      </c>
      <c r="G2476" t="inlineStr">
        <is>
          <t>POS</t>
        </is>
      </c>
      <c r="H2476" s="42" t="n">
        <v>9020.08</v>
      </c>
      <c r="I2476" s="42" t="n">
        <v>45.9</v>
      </c>
      <c r="J2476" s="42" t="n">
        <v>8974.18</v>
      </c>
      <c r="K2476" s="42" t="n">
        <v>0</v>
      </c>
      <c r="L2476" s="42" t="n">
        <v>4</v>
      </c>
      <c r="M2476" s="42" t="n">
        <v>26</v>
      </c>
      <c r="N2476" s="42" t="n">
        <v>8974.18</v>
      </c>
      <c r="O2476" s="42" t="n">
        <v>8974.18</v>
      </c>
      <c r="P2476" s="42" t="n">
        <v>0</v>
      </c>
      <c r="Q2476" s="42" t="n">
        <v>0</v>
      </c>
      <c r="R2476" s="42" t="n">
        <v>0</v>
      </c>
      <c r="S2476" s="42">
        <f>N2476-(J2476-K2476)</f>
        <v/>
      </c>
      <c r="T2476">
        <f>IF(N2476=0,0,IF(AND(ABS(S2476)&gt;Calc!$B$8,ABS(S2476)/ABS(N2476)&gt;Calc!$B$9),1,0))</f>
        <v/>
      </c>
      <c r="U2476">
        <f>IF(AND(A2476=Calc!$B$3,OR(Calc!$B$6="*",G2476=Calc!$B$6),OR(Calc!$B$7="*",F2476=Calc!$B$7)),1,0)</f>
        <v/>
      </c>
      <c r="V2476">
        <f>IF(AND(U2476=1,J2476&gt;0),J2476+ROW()/1000000,0)</f>
        <v/>
      </c>
      <c r="W2476">
        <f>IF(AND(U2476=1,OR(N2476&lt;&gt;0,J2476&lt;&gt;0)),ABS(S2476)+ROW()/1000000,0)</f>
        <v/>
      </c>
      <c r="X2476">
        <f>IF(AND(U2476=1,T2476=1,C2476&lt;&gt;0),ABS(S2476)+ROW()/1000000,0)</f>
        <v/>
      </c>
    </row>
    <row r="2477">
      <c r="A2477" t="n">
        <v>202004</v>
      </c>
      <c r="B2477" t="inlineStr">
        <is>
          <t>04/2020</t>
        </is>
      </c>
      <c r="C2477" t="n">
        <v>0</v>
      </c>
      <c r="D2477" t="inlineStr">
        <is>
          <t>ONL</t>
        </is>
      </c>
      <c r="E2477" t="inlineStr">
        <is>
          <t>Nexa Online (website/app)</t>
        </is>
      </c>
      <c r="F2477" t="inlineStr">
        <is>
          <t>Online</t>
        </is>
      </c>
      <c r="G2477" t="inlineStr">
        <is>
          <t>ONLINE</t>
        </is>
      </c>
      <c r="H2477" s="42" t="n">
        <v>66139.74000000001</v>
      </c>
      <c r="I2477" s="42" t="n">
        <v>685.23</v>
      </c>
      <c r="J2477" s="42" t="n">
        <v>65454.51</v>
      </c>
      <c r="K2477" s="42" t="n">
        <v>718.99</v>
      </c>
      <c r="L2477" s="42" t="n">
        <v>22</v>
      </c>
      <c r="M2477" s="42" t="n">
        <v>191</v>
      </c>
      <c r="N2477" s="42" t="n">
        <v>17807.74</v>
      </c>
      <c r="O2477" s="42" t="n">
        <v>19396.73</v>
      </c>
      <c r="P2477" s="42" t="n">
        <v>1</v>
      </c>
      <c r="Q2477" s="42" t="n">
        <v>0</v>
      </c>
      <c r="R2477" s="42" t="n">
        <v>0</v>
      </c>
      <c r="S2477" s="42">
        <f>N2477-(J2477-K2477)</f>
        <v/>
      </c>
      <c r="T2477">
        <f>IF(N2477=0,0,IF(AND(ABS(S2477)&gt;Calc!$B$8,ABS(S2477)/ABS(N2477)&gt;Calc!$B$9),1,0))</f>
        <v/>
      </c>
      <c r="U2477">
        <f>IF(AND(A2477=Calc!$B$3,OR(Calc!$B$6="*",G2477=Calc!$B$6),OR(Calc!$B$7="*",F2477=Calc!$B$7)),1,0)</f>
        <v/>
      </c>
      <c r="V2477">
        <f>IF(AND(U2477=1,J2477&gt;0),J2477+ROW()/1000000,0)</f>
        <v/>
      </c>
      <c r="W2477">
        <f>IF(AND(U2477=1,OR(N2477&lt;&gt;0,J2477&lt;&gt;0)),ABS(S2477)+ROW()/1000000,0)</f>
        <v/>
      </c>
      <c r="X2477">
        <f>IF(AND(U2477=1,T2477=1,C2477&lt;&gt;0),ABS(S2477)+ROW()/1000000,0)</f>
        <v/>
      </c>
    </row>
    <row r="2478">
      <c r="A2478" t="n">
        <v>202004</v>
      </c>
      <c r="B2478" t="inlineStr">
        <is>
          <t>04/2020</t>
        </is>
      </c>
      <c r="C2478" t="n">
        <v>5</v>
      </c>
      <c r="D2478" t="inlineStr">
        <is>
          <t>S05</t>
        </is>
      </c>
      <c r="E2478" t="inlineStr">
        <is>
          <t>Nexa Victoria (S05)</t>
        </is>
      </c>
      <c r="F2478" t="inlineStr">
        <is>
          <t>Úc</t>
        </is>
      </c>
      <c r="G2478" t="inlineStr">
        <is>
          <t>POS</t>
        </is>
      </c>
      <c r="H2478" s="42" t="n">
        <v>3472.99</v>
      </c>
      <c r="I2478" s="42" t="n">
        <v>0</v>
      </c>
      <c r="J2478" s="42" t="n">
        <v>3472.99</v>
      </c>
      <c r="K2478" s="42" t="n">
        <v>0</v>
      </c>
      <c r="L2478" s="42" t="n">
        <v>2</v>
      </c>
      <c r="M2478" s="42" t="n">
        <v>6</v>
      </c>
      <c r="N2478" s="42" t="n">
        <v>3472.99</v>
      </c>
      <c r="O2478" s="42" t="n">
        <v>3472.99</v>
      </c>
      <c r="P2478" s="42" t="n">
        <v>0</v>
      </c>
      <c r="Q2478" s="42" t="n">
        <v>0</v>
      </c>
      <c r="R2478" s="42" t="n">
        <v>0</v>
      </c>
      <c r="S2478" s="42">
        <f>N2478-(J2478-K2478)</f>
        <v/>
      </c>
      <c r="T2478">
        <f>IF(N2478=0,0,IF(AND(ABS(S2478)&gt;Calc!$B$8,ABS(S2478)/ABS(N2478)&gt;Calc!$B$9),1,0))</f>
        <v/>
      </c>
      <c r="U2478">
        <f>IF(AND(A2478=Calc!$B$3,OR(Calc!$B$6="*",G2478=Calc!$B$6),OR(Calc!$B$7="*",F2478=Calc!$B$7)),1,0)</f>
        <v/>
      </c>
      <c r="V2478">
        <f>IF(AND(U2478=1,J2478&gt;0),J2478+ROW()/1000000,0)</f>
        <v/>
      </c>
      <c r="W2478">
        <f>IF(AND(U2478=1,OR(N2478&lt;&gt;0,J2478&lt;&gt;0)),ABS(S2478)+ROW()/1000000,0)</f>
        <v/>
      </c>
      <c r="X2478">
        <f>IF(AND(U2478=1,T2478=1,C2478&lt;&gt;0),ABS(S2478)+ROW()/1000000,0)</f>
        <v/>
      </c>
    </row>
    <row r="2479">
      <c r="A2479" t="n">
        <v>202004</v>
      </c>
      <c r="B2479" t="inlineStr">
        <is>
          <t>04/2020</t>
        </is>
      </c>
      <c r="C2479" t="n">
        <v>6</v>
      </c>
      <c r="D2479" t="inlineStr">
        <is>
          <t>S06</t>
        </is>
      </c>
      <c r="E2479" t="inlineStr">
        <is>
          <t>Nexa Western Australia (S06)</t>
        </is>
      </c>
      <c r="F2479" t="inlineStr">
        <is>
          <t>Úc</t>
        </is>
      </c>
      <c r="G2479" t="inlineStr">
        <is>
          <t>POS</t>
        </is>
      </c>
      <c r="H2479" s="42" t="n">
        <v>6758.35</v>
      </c>
      <c r="I2479" s="42" t="n">
        <v>0</v>
      </c>
      <c r="J2479" s="42" t="n">
        <v>6758.35</v>
      </c>
      <c r="K2479" s="42" t="n">
        <v>0</v>
      </c>
      <c r="L2479" s="42" t="n">
        <v>1</v>
      </c>
      <c r="M2479" s="42" t="n">
        <v>24</v>
      </c>
      <c r="N2479" s="42" t="n">
        <v>6758.35</v>
      </c>
      <c r="O2479" s="42" t="n">
        <v>6758.35</v>
      </c>
      <c r="P2479" s="42" t="n">
        <v>0</v>
      </c>
      <c r="Q2479" s="42" t="n">
        <v>0</v>
      </c>
      <c r="R2479" s="42" t="n">
        <v>0</v>
      </c>
      <c r="S2479" s="42">
        <f>N2479-(J2479-K2479)</f>
        <v/>
      </c>
      <c r="T2479">
        <f>IF(N2479=0,0,IF(AND(ABS(S2479)&gt;Calc!$B$8,ABS(S2479)/ABS(N2479)&gt;Calc!$B$9),1,0))</f>
        <v/>
      </c>
      <c r="U2479">
        <f>IF(AND(A2479=Calc!$B$3,OR(Calc!$B$6="*",G2479=Calc!$B$6),OR(Calc!$B$7="*",F2479=Calc!$B$7)),1,0)</f>
        <v/>
      </c>
      <c r="V2479">
        <f>IF(AND(U2479=1,J2479&gt;0),J2479+ROW()/1000000,0)</f>
        <v/>
      </c>
      <c r="W2479">
        <f>IF(AND(U2479=1,OR(N2479&lt;&gt;0,J2479&lt;&gt;0)),ABS(S2479)+ROW()/1000000,0)</f>
        <v/>
      </c>
      <c r="X2479">
        <f>IF(AND(U2479=1,T2479=1,C2479&lt;&gt;0),ABS(S2479)+ROW()/1000000,0)</f>
        <v/>
      </c>
    </row>
    <row r="2480">
      <c r="A2480" t="n">
        <v>202004</v>
      </c>
      <c r="B2480" t="inlineStr">
        <is>
          <t>04/2020</t>
        </is>
      </c>
      <c r="C2480" t="n">
        <v>8</v>
      </c>
      <c r="D2480" t="inlineStr">
        <is>
          <t>S08</t>
        </is>
      </c>
      <c r="E2480" t="inlineStr">
        <is>
          <t>Nexa Newfoundland and Labrador (S08)</t>
        </is>
      </c>
      <c r="F2480" t="inlineStr">
        <is>
          <t>Canada</t>
        </is>
      </c>
      <c r="G2480" t="inlineStr">
        <is>
          <t>POS</t>
        </is>
      </c>
      <c r="H2480" s="42" t="n">
        <v>16600.92</v>
      </c>
      <c r="I2480" s="42" t="n">
        <v>0</v>
      </c>
      <c r="J2480" s="42" t="n">
        <v>16600.92</v>
      </c>
      <c r="K2480" s="42" t="n">
        <v>0</v>
      </c>
      <c r="L2480" s="42" t="n">
        <v>2</v>
      </c>
      <c r="M2480" s="42" t="n">
        <v>32</v>
      </c>
      <c r="N2480" s="42" t="n">
        <v>16600.92</v>
      </c>
      <c r="O2480" s="42" t="n">
        <v>16600.92</v>
      </c>
      <c r="P2480" s="42" t="n">
        <v>0</v>
      </c>
      <c r="Q2480" s="42" t="n">
        <v>0</v>
      </c>
      <c r="R2480" s="42" t="n">
        <v>0</v>
      </c>
      <c r="S2480" s="42">
        <f>N2480-(J2480-K2480)</f>
        <v/>
      </c>
      <c r="T2480">
        <f>IF(N2480=0,0,IF(AND(ABS(S2480)&gt;Calc!$B$8,ABS(S2480)/ABS(N2480)&gt;Calc!$B$9),1,0))</f>
        <v/>
      </c>
      <c r="U2480">
        <f>IF(AND(A2480=Calc!$B$3,OR(Calc!$B$6="*",G2480=Calc!$B$6),OR(Calc!$B$7="*",F2480=Calc!$B$7)),1,0)</f>
        <v/>
      </c>
      <c r="V2480">
        <f>IF(AND(U2480=1,J2480&gt;0),J2480+ROW()/1000000,0)</f>
        <v/>
      </c>
      <c r="W2480">
        <f>IF(AND(U2480=1,OR(N2480&lt;&gt;0,J2480&lt;&gt;0)),ABS(S2480)+ROW()/1000000,0)</f>
        <v/>
      </c>
      <c r="X2480">
        <f>IF(AND(U2480=1,T2480=1,C2480&lt;&gt;0),ABS(S2480)+ROW()/1000000,0)</f>
        <v/>
      </c>
    </row>
    <row r="2481">
      <c r="A2481" t="n">
        <v>202004</v>
      </c>
      <c r="B2481" t="inlineStr">
        <is>
          <t>04/2020</t>
        </is>
      </c>
      <c r="C2481" t="n">
        <v>9</v>
      </c>
      <c r="D2481" t="inlineStr">
        <is>
          <t>S09</t>
        </is>
      </c>
      <c r="E2481" t="inlineStr">
        <is>
          <t>Nexa Northwest Territories (S09)</t>
        </is>
      </c>
      <c r="F2481" t="inlineStr">
        <is>
          <t>Canada</t>
        </is>
      </c>
      <c r="G2481" t="inlineStr">
        <is>
          <t>POS</t>
        </is>
      </c>
      <c r="H2481" s="42" t="n">
        <v>10548.87</v>
      </c>
      <c r="I2481" s="42" t="n">
        <v>0</v>
      </c>
      <c r="J2481" s="42" t="n">
        <v>10548.87</v>
      </c>
      <c r="K2481" s="42" t="n">
        <v>0</v>
      </c>
      <c r="L2481" s="42" t="n">
        <v>3</v>
      </c>
      <c r="M2481" s="42" t="n">
        <v>32</v>
      </c>
      <c r="N2481" s="42" t="n">
        <v>10548.87</v>
      </c>
      <c r="O2481" s="42" t="n">
        <v>10548.87</v>
      </c>
      <c r="P2481" s="42" t="n">
        <v>0</v>
      </c>
      <c r="Q2481" s="42" t="n">
        <v>0</v>
      </c>
      <c r="R2481" s="42" t="n">
        <v>0</v>
      </c>
      <c r="S2481" s="42">
        <f>N2481-(J2481-K2481)</f>
        <v/>
      </c>
      <c r="T2481">
        <f>IF(N2481=0,0,IF(AND(ABS(S2481)&gt;Calc!$B$8,ABS(S2481)/ABS(N2481)&gt;Calc!$B$9),1,0))</f>
        <v/>
      </c>
      <c r="U2481">
        <f>IF(AND(A2481=Calc!$B$3,OR(Calc!$B$6="*",G2481=Calc!$B$6),OR(Calc!$B$7="*",F2481=Calc!$B$7)),1,0)</f>
        <v/>
      </c>
      <c r="V2481">
        <f>IF(AND(U2481=1,J2481&gt;0),J2481+ROW()/1000000,0)</f>
        <v/>
      </c>
      <c r="W2481">
        <f>IF(AND(U2481=1,OR(N2481&lt;&gt;0,J2481&lt;&gt;0)),ABS(S2481)+ROW()/1000000,0)</f>
        <v/>
      </c>
      <c r="X2481">
        <f>IF(AND(U2481=1,T2481=1,C2481&lt;&gt;0),ABS(S2481)+ROW()/1000000,0)</f>
        <v/>
      </c>
    </row>
    <row r="2482">
      <c r="A2482" t="n">
        <v>202004</v>
      </c>
      <c r="B2482" t="inlineStr">
        <is>
          <t>04/2020</t>
        </is>
      </c>
      <c r="C2482" t="n">
        <v>10</v>
      </c>
      <c r="D2482" t="inlineStr">
        <is>
          <t>S10</t>
        </is>
      </c>
      <c r="E2482" t="inlineStr">
        <is>
          <t>Nexa Nunavut (S10)</t>
        </is>
      </c>
      <c r="F2482" t="inlineStr">
        <is>
          <t>Canada</t>
        </is>
      </c>
      <c r="G2482" t="inlineStr">
        <is>
          <t>POS</t>
        </is>
      </c>
      <c r="H2482" s="42" t="n">
        <v>0</v>
      </c>
      <c r="I2482" s="42" t="n">
        <v>0</v>
      </c>
      <c r="J2482" s="42" t="n">
        <v>0</v>
      </c>
      <c r="K2482" s="42" t="n">
        <v>192</v>
      </c>
      <c r="L2482" s="42" t="n">
        <v>0</v>
      </c>
      <c r="M2482" s="42" t="n">
        <v>0</v>
      </c>
      <c r="N2482" s="42" t="n">
        <v>-192</v>
      </c>
      <c r="O2482" s="42" t="n">
        <v>0</v>
      </c>
      <c r="P2482" s="42" t="n">
        <v>0</v>
      </c>
      <c r="Q2482" s="42" t="n">
        <v>0</v>
      </c>
      <c r="R2482" s="42" t="n">
        <v>0</v>
      </c>
      <c r="S2482" s="42">
        <f>N2482-(J2482-K2482)</f>
        <v/>
      </c>
      <c r="T2482">
        <f>IF(N2482=0,0,IF(AND(ABS(S2482)&gt;Calc!$B$8,ABS(S2482)/ABS(N2482)&gt;Calc!$B$9),1,0))</f>
        <v/>
      </c>
      <c r="U2482">
        <f>IF(AND(A2482=Calc!$B$3,OR(Calc!$B$6="*",G2482=Calc!$B$6),OR(Calc!$B$7="*",F2482=Calc!$B$7)),1,0)</f>
        <v/>
      </c>
      <c r="V2482">
        <f>IF(AND(U2482=1,J2482&gt;0),J2482+ROW()/1000000,0)</f>
        <v/>
      </c>
      <c r="W2482">
        <f>IF(AND(U2482=1,OR(N2482&lt;&gt;0,J2482&lt;&gt;0)),ABS(S2482)+ROW()/1000000,0)</f>
        <v/>
      </c>
      <c r="X2482">
        <f>IF(AND(U2482=1,T2482=1,C2482&lt;&gt;0),ABS(S2482)+ROW()/1000000,0)</f>
        <v/>
      </c>
    </row>
    <row r="2483">
      <c r="A2483" t="n">
        <v>202004</v>
      </c>
      <c r="B2483" t="inlineStr">
        <is>
          <t>04/2020</t>
        </is>
      </c>
      <c r="C2483" t="n">
        <v>13</v>
      </c>
      <c r="D2483" t="inlineStr">
        <is>
          <t>S13</t>
        </is>
      </c>
      <c r="E2483" t="inlineStr">
        <is>
          <t>Nexa Corse (S13)</t>
        </is>
      </c>
      <c r="F2483" t="inlineStr">
        <is>
          <t>Pháp</t>
        </is>
      </c>
      <c r="G2483" t="inlineStr">
        <is>
          <t>POS</t>
        </is>
      </c>
      <c r="H2483" s="42" t="n">
        <v>733.78</v>
      </c>
      <c r="I2483" s="42" t="n">
        <v>0</v>
      </c>
      <c r="J2483" s="42" t="n">
        <v>733.78</v>
      </c>
      <c r="K2483" s="42" t="n">
        <v>0</v>
      </c>
      <c r="L2483" s="42" t="n">
        <v>1</v>
      </c>
      <c r="M2483" s="42" t="n">
        <v>4</v>
      </c>
      <c r="N2483" s="42" t="n">
        <v>733.78</v>
      </c>
      <c r="O2483" s="42" t="n">
        <v>733.78</v>
      </c>
      <c r="P2483" s="42" t="n">
        <v>0</v>
      </c>
      <c r="Q2483" s="42" t="n">
        <v>0</v>
      </c>
      <c r="R2483" s="42" t="n">
        <v>1</v>
      </c>
      <c r="S2483" s="42">
        <f>N2483-(J2483-K2483)</f>
        <v/>
      </c>
      <c r="T2483">
        <f>IF(N2483=0,0,IF(AND(ABS(S2483)&gt;Calc!$B$8,ABS(S2483)/ABS(N2483)&gt;Calc!$B$9),1,0))</f>
        <v/>
      </c>
      <c r="U2483">
        <f>IF(AND(A2483=Calc!$B$3,OR(Calc!$B$6="*",G2483=Calc!$B$6),OR(Calc!$B$7="*",F2483=Calc!$B$7)),1,0)</f>
        <v/>
      </c>
      <c r="V2483">
        <f>IF(AND(U2483=1,J2483&gt;0),J2483+ROW()/1000000,0)</f>
        <v/>
      </c>
      <c r="W2483">
        <f>IF(AND(U2483=1,OR(N2483&lt;&gt;0,J2483&lt;&gt;0)),ABS(S2483)+ROW()/1000000,0)</f>
        <v/>
      </c>
      <c r="X2483">
        <f>IF(AND(U2483=1,T2483=1,C2483&lt;&gt;0),ABS(S2483)+ROW()/1000000,0)</f>
        <v/>
      </c>
    </row>
    <row r="2484">
      <c r="A2484" t="n">
        <v>202004</v>
      </c>
      <c r="B2484" t="inlineStr">
        <is>
          <t>04/2020</t>
        </is>
      </c>
      <c r="C2484" t="n">
        <v>14</v>
      </c>
      <c r="D2484" t="inlineStr">
        <is>
          <t>S14</t>
        </is>
      </c>
      <c r="E2484" t="inlineStr">
        <is>
          <t>Nexa Franche-Comté (S14)</t>
        </is>
      </c>
      <c r="F2484" t="inlineStr">
        <is>
          <t>Pháp</t>
        </is>
      </c>
      <c r="G2484" t="inlineStr">
        <is>
          <t>POS</t>
        </is>
      </c>
      <c r="H2484" s="42" t="n">
        <v>595.78</v>
      </c>
      <c r="I2484" s="42" t="n">
        <v>0</v>
      </c>
      <c r="J2484" s="42" t="n">
        <v>595.78</v>
      </c>
      <c r="K2484" s="42" t="n">
        <v>0</v>
      </c>
      <c r="L2484" s="42" t="n">
        <v>1</v>
      </c>
      <c r="M2484" s="42" t="n">
        <v>4</v>
      </c>
      <c r="N2484" s="42" t="n">
        <v>595.78</v>
      </c>
      <c r="O2484" s="42" t="n">
        <v>595.78</v>
      </c>
      <c r="P2484" s="42" t="n">
        <v>0</v>
      </c>
      <c r="Q2484" s="42" t="n">
        <v>0</v>
      </c>
      <c r="R2484" s="42" t="n">
        <v>0</v>
      </c>
      <c r="S2484" s="42">
        <f>N2484-(J2484-K2484)</f>
        <v/>
      </c>
      <c r="T2484">
        <f>IF(N2484=0,0,IF(AND(ABS(S2484)&gt;Calc!$B$8,ABS(S2484)/ABS(N2484)&gt;Calc!$B$9),1,0))</f>
        <v/>
      </c>
      <c r="U2484">
        <f>IF(AND(A2484=Calc!$B$3,OR(Calc!$B$6="*",G2484=Calc!$B$6),OR(Calc!$B$7="*",F2484=Calc!$B$7)),1,0)</f>
        <v/>
      </c>
      <c r="V2484">
        <f>IF(AND(U2484=1,J2484&gt;0),J2484+ROW()/1000000,0)</f>
        <v/>
      </c>
      <c r="W2484">
        <f>IF(AND(U2484=1,OR(N2484&lt;&gt;0,J2484&lt;&gt;0)),ABS(S2484)+ROW()/1000000,0)</f>
        <v/>
      </c>
      <c r="X2484">
        <f>IF(AND(U2484=1,T2484=1,C2484&lt;&gt;0),ABS(S2484)+ROW()/1000000,0)</f>
        <v/>
      </c>
    </row>
    <row r="2485">
      <c r="A2485" t="n">
        <v>202004</v>
      </c>
      <c r="B2485" t="inlineStr">
        <is>
          <t>04/2020</t>
        </is>
      </c>
      <c r="C2485" t="n">
        <v>21</v>
      </c>
      <c r="D2485" t="inlineStr">
        <is>
          <t>S21</t>
        </is>
      </c>
      <c r="E2485" t="inlineStr">
        <is>
          <t>Nexa Freie Hansestadt Bremen (S21)</t>
        </is>
      </c>
      <c r="F2485" t="inlineStr">
        <is>
          <t>Đức</t>
        </is>
      </c>
      <c r="G2485" t="inlineStr">
        <is>
          <t>POS</t>
        </is>
      </c>
      <c r="H2485" s="42" t="n">
        <v>1196</v>
      </c>
      <c r="I2485" s="42" t="n">
        <v>0</v>
      </c>
      <c r="J2485" s="42" t="n">
        <v>1196</v>
      </c>
      <c r="K2485" s="42" t="n">
        <v>0</v>
      </c>
      <c r="L2485" s="42" t="n">
        <v>1</v>
      </c>
      <c r="M2485" s="42" t="n">
        <v>4</v>
      </c>
      <c r="N2485" s="42" t="n">
        <v>1196</v>
      </c>
      <c r="O2485" s="42" t="n">
        <v>1196</v>
      </c>
      <c r="P2485" s="42" t="n">
        <v>0</v>
      </c>
      <c r="Q2485" s="42" t="n">
        <v>0</v>
      </c>
      <c r="R2485" s="42" t="n">
        <v>0</v>
      </c>
      <c r="S2485" s="42">
        <f>N2485-(J2485-K2485)</f>
        <v/>
      </c>
      <c r="T2485">
        <f>IF(N2485=0,0,IF(AND(ABS(S2485)&gt;Calc!$B$8,ABS(S2485)/ABS(N2485)&gt;Calc!$B$9),1,0))</f>
        <v/>
      </c>
      <c r="U2485">
        <f>IF(AND(A2485=Calc!$B$3,OR(Calc!$B$6="*",G2485=Calc!$B$6),OR(Calc!$B$7="*",F2485=Calc!$B$7)),1,0)</f>
        <v/>
      </c>
      <c r="V2485">
        <f>IF(AND(U2485=1,J2485&gt;0),J2485+ROW()/1000000,0)</f>
        <v/>
      </c>
      <c r="W2485">
        <f>IF(AND(U2485=1,OR(N2485&lt;&gt;0,J2485&lt;&gt;0)),ABS(S2485)+ROW()/1000000,0)</f>
        <v/>
      </c>
      <c r="X2485">
        <f>IF(AND(U2485=1,T2485=1,C2485&lt;&gt;0),ABS(S2485)+ROW()/1000000,0)</f>
        <v/>
      </c>
    </row>
    <row r="2486">
      <c r="A2486" t="n">
        <v>202004</v>
      </c>
      <c r="B2486" t="inlineStr">
        <is>
          <t>04/2020</t>
        </is>
      </c>
      <c r="C2486" t="n">
        <v>22</v>
      </c>
      <c r="D2486" t="inlineStr">
        <is>
          <t>S22</t>
        </is>
      </c>
      <c r="E2486" t="inlineStr">
        <is>
          <t>Nexa Freistaat Thüringen (S22)</t>
        </is>
      </c>
      <c r="F2486" t="inlineStr">
        <is>
          <t>Đức</t>
        </is>
      </c>
      <c r="G2486" t="inlineStr">
        <is>
          <t>POS</t>
        </is>
      </c>
      <c r="H2486" s="42" t="n">
        <v>3.35</v>
      </c>
      <c r="I2486" s="42" t="n">
        <v>0</v>
      </c>
      <c r="J2486" s="42" t="n">
        <v>3.35</v>
      </c>
      <c r="K2486" s="42" t="n">
        <v>0</v>
      </c>
      <c r="L2486" s="42" t="n">
        <v>1</v>
      </c>
      <c r="M2486" s="42" t="n">
        <v>1</v>
      </c>
      <c r="N2486" s="42" t="n">
        <v>3.35</v>
      </c>
      <c r="O2486" s="42" t="n">
        <v>3.35</v>
      </c>
      <c r="P2486" s="42" t="n">
        <v>0</v>
      </c>
      <c r="Q2486" s="42" t="n">
        <v>0</v>
      </c>
      <c r="R2486" s="42" t="n">
        <v>0</v>
      </c>
      <c r="S2486" s="42">
        <f>N2486-(J2486-K2486)</f>
        <v/>
      </c>
      <c r="T2486">
        <f>IF(N2486=0,0,IF(AND(ABS(S2486)&gt;Calc!$B$8,ABS(S2486)/ABS(N2486)&gt;Calc!$B$9),1,0))</f>
        <v/>
      </c>
      <c r="U2486">
        <f>IF(AND(A2486=Calc!$B$3,OR(Calc!$B$6="*",G2486=Calc!$B$6),OR(Calc!$B$7="*",F2486=Calc!$B$7)),1,0)</f>
        <v/>
      </c>
      <c r="V2486">
        <f>IF(AND(U2486=1,J2486&gt;0),J2486+ROW()/1000000,0)</f>
        <v/>
      </c>
      <c r="W2486">
        <f>IF(AND(U2486=1,OR(N2486&lt;&gt;0,J2486&lt;&gt;0)),ABS(S2486)+ROW()/1000000,0)</f>
        <v/>
      </c>
      <c r="X2486">
        <f>IF(AND(U2486=1,T2486=1,C2486&lt;&gt;0),ABS(S2486)+ROW()/1000000,0)</f>
        <v/>
      </c>
    </row>
    <row r="2487">
      <c r="A2487" t="n">
        <v>202004</v>
      </c>
      <c r="B2487" t="inlineStr">
        <is>
          <t>04/2020</t>
        </is>
      </c>
      <c r="C2487" t="n">
        <v>24</v>
      </c>
      <c r="D2487" t="inlineStr">
        <is>
          <t>S24</t>
        </is>
      </c>
      <c r="E2487" t="inlineStr">
        <is>
          <t>Nexa Hessen (S24)</t>
        </is>
      </c>
      <c r="F2487" t="inlineStr">
        <is>
          <t>Đức</t>
        </is>
      </c>
      <c r="G2487" t="inlineStr">
        <is>
          <t>POS</t>
        </is>
      </c>
      <c r="H2487" s="42" t="n">
        <v>7680.13</v>
      </c>
      <c r="I2487" s="42" t="n">
        <v>0</v>
      </c>
      <c r="J2487" s="42" t="n">
        <v>7680.13</v>
      </c>
      <c r="K2487" s="42" t="n">
        <v>0</v>
      </c>
      <c r="L2487" s="42" t="n">
        <v>2</v>
      </c>
      <c r="M2487" s="42" t="n">
        <v>27</v>
      </c>
      <c r="N2487" s="42" t="n">
        <v>7680.13</v>
      </c>
      <c r="O2487" s="42" t="n">
        <v>7680.13</v>
      </c>
      <c r="P2487" s="42" t="n">
        <v>0</v>
      </c>
      <c r="Q2487" s="42" t="n">
        <v>0</v>
      </c>
      <c r="R2487" s="42" t="n">
        <v>0</v>
      </c>
      <c r="S2487" s="42">
        <f>N2487-(J2487-K2487)</f>
        <v/>
      </c>
      <c r="T2487">
        <f>IF(N2487=0,0,IF(AND(ABS(S2487)&gt;Calc!$B$8,ABS(S2487)/ABS(N2487)&gt;Calc!$B$9),1,0))</f>
        <v/>
      </c>
      <c r="U2487">
        <f>IF(AND(A2487=Calc!$B$3,OR(Calc!$B$6="*",G2487=Calc!$B$6),OR(Calc!$B$7="*",F2487=Calc!$B$7)),1,0)</f>
        <v/>
      </c>
      <c r="V2487">
        <f>IF(AND(U2487=1,J2487&gt;0),J2487+ROW()/1000000,0)</f>
        <v/>
      </c>
      <c r="W2487">
        <f>IF(AND(U2487=1,OR(N2487&lt;&gt;0,J2487&lt;&gt;0)),ABS(S2487)+ROW()/1000000,0)</f>
        <v/>
      </c>
      <c r="X2487">
        <f>IF(AND(U2487=1,T2487=1,C2487&lt;&gt;0),ABS(S2487)+ROW()/1000000,0)</f>
        <v/>
      </c>
    </row>
    <row r="2488">
      <c r="A2488" t="n">
        <v>202004</v>
      </c>
      <c r="B2488" t="inlineStr">
        <is>
          <t>04/2020</t>
        </is>
      </c>
      <c r="C2488" t="n">
        <v>26</v>
      </c>
      <c r="D2488" t="inlineStr">
        <is>
          <t>S26</t>
        </is>
      </c>
      <c r="E2488" t="inlineStr">
        <is>
          <t>Nexa Saarland (S26)</t>
        </is>
      </c>
      <c r="F2488" t="inlineStr">
        <is>
          <t>Đức</t>
        </is>
      </c>
      <c r="G2488" t="inlineStr">
        <is>
          <t>POS</t>
        </is>
      </c>
      <c r="H2488" s="42" t="n">
        <v>1908.54</v>
      </c>
      <c r="I2488" s="42" t="n">
        <v>0</v>
      </c>
      <c r="J2488" s="42" t="n">
        <v>1908.54</v>
      </c>
      <c r="K2488" s="42" t="n">
        <v>0</v>
      </c>
      <c r="L2488" s="42" t="n">
        <v>1</v>
      </c>
      <c r="M2488" s="42" t="n">
        <v>16</v>
      </c>
      <c r="N2488" s="42" t="n">
        <v>1908.54</v>
      </c>
      <c r="O2488" s="42" t="n">
        <v>1908.54</v>
      </c>
      <c r="P2488" s="42" t="n">
        <v>0</v>
      </c>
      <c r="Q2488" s="42" t="n">
        <v>0</v>
      </c>
      <c r="R2488" s="42" t="n">
        <v>0</v>
      </c>
      <c r="S2488" s="42">
        <f>N2488-(J2488-K2488)</f>
        <v/>
      </c>
      <c r="T2488">
        <f>IF(N2488=0,0,IF(AND(ABS(S2488)&gt;Calc!$B$8,ABS(S2488)/ABS(N2488)&gt;Calc!$B$9),1,0))</f>
        <v/>
      </c>
      <c r="U2488">
        <f>IF(AND(A2488=Calc!$B$3,OR(Calc!$B$6="*",G2488=Calc!$B$6),OR(Calc!$B$7="*",F2488=Calc!$B$7)),1,0)</f>
        <v/>
      </c>
      <c r="V2488">
        <f>IF(AND(U2488=1,J2488&gt;0),J2488+ROW()/1000000,0)</f>
        <v/>
      </c>
      <c r="W2488">
        <f>IF(AND(U2488=1,OR(N2488&lt;&gt;0,J2488&lt;&gt;0)),ABS(S2488)+ROW()/1000000,0)</f>
        <v/>
      </c>
      <c r="X2488">
        <f>IF(AND(U2488=1,T2488=1,C2488&lt;&gt;0),ABS(S2488)+ROW()/1000000,0)</f>
        <v/>
      </c>
    </row>
    <row r="2489">
      <c r="A2489" t="n">
        <v>202004</v>
      </c>
      <c r="B2489" t="inlineStr">
        <is>
          <t>04/2020</t>
        </is>
      </c>
      <c r="C2489" t="n">
        <v>36</v>
      </c>
      <c r="D2489" t="inlineStr">
        <is>
          <t>S36</t>
        </is>
      </c>
      <c r="E2489" t="inlineStr">
        <is>
          <t>Nexa Armagh (S36)</t>
        </is>
      </c>
      <c r="F2489" t="inlineStr">
        <is>
          <t>Anh</t>
        </is>
      </c>
      <c r="G2489" t="inlineStr">
        <is>
          <t>POS</t>
        </is>
      </c>
      <c r="H2489" s="42" t="n">
        <v>1553.83</v>
      </c>
      <c r="I2489" s="42" t="n">
        <v>0</v>
      </c>
      <c r="J2489" s="42" t="n">
        <v>1553.83</v>
      </c>
      <c r="K2489" s="42" t="n">
        <v>0</v>
      </c>
      <c r="L2489" s="42" t="n">
        <v>2</v>
      </c>
      <c r="M2489" s="42" t="n">
        <v>22</v>
      </c>
      <c r="N2489" s="42" t="n">
        <v>1553.83</v>
      </c>
      <c r="O2489" s="42" t="n">
        <v>1553.83</v>
      </c>
      <c r="P2489" s="42" t="n">
        <v>0</v>
      </c>
      <c r="Q2489" s="42" t="n">
        <v>0</v>
      </c>
      <c r="R2489" s="42" t="n">
        <v>0</v>
      </c>
      <c r="S2489" s="42">
        <f>N2489-(J2489-K2489)</f>
        <v/>
      </c>
      <c r="T2489">
        <f>IF(N2489=0,0,IF(AND(ABS(S2489)&gt;Calc!$B$8,ABS(S2489)/ABS(N2489)&gt;Calc!$B$9),1,0))</f>
        <v/>
      </c>
      <c r="U2489">
        <f>IF(AND(A2489=Calc!$B$3,OR(Calc!$B$6="*",G2489=Calc!$B$6),OR(Calc!$B$7="*",F2489=Calc!$B$7)),1,0)</f>
        <v/>
      </c>
      <c r="V2489">
        <f>IF(AND(U2489=1,J2489&gt;0),J2489+ROW()/1000000,0)</f>
        <v/>
      </c>
      <c r="W2489">
        <f>IF(AND(U2489=1,OR(N2489&lt;&gt;0,J2489&lt;&gt;0)),ABS(S2489)+ROW()/1000000,0)</f>
        <v/>
      </c>
      <c r="X2489">
        <f>IF(AND(U2489=1,T2489=1,C2489&lt;&gt;0),ABS(S2489)+ROW()/1000000,0)</f>
        <v/>
      </c>
    </row>
    <row r="2490">
      <c r="A2490" t="n">
        <v>202004</v>
      </c>
      <c r="B2490" t="inlineStr">
        <is>
          <t>04/2020</t>
        </is>
      </c>
      <c r="C2490" t="n">
        <v>37</v>
      </c>
      <c r="D2490" t="inlineStr">
        <is>
          <t>S37</t>
        </is>
      </c>
      <c r="E2490" t="inlineStr">
        <is>
          <t>Nexa Ayrshire (S37)</t>
        </is>
      </c>
      <c r="F2490" t="inlineStr">
        <is>
          <t>Anh</t>
        </is>
      </c>
      <c r="G2490" t="inlineStr">
        <is>
          <t>POS</t>
        </is>
      </c>
      <c r="H2490" s="42" t="n">
        <v>2412</v>
      </c>
      <c r="I2490" s="42" t="n">
        <v>0</v>
      </c>
      <c r="J2490" s="42" t="n">
        <v>2412</v>
      </c>
      <c r="K2490" s="42" t="n">
        <v>0</v>
      </c>
      <c r="L2490" s="42" t="n">
        <v>1</v>
      </c>
      <c r="M2490" s="42" t="n">
        <v>9</v>
      </c>
      <c r="N2490" s="42" t="n">
        <v>2412</v>
      </c>
      <c r="O2490" s="42" t="n">
        <v>2412</v>
      </c>
      <c r="P2490" s="42" t="n">
        <v>0</v>
      </c>
      <c r="Q2490" s="42" t="n">
        <v>0</v>
      </c>
      <c r="R2490" s="42" t="n">
        <v>0</v>
      </c>
      <c r="S2490" s="42">
        <f>N2490-(J2490-K2490)</f>
        <v/>
      </c>
      <c r="T2490">
        <f>IF(N2490=0,0,IF(AND(ABS(S2490)&gt;Calc!$B$8,ABS(S2490)/ABS(N2490)&gt;Calc!$B$9),1,0))</f>
        <v/>
      </c>
      <c r="U2490">
        <f>IF(AND(A2490=Calc!$B$3,OR(Calc!$B$6="*",G2490=Calc!$B$6),OR(Calc!$B$7="*",F2490=Calc!$B$7)),1,0)</f>
        <v/>
      </c>
      <c r="V2490">
        <f>IF(AND(U2490=1,J2490&gt;0),J2490+ROW()/1000000,0)</f>
        <v/>
      </c>
      <c r="W2490">
        <f>IF(AND(U2490=1,OR(N2490&lt;&gt;0,J2490&lt;&gt;0)),ABS(S2490)+ROW()/1000000,0)</f>
        <v/>
      </c>
      <c r="X2490">
        <f>IF(AND(U2490=1,T2490=1,C2490&lt;&gt;0),ABS(S2490)+ROW()/1000000,0)</f>
        <v/>
      </c>
    </row>
    <row r="2491">
      <c r="A2491" t="n">
        <v>202004</v>
      </c>
      <c r="B2491" t="inlineStr">
        <is>
          <t>04/2020</t>
        </is>
      </c>
      <c r="C2491" t="n">
        <v>38</v>
      </c>
      <c r="D2491" t="inlineStr">
        <is>
          <t>S38</t>
        </is>
      </c>
      <c r="E2491" t="inlineStr">
        <is>
          <t>Nexa Belfast (S38)</t>
        </is>
      </c>
      <c r="F2491" t="inlineStr">
        <is>
          <t>Anh</t>
        </is>
      </c>
      <c r="G2491" t="inlineStr">
        <is>
          <t>POS</t>
        </is>
      </c>
      <c r="H2491" s="42" t="n">
        <v>7409.38</v>
      </c>
      <c r="I2491" s="42" t="n">
        <v>0</v>
      </c>
      <c r="J2491" s="42" t="n">
        <v>7409.38</v>
      </c>
      <c r="K2491" s="42" t="n">
        <v>159.99</v>
      </c>
      <c r="L2491" s="42" t="n">
        <v>2</v>
      </c>
      <c r="M2491" s="42" t="n">
        <v>8</v>
      </c>
      <c r="N2491" s="42" t="n">
        <v>7249.39</v>
      </c>
      <c r="O2491" s="42" t="n">
        <v>7409.38</v>
      </c>
      <c r="P2491" s="42" t="n">
        <v>0</v>
      </c>
      <c r="Q2491" s="42" t="n">
        <v>0</v>
      </c>
      <c r="R2491" s="42" t="n">
        <v>0</v>
      </c>
      <c r="S2491" s="42">
        <f>N2491-(J2491-K2491)</f>
        <v/>
      </c>
      <c r="T2491">
        <f>IF(N2491=0,0,IF(AND(ABS(S2491)&gt;Calc!$B$8,ABS(S2491)/ABS(N2491)&gt;Calc!$B$9),1,0))</f>
        <v/>
      </c>
      <c r="U2491">
        <f>IF(AND(A2491=Calc!$B$3,OR(Calc!$B$6="*",G2491=Calc!$B$6),OR(Calc!$B$7="*",F2491=Calc!$B$7)),1,0)</f>
        <v/>
      </c>
      <c r="V2491">
        <f>IF(AND(U2491=1,J2491&gt;0),J2491+ROW()/1000000,0)</f>
        <v/>
      </c>
      <c r="W2491">
        <f>IF(AND(U2491=1,OR(N2491&lt;&gt;0,J2491&lt;&gt;0)),ABS(S2491)+ROW()/1000000,0)</f>
        <v/>
      </c>
      <c r="X2491">
        <f>IF(AND(U2491=1,T2491=1,C2491&lt;&gt;0),ABS(S2491)+ROW()/1000000,0)</f>
        <v/>
      </c>
    </row>
    <row r="2492">
      <c r="A2492" t="n">
        <v>202004</v>
      </c>
      <c r="B2492" t="inlineStr">
        <is>
          <t>04/2020</t>
        </is>
      </c>
      <c r="C2492" t="n">
        <v>39</v>
      </c>
      <c r="D2492" t="inlineStr">
        <is>
          <t>S39</t>
        </is>
      </c>
      <c r="E2492" t="inlineStr">
        <is>
          <t>Nexa Blaenau Gwent (S39)</t>
        </is>
      </c>
      <c r="F2492" t="inlineStr">
        <is>
          <t>Anh</t>
        </is>
      </c>
      <c r="G2492" t="inlineStr">
        <is>
          <t>POS</t>
        </is>
      </c>
      <c r="H2492" s="42" t="n">
        <v>6952</v>
      </c>
      <c r="I2492" s="42" t="n">
        <v>0</v>
      </c>
      <c r="J2492" s="42" t="n">
        <v>6952</v>
      </c>
      <c r="K2492" s="42" t="n">
        <v>0</v>
      </c>
      <c r="L2492" s="42" t="n">
        <v>4</v>
      </c>
      <c r="M2492" s="42" t="n">
        <v>33</v>
      </c>
      <c r="N2492" s="42" t="n">
        <v>6952</v>
      </c>
      <c r="O2492" s="42" t="n">
        <v>6952</v>
      </c>
      <c r="P2492" s="42" t="n">
        <v>0</v>
      </c>
      <c r="Q2492" s="42" t="n">
        <v>0</v>
      </c>
      <c r="R2492" s="42" t="n">
        <v>0</v>
      </c>
      <c r="S2492" s="42">
        <f>N2492-(J2492-K2492)</f>
        <v/>
      </c>
      <c r="T2492">
        <f>IF(N2492=0,0,IF(AND(ABS(S2492)&gt;Calc!$B$8,ABS(S2492)/ABS(N2492)&gt;Calc!$B$9),1,0))</f>
        <v/>
      </c>
      <c r="U2492">
        <f>IF(AND(A2492=Calc!$B$3,OR(Calc!$B$6="*",G2492=Calc!$B$6),OR(Calc!$B$7="*",F2492=Calc!$B$7)),1,0)</f>
        <v/>
      </c>
      <c r="V2492">
        <f>IF(AND(U2492=1,J2492&gt;0),J2492+ROW()/1000000,0)</f>
        <v/>
      </c>
      <c r="W2492">
        <f>IF(AND(U2492=1,OR(N2492&lt;&gt;0,J2492&lt;&gt;0)),ABS(S2492)+ROW()/1000000,0)</f>
        <v/>
      </c>
      <c r="X2492">
        <f>IF(AND(U2492=1,T2492=1,C2492&lt;&gt;0),ABS(S2492)+ROW()/1000000,0)</f>
        <v/>
      </c>
    </row>
    <row r="2493">
      <c r="A2493" t="n">
        <v>202004</v>
      </c>
      <c r="B2493" t="inlineStr">
        <is>
          <t>04/2020</t>
        </is>
      </c>
      <c r="C2493" t="n">
        <v>40</v>
      </c>
      <c r="D2493" t="inlineStr">
        <is>
          <t>S40</t>
        </is>
      </c>
      <c r="E2493" t="inlineStr">
        <is>
          <t>Nexa Dungannon and South Tyrone (S40)</t>
        </is>
      </c>
      <c r="F2493" t="inlineStr">
        <is>
          <t>Anh</t>
        </is>
      </c>
      <c r="G2493" t="inlineStr">
        <is>
          <t>POS</t>
        </is>
      </c>
      <c r="H2493" s="42" t="n">
        <v>23.72</v>
      </c>
      <c r="I2493" s="42" t="n">
        <v>0</v>
      </c>
      <c r="J2493" s="42" t="n">
        <v>23.72</v>
      </c>
      <c r="K2493" s="42" t="n">
        <v>0</v>
      </c>
      <c r="L2493" s="42" t="n">
        <v>1</v>
      </c>
      <c r="M2493" s="42" t="n">
        <v>1</v>
      </c>
      <c r="N2493" s="42" t="n">
        <v>23.72</v>
      </c>
      <c r="O2493" s="42" t="n">
        <v>23.72</v>
      </c>
      <c r="P2493" s="42" t="n">
        <v>0</v>
      </c>
      <c r="Q2493" s="42" t="n">
        <v>0</v>
      </c>
      <c r="R2493" s="42" t="n">
        <v>0</v>
      </c>
      <c r="S2493" s="42">
        <f>N2493-(J2493-K2493)</f>
        <v/>
      </c>
      <c r="T2493">
        <f>IF(N2493=0,0,IF(AND(ABS(S2493)&gt;Calc!$B$8,ABS(S2493)/ABS(N2493)&gt;Calc!$B$9),1,0))</f>
        <v/>
      </c>
      <c r="U2493">
        <f>IF(AND(A2493=Calc!$B$3,OR(Calc!$B$6="*",G2493=Calc!$B$6),OR(Calc!$B$7="*",F2493=Calc!$B$7)),1,0)</f>
        <v/>
      </c>
      <c r="V2493">
        <f>IF(AND(U2493=1,J2493&gt;0),J2493+ROW()/1000000,0)</f>
        <v/>
      </c>
      <c r="W2493">
        <f>IF(AND(U2493=1,OR(N2493&lt;&gt;0,J2493&lt;&gt;0)),ABS(S2493)+ROW()/1000000,0)</f>
        <v/>
      </c>
      <c r="X2493">
        <f>IF(AND(U2493=1,T2493=1,C2493&lt;&gt;0),ABS(S2493)+ROW()/1000000,0)</f>
        <v/>
      </c>
    </row>
    <row r="2494">
      <c r="A2494" t="n">
        <v>202004</v>
      </c>
      <c r="B2494" t="inlineStr">
        <is>
          <t>04/2020</t>
        </is>
      </c>
      <c r="C2494" t="n">
        <v>42</v>
      </c>
      <c r="D2494" t="inlineStr">
        <is>
          <t>S42</t>
        </is>
      </c>
      <c r="E2494" t="inlineStr">
        <is>
          <t>Nexa North Down (S42)</t>
        </is>
      </c>
      <c r="F2494" t="inlineStr">
        <is>
          <t>Anh</t>
        </is>
      </c>
      <c r="G2494" t="inlineStr">
        <is>
          <t>POS</t>
        </is>
      </c>
      <c r="H2494" s="42" t="n">
        <v>474.26</v>
      </c>
      <c r="I2494" s="42" t="n">
        <v>0</v>
      </c>
      <c r="J2494" s="42" t="n">
        <v>474.26</v>
      </c>
      <c r="K2494" s="42" t="n">
        <v>0</v>
      </c>
      <c r="L2494" s="42" t="n">
        <v>1</v>
      </c>
      <c r="M2494" s="42" t="n">
        <v>4</v>
      </c>
      <c r="N2494" s="42" t="n">
        <v>474.26</v>
      </c>
      <c r="O2494" s="42" t="n">
        <v>474.26</v>
      </c>
      <c r="P2494" s="42" t="n">
        <v>0</v>
      </c>
      <c r="Q2494" s="42" t="n">
        <v>0</v>
      </c>
      <c r="R2494" s="42" t="n">
        <v>0</v>
      </c>
      <c r="S2494" s="42">
        <f>N2494-(J2494-K2494)</f>
        <v/>
      </c>
      <c r="T2494">
        <f>IF(N2494=0,0,IF(AND(ABS(S2494)&gt;Calc!$B$8,ABS(S2494)/ABS(N2494)&gt;Calc!$B$9),1,0))</f>
        <v/>
      </c>
      <c r="U2494">
        <f>IF(AND(A2494=Calc!$B$3,OR(Calc!$B$6="*",G2494=Calc!$B$6),OR(Calc!$B$7="*",F2494=Calc!$B$7)),1,0)</f>
        <v/>
      </c>
      <c r="V2494">
        <f>IF(AND(U2494=1,J2494&gt;0),J2494+ROW()/1000000,0)</f>
        <v/>
      </c>
      <c r="W2494">
        <f>IF(AND(U2494=1,OR(N2494&lt;&gt;0,J2494&lt;&gt;0)),ABS(S2494)+ROW()/1000000,0)</f>
        <v/>
      </c>
      <c r="X2494">
        <f>IF(AND(U2494=1,T2494=1,C2494&lt;&gt;0),ABS(S2494)+ROW()/1000000,0)</f>
        <v/>
      </c>
    </row>
    <row r="2495">
      <c r="A2495" t="n">
        <v>202004</v>
      </c>
      <c r="B2495" t="inlineStr">
        <is>
          <t>04/2020</t>
        </is>
      </c>
      <c r="C2495" t="n">
        <v>43</v>
      </c>
      <c r="D2495" t="inlineStr">
        <is>
          <t>S43</t>
        </is>
      </c>
      <c r="E2495" t="inlineStr">
        <is>
          <t>Nexa Alaska (S43)</t>
        </is>
      </c>
      <c r="F2495" t="inlineStr">
        <is>
          <t>Mỹ</t>
        </is>
      </c>
      <c r="G2495" t="inlineStr">
        <is>
          <t>POS</t>
        </is>
      </c>
      <c r="H2495" s="42" t="n">
        <v>2594.35</v>
      </c>
      <c r="I2495" s="42" t="n">
        <v>0</v>
      </c>
      <c r="J2495" s="42" t="n">
        <v>2594.35</v>
      </c>
      <c r="K2495" s="42" t="n">
        <v>1148</v>
      </c>
      <c r="L2495" s="42" t="n">
        <v>2</v>
      </c>
      <c r="M2495" s="42" t="n">
        <v>13</v>
      </c>
      <c r="N2495" s="42" t="n">
        <v>1446.35</v>
      </c>
      <c r="O2495" s="42" t="n">
        <v>2594.35</v>
      </c>
      <c r="P2495" s="42" t="n">
        <v>0</v>
      </c>
      <c r="Q2495" s="42" t="n">
        <v>0</v>
      </c>
      <c r="R2495" s="42" t="n">
        <v>0</v>
      </c>
      <c r="S2495" s="42">
        <f>N2495-(J2495-K2495)</f>
        <v/>
      </c>
      <c r="T2495">
        <f>IF(N2495=0,0,IF(AND(ABS(S2495)&gt;Calc!$B$8,ABS(S2495)/ABS(N2495)&gt;Calc!$B$9),1,0))</f>
        <v/>
      </c>
      <c r="U2495">
        <f>IF(AND(A2495=Calc!$B$3,OR(Calc!$B$6="*",G2495=Calc!$B$6),OR(Calc!$B$7="*",F2495=Calc!$B$7)),1,0)</f>
        <v/>
      </c>
      <c r="V2495">
        <f>IF(AND(U2495=1,J2495&gt;0),J2495+ROW()/1000000,0)</f>
        <v/>
      </c>
      <c r="W2495">
        <f>IF(AND(U2495=1,OR(N2495&lt;&gt;0,J2495&lt;&gt;0)),ABS(S2495)+ROW()/1000000,0)</f>
        <v/>
      </c>
      <c r="X2495">
        <f>IF(AND(U2495=1,T2495=1,C2495&lt;&gt;0),ABS(S2495)+ROW()/1000000,0)</f>
        <v/>
      </c>
    </row>
    <row r="2496">
      <c r="A2496" t="n">
        <v>202004</v>
      </c>
      <c r="B2496" t="inlineStr">
        <is>
          <t>04/2020</t>
        </is>
      </c>
      <c r="C2496" t="n">
        <v>45</v>
      </c>
      <c r="D2496" t="inlineStr">
        <is>
          <t>S45</t>
        </is>
      </c>
      <c r="E2496" t="inlineStr">
        <is>
          <t>Nexa Connecticut (S45)</t>
        </is>
      </c>
      <c r="F2496" t="inlineStr">
        <is>
          <t>Mỹ</t>
        </is>
      </c>
      <c r="G2496" t="inlineStr">
        <is>
          <t>POS</t>
        </is>
      </c>
      <c r="H2496" s="42" t="n">
        <v>4322.64</v>
      </c>
      <c r="I2496" s="42" t="n">
        <v>0</v>
      </c>
      <c r="J2496" s="42" t="n">
        <v>4322.64</v>
      </c>
      <c r="K2496" s="42" t="n">
        <v>0</v>
      </c>
      <c r="L2496" s="42" t="n">
        <v>2</v>
      </c>
      <c r="M2496" s="42" t="n">
        <v>17</v>
      </c>
      <c r="N2496" s="42" t="n">
        <v>4322.64</v>
      </c>
      <c r="O2496" s="42" t="n">
        <v>4322.64</v>
      </c>
      <c r="P2496" s="42" t="n">
        <v>0</v>
      </c>
      <c r="Q2496" s="42" t="n">
        <v>0</v>
      </c>
      <c r="R2496" s="42" t="n">
        <v>0</v>
      </c>
      <c r="S2496" s="42">
        <f>N2496-(J2496-K2496)</f>
        <v/>
      </c>
      <c r="T2496">
        <f>IF(N2496=0,0,IF(AND(ABS(S2496)&gt;Calc!$B$8,ABS(S2496)/ABS(N2496)&gt;Calc!$B$9),1,0))</f>
        <v/>
      </c>
      <c r="U2496">
        <f>IF(AND(A2496=Calc!$B$3,OR(Calc!$B$6="*",G2496=Calc!$B$6),OR(Calc!$B$7="*",F2496=Calc!$B$7)),1,0)</f>
        <v/>
      </c>
      <c r="V2496">
        <f>IF(AND(U2496=1,J2496&gt;0),J2496+ROW()/1000000,0)</f>
        <v/>
      </c>
      <c r="W2496">
        <f>IF(AND(U2496=1,OR(N2496&lt;&gt;0,J2496&lt;&gt;0)),ABS(S2496)+ROW()/1000000,0)</f>
        <v/>
      </c>
      <c r="X2496">
        <f>IF(AND(U2496=1,T2496=1,C2496&lt;&gt;0),ABS(S2496)+ROW()/1000000,0)</f>
        <v/>
      </c>
    </row>
    <row r="2497">
      <c r="A2497" t="n">
        <v>202004</v>
      </c>
      <c r="B2497" t="inlineStr">
        <is>
          <t>04/2020</t>
        </is>
      </c>
      <c r="C2497" t="n">
        <v>47</v>
      </c>
      <c r="D2497" t="inlineStr">
        <is>
          <t>S47</t>
        </is>
      </c>
      <c r="E2497" t="inlineStr">
        <is>
          <t>Nexa Hawaii (S47)</t>
        </is>
      </c>
      <c r="F2497" t="inlineStr">
        <is>
          <t>Mỹ</t>
        </is>
      </c>
      <c r="G2497" t="inlineStr">
        <is>
          <t>POS</t>
        </is>
      </c>
      <c r="H2497" s="42" t="n">
        <v>14503.27</v>
      </c>
      <c r="I2497" s="42" t="n">
        <v>0</v>
      </c>
      <c r="J2497" s="42" t="n">
        <v>14503.27</v>
      </c>
      <c r="K2497" s="42" t="n">
        <v>0</v>
      </c>
      <c r="L2497" s="42" t="n">
        <v>4</v>
      </c>
      <c r="M2497" s="42" t="n">
        <v>57</v>
      </c>
      <c r="N2497" s="42" t="n">
        <v>14503.27</v>
      </c>
      <c r="O2497" s="42" t="n">
        <v>14503.27</v>
      </c>
      <c r="P2497" s="42" t="n">
        <v>0</v>
      </c>
      <c r="Q2497" s="42" t="n">
        <v>0</v>
      </c>
      <c r="R2497" s="42" t="n">
        <v>0</v>
      </c>
      <c r="S2497" s="42">
        <f>N2497-(J2497-K2497)</f>
        <v/>
      </c>
      <c r="T2497">
        <f>IF(N2497=0,0,IF(AND(ABS(S2497)&gt;Calc!$B$8,ABS(S2497)/ABS(N2497)&gt;Calc!$B$9),1,0))</f>
        <v/>
      </c>
      <c r="U2497">
        <f>IF(AND(A2497=Calc!$B$3,OR(Calc!$B$6="*",G2497=Calc!$B$6),OR(Calc!$B$7="*",F2497=Calc!$B$7)),1,0)</f>
        <v/>
      </c>
      <c r="V2497">
        <f>IF(AND(U2497=1,J2497&gt;0),J2497+ROW()/1000000,0)</f>
        <v/>
      </c>
      <c r="W2497">
        <f>IF(AND(U2497=1,OR(N2497&lt;&gt;0,J2497&lt;&gt;0)),ABS(S2497)+ROW()/1000000,0)</f>
        <v/>
      </c>
      <c r="X2497">
        <f>IF(AND(U2497=1,T2497=1,C2497&lt;&gt;0),ABS(S2497)+ROW()/1000000,0)</f>
        <v/>
      </c>
    </row>
    <row r="2498">
      <c r="A2498" t="n">
        <v>202004</v>
      </c>
      <c r="B2498" t="inlineStr">
        <is>
          <t>04/2020</t>
        </is>
      </c>
      <c r="C2498" t="n">
        <v>49</v>
      </c>
      <c r="D2498" t="inlineStr">
        <is>
          <t>S49</t>
        </is>
      </c>
      <c r="E2498" t="inlineStr">
        <is>
          <t>Nexa Iowa (S49)</t>
        </is>
      </c>
      <c r="F2498" t="inlineStr">
        <is>
          <t>Mỹ</t>
        </is>
      </c>
      <c r="G2498" t="inlineStr">
        <is>
          <t>POS</t>
        </is>
      </c>
      <c r="H2498" s="42" t="n">
        <v>3499.5</v>
      </c>
      <c r="I2498" s="42" t="n">
        <v>0</v>
      </c>
      <c r="J2498" s="42" t="n">
        <v>3499.5</v>
      </c>
      <c r="K2498" s="42" t="n">
        <v>0</v>
      </c>
      <c r="L2498" s="42" t="n">
        <v>1</v>
      </c>
      <c r="M2498" s="42" t="n">
        <v>10</v>
      </c>
      <c r="N2498" s="42" t="n">
        <v>3499.5</v>
      </c>
      <c r="O2498" s="42" t="n">
        <v>3499.5</v>
      </c>
      <c r="P2498" s="42" t="n">
        <v>0</v>
      </c>
      <c r="Q2498" s="42" t="n">
        <v>0</v>
      </c>
      <c r="R2498" s="42" t="n">
        <v>0</v>
      </c>
      <c r="S2498" s="42">
        <f>N2498-(J2498-K2498)</f>
        <v/>
      </c>
      <c r="T2498">
        <f>IF(N2498=0,0,IF(AND(ABS(S2498)&gt;Calc!$B$8,ABS(S2498)/ABS(N2498)&gt;Calc!$B$9),1,0))</f>
        <v/>
      </c>
      <c r="U2498">
        <f>IF(AND(A2498=Calc!$B$3,OR(Calc!$B$6="*",G2498=Calc!$B$6),OR(Calc!$B$7="*",F2498=Calc!$B$7)),1,0)</f>
        <v/>
      </c>
      <c r="V2498">
        <f>IF(AND(U2498=1,J2498&gt;0),J2498+ROW()/1000000,0)</f>
        <v/>
      </c>
      <c r="W2498">
        <f>IF(AND(U2498=1,OR(N2498&lt;&gt;0,J2498&lt;&gt;0)),ABS(S2498)+ROW()/1000000,0)</f>
        <v/>
      </c>
      <c r="X2498">
        <f>IF(AND(U2498=1,T2498=1,C2498&lt;&gt;0),ABS(S2498)+ROW()/1000000,0)</f>
        <v/>
      </c>
    </row>
    <row r="2499">
      <c r="A2499" t="n">
        <v>202004</v>
      </c>
      <c r="B2499" t="inlineStr">
        <is>
          <t>04/2020</t>
        </is>
      </c>
      <c r="C2499" t="n">
        <v>50</v>
      </c>
      <c r="D2499" t="inlineStr">
        <is>
          <t>S50</t>
        </is>
      </c>
      <c r="E2499" t="inlineStr">
        <is>
          <t>Nexa Kansas (S50)</t>
        </is>
      </c>
      <c r="F2499" t="inlineStr">
        <is>
          <t>Mỹ</t>
        </is>
      </c>
      <c r="G2499" t="inlineStr">
        <is>
          <t>POS</t>
        </is>
      </c>
      <c r="H2499" s="42" t="n">
        <v>8850</v>
      </c>
      <c r="I2499" s="42" t="n">
        <v>0</v>
      </c>
      <c r="J2499" s="42" t="n">
        <v>8850</v>
      </c>
      <c r="K2499" s="42" t="n">
        <v>0</v>
      </c>
      <c r="L2499" s="42" t="n">
        <v>1</v>
      </c>
      <c r="M2499" s="42" t="n">
        <v>6</v>
      </c>
      <c r="N2499" s="42" t="n">
        <v>8850</v>
      </c>
      <c r="O2499" s="42" t="n">
        <v>8850</v>
      </c>
      <c r="P2499" s="42" t="n">
        <v>0</v>
      </c>
      <c r="Q2499" s="42" t="n">
        <v>0</v>
      </c>
      <c r="R2499" s="42" t="n">
        <v>0</v>
      </c>
      <c r="S2499" s="42">
        <f>N2499-(J2499-K2499)</f>
        <v/>
      </c>
      <c r="T2499">
        <f>IF(N2499=0,0,IF(AND(ABS(S2499)&gt;Calc!$B$8,ABS(S2499)/ABS(N2499)&gt;Calc!$B$9),1,0))</f>
        <v/>
      </c>
      <c r="U2499">
        <f>IF(AND(A2499=Calc!$B$3,OR(Calc!$B$6="*",G2499=Calc!$B$6),OR(Calc!$B$7="*",F2499=Calc!$B$7)),1,0)</f>
        <v/>
      </c>
      <c r="V2499">
        <f>IF(AND(U2499=1,J2499&gt;0),J2499+ROW()/1000000,0)</f>
        <v/>
      </c>
      <c r="W2499">
        <f>IF(AND(U2499=1,OR(N2499&lt;&gt;0,J2499&lt;&gt;0)),ABS(S2499)+ROW()/1000000,0)</f>
        <v/>
      </c>
      <c r="X2499">
        <f>IF(AND(U2499=1,T2499=1,C2499&lt;&gt;0),ABS(S2499)+ROW()/1000000,0)</f>
        <v/>
      </c>
    </row>
    <row r="2500">
      <c r="A2500" t="n">
        <v>202004</v>
      </c>
      <c r="B2500" t="inlineStr">
        <is>
          <t>04/2020</t>
        </is>
      </c>
      <c r="C2500" t="n">
        <v>51</v>
      </c>
      <c r="D2500" t="inlineStr">
        <is>
          <t>S51</t>
        </is>
      </c>
      <c r="E2500" t="inlineStr">
        <is>
          <t>Nexa Maine (S51)</t>
        </is>
      </c>
      <c r="F2500" t="inlineStr">
        <is>
          <t>Mỹ</t>
        </is>
      </c>
      <c r="G2500" t="inlineStr">
        <is>
          <t>POS</t>
        </is>
      </c>
      <c r="H2500" s="42" t="n">
        <v>1199.7</v>
      </c>
      <c r="I2500" s="42" t="n">
        <v>0</v>
      </c>
      <c r="J2500" s="42" t="n">
        <v>1199.7</v>
      </c>
      <c r="K2500" s="42" t="n">
        <v>0</v>
      </c>
      <c r="L2500" s="42" t="n">
        <v>1</v>
      </c>
      <c r="M2500" s="42" t="n">
        <v>6</v>
      </c>
      <c r="N2500" s="42" t="n">
        <v>1199.7</v>
      </c>
      <c r="O2500" s="42" t="n">
        <v>1199.7</v>
      </c>
      <c r="P2500" s="42" t="n">
        <v>0</v>
      </c>
      <c r="Q2500" s="42" t="n">
        <v>0</v>
      </c>
      <c r="R2500" s="42" t="n">
        <v>0</v>
      </c>
      <c r="S2500" s="42">
        <f>N2500-(J2500-K2500)</f>
        <v/>
      </c>
      <c r="T2500">
        <f>IF(N2500=0,0,IF(AND(ABS(S2500)&gt;Calc!$B$8,ABS(S2500)/ABS(N2500)&gt;Calc!$B$9),1,0))</f>
        <v/>
      </c>
      <c r="U2500">
        <f>IF(AND(A2500=Calc!$B$3,OR(Calc!$B$6="*",G2500=Calc!$B$6),OR(Calc!$B$7="*",F2500=Calc!$B$7)),1,0)</f>
        <v/>
      </c>
      <c r="V2500">
        <f>IF(AND(U2500=1,J2500&gt;0),J2500+ROW()/1000000,0)</f>
        <v/>
      </c>
      <c r="W2500">
        <f>IF(AND(U2500=1,OR(N2500&lt;&gt;0,J2500&lt;&gt;0)),ABS(S2500)+ROW()/1000000,0)</f>
        <v/>
      </c>
      <c r="X2500">
        <f>IF(AND(U2500=1,T2500=1,C2500&lt;&gt;0),ABS(S2500)+ROW()/1000000,0)</f>
        <v/>
      </c>
    </row>
    <row r="2501">
      <c r="A2501" t="n">
        <v>202004</v>
      </c>
      <c r="B2501" t="inlineStr">
        <is>
          <t>04/2020</t>
        </is>
      </c>
      <c r="C2501" t="n">
        <v>53</v>
      </c>
      <c r="D2501" t="inlineStr">
        <is>
          <t>S53</t>
        </is>
      </c>
      <c r="E2501" t="inlineStr">
        <is>
          <t>Nexa Montana (S53)</t>
        </is>
      </c>
      <c r="F2501" t="inlineStr">
        <is>
          <t>Mỹ</t>
        </is>
      </c>
      <c r="G2501" t="inlineStr">
        <is>
          <t>POS</t>
        </is>
      </c>
      <c r="H2501" s="42" t="n">
        <v>11222.07</v>
      </c>
      <c r="I2501" s="42" t="n">
        <v>0</v>
      </c>
      <c r="J2501" s="42" t="n">
        <v>11222.07</v>
      </c>
      <c r="K2501" s="42" t="n">
        <v>47.46</v>
      </c>
      <c r="L2501" s="42" t="n">
        <v>3</v>
      </c>
      <c r="M2501" s="42" t="n">
        <v>31</v>
      </c>
      <c r="N2501" s="42" t="n">
        <v>11174.61</v>
      </c>
      <c r="O2501" s="42" t="n">
        <v>11222.07</v>
      </c>
      <c r="P2501" s="42" t="n">
        <v>0</v>
      </c>
      <c r="Q2501" s="42" t="n">
        <v>0</v>
      </c>
      <c r="R2501" s="42" t="n">
        <v>0</v>
      </c>
      <c r="S2501" s="42">
        <f>N2501-(J2501-K2501)</f>
        <v/>
      </c>
      <c r="T2501">
        <f>IF(N2501=0,0,IF(AND(ABS(S2501)&gt;Calc!$B$8,ABS(S2501)/ABS(N2501)&gt;Calc!$B$9),1,0))</f>
        <v/>
      </c>
      <c r="U2501">
        <f>IF(AND(A2501=Calc!$B$3,OR(Calc!$B$6="*",G2501=Calc!$B$6),OR(Calc!$B$7="*",F2501=Calc!$B$7)),1,0)</f>
        <v/>
      </c>
      <c r="V2501">
        <f>IF(AND(U2501=1,J2501&gt;0),J2501+ROW()/1000000,0)</f>
        <v/>
      </c>
      <c r="W2501">
        <f>IF(AND(U2501=1,OR(N2501&lt;&gt;0,J2501&lt;&gt;0)),ABS(S2501)+ROW()/1000000,0)</f>
        <v/>
      </c>
      <c r="X2501">
        <f>IF(AND(U2501=1,T2501=1,C2501&lt;&gt;0),ABS(S2501)+ROW()/1000000,0)</f>
        <v/>
      </c>
    </row>
    <row r="2502">
      <c r="A2502" t="n">
        <v>202004</v>
      </c>
      <c r="B2502" t="inlineStr">
        <is>
          <t>04/2020</t>
        </is>
      </c>
      <c r="C2502" t="n">
        <v>54</v>
      </c>
      <c r="D2502" t="inlineStr">
        <is>
          <t>S54</t>
        </is>
      </c>
      <c r="E2502" t="inlineStr">
        <is>
          <t>Nexa Nebraska (S54)</t>
        </is>
      </c>
      <c r="F2502" t="inlineStr">
        <is>
          <t>Mỹ</t>
        </is>
      </c>
      <c r="G2502" t="inlineStr">
        <is>
          <t>POS</t>
        </is>
      </c>
      <c r="H2502" s="42" t="n">
        <v>2099</v>
      </c>
      <c r="I2502" s="42" t="n">
        <v>0</v>
      </c>
      <c r="J2502" s="42" t="n">
        <v>2099</v>
      </c>
      <c r="K2502" s="42" t="n">
        <v>0</v>
      </c>
      <c r="L2502" s="42" t="n">
        <v>1</v>
      </c>
      <c r="M2502" s="42" t="n">
        <v>7</v>
      </c>
      <c r="N2502" s="42" t="n">
        <v>2099</v>
      </c>
      <c r="O2502" s="42" t="n">
        <v>2099</v>
      </c>
      <c r="P2502" s="42" t="n">
        <v>0</v>
      </c>
      <c r="Q2502" s="42" t="n">
        <v>0</v>
      </c>
      <c r="R2502" s="42" t="n">
        <v>0</v>
      </c>
      <c r="S2502" s="42">
        <f>N2502-(J2502-K2502)</f>
        <v/>
      </c>
      <c r="T2502">
        <f>IF(N2502=0,0,IF(AND(ABS(S2502)&gt;Calc!$B$8,ABS(S2502)/ABS(N2502)&gt;Calc!$B$9),1,0))</f>
        <v/>
      </c>
      <c r="U2502">
        <f>IF(AND(A2502=Calc!$B$3,OR(Calc!$B$6="*",G2502=Calc!$B$6),OR(Calc!$B$7="*",F2502=Calc!$B$7)),1,0)</f>
        <v/>
      </c>
      <c r="V2502">
        <f>IF(AND(U2502=1,J2502&gt;0),J2502+ROW()/1000000,0)</f>
        <v/>
      </c>
      <c r="W2502">
        <f>IF(AND(U2502=1,OR(N2502&lt;&gt;0,J2502&lt;&gt;0)),ABS(S2502)+ROW()/1000000,0)</f>
        <v/>
      </c>
      <c r="X2502">
        <f>IF(AND(U2502=1,T2502=1,C2502&lt;&gt;0),ABS(S2502)+ROW()/1000000,0)</f>
        <v/>
      </c>
    </row>
    <row r="2503">
      <c r="A2503" t="n">
        <v>202004</v>
      </c>
      <c r="B2503" t="inlineStr">
        <is>
          <t>04/2020</t>
        </is>
      </c>
      <c r="C2503" t="n">
        <v>56</v>
      </c>
      <c r="D2503" t="inlineStr">
        <is>
          <t>S56</t>
        </is>
      </c>
      <c r="E2503" t="inlineStr">
        <is>
          <t>Nexa New Hampshire (S56)</t>
        </is>
      </c>
      <c r="F2503" t="inlineStr">
        <is>
          <t>Mỹ</t>
        </is>
      </c>
      <c r="G2503" t="inlineStr">
        <is>
          <t>POS</t>
        </is>
      </c>
      <c r="H2503" s="42" t="n">
        <v>918.97</v>
      </c>
      <c r="I2503" s="42" t="n">
        <v>0</v>
      </c>
      <c r="J2503" s="42" t="n">
        <v>918.97</v>
      </c>
      <c r="K2503" s="42" t="n">
        <v>0</v>
      </c>
      <c r="L2503" s="42" t="n">
        <v>2</v>
      </c>
      <c r="M2503" s="42" t="n">
        <v>4</v>
      </c>
      <c r="N2503" s="42" t="n">
        <v>918.97</v>
      </c>
      <c r="O2503" s="42" t="n">
        <v>918.97</v>
      </c>
      <c r="P2503" s="42" t="n">
        <v>0</v>
      </c>
      <c r="Q2503" s="42" t="n">
        <v>0</v>
      </c>
      <c r="R2503" s="42" t="n">
        <v>0</v>
      </c>
      <c r="S2503" s="42">
        <f>N2503-(J2503-K2503)</f>
        <v/>
      </c>
      <c r="T2503">
        <f>IF(N2503=0,0,IF(AND(ABS(S2503)&gt;Calc!$B$8,ABS(S2503)/ABS(N2503)&gt;Calc!$B$9),1,0))</f>
        <v/>
      </c>
      <c r="U2503">
        <f>IF(AND(A2503=Calc!$B$3,OR(Calc!$B$6="*",G2503=Calc!$B$6),OR(Calc!$B$7="*",F2503=Calc!$B$7)),1,0)</f>
        <v/>
      </c>
      <c r="V2503">
        <f>IF(AND(U2503=1,J2503&gt;0),J2503+ROW()/1000000,0)</f>
        <v/>
      </c>
      <c r="W2503">
        <f>IF(AND(U2503=1,OR(N2503&lt;&gt;0,J2503&lt;&gt;0)),ABS(S2503)+ROW()/1000000,0)</f>
        <v/>
      </c>
      <c r="X2503">
        <f>IF(AND(U2503=1,T2503=1,C2503&lt;&gt;0),ABS(S2503)+ROW()/1000000,0)</f>
        <v/>
      </c>
    </row>
    <row r="2504">
      <c r="A2504" t="n">
        <v>202004</v>
      </c>
      <c r="B2504" t="inlineStr">
        <is>
          <t>04/2020</t>
        </is>
      </c>
      <c r="C2504" t="n">
        <v>57</v>
      </c>
      <c r="D2504" t="inlineStr">
        <is>
          <t>S57</t>
        </is>
      </c>
      <c r="E2504" t="inlineStr">
        <is>
          <t>Nexa New Mexico (S57)</t>
        </is>
      </c>
      <c r="F2504" t="inlineStr">
        <is>
          <t>Mỹ</t>
        </is>
      </c>
      <c r="G2504" t="inlineStr">
        <is>
          <t>POS</t>
        </is>
      </c>
      <c r="H2504" s="42" t="n">
        <v>6030.96</v>
      </c>
      <c r="I2504" s="42" t="n">
        <v>0</v>
      </c>
      <c r="J2504" s="42" t="n">
        <v>6030.96</v>
      </c>
      <c r="K2504" s="42" t="n">
        <v>0</v>
      </c>
      <c r="L2504" s="42" t="n">
        <v>3</v>
      </c>
      <c r="M2504" s="42" t="n">
        <v>16</v>
      </c>
      <c r="N2504" s="42" t="n">
        <v>6030.96</v>
      </c>
      <c r="O2504" s="42" t="n">
        <v>6030.96</v>
      </c>
      <c r="P2504" s="42" t="n">
        <v>0</v>
      </c>
      <c r="Q2504" s="42" t="n">
        <v>0</v>
      </c>
      <c r="R2504" s="42" t="n">
        <v>0</v>
      </c>
      <c r="S2504" s="42">
        <f>N2504-(J2504-K2504)</f>
        <v/>
      </c>
      <c r="T2504">
        <f>IF(N2504=0,0,IF(AND(ABS(S2504)&gt;Calc!$B$8,ABS(S2504)/ABS(N2504)&gt;Calc!$B$9),1,0))</f>
        <v/>
      </c>
      <c r="U2504">
        <f>IF(AND(A2504=Calc!$B$3,OR(Calc!$B$6="*",G2504=Calc!$B$6),OR(Calc!$B$7="*",F2504=Calc!$B$7)),1,0)</f>
        <v/>
      </c>
      <c r="V2504">
        <f>IF(AND(U2504=1,J2504&gt;0),J2504+ROW()/1000000,0)</f>
        <v/>
      </c>
      <c r="W2504">
        <f>IF(AND(U2504=1,OR(N2504&lt;&gt;0,J2504&lt;&gt;0)),ABS(S2504)+ROW()/1000000,0)</f>
        <v/>
      </c>
      <c r="X2504">
        <f>IF(AND(U2504=1,T2504=1,C2504&lt;&gt;0),ABS(S2504)+ROW()/1000000,0)</f>
        <v/>
      </c>
    </row>
    <row r="2505">
      <c r="A2505" t="n">
        <v>202004</v>
      </c>
      <c r="B2505" t="inlineStr">
        <is>
          <t>04/2020</t>
        </is>
      </c>
      <c r="C2505" t="n">
        <v>61</v>
      </c>
      <c r="D2505" t="inlineStr">
        <is>
          <t>S61</t>
        </is>
      </c>
      <c r="E2505" t="inlineStr">
        <is>
          <t>Nexa South Carolina (S61)</t>
        </is>
      </c>
      <c r="F2505" t="inlineStr">
        <is>
          <t>Mỹ</t>
        </is>
      </c>
      <c r="G2505" t="inlineStr">
        <is>
          <t>POS</t>
        </is>
      </c>
      <c r="H2505" s="42" t="n">
        <v>4904.15</v>
      </c>
      <c r="I2505" s="42" t="n">
        <v>0</v>
      </c>
      <c r="J2505" s="42" t="n">
        <v>4904.15</v>
      </c>
      <c r="K2505" s="42" t="n">
        <v>129.99</v>
      </c>
      <c r="L2505" s="42" t="n">
        <v>4</v>
      </c>
      <c r="M2505" s="42" t="n">
        <v>25</v>
      </c>
      <c r="N2505" s="42" t="n">
        <v>4774.16</v>
      </c>
      <c r="O2505" s="42" t="n">
        <v>4904.15</v>
      </c>
      <c r="P2505" s="42" t="n">
        <v>0</v>
      </c>
      <c r="Q2505" s="42" t="n">
        <v>0</v>
      </c>
      <c r="R2505" s="42" t="n">
        <v>0</v>
      </c>
      <c r="S2505" s="42">
        <f>N2505-(J2505-K2505)</f>
        <v/>
      </c>
      <c r="T2505">
        <f>IF(N2505=0,0,IF(AND(ABS(S2505)&gt;Calc!$B$8,ABS(S2505)/ABS(N2505)&gt;Calc!$B$9),1,0))</f>
        <v/>
      </c>
      <c r="U2505">
        <f>IF(AND(A2505=Calc!$B$3,OR(Calc!$B$6="*",G2505=Calc!$B$6),OR(Calc!$B$7="*",F2505=Calc!$B$7)),1,0)</f>
        <v/>
      </c>
      <c r="V2505">
        <f>IF(AND(U2505=1,J2505&gt;0),J2505+ROW()/1000000,0)</f>
        <v/>
      </c>
      <c r="W2505">
        <f>IF(AND(U2505=1,OR(N2505&lt;&gt;0,J2505&lt;&gt;0)),ABS(S2505)+ROW()/1000000,0)</f>
        <v/>
      </c>
      <c r="X2505">
        <f>IF(AND(U2505=1,T2505=1,C2505&lt;&gt;0),ABS(S2505)+ROW()/1000000,0)</f>
        <v/>
      </c>
    </row>
    <row r="2506">
      <c r="A2506" t="n">
        <v>202004</v>
      </c>
      <c r="B2506" t="inlineStr">
        <is>
          <t>04/2020</t>
        </is>
      </c>
      <c r="C2506" t="n">
        <v>64</v>
      </c>
      <c r="D2506" t="inlineStr">
        <is>
          <t>S64</t>
        </is>
      </c>
      <c r="E2506" t="inlineStr">
        <is>
          <t>Nexa Washington DC (S64)</t>
        </is>
      </c>
      <c r="F2506" t="inlineStr">
        <is>
          <t>Mỹ</t>
        </is>
      </c>
      <c r="G2506" t="inlineStr">
        <is>
          <t>POS</t>
        </is>
      </c>
      <c r="H2506" s="42" t="n">
        <v>17081.91</v>
      </c>
      <c r="I2506" s="42" t="n">
        <v>0</v>
      </c>
      <c r="J2506" s="42" t="n">
        <v>17081.91</v>
      </c>
      <c r="K2506" s="42" t="n">
        <v>0</v>
      </c>
      <c r="L2506" s="42" t="n">
        <v>5</v>
      </c>
      <c r="M2506" s="42" t="n">
        <v>65</v>
      </c>
      <c r="N2506" s="42" t="n">
        <v>17081.91</v>
      </c>
      <c r="O2506" s="42" t="n">
        <v>17081.91</v>
      </c>
      <c r="P2506" s="42" t="n">
        <v>0</v>
      </c>
      <c r="Q2506" s="42" t="n">
        <v>0</v>
      </c>
      <c r="R2506" s="42" t="n">
        <v>0</v>
      </c>
      <c r="S2506" s="42">
        <f>N2506-(J2506-K2506)</f>
        <v/>
      </c>
      <c r="T2506">
        <f>IF(N2506=0,0,IF(AND(ABS(S2506)&gt;Calc!$B$8,ABS(S2506)/ABS(N2506)&gt;Calc!$B$9),1,0))</f>
        <v/>
      </c>
      <c r="U2506">
        <f>IF(AND(A2506=Calc!$B$3,OR(Calc!$B$6="*",G2506=Calc!$B$6),OR(Calc!$B$7="*",F2506=Calc!$B$7)),1,0)</f>
        <v/>
      </c>
      <c r="V2506">
        <f>IF(AND(U2506=1,J2506&gt;0),J2506+ROW()/1000000,0)</f>
        <v/>
      </c>
      <c r="W2506">
        <f>IF(AND(U2506=1,OR(N2506&lt;&gt;0,J2506&lt;&gt;0)),ABS(S2506)+ROW()/1000000,0)</f>
        <v/>
      </c>
      <c r="X2506">
        <f>IF(AND(U2506=1,T2506=1,C2506&lt;&gt;0),ABS(S2506)+ROW()/1000000,0)</f>
        <v/>
      </c>
    </row>
    <row r="2507">
      <c r="A2507" t="n">
        <v>202004</v>
      </c>
      <c r="B2507" t="inlineStr">
        <is>
          <t>04/2020</t>
        </is>
      </c>
      <c r="C2507" t="n">
        <v>65</v>
      </c>
      <c r="D2507" t="inlineStr">
        <is>
          <t>S65</t>
        </is>
      </c>
      <c r="E2507" t="inlineStr">
        <is>
          <t>Nexa West Virginia (S65)</t>
        </is>
      </c>
      <c r="F2507" t="inlineStr">
        <is>
          <t>Mỹ</t>
        </is>
      </c>
      <c r="G2507" t="inlineStr">
        <is>
          <t>POS</t>
        </is>
      </c>
      <c r="H2507" s="42" t="n">
        <v>0</v>
      </c>
      <c r="I2507" s="42" t="n">
        <v>0</v>
      </c>
      <c r="J2507" s="42" t="n">
        <v>0</v>
      </c>
      <c r="K2507" s="42" t="n">
        <v>7379.7</v>
      </c>
      <c r="L2507" s="42" t="n">
        <v>0</v>
      </c>
      <c r="M2507" s="42" t="n">
        <v>0</v>
      </c>
      <c r="N2507" s="42" t="n">
        <v>-7379.7</v>
      </c>
      <c r="O2507" s="42" t="n">
        <v>0</v>
      </c>
      <c r="P2507" s="42" t="n">
        <v>0</v>
      </c>
      <c r="Q2507" s="42" t="n">
        <v>0</v>
      </c>
      <c r="R2507" s="42" t="n">
        <v>0</v>
      </c>
      <c r="S2507" s="42">
        <f>N2507-(J2507-K2507)</f>
        <v/>
      </c>
      <c r="T2507">
        <f>IF(N2507=0,0,IF(AND(ABS(S2507)&gt;Calc!$B$8,ABS(S2507)/ABS(N2507)&gt;Calc!$B$9),1,0))</f>
        <v/>
      </c>
      <c r="U2507">
        <f>IF(AND(A2507=Calc!$B$3,OR(Calc!$B$6="*",G2507=Calc!$B$6),OR(Calc!$B$7="*",F2507=Calc!$B$7)),1,0)</f>
        <v/>
      </c>
      <c r="V2507">
        <f>IF(AND(U2507=1,J2507&gt;0),J2507+ROW()/1000000,0)</f>
        <v/>
      </c>
      <c r="W2507">
        <f>IF(AND(U2507=1,OR(N2507&lt;&gt;0,J2507&lt;&gt;0)),ABS(S2507)+ROW()/1000000,0)</f>
        <v/>
      </c>
      <c r="X2507">
        <f>IF(AND(U2507=1,T2507=1,C2507&lt;&gt;0),ABS(S2507)+ROW()/1000000,0)</f>
        <v/>
      </c>
    </row>
    <row r="2508">
      <c r="A2508" t="n">
        <v>202004</v>
      </c>
      <c r="B2508" t="inlineStr">
        <is>
          <t>04/2020</t>
        </is>
      </c>
      <c r="C2508" t="n">
        <v>66</v>
      </c>
      <c r="D2508" t="inlineStr">
        <is>
          <t>S66</t>
        </is>
      </c>
      <c r="E2508" t="inlineStr">
        <is>
          <t>Nexa Wyoming (S66)</t>
        </is>
      </c>
      <c r="F2508" t="inlineStr">
        <is>
          <t>Mỹ</t>
        </is>
      </c>
      <c r="G2508" t="inlineStr">
        <is>
          <t>POS</t>
        </is>
      </c>
      <c r="H2508" s="42" t="n">
        <v>1713.41</v>
      </c>
      <c r="I2508" s="42" t="n">
        <v>0</v>
      </c>
      <c r="J2508" s="42" t="n">
        <v>1713.41</v>
      </c>
      <c r="K2508" s="42" t="n">
        <v>0</v>
      </c>
      <c r="L2508" s="42" t="n">
        <v>2</v>
      </c>
      <c r="M2508" s="42" t="n">
        <v>9</v>
      </c>
      <c r="N2508" s="42" t="n">
        <v>1713.41</v>
      </c>
      <c r="O2508" s="42" t="n">
        <v>1713.41</v>
      </c>
      <c r="P2508" s="42" t="n">
        <v>0</v>
      </c>
      <c r="Q2508" s="42" t="n">
        <v>0</v>
      </c>
      <c r="R2508" s="42" t="n">
        <v>0</v>
      </c>
      <c r="S2508" s="42">
        <f>N2508-(J2508-K2508)</f>
        <v/>
      </c>
      <c r="T2508">
        <f>IF(N2508=0,0,IF(AND(ABS(S2508)&gt;Calc!$B$8,ABS(S2508)/ABS(N2508)&gt;Calc!$B$9),1,0))</f>
        <v/>
      </c>
      <c r="U2508">
        <f>IF(AND(A2508=Calc!$B$3,OR(Calc!$B$6="*",G2508=Calc!$B$6),OR(Calc!$B$7="*",F2508=Calc!$B$7)),1,0)</f>
        <v/>
      </c>
      <c r="V2508">
        <f>IF(AND(U2508=1,J2508&gt;0),J2508+ROW()/1000000,0)</f>
        <v/>
      </c>
      <c r="W2508">
        <f>IF(AND(U2508=1,OR(N2508&lt;&gt;0,J2508&lt;&gt;0)),ABS(S2508)+ROW()/1000000,0)</f>
        <v/>
      </c>
      <c r="X2508">
        <f>IF(AND(U2508=1,T2508=1,C2508&lt;&gt;0),ABS(S2508)+ROW()/1000000,0)</f>
        <v/>
      </c>
    </row>
    <row r="2509">
      <c r="A2509" t="n">
        <v>202005</v>
      </c>
      <c r="B2509" t="inlineStr">
        <is>
          <t>05/2020</t>
        </is>
      </c>
      <c r="C2509" t="n">
        <v>0</v>
      </c>
      <c r="D2509" t="inlineStr">
        <is>
          <t>ONL</t>
        </is>
      </c>
      <c r="E2509" t="inlineStr">
        <is>
          <t>Nexa Online (website/app)</t>
        </is>
      </c>
      <c r="F2509" t="inlineStr">
        <is>
          <t>Online</t>
        </is>
      </c>
      <c r="G2509" t="inlineStr">
        <is>
          <t>ONLINE</t>
        </is>
      </c>
      <c r="H2509" s="42" t="n">
        <v>204358.36</v>
      </c>
      <c r="I2509" s="42" t="n">
        <v>7248.82</v>
      </c>
      <c r="J2509" s="42" t="n">
        <v>197109.54</v>
      </c>
      <c r="K2509" s="42" t="n">
        <v>7073.08</v>
      </c>
      <c r="L2509" s="42" t="n">
        <v>96</v>
      </c>
      <c r="M2509" s="42" t="n">
        <v>721</v>
      </c>
      <c r="N2509" s="42" t="n">
        <v>217233.82</v>
      </c>
      <c r="O2509" s="42" t="n">
        <v>222602.9</v>
      </c>
      <c r="P2509" s="42" t="n">
        <v>4</v>
      </c>
      <c r="Q2509" s="42" t="n">
        <v>0</v>
      </c>
      <c r="R2509" s="42" t="n">
        <v>1</v>
      </c>
      <c r="S2509" s="42">
        <f>N2509-(J2509-K2509)</f>
        <v/>
      </c>
      <c r="T2509">
        <f>IF(N2509=0,0,IF(AND(ABS(S2509)&gt;Calc!$B$8,ABS(S2509)/ABS(N2509)&gt;Calc!$B$9),1,0))</f>
        <v/>
      </c>
      <c r="U2509">
        <f>IF(AND(A2509=Calc!$B$3,OR(Calc!$B$6="*",G2509=Calc!$B$6),OR(Calc!$B$7="*",F2509=Calc!$B$7)),1,0)</f>
        <v/>
      </c>
      <c r="V2509">
        <f>IF(AND(U2509=1,J2509&gt;0),J2509+ROW()/1000000,0)</f>
        <v/>
      </c>
      <c r="W2509">
        <f>IF(AND(U2509=1,OR(N2509&lt;&gt;0,J2509&lt;&gt;0)),ABS(S2509)+ROW()/1000000,0)</f>
        <v/>
      </c>
      <c r="X2509">
        <f>IF(AND(U2509=1,T2509=1,C2509&lt;&gt;0),ABS(S2509)+ROW()/1000000,0)</f>
        <v/>
      </c>
    </row>
    <row r="2510">
      <c r="A2510" t="n">
        <v>202005</v>
      </c>
      <c r="B2510" t="inlineStr">
        <is>
          <t>05/2020</t>
        </is>
      </c>
      <c r="C2510" t="n">
        <v>4</v>
      </c>
      <c r="D2510" t="inlineStr">
        <is>
          <t>S04</t>
        </is>
      </c>
      <c r="E2510" t="inlineStr">
        <is>
          <t>Nexa Tasmania (S04)</t>
        </is>
      </c>
      <c r="F2510" t="inlineStr">
        <is>
          <t>Úc</t>
        </is>
      </c>
      <c r="G2510" t="inlineStr">
        <is>
          <t>POS</t>
        </is>
      </c>
      <c r="H2510" s="42" t="n">
        <v>5522.19</v>
      </c>
      <c r="I2510" s="42" t="n">
        <v>0</v>
      </c>
      <c r="J2510" s="42" t="n">
        <v>5522.19</v>
      </c>
      <c r="K2510" s="42" t="n">
        <v>0</v>
      </c>
      <c r="L2510" s="42" t="n">
        <v>2</v>
      </c>
      <c r="M2510" s="42" t="n">
        <v>12</v>
      </c>
      <c r="N2510" s="42" t="n">
        <v>5522.19</v>
      </c>
      <c r="O2510" s="42" t="n">
        <v>5522.19</v>
      </c>
      <c r="P2510" s="42" t="n">
        <v>0</v>
      </c>
      <c r="Q2510" s="42" t="n">
        <v>0</v>
      </c>
      <c r="R2510" s="42" t="n">
        <v>0</v>
      </c>
      <c r="S2510" s="42">
        <f>N2510-(J2510-K2510)</f>
        <v/>
      </c>
      <c r="T2510">
        <f>IF(N2510=0,0,IF(AND(ABS(S2510)&gt;Calc!$B$8,ABS(S2510)/ABS(N2510)&gt;Calc!$B$9),1,0))</f>
        <v/>
      </c>
      <c r="U2510">
        <f>IF(AND(A2510=Calc!$B$3,OR(Calc!$B$6="*",G2510=Calc!$B$6),OR(Calc!$B$7="*",F2510=Calc!$B$7)),1,0)</f>
        <v/>
      </c>
      <c r="V2510">
        <f>IF(AND(U2510=1,J2510&gt;0),J2510+ROW()/1000000,0)</f>
        <v/>
      </c>
      <c r="W2510">
        <f>IF(AND(U2510=1,OR(N2510&lt;&gt;0,J2510&lt;&gt;0)),ABS(S2510)+ROW()/1000000,0)</f>
        <v/>
      </c>
      <c r="X2510">
        <f>IF(AND(U2510=1,T2510=1,C2510&lt;&gt;0),ABS(S2510)+ROW()/1000000,0)</f>
        <v/>
      </c>
    </row>
    <row r="2511">
      <c r="A2511" t="n">
        <v>202005</v>
      </c>
      <c r="B2511" t="inlineStr">
        <is>
          <t>05/2020</t>
        </is>
      </c>
      <c r="C2511" t="n">
        <v>5</v>
      </c>
      <c r="D2511" t="inlineStr">
        <is>
          <t>S05</t>
        </is>
      </c>
      <c r="E2511" t="inlineStr">
        <is>
          <t>Nexa Victoria (S05)</t>
        </is>
      </c>
      <c r="F2511" t="inlineStr">
        <is>
          <t>Úc</t>
        </is>
      </c>
      <c r="G2511" t="inlineStr">
        <is>
          <t>POS</t>
        </is>
      </c>
      <c r="H2511" s="42" t="n">
        <v>5084.01</v>
      </c>
      <c r="I2511" s="42" t="n">
        <v>0</v>
      </c>
      <c r="J2511" s="42" t="n">
        <v>5084.01</v>
      </c>
      <c r="K2511" s="42" t="n">
        <v>310</v>
      </c>
      <c r="L2511" s="42" t="n">
        <v>6</v>
      </c>
      <c r="M2511" s="42" t="n">
        <v>45</v>
      </c>
      <c r="N2511" s="42" t="n">
        <v>4774.01</v>
      </c>
      <c r="O2511" s="42" t="n">
        <v>5084.01</v>
      </c>
      <c r="P2511" s="42" t="n">
        <v>0</v>
      </c>
      <c r="Q2511" s="42" t="n">
        <v>0</v>
      </c>
      <c r="R2511" s="42" t="n">
        <v>0</v>
      </c>
      <c r="S2511" s="42">
        <f>N2511-(J2511-K2511)</f>
        <v/>
      </c>
      <c r="T2511">
        <f>IF(N2511=0,0,IF(AND(ABS(S2511)&gt;Calc!$B$8,ABS(S2511)/ABS(N2511)&gt;Calc!$B$9),1,0))</f>
        <v/>
      </c>
      <c r="U2511">
        <f>IF(AND(A2511=Calc!$B$3,OR(Calc!$B$6="*",G2511=Calc!$B$6),OR(Calc!$B$7="*",F2511=Calc!$B$7)),1,0)</f>
        <v/>
      </c>
      <c r="V2511">
        <f>IF(AND(U2511=1,J2511&gt;0),J2511+ROW()/1000000,0)</f>
        <v/>
      </c>
      <c r="W2511">
        <f>IF(AND(U2511=1,OR(N2511&lt;&gt;0,J2511&lt;&gt;0)),ABS(S2511)+ROW()/1000000,0)</f>
        <v/>
      </c>
      <c r="X2511">
        <f>IF(AND(U2511=1,T2511=1,C2511&lt;&gt;0),ABS(S2511)+ROW()/1000000,0)</f>
        <v/>
      </c>
    </row>
    <row r="2512">
      <c r="A2512" t="n">
        <v>202005</v>
      </c>
      <c r="B2512" t="inlineStr">
        <is>
          <t>05/2020</t>
        </is>
      </c>
      <c r="C2512" t="n">
        <v>6</v>
      </c>
      <c r="D2512" t="inlineStr">
        <is>
          <t>S06</t>
        </is>
      </c>
      <c r="E2512" t="inlineStr">
        <is>
          <t>Nexa Western Australia (S06)</t>
        </is>
      </c>
      <c r="F2512" t="inlineStr">
        <is>
          <t>Úc</t>
        </is>
      </c>
      <c r="G2512" t="inlineStr">
        <is>
          <t>POS</t>
        </is>
      </c>
      <c r="H2512" s="42" t="n">
        <v>2566.78</v>
      </c>
      <c r="I2512" s="42" t="n">
        <v>0</v>
      </c>
      <c r="J2512" s="42" t="n">
        <v>2566.78</v>
      </c>
      <c r="K2512" s="42" t="n">
        <v>0</v>
      </c>
      <c r="L2512" s="42" t="n">
        <v>3</v>
      </c>
      <c r="M2512" s="42" t="n">
        <v>27</v>
      </c>
      <c r="N2512" s="42" t="n">
        <v>2566.78</v>
      </c>
      <c r="O2512" s="42" t="n">
        <v>2566.78</v>
      </c>
      <c r="P2512" s="42" t="n">
        <v>0</v>
      </c>
      <c r="Q2512" s="42" t="n">
        <v>0</v>
      </c>
      <c r="R2512" s="42" t="n">
        <v>0</v>
      </c>
      <c r="S2512" s="42">
        <f>N2512-(J2512-K2512)</f>
        <v/>
      </c>
      <c r="T2512">
        <f>IF(N2512=0,0,IF(AND(ABS(S2512)&gt;Calc!$B$8,ABS(S2512)/ABS(N2512)&gt;Calc!$B$9),1,0))</f>
        <v/>
      </c>
      <c r="U2512">
        <f>IF(AND(A2512=Calc!$B$3,OR(Calc!$B$6="*",G2512=Calc!$B$6),OR(Calc!$B$7="*",F2512=Calc!$B$7)),1,0)</f>
        <v/>
      </c>
      <c r="V2512">
        <f>IF(AND(U2512=1,J2512&gt;0),J2512+ROW()/1000000,0)</f>
        <v/>
      </c>
      <c r="W2512">
        <f>IF(AND(U2512=1,OR(N2512&lt;&gt;0,J2512&lt;&gt;0)),ABS(S2512)+ROW()/1000000,0)</f>
        <v/>
      </c>
      <c r="X2512">
        <f>IF(AND(U2512=1,T2512=1,C2512&lt;&gt;0),ABS(S2512)+ROW()/1000000,0)</f>
        <v/>
      </c>
    </row>
    <row r="2513">
      <c r="A2513" t="n">
        <v>202005</v>
      </c>
      <c r="B2513" t="inlineStr">
        <is>
          <t>05/2020</t>
        </is>
      </c>
      <c r="C2513" t="n">
        <v>8</v>
      </c>
      <c r="D2513" t="inlineStr">
        <is>
          <t>S08</t>
        </is>
      </c>
      <c r="E2513" t="inlineStr">
        <is>
          <t>Nexa Newfoundland and Labrador (S08)</t>
        </is>
      </c>
      <c r="F2513" t="inlineStr">
        <is>
          <t>Canada</t>
        </is>
      </c>
      <c r="G2513" t="inlineStr">
        <is>
          <t>POS</t>
        </is>
      </c>
      <c r="H2513" s="42" t="n">
        <v>6961.61</v>
      </c>
      <c r="I2513" s="42" t="n">
        <v>0</v>
      </c>
      <c r="J2513" s="42" t="n">
        <v>6961.61</v>
      </c>
      <c r="K2513" s="42" t="n">
        <v>2499.95</v>
      </c>
      <c r="L2513" s="42" t="n">
        <v>9</v>
      </c>
      <c r="M2513" s="42" t="n">
        <v>59</v>
      </c>
      <c r="N2513" s="42" t="n">
        <v>4461.66</v>
      </c>
      <c r="O2513" s="42" t="n">
        <v>6961.61</v>
      </c>
      <c r="P2513" s="42" t="n">
        <v>0</v>
      </c>
      <c r="Q2513" s="42" t="n">
        <v>0</v>
      </c>
      <c r="R2513" s="42" t="n">
        <v>0</v>
      </c>
      <c r="S2513" s="42">
        <f>N2513-(J2513-K2513)</f>
        <v/>
      </c>
      <c r="T2513">
        <f>IF(N2513=0,0,IF(AND(ABS(S2513)&gt;Calc!$B$8,ABS(S2513)/ABS(N2513)&gt;Calc!$B$9),1,0))</f>
        <v/>
      </c>
      <c r="U2513">
        <f>IF(AND(A2513=Calc!$B$3,OR(Calc!$B$6="*",G2513=Calc!$B$6),OR(Calc!$B$7="*",F2513=Calc!$B$7)),1,0)</f>
        <v/>
      </c>
      <c r="V2513">
        <f>IF(AND(U2513=1,J2513&gt;0),J2513+ROW()/1000000,0)</f>
        <v/>
      </c>
      <c r="W2513">
        <f>IF(AND(U2513=1,OR(N2513&lt;&gt;0,J2513&lt;&gt;0)),ABS(S2513)+ROW()/1000000,0)</f>
        <v/>
      </c>
      <c r="X2513">
        <f>IF(AND(U2513=1,T2513=1,C2513&lt;&gt;0),ABS(S2513)+ROW()/1000000,0)</f>
        <v/>
      </c>
    </row>
    <row r="2514">
      <c r="A2514" t="n">
        <v>202005</v>
      </c>
      <c r="B2514" t="inlineStr">
        <is>
          <t>05/2020</t>
        </is>
      </c>
      <c r="C2514" t="n">
        <v>9</v>
      </c>
      <c r="D2514" t="inlineStr">
        <is>
          <t>S09</t>
        </is>
      </c>
      <c r="E2514" t="inlineStr">
        <is>
          <t>Nexa Northwest Territories (S09)</t>
        </is>
      </c>
      <c r="F2514" t="inlineStr">
        <is>
          <t>Canada</t>
        </is>
      </c>
      <c r="G2514" t="inlineStr">
        <is>
          <t>POS</t>
        </is>
      </c>
      <c r="H2514" s="42" t="n">
        <v>25261.65</v>
      </c>
      <c r="I2514" s="42" t="n">
        <v>0</v>
      </c>
      <c r="J2514" s="42" t="n">
        <v>25261.65</v>
      </c>
      <c r="K2514" s="42" t="n">
        <v>0</v>
      </c>
      <c r="L2514" s="42" t="n">
        <v>6</v>
      </c>
      <c r="M2514" s="42" t="n">
        <v>53</v>
      </c>
      <c r="N2514" s="42" t="n">
        <v>25261.65</v>
      </c>
      <c r="O2514" s="42" t="n">
        <v>25261.65</v>
      </c>
      <c r="P2514" s="42" t="n">
        <v>0</v>
      </c>
      <c r="Q2514" s="42" t="n">
        <v>0</v>
      </c>
      <c r="R2514" s="42" t="n">
        <v>0</v>
      </c>
      <c r="S2514" s="42">
        <f>N2514-(J2514-K2514)</f>
        <v/>
      </c>
      <c r="T2514">
        <f>IF(N2514=0,0,IF(AND(ABS(S2514)&gt;Calc!$B$8,ABS(S2514)/ABS(N2514)&gt;Calc!$B$9),1,0))</f>
        <v/>
      </c>
      <c r="U2514">
        <f>IF(AND(A2514=Calc!$B$3,OR(Calc!$B$6="*",G2514=Calc!$B$6),OR(Calc!$B$7="*",F2514=Calc!$B$7)),1,0)</f>
        <v/>
      </c>
      <c r="V2514">
        <f>IF(AND(U2514=1,J2514&gt;0),J2514+ROW()/1000000,0)</f>
        <v/>
      </c>
      <c r="W2514">
        <f>IF(AND(U2514=1,OR(N2514&lt;&gt;0,J2514&lt;&gt;0)),ABS(S2514)+ROW()/1000000,0)</f>
        <v/>
      </c>
      <c r="X2514">
        <f>IF(AND(U2514=1,T2514=1,C2514&lt;&gt;0),ABS(S2514)+ROW()/1000000,0)</f>
        <v/>
      </c>
    </row>
    <row r="2515">
      <c r="A2515" t="n">
        <v>202005</v>
      </c>
      <c r="B2515" t="inlineStr">
        <is>
          <t>05/2020</t>
        </is>
      </c>
      <c r="C2515" t="n">
        <v>10</v>
      </c>
      <c r="D2515" t="inlineStr">
        <is>
          <t>S10</t>
        </is>
      </c>
      <c r="E2515" t="inlineStr">
        <is>
          <t>Nexa Nunavut (S10)</t>
        </is>
      </c>
      <c r="F2515" t="inlineStr">
        <is>
          <t>Canada</t>
        </is>
      </c>
      <c r="G2515" t="inlineStr">
        <is>
          <t>POS</t>
        </is>
      </c>
      <c r="H2515" s="42" t="n">
        <v>31201.01</v>
      </c>
      <c r="I2515" s="42" t="n">
        <v>0</v>
      </c>
      <c r="J2515" s="42" t="n">
        <v>31201.01</v>
      </c>
      <c r="K2515" s="42" t="n">
        <v>115</v>
      </c>
      <c r="L2515" s="42" t="n">
        <v>10</v>
      </c>
      <c r="M2515" s="42" t="n">
        <v>98</v>
      </c>
      <c r="N2515" s="42" t="n">
        <v>31086.01</v>
      </c>
      <c r="O2515" s="42" t="n">
        <v>31201.01</v>
      </c>
      <c r="P2515" s="42" t="n">
        <v>0</v>
      </c>
      <c r="Q2515" s="42" t="n">
        <v>0</v>
      </c>
      <c r="R2515" s="42" t="n">
        <v>1</v>
      </c>
      <c r="S2515" s="42">
        <f>N2515-(J2515-K2515)</f>
        <v/>
      </c>
      <c r="T2515">
        <f>IF(N2515=0,0,IF(AND(ABS(S2515)&gt;Calc!$B$8,ABS(S2515)/ABS(N2515)&gt;Calc!$B$9),1,0))</f>
        <v/>
      </c>
      <c r="U2515">
        <f>IF(AND(A2515=Calc!$B$3,OR(Calc!$B$6="*",G2515=Calc!$B$6),OR(Calc!$B$7="*",F2515=Calc!$B$7)),1,0)</f>
        <v/>
      </c>
      <c r="V2515">
        <f>IF(AND(U2515=1,J2515&gt;0),J2515+ROW()/1000000,0)</f>
        <v/>
      </c>
      <c r="W2515">
        <f>IF(AND(U2515=1,OR(N2515&lt;&gt;0,J2515&lt;&gt;0)),ABS(S2515)+ROW()/1000000,0)</f>
        <v/>
      </c>
      <c r="X2515">
        <f>IF(AND(U2515=1,T2515=1,C2515&lt;&gt;0),ABS(S2515)+ROW()/1000000,0)</f>
        <v/>
      </c>
    </row>
    <row r="2516">
      <c r="A2516" t="n">
        <v>202005</v>
      </c>
      <c r="B2516" t="inlineStr">
        <is>
          <t>05/2020</t>
        </is>
      </c>
      <c r="C2516" t="n">
        <v>12</v>
      </c>
      <c r="D2516" t="inlineStr">
        <is>
          <t>S12</t>
        </is>
      </c>
      <c r="E2516" t="inlineStr">
        <is>
          <t>Nexa Basse-Normandie (S12)</t>
        </is>
      </c>
      <c r="F2516" t="inlineStr">
        <is>
          <t>Pháp</t>
        </is>
      </c>
      <c r="G2516" t="inlineStr">
        <is>
          <t>POS</t>
        </is>
      </c>
      <c r="H2516" s="42" t="n">
        <v>5690.2</v>
      </c>
      <c r="I2516" s="42" t="n">
        <v>0</v>
      </c>
      <c r="J2516" s="42" t="n">
        <v>5690.2</v>
      </c>
      <c r="K2516" s="42" t="n">
        <v>0</v>
      </c>
      <c r="L2516" s="42" t="n">
        <v>3</v>
      </c>
      <c r="M2516" s="42" t="n">
        <v>26</v>
      </c>
      <c r="N2516" s="42" t="n">
        <v>5690.2</v>
      </c>
      <c r="O2516" s="42" t="n">
        <v>5690.2</v>
      </c>
      <c r="P2516" s="42" t="n">
        <v>0</v>
      </c>
      <c r="Q2516" s="42" t="n">
        <v>0</v>
      </c>
      <c r="R2516" s="42" t="n">
        <v>0</v>
      </c>
      <c r="S2516" s="42">
        <f>N2516-(J2516-K2516)</f>
        <v/>
      </c>
      <c r="T2516">
        <f>IF(N2516=0,0,IF(AND(ABS(S2516)&gt;Calc!$B$8,ABS(S2516)/ABS(N2516)&gt;Calc!$B$9),1,0))</f>
        <v/>
      </c>
      <c r="U2516">
        <f>IF(AND(A2516=Calc!$B$3,OR(Calc!$B$6="*",G2516=Calc!$B$6),OR(Calc!$B$7="*",F2516=Calc!$B$7)),1,0)</f>
        <v/>
      </c>
      <c r="V2516">
        <f>IF(AND(U2516=1,J2516&gt;0),J2516+ROW()/1000000,0)</f>
        <v/>
      </c>
      <c r="W2516">
        <f>IF(AND(U2516=1,OR(N2516&lt;&gt;0,J2516&lt;&gt;0)),ABS(S2516)+ROW()/1000000,0)</f>
        <v/>
      </c>
      <c r="X2516">
        <f>IF(AND(U2516=1,T2516=1,C2516&lt;&gt;0),ABS(S2516)+ROW()/1000000,0)</f>
        <v/>
      </c>
    </row>
    <row r="2517">
      <c r="A2517" t="n">
        <v>202005</v>
      </c>
      <c r="B2517" t="inlineStr">
        <is>
          <t>05/2020</t>
        </is>
      </c>
      <c r="C2517" t="n">
        <v>13</v>
      </c>
      <c r="D2517" t="inlineStr">
        <is>
          <t>S13</t>
        </is>
      </c>
      <c r="E2517" t="inlineStr">
        <is>
          <t>Nexa Corse (S13)</t>
        </is>
      </c>
      <c r="F2517" t="inlineStr">
        <is>
          <t>Pháp</t>
        </is>
      </c>
      <c r="G2517" t="inlineStr">
        <is>
          <t>POS</t>
        </is>
      </c>
      <c r="H2517" s="42" t="n">
        <v>3731</v>
      </c>
      <c r="I2517" s="42" t="n">
        <v>0</v>
      </c>
      <c r="J2517" s="42" t="n">
        <v>3731</v>
      </c>
      <c r="K2517" s="42" t="n">
        <v>0</v>
      </c>
      <c r="L2517" s="42" t="n">
        <v>2</v>
      </c>
      <c r="M2517" s="42" t="n">
        <v>10</v>
      </c>
      <c r="N2517" s="42" t="n">
        <v>3731</v>
      </c>
      <c r="O2517" s="42" t="n">
        <v>3731</v>
      </c>
      <c r="P2517" s="42" t="n">
        <v>0</v>
      </c>
      <c r="Q2517" s="42" t="n">
        <v>0</v>
      </c>
      <c r="R2517" s="42" t="n">
        <v>0</v>
      </c>
      <c r="S2517" s="42">
        <f>N2517-(J2517-K2517)</f>
        <v/>
      </c>
      <c r="T2517">
        <f>IF(N2517=0,0,IF(AND(ABS(S2517)&gt;Calc!$B$8,ABS(S2517)/ABS(N2517)&gt;Calc!$B$9),1,0))</f>
        <v/>
      </c>
      <c r="U2517">
        <f>IF(AND(A2517=Calc!$B$3,OR(Calc!$B$6="*",G2517=Calc!$B$6),OR(Calc!$B$7="*",F2517=Calc!$B$7)),1,0)</f>
        <v/>
      </c>
      <c r="V2517">
        <f>IF(AND(U2517=1,J2517&gt;0),J2517+ROW()/1000000,0)</f>
        <v/>
      </c>
      <c r="W2517">
        <f>IF(AND(U2517=1,OR(N2517&lt;&gt;0,J2517&lt;&gt;0)),ABS(S2517)+ROW()/1000000,0)</f>
        <v/>
      </c>
      <c r="X2517">
        <f>IF(AND(U2517=1,T2517=1,C2517&lt;&gt;0),ABS(S2517)+ROW()/1000000,0)</f>
        <v/>
      </c>
    </row>
    <row r="2518">
      <c r="A2518" t="n">
        <v>202005</v>
      </c>
      <c r="B2518" t="inlineStr">
        <is>
          <t>05/2020</t>
        </is>
      </c>
      <c r="C2518" t="n">
        <v>14</v>
      </c>
      <c r="D2518" t="inlineStr">
        <is>
          <t>S14</t>
        </is>
      </c>
      <c r="E2518" t="inlineStr">
        <is>
          <t>Nexa Franche-Comté (S14)</t>
        </is>
      </c>
      <c r="F2518" t="inlineStr">
        <is>
          <t>Pháp</t>
        </is>
      </c>
      <c r="G2518" t="inlineStr">
        <is>
          <t>POS</t>
        </is>
      </c>
      <c r="H2518" s="42" t="n">
        <v>877.5</v>
      </c>
      <c r="I2518" s="42" t="n">
        <v>0</v>
      </c>
      <c r="J2518" s="42" t="n">
        <v>877.5</v>
      </c>
      <c r="K2518" s="42" t="n">
        <v>562</v>
      </c>
      <c r="L2518" s="42" t="n">
        <v>1</v>
      </c>
      <c r="M2518" s="42" t="n">
        <v>1</v>
      </c>
      <c r="N2518" s="42" t="n">
        <v>315.5</v>
      </c>
      <c r="O2518" s="42" t="n">
        <v>877.5</v>
      </c>
      <c r="P2518" s="42" t="n">
        <v>0</v>
      </c>
      <c r="Q2518" s="42" t="n">
        <v>0</v>
      </c>
      <c r="R2518" s="42" t="n">
        <v>0</v>
      </c>
      <c r="S2518" s="42">
        <f>N2518-(J2518-K2518)</f>
        <v/>
      </c>
      <c r="T2518">
        <f>IF(N2518=0,0,IF(AND(ABS(S2518)&gt;Calc!$B$8,ABS(S2518)/ABS(N2518)&gt;Calc!$B$9),1,0))</f>
        <v/>
      </c>
      <c r="U2518">
        <f>IF(AND(A2518=Calc!$B$3,OR(Calc!$B$6="*",G2518=Calc!$B$6),OR(Calc!$B$7="*",F2518=Calc!$B$7)),1,0)</f>
        <v/>
      </c>
      <c r="V2518">
        <f>IF(AND(U2518=1,J2518&gt;0),J2518+ROW()/1000000,0)</f>
        <v/>
      </c>
      <c r="W2518">
        <f>IF(AND(U2518=1,OR(N2518&lt;&gt;0,J2518&lt;&gt;0)),ABS(S2518)+ROW()/1000000,0)</f>
        <v/>
      </c>
      <c r="X2518">
        <f>IF(AND(U2518=1,T2518=1,C2518&lt;&gt;0),ABS(S2518)+ROW()/1000000,0)</f>
        <v/>
      </c>
    </row>
    <row r="2519">
      <c r="A2519" t="n">
        <v>202005</v>
      </c>
      <c r="B2519" t="inlineStr">
        <is>
          <t>05/2020</t>
        </is>
      </c>
      <c r="C2519" t="n">
        <v>16</v>
      </c>
      <c r="D2519" t="inlineStr">
        <is>
          <t>S16</t>
        </is>
      </c>
      <c r="E2519" t="inlineStr">
        <is>
          <t>Nexa Limousin (S16)</t>
        </is>
      </c>
      <c r="F2519" t="inlineStr">
        <is>
          <t>Pháp</t>
        </is>
      </c>
      <c r="G2519" t="inlineStr">
        <is>
          <t>POS</t>
        </is>
      </c>
      <c r="H2519" s="42" t="n">
        <v>5347.09</v>
      </c>
      <c r="I2519" s="42" t="n">
        <v>0</v>
      </c>
      <c r="J2519" s="42" t="n">
        <v>5347.09</v>
      </c>
      <c r="K2519" s="42" t="n">
        <v>0</v>
      </c>
      <c r="L2519" s="42" t="n">
        <v>2</v>
      </c>
      <c r="M2519" s="42" t="n">
        <v>15</v>
      </c>
      <c r="N2519" s="42" t="n">
        <v>5347.09</v>
      </c>
      <c r="O2519" s="42" t="n">
        <v>5347.09</v>
      </c>
      <c r="P2519" s="42" t="n">
        <v>0</v>
      </c>
      <c r="Q2519" s="42" t="n">
        <v>0</v>
      </c>
      <c r="R2519" s="42" t="n">
        <v>0</v>
      </c>
      <c r="S2519" s="42">
        <f>N2519-(J2519-K2519)</f>
        <v/>
      </c>
      <c r="T2519">
        <f>IF(N2519=0,0,IF(AND(ABS(S2519)&gt;Calc!$B$8,ABS(S2519)/ABS(N2519)&gt;Calc!$B$9),1,0))</f>
        <v/>
      </c>
      <c r="U2519">
        <f>IF(AND(A2519=Calc!$B$3,OR(Calc!$B$6="*",G2519=Calc!$B$6),OR(Calc!$B$7="*",F2519=Calc!$B$7)),1,0)</f>
        <v/>
      </c>
      <c r="V2519">
        <f>IF(AND(U2519=1,J2519&gt;0),J2519+ROW()/1000000,0)</f>
        <v/>
      </c>
      <c r="W2519">
        <f>IF(AND(U2519=1,OR(N2519&lt;&gt;0,J2519&lt;&gt;0)),ABS(S2519)+ROW()/1000000,0)</f>
        <v/>
      </c>
      <c r="X2519">
        <f>IF(AND(U2519=1,T2519=1,C2519&lt;&gt;0),ABS(S2519)+ROW()/1000000,0)</f>
        <v/>
      </c>
    </row>
    <row r="2520">
      <c r="A2520" t="n">
        <v>202005</v>
      </c>
      <c r="B2520" t="inlineStr">
        <is>
          <t>05/2020</t>
        </is>
      </c>
      <c r="C2520" t="n">
        <v>17</v>
      </c>
      <c r="D2520" t="inlineStr">
        <is>
          <t>S17</t>
        </is>
      </c>
      <c r="E2520" t="inlineStr">
        <is>
          <t>Nexa Martinique (S17)</t>
        </is>
      </c>
      <c r="F2520" t="inlineStr">
        <is>
          <t>Pháp</t>
        </is>
      </c>
      <c r="G2520" t="inlineStr">
        <is>
          <t>POS</t>
        </is>
      </c>
      <c r="H2520" s="42" t="n">
        <v>11854.09</v>
      </c>
      <c r="I2520" s="42" t="n">
        <v>0</v>
      </c>
      <c r="J2520" s="42" t="n">
        <v>11854.09</v>
      </c>
      <c r="K2520" s="42" t="n">
        <v>0</v>
      </c>
      <c r="L2520" s="42" t="n">
        <v>2</v>
      </c>
      <c r="M2520" s="42" t="n">
        <v>20</v>
      </c>
      <c r="N2520" s="42" t="n">
        <v>11854.09</v>
      </c>
      <c r="O2520" s="42" t="n">
        <v>11854.09</v>
      </c>
      <c r="P2520" s="42" t="n">
        <v>0</v>
      </c>
      <c r="Q2520" s="42" t="n">
        <v>0</v>
      </c>
      <c r="R2520" s="42" t="n">
        <v>0</v>
      </c>
      <c r="S2520" s="42">
        <f>N2520-(J2520-K2520)</f>
        <v/>
      </c>
      <c r="T2520">
        <f>IF(N2520=0,0,IF(AND(ABS(S2520)&gt;Calc!$B$8,ABS(S2520)/ABS(N2520)&gt;Calc!$B$9),1,0))</f>
        <v/>
      </c>
      <c r="U2520">
        <f>IF(AND(A2520=Calc!$B$3,OR(Calc!$B$6="*",G2520=Calc!$B$6),OR(Calc!$B$7="*",F2520=Calc!$B$7)),1,0)</f>
        <v/>
      </c>
      <c r="V2520">
        <f>IF(AND(U2520=1,J2520&gt;0),J2520+ROW()/1000000,0)</f>
        <v/>
      </c>
      <c r="W2520">
        <f>IF(AND(U2520=1,OR(N2520&lt;&gt;0,J2520&lt;&gt;0)),ABS(S2520)+ROW()/1000000,0)</f>
        <v/>
      </c>
      <c r="X2520">
        <f>IF(AND(U2520=1,T2520=1,C2520&lt;&gt;0),ABS(S2520)+ROW()/1000000,0)</f>
        <v/>
      </c>
    </row>
    <row r="2521">
      <c r="A2521" t="n">
        <v>202005</v>
      </c>
      <c r="B2521" t="inlineStr">
        <is>
          <t>05/2020</t>
        </is>
      </c>
      <c r="C2521" t="n">
        <v>18</v>
      </c>
      <c r="D2521" t="inlineStr">
        <is>
          <t>S18</t>
        </is>
      </c>
      <c r="E2521" t="inlineStr">
        <is>
          <t>Nexa Mayotte (S18)</t>
        </is>
      </c>
      <c r="F2521" t="inlineStr">
        <is>
          <t>Pháp</t>
        </is>
      </c>
      <c r="G2521" t="inlineStr">
        <is>
          <t>POS</t>
        </is>
      </c>
      <c r="H2521" s="42" t="n">
        <v>2779</v>
      </c>
      <c r="I2521" s="42" t="n">
        <v>0</v>
      </c>
      <c r="J2521" s="42" t="n">
        <v>2779</v>
      </c>
      <c r="K2521" s="42" t="n">
        <v>0</v>
      </c>
      <c r="L2521" s="42" t="n">
        <v>1</v>
      </c>
      <c r="M2521" s="42" t="n">
        <v>8</v>
      </c>
      <c r="N2521" s="42" t="n">
        <v>2779</v>
      </c>
      <c r="O2521" s="42" t="n">
        <v>2779</v>
      </c>
      <c r="P2521" s="42" t="n">
        <v>0</v>
      </c>
      <c r="Q2521" s="42" t="n">
        <v>0</v>
      </c>
      <c r="R2521" s="42" t="n">
        <v>0</v>
      </c>
      <c r="S2521" s="42">
        <f>N2521-(J2521-K2521)</f>
        <v/>
      </c>
      <c r="T2521">
        <f>IF(N2521=0,0,IF(AND(ABS(S2521)&gt;Calc!$B$8,ABS(S2521)/ABS(N2521)&gt;Calc!$B$9),1,0))</f>
        <v/>
      </c>
      <c r="U2521">
        <f>IF(AND(A2521=Calc!$B$3,OR(Calc!$B$6="*",G2521=Calc!$B$6),OR(Calc!$B$7="*",F2521=Calc!$B$7)),1,0)</f>
        <v/>
      </c>
      <c r="V2521">
        <f>IF(AND(U2521=1,J2521&gt;0),J2521+ROW()/1000000,0)</f>
        <v/>
      </c>
      <c r="W2521">
        <f>IF(AND(U2521=1,OR(N2521&lt;&gt;0,J2521&lt;&gt;0)),ABS(S2521)+ROW()/1000000,0)</f>
        <v/>
      </c>
      <c r="X2521">
        <f>IF(AND(U2521=1,T2521=1,C2521&lt;&gt;0),ABS(S2521)+ROW()/1000000,0)</f>
        <v/>
      </c>
    </row>
    <row r="2522">
      <c r="A2522" t="n">
        <v>202005</v>
      </c>
      <c r="B2522" t="inlineStr">
        <is>
          <t>05/2020</t>
        </is>
      </c>
      <c r="C2522" t="n">
        <v>19</v>
      </c>
      <c r="D2522" t="inlineStr">
        <is>
          <t>S19</t>
        </is>
      </c>
      <c r="E2522" t="inlineStr">
        <is>
          <t>Nexa Berlin (S19)</t>
        </is>
      </c>
      <c r="F2522" t="inlineStr">
        <is>
          <t>Đức</t>
        </is>
      </c>
      <c r="G2522" t="inlineStr">
        <is>
          <t>POS</t>
        </is>
      </c>
      <c r="H2522" s="42" t="n">
        <v>7238.34</v>
      </c>
      <c r="I2522" s="42" t="n">
        <v>0</v>
      </c>
      <c r="J2522" s="42" t="n">
        <v>7238.34</v>
      </c>
      <c r="K2522" s="42" t="n">
        <v>0</v>
      </c>
      <c r="L2522" s="42" t="n">
        <v>3</v>
      </c>
      <c r="M2522" s="42" t="n">
        <v>26</v>
      </c>
      <c r="N2522" s="42" t="n">
        <v>7238.34</v>
      </c>
      <c r="O2522" s="42" t="n">
        <v>7238.34</v>
      </c>
      <c r="P2522" s="42" t="n">
        <v>0</v>
      </c>
      <c r="Q2522" s="42" t="n">
        <v>0</v>
      </c>
      <c r="R2522" s="42" t="n">
        <v>0</v>
      </c>
      <c r="S2522" s="42">
        <f>N2522-(J2522-K2522)</f>
        <v/>
      </c>
      <c r="T2522">
        <f>IF(N2522=0,0,IF(AND(ABS(S2522)&gt;Calc!$B$8,ABS(S2522)/ABS(N2522)&gt;Calc!$B$9),1,0))</f>
        <v/>
      </c>
      <c r="U2522">
        <f>IF(AND(A2522=Calc!$B$3,OR(Calc!$B$6="*",G2522=Calc!$B$6),OR(Calc!$B$7="*",F2522=Calc!$B$7)),1,0)</f>
        <v/>
      </c>
      <c r="V2522">
        <f>IF(AND(U2522=1,J2522&gt;0),J2522+ROW()/1000000,0)</f>
        <v/>
      </c>
      <c r="W2522">
        <f>IF(AND(U2522=1,OR(N2522&lt;&gt;0,J2522&lt;&gt;0)),ABS(S2522)+ROW()/1000000,0)</f>
        <v/>
      </c>
      <c r="X2522">
        <f>IF(AND(U2522=1,T2522=1,C2522&lt;&gt;0),ABS(S2522)+ROW()/1000000,0)</f>
        <v/>
      </c>
    </row>
    <row r="2523">
      <c r="A2523" t="n">
        <v>202005</v>
      </c>
      <c r="B2523" t="inlineStr">
        <is>
          <t>05/2020</t>
        </is>
      </c>
      <c r="C2523" t="n">
        <v>21</v>
      </c>
      <c r="D2523" t="inlineStr">
        <is>
          <t>S21</t>
        </is>
      </c>
      <c r="E2523" t="inlineStr">
        <is>
          <t>Nexa Freie Hansestadt Bremen (S21)</t>
        </is>
      </c>
      <c r="F2523" t="inlineStr">
        <is>
          <t>Đức</t>
        </is>
      </c>
      <c r="G2523" t="inlineStr">
        <is>
          <t>POS</t>
        </is>
      </c>
      <c r="H2523" s="42" t="n">
        <v>14440.09</v>
      </c>
      <c r="I2523" s="42" t="n">
        <v>0</v>
      </c>
      <c r="J2523" s="42" t="n">
        <v>14440.09</v>
      </c>
      <c r="K2523" s="42" t="n">
        <v>0</v>
      </c>
      <c r="L2523" s="42" t="n">
        <v>5</v>
      </c>
      <c r="M2523" s="42" t="n">
        <v>40</v>
      </c>
      <c r="N2523" s="42" t="n">
        <v>14440.09</v>
      </c>
      <c r="O2523" s="42" t="n">
        <v>14440.09</v>
      </c>
      <c r="P2523" s="42" t="n">
        <v>0</v>
      </c>
      <c r="Q2523" s="42" t="n">
        <v>0</v>
      </c>
      <c r="R2523" s="42" t="n">
        <v>0</v>
      </c>
      <c r="S2523" s="42">
        <f>N2523-(J2523-K2523)</f>
        <v/>
      </c>
      <c r="T2523">
        <f>IF(N2523=0,0,IF(AND(ABS(S2523)&gt;Calc!$B$8,ABS(S2523)/ABS(N2523)&gt;Calc!$B$9),1,0))</f>
        <v/>
      </c>
      <c r="U2523">
        <f>IF(AND(A2523=Calc!$B$3,OR(Calc!$B$6="*",G2523=Calc!$B$6),OR(Calc!$B$7="*",F2523=Calc!$B$7)),1,0)</f>
        <v/>
      </c>
      <c r="V2523">
        <f>IF(AND(U2523=1,J2523&gt;0),J2523+ROW()/1000000,0)</f>
        <v/>
      </c>
      <c r="W2523">
        <f>IF(AND(U2523=1,OR(N2523&lt;&gt;0,J2523&lt;&gt;0)),ABS(S2523)+ROW()/1000000,0)</f>
        <v/>
      </c>
      <c r="X2523">
        <f>IF(AND(U2523=1,T2523=1,C2523&lt;&gt;0),ABS(S2523)+ROW()/1000000,0)</f>
        <v/>
      </c>
    </row>
    <row r="2524">
      <c r="A2524" t="n">
        <v>202005</v>
      </c>
      <c r="B2524" t="inlineStr">
        <is>
          <t>05/2020</t>
        </is>
      </c>
      <c r="C2524" t="n">
        <v>22</v>
      </c>
      <c r="D2524" t="inlineStr">
        <is>
          <t>S22</t>
        </is>
      </c>
      <c r="E2524" t="inlineStr">
        <is>
          <t>Nexa Freistaat Thüringen (S22)</t>
        </is>
      </c>
      <c r="F2524" t="inlineStr">
        <is>
          <t>Đức</t>
        </is>
      </c>
      <c r="G2524" t="inlineStr">
        <is>
          <t>POS</t>
        </is>
      </c>
      <c r="H2524" s="42" t="n">
        <v>5208.11</v>
      </c>
      <c r="I2524" s="42" t="n">
        <v>0</v>
      </c>
      <c r="J2524" s="42" t="n">
        <v>5208.11</v>
      </c>
      <c r="K2524" s="42" t="n">
        <v>4.98</v>
      </c>
      <c r="L2524" s="42" t="n">
        <v>8</v>
      </c>
      <c r="M2524" s="42" t="n">
        <v>29</v>
      </c>
      <c r="N2524" s="42" t="n">
        <v>5203.13</v>
      </c>
      <c r="O2524" s="42" t="n">
        <v>5208.11</v>
      </c>
      <c r="P2524" s="42" t="n">
        <v>0</v>
      </c>
      <c r="Q2524" s="42" t="n">
        <v>0</v>
      </c>
      <c r="R2524" s="42" t="n">
        <v>0</v>
      </c>
      <c r="S2524" s="42">
        <f>N2524-(J2524-K2524)</f>
        <v/>
      </c>
      <c r="T2524">
        <f>IF(N2524=0,0,IF(AND(ABS(S2524)&gt;Calc!$B$8,ABS(S2524)/ABS(N2524)&gt;Calc!$B$9),1,0))</f>
        <v/>
      </c>
      <c r="U2524">
        <f>IF(AND(A2524=Calc!$B$3,OR(Calc!$B$6="*",G2524=Calc!$B$6),OR(Calc!$B$7="*",F2524=Calc!$B$7)),1,0)</f>
        <v/>
      </c>
      <c r="V2524">
        <f>IF(AND(U2524=1,J2524&gt;0),J2524+ROW()/1000000,0)</f>
        <v/>
      </c>
      <c r="W2524">
        <f>IF(AND(U2524=1,OR(N2524&lt;&gt;0,J2524&lt;&gt;0)),ABS(S2524)+ROW()/1000000,0)</f>
        <v/>
      </c>
      <c r="X2524">
        <f>IF(AND(U2524=1,T2524=1,C2524&lt;&gt;0),ABS(S2524)+ROW()/1000000,0)</f>
        <v/>
      </c>
    </row>
    <row r="2525">
      <c r="A2525" t="n">
        <v>202005</v>
      </c>
      <c r="B2525" t="inlineStr">
        <is>
          <t>05/2020</t>
        </is>
      </c>
      <c r="C2525" t="n">
        <v>23</v>
      </c>
      <c r="D2525" t="inlineStr">
        <is>
          <t>S23</t>
        </is>
      </c>
      <c r="E2525" t="inlineStr">
        <is>
          <t>Nexa Hamburg (S23)</t>
        </is>
      </c>
      <c r="F2525" t="inlineStr">
        <is>
          <t>Đức</t>
        </is>
      </c>
      <c r="G2525" t="inlineStr">
        <is>
          <t>POS</t>
        </is>
      </c>
      <c r="H2525" s="42" t="n">
        <v>9827.9</v>
      </c>
      <c r="I2525" s="42" t="n">
        <v>0</v>
      </c>
      <c r="J2525" s="42" t="n">
        <v>9827.9</v>
      </c>
      <c r="K2525" s="42" t="n">
        <v>0</v>
      </c>
      <c r="L2525" s="42" t="n">
        <v>3</v>
      </c>
      <c r="M2525" s="42" t="n">
        <v>39</v>
      </c>
      <c r="N2525" s="42" t="n">
        <v>9827.9</v>
      </c>
      <c r="O2525" s="42" t="n">
        <v>9827.9</v>
      </c>
      <c r="P2525" s="42" t="n">
        <v>0</v>
      </c>
      <c r="Q2525" s="42" t="n">
        <v>0</v>
      </c>
      <c r="R2525" s="42" t="n">
        <v>0</v>
      </c>
      <c r="S2525" s="42">
        <f>N2525-(J2525-K2525)</f>
        <v/>
      </c>
      <c r="T2525">
        <f>IF(N2525=0,0,IF(AND(ABS(S2525)&gt;Calc!$B$8,ABS(S2525)/ABS(N2525)&gt;Calc!$B$9),1,0))</f>
        <v/>
      </c>
      <c r="U2525">
        <f>IF(AND(A2525=Calc!$B$3,OR(Calc!$B$6="*",G2525=Calc!$B$6),OR(Calc!$B$7="*",F2525=Calc!$B$7)),1,0)</f>
        <v/>
      </c>
      <c r="V2525">
        <f>IF(AND(U2525=1,J2525&gt;0),J2525+ROW()/1000000,0)</f>
        <v/>
      </c>
      <c r="W2525">
        <f>IF(AND(U2525=1,OR(N2525&lt;&gt;0,J2525&lt;&gt;0)),ABS(S2525)+ROW()/1000000,0)</f>
        <v/>
      </c>
      <c r="X2525">
        <f>IF(AND(U2525=1,T2525=1,C2525&lt;&gt;0),ABS(S2525)+ROW()/1000000,0)</f>
        <v/>
      </c>
    </row>
    <row r="2526">
      <c r="A2526" t="n">
        <v>202005</v>
      </c>
      <c r="B2526" t="inlineStr">
        <is>
          <t>05/2020</t>
        </is>
      </c>
      <c r="C2526" t="n">
        <v>24</v>
      </c>
      <c r="D2526" t="inlineStr">
        <is>
          <t>S24</t>
        </is>
      </c>
      <c r="E2526" t="inlineStr">
        <is>
          <t>Nexa Hessen (S24)</t>
        </is>
      </c>
      <c r="F2526" t="inlineStr">
        <is>
          <t>Đức</t>
        </is>
      </c>
      <c r="G2526" t="inlineStr">
        <is>
          <t>POS</t>
        </is>
      </c>
      <c r="H2526" s="42" t="n">
        <v>11240.28</v>
      </c>
      <c r="I2526" s="42" t="n">
        <v>0</v>
      </c>
      <c r="J2526" s="42" t="n">
        <v>11240.28</v>
      </c>
      <c r="K2526" s="42" t="n">
        <v>118.23</v>
      </c>
      <c r="L2526" s="42" t="n">
        <v>3</v>
      </c>
      <c r="M2526" s="42" t="n">
        <v>26</v>
      </c>
      <c r="N2526" s="42" t="n">
        <v>11122.05</v>
      </c>
      <c r="O2526" s="42" t="n">
        <v>11240.28</v>
      </c>
      <c r="P2526" s="42" t="n">
        <v>0</v>
      </c>
      <c r="Q2526" s="42" t="n">
        <v>0</v>
      </c>
      <c r="R2526" s="42" t="n">
        <v>0</v>
      </c>
      <c r="S2526" s="42">
        <f>N2526-(J2526-K2526)</f>
        <v/>
      </c>
      <c r="T2526">
        <f>IF(N2526=0,0,IF(AND(ABS(S2526)&gt;Calc!$B$8,ABS(S2526)/ABS(N2526)&gt;Calc!$B$9),1,0))</f>
        <v/>
      </c>
      <c r="U2526">
        <f>IF(AND(A2526=Calc!$B$3,OR(Calc!$B$6="*",G2526=Calc!$B$6),OR(Calc!$B$7="*",F2526=Calc!$B$7)),1,0)</f>
        <v/>
      </c>
      <c r="V2526">
        <f>IF(AND(U2526=1,J2526&gt;0),J2526+ROW()/1000000,0)</f>
        <v/>
      </c>
      <c r="W2526">
        <f>IF(AND(U2526=1,OR(N2526&lt;&gt;0,J2526&lt;&gt;0)),ABS(S2526)+ROW()/1000000,0)</f>
        <v/>
      </c>
      <c r="X2526">
        <f>IF(AND(U2526=1,T2526=1,C2526&lt;&gt;0),ABS(S2526)+ROW()/1000000,0)</f>
        <v/>
      </c>
    </row>
    <row r="2527">
      <c r="A2527" t="n">
        <v>202005</v>
      </c>
      <c r="B2527" t="inlineStr">
        <is>
          <t>05/2020</t>
        </is>
      </c>
      <c r="C2527" t="n">
        <v>26</v>
      </c>
      <c r="D2527" t="inlineStr">
        <is>
          <t>S26</t>
        </is>
      </c>
      <c r="E2527" t="inlineStr">
        <is>
          <t>Nexa Saarland (S26)</t>
        </is>
      </c>
      <c r="F2527" t="inlineStr">
        <is>
          <t>Đức</t>
        </is>
      </c>
      <c r="G2527" t="inlineStr">
        <is>
          <t>POS</t>
        </is>
      </c>
      <c r="H2527" s="42" t="n">
        <v>7921.72</v>
      </c>
      <c r="I2527" s="42" t="n">
        <v>0</v>
      </c>
      <c r="J2527" s="42" t="n">
        <v>7921.72</v>
      </c>
      <c r="K2527" s="42" t="n">
        <v>0</v>
      </c>
      <c r="L2527" s="42" t="n">
        <v>3</v>
      </c>
      <c r="M2527" s="42" t="n">
        <v>18</v>
      </c>
      <c r="N2527" s="42" t="n">
        <v>7921.72</v>
      </c>
      <c r="O2527" s="42" t="n">
        <v>7921.72</v>
      </c>
      <c r="P2527" s="42" t="n">
        <v>0</v>
      </c>
      <c r="Q2527" s="42" t="n">
        <v>0</v>
      </c>
      <c r="R2527" s="42" t="n">
        <v>0</v>
      </c>
      <c r="S2527" s="42">
        <f>N2527-(J2527-K2527)</f>
        <v/>
      </c>
      <c r="T2527">
        <f>IF(N2527=0,0,IF(AND(ABS(S2527)&gt;Calc!$B$8,ABS(S2527)/ABS(N2527)&gt;Calc!$B$9),1,0))</f>
        <v/>
      </c>
      <c r="U2527">
        <f>IF(AND(A2527=Calc!$B$3,OR(Calc!$B$6="*",G2527=Calc!$B$6),OR(Calc!$B$7="*",F2527=Calc!$B$7)),1,0)</f>
        <v/>
      </c>
      <c r="V2527">
        <f>IF(AND(U2527=1,J2527&gt;0),J2527+ROW()/1000000,0)</f>
        <v/>
      </c>
      <c r="W2527">
        <f>IF(AND(U2527=1,OR(N2527&lt;&gt;0,J2527&lt;&gt;0)),ABS(S2527)+ROW()/1000000,0)</f>
        <v/>
      </c>
      <c r="X2527">
        <f>IF(AND(U2527=1,T2527=1,C2527&lt;&gt;0),ABS(S2527)+ROW()/1000000,0)</f>
        <v/>
      </c>
    </row>
    <row r="2528">
      <c r="A2528" t="n">
        <v>202005</v>
      </c>
      <c r="B2528" t="inlineStr">
        <is>
          <t>05/2020</t>
        </is>
      </c>
      <c r="C2528" t="n">
        <v>27</v>
      </c>
      <c r="D2528" t="inlineStr">
        <is>
          <t>S27</t>
        </is>
      </c>
      <c r="E2528" t="inlineStr">
        <is>
          <t>Nexa Sachsen-Anhalt (S27)</t>
        </is>
      </c>
      <c r="F2528" t="inlineStr">
        <is>
          <t>Đức</t>
        </is>
      </c>
      <c r="G2528" t="inlineStr">
        <is>
          <t>POS</t>
        </is>
      </c>
      <c r="H2528" s="42" t="n">
        <v>3935.82</v>
      </c>
      <c r="I2528" s="42" t="n">
        <v>0</v>
      </c>
      <c r="J2528" s="42" t="n">
        <v>3935.82</v>
      </c>
      <c r="K2528" s="42" t="n">
        <v>0</v>
      </c>
      <c r="L2528" s="42" t="n">
        <v>2</v>
      </c>
      <c r="M2528" s="42" t="n">
        <v>18</v>
      </c>
      <c r="N2528" s="42" t="n">
        <v>3935.82</v>
      </c>
      <c r="O2528" s="42" t="n">
        <v>3935.82</v>
      </c>
      <c r="P2528" s="42" t="n">
        <v>0</v>
      </c>
      <c r="Q2528" s="42" t="n">
        <v>0</v>
      </c>
      <c r="R2528" s="42" t="n">
        <v>0</v>
      </c>
      <c r="S2528" s="42">
        <f>N2528-(J2528-K2528)</f>
        <v/>
      </c>
      <c r="T2528">
        <f>IF(N2528=0,0,IF(AND(ABS(S2528)&gt;Calc!$B$8,ABS(S2528)/ABS(N2528)&gt;Calc!$B$9),1,0))</f>
        <v/>
      </c>
      <c r="U2528">
        <f>IF(AND(A2528=Calc!$B$3,OR(Calc!$B$6="*",G2528=Calc!$B$6),OR(Calc!$B$7="*",F2528=Calc!$B$7)),1,0)</f>
        <v/>
      </c>
      <c r="V2528">
        <f>IF(AND(U2528=1,J2528&gt;0),J2528+ROW()/1000000,0)</f>
        <v/>
      </c>
      <c r="W2528">
        <f>IF(AND(U2528=1,OR(N2528&lt;&gt;0,J2528&lt;&gt;0)),ABS(S2528)+ROW()/1000000,0)</f>
        <v/>
      </c>
      <c r="X2528">
        <f>IF(AND(U2528=1,T2528=1,C2528&lt;&gt;0),ABS(S2528)+ROW()/1000000,0)</f>
        <v/>
      </c>
    </row>
    <row r="2529">
      <c r="A2529" t="n">
        <v>202005</v>
      </c>
      <c r="B2529" t="inlineStr">
        <is>
          <t>05/2020</t>
        </is>
      </c>
      <c r="C2529" t="n">
        <v>29</v>
      </c>
      <c r="D2529" t="inlineStr">
        <is>
          <t>S29</t>
        </is>
      </c>
      <c r="E2529" t="inlineStr">
        <is>
          <t>Nexa Enna (S29)</t>
        </is>
      </c>
      <c r="F2529" t="inlineStr">
        <is>
          <t>Ý</t>
        </is>
      </c>
      <c r="G2529" t="inlineStr">
        <is>
          <t>POS</t>
        </is>
      </c>
      <c r="H2529" s="42" t="n">
        <v>2105.02</v>
      </c>
      <c r="I2529" s="42" t="n">
        <v>0</v>
      </c>
      <c r="J2529" s="42" t="n">
        <v>2105.02</v>
      </c>
      <c r="K2529" s="42" t="n">
        <v>4.06</v>
      </c>
      <c r="L2529" s="42" t="n">
        <v>4</v>
      </c>
      <c r="M2529" s="42" t="n">
        <v>19</v>
      </c>
      <c r="N2529" s="42" t="n">
        <v>2100.96</v>
      </c>
      <c r="O2529" s="42" t="n">
        <v>2105.02</v>
      </c>
      <c r="P2529" s="42" t="n">
        <v>0</v>
      </c>
      <c r="Q2529" s="42" t="n">
        <v>0</v>
      </c>
      <c r="R2529" s="42" t="n">
        <v>0</v>
      </c>
      <c r="S2529" s="42">
        <f>N2529-(J2529-K2529)</f>
        <v/>
      </c>
      <c r="T2529">
        <f>IF(N2529=0,0,IF(AND(ABS(S2529)&gt;Calc!$B$8,ABS(S2529)/ABS(N2529)&gt;Calc!$B$9),1,0))</f>
        <v/>
      </c>
      <c r="U2529">
        <f>IF(AND(A2529=Calc!$B$3,OR(Calc!$B$6="*",G2529=Calc!$B$6),OR(Calc!$B$7="*",F2529=Calc!$B$7)),1,0)</f>
        <v/>
      </c>
      <c r="V2529">
        <f>IF(AND(U2529=1,J2529&gt;0),J2529+ROW()/1000000,0)</f>
        <v/>
      </c>
      <c r="W2529">
        <f>IF(AND(U2529=1,OR(N2529&lt;&gt;0,J2529&lt;&gt;0)),ABS(S2529)+ROW()/1000000,0)</f>
        <v/>
      </c>
      <c r="X2529">
        <f>IF(AND(U2529=1,T2529=1,C2529&lt;&gt;0),ABS(S2529)+ROW()/1000000,0)</f>
        <v/>
      </c>
    </row>
    <row r="2530">
      <c r="A2530" t="n">
        <v>202005</v>
      </c>
      <c r="B2530" t="inlineStr">
        <is>
          <t>05/2020</t>
        </is>
      </c>
      <c r="C2530" t="n">
        <v>30</v>
      </c>
      <c r="D2530" t="inlineStr">
        <is>
          <t>S30</t>
        </is>
      </c>
      <c r="E2530" t="inlineStr">
        <is>
          <t>Nexa Pesaro (S30)</t>
        </is>
      </c>
      <c r="F2530" t="inlineStr">
        <is>
          <t>Ý</t>
        </is>
      </c>
      <c r="G2530" t="inlineStr">
        <is>
          <t>POS</t>
        </is>
      </c>
      <c r="H2530" s="42" t="n">
        <v>26401.11</v>
      </c>
      <c r="I2530" s="42" t="n">
        <v>0</v>
      </c>
      <c r="J2530" s="42" t="n">
        <v>26401.11</v>
      </c>
      <c r="K2530" s="42" t="n">
        <v>0</v>
      </c>
      <c r="L2530" s="42" t="n">
        <v>7</v>
      </c>
      <c r="M2530" s="42" t="n">
        <v>56</v>
      </c>
      <c r="N2530" s="42" t="n">
        <v>26401.11</v>
      </c>
      <c r="O2530" s="42" t="n">
        <v>26401.11</v>
      </c>
      <c r="P2530" s="42" t="n">
        <v>0</v>
      </c>
      <c r="Q2530" s="42" t="n">
        <v>0</v>
      </c>
      <c r="R2530" s="42" t="n">
        <v>0</v>
      </c>
      <c r="S2530" s="42">
        <f>N2530-(J2530-K2530)</f>
        <v/>
      </c>
      <c r="T2530">
        <f>IF(N2530=0,0,IF(AND(ABS(S2530)&gt;Calc!$B$8,ABS(S2530)/ABS(N2530)&gt;Calc!$B$9),1,0))</f>
        <v/>
      </c>
      <c r="U2530">
        <f>IF(AND(A2530=Calc!$B$3,OR(Calc!$B$6="*",G2530=Calc!$B$6),OR(Calc!$B$7="*",F2530=Calc!$B$7)),1,0)</f>
        <v/>
      </c>
      <c r="V2530">
        <f>IF(AND(U2530=1,J2530&gt;0),J2530+ROW()/1000000,0)</f>
        <v/>
      </c>
      <c r="W2530">
        <f>IF(AND(U2530=1,OR(N2530&lt;&gt;0,J2530&lt;&gt;0)),ABS(S2530)+ROW()/1000000,0)</f>
        <v/>
      </c>
      <c r="X2530">
        <f>IF(AND(U2530=1,T2530=1,C2530&lt;&gt;0),ABS(S2530)+ROW()/1000000,0)</f>
        <v/>
      </c>
    </row>
    <row r="2531">
      <c r="A2531" t="n">
        <v>202005</v>
      </c>
      <c r="B2531" t="inlineStr">
        <is>
          <t>05/2020</t>
        </is>
      </c>
      <c r="C2531" t="n">
        <v>31</v>
      </c>
      <c r="D2531" t="inlineStr">
        <is>
          <t>S31</t>
        </is>
      </c>
      <c r="E2531" t="inlineStr">
        <is>
          <t>Nexa Drenthe (S31)</t>
        </is>
      </c>
      <c r="F2531" t="inlineStr">
        <is>
          <t>Hà Lan</t>
        </is>
      </c>
      <c r="G2531" t="inlineStr">
        <is>
          <t>POS</t>
        </is>
      </c>
      <c r="H2531" s="42" t="n">
        <v>2392.75</v>
      </c>
      <c r="I2531" s="42" t="n">
        <v>0</v>
      </c>
      <c r="J2531" s="42" t="n">
        <v>2392.75</v>
      </c>
      <c r="K2531" s="42" t="n">
        <v>0</v>
      </c>
      <c r="L2531" s="42" t="n">
        <v>1</v>
      </c>
      <c r="M2531" s="42" t="n">
        <v>12</v>
      </c>
      <c r="N2531" s="42" t="n">
        <v>2392.75</v>
      </c>
      <c r="O2531" s="42" t="n">
        <v>2392.75</v>
      </c>
      <c r="P2531" s="42" t="n">
        <v>0</v>
      </c>
      <c r="Q2531" s="42" t="n">
        <v>0</v>
      </c>
      <c r="R2531" s="42" t="n">
        <v>0</v>
      </c>
      <c r="S2531" s="42">
        <f>N2531-(J2531-K2531)</f>
        <v/>
      </c>
      <c r="T2531">
        <f>IF(N2531=0,0,IF(AND(ABS(S2531)&gt;Calc!$B$8,ABS(S2531)/ABS(N2531)&gt;Calc!$B$9),1,0))</f>
        <v/>
      </c>
      <c r="U2531">
        <f>IF(AND(A2531=Calc!$B$3,OR(Calc!$B$6="*",G2531=Calc!$B$6),OR(Calc!$B$7="*",F2531=Calc!$B$7)),1,0)</f>
        <v/>
      </c>
      <c r="V2531">
        <f>IF(AND(U2531=1,J2531&gt;0),J2531+ROW()/1000000,0)</f>
        <v/>
      </c>
      <c r="W2531">
        <f>IF(AND(U2531=1,OR(N2531&lt;&gt;0,J2531&lt;&gt;0)),ABS(S2531)+ROW()/1000000,0)</f>
        <v/>
      </c>
      <c r="X2531">
        <f>IF(AND(U2531=1,T2531=1,C2531&lt;&gt;0),ABS(S2531)+ROW()/1000000,0)</f>
        <v/>
      </c>
    </row>
    <row r="2532">
      <c r="A2532" t="n">
        <v>202005</v>
      </c>
      <c r="B2532" t="inlineStr">
        <is>
          <t>05/2020</t>
        </is>
      </c>
      <c r="C2532" t="n">
        <v>32</v>
      </c>
      <c r="D2532" t="inlineStr">
        <is>
          <t>S32</t>
        </is>
      </c>
      <c r="E2532" t="inlineStr">
        <is>
          <t>Nexa Flevoland (S32)</t>
        </is>
      </c>
      <c r="F2532" t="inlineStr">
        <is>
          <t>Hà Lan</t>
        </is>
      </c>
      <c r="G2532" t="inlineStr">
        <is>
          <t>POS</t>
        </is>
      </c>
      <c r="H2532" s="42" t="n">
        <v>6464.07</v>
      </c>
      <c r="I2532" s="42" t="n">
        <v>0</v>
      </c>
      <c r="J2532" s="42" t="n">
        <v>6464.07</v>
      </c>
      <c r="K2532" s="42" t="n">
        <v>0</v>
      </c>
      <c r="L2532" s="42" t="n">
        <v>6</v>
      </c>
      <c r="M2532" s="42" t="n">
        <v>31</v>
      </c>
      <c r="N2532" s="42" t="n">
        <v>6464.07</v>
      </c>
      <c r="O2532" s="42" t="n">
        <v>6464.07</v>
      </c>
      <c r="P2532" s="42" t="n">
        <v>0</v>
      </c>
      <c r="Q2532" s="42" t="n">
        <v>0</v>
      </c>
      <c r="R2532" s="42" t="n">
        <v>0</v>
      </c>
      <c r="S2532" s="42">
        <f>N2532-(J2532-K2532)</f>
        <v/>
      </c>
      <c r="T2532">
        <f>IF(N2532=0,0,IF(AND(ABS(S2532)&gt;Calc!$B$8,ABS(S2532)/ABS(N2532)&gt;Calc!$B$9),1,0))</f>
        <v/>
      </c>
      <c r="U2532">
        <f>IF(AND(A2532=Calc!$B$3,OR(Calc!$B$6="*",G2532=Calc!$B$6),OR(Calc!$B$7="*",F2532=Calc!$B$7)),1,0)</f>
        <v/>
      </c>
      <c r="V2532">
        <f>IF(AND(U2532=1,J2532&gt;0),J2532+ROW()/1000000,0)</f>
        <v/>
      </c>
      <c r="W2532">
        <f>IF(AND(U2532=1,OR(N2532&lt;&gt;0,J2532&lt;&gt;0)),ABS(S2532)+ROW()/1000000,0)</f>
        <v/>
      </c>
      <c r="X2532">
        <f>IF(AND(U2532=1,T2532=1,C2532&lt;&gt;0),ABS(S2532)+ROW()/1000000,0)</f>
        <v/>
      </c>
    </row>
    <row r="2533">
      <c r="A2533" t="n">
        <v>202005</v>
      </c>
      <c r="B2533" t="inlineStr">
        <is>
          <t>05/2020</t>
        </is>
      </c>
      <c r="C2533" t="n">
        <v>33</v>
      </c>
      <c r="D2533" t="inlineStr">
        <is>
          <t>S33</t>
        </is>
      </c>
      <c r="E2533" t="inlineStr">
        <is>
          <t>Nexa Friesland (S33)</t>
        </is>
      </c>
      <c r="F2533" t="inlineStr">
        <is>
          <t>Hà Lan</t>
        </is>
      </c>
      <c r="G2533" t="inlineStr">
        <is>
          <t>POS</t>
        </is>
      </c>
      <c r="H2533" s="42" t="n">
        <v>2504.4</v>
      </c>
      <c r="I2533" s="42" t="n">
        <v>0</v>
      </c>
      <c r="J2533" s="42" t="n">
        <v>2504.4</v>
      </c>
      <c r="K2533" s="42" t="n">
        <v>0</v>
      </c>
      <c r="L2533" s="42" t="n">
        <v>3</v>
      </c>
      <c r="M2533" s="42" t="n">
        <v>13</v>
      </c>
      <c r="N2533" s="42" t="n">
        <v>2504.4</v>
      </c>
      <c r="O2533" s="42" t="n">
        <v>2504.4</v>
      </c>
      <c r="P2533" s="42" t="n">
        <v>0</v>
      </c>
      <c r="Q2533" s="42" t="n">
        <v>0</v>
      </c>
      <c r="R2533" s="42" t="n">
        <v>0</v>
      </c>
      <c r="S2533" s="42">
        <f>N2533-(J2533-K2533)</f>
        <v/>
      </c>
      <c r="T2533">
        <f>IF(N2533=0,0,IF(AND(ABS(S2533)&gt;Calc!$B$8,ABS(S2533)/ABS(N2533)&gt;Calc!$B$9),1,0))</f>
        <v/>
      </c>
      <c r="U2533">
        <f>IF(AND(A2533=Calc!$B$3,OR(Calc!$B$6="*",G2533=Calc!$B$6),OR(Calc!$B$7="*",F2533=Calc!$B$7)),1,0)</f>
        <v/>
      </c>
      <c r="V2533">
        <f>IF(AND(U2533=1,J2533&gt;0),J2533+ROW()/1000000,0)</f>
        <v/>
      </c>
      <c r="W2533">
        <f>IF(AND(U2533=1,OR(N2533&lt;&gt;0,J2533&lt;&gt;0)),ABS(S2533)+ROW()/1000000,0)</f>
        <v/>
      </c>
      <c r="X2533">
        <f>IF(AND(U2533=1,T2533=1,C2533&lt;&gt;0),ABS(S2533)+ROW()/1000000,0)</f>
        <v/>
      </c>
    </row>
    <row r="2534">
      <c r="A2534" t="n">
        <v>202005</v>
      </c>
      <c r="B2534" t="inlineStr">
        <is>
          <t>05/2020</t>
        </is>
      </c>
      <c r="C2534" t="n">
        <v>34</v>
      </c>
      <c r="D2534" t="inlineStr">
        <is>
          <t>S34</t>
        </is>
      </c>
      <c r="E2534" t="inlineStr">
        <is>
          <t>Nexa Groningen (S34)</t>
        </is>
      </c>
      <c r="F2534" t="inlineStr">
        <is>
          <t>Hà Lan</t>
        </is>
      </c>
      <c r="G2534" t="inlineStr">
        <is>
          <t>POS</t>
        </is>
      </c>
      <c r="H2534" s="42" t="n">
        <v>9682.219999999999</v>
      </c>
      <c r="I2534" s="42" t="n">
        <v>0</v>
      </c>
      <c r="J2534" s="42" t="n">
        <v>9682.219999999999</v>
      </c>
      <c r="K2534" s="42" t="n">
        <v>17.99</v>
      </c>
      <c r="L2534" s="42" t="n">
        <v>4</v>
      </c>
      <c r="M2534" s="42" t="n">
        <v>31</v>
      </c>
      <c r="N2534" s="42" t="n">
        <v>9664.23</v>
      </c>
      <c r="O2534" s="42" t="n">
        <v>9682.219999999999</v>
      </c>
      <c r="P2534" s="42" t="n">
        <v>0</v>
      </c>
      <c r="Q2534" s="42" t="n">
        <v>0</v>
      </c>
      <c r="R2534" s="42" t="n">
        <v>0</v>
      </c>
      <c r="S2534" s="42">
        <f>N2534-(J2534-K2534)</f>
        <v/>
      </c>
      <c r="T2534">
        <f>IF(N2534=0,0,IF(AND(ABS(S2534)&gt;Calc!$B$8,ABS(S2534)/ABS(N2534)&gt;Calc!$B$9),1,0))</f>
        <v/>
      </c>
      <c r="U2534">
        <f>IF(AND(A2534=Calc!$B$3,OR(Calc!$B$6="*",G2534=Calc!$B$6),OR(Calc!$B$7="*",F2534=Calc!$B$7)),1,0)</f>
        <v/>
      </c>
      <c r="V2534">
        <f>IF(AND(U2534=1,J2534&gt;0),J2534+ROW()/1000000,0)</f>
        <v/>
      </c>
      <c r="W2534">
        <f>IF(AND(U2534=1,OR(N2534&lt;&gt;0,J2534&lt;&gt;0)),ABS(S2534)+ROW()/1000000,0)</f>
        <v/>
      </c>
      <c r="X2534">
        <f>IF(AND(U2534=1,T2534=1,C2534&lt;&gt;0),ABS(S2534)+ROW()/1000000,0)</f>
        <v/>
      </c>
    </row>
    <row r="2535">
      <c r="A2535" t="n">
        <v>202005</v>
      </c>
      <c r="B2535" t="inlineStr">
        <is>
          <t>05/2020</t>
        </is>
      </c>
      <c r="C2535" t="n">
        <v>36</v>
      </c>
      <c r="D2535" t="inlineStr">
        <is>
          <t>S36</t>
        </is>
      </c>
      <c r="E2535" t="inlineStr">
        <is>
          <t>Nexa Armagh (S36)</t>
        </is>
      </c>
      <c r="F2535" t="inlineStr">
        <is>
          <t>Anh</t>
        </is>
      </c>
      <c r="G2535" t="inlineStr">
        <is>
          <t>POS</t>
        </is>
      </c>
      <c r="H2535" s="42" t="n">
        <v>5645.93</v>
      </c>
      <c r="I2535" s="42" t="n">
        <v>0</v>
      </c>
      <c r="J2535" s="42" t="n">
        <v>5645.93</v>
      </c>
      <c r="K2535" s="42" t="n">
        <v>284.97</v>
      </c>
      <c r="L2535" s="42" t="n">
        <v>7</v>
      </c>
      <c r="M2535" s="42" t="n">
        <v>37</v>
      </c>
      <c r="N2535" s="42" t="n">
        <v>5360.96</v>
      </c>
      <c r="O2535" s="42" t="n">
        <v>5645.93</v>
      </c>
      <c r="P2535" s="42" t="n">
        <v>0</v>
      </c>
      <c r="Q2535" s="42" t="n">
        <v>0</v>
      </c>
      <c r="R2535" s="42" t="n">
        <v>0</v>
      </c>
      <c r="S2535" s="42">
        <f>N2535-(J2535-K2535)</f>
        <v/>
      </c>
      <c r="T2535">
        <f>IF(N2535=0,0,IF(AND(ABS(S2535)&gt;Calc!$B$8,ABS(S2535)/ABS(N2535)&gt;Calc!$B$9),1,0))</f>
        <v/>
      </c>
      <c r="U2535">
        <f>IF(AND(A2535=Calc!$B$3,OR(Calc!$B$6="*",G2535=Calc!$B$6),OR(Calc!$B$7="*",F2535=Calc!$B$7)),1,0)</f>
        <v/>
      </c>
      <c r="V2535">
        <f>IF(AND(U2535=1,J2535&gt;0),J2535+ROW()/1000000,0)</f>
        <v/>
      </c>
      <c r="W2535">
        <f>IF(AND(U2535=1,OR(N2535&lt;&gt;0,J2535&lt;&gt;0)),ABS(S2535)+ROW()/1000000,0)</f>
        <v/>
      </c>
      <c r="X2535">
        <f>IF(AND(U2535=1,T2535=1,C2535&lt;&gt;0),ABS(S2535)+ROW()/1000000,0)</f>
        <v/>
      </c>
    </row>
    <row r="2536">
      <c r="A2536" t="n">
        <v>202005</v>
      </c>
      <c r="B2536" t="inlineStr">
        <is>
          <t>05/2020</t>
        </is>
      </c>
      <c r="C2536" t="n">
        <v>37</v>
      </c>
      <c r="D2536" t="inlineStr">
        <is>
          <t>S37</t>
        </is>
      </c>
      <c r="E2536" t="inlineStr">
        <is>
          <t>Nexa Ayrshire (S37)</t>
        </is>
      </c>
      <c r="F2536" t="inlineStr">
        <is>
          <t>Anh</t>
        </is>
      </c>
      <c r="G2536" t="inlineStr">
        <is>
          <t>POS</t>
        </is>
      </c>
      <c r="H2536" s="42" t="n">
        <v>13828.98</v>
      </c>
      <c r="I2536" s="42" t="n">
        <v>0</v>
      </c>
      <c r="J2536" s="42" t="n">
        <v>13828.98</v>
      </c>
      <c r="K2536" s="42" t="n">
        <v>219</v>
      </c>
      <c r="L2536" s="42" t="n">
        <v>7</v>
      </c>
      <c r="M2536" s="42" t="n">
        <v>51</v>
      </c>
      <c r="N2536" s="42" t="n">
        <v>13609.98</v>
      </c>
      <c r="O2536" s="42" t="n">
        <v>13828.98</v>
      </c>
      <c r="P2536" s="42" t="n">
        <v>0</v>
      </c>
      <c r="Q2536" s="42" t="n">
        <v>0</v>
      </c>
      <c r="R2536" s="42" t="n">
        <v>0</v>
      </c>
      <c r="S2536" s="42">
        <f>N2536-(J2536-K2536)</f>
        <v/>
      </c>
      <c r="T2536">
        <f>IF(N2536=0,0,IF(AND(ABS(S2536)&gt;Calc!$B$8,ABS(S2536)/ABS(N2536)&gt;Calc!$B$9),1,0))</f>
        <v/>
      </c>
      <c r="U2536">
        <f>IF(AND(A2536=Calc!$B$3,OR(Calc!$B$6="*",G2536=Calc!$B$6),OR(Calc!$B$7="*",F2536=Calc!$B$7)),1,0)</f>
        <v/>
      </c>
      <c r="V2536">
        <f>IF(AND(U2536=1,J2536&gt;0),J2536+ROW()/1000000,0)</f>
        <v/>
      </c>
      <c r="W2536">
        <f>IF(AND(U2536=1,OR(N2536&lt;&gt;0,J2536&lt;&gt;0)),ABS(S2536)+ROW()/1000000,0)</f>
        <v/>
      </c>
      <c r="X2536">
        <f>IF(AND(U2536=1,T2536=1,C2536&lt;&gt;0),ABS(S2536)+ROW()/1000000,0)</f>
        <v/>
      </c>
    </row>
    <row r="2537">
      <c r="A2537" t="n">
        <v>202005</v>
      </c>
      <c r="B2537" t="inlineStr">
        <is>
          <t>05/2020</t>
        </is>
      </c>
      <c r="C2537" t="n">
        <v>38</v>
      </c>
      <c r="D2537" t="inlineStr">
        <is>
          <t>S38</t>
        </is>
      </c>
      <c r="E2537" t="inlineStr">
        <is>
          <t>Nexa Belfast (S38)</t>
        </is>
      </c>
      <c r="F2537" t="inlineStr">
        <is>
          <t>Anh</t>
        </is>
      </c>
      <c r="G2537" t="inlineStr">
        <is>
          <t>POS</t>
        </is>
      </c>
      <c r="H2537" s="42" t="n">
        <v>3934.13</v>
      </c>
      <c r="I2537" s="42" t="n">
        <v>0</v>
      </c>
      <c r="J2537" s="42" t="n">
        <v>3934.13</v>
      </c>
      <c r="K2537" s="42" t="n">
        <v>0</v>
      </c>
      <c r="L2537" s="42" t="n">
        <v>6</v>
      </c>
      <c r="M2537" s="42" t="n">
        <v>37</v>
      </c>
      <c r="N2537" s="42" t="n">
        <v>3934.13</v>
      </c>
      <c r="O2537" s="42" t="n">
        <v>3934.13</v>
      </c>
      <c r="P2537" s="42" t="n">
        <v>0</v>
      </c>
      <c r="Q2537" s="42" t="n">
        <v>0</v>
      </c>
      <c r="R2537" s="42" t="n">
        <v>0</v>
      </c>
      <c r="S2537" s="42">
        <f>N2537-(J2537-K2537)</f>
        <v/>
      </c>
      <c r="T2537">
        <f>IF(N2537=0,0,IF(AND(ABS(S2537)&gt;Calc!$B$8,ABS(S2537)/ABS(N2537)&gt;Calc!$B$9),1,0))</f>
        <v/>
      </c>
      <c r="U2537">
        <f>IF(AND(A2537=Calc!$B$3,OR(Calc!$B$6="*",G2537=Calc!$B$6),OR(Calc!$B$7="*",F2537=Calc!$B$7)),1,0)</f>
        <v/>
      </c>
      <c r="V2537">
        <f>IF(AND(U2537=1,J2537&gt;0),J2537+ROW()/1000000,0)</f>
        <v/>
      </c>
      <c r="W2537">
        <f>IF(AND(U2537=1,OR(N2537&lt;&gt;0,J2537&lt;&gt;0)),ABS(S2537)+ROW()/1000000,0)</f>
        <v/>
      </c>
      <c r="X2537">
        <f>IF(AND(U2537=1,T2537=1,C2537&lt;&gt;0),ABS(S2537)+ROW()/1000000,0)</f>
        <v/>
      </c>
    </row>
    <row r="2538">
      <c r="A2538" t="n">
        <v>202005</v>
      </c>
      <c r="B2538" t="inlineStr">
        <is>
          <t>05/2020</t>
        </is>
      </c>
      <c r="C2538" t="n">
        <v>39</v>
      </c>
      <c r="D2538" t="inlineStr">
        <is>
          <t>S39</t>
        </is>
      </c>
      <c r="E2538" t="inlineStr">
        <is>
          <t>Nexa Blaenau Gwent (S39)</t>
        </is>
      </c>
      <c r="F2538" t="inlineStr">
        <is>
          <t>Anh</t>
        </is>
      </c>
      <c r="G2538" t="inlineStr">
        <is>
          <t>POS</t>
        </is>
      </c>
      <c r="H2538" s="42" t="n">
        <v>6591.78</v>
      </c>
      <c r="I2538" s="42" t="n">
        <v>0</v>
      </c>
      <c r="J2538" s="42" t="n">
        <v>6591.78</v>
      </c>
      <c r="K2538" s="42" t="n">
        <v>0</v>
      </c>
      <c r="L2538" s="42" t="n">
        <v>5</v>
      </c>
      <c r="M2538" s="42" t="n">
        <v>24</v>
      </c>
      <c r="N2538" s="42" t="n">
        <v>6591.78</v>
      </c>
      <c r="O2538" s="42" t="n">
        <v>6591.78</v>
      </c>
      <c r="P2538" s="42" t="n">
        <v>0</v>
      </c>
      <c r="Q2538" s="42" t="n">
        <v>0</v>
      </c>
      <c r="R2538" s="42" t="n">
        <v>0</v>
      </c>
      <c r="S2538" s="42">
        <f>N2538-(J2538-K2538)</f>
        <v/>
      </c>
      <c r="T2538">
        <f>IF(N2538=0,0,IF(AND(ABS(S2538)&gt;Calc!$B$8,ABS(S2538)/ABS(N2538)&gt;Calc!$B$9),1,0))</f>
        <v/>
      </c>
      <c r="U2538">
        <f>IF(AND(A2538=Calc!$B$3,OR(Calc!$B$6="*",G2538=Calc!$B$6),OR(Calc!$B$7="*",F2538=Calc!$B$7)),1,0)</f>
        <v/>
      </c>
      <c r="V2538">
        <f>IF(AND(U2538=1,J2538&gt;0),J2538+ROW()/1000000,0)</f>
        <v/>
      </c>
      <c r="W2538">
        <f>IF(AND(U2538=1,OR(N2538&lt;&gt;0,J2538&lt;&gt;0)),ABS(S2538)+ROW()/1000000,0)</f>
        <v/>
      </c>
      <c r="X2538">
        <f>IF(AND(U2538=1,T2538=1,C2538&lt;&gt;0),ABS(S2538)+ROW()/1000000,0)</f>
        <v/>
      </c>
    </row>
    <row r="2539">
      <c r="A2539" t="n">
        <v>202005</v>
      </c>
      <c r="B2539" t="inlineStr">
        <is>
          <t>05/2020</t>
        </is>
      </c>
      <c r="C2539" t="n">
        <v>40</v>
      </c>
      <c r="D2539" t="inlineStr">
        <is>
          <t>S40</t>
        </is>
      </c>
      <c r="E2539" t="inlineStr">
        <is>
          <t>Nexa Dungannon and South Tyrone (S40)</t>
        </is>
      </c>
      <c r="F2539" t="inlineStr">
        <is>
          <t>Anh</t>
        </is>
      </c>
      <c r="G2539" t="inlineStr">
        <is>
          <t>POS</t>
        </is>
      </c>
      <c r="H2539" s="42" t="n">
        <v>16708.39</v>
      </c>
      <c r="I2539" s="42" t="n">
        <v>0</v>
      </c>
      <c r="J2539" s="42" t="n">
        <v>16708.39</v>
      </c>
      <c r="K2539" s="42" t="n">
        <v>0</v>
      </c>
      <c r="L2539" s="42" t="n">
        <v>5</v>
      </c>
      <c r="M2539" s="42" t="n">
        <v>35</v>
      </c>
      <c r="N2539" s="42" t="n">
        <v>16708.39</v>
      </c>
      <c r="O2539" s="42" t="n">
        <v>16708.39</v>
      </c>
      <c r="P2539" s="42" t="n">
        <v>0</v>
      </c>
      <c r="Q2539" s="42" t="n">
        <v>0</v>
      </c>
      <c r="R2539" s="42" t="n">
        <v>0</v>
      </c>
      <c r="S2539" s="42">
        <f>N2539-(J2539-K2539)</f>
        <v/>
      </c>
      <c r="T2539">
        <f>IF(N2539=0,0,IF(AND(ABS(S2539)&gt;Calc!$B$8,ABS(S2539)/ABS(N2539)&gt;Calc!$B$9),1,0))</f>
        <v/>
      </c>
      <c r="U2539">
        <f>IF(AND(A2539=Calc!$B$3,OR(Calc!$B$6="*",G2539=Calc!$B$6),OR(Calc!$B$7="*",F2539=Calc!$B$7)),1,0)</f>
        <v/>
      </c>
      <c r="V2539">
        <f>IF(AND(U2539=1,J2539&gt;0),J2539+ROW()/1000000,0)</f>
        <v/>
      </c>
      <c r="W2539">
        <f>IF(AND(U2539=1,OR(N2539&lt;&gt;0,J2539&lt;&gt;0)),ABS(S2539)+ROW()/1000000,0)</f>
        <v/>
      </c>
      <c r="X2539">
        <f>IF(AND(U2539=1,T2539=1,C2539&lt;&gt;0),ABS(S2539)+ROW()/1000000,0)</f>
        <v/>
      </c>
    </row>
    <row r="2540">
      <c r="A2540" t="n">
        <v>202005</v>
      </c>
      <c r="B2540" t="inlineStr">
        <is>
          <t>05/2020</t>
        </is>
      </c>
      <c r="C2540" t="n">
        <v>42</v>
      </c>
      <c r="D2540" t="inlineStr">
        <is>
          <t>S42</t>
        </is>
      </c>
      <c r="E2540" t="inlineStr">
        <is>
          <t>Nexa North Down (S42)</t>
        </is>
      </c>
      <c r="F2540" t="inlineStr">
        <is>
          <t>Anh</t>
        </is>
      </c>
      <c r="G2540" t="inlineStr">
        <is>
          <t>POS</t>
        </is>
      </c>
      <c r="H2540" s="42" t="n">
        <v>9695.530000000001</v>
      </c>
      <c r="I2540" s="42" t="n">
        <v>0</v>
      </c>
      <c r="J2540" s="42" t="n">
        <v>9695.530000000001</v>
      </c>
      <c r="K2540" s="42" t="n">
        <v>0</v>
      </c>
      <c r="L2540" s="42" t="n">
        <v>9</v>
      </c>
      <c r="M2540" s="42" t="n">
        <v>57</v>
      </c>
      <c r="N2540" s="42" t="n">
        <v>9695.530000000001</v>
      </c>
      <c r="O2540" s="42" t="n">
        <v>9695.530000000001</v>
      </c>
      <c r="P2540" s="42" t="n">
        <v>0</v>
      </c>
      <c r="Q2540" s="42" t="n">
        <v>0</v>
      </c>
      <c r="R2540" s="42" t="n">
        <v>0</v>
      </c>
      <c r="S2540" s="42">
        <f>N2540-(J2540-K2540)</f>
        <v/>
      </c>
      <c r="T2540">
        <f>IF(N2540=0,0,IF(AND(ABS(S2540)&gt;Calc!$B$8,ABS(S2540)/ABS(N2540)&gt;Calc!$B$9),1,0))</f>
        <v/>
      </c>
      <c r="U2540">
        <f>IF(AND(A2540=Calc!$B$3,OR(Calc!$B$6="*",G2540=Calc!$B$6),OR(Calc!$B$7="*",F2540=Calc!$B$7)),1,0)</f>
        <v/>
      </c>
      <c r="V2540">
        <f>IF(AND(U2540=1,J2540&gt;0),J2540+ROW()/1000000,0)</f>
        <v/>
      </c>
      <c r="W2540">
        <f>IF(AND(U2540=1,OR(N2540&lt;&gt;0,J2540&lt;&gt;0)),ABS(S2540)+ROW()/1000000,0)</f>
        <v/>
      </c>
      <c r="X2540">
        <f>IF(AND(U2540=1,T2540=1,C2540&lt;&gt;0),ABS(S2540)+ROW()/1000000,0)</f>
        <v/>
      </c>
    </row>
    <row r="2541">
      <c r="A2541" t="n">
        <v>202005</v>
      </c>
      <c r="B2541" t="inlineStr">
        <is>
          <t>05/2020</t>
        </is>
      </c>
      <c r="C2541" t="n">
        <v>43</v>
      </c>
      <c r="D2541" t="inlineStr">
        <is>
          <t>S43</t>
        </is>
      </c>
      <c r="E2541" t="inlineStr">
        <is>
          <t>Nexa Alaska (S43)</t>
        </is>
      </c>
      <c r="F2541" t="inlineStr">
        <is>
          <t>Mỹ</t>
        </is>
      </c>
      <c r="G2541" t="inlineStr">
        <is>
          <t>POS</t>
        </is>
      </c>
      <c r="H2541" s="42" t="n">
        <v>20735.01</v>
      </c>
      <c r="I2541" s="42" t="n">
        <v>0</v>
      </c>
      <c r="J2541" s="42" t="n">
        <v>20735.01</v>
      </c>
      <c r="K2541" s="42" t="n">
        <v>2312</v>
      </c>
      <c r="L2541" s="42" t="n">
        <v>9</v>
      </c>
      <c r="M2541" s="42" t="n">
        <v>57</v>
      </c>
      <c r="N2541" s="42" t="n">
        <v>18423.01</v>
      </c>
      <c r="O2541" s="42" t="n">
        <v>20735.01</v>
      </c>
      <c r="P2541" s="42" t="n">
        <v>0</v>
      </c>
      <c r="Q2541" s="42" t="n">
        <v>0</v>
      </c>
      <c r="R2541" s="42" t="n">
        <v>0</v>
      </c>
      <c r="S2541" s="42">
        <f>N2541-(J2541-K2541)</f>
        <v/>
      </c>
      <c r="T2541">
        <f>IF(N2541=0,0,IF(AND(ABS(S2541)&gt;Calc!$B$8,ABS(S2541)/ABS(N2541)&gt;Calc!$B$9),1,0))</f>
        <v/>
      </c>
      <c r="U2541">
        <f>IF(AND(A2541=Calc!$B$3,OR(Calc!$B$6="*",G2541=Calc!$B$6),OR(Calc!$B$7="*",F2541=Calc!$B$7)),1,0)</f>
        <v/>
      </c>
      <c r="V2541">
        <f>IF(AND(U2541=1,J2541&gt;0),J2541+ROW()/1000000,0)</f>
        <v/>
      </c>
      <c r="W2541">
        <f>IF(AND(U2541=1,OR(N2541&lt;&gt;0,J2541&lt;&gt;0)),ABS(S2541)+ROW()/1000000,0)</f>
        <v/>
      </c>
      <c r="X2541">
        <f>IF(AND(U2541=1,T2541=1,C2541&lt;&gt;0),ABS(S2541)+ROW()/1000000,0)</f>
        <v/>
      </c>
    </row>
    <row r="2542">
      <c r="A2542" t="n">
        <v>202005</v>
      </c>
      <c r="B2542" t="inlineStr">
        <is>
          <t>05/2020</t>
        </is>
      </c>
      <c r="C2542" t="n">
        <v>44</v>
      </c>
      <c r="D2542" t="inlineStr">
        <is>
          <t>S44</t>
        </is>
      </c>
      <c r="E2542" t="inlineStr">
        <is>
          <t>Nexa Arkansas (S44)</t>
        </is>
      </c>
      <c r="F2542" t="inlineStr">
        <is>
          <t>Mỹ</t>
        </is>
      </c>
      <c r="G2542" t="inlineStr">
        <is>
          <t>POS</t>
        </is>
      </c>
      <c r="H2542" s="42" t="n">
        <v>41046.11</v>
      </c>
      <c r="I2542" s="42" t="n">
        <v>0</v>
      </c>
      <c r="J2542" s="42" t="n">
        <v>41046.11</v>
      </c>
      <c r="K2542" s="42" t="n">
        <v>1823.64</v>
      </c>
      <c r="L2542" s="42" t="n">
        <v>13</v>
      </c>
      <c r="M2542" s="42" t="n">
        <v>87</v>
      </c>
      <c r="N2542" s="42" t="n">
        <v>39222.47</v>
      </c>
      <c r="O2542" s="42" t="n">
        <v>41046.11</v>
      </c>
      <c r="P2542" s="42" t="n">
        <v>0</v>
      </c>
      <c r="Q2542" s="42" t="n">
        <v>0</v>
      </c>
      <c r="R2542" s="42" t="n">
        <v>0</v>
      </c>
      <c r="S2542" s="42">
        <f>N2542-(J2542-K2542)</f>
        <v/>
      </c>
      <c r="T2542">
        <f>IF(N2542=0,0,IF(AND(ABS(S2542)&gt;Calc!$B$8,ABS(S2542)/ABS(N2542)&gt;Calc!$B$9),1,0))</f>
        <v/>
      </c>
      <c r="U2542">
        <f>IF(AND(A2542=Calc!$B$3,OR(Calc!$B$6="*",G2542=Calc!$B$6),OR(Calc!$B$7="*",F2542=Calc!$B$7)),1,0)</f>
        <v/>
      </c>
      <c r="V2542">
        <f>IF(AND(U2542=1,J2542&gt;0),J2542+ROW()/1000000,0)</f>
        <v/>
      </c>
      <c r="W2542">
        <f>IF(AND(U2542=1,OR(N2542&lt;&gt;0,J2542&lt;&gt;0)),ABS(S2542)+ROW()/1000000,0)</f>
        <v/>
      </c>
      <c r="X2542">
        <f>IF(AND(U2542=1,T2542=1,C2542&lt;&gt;0),ABS(S2542)+ROW()/1000000,0)</f>
        <v/>
      </c>
    </row>
    <row r="2543">
      <c r="A2543" t="n">
        <v>202005</v>
      </c>
      <c r="B2543" t="inlineStr">
        <is>
          <t>05/2020</t>
        </is>
      </c>
      <c r="C2543" t="n">
        <v>45</v>
      </c>
      <c r="D2543" t="inlineStr">
        <is>
          <t>S45</t>
        </is>
      </c>
      <c r="E2543" t="inlineStr">
        <is>
          <t>Nexa Connecticut (S45)</t>
        </is>
      </c>
      <c r="F2543" t="inlineStr">
        <is>
          <t>Mỹ</t>
        </is>
      </c>
      <c r="G2543" t="inlineStr">
        <is>
          <t>POS</t>
        </is>
      </c>
      <c r="H2543" s="42" t="n">
        <v>29176.82</v>
      </c>
      <c r="I2543" s="42" t="n">
        <v>0</v>
      </c>
      <c r="J2543" s="42" t="n">
        <v>29176.82</v>
      </c>
      <c r="K2543" s="42" t="n">
        <v>12.66</v>
      </c>
      <c r="L2543" s="42" t="n">
        <v>10</v>
      </c>
      <c r="M2543" s="42" t="n">
        <v>82</v>
      </c>
      <c r="N2543" s="42" t="n">
        <v>29164.16</v>
      </c>
      <c r="O2543" s="42" t="n">
        <v>29176.82</v>
      </c>
      <c r="P2543" s="42" t="n">
        <v>0</v>
      </c>
      <c r="Q2543" s="42" t="n">
        <v>0</v>
      </c>
      <c r="R2543" s="42" t="n">
        <v>0</v>
      </c>
      <c r="S2543" s="42">
        <f>N2543-(J2543-K2543)</f>
        <v/>
      </c>
      <c r="T2543">
        <f>IF(N2543=0,0,IF(AND(ABS(S2543)&gt;Calc!$B$8,ABS(S2543)/ABS(N2543)&gt;Calc!$B$9),1,0))</f>
        <v/>
      </c>
      <c r="U2543">
        <f>IF(AND(A2543=Calc!$B$3,OR(Calc!$B$6="*",G2543=Calc!$B$6),OR(Calc!$B$7="*",F2543=Calc!$B$7)),1,0)</f>
        <v/>
      </c>
      <c r="V2543">
        <f>IF(AND(U2543=1,J2543&gt;0),J2543+ROW()/1000000,0)</f>
        <v/>
      </c>
      <c r="W2543">
        <f>IF(AND(U2543=1,OR(N2543&lt;&gt;0,J2543&lt;&gt;0)),ABS(S2543)+ROW()/1000000,0)</f>
        <v/>
      </c>
      <c r="X2543">
        <f>IF(AND(U2543=1,T2543=1,C2543&lt;&gt;0),ABS(S2543)+ROW()/1000000,0)</f>
        <v/>
      </c>
    </row>
    <row r="2544">
      <c r="A2544" t="n">
        <v>202005</v>
      </c>
      <c r="B2544" t="inlineStr">
        <is>
          <t>05/2020</t>
        </is>
      </c>
      <c r="C2544" t="n">
        <v>47</v>
      </c>
      <c r="D2544" t="inlineStr">
        <is>
          <t>S47</t>
        </is>
      </c>
      <c r="E2544" t="inlineStr">
        <is>
          <t>Nexa Hawaii (S47)</t>
        </is>
      </c>
      <c r="F2544" t="inlineStr">
        <is>
          <t>Mỹ</t>
        </is>
      </c>
      <c r="G2544" t="inlineStr">
        <is>
          <t>POS</t>
        </is>
      </c>
      <c r="H2544" s="42" t="n">
        <v>15193.87</v>
      </c>
      <c r="I2544" s="42" t="n">
        <v>0</v>
      </c>
      <c r="J2544" s="42" t="n">
        <v>15193.87</v>
      </c>
      <c r="K2544" s="42" t="n">
        <v>9.99</v>
      </c>
      <c r="L2544" s="42" t="n">
        <v>13</v>
      </c>
      <c r="M2544" s="42" t="n">
        <v>88</v>
      </c>
      <c r="N2544" s="42" t="n">
        <v>15193.87</v>
      </c>
      <c r="O2544" s="42" t="n">
        <v>15193.87</v>
      </c>
      <c r="P2544" s="42" t="n">
        <v>0</v>
      </c>
      <c r="Q2544" s="42" t="n">
        <v>0</v>
      </c>
      <c r="R2544" s="42" t="n">
        <v>0</v>
      </c>
      <c r="S2544" s="42">
        <f>N2544-(J2544-K2544)</f>
        <v/>
      </c>
      <c r="T2544">
        <f>IF(N2544=0,0,IF(AND(ABS(S2544)&gt;Calc!$B$8,ABS(S2544)/ABS(N2544)&gt;Calc!$B$9),1,0))</f>
        <v/>
      </c>
      <c r="U2544">
        <f>IF(AND(A2544=Calc!$B$3,OR(Calc!$B$6="*",G2544=Calc!$B$6),OR(Calc!$B$7="*",F2544=Calc!$B$7)),1,0)</f>
        <v/>
      </c>
      <c r="V2544">
        <f>IF(AND(U2544=1,J2544&gt;0),J2544+ROW()/1000000,0)</f>
        <v/>
      </c>
      <c r="W2544">
        <f>IF(AND(U2544=1,OR(N2544&lt;&gt;0,J2544&lt;&gt;0)),ABS(S2544)+ROW()/1000000,0)</f>
        <v/>
      </c>
      <c r="X2544">
        <f>IF(AND(U2544=1,T2544=1,C2544&lt;&gt;0),ABS(S2544)+ROW()/1000000,0)</f>
        <v/>
      </c>
    </row>
    <row r="2545">
      <c r="A2545" t="n">
        <v>202005</v>
      </c>
      <c r="B2545" t="inlineStr">
        <is>
          <t>05/2020</t>
        </is>
      </c>
      <c r="C2545" t="n">
        <v>48</v>
      </c>
      <c r="D2545" t="inlineStr">
        <is>
          <t>S48</t>
        </is>
      </c>
      <c r="E2545" t="inlineStr">
        <is>
          <t>Nexa Idaho (S48)</t>
        </is>
      </c>
      <c r="F2545" t="inlineStr">
        <is>
          <t>Mỹ</t>
        </is>
      </c>
      <c r="G2545" t="inlineStr">
        <is>
          <t>POS</t>
        </is>
      </c>
      <c r="H2545" s="42" t="n">
        <v>23680.89</v>
      </c>
      <c r="I2545" s="42" t="n">
        <v>0</v>
      </c>
      <c r="J2545" s="42" t="n">
        <v>23680.89</v>
      </c>
      <c r="K2545" s="42" t="n">
        <v>0</v>
      </c>
      <c r="L2545" s="42" t="n">
        <v>15</v>
      </c>
      <c r="M2545" s="42" t="n">
        <v>113</v>
      </c>
      <c r="N2545" s="42" t="n">
        <v>23680.89</v>
      </c>
      <c r="O2545" s="42" t="n">
        <v>23680.89</v>
      </c>
      <c r="P2545" s="42" t="n">
        <v>0</v>
      </c>
      <c r="Q2545" s="42" t="n">
        <v>0</v>
      </c>
      <c r="R2545" s="42" t="n">
        <v>0</v>
      </c>
      <c r="S2545" s="42">
        <f>N2545-(J2545-K2545)</f>
        <v/>
      </c>
      <c r="T2545">
        <f>IF(N2545=0,0,IF(AND(ABS(S2545)&gt;Calc!$B$8,ABS(S2545)/ABS(N2545)&gt;Calc!$B$9),1,0))</f>
        <v/>
      </c>
      <c r="U2545">
        <f>IF(AND(A2545=Calc!$B$3,OR(Calc!$B$6="*",G2545=Calc!$B$6),OR(Calc!$B$7="*",F2545=Calc!$B$7)),1,0)</f>
        <v/>
      </c>
      <c r="V2545">
        <f>IF(AND(U2545=1,J2545&gt;0),J2545+ROW()/1000000,0)</f>
        <v/>
      </c>
      <c r="W2545">
        <f>IF(AND(U2545=1,OR(N2545&lt;&gt;0,J2545&lt;&gt;0)),ABS(S2545)+ROW()/1000000,0)</f>
        <v/>
      </c>
      <c r="X2545">
        <f>IF(AND(U2545=1,T2545=1,C2545&lt;&gt;0),ABS(S2545)+ROW()/1000000,0)</f>
        <v/>
      </c>
    </row>
    <row r="2546">
      <c r="A2546" t="n">
        <v>202005</v>
      </c>
      <c r="B2546" t="inlineStr">
        <is>
          <t>05/2020</t>
        </is>
      </c>
      <c r="C2546" t="n">
        <v>49</v>
      </c>
      <c r="D2546" t="inlineStr">
        <is>
          <t>S49</t>
        </is>
      </c>
      <c r="E2546" t="inlineStr">
        <is>
          <t>Nexa Iowa (S49)</t>
        </is>
      </c>
      <c r="F2546" t="inlineStr">
        <is>
          <t>Mỹ</t>
        </is>
      </c>
      <c r="G2546" t="inlineStr">
        <is>
          <t>POS</t>
        </is>
      </c>
      <c r="H2546" s="42" t="n">
        <v>15724.03</v>
      </c>
      <c r="I2546" s="42" t="n">
        <v>0</v>
      </c>
      <c r="J2546" s="42" t="n">
        <v>15724.03</v>
      </c>
      <c r="K2546" s="42" t="n">
        <v>64</v>
      </c>
      <c r="L2546" s="42" t="n">
        <v>15</v>
      </c>
      <c r="M2546" s="42" t="n">
        <v>120</v>
      </c>
      <c r="N2546" s="42" t="n">
        <v>15660.03</v>
      </c>
      <c r="O2546" s="42" t="n">
        <v>15724.03</v>
      </c>
      <c r="P2546" s="42" t="n">
        <v>0</v>
      </c>
      <c r="Q2546" s="42" t="n">
        <v>0</v>
      </c>
      <c r="R2546" s="42" t="n">
        <v>0</v>
      </c>
      <c r="S2546" s="42">
        <f>N2546-(J2546-K2546)</f>
        <v/>
      </c>
      <c r="T2546">
        <f>IF(N2546=0,0,IF(AND(ABS(S2546)&gt;Calc!$B$8,ABS(S2546)/ABS(N2546)&gt;Calc!$B$9),1,0))</f>
        <v/>
      </c>
      <c r="U2546">
        <f>IF(AND(A2546=Calc!$B$3,OR(Calc!$B$6="*",G2546=Calc!$B$6),OR(Calc!$B$7="*",F2546=Calc!$B$7)),1,0)</f>
        <v/>
      </c>
      <c r="V2546">
        <f>IF(AND(U2546=1,J2546&gt;0),J2546+ROW()/1000000,0)</f>
        <v/>
      </c>
      <c r="W2546">
        <f>IF(AND(U2546=1,OR(N2546&lt;&gt;0,J2546&lt;&gt;0)),ABS(S2546)+ROW()/1000000,0)</f>
        <v/>
      </c>
      <c r="X2546">
        <f>IF(AND(U2546=1,T2546=1,C2546&lt;&gt;0),ABS(S2546)+ROW()/1000000,0)</f>
        <v/>
      </c>
    </row>
    <row r="2547">
      <c r="A2547" t="n">
        <v>202005</v>
      </c>
      <c r="B2547" t="inlineStr">
        <is>
          <t>05/2020</t>
        </is>
      </c>
      <c r="C2547" t="n">
        <v>50</v>
      </c>
      <c r="D2547" t="inlineStr">
        <is>
          <t>S50</t>
        </is>
      </c>
      <c r="E2547" t="inlineStr">
        <is>
          <t>Nexa Kansas (S50)</t>
        </is>
      </c>
      <c r="F2547" t="inlineStr">
        <is>
          <t>Mỹ</t>
        </is>
      </c>
      <c r="G2547" t="inlineStr">
        <is>
          <t>POS</t>
        </is>
      </c>
      <c r="H2547" s="42" t="n">
        <v>19761.62</v>
      </c>
      <c r="I2547" s="42" t="n">
        <v>0</v>
      </c>
      <c r="J2547" s="42" t="n">
        <v>19761.62</v>
      </c>
      <c r="K2547" s="42" t="n">
        <v>0</v>
      </c>
      <c r="L2547" s="42" t="n">
        <v>14</v>
      </c>
      <c r="M2547" s="42" t="n">
        <v>106</v>
      </c>
      <c r="N2547" s="42" t="n">
        <v>19761.62</v>
      </c>
      <c r="O2547" s="42" t="n">
        <v>19761.62</v>
      </c>
      <c r="P2547" s="42" t="n">
        <v>0</v>
      </c>
      <c r="Q2547" s="42" t="n">
        <v>0</v>
      </c>
      <c r="R2547" s="42" t="n">
        <v>0</v>
      </c>
      <c r="S2547" s="42">
        <f>N2547-(J2547-K2547)</f>
        <v/>
      </c>
      <c r="T2547">
        <f>IF(N2547=0,0,IF(AND(ABS(S2547)&gt;Calc!$B$8,ABS(S2547)/ABS(N2547)&gt;Calc!$B$9),1,0))</f>
        <v/>
      </c>
      <c r="U2547">
        <f>IF(AND(A2547=Calc!$B$3,OR(Calc!$B$6="*",G2547=Calc!$B$6),OR(Calc!$B$7="*",F2547=Calc!$B$7)),1,0)</f>
        <v/>
      </c>
      <c r="V2547">
        <f>IF(AND(U2547=1,J2547&gt;0),J2547+ROW()/1000000,0)</f>
        <v/>
      </c>
      <c r="W2547">
        <f>IF(AND(U2547=1,OR(N2547&lt;&gt;0,J2547&lt;&gt;0)),ABS(S2547)+ROW()/1000000,0)</f>
        <v/>
      </c>
      <c r="X2547">
        <f>IF(AND(U2547=1,T2547=1,C2547&lt;&gt;0),ABS(S2547)+ROW()/1000000,0)</f>
        <v/>
      </c>
    </row>
    <row r="2548">
      <c r="A2548" t="n">
        <v>202005</v>
      </c>
      <c r="B2548" t="inlineStr">
        <is>
          <t>05/2020</t>
        </is>
      </c>
      <c r="C2548" t="n">
        <v>51</v>
      </c>
      <c r="D2548" t="inlineStr">
        <is>
          <t>S51</t>
        </is>
      </c>
      <c r="E2548" t="inlineStr">
        <is>
          <t>Nexa Maine (S51)</t>
        </is>
      </c>
      <c r="F2548" t="inlineStr">
        <is>
          <t>Mỹ</t>
        </is>
      </c>
      <c r="G2548" t="inlineStr">
        <is>
          <t>POS</t>
        </is>
      </c>
      <c r="H2548" s="42" t="n">
        <v>31522.12</v>
      </c>
      <c r="I2548" s="42" t="n">
        <v>0</v>
      </c>
      <c r="J2548" s="42" t="n">
        <v>31522.12</v>
      </c>
      <c r="K2548" s="42" t="n">
        <v>0</v>
      </c>
      <c r="L2548" s="42" t="n">
        <v>18</v>
      </c>
      <c r="M2548" s="42" t="n">
        <v>139</v>
      </c>
      <c r="N2548" s="42" t="n">
        <v>31522.12</v>
      </c>
      <c r="O2548" s="42" t="n">
        <v>31522.12</v>
      </c>
      <c r="P2548" s="42" t="n">
        <v>0</v>
      </c>
      <c r="Q2548" s="42" t="n">
        <v>0</v>
      </c>
      <c r="R2548" s="42" t="n">
        <v>0</v>
      </c>
      <c r="S2548" s="42">
        <f>N2548-(J2548-K2548)</f>
        <v/>
      </c>
      <c r="T2548">
        <f>IF(N2548=0,0,IF(AND(ABS(S2548)&gt;Calc!$B$8,ABS(S2548)/ABS(N2548)&gt;Calc!$B$9),1,0))</f>
        <v/>
      </c>
      <c r="U2548">
        <f>IF(AND(A2548=Calc!$B$3,OR(Calc!$B$6="*",G2548=Calc!$B$6),OR(Calc!$B$7="*",F2548=Calc!$B$7)),1,0)</f>
        <v/>
      </c>
      <c r="V2548">
        <f>IF(AND(U2548=1,J2548&gt;0),J2548+ROW()/1000000,0)</f>
        <v/>
      </c>
      <c r="W2548">
        <f>IF(AND(U2548=1,OR(N2548&lt;&gt;0,J2548&lt;&gt;0)),ABS(S2548)+ROW()/1000000,0)</f>
        <v/>
      </c>
      <c r="X2548">
        <f>IF(AND(U2548=1,T2548=1,C2548&lt;&gt;0),ABS(S2548)+ROW()/1000000,0)</f>
        <v/>
      </c>
    </row>
    <row r="2549">
      <c r="A2549" t="n">
        <v>202005</v>
      </c>
      <c r="B2549" t="inlineStr">
        <is>
          <t>05/2020</t>
        </is>
      </c>
      <c r="C2549" t="n">
        <v>53</v>
      </c>
      <c r="D2549" t="inlineStr">
        <is>
          <t>S53</t>
        </is>
      </c>
      <c r="E2549" t="inlineStr">
        <is>
          <t>Nexa Montana (S53)</t>
        </is>
      </c>
      <c r="F2549" t="inlineStr">
        <is>
          <t>Mỹ</t>
        </is>
      </c>
      <c r="G2549" t="inlineStr">
        <is>
          <t>POS</t>
        </is>
      </c>
      <c r="H2549" s="42" t="n">
        <v>20385.14</v>
      </c>
      <c r="I2549" s="42" t="n">
        <v>0</v>
      </c>
      <c r="J2549" s="42" t="n">
        <v>20385.14</v>
      </c>
      <c r="K2549" s="42" t="n">
        <v>3556</v>
      </c>
      <c r="L2549" s="42" t="n">
        <v>10</v>
      </c>
      <c r="M2549" s="42" t="n">
        <v>47</v>
      </c>
      <c r="N2549" s="42" t="n">
        <v>16829.14</v>
      </c>
      <c r="O2549" s="42" t="n">
        <v>20385.14</v>
      </c>
      <c r="P2549" s="42" t="n">
        <v>0</v>
      </c>
      <c r="Q2549" s="42" t="n">
        <v>0</v>
      </c>
      <c r="R2549" s="42" t="n">
        <v>0</v>
      </c>
      <c r="S2549" s="42">
        <f>N2549-(J2549-K2549)</f>
        <v/>
      </c>
      <c r="T2549">
        <f>IF(N2549=0,0,IF(AND(ABS(S2549)&gt;Calc!$B$8,ABS(S2549)/ABS(N2549)&gt;Calc!$B$9),1,0))</f>
        <v/>
      </c>
      <c r="U2549">
        <f>IF(AND(A2549=Calc!$B$3,OR(Calc!$B$6="*",G2549=Calc!$B$6),OR(Calc!$B$7="*",F2549=Calc!$B$7)),1,0)</f>
        <v/>
      </c>
      <c r="V2549">
        <f>IF(AND(U2549=1,J2549&gt;0),J2549+ROW()/1000000,0)</f>
        <v/>
      </c>
      <c r="W2549">
        <f>IF(AND(U2549=1,OR(N2549&lt;&gt;0,J2549&lt;&gt;0)),ABS(S2549)+ROW()/1000000,0)</f>
        <v/>
      </c>
      <c r="X2549">
        <f>IF(AND(U2549=1,T2549=1,C2549&lt;&gt;0),ABS(S2549)+ROW()/1000000,0)</f>
        <v/>
      </c>
    </row>
    <row r="2550">
      <c r="A2550" t="n">
        <v>202005</v>
      </c>
      <c r="B2550" t="inlineStr">
        <is>
          <t>05/2020</t>
        </is>
      </c>
      <c r="C2550" t="n">
        <v>54</v>
      </c>
      <c r="D2550" t="inlineStr">
        <is>
          <t>S54</t>
        </is>
      </c>
      <c r="E2550" t="inlineStr">
        <is>
          <t>Nexa Nebraska (S54)</t>
        </is>
      </c>
      <c r="F2550" t="inlineStr">
        <is>
          <t>Mỹ</t>
        </is>
      </c>
      <c r="G2550" t="inlineStr">
        <is>
          <t>POS</t>
        </is>
      </c>
      <c r="H2550" s="42" t="n">
        <v>14581.54</v>
      </c>
      <c r="I2550" s="42" t="n">
        <v>0</v>
      </c>
      <c r="J2550" s="42" t="n">
        <v>14581.54</v>
      </c>
      <c r="K2550" s="42" t="n">
        <v>0</v>
      </c>
      <c r="L2550" s="42" t="n">
        <v>11</v>
      </c>
      <c r="M2550" s="42" t="n">
        <v>61</v>
      </c>
      <c r="N2550" s="42" t="n">
        <v>14581.54</v>
      </c>
      <c r="O2550" s="42" t="n">
        <v>14581.54</v>
      </c>
      <c r="P2550" s="42" t="n">
        <v>1</v>
      </c>
      <c r="Q2550" s="42" t="n">
        <v>0</v>
      </c>
      <c r="R2550" s="42" t="n">
        <v>0</v>
      </c>
      <c r="S2550" s="42">
        <f>N2550-(J2550-K2550)</f>
        <v/>
      </c>
      <c r="T2550">
        <f>IF(N2550=0,0,IF(AND(ABS(S2550)&gt;Calc!$B$8,ABS(S2550)/ABS(N2550)&gt;Calc!$B$9),1,0))</f>
        <v/>
      </c>
      <c r="U2550">
        <f>IF(AND(A2550=Calc!$B$3,OR(Calc!$B$6="*",G2550=Calc!$B$6),OR(Calc!$B$7="*",F2550=Calc!$B$7)),1,0)</f>
        <v/>
      </c>
      <c r="V2550">
        <f>IF(AND(U2550=1,J2550&gt;0),J2550+ROW()/1000000,0)</f>
        <v/>
      </c>
      <c r="W2550">
        <f>IF(AND(U2550=1,OR(N2550&lt;&gt;0,J2550&lt;&gt;0)),ABS(S2550)+ROW()/1000000,0)</f>
        <v/>
      </c>
      <c r="X2550">
        <f>IF(AND(U2550=1,T2550=1,C2550&lt;&gt;0),ABS(S2550)+ROW()/1000000,0)</f>
        <v/>
      </c>
    </row>
    <row r="2551">
      <c r="A2551" t="n">
        <v>202005</v>
      </c>
      <c r="B2551" t="inlineStr">
        <is>
          <t>05/2020</t>
        </is>
      </c>
      <c r="C2551" t="n">
        <v>55</v>
      </c>
      <c r="D2551" t="inlineStr">
        <is>
          <t>S55</t>
        </is>
      </c>
      <c r="E2551" t="inlineStr">
        <is>
          <t>Nexa Nevada (S55)</t>
        </is>
      </c>
      <c r="F2551" t="inlineStr">
        <is>
          <t>Mỹ</t>
        </is>
      </c>
      <c r="G2551" t="inlineStr">
        <is>
          <t>POS</t>
        </is>
      </c>
      <c r="H2551" s="42" t="n">
        <v>67220.86</v>
      </c>
      <c r="I2551" s="42" t="n">
        <v>0</v>
      </c>
      <c r="J2551" s="42" t="n">
        <v>67220.86</v>
      </c>
      <c r="K2551" s="42" t="n">
        <v>0</v>
      </c>
      <c r="L2551" s="42" t="n">
        <v>16</v>
      </c>
      <c r="M2551" s="42" t="n">
        <v>166</v>
      </c>
      <c r="N2551" s="42" t="n">
        <v>67220.86</v>
      </c>
      <c r="O2551" s="42" t="n">
        <v>67220.86</v>
      </c>
      <c r="P2551" s="42" t="n">
        <v>0</v>
      </c>
      <c r="Q2551" s="42" t="n">
        <v>0</v>
      </c>
      <c r="R2551" s="42" t="n">
        <v>0</v>
      </c>
      <c r="S2551" s="42">
        <f>N2551-(J2551-K2551)</f>
        <v/>
      </c>
      <c r="T2551">
        <f>IF(N2551=0,0,IF(AND(ABS(S2551)&gt;Calc!$B$8,ABS(S2551)/ABS(N2551)&gt;Calc!$B$9),1,0))</f>
        <v/>
      </c>
      <c r="U2551">
        <f>IF(AND(A2551=Calc!$B$3,OR(Calc!$B$6="*",G2551=Calc!$B$6),OR(Calc!$B$7="*",F2551=Calc!$B$7)),1,0)</f>
        <v/>
      </c>
      <c r="V2551">
        <f>IF(AND(U2551=1,J2551&gt;0),J2551+ROW()/1000000,0)</f>
        <v/>
      </c>
      <c r="W2551">
        <f>IF(AND(U2551=1,OR(N2551&lt;&gt;0,J2551&lt;&gt;0)),ABS(S2551)+ROW()/1000000,0)</f>
        <v/>
      </c>
      <c r="X2551">
        <f>IF(AND(U2551=1,T2551=1,C2551&lt;&gt;0),ABS(S2551)+ROW()/1000000,0)</f>
        <v/>
      </c>
    </row>
    <row r="2552">
      <c r="A2552" t="n">
        <v>202005</v>
      </c>
      <c r="B2552" t="inlineStr">
        <is>
          <t>05/2020</t>
        </is>
      </c>
      <c r="C2552" t="n">
        <v>56</v>
      </c>
      <c r="D2552" t="inlineStr">
        <is>
          <t>S56</t>
        </is>
      </c>
      <c r="E2552" t="inlineStr">
        <is>
          <t>Nexa New Hampshire (S56)</t>
        </is>
      </c>
      <c r="F2552" t="inlineStr">
        <is>
          <t>Mỹ</t>
        </is>
      </c>
      <c r="G2552" t="inlineStr">
        <is>
          <t>POS</t>
        </is>
      </c>
      <c r="H2552" s="42" t="n">
        <v>6724.33</v>
      </c>
      <c r="I2552" s="42" t="n">
        <v>0</v>
      </c>
      <c r="J2552" s="42" t="n">
        <v>6724.33</v>
      </c>
      <c r="K2552" s="42" t="n">
        <v>0</v>
      </c>
      <c r="L2552" s="42" t="n">
        <v>5</v>
      </c>
      <c r="M2552" s="42" t="n">
        <v>37</v>
      </c>
      <c r="N2552" s="42" t="n">
        <v>6724.33</v>
      </c>
      <c r="O2552" s="42" t="n">
        <v>6724.33</v>
      </c>
      <c r="P2552" s="42" t="n">
        <v>0</v>
      </c>
      <c r="Q2552" s="42" t="n">
        <v>0</v>
      </c>
      <c r="R2552" s="42" t="n">
        <v>0</v>
      </c>
      <c r="S2552" s="42">
        <f>N2552-(J2552-K2552)</f>
        <v/>
      </c>
      <c r="T2552">
        <f>IF(N2552=0,0,IF(AND(ABS(S2552)&gt;Calc!$B$8,ABS(S2552)/ABS(N2552)&gt;Calc!$B$9),1,0))</f>
        <v/>
      </c>
      <c r="U2552">
        <f>IF(AND(A2552=Calc!$B$3,OR(Calc!$B$6="*",G2552=Calc!$B$6),OR(Calc!$B$7="*",F2552=Calc!$B$7)),1,0)</f>
        <v/>
      </c>
      <c r="V2552">
        <f>IF(AND(U2552=1,J2552&gt;0),J2552+ROW()/1000000,0)</f>
        <v/>
      </c>
      <c r="W2552">
        <f>IF(AND(U2552=1,OR(N2552&lt;&gt;0,J2552&lt;&gt;0)),ABS(S2552)+ROW()/1000000,0)</f>
        <v/>
      </c>
      <c r="X2552">
        <f>IF(AND(U2552=1,T2552=1,C2552&lt;&gt;0),ABS(S2552)+ROW()/1000000,0)</f>
        <v/>
      </c>
    </row>
    <row r="2553">
      <c r="A2553" t="n">
        <v>202005</v>
      </c>
      <c r="B2553" t="inlineStr">
        <is>
          <t>05/2020</t>
        </is>
      </c>
      <c r="C2553" t="n">
        <v>57</v>
      </c>
      <c r="D2553" t="inlineStr">
        <is>
          <t>S57</t>
        </is>
      </c>
      <c r="E2553" t="inlineStr">
        <is>
          <t>Nexa New Mexico (S57)</t>
        </is>
      </c>
      <c r="F2553" t="inlineStr">
        <is>
          <t>Mỹ</t>
        </is>
      </c>
      <c r="G2553" t="inlineStr">
        <is>
          <t>POS</t>
        </is>
      </c>
      <c r="H2553" s="42" t="n">
        <v>18103.9</v>
      </c>
      <c r="I2553" s="42" t="n">
        <v>0</v>
      </c>
      <c r="J2553" s="42" t="n">
        <v>18103.9</v>
      </c>
      <c r="K2553" s="42" t="n">
        <v>809.85</v>
      </c>
      <c r="L2553" s="42" t="n">
        <v>11</v>
      </c>
      <c r="M2553" s="42" t="n">
        <v>69</v>
      </c>
      <c r="N2553" s="42" t="n">
        <v>17294.05</v>
      </c>
      <c r="O2553" s="42" t="n">
        <v>18103.9</v>
      </c>
      <c r="P2553" s="42" t="n">
        <v>0</v>
      </c>
      <c r="Q2553" s="42" t="n">
        <v>0</v>
      </c>
      <c r="R2553" s="42" t="n">
        <v>0</v>
      </c>
      <c r="S2553" s="42">
        <f>N2553-(J2553-K2553)</f>
        <v/>
      </c>
      <c r="T2553">
        <f>IF(N2553=0,0,IF(AND(ABS(S2553)&gt;Calc!$B$8,ABS(S2553)/ABS(N2553)&gt;Calc!$B$9),1,0))</f>
        <v/>
      </c>
      <c r="U2553">
        <f>IF(AND(A2553=Calc!$B$3,OR(Calc!$B$6="*",G2553=Calc!$B$6),OR(Calc!$B$7="*",F2553=Calc!$B$7)),1,0)</f>
        <v/>
      </c>
      <c r="V2553">
        <f>IF(AND(U2553=1,J2553&gt;0),J2553+ROW()/1000000,0)</f>
        <v/>
      </c>
      <c r="W2553">
        <f>IF(AND(U2553=1,OR(N2553&lt;&gt;0,J2553&lt;&gt;0)),ABS(S2553)+ROW()/1000000,0)</f>
        <v/>
      </c>
      <c r="X2553">
        <f>IF(AND(U2553=1,T2553=1,C2553&lt;&gt;0),ABS(S2553)+ROW()/1000000,0)</f>
        <v/>
      </c>
    </row>
    <row r="2554">
      <c r="A2554" t="n">
        <v>202005</v>
      </c>
      <c r="B2554" t="inlineStr">
        <is>
          <t>05/2020</t>
        </is>
      </c>
      <c r="C2554" t="n">
        <v>59</v>
      </c>
      <c r="D2554" t="inlineStr">
        <is>
          <t>S59</t>
        </is>
      </c>
      <c r="E2554" t="inlineStr">
        <is>
          <t>Nexa Oregon (S59)</t>
        </is>
      </c>
      <c r="F2554" t="inlineStr">
        <is>
          <t>Mỹ</t>
        </is>
      </c>
      <c r="G2554" t="inlineStr">
        <is>
          <t>POS</t>
        </is>
      </c>
      <c r="H2554" s="42" t="n">
        <v>9410.459999999999</v>
      </c>
      <c r="I2554" s="42" t="n">
        <v>0</v>
      </c>
      <c r="J2554" s="42" t="n">
        <v>9410.459999999999</v>
      </c>
      <c r="K2554" s="42" t="n">
        <v>0</v>
      </c>
      <c r="L2554" s="42" t="n">
        <v>11</v>
      </c>
      <c r="M2554" s="42" t="n">
        <v>66</v>
      </c>
      <c r="N2554" s="42" t="n">
        <v>9410.459999999999</v>
      </c>
      <c r="O2554" s="42" t="n">
        <v>9410.459999999999</v>
      </c>
      <c r="P2554" s="42" t="n">
        <v>0</v>
      </c>
      <c r="Q2554" s="42" t="n">
        <v>0</v>
      </c>
      <c r="R2554" s="42" t="n">
        <v>1</v>
      </c>
      <c r="S2554" s="42">
        <f>N2554-(J2554-K2554)</f>
        <v/>
      </c>
      <c r="T2554">
        <f>IF(N2554=0,0,IF(AND(ABS(S2554)&gt;Calc!$B$8,ABS(S2554)/ABS(N2554)&gt;Calc!$B$9),1,0))</f>
        <v/>
      </c>
      <c r="U2554">
        <f>IF(AND(A2554=Calc!$B$3,OR(Calc!$B$6="*",G2554=Calc!$B$6),OR(Calc!$B$7="*",F2554=Calc!$B$7)),1,0)</f>
        <v/>
      </c>
      <c r="V2554">
        <f>IF(AND(U2554=1,J2554&gt;0),J2554+ROW()/1000000,0)</f>
        <v/>
      </c>
      <c r="W2554">
        <f>IF(AND(U2554=1,OR(N2554&lt;&gt;0,J2554&lt;&gt;0)),ABS(S2554)+ROW()/1000000,0)</f>
        <v/>
      </c>
      <c r="X2554">
        <f>IF(AND(U2554=1,T2554=1,C2554&lt;&gt;0),ABS(S2554)+ROW()/1000000,0)</f>
        <v/>
      </c>
    </row>
    <row r="2555">
      <c r="A2555" t="n">
        <v>202005</v>
      </c>
      <c r="B2555" t="inlineStr">
        <is>
          <t>05/2020</t>
        </is>
      </c>
      <c r="C2555" t="n">
        <v>61</v>
      </c>
      <c r="D2555" t="inlineStr">
        <is>
          <t>S61</t>
        </is>
      </c>
      <c r="E2555" t="inlineStr">
        <is>
          <t>Nexa South Carolina (S61)</t>
        </is>
      </c>
      <c r="F2555" t="inlineStr">
        <is>
          <t>Mỹ</t>
        </is>
      </c>
      <c r="G2555" t="inlineStr">
        <is>
          <t>POS</t>
        </is>
      </c>
      <c r="H2555" s="42" t="n">
        <v>11724.03</v>
      </c>
      <c r="I2555" s="42" t="n">
        <v>0</v>
      </c>
      <c r="J2555" s="42" t="n">
        <v>11724.03</v>
      </c>
      <c r="K2555" s="42" t="n">
        <v>129</v>
      </c>
      <c r="L2555" s="42" t="n">
        <v>10</v>
      </c>
      <c r="M2555" s="42" t="n">
        <v>74</v>
      </c>
      <c r="N2555" s="42" t="n">
        <v>11595.03</v>
      </c>
      <c r="O2555" s="42" t="n">
        <v>11724.03</v>
      </c>
      <c r="P2555" s="42" t="n">
        <v>0</v>
      </c>
      <c r="Q2555" s="42" t="n">
        <v>0</v>
      </c>
      <c r="R2555" s="42" t="n">
        <v>0</v>
      </c>
      <c r="S2555" s="42">
        <f>N2555-(J2555-K2555)</f>
        <v/>
      </c>
      <c r="T2555">
        <f>IF(N2555=0,0,IF(AND(ABS(S2555)&gt;Calc!$B$8,ABS(S2555)/ABS(N2555)&gt;Calc!$B$9),1,0))</f>
        <v/>
      </c>
      <c r="U2555">
        <f>IF(AND(A2555=Calc!$B$3,OR(Calc!$B$6="*",G2555=Calc!$B$6),OR(Calc!$B$7="*",F2555=Calc!$B$7)),1,0)</f>
        <v/>
      </c>
      <c r="V2555">
        <f>IF(AND(U2555=1,J2555&gt;0),J2555+ROW()/1000000,0)</f>
        <v/>
      </c>
      <c r="W2555">
        <f>IF(AND(U2555=1,OR(N2555&lt;&gt;0,J2555&lt;&gt;0)),ABS(S2555)+ROW()/1000000,0)</f>
        <v/>
      </c>
      <c r="X2555">
        <f>IF(AND(U2555=1,T2555=1,C2555&lt;&gt;0),ABS(S2555)+ROW()/1000000,0)</f>
        <v/>
      </c>
    </row>
    <row r="2556">
      <c r="A2556" t="n">
        <v>202005</v>
      </c>
      <c r="B2556" t="inlineStr">
        <is>
          <t>05/2020</t>
        </is>
      </c>
      <c r="C2556" t="n">
        <v>62</v>
      </c>
      <c r="D2556" t="inlineStr">
        <is>
          <t>S62</t>
        </is>
      </c>
      <c r="E2556" t="inlineStr">
        <is>
          <t>Nexa South Dakota (S62)</t>
        </is>
      </c>
      <c r="F2556" t="inlineStr">
        <is>
          <t>Mỹ</t>
        </is>
      </c>
      <c r="G2556" t="inlineStr">
        <is>
          <t>POS</t>
        </is>
      </c>
      <c r="H2556" s="42" t="n">
        <v>7185.05</v>
      </c>
      <c r="I2556" s="42" t="n">
        <v>0</v>
      </c>
      <c r="J2556" s="42" t="n">
        <v>7185.05</v>
      </c>
      <c r="K2556" s="42" t="n">
        <v>0</v>
      </c>
      <c r="L2556" s="42" t="n">
        <v>5</v>
      </c>
      <c r="M2556" s="42" t="n">
        <v>33</v>
      </c>
      <c r="N2556" s="42" t="n">
        <v>7185.05</v>
      </c>
      <c r="O2556" s="42" t="n">
        <v>7185.05</v>
      </c>
      <c r="P2556" s="42" t="n">
        <v>1</v>
      </c>
      <c r="Q2556" s="42" t="n">
        <v>0</v>
      </c>
      <c r="R2556" s="42" t="n">
        <v>0</v>
      </c>
      <c r="S2556" s="42">
        <f>N2556-(J2556-K2556)</f>
        <v/>
      </c>
      <c r="T2556">
        <f>IF(N2556=0,0,IF(AND(ABS(S2556)&gt;Calc!$B$8,ABS(S2556)/ABS(N2556)&gt;Calc!$B$9),1,0))</f>
        <v/>
      </c>
      <c r="U2556">
        <f>IF(AND(A2556=Calc!$B$3,OR(Calc!$B$6="*",G2556=Calc!$B$6),OR(Calc!$B$7="*",F2556=Calc!$B$7)),1,0)</f>
        <v/>
      </c>
      <c r="V2556">
        <f>IF(AND(U2556=1,J2556&gt;0),J2556+ROW()/1000000,0)</f>
        <v/>
      </c>
      <c r="W2556">
        <f>IF(AND(U2556=1,OR(N2556&lt;&gt;0,J2556&lt;&gt;0)),ABS(S2556)+ROW()/1000000,0)</f>
        <v/>
      </c>
      <c r="X2556">
        <f>IF(AND(U2556=1,T2556=1,C2556&lt;&gt;0),ABS(S2556)+ROW()/1000000,0)</f>
        <v/>
      </c>
    </row>
    <row r="2557">
      <c r="A2557" t="n">
        <v>202005</v>
      </c>
      <c r="B2557" t="inlineStr">
        <is>
          <t>05/2020</t>
        </is>
      </c>
      <c r="C2557" t="n">
        <v>64</v>
      </c>
      <c r="D2557" t="inlineStr">
        <is>
          <t>S64</t>
        </is>
      </c>
      <c r="E2557" t="inlineStr">
        <is>
          <t>Nexa Washington DC (S64)</t>
        </is>
      </c>
      <c r="F2557" t="inlineStr">
        <is>
          <t>Mỹ</t>
        </is>
      </c>
      <c r="G2557" t="inlineStr">
        <is>
          <t>POS</t>
        </is>
      </c>
      <c r="H2557" s="42" t="n">
        <v>14846.06</v>
      </c>
      <c r="I2557" s="42" t="n">
        <v>0</v>
      </c>
      <c r="J2557" s="42" t="n">
        <v>14846.06</v>
      </c>
      <c r="K2557" s="42" t="n">
        <v>588</v>
      </c>
      <c r="L2557" s="42" t="n">
        <v>12</v>
      </c>
      <c r="M2557" s="42" t="n">
        <v>70</v>
      </c>
      <c r="N2557" s="42" t="n">
        <v>14258.06</v>
      </c>
      <c r="O2557" s="42" t="n">
        <v>14846.06</v>
      </c>
      <c r="P2557" s="42" t="n">
        <v>0</v>
      </c>
      <c r="Q2557" s="42" t="n">
        <v>0</v>
      </c>
      <c r="R2557" s="42" t="n">
        <v>0</v>
      </c>
      <c r="S2557" s="42">
        <f>N2557-(J2557-K2557)</f>
        <v/>
      </c>
      <c r="T2557">
        <f>IF(N2557=0,0,IF(AND(ABS(S2557)&gt;Calc!$B$8,ABS(S2557)/ABS(N2557)&gt;Calc!$B$9),1,0))</f>
        <v/>
      </c>
      <c r="U2557">
        <f>IF(AND(A2557=Calc!$B$3,OR(Calc!$B$6="*",G2557=Calc!$B$6),OR(Calc!$B$7="*",F2557=Calc!$B$7)),1,0)</f>
        <v/>
      </c>
      <c r="V2557">
        <f>IF(AND(U2557=1,J2557&gt;0),J2557+ROW()/1000000,0)</f>
        <v/>
      </c>
      <c r="W2557">
        <f>IF(AND(U2557=1,OR(N2557&lt;&gt;0,J2557&lt;&gt;0)),ABS(S2557)+ROW()/1000000,0)</f>
        <v/>
      </c>
      <c r="X2557">
        <f>IF(AND(U2557=1,T2557=1,C2557&lt;&gt;0),ABS(S2557)+ROW()/1000000,0)</f>
        <v/>
      </c>
    </row>
    <row r="2558">
      <c r="A2558" t="n">
        <v>202005</v>
      </c>
      <c r="B2558" t="inlineStr">
        <is>
          <t>05/2020</t>
        </is>
      </c>
      <c r="C2558" t="n">
        <v>65</v>
      </c>
      <c r="D2558" t="inlineStr">
        <is>
          <t>S65</t>
        </is>
      </c>
      <c r="E2558" t="inlineStr">
        <is>
          <t>Nexa West Virginia (S65)</t>
        </is>
      </c>
      <c r="F2558" t="inlineStr">
        <is>
          <t>Mỹ</t>
        </is>
      </c>
      <c r="G2558" t="inlineStr">
        <is>
          <t>POS</t>
        </is>
      </c>
      <c r="H2558" s="42" t="n">
        <v>6193.05</v>
      </c>
      <c r="I2558" s="42" t="n">
        <v>0</v>
      </c>
      <c r="J2558" s="42" t="n">
        <v>6193.05</v>
      </c>
      <c r="K2558" s="42" t="n">
        <v>0</v>
      </c>
      <c r="L2558" s="42" t="n">
        <v>8</v>
      </c>
      <c r="M2558" s="42" t="n">
        <v>34</v>
      </c>
      <c r="N2558" s="42" t="n">
        <v>6193.05</v>
      </c>
      <c r="O2558" s="42" t="n">
        <v>6193.05</v>
      </c>
      <c r="P2558" s="42" t="n">
        <v>0</v>
      </c>
      <c r="Q2558" s="42" t="n">
        <v>0</v>
      </c>
      <c r="R2558" s="42" t="n">
        <v>0</v>
      </c>
      <c r="S2558" s="42">
        <f>N2558-(J2558-K2558)</f>
        <v/>
      </c>
      <c r="T2558">
        <f>IF(N2558=0,0,IF(AND(ABS(S2558)&gt;Calc!$B$8,ABS(S2558)/ABS(N2558)&gt;Calc!$B$9),1,0))</f>
        <v/>
      </c>
      <c r="U2558">
        <f>IF(AND(A2558=Calc!$B$3,OR(Calc!$B$6="*",G2558=Calc!$B$6),OR(Calc!$B$7="*",F2558=Calc!$B$7)),1,0)</f>
        <v/>
      </c>
      <c r="V2558">
        <f>IF(AND(U2558=1,J2558&gt;0),J2558+ROW()/1000000,0)</f>
        <v/>
      </c>
      <c r="W2558">
        <f>IF(AND(U2558=1,OR(N2558&lt;&gt;0,J2558&lt;&gt;0)),ABS(S2558)+ROW()/1000000,0)</f>
        <v/>
      </c>
      <c r="X2558">
        <f>IF(AND(U2558=1,T2558=1,C2558&lt;&gt;0),ABS(S2558)+ROW()/1000000,0)</f>
        <v/>
      </c>
    </row>
    <row r="2559">
      <c r="A2559" t="n">
        <v>202005</v>
      </c>
      <c r="B2559" t="inlineStr">
        <is>
          <t>05/2020</t>
        </is>
      </c>
      <c r="C2559" t="n">
        <v>66</v>
      </c>
      <c r="D2559" t="inlineStr">
        <is>
          <t>S66</t>
        </is>
      </c>
      <c r="E2559" t="inlineStr">
        <is>
          <t>Nexa Wyoming (S66)</t>
        </is>
      </c>
      <c r="F2559" t="inlineStr">
        <is>
          <t>Mỹ</t>
        </is>
      </c>
      <c r="G2559" t="inlineStr">
        <is>
          <t>POS</t>
        </is>
      </c>
      <c r="H2559" s="42" t="n">
        <v>14857.53</v>
      </c>
      <c r="I2559" s="42" t="n">
        <v>0</v>
      </c>
      <c r="J2559" s="42" t="n">
        <v>14857.53</v>
      </c>
      <c r="K2559" s="42" t="n">
        <v>0</v>
      </c>
      <c r="L2559" s="42" t="n">
        <v>8</v>
      </c>
      <c r="M2559" s="42" t="n">
        <v>58</v>
      </c>
      <c r="N2559" s="42" t="n">
        <v>14857.53</v>
      </c>
      <c r="O2559" s="42" t="n">
        <v>14857.53</v>
      </c>
      <c r="P2559" s="42" t="n">
        <v>1</v>
      </c>
      <c r="Q2559" s="42" t="n">
        <v>0</v>
      </c>
      <c r="R2559" s="42" t="n">
        <v>0</v>
      </c>
      <c r="S2559" s="42">
        <f>N2559-(J2559-K2559)</f>
        <v/>
      </c>
      <c r="T2559">
        <f>IF(N2559=0,0,IF(AND(ABS(S2559)&gt;Calc!$B$8,ABS(S2559)/ABS(N2559)&gt;Calc!$B$9),1,0))</f>
        <v/>
      </c>
      <c r="U2559">
        <f>IF(AND(A2559=Calc!$B$3,OR(Calc!$B$6="*",G2559=Calc!$B$6),OR(Calc!$B$7="*",F2559=Calc!$B$7)),1,0)</f>
        <v/>
      </c>
      <c r="V2559">
        <f>IF(AND(U2559=1,J2559&gt;0),J2559+ROW()/1000000,0)</f>
        <v/>
      </c>
      <c r="W2559">
        <f>IF(AND(U2559=1,OR(N2559&lt;&gt;0,J2559&lt;&gt;0)),ABS(S2559)+ROW()/1000000,0)</f>
        <v/>
      </c>
      <c r="X2559">
        <f>IF(AND(U2559=1,T2559=1,C2559&lt;&gt;0),ABS(S2559)+ROW()/1000000,0)</f>
        <v/>
      </c>
    </row>
    <row r="2560">
      <c r="A2560" t="n">
        <v>202006</v>
      </c>
      <c r="B2560" t="inlineStr">
        <is>
          <t>06/2020</t>
        </is>
      </c>
      <c r="C2560" t="n">
        <v>0</v>
      </c>
      <c r="D2560" t="inlineStr">
        <is>
          <t>ONL</t>
        </is>
      </c>
      <c r="E2560" t="inlineStr">
        <is>
          <t>Nexa Online (website/app)</t>
        </is>
      </c>
      <c r="F2560" t="inlineStr">
        <is>
          <t>Online</t>
        </is>
      </c>
      <c r="G2560" t="inlineStr">
        <is>
          <t>ONLINE</t>
        </is>
      </c>
      <c r="H2560" s="42" t="n">
        <v>188512.29</v>
      </c>
      <c r="I2560" s="42" t="n">
        <v>3941.87</v>
      </c>
      <c r="J2560" s="42" t="n">
        <v>184570.42</v>
      </c>
      <c r="K2560" s="42" t="n">
        <v>3334.94</v>
      </c>
      <c r="L2560" s="42" t="n">
        <v>72</v>
      </c>
      <c r="M2560" s="42" t="n">
        <v>585</v>
      </c>
      <c r="N2560" s="42" t="n">
        <v>177365.98</v>
      </c>
      <c r="O2560" s="42" t="n">
        <v>182404.92</v>
      </c>
      <c r="P2560" s="42" t="n">
        <v>1</v>
      </c>
      <c r="Q2560" s="42" t="n">
        <v>0</v>
      </c>
      <c r="R2560" s="42" t="n">
        <v>0</v>
      </c>
      <c r="S2560" s="42">
        <f>N2560-(J2560-K2560)</f>
        <v/>
      </c>
      <c r="T2560">
        <f>IF(N2560=0,0,IF(AND(ABS(S2560)&gt;Calc!$B$8,ABS(S2560)/ABS(N2560)&gt;Calc!$B$9),1,0))</f>
        <v/>
      </c>
      <c r="U2560">
        <f>IF(AND(A2560=Calc!$B$3,OR(Calc!$B$6="*",G2560=Calc!$B$6),OR(Calc!$B$7="*",F2560=Calc!$B$7)),1,0)</f>
        <v/>
      </c>
      <c r="V2560">
        <f>IF(AND(U2560=1,J2560&gt;0),J2560+ROW()/1000000,0)</f>
        <v/>
      </c>
      <c r="W2560">
        <f>IF(AND(U2560=1,OR(N2560&lt;&gt;0,J2560&lt;&gt;0)),ABS(S2560)+ROW()/1000000,0)</f>
        <v/>
      </c>
      <c r="X2560">
        <f>IF(AND(U2560=1,T2560=1,C2560&lt;&gt;0),ABS(S2560)+ROW()/1000000,0)</f>
        <v/>
      </c>
    </row>
    <row r="2561">
      <c r="A2561" t="n">
        <v>202006</v>
      </c>
      <c r="B2561" t="inlineStr">
        <is>
          <t>06/2020</t>
        </is>
      </c>
      <c r="C2561" t="n">
        <v>1</v>
      </c>
      <c r="D2561" t="inlineStr">
        <is>
          <t>S01</t>
        </is>
      </c>
      <c r="E2561" t="inlineStr">
        <is>
          <t>Nexa Australian Capital Territory (S01)</t>
        </is>
      </c>
      <c r="F2561" t="inlineStr">
        <is>
          <t>Úc</t>
        </is>
      </c>
      <c r="G2561" t="inlineStr">
        <is>
          <t>POS</t>
        </is>
      </c>
      <c r="H2561" s="42" t="n">
        <v>4260.74</v>
      </c>
      <c r="I2561" s="42" t="n">
        <v>0</v>
      </c>
      <c r="J2561" s="42" t="n">
        <v>4260.74</v>
      </c>
      <c r="K2561" s="42" t="n">
        <v>0</v>
      </c>
      <c r="L2561" s="42" t="n">
        <v>3</v>
      </c>
      <c r="M2561" s="42" t="n">
        <v>10</v>
      </c>
      <c r="N2561" s="42" t="n">
        <v>4260.74</v>
      </c>
      <c r="O2561" s="42" t="n">
        <v>4260.74</v>
      </c>
      <c r="P2561" s="42" t="n">
        <v>0</v>
      </c>
      <c r="Q2561" s="42" t="n">
        <v>0</v>
      </c>
      <c r="R2561" s="42" t="n">
        <v>0</v>
      </c>
      <c r="S2561" s="42">
        <f>N2561-(J2561-K2561)</f>
        <v/>
      </c>
      <c r="T2561">
        <f>IF(N2561=0,0,IF(AND(ABS(S2561)&gt;Calc!$B$8,ABS(S2561)/ABS(N2561)&gt;Calc!$B$9),1,0))</f>
        <v/>
      </c>
      <c r="U2561">
        <f>IF(AND(A2561=Calc!$B$3,OR(Calc!$B$6="*",G2561=Calc!$B$6),OR(Calc!$B$7="*",F2561=Calc!$B$7)),1,0)</f>
        <v/>
      </c>
      <c r="V2561">
        <f>IF(AND(U2561=1,J2561&gt;0),J2561+ROW()/1000000,0)</f>
        <v/>
      </c>
      <c r="W2561">
        <f>IF(AND(U2561=1,OR(N2561&lt;&gt;0,J2561&lt;&gt;0)),ABS(S2561)+ROW()/1000000,0)</f>
        <v/>
      </c>
      <c r="X2561">
        <f>IF(AND(U2561=1,T2561=1,C2561&lt;&gt;0),ABS(S2561)+ROW()/1000000,0)</f>
        <v/>
      </c>
    </row>
    <row r="2562">
      <c r="A2562" t="n">
        <v>202006</v>
      </c>
      <c r="B2562" t="inlineStr">
        <is>
          <t>06/2020</t>
        </is>
      </c>
      <c r="C2562" t="n">
        <v>4</v>
      </c>
      <c r="D2562" t="inlineStr">
        <is>
          <t>S04</t>
        </is>
      </c>
      <c r="E2562" t="inlineStr">
        <is>
          <t>Nexa Tasmania (S04)</t>
        </is>
      </c>
      <c r="F2562" t="inlineStr">
        <is>
          <t>Úc</t>
        </is>
      </c>
      <c r="G2562" t="inlineStr">
        <is>
          <t>POS</t>
        </is>
      </c>
      <c r="H2562" s="42" t="n">
        <v>5779.61</v>
      </c>
      <c r="I2562" s="42" t="n">
        <v>0</v>
      </c>
      <c r="J2562" s="42" t="n">
        <v>5779.61</v>
      </c>
      <c r="K2562" s="42" t="n">
        <v>980</v>
      </c>
      <c r="L2562" s="42" t="n">
        <v>3</v>
      </c>
      <c r="M2562" s="42" t="n">
        <v>30</v>
      </c>
      <c r="N2562" s="42" t="n">
        <v>4799.61</v>
      </c>
      <c r="O2562" s="42" t="n">
        <v>5779.61</v>
      </c>
      <c r="P2562" s="42" t="n">
        <v>0</v>
      </c>
      <c r="Q2562" s="42" t="n">
        <v>0</v>
      </c>
      <c r="R2562" s="42" t="n">
        <v>0</v>
      </c>
      <c r="S2562" s="42">
        <f>N2562-(J2562-K2562)</f>
        <v/>
      </c>
      <c r="T2562">
        <f>IF(N2562=0,0,IF(AND(ABS(S2562)&gt;Calc!$B$8,ABS(S2562)/ABS(N2562)&gt;Calc!$B$9),1,0))</f>
        <v/>
      </c>
      <c r="U2562">
        <f>IF(AND(A2562=Calc!$B$3,OR(Calc!$B$6="*",G2562=Calc!$B$6),OR(Calc!$B$7="*",F2562=Calc!$B$7)),1,0)</f>
        <v/>
      </c>
      <c r="V2562">
        <f>IF(AND(U2562=1,J2562&gt;0),J2562+ROW()/1000000,0)</f>
        <v/>
      </c>
      <c r="W2562">
        <f>IF(AND(U2562=1,OR(N2562&lt;&gt;0,J2562&lt;&gt;0)),ABS(S2562)+ROW()/1000000,0)</f>
        <v/>
      </c>
      <c r="X2562">
        <f>IF(AND(U2562=1,T2562=1,C2562&lt;&gt;0),ABS(S2562)+ROW()/1000000,0)</f>
        <v/>
      </c>
    </row>
    <row r="2563">
      <c r="A2563" t="n">
        <v>202006</v>
      </c>
      <c r="B2563" t="inlineStr">
        <is>
          <t>06/2020</t>
        </is>
      </c>
      <c r="C2563" t="n">
        <v>5</v>
      </c>
      <c r="D2563" t="inlineStr">
        <is>
          <t>S05</t>
        </is>
      </c>
      <c r="E2563" t="inlineStr">
        <is>
          <t>Nexa Victoria (S05)</t>
        </is>
      </c>
      <c r="F2563" t="inlineStr">
        <is>
          <t>Úc</t>
        </is>
      </c>
      <c r="G2563" t="inlineStr">
        <is>
          <t>POS</t>
        </is>
      </c>
      <c r="H2563" s="42" t="n">
        <v>0</v>
      </c>
      <c r="I2563" s="42" t="n">
        <v>0</v>
      </c>
      <c r="J2563" s="42" t="n">
        <v>0</v>
      </c>
      <c r="K2563" s="42" t="n">
        <v>13.76</v>
      </c>
      <c r="L2563" s="42" t="n">
        <v>0</v>
      </c>
      <c r="M2563" s="42" t="n">
        <v>0</v>
      </c>
      <c r="N2563" s="42" t="n">
        <v>-13.76</v>
      </c>
      <c r="O2563" s="42" t="n">
        <v>0</v>
      </c>
      <c r="P2563" s="42" t="n">
        <v>1</v>
      </c>
      <c r="Q2563" s="42" t="n">
        <v>0</v>
      </c>
      <c r="R2563" s="42" t="n">
        <v>0</v>
      </c>
      <c r="S2563" s="42">
        <f>N2563-(J2563-K2563)</f>
        <v/>
      </c>
      <c r="T2563">
        <f>IF(N2563=0,0,IF(AND(ABS(S2563)&gt;Calc!$B$8,ABS(S2563)/ABS(N2563)&gt;Calc!$B$9),1,0))</f>
        <v/>
      </c>
      <c r="U2563">
        <f>IF(AND(A2563=Calc!$B$3,OR(Calc!$B$6="*",G2563=Calc!$B$6),OR(Calc!$B$7="*",F2563=Calc!$B$7)),1,0)</f>
        <v/>
      </c>
      <c r="V2563">
        <f>IF(AND(U2563=1,J2563&gt;0),J2563+ROW()/1000000,0)</f>
        <v/>
      </c>
      <c r="W2563">
        <f>IF(AND(U2563=1,OR(N2563&lt;&gt;0,J2563&lt;&gt;0)),ABS(S2563)+ROW()/1000000,0)</f>
        <v/>
      </c>
      <c r="X2563">
        <f>IF(AND(U2563=1,T2563=1,C2563&lt;&gt;0),ABS(S2563)+ROW()/1000000,0)</f>
        <v/>
      </c>
    </row>
    <row r="2564">
      <c r="A2564" t="n">
        <v>202006</v>
      </c>
      <c r="B2564" t="inlineStr">
        <is>
          <t>06/2020</t>
        </is>
      </c>
      <c r="C2564" t="n">
        <v>6</v>
      </c>
      <c r="D2564" t="inlineStr">
        <is>
          <t>S06</t>
        </is>
      </c>
      <c r="E2564" t="inlineStr">
        <is>
          <t>Nexa Western Australia (S06)</t>
        </is>
      </c>
      <c r="F2564" t="inlineStr">
        <is>
          <t>Úc</t>
        </is>
      </c>
      <c r="G2564" t="inlineStr">
        <is>
          <t>POS</t>
        </is>
      </c>
      <c r="H2564" s="42" t="n">
        <v>10376.59</v>
      </c>
      <c r="I2564" s="42" t="n">
        <v>0</v>
      </c>
      <c r="J2564" s="42" t="n">
        <v>10376.59</v>
      </c>
      <c r="K2564" s="42" t="n">
        <v>14.97</v>
      </c>
      <c r="L2564" s="42" t="n">
        <v>5</v>
      </c>
      <c r="M2564" s="42" t="n">
        <v>36</v>
      </c>
      <c r="N2564" s="42" t="n">
        <v>10361.62</v>
      </c>
      <c r="O2564" s="42" t="n">
        <v>10376.59</v>
      </c>
      <c r="P2564" s="42" t="n">
        <v>0</v>
      </c>
      <c r="Q2564" s="42" t="n">
        <v>0</v>
      </c>
      <c r="R2564" s="42" t="n">
        <v>0</v>
      </c>
      <c r="S2564" s="42">
        <f>N2564-(J2564-K2564)</f>
        <v/>
      </c>
      <c r="T2564">
        <f>IF(N2564=0,0,IF(AND(ABS(S2564)&gt;Calc!$B$8,ABS(S2564)/ABS(N2564)&gt;Calc!$B$9),1,0))</f>
        <v/>
      </c>
      <c r="U2564">
        <f>IF(AND(A2564=Calc!$B$3,OR(Calc!$B$6="*",G2564=Calc!$B$6),OR(Calc!$B$7="*",F2564=Calc!$B$7)),1,0)</f>
        <v/>
      </c>
      <c r="V2564">
        <f>IF(AND(U2564=1,J2564&gt;0),J2564+ROW()/1000000,0)</f>
        <v/>
      </c>
      <c r="W2564">
        <f>IF(AND(U2564=1,OR(N2564&lt;&gt;0,J2564&lt;&gt;0)),ABS(S2564)+ROW()/1000000,0)</f>
        <v/>
      </c>
      <c r="X2564">
        <f>IF(AND(U2564=1,T2564=1,C2564&lt;&gt;0),ABS(S2564)+ROW()/1000000,0)</f>
        <v/>
      </c>
    </row>
    <row r="2565">
      <c r="A2565" t="n">
        <v>202006</v>
      </c>
      <c r="B2565" t="inlineStr">
        <is>
          <t>06/2020</t>
        </is>
      </c>
      <c r="C2565" t="n">
        <v>8</v>
      </c>
      <c r="D2565" t="inlineStr">
        <is>
          <t>S08</t>
        </is>
      </c>
      <c r="E2565" t="inlineStr">
        <is>
          <t>Nexa Newfoundland and Labrador (S08)</t>
        </is>
      </c>
      <c r="F2565" t="inlineStr">
        <is>
          <t>Canada</t>
        </is>
      </c>
      <c r="G2565" t="inlineStr">
        <is>
          <t>POS</t>
        </is>
      </c>
      <c r="H2565" s="42" t="n">
        <v>7241.17</v>
      </c>
      <c r="I2565" s="42" t="n">
        <v>0</v>
      </c>
      <c r="J2565" s="42" t="n">
        <v>7241.17</v>
      </c>
      <c r="K2565" s="42" t="n">
        <v>0</v>
      </c>
      <c r="L2565" s="42" t="n">
        <v>6</v>
      </c>
      <c r="M2565" s="42" t="n">
        <v>24</v>
      </c>
      <c r="N2565" s="42" t="n">
        <v>7241.17</v>
      </c>
      <c r="O2565" s="42" t="n">
        <v>7241.17</v>
      </c>
      <c r="P2565" s="42" t="n">
        <v>0</v>
      </c>
      <c r="Q2565" s="42" t="n">
        <v>0</v>
      </c>
      <c r="R2565" s="42" t="n">
        <v>0</v>
      </c>
      <c r="S2565" s="42">
        <f>N2565-(J2565-K2565)</f>
        <v/>
      </c>
      <c r="T2565">
        <f>IF(N2565=0,0,IF(AND(ABS(S2565)&gt;Calc!$B$8,ABS(S2565)/ABS(N2565)&gt;Calc!$B$9),1,0))</f>
        <v/>
      </c>
      <c r="U2565">
        <f>IF(AND(A2565=Calc!$B$3,OR(Calc!$B$6="*",G2565=Calc!$B$6),OR(Calc!$B$7="*",F2565=Calc!$B$7)),1,0)</f>
        <v/>
      </c>
      <c r="V2565">
        <f>IF(AND(U2565=1,J2565&gt;0),J2565+ROW()/1000000,0)</f>
        <v/>
      </c>
      <c r="W2565">
        <f>IF(AND(U2565=1,OR(N2565&lt;&gt;0,J2565&lt;&gt;0)),ABS(S2565)+ROW()/1000000,0)</f>
        <v/>
      </c>
      <c r="X2565">
        <f>IF(AND(U2565=1,T2565=1,C2565&lt;&gt;0),ABS(S2565)+ROW()/1000000,0)</f>
        <v/>
      </c>
    </row>
    <row r="2566">
      <c r="A2566" t="n">
        <v>202006</v>
      </c>
      <c r="B2566" t="inlineStr">
        <is>
          <t>06/2020</t>
        </is>
      </c>
      <c r="C2566" t="n">
        <v>9</v>
      </c>
      <c r="D2566" t="inlineStr">
        <is>
          <t>S09</t>
        </is>
      </c>
      <c r="E2566" t="inlineStr">
        <is>
          <t>Nexa Northwest Territories (S09)</t>
        </is>
      </c>
      <c r="F2566" t="inlineStr">
        <is>
          <t>Canada</t>
        </is>
      </c>
      <c r="G2566" t="inlineStr">
        <is>
          <t>POS</t>
        </is>
      </c>
      <c r="H2566" s="42" t="n">
        <v>8363.42</v>
      </c>
      <c r="I2566" s="42" t="n">
        <v>0</v>
      </c>
      <c r="J2566" s="42" t="n">
        <v>8363.42</v>
      </c>
      <c r="K2566" s="42" t="n">
        <v>1797</v>
      </c>
      <c r="L2566" s="42" t="n">
        <v>9</v>
      </c>
      <c r="M2566" s="42" t="n">
        <v>50</v>
      </c>
      <c r="N2566" s="42" t="n">
        <v>6566.42</v>
      </c>
      <c r="O2566" s="42" t="n">
        <v>8363.42</v>
      </c>
      <c r="P2566" s="42" t="n">
        <v>0</v>
      </c>
      <c r="Q2566" s="42" t="n">
        <v>0</v>
      </c>
      <c r="R2566" s="42" t="n">
        <v>0</v>
      </c>
      <c r="S2566" s="42">
        <f>N2566-(J2566-K2566)</f>
        <v/>
      </c>
      <c r="T2566">
        <f>IF(N2566=0,0,IF(AND(ABS(S2566)&gt;Calc!$B$8,ABS(S2566)/ABS(N2566)&gt;Calc!$B$9),1,0))</f>
        <v/>
      </c>
      <c r="U2566">
        <f>IF(AND(A2566=Calc!$B$3,OR(Calc!$B$6="*",G2566=Calc!$B$6),OR(Calc!$B$7="*",F2566=Calc!$B$7)),1,0)</f>
        <v/>
      </c>
      <c r="V2566">
        <f>IF(AND(U2566=1,J2566&gt;0),J2566+ROW()/1000000,0)</f>
        <v/>
      </c>
      <c r="W2566">
        <f>IF(AND(U2566=1,OR(N2566&lt;&gt;0,J2566&lt;&gt;0)),ABS(S2566)+ROW()/1000000,0)</f>
        <v/>
      </c>
      <c r="X2566">
        <f>IF(AND(U2566=1,T2566=1,C2566&lt;&gt;0),ABS(S2566)+ROW()/1000000,0)</f>
        <v/>
      </c>
    </row>
    <row r="2567">
      <c r="A2567" t="n">
        <v>202006</v>
      </c>
      <c r="B2567" t="inlineStr">
        <is>
          <t>06/2020</t>
        </is>
      </c>
      <c r="C2567" t="n">
        <v>10</v>
      </c>
      <c r="D2567" t="inlineStr">
        <is>
          <t>S10</t>
        </is>
      </c>
      <c r="E2567" t="inlineStr">
        <is>
          <t>Nexa Nunavut (S10)</t>
        </is>
      </c>
      <c r="F2567" t="inlineStr">
        <is>
          <t>Canada</t>
        </is>
      </c>
      <c r="G2567" t="inlineStr">
        <is>
          <t>POS</t>
        </is>
      </c>
      <c r="H2567" s="42" t="n">
        <v>18860.73</v>
      </c>
      <c r="I2567" s="42" t="n">
        <v>0</v>
      </c>
      <c r="J2567" s="42" t="n">
        <v>18860.73</v>
      </c>
      <c r="K2567" s="42" t="n">
        <v>430.5</v>
      </c>
      <c r="L2567" s="42" t="n">
        <v>9</v>
      </c>
      <c r="M2567" s="42" t="n">
        <v>51</v>
      </c>
      <c r="N2567" s="42" t="n">
        <v>18430.23</v>
      </c>
      <c r="O2567" s="42" t="n">
        <v>18860.73</v>
      </c>
      <c r="P2567" s="42" t="n">
        <v>0</v>
      </c>
      <c r="Q2567" s="42" t="n">
        <v>0</v>
      </c>
      <c r="R2567" s="42" t="n">
        <v>0</v>
      </c>
      <c r="S2567" s="42">
        <f>N2567-(J2567-K2567)</f>
        <v/>
      </c>
      <c r="T2567">
        <f>IF(N2567=0,0,IF(AND(ABS(S2567)&gt;Calc!$B$8,ABS(S2567)/ABS(N2567)&gt;Calc!$B$9),1,0))</f>
        <v/>
      </c>
      <c r="U2567">
        <f>IF(AND(A2567=Calc!$B$3,OR(Calc!$B$6="*",G2567=Calc!$B$6),OR(Calc!$B$7="*",F2567=Calc!$B$7)),1,0)</f>
        <v/>
      </c>
      <c r="V2567">
        <f>IF(AND(U2567=1,J2567&gt;0),J2567+ROW()/1000000,0)</f>
        <v/>
      </c>
      <c r="W2567">
        <f>IF(AND(U2567=1,OR(N2567&lt;&gt;0,J2567&lt;&gt;0)),ABS(S2567)+ROW()/1000000,0)</f>
        <v/>
      </c>
      <c r="X2567">
        <f>IF(AND(U2567=1,T2567=1,C2567&lt;&gt;0),ABS(S2567)+ROW()/1000000,0)</f>
        <v/>
      </c>
    </row>
    <row r="2568">
      <c r="A2568" t="n">
        <v>202006</v>
      </c>
      <c r="B2568" t="inlineStr">
        <is>
          <t>06/2020</t>
        </is>
      </c>
      <c r="C2568" t="n">
        <v>12</v>
      </c>
      <c r="D2568" t="inlineStr">
        <is>
          <t>S12</t>
        </is>
      </c>
      <c r="E2568" t="inlineStr">
        <is>
          <t>Nexa Basse-Normandie (S12)</t>
        </is>
      </c>
      <c r="F2568" t="inlineStr">
        <is>
          <t>Pháp</t>
        </is>
      </c>
      <c r="G2568" t="inlineStr">
        <is>
          <t>POS</t>
        </is>
      </c>
      <c r="H2568" s="42" t="n">
        <v>4466.3</v>
      </c>
      <c r="I2568" s="42" t="n">
        <v>0</v>
      </c>
      <c r="J2568" s="42" t="n">
        <v>4466.3</v>
      </c>
      <c r="K2568" s="42" t="n">
        <v>0</v>
      </c>
      <c r="L2568" s="42" t="n">
        <v>4</v>
      </c>
      <c r="M2568" s="42" t="n">
        <v>20</v>
      </c>
      <c r="N2568" s="42" t="n">
        <v>4466.3</v>
      </c>
      <c r="O2568" s="42" t="n">
        <v>4466.3</v>
      </c>
      <c r="P2568" s="42" t="n">
        <v>1</v>
      </c>
      <c r="Q2568" s="42" t="n">
        <v>0</v>
      </c>
      <c r="R2568" s="42" t="n">
        <v>0</v>
      </c>
      <c r="S2568" s="42">
        <f>N2568-(J2568-K2568)</f>
        <v/>
      </c>
      <c r="T2568">
        <f>IF(N2568=0,0,IF(AND(ABS(S2568)&gt;Calc!$B$8,ABS(S2568)/ABS(N2568)&gt;Calc!$B$9),1,0))</f>
        <v/>
      </c>
      <c r="U2568">
        <f>IF(AND(A2568=Calc!$B$3,OR(Calc!$B$6="*",G2568=Calc!$B$6),OR(Calc!$B$7="*",F2568=Calc!$B$7)),1,0)</f>
        <v/>
      </c>
      <c r="V2568">
        <f>IF(AND(U2568=1,J2568&gt;0),J2568+ROW()/1000000,0)</f>
        <v/>
      </c>
      <c r="W2568">
        <f>IF(AND(U2568=1,OR(N2568&lt;&gt;0,J2568&lt;&gt;0)),ABS(S2568)+ROW()/1000000,0)</f>
        <v/>
      </c>
      <c r="X2568">
        <f>IF(AND(U2568=1,T2568=1,C2568&lt;&gt;0),ABS(S2568)+ROW()/1000000,0)</f>
        <v/>
      </c>
    </row>
    <row r="2569">
      <c r="A2569" t="n">
        <v>202006</v>
      </c>
      <c r="B2569" t="inlineStr">
        <is>
          <t>06/2020</t>
        </is>
      </c>
      <c r="C2569" t="n">
        <v>13</v>
      </c>
      <c r="D2569" t="inlineStr">
        <is>
          <t>S13</t>
        </is>
      </c>
      <c r="E2569" t="inlineStr">
        <is>
          <t>Nexa Corse (S13)</t>
        </is>
      </c>
      <c r="F2569" t="inlineStr">
        <is>
          <t>Pháp</t>
        </is>
      </c>
      <c r="G2569" t="inlineStr">
        <is>
          <t>POS</t>
        </is>
      </c>
      <c r="H2569" s="42" t="n">
        <v>436.2</v>
      </c>
      <c r="I2569" s="42" t="n">
        <v>0</v>
      </c>
      <c r="J2569" s="42" t="n">
        <v>436.2</v>
      </c>
      <c r="K2569" s="42" t="n">
        <v>0</v>
      </c>
      <c r="L2569" s="42" t="n">
        <v>1</v>
      </c>
      <c r="M2569" s="42" t="n">
        <v>1</v>
      </c>
      <c r="N2569" s="42" t="n">
        <v>436.2</v>
      </c>
      <c r="O2569" s="42" t="n">
        <v>436.2</v>
      </c>
      <c r="P2569" s="42" t="n">
        <v>0</v>
      </c>
      <c r="Q2569" s="42" t="n">
        <v>0</v>
      </c>
      <c r="R2569" s="42" t="n">
        <v>0</v>
      </c>
      <c r="S2569" s="42">
        <f>N2569-(J2569-K2569)</f>
        <v/>
      </c>
      <c r="T2569">
        <f>IF(N2569=0,0,IF(AND(ABS(S2569)&gt;Calc!$B$8,ABS(S2569)/ABS(N2569)&gt;Calc!$B$9),1,0))</f>
        <v/>
      </c>
      <c r="U2569">
        <f>IF(AND(A2569=Calc!$B$3,OR(Calc!$B$6="*",G2569=Calc!$B$6),OR(Calc!$B$7="*",F2569=Calc!$B$7)),1,0)</f>
        <v/>
      </c>
      <c r="V2569">
        <f>IF(AND(U2569=1,J2569&gt;0),J2569+ROW()/1000000,0)</f>
        <v/>
      </c>
      <c r="W2569">
        <f>IF(AND(U2569=1,OR(N2569&lt;&gt;0,J2569&lt;&gt;0)),ABS(S2569)+ROW()/1000000,0)</f>
        <v/>
      </c>
      <c r="X2569">
        <f>IF(AND(U2569=1,T2569=1,C2569&lt;&gt;0),ABS(S2569)+ROW()/1000000,0)</f>
        <v/>
      </c>
    </row>
    <row r="2570">
      <c r="A2570" t="n">
        <v>202006</v>
      </c>
      <c r="B2570" t="inlineStr">
        <is>
          <t>06/2020</t>
        </is>
      </c>
      <c r="C2570" t="n">
        <v>15</v>
      </c>
      <c r="D2570" t="inlineStr">
        <is>
          <t>S15</t>
        </is>
      </c>
      <c r="E2570" t="inlineStr">
        <is>
          <t>Nexa La Réunion (S15)</t>
        </is>
      </c>
      <c r="F2570" t="inlineStr">
        <is>
          <t>Pháp</t>
        </is>
      </c>
      <c r="G2570" t="inlineStr">
        <is>
          <t>POS</t>
        </is>
      </c>
      <c r="H2570" s="42" t="n">
        <v>1791</v>
      </c>
      <c r="I2570" s="42" t="n">
        <v>0</v>
      </c>
      <c r="J2570" s="42" t="n">
        <v>1791</v>
      </c>
      <c r="K2570" s="42" t="n">
        <v>0</v>
      </c>
      <c r="L2570" s="42" t="n">
        <v>1</v>
      </c>
      <c r="M2570" s="42" t="n">
        <v>9</v>
      </c>
      <c r="N2570" s="42" t="n">
        <v>1791</v>
      </c>
      <c r="O2570" s="42" t="n">
        <v>1791</v>
      </c>
      <c r="P2570" s="42" t="n">
        <v>1</v>
      </c>
      <c r="Q2570" s="42" t="n">
        <v>0</v>
      </c>
      <c r="R2570" s="42" t="n">
        <v>0</v>
      </c>
      <c r="S2570" s="42">
        <f>N2570-(J2570-K2570)</f>
        <v/>
      </c>
      <c r="T2570">
        <f>IF(N2570=0,0,IF(AND(ABS(S2570)&gt;Calc!$B$8,ABS(S2570)/ABS(N2570)&gt;Calc!$B$9),1,0))</f>
        <v/>
      </c>
      <c r="U2570">
        <f>IF(AND(A2570=Calc!$B$3,OR(Calc!$B$6="*",G2570=Calc!$B$6),OR(Calc!$B$7="*",F2570=Calc!$B$7)),1,0)</f>
        <v/>
      </c>
      <c r="V2570">
        <f>IF(AND(U2570=1,J2570&gt;0),J2570+ROW()/1000000,0)</f>
        <v/>
      </c>
      <c r="W2570">
        <f>IF(AND(U2570=1,OR(N2570&lt;&gt;0,J2570&lt;&gt;0)),ABS(S2570)+ROW()/1000000,0)</f>
        <v/>
      </c>
      <c r="X2570">
        <f>IF(AND(U2570=1,T2570=1,C2570&lt;&gt;0),ABS(S2570)+ROW()/1000000,0)</f>
        <v/>
      </c>
    </row>
    <row r="2571">
      <c r="A2571" t="n">
        <v>202006</v>
      </c>
      <c r="B2571" t="inlineStr">
        <is>
          <t>06/2020</t>
        </is>
      </c>
      <c r="C2571" t="n">
        <v>16</v>
      </c>
      <c r="D2571" t="inlineStr">
        <is>
          <t>S16</t>
        </is>
      </c>
      <c r="E2571" t="inlineStr">
        <is>
          <t>Nexa Limousin (S16)</t>
        </is>
      </c>
      <c r="F2571" t="inlineStr">
        <is>
          <t>Pháp</t>
        </is>
      </c>
      <c r="G2571" t="inlineStr">
        <is>
          <t>POS</t>
        </is>
      </c>
      <c r="H2571" s="42" t="n">
        <v>3407.67</v>
      </c>
      <c r="I2571" s="42" t="n">
        <v>0</v>
      </c>
      <c r="J2571" s="42" t="n">
        <v>3407.67</v>
      </c>
      <c r="K2571" s="42" t="n">
        <v>0</v>
      </c>
      <c r="L2571" s="42" t="n">
        <v>4</v>
      </c>
      <c r="M2571" s="42" t="n">
        <v>21</v>
      </c>
      <c r="N2571" s="42" t="n">
        <v>3407.67</v>
      </c>
      <c r="O2571" s="42" t="n">
        <v>3407.67</v>
      </c>
      <c r="P2571" s="42" t="n">
        <v>0</v>
      </c>
      <c r="Q2571" s="42" t="n">
        <v>0</v>
      </c>
      <c r="R2571" s="42" t="n">
        <v>0</v>
      </c>
      <c r="S2571" s="42">
        <f>N2571-(J2571-K2571)</f>
        <v/>
      </c>
      <c r="T2571">
        <f>IF(N2571=0,0,IF(AND(ABS(S2571)&gt;Calc!$B$8,ABS(S2571)/ABS(N2571)&gt;Calc!$B$9),1,0))</f>
        <v/>
      </c>
      <c r="U2571">
        <f>IF(AND(A2571=Calc!$B$3,OR(Calc!$B$6="*",G2571=Calc!$B$6),OR(Calc!$B$7="*",F2571=Calc!$B$7)),1,0)</f>
        <v/>
      </c>
      <c r="V2571">
        <f>IF(AND(U2571=1,J2571&gt;0),J2571+ROW()/1000000,0)</f>
        <v/>
      </c>
      <c r="W2571">
        <f>IF(AND(U2571=1,OR(N2571&lt;&gt;0,J2571&lt;&gt;0)),ABS(S2571)+ROW()/1000000,0)</f>
        <v/>
      </c>
      <c r="X2571">
        <f>IF(AND(U2571=1,T2571=1,C2571&lt;&gt;0),ABS(S2571)+ROW()/1000000,0)</f>
        <v/>
      </c>
    </row>
    <row r="2572">
      <c r="A2572" t="n">
        <v>202006</v>
      </c>
      <c r="B2572" t="inlineStr">
        <is>
          <t>06/2020</t>
        </is>
      </c>
      <c r="C2572" t="n">
        <v>17</v>
      </c>
      <c r="D2572" t="inlineStr">
        <is>
          <t>S17</t>
        </is>
      </c>
      <c r="E2572" t="inlineStr">
        <is>
          <t>Nexa Martinique (S17)</t>
        </is>
      </c>
      <c r="F2572" t="inlineStr">
        <is>
          <t>Pháp</t>
        </is>
      </c>
      <c r="G2572" t="inlineStr">
        <is>
          <t>POS</t>
        </is>
      </c>
      <c r="H2572" s="42" t="n">
        <v>1029.97</v>
      </c>
      <c r="I2572" s="42" t="n">
        <v>0</v>
      </c>
      <c r="J2572" s="42" t="n">
        <v>1029.97</v>
      </c>
      <c r="K2572" s="42" t="n">
        <v>0</v>
      </c>
      <c r="L2572" s="42" t="n">
        <v>1</v>
      </c>
      <c r="M2572" s="42" t="n">
        <v>5</v>
      </c>
      <c r="N2572" s="42" t="n">
        <v>1029.97</v>
      </c>
      <c r="O2572" s="42" t="n">
        <v>1029.97</v>
      </c>
      <c r="P2572" s="42" t="n">
        <v>0</v>
      </c>
      <c r="Q2572" s="42" t="n">
        <v>0</v>
      </c>
      <c r="R2572" s="42" t="n">
        <v>0</v>
      </c>
      <c r="S2572" s="42">
        <f>N2572-(J2572-K2572)</f>
        <v/>
      </c>
      <c r="T2572">
        <f>IF(N2572=0,0,IF(AND(ABS(S2572)&gt;Calc!$B$8,ABS(S2572)/ABS(N2572)&gt;Calc!$B$9),1,0))</f>
        <v/>
      </c>
      <c r="U2572">
        <f>IF(AND(A2572=Calc!$B$3,OR(Calc!$B$6="*",G2572=Calc!$B$6),OR(Calc!$B$7="*",F2572=Calc!$B$7)),1,0)</f>
        <v/>
      </c>
      <c r="V2572">
        <f>IF(AND(U2572=1,J2572&gt;0),J2572+ROW()/1000000,0)</f>
        <v/>
      </c>
      <c r="W2572">
        <f>IF(AND(U2572=1,OR(N2572&lt;&gt;0,J2572&lt;&gt;0)),ABS(S2572)+ROW()/1000000,0)</f>
        <v/>
      </c>
      <c r="X2572">
        <f>IF(AND(U2572=1,T2572=1,C2572&lt;&gt;0),ABS(S2572)+ROW()/1000000,0)</f>
        <v/>
      </c>
    </row>
    <row r="2573">
      <c r="A2573" t="n">
        <v>202006</v>
      </c>
      <c r="B2573" t="inlineStr">
        <is>
          <t>06/2020</t>
        </is>
      </c>
      <c r="C2573" t="n">
        <v>18</v>
      </c>
      <c r="D2573" t="inlineStr">
        <is>
          <t>S18</t>
        </is>
      </c>
      <c r="E2573" t="inlineStr">
        <is>
          <t>Nexa Mayotte (S18)</t>
        </is>
      </c>
      <c r="F2573" t="inlineStr">
        <is>
          <t>Pháp</t>
        </is>
      </c>
      <c r="G2573" t="inlineStr">
        <is>
          <t>POS</t>
        </is>
      </c>
      <c r="H2573" s="42" t="n">
        <v>2990.94</v>
      </c>
      <c r="I2573" s="42" t="n">
        <v>0</v>
      </c>
      <c r="J2573" s="42" t="n">
        <v>2990.94</v>
      </c>
      <c r="K2573" s="42" t="n">
        <v>0</v>
      </c>
      <c r="L2573" s="42" t="n">
        <v>2</v>
      </c>
      <c r="M2573" s="42" t="n">
        <v>11</v>
      </c>
      <c r="N2573" s="42" t="n">
        <v>2990.94</v>
      </c>
      <c r="O2573" s="42" t="n">
        <v>2990.94</v>
      </c>
      <c r="P2573" s="42" t="n">
        <v>0</v>
      </c>
      <c r="Q2573" s="42" t="n">
        <v>0</v>
      </c>
      <c r="R2573" s="42" t="n">
        <v>0</v>
      </c>
      <c r="S2573" s="42">
        <f>N2573-(J2573-K2573)</f>
        <v/>
      </c>
      <c r="T2573">
        <f>IF(N2573=0,0,IF(AND(ABS(S2573)&gt;Calc!$B$8,ABS(S2573)/ABS(N2573)&gt;Calc!$B$9),1,0))</f>
        <v/>
      </c>
      <c r="U2573">
        <f>IF(AND(A2573=Calc!$B$3,OR(Calc!$B$6="*",G2573=Calc!$B$6),OR(Calc!$B$7="*",F2573=Calc!$B$7)),1,0)</f>
        <v/>
      </c>
      <c r="V2573">
        <f>IF(AND(U2573=1,J2573&gt;0),J2573+ROW()/1000000,0)</f>
        <v/>
      </c>
      <c r="W2573">
        <f>IF(AND(U2573=1,OR(N2573&lt;&gt;0,J2573&lt;&gt;0)),ABS(S2573)+ROW()/1000000,0)</f>
        <v/>
      </c>
      <c r="X2573">
        <f>IF(AND(U2573=1,T2573=1,C2573&lt;&gt;0),ABS(S2573)+ROW()/1000000,0)</f>
        <v/>
      </c>
    </row>
    <row r="2574">
      <c r="A2574" t="n">
        <v>202006</v>
      </c>
      <c r="B2574" t="inlineStr">
        <is>
          <t>06/2020</t>
        </is>
      </c>
      <c r="C2574" t="n">
        <v>19</v>
      </c>
      <c r="D2574" t="inlineStr">
        <is>
          <t>S19</t>
        </is>
      </c>
      <c r="E2574" t="inlineStr">
        <is>
          <t>Nexa Berlin (S19)</t>
        </is>
      </c>
      <c r="F2574" t="inlineStr">
        <is>
          <t>Đức</t>
        </is>
      </c>
      <c r="G2574" t="inlineStr">
        <is>
          <t>POS</t>
        </is>
      </c>
      <c r="H2574" s="42" t="n">
        <v>11524.18</v>
      </c>
      <c r="I2574" s="42" t="n">
        <v>0</v>
      </c>
      <c r="J2574" s="42" t="n">
        <v>11524.18</v>
      </c>
      <c r="K2574" s="42" t="n">
        <v>0</v>
      </c>
      <c r="L2574" s="42" t="n">
        <v>5</v>
      </c>
      <c r="M2574" s="42" t="n">
        <v>43</v>
      </c>
      <c r="N2574" s="42" t="n">
        <v>11524.18</v>
      </c>
      <c r="O2574" s="42" t="n">
        <v>11524.18</v>
      </c>
      <c r="P2574" s="42" t="n">
        <v>0</v>
      </c>
      <c r="Q2574" s="42" t="n">
        <v>0</v>
      </c>
      <c r="R2574" s="42" t="n">
        <v>0</v>
      </c>
      <c r="S2574" s="42">
        <f>N2574-(J2574-K2574)</f>
        <v/>
      </c>
      <c r="T2574">
        <f>IF(N2574=0,0,IF(AND(ABS(S2574)&gt;Calc!$B$8,ABS(S2574)/ABS(N2574)&gt;Calc!$B$9),1,0))</f>
        <v/>
      </c>
      <c r="U2574">
        <f>IF(AND(A2574=Calc!$B$3,OR(Calc!$B$6="*",G2574=Calc!$B$6),OR(Calc!$B$7="*",F2574=Calc!$B$7)),1,0)</f>
        <v/>
      </c>
      <c r="V2574">
        <f>IF(AND(U2574=1,J2574&gt;0),J2574+ROW()/1000000,0)</f>
        <v/>
      </c>
      <c r="W2574">
        <f>IF(AND(U2574=1,OR(N2574&lt;&gt;0,J2574&lt;&gt;0)),ABS(S2574)+ROW()/1000000,0)</f>
        <v/>
      </c>
      <c r="X2574">
        <f>IF(AND(U2574=1,T2574=1,C2574&lt;&gt;0),ABS(S2574)+ROW()/1000000,0)</f>
        <v/>
      </c>
    </row>
    <row r="2575">
      <c r="A2575" t="n">
        <v>202006</v>
      </c>
      <c r="B2575" t="inlineStr">
        <is>
          <t>06/2020</t>
        </is>
      </c>
      <c r="C2575" t="n">
        <v>21</v>
      </c>
      <c r="D2575" t="inlineStr">
        <is>
          <t>S21</t>
        </is>
      </c>
      <c r="E2575" t="inlineStr">
        <is>
          <t>Nexa Freie Hansestadt Bremen (S21)</t>
        </is>
      </c>
      <c r="F2575" t="inlineStr">
        <is>
          <t>Đức</t>
        </is>
      </c>
      <c r="G2575" t="inlineStr">
        <is>
          <t>POS</t>
        </is>
      </c>
      <c r="H2575" s="42" t="n">
        <v>5163.23</v>
      </c>
      <c r="I2575" s="42" t="n">
        <v>0</v>
      </c>
      <c r="J2575" s="42" t="n">
        <v>5163.23</v>
      </c>
      <c r="K2575" s="42" t="n">
        <v>0</v>
      </c>
      <c r="L2575" s="42" t="n">
        <v>3</v>
      </c>
      <c r="M2575" s="42" t="n">
        <v>29</v>
      </c>
      <c r="N2575" s="42" t="n">
        <v>5163.23</v>
      </c>
      <c r="O2575" s="42" t="n">
        <v>5163.23</v>
      </c>
      <c r="P2575" s="42" t="n">
        <v>0</v>
      </c>
      <c r="Q2575" s="42" t="n">
        <v>0</v>
      </c>
      <c r="R2575" s="42" t="n">
        <v>1</v>
      </c>
      <c r="S2575" s="42">
        <f>N2575-(J2575-K2575)</f>
        <v/>
      </c>
      <c r="T2575">
        <f>IF(N2575=0,0,IF(AND(ABS(S2575)&gt;Calc!$B$8,ABS(S2575)/ABS(N2575)&gt;Calc!$B$9),1,0))</f>
        <v/>
      </c>
      <c r="U2575">
        <f>IF(AND(A2575=Calc!$B$3,OR(Calc!$B$6="*",G2575=Calc!$B$6),OR(Calc!$B$7="*",F2575=Calc!$B$7)),1,0)</f>
        <v/>
      </c>
      <c r="V2575">
        <f>IF(AND(U2575=1,J2575&gt;0),J2575+ROW()/1000000,0)</f>
        <v/>
      </c>
      <c r="W2575">
        <f>IF(AND(U2575=1,OR(N2575&lt;&gt;0,J2575&lt;&gt;0)),ABS(S2575)+ROW()/1000000,0)</f>
        <v/>
      </c>
      <c r="X2575">
        <f>IF(AND(U2575=1,T2575=1,C2575&lt;&gt;0),ABS(S2575)+ROW()/1000000,0)</f>
        <v/>
      </c>
    </row>
    <row r="2576">
      <c r="A2576" t="n">
        <v>202006</v>
      </c>
      <c r="B2576" t="inlineStr">
        <is>
          <t>06/2020</t>
        </is>
      </c>
      <c r="C2576" t="n">
        <v>22</v>
      </c>
      <c r="D2576" t="inlineStr">
        <is>
          <t>S22</t>
        </is>
      </c>
      <c r="E2576" t="inlineStr">
        <is>
          <t>Nexa Freistaat Thüringen (S22)</t>
        </is>
      </c>
      <c r="F2576" t="inlineStr">
        <is>
          <t>Đức</t>
        </is>
      </c>
      <c r="G2576" t="inlineStr">
        <is>
          <t>POS</t>
        </is>
      </c>
      <c r="H2576" s="42" t="n">
        <v>3272.89</v>
      </c>
      <c r="I2576" s="42" t="n">
        <v>0</v>
      </c>
      <c r="J2576" s="42" t="n">
        <v>3272.89</v>
      </c>
      <c r="K2576" s="42" t="n">
        <v>199.98</v>
      </c>
      <c r="L2576" s="42" t="n">
        <v>3</v>
      </c>
      <c r="M2576" s="42" t="n">
        <v>25</v>
      </c>
      <c r="N2576" s="42" t="n">
        <v>3072.91</v>
      </c>
      <c r="O2576" s="42" t="n">
        <v>3272.89</v>
      </c>
      <c r="P2576" s="42" t="n">
        <v>0</v>
      </c>
      <c r="Q2576" s="42" t="n">
        <v>0</v>
      </c>
      <c r="R2576" s="42" t="n">
        <v>0</v>
      </c>
      <c r="S2576" s="42">
        <f>N2576-(J2576-K2576)</f>
        <v/>
      </c>
      <c r="T2576">
        <f>IF(N2576=0,0,IF(AND(ABS(S2576)&gt;Calc!$B$8,ABS(S2576)/ABS(N2576)&gt;Calc!$B$9),1,0))</f>
        <v/>
      </c>
      <c r="U2576">
        <f>IF(AND(A2576=Calc!$B$3,OR(Calc!$B$6="*",G2576=Calc!$B$6),OR(Calc!$B$7="*",F2576=Calc!$B$7)),1,0)</f>
        <v/>
      </c>
      <c r="V2576">
        <f>IF(AND(U2576=1,J2576&gt;0),J2576+ROW()/1000000,0)</f>
        <v/>
      </c>
      <c r="W2576">
        <f>IF(AND(U2576=1,OR(N2576&lt;&gt;0,J2576&lt;&gt;0)),ABS(S2576)+ROW()/1000000,0)</f>
        <v/>
      </c>
      <c r="X2576">
        <f>IF(AND(U2576=1,T2576=1,C2576&lt;&gt;0),ABS(S2576)+ROW()/1000000,0)</f>
        <v/>
      </c>
    </row>
    <row r="2577">
      <c r="A2577" t="n">
        <v>202006</v>
      </c>
      <c r="B2577" t="inlineStr">
        <is>
          <t>06/2020</t>
        </is>
      </c>
      <c r="C2577" t="n">
        <v>23</v>
      </c>
      <c r="D2577" t="inlineStr">
        <is>
          <t>S23</t>
        </is>
      </c>
      <c r="E2577" t="inlineStr">
        <is>
          <t>Nexa Hamburg (S23)</t>
        </is>
      </c>
      <c r="F2577" t="inlineStr">
        <is>
          <t>Đức</t>
        </is>
      </c>
      <c r="G2577" t="inlineStr">
        <is>
          <t>POS</t>
        </is>
      </c>
      <c r="H2577" s="42" t="n">
        <v>3797.58</v>
      </c>
      <c r="I2577" s="42" t="n">
        <v>0</v>
      </c>
      <c r="J2577" s="42" t="n">
        <v>3797.58</v>
      </c>
      <c r="K2577" s="42" t="n">
        <v>0</v>
      </c>
      <c r="L2577" s="42" t="n">
        <v>3</v>
      </c>
      <c r="M2577" s="42" t="n">
        <v>24</v>
      </c>
      <c r="N2577" s="42" t="n">
        <v>3797.58</v>
      </c>
      <c r="O2577" s="42" t="n">
        <v>3797.58</v>
      </c>
      <c r="P2577" s="42" t="n">
        <v>0</v>
      </c>
      <c r="Q2577" s="42" t="n">
        <v>0</v>
      </c>
      <c r="R2577" s="42" t="n">
        <v>0</v>
      </c>
      <c r="S2577" s="42">
        <f>N2577-(J2577-K2577)</f>
        <v/>
      </c>
      <c r="T2577">
        <f>IF(N2577=0,0,IF(AND(ABS(S2577)&gt;Calc!$B$8,ABS(S2577)/ABS(N2577)&gt;Calc!$B$9),1,0))</f>
        <v/>
      </c>
      <c r="U2577">
        <f>IF(AND(A2577=Calc!$B$3,OR(Calc!$B$6="*",G2577=Calc!$B$6),OR(Calc!$B$7="*",F2577=Calc!$B$7)),1,0)</f>
        <v/>
      </c>
      <c r="V2577">
        <f>IF(AND(U2577=1,J2577&gt;0),J2577+ROW()/1000000,0)</f>
        <v/>
      </c>
      <c r="W2577">
        <f>IF(AND(U2577=1,OR(N2577&lt;&gt;0,J2577&lt;&gt;0)),ABS(S2577)+ROW()/1000000,0)</f>
        <v/>
      </c>
      <c r="X2577">
        <f>IF(AND(U2577=1,T2577=1,C2577&lt;&gt;0),ABS(S2577)+ROW()/1000000,0)</f>
        <v/>
      </c>
    </row>
    <row r="2578">
      <c r="A2578" t="n">
        <v>202006</v>
      </c>
      <c r="B2578" t="inlineStr">
        <is>
          <t>06/2020</t>
        </is>
      </c>
      <c r="C2578" t="n">
        <v>24</v>
      </c>
      <c r="D2578" t="inlineStr">
        <is>
          <t>S24</t>
        </is>
      </c>
      <c r="E2578" t="inlineStr">
        <is>
          <t>Nexa Hessen (S24)</t>
        </is>
      </c>
      <c r="F2578" t="inlineStr">
        <is>
          <t>Đức</t>
        </is>
      </c>
      <c r="G2578" t="inlineStr">
        <is>
          <t>POS</t>
        </is>
      </c>
      <c r="H2578" s="42" t="n">
        <v>17546.97</v>
      </c>
      <c r="I2578" s="42" t="n">
        <v>0</v>
      </c>
      <c r="J2578" s="42" t="n">
        <v>17546.97</v>
      </c>
      <c r="K2578" s="42" t="n">
        <v>0</v>
      </c>
      <c r="L2578" s="42" t="n">
        <v>5</v>
      </c>
      <c r="M2578" s="42" t="n">
        <v>59</v>
      </c>
      <c r="N2578" s="42" t="n">
        <v>17546.97</v>
      </c>
      <c r="O2578" s="42" t="n">
        <v>17546.97</v>
      </c>
      <c r="P2578" s="42" t="n">
        <v>0</v>
      </c>
      <c r="Q2578" s="42" t="n">
        <v>0</v>
      </c>
      <c r="R2578" s="42" t="n">
        <v>0</v>
      </c>
      <c r="S2578" s="42">
        <f>N2578-(J2578-K2578)</f>
        <v/>
      </c>
      <c r="T2578">
        <f>IF(N2578=0,0,IF(AND(ABS(S2578)&gt;Calc!$B$8,ABS(S2578)/ABS(N2578)&gt;Calc!$B$9),1,0))</f>
        <v/>
      </c>
      <c r="U2578">
        <f>IF(AND(A2578=Calc!$B$3,OR(Calc!$B$6="*",G2578=Calc!$B$6),OR(Calc!$B$7="*",F2578=Calc!$B$7)),1,0)</f>
        <v/>
      </c>
      <c r="V2578">
        <f>IF(AND(U2578=1,J2578&gt;0),J2578+ROW()/1000000,0)</f>
        <v/>
      </c>
      <c r="W2578">
        <f>IF(AND(U2578=1,OR(N2578&lt;&gt;0,J2578&lt;&gt;0)),ABS(S2578)+ROW()/1000000,0)</f>
        <v/>
      </c>
      <c r="X2578">
        <f>IF(AND(U2578=1,T2578=1,C2578&lt;&gt;0),ABS(S2578)+ROW()/1000000,0)</f>
        <v/>
      </c>
    </row>
    <row r="2579">
      <c r="A2579" t="n">
        <v>202006</v>
      </c>
      <c r="B2579" t="inlineStr">
        <is>
          <t>06/2020</t>
        </is>
      </c>
      <c r="C2579" t="n">
        <v>26</v>
      </c>
      <c r="D2579" t="inlineStr">
        <is>
          <t>S26</t>
        </is>
      </c>
      <c r="E2579" t="inlineStr">
        <is>
          <t>Nexa Saarland (S26)</t>
        </is>
      </c>
      <c r="F2579" t="inlineStr">
        <is>
          <t>Đức</t>
        </is>
      </c>
      <c r="G2579" t="inlineStr">
        <is>
          <t>POS</t>
        </is>
      </c>
      <c r="H2579" s="42" t="n">
        <v>8991</v>
      </c>
      <c r="I2579" s="42" t="n">
        <v>0</v>
      </c>
      <c r="J2579" s="42" t="n">
        <v>8991</v>
      </c>
      <c r="K2579" s="42" t="n">
        <v>0</v>
      </c>
      <c r="L2579" s="42" t="n">
        <v>1</v>
      </c>
      <c r="M2579" s="42" t="n">
        <v>9</v>
      </c>
      <c r="N2579" s="42" t="n">
        <v>8991</v>
      </c>
      <c r="O2579" s="42" t="n">
        <v>8991</v>
      </c>
      <c r="P2579" s="42" t="n">
        <v>0</v>
      </c>
      <c r="Q2579" s="42" t="n">
        <v>0</v>
      </c>
      <c r="R2579" s="42" t="n">
        <v>0</v>
      </c>
      <c r="S2579" s="42">
        <f>N2579-(J2579-K2579)</f>
        <v/>
      </c>
      <c r="T2579">
        <f>IF(N2579=0,0,IF(AND(ABS(S2579)&gt;Calc!$B$8,ABS(S2579)/ABS(N2579)&gt;Calc!$B$9),1,0))</f>
        <v/>
      </c>
      <c r="U2579">
        <f>IF(AND(A2579=Calc!$B$3,OR(Calc!$B$6="*",G2579=Calc!$B$6),OR(Calc!$B$7="*",F2579=Calc!$B$7)),1,0)</f>
        <v/>
      </c>
      <c r="V2579">
        <f>IF(AND(U2579=1,J2579&gt;0),J2579+ROW()/1000000,0)</f>
        <v/>
      </c>
      <c r="W2579">
        <f>IF(AND(U2579=1,OR(N2579&lt;&gt;0,J2579&lt;&gt;0)),ABS(S2579)+ROW()/1000000,0)</f>
        <v/>
      </c>
      <c r="X2579">
        <f>IF(AND(U2579=1,T2579=1,C2579&lt;&gt;0),ABS(S2579)+ROW()/1000000,0)</f>
        <v/>
      </c>
    </row>
    <row r="2580">
      <c r="A2580" t="n">
        <v>202006</v>
      </c>
      <c r="B2580" t="inlineStr">
        <is>
          <t>06/2020</t>
        </is>
      </c>
      <c r="C2580" t="n">
        <v>27</v>
      </c>
      <c r="D2580" t="inlineStr">
        <is>
          <t>S27</t>
        </is>
      </c>
      <c r="E2580" t="inlineStr">
        <is>
          <t>Nexa Sachsen-Anhalt (S27)</t>
        </is>
      </c>
      <c r="F2580" t="inlineStr">
        <is>
          <t>Đức</t>
        </is>
      </c>
      <c r="G2580" t="inlineStr">
        <is>
          <t>POS</t>
        </is>
      </c>
      <c r="H2580" s="42" t="n">
        <v>3809.15</v>
      </c>
      <c r="I2580" s="42" t="n">
        <v>0</v>
      </c>
      <c r="J2580" s="42" t="n">
        <v>3809.15</v>
      </c>
      <c r="K2580" s="42" t="n">
        <v>0</v>
      </c>
      <c r="L2580" s="42" t="n">
        <v>3</v>
      </c>
      <c r="M2580" s="42" t="n">
        <v>16</v>
      </c>
      <c r="N2580" s="42" t="n">
        <v>3809.15</v>
      </c>
      <c r="O2580" s="42" t="n">
        <v>3809.15</v>
      </c>
      <c r="P2580" s="42" t="n">
        <v>0</v>
      </c>
      <c r="Q2580" s="42" t="n">
        <v>0</v>
      </c>
      <c r="R2580" s="42" t="n">
        <v>0</v>
      </c>
      <c r="S2580" s="42">
        <f>N2580-(J2580-K2580)</f>
        <v/>
      </c>
      <c r="T2580">
        <f>IF(N2580=0,0,IF(AND(ABS(S2580)&gt;Calc!$B$8,ABS(S2580)/ABS(N2580)&gt;Calc!$B$9),1,0))</f>
        <v/>
      </c>
      <c r="U2580">
        <f>IF(AND(A2580=Calc!$B$3,OR(Calc!$B$6="*",G2580=Calc!$B$6),OR(Calc!$B$7="*",F2580=Calc!$B$7)),1,0)</f>
        <v/>
      </c>
      <c r="V2580">
        <f>IF(AND(U2580=1,J2580&gt;0),J2580+ROW()/1000000,0)</f>
        <v/>
      </c>
      <c r="W2580">
        <f>IF(AND(U2580=1,OR(N2580&lt;&gt;0,J2580&lt;&gt;0)),ABS(S2580)+ROW()/1000000,0)</f>
        <v/>
      </c>
      <c r="X2580">
        <f>IF(AND(U2580=1,T2580=1,C2580&lt;&gt;0),ABS(S2580)+ROW()/1000000,0)</f>
        <v/>
      </c>
    </row>
    <row r="2581">
      <c r="A2581" t="n">
        <v>202006</v>
      </c>
      <c r="B2581" t="inlineStr">
        <is>
          <t>06/2020</t>
        </is>
      </c>
      <c r="C2581" t="n">
        <v>29</v>
      </c>
      <c r="D2581" t="inlineStr">
        <is>
          <t>S29</t>
        </is>
      </c>
      <c r="E2581" t="inlineStr">
        <is>
          <t>Nexa Enna (S29)</t>
        </is>
      </c>
      <c r="F2581" t="inlineStr">
        <is>
          <t>Ý</t>
        </is>
      </c>
      <c r="G2581" t="inlineStr">
        <is>
          <t>POS</t>
        </is>
      </c>
      <c r="H2581" s="42" t="n">
        <v>2839.49</v>
      </c>
      <c r="I2581" s="42" t="n">
        <v>0</v>
      </c>
      <c r="J2581" s="42" t="n">
        <v>2839.49</v>
      </c>
      <c r="K2581" s="42" t="n">
        <v>0</v>
      </c>
      <c r="L2581" s="42" t="n">
        <v>4</v>
      </c>
      <c r="M2581" s="42" t="n">
        <v>25</v>
      </c>
      <c r="N2581" s="42" t="n">
        <v>2839.49</v>
      </c>
      <c r="O2581" s="42" t="n">
        <v>2839.49</v>
      </c>
      <c r="P2581" s="42" t="n">
        <v>0</v>
      </c>
      <c r="Q2581" s="42" t="n">
        <v>0</v>
      </c>
      <c r="R2581" s="42" t="n">
        <v>0</v>
      </c>
      <c r="S2581" s="42">
        <f>N2581-(J2581-K2581)</f>
        <v/>
      </c>
      <c r="T2581">
        <f>IF(N2581=0,0,IF(AND(ABS(S2581)&gt;Calc!$B$8,ABS(S2581)/ABS(N2581)&gt;Calc!$B$9),1,0))</f>
        <v/>
      </c>
      <c r="U2581">
        <f>IF(AND(A2581=Calc!$B$3,OR(Calc!$B$6="*",G2581=Calc!$B$6),OR(Calc!$B$7="*",F2581=Calc!$B$7)),1,0)</f>
        <v/>
      </c>
      <c r="V2581">
        <f>IF(AND(U2581=1,J2581&gt;0),J2581+ROW()/1000000,0)</f>
        <v/>
      </c>
      <c r="W2581">
        <f>IF(AND(U2581=1,OR(N2581&lt;&gt;0,J2581&lt;&gt;0)),ABS(S2581)+ROW()/1000000,0)</f>
        <v/>
      </c>
      <c r="X2581">
        <f>IF(AND(U2581=1,T2581=1,C2581&lt;&gt;0),ABS(S2581)+ROW()/1000000,0)</f>
        <v/>
      </c>
    </row>
    <row r="2582">
      <c r="A2582" t="n">
        <v>202006</v>
      </c>
      <c r="B2582" t="inlineStr">
        <is>
          <t>06/2020</t>
        </is>
      </c>
      <c r="C2582" t="n">
        <v>30</v>
      </c>
      <c r="D2582" t="inlineStr">
        <is>
          <t>S30</t>
        </is>
      </c>
      <c r="E2582" t="inlineStr">
        <is>
          <t>Nexa Pesaro (S30)</t>
        </is>
      </c>
      <c r="F2582" t="inlineStr">
        <is>
          <t>Ý</t>
        </is>
      </c>
      <c r="G2582" t="inlineStr">
        <is>
          <t>POS</t>
        </is>
      </c>
      <c r="H2582" s="42" t="n">
        <v>2769.88</v>
      </c>
      <c r="I2582" s="42" t="n">
        <v>0</v>
      </c>
      <c r="J2582" s="42" t="n">
        <v>2769.88</v>
      </c>
      <c r="K2582" s="42" t="n">
        <v>188</v>
      </c>
      <c r="L2582" s="42" t="n">
        <v>3</v>
      </c>
      <c r="M2582" s="42" t="n">
        <v>15</v>
      </c>
      <c r="N2582" s="42" t="n">
        <v>2581.88</v>
      </c>
      <c r="O2582" s="42" t="n">
        <v>2769.88</v>
      </c>
      <c r="P2582" s="42" t="n">
        <v>0</v>
      </c>
      <c r="Q2582" s="42" t="n">
        <v>0</v>
      </c>
      <c r="R2582" s="42" t="n">
        <v>0</v>
      </c>
      <c r="S2582" s="42">
        <f>N2582-(J2582-K2582)</f>
        <v/>
      </c>
      <c r="T2582">
        <f>IF(N2582=0,0,IF(AND(ABS(S2582)&gt;Calc!$B$8,ABS(S2582)/ABS(N2582)&gt;Calc!$B$9),1,0))</f>
        <v/>
      </c>
      <c r="U2582">
        <f>IF(AND(A2582=Calc!$B$3,OR(Calc!$B$6="*",G2582=Calc!$B$6),OR(Calc!$B$7="*",F2582=Calc!$B$7)),1,0)</f>
        <v/>
      </c>
      <c r="V2582">
        <f>IF(AND(U2582=1,J2582&gt;0),J2582+ROW()/1000000,0)</f>
        <v/>
      </c>
      <c r="W2582">
        <f>IF(AND(U2582=1,OR(N2582&lt;&gt;0,J2582&lt;&gt;0)),ABS(S2582)+ROW()/1000000,0)</f>
        <v/>
      </c>
      <c r="X2582">
        <f>IF(AND(U2582=1,T2582=1,C2582&lt;&gt;0),ABS(S2582)+ROW()/1000000,0)</f>
        <v/>
      </c>
    </row>
    <row r="2583">
      <c r="A2583" t="n">
        <v>202006</v>
      </c>
      <c r="B2583" t="inlineStr">
        <is>
          <t>06/2020</t>
        </is>
      </c>
      <c r="C2583" t="n">
        <v>31</v>
      </c>
      <c r="D2583" t="inlineStr">
        <is>
          <t>S31</t>
        </is>
      </c>
      <c r="E2583" t="inlineStr">
        <is>
          <t>Nexa Drenthe (S31)</t>
        </is>
      </c>
      <c r="F2583" t="inlineStr">
        <is>
          <t>Hà Lan</t>
        </is>
      </c>
      <c r="G2583" t="inlineStr">
        <is>
          <t>POS</t>
        </is>
      </c>
      <c r="H2583" s="42" t="n">
        <v>9248.4</v>
      </c>
      <c r="I2583" s="42" t="n">
        <v>0</v>
      </c>
      <c r="J2583" s="42" t="n">
        <v>9248.4</v>
      </c>
      <c r="K2583" s="42" t="n">
        <v>0</v>
      </c>
      <c r="L2583" s="42" t="n">
        <v>2</v>
      </c>
      <c r="M2583" s="42" t="n">
        <v>19</v>
      </c>
      <c r="N2583" s="42" t="n">
        <v>9248.4</v>
      </c>
      <c r="O2583" s="42" t="n">
        <v>9248.4</v>
      </c>
      <c r="P2583" s="42" t="n">
        <v>0</v>
      </c>
      <c r="Q2583" s="42" t="n">
        <v>0</v>
      </c>
      <c r="R2583" s="42" t="n">
        <v>0</v>
      </c>
      <c r="S2583" s="42">
        <f>N2583-(J2583-K2583)</f>
        <v/>
      </c>
      <c r="T2583">
        <f>IF(N2583=0,0,IF(AND(ABS(S2583)&gt;Calc!$B$8,ABS(S2583)/ABS(N2583)&gt;Calc!$B$9),1,0))</f>
        <v/>
      </c>
      <c r="U2583">
        <f>IF(AND(A2583=Calc!$B$3,OR(Calc!$B$6="*",G2583=Calc!$B$6),OR(Calc!$B$7="*",F2583=Calc!$B$7)),1,0)</f>
        <v/>
      </c>
      <c r="V2583">
        <f>IF(AND(U2583=1,J2583&gt;0),J2583+ROW()/1000000,0)</f>
        <v/>
      </c>
      <c r="W2583">
        <f>IF(AND(U2583=1,OR(N2583&lt;&gt;0,J2583&lt;&gt;0)),ABS(S2583)+ROW()/1000000,0)</f>
        <v/>
      </c>
      <c r="X2583">
        <f>IF(AND(U2583=1,T2583=1,C2583&lt;&gt;0),ABS(S2583)+ROW()/1000000,0)</f>
        <v/>
      </c>
    </row>
    <row r="2584">
      <c r="A2584" t="n">
        <v>202006</v>
      </c>
      <c r="B2584" t="inlineStr">
        <is>
          <t>06/2020</t>
        </is>
      </c>
      <c r="C2584" t="n">
        <v>33</v>
      </c>
      <c r="D2584" t="inlineStr">
        <is>
          <t>S33</t>
        </is>
      </c>
      <c r="E2584" t="inlineStr">
        <is>
          <t>Nexa Friesland (S33)</t>
        </is>
      </c>
      <c r="F2584" t="inlineStr">
        <is>
          <t>Hà Lan</t>
        </is>
      </c>
      <c r="G2584" t="inlineStr">
        <is>
          <t>POS</t>
        </is>
      </c>
      <c r="H2584" s="42" t="n">
        <v>1911.91</v>
      </c>
      <c r="I2584" s="42" t="n">
        <v>0</v>
      </c>
      <c r="J2584" s="42" t="n">
        <v>1911.91</v>
      </c>
      <c r="K2584" s="42" t="n">
        <v>0</v>
      </c>
      <c r="L2584" s="42" t="n">
        <v>4</v>
      </c>
      <c r="M2584" s="42" t="n">
        <v>16</v>
      </c>
      <c r="N2584" s="42" t="n">
        <v>1911.91</v>
      </c>
      <c r="O2584" s="42" t="n">
        <v>1911.91</v>
      </c>
      <c r="P2584" s="42" t="n">
        <v>0</v>
      </c>
      <c r="Q2584" s="42" t="n">
        <v>0</v>
      </c>
      <c r="R2584" s="42" t="n">
        <v>0</v>
      </c>
      <c r="S2584" s="42">
        <f>N2584-(J2584-K2584)</f>
        <v/>
      </c>
      <c r="T2584">
        <f>IF(N2584=0,0,IF(AND(ABS(S2584)&gt;Calc!$B$8,ABS(S2584)/ABS(N2584)&gt;Calc!$B$9),1,0))</f>
        <v/>
      </c>
      <c r="U2584">
        <f>IF(AND(A2584=Calc!$B$3,OR(Calc!$B$6="*",G2584=Calc!$B$6),OR(Calc!$B$7="*",F2584=Calc!$B$7)),1,0)</f>
        <v/>
      </c>
      <c r="V2584">
        <f>IF(AND(U2584=1,J2584&gt;0),J2584+ROW()/1000000,0)</f>
        <v/>
      </c>
      <c r="W2584">
        <f>IF(AND(U2584=1,OR(N2584&lt;&gt;0,J2584&lt;&gt;0)),ABS(S2584)+ROW()/1000000,0)</f>
        <v/>
      </c>
      <c r="X2584">
        <f>IF(AND(U2584=1,T2584=1,C2584&lt;&gt;0),ABS(S2584)+ROW()/1000000,0)</f>
        <v/>
      </c>
    </row>
    <row r="2585">
      <c r="A2585" t="n">
        <v>202006</v>
      </c>
      <c r="B2585" t="inlineStr">
        <is>
          <t>06/2020</t>
        </is>
      </c>
      <c r="C2585" t="n">
        <v>34</v>
      </c>
      <c r="D2585" t="inlineStr">
        <is>
          <t>S34</t>
        </is>
      </c>
      <c r="E2585" t="inlineStr">
        <is>
          <t>Nexa Groningen (S34)</t>
        </is>
      </c>
      <c r="F2585" t="inlineStr">
        <is>
          <t>Hà Lan</t>
        </is>
      </c>
      <c r="G2585" t="inlineStr">
        <is>
          <t>POS</t>
        </is>
      </c>
      <c r="H2585" s="42" t="n">
        <v>4191.89</v>
      </c>
      <c r="I2585" s="42" t="n">
        <v>0</v>
      </c>
      <c r="J2585" s="42" t="n">
        <v>4191.89</v>
      </c>
      <c r="K2585" s="42" t="n">
        <v>0</v>
      </c>
      <c r="L2585" s="42" t="n">
        <v>4</v>
      </c>
      <c r="M2585" s="42" t="n">
        <v>16</v>
      </c>
      <c r="N2585" s="42" t="n">
        <v>4191.89</v>
      </c>
      <c r="O2585" s="42" t="n">
        <v>4191.89</v>
      </c>
      <c r="P2585" s="42" t="n">
        <v>0</v>
      </c>
      <c r="Q2585" s="42" t="n">
        <v>0</v>
      </c>
      <c r="R2585" s="42" t="n">
        <v>0</v>
      </c>
      <c r="S2585" s="42">
        <f>N2585-(J2585-K2585)</f>
        <v/>
      </c>
      <c r="T2585">
        <f>IF(N2585=0,0,IF(AND(ABS(S2585)&gt;Calc!$B$8,ABS(S2585)/ABS(N2585)&gt;Calc!$B$9),1,0))</f>
        <v/>
      </c>
      <c r="U2585">
        <f>IF(AND(A2585=Calc!$B$3,OR(Calc!$B$6="*",G2585=Calc!$B$6),OR(Calc!$B$7="*",F2585=Calc!$B$7)),1,0)</f>
        <v/>
      </c>
      <c r="V2585">
        <f>IF(AND(U2585=1,J2585&gt;0),J2585+ROW()/1000000,0)</f>
        <v/>
      </c>
      <c r="W2585">
        <f>IF(AND(U2585=1,OR(N2585&lt;&gt;0,J2585&lt;&gt;0)),ABS(S2585)+ROW()/1000000,0)</f>
        <v/>
      </c>
      <c r="X2585">
        <f>IF(AND(U2585=1,T2585=1,C2585&lt;&gt;0),ABS(S2585)+ROW()/1000000,0)</f>
        <v/>
      </c>
    </row>
    <row r="2586">
      <c r="A2586" t="n">
        <v>202006</v>
      </c>
      <c r="B2586" t="inlineStr">
        <is>
          <t>06/2020</t>
        </is>
      </c>
      <c r="C2586" t="n">
        <v>36</v>
      </c>
      <c r="D2586" t="inlineStr">
        <is>
          <t>S36</t>
        </is>
      </c>
      <c r="E2586" t="inlineStr">
        <is>
          <t>Nexa Armagh (S36)</t>
        </is>
      </c>
      <c r="F2586" t="inlineStr">
        <is>
          <t>Anh</t>
        </is>
      </c>
      <c r="G2586" t="inlineStr">
        <is>
          <t>POS</t>
        </is>
      </c>
      <c r="H2586" s="42" t="n">
        <v>2008.18</v>
      </c>
      <c r="I2586" s="42" t="n">
        <v>0</v>
      </c>
      <c r="J2586" s="42" t="n">
        <v>2008.18</v>
      </c>
      <c r="K2586" s="42" t="n">
        <v>70.13</v>
      </c>
      <c r="L2586" s="42" t="n">
        <v>2</v>
      </c>
      <c r="M2586" s="42" t="n">
        <v>7</v>
      </c>
      <c r="N2586" s="42" t="n">
        <v>2288.04</v>
      </c>
      <c r="O2586" s="42" t="n">
        <v>2008.18</v>
      </c>
      <c r="P2586" s="42" t="n">
        <v>1</v>
      </c>
      <c r="Q2586" s="42" t="n">
        <v>0</v>
      </c>
      <c r="R2586" s="42" t="n">
        <v>0</v>
      </c>
      <c r="S2586" s="42">
        <f>N2586-(J2586-K2586)</f>
        <v/>
      </c>
      <c r="T2586">
        <f>IF(N2586=0,0,IF(AND(ABS(S2586)&gt;Calc!$B$8,ABS(S2586)/ABS(N2586)&gt;Calc!$B$9),1,0))</f>
        <v/>
      </c>
      <c r="U2586">
        <f>IF(AND(A2586=Calc!$B$3,OR(Calc!$B$6="*",G2586=Calc!$B$6),OR(Calc!$B$7="*",F2586=Calc!$B$7)),1,0)</f>
        <v/>
      </c>
      <c r="V2586">
        <f>IF(AND(U2586=1,J2586&gt;0),J2586+ROW()/1000000,0)</f>
        <v/>
      </c>
      <c r="W2586">
        <f>IF(AND(U2586=1,OR(N2586&lt;&gt;0,J2586&lt;&gt;0)),ABS(S2586)+ROW()/1000000,0)</f>
        <v/>
      </c>
      <c r="X2586">
        <f>IF(AND(U2586=1,T2586=1,C2586&lt;&gt;0),ABS(S2586)+ROW()/1000000,0)</f>
        <v/>
      </c>
    </row>
    <row r="2587">
      <c r="A2587" t="n">
        <v>202006</v>
      </c>
      <c r="B2587" t="inlineStr">
        <is>
          <t>06/2020</t>
        </is>
      </c>
      <c r="C2587" t="n">
        <v>37</v>
      </c>
      <c r="D2587" t="inlineStr">
        <is>
          <t>S37</t>
        </is>
      </c>
      <c r="E2587" t="inlineStr">
        <is>
          <t>Nexa Ayrshire (S37)</t>
        </is>
      </c>
      <c r="F2587" t="inlineStr">
        <is>
          <t>Anh</t>
        </is>
      </c>
      <c r="G2587" t="inlineStr">
        <is>
          <t>POS</t>
        </is>
      </c>
      <c r="H2587" s="42" t="n">
        <v>16212.89</v>
      </c>
      <c r="I2587" s="42" t="n">
        <v>0</v>
      </c>
      <c r="J2587" s="42" t="n">
        <v>16212.89</v>
      </c>
      <c r="K2587" s="42" t="n">
        <v>1238.94</v>
      </c>
      <c r="L2587" s="42" t="n">
        <v>6</v>
      </c>
      <c r="M2587" s="42" t="n">
        <v>52</v>
      </c>
      <c r="N2587" s="42" t="n">
        <v>14973.95</v>
      </c>
      <c r="O2587" s="42" t="n">
        <v>16212.89</v>
      </c>
      <c r="P2587" s="42" t="n">
        <v>0</v>
      </c>
      <c r="Q2587" s="42" t="n">
        <v>0</v>
      </c>
      <c r="R2587" s="42" t="n">
        <v>0</v>
      </c>
      <c r="S2587" s="42">
        <f>N2587-(J2587-K2587)</f>
        <v/>
      </c>
      <c r="T2587">
        <f>IF(N2587=0,0,IF(AND(ABS(S2587)&gt;Calc!$B$8,ABS(S2587)/ABS(N2587)&gt;Calc!$B$9),1,0))</f>
        <v/>
      </c>
      <c r="U2587">
        <f>IF(AND(A2587=Calc!$B$3,OR(Calc!$B$6="*",G2587=Calc!$B$6),OR(Calc!$B$7="*",F2587=Calc!$B$7)),1,0)</f>
        <v/>
      </c>
      <c r="V2587">
        <f>IF(AND(U2587=1,J2587&gt;0),J2587+ROW()/1000000,0)</f>
        <v/>
      </c>
      <c r="W2587">
        <f>IF(AND(U2587=1,OR(N2587&lt;&gt;0,J2587&lt;&gt;0)),ABS(S2587)+ROW()/1000000,0)</f>
        <v/>
      </c>
      <c r="X2587">
        <f>IF(AND(U2587=1,T2587=1,C2587&lt;&gt;0),ABS(S2587)+ROW()/1000000,0)</f>
        <v/>
      </c>
    </row>
    <row r="2588">
      <c r="A2588" t="n">
        <v>202006</v>
      </c>
      <c r="B2588" t="inlineStr">
        <is>
          <t>06/2020</t>
        </is>
      </c>
      <c r="C2588" t="n">
        <v>38</v>
      </c>
      <c r="D2588" t="inlineStr">
        <is>
          <t>S38</t>
        </is>
      </c>
      <c r="E2588" t="inlineStr">
        <is>
          <t>Nexa Belfast (S38)</t>
        </is>
      </c>
      <c r="F2588" t="inlineStr">
        <is>
          <t>Anh</t>
        </is>
      </c>
      <c r="G2588" t="inlineStr">
        <is>
          <t>POS</t>
        </is>
      </c>
      <c r="H2588" s="42" t="n">
        <v>23398.29</v>
      </c>
      <c r="I2588" s="42" t="n">
        <v>0</v>
      </c>
      <c r="J2588" s="42" t="n">
        <v>23398.29</v>
      </c>
      <c r="K2588" s="42" t="n">
        <v>0</v>
      </c>
      <c r="L2588" s="42" t="n">
        <v>7</v>
      </c>
      <c r="M2588" s="42" t="n">
        <v>106</v>
      </c>
      <c r="N2588" s="42" t="n">
        <v>23398.29</v>
      </c>
      <c r="O2588" s="42" t="n">
        <v>23398.29</v>
      </c>
      <c r="P2588" s="42" t="n">
        <v>0</v>
      </c>
      <c r="Q2588" s="42" t="n">
        <v>0</v>
      </c>
      <c r="R2588" s="42" t="n">
        <v>0</v>
      </c>
      <c r="S2588" s="42">
        <f>N2588-(J2588-K2588)</f>
        <v/>
      </c>
      <c r="T2588">
        <f>IF(N2588=0,0,IF(AND(ABS(S2588)&gt;Calc!$B$8,ABS(S2588)/ABS(N2588)&gt;Calc!$B$9),1,0))</f>
        <v/>
      </c>
      <c r="U2588">
        <f>IF(AND(A2588=Calc!$B$3,OR(Calc!$B$6="*",G2588=Calc!$B$6),OR(Calc!$B$7="*",F2588=Calc!$B$7)),1,0)</f>
        <v/>
      </c>
      <c r="V2588">
        <f>IF(AND(U2588=1,J2588&gt;0),J2588+ROW()/1000000,0)</f>
        <v/>
      </c>
      <c r="W2588">
        <f>IF(AND(U2588=1,OR(N2588&lt;&gt;0,J2588&lt;&gt;0)),ABS(S2588)+ROW()/1000000,0)</f>
        <v/>
      </c>
      <c r="X2588">
        <f>IF(AND(U2588=1,T2588=1,C2588&lt;&gt;0),ABS(S2588)+ROW()/1000000,0)</f>
        <v/>
      </c>
    </row>
    <row r="2589">
      <c r="A2589" t="n">
        <v>202006</v>
      </c>
      <c r="B2589" t="inlineStr">
        <is>
          <t>06/2020</t>
        </is>
      </c>
      <c r="C2589" t="n">
        <v>39</v>
      </c>
      <c r="D2589" t="inlineStr">
        <is>
          <t>S39</t>
        </is>
      </c>
      <c r="E2589" t="inlineStr">
        <is>
          <t>Nexa Blaenau Gwent (S39)</t>
        </is>
      </c>
      <c r="F2589" t="inlineStr">
        <is>
          <t>Anh</t>
        </is>
      </c>
      <c r="G2589" t="inlineStr">
        <is>
          <t>POS</t>
        </is>
      </c>
      <c r="H2589" s="42" t="n">
        <v>13823.76</v>
      </c>
      <c r="I2589" s="42" t="n">
        <v>0</v>
      </c>
      <c r="J2589" s="42" t="n">
        <v>13823.76</v>
      </c>
      <c r="K2589" s="42" t="n">
        <v>686.2</v>
      </c>
      <c r="L2589" s="42" t="n">
        <v>10</v>
      </c>
      <c r="M2589" s="42" t="n">
        <v>40</v>
      </c>
      <c r="N2589" s="42" t="n">
        <v>13137.56</v>
      </c>
      <c r="O2589" s="42" t="n">
        <v>13823.76</v>
      </c>
      <c r="P2589" s="42" t="n">
        <v>0</v>
      </c>
      <c r="Q2589" s="42" t="n">
        <v>0</v>
      </c>
      <c r="R2589" s="42" t="n">
        <v>0</v>
      </c>
      <c r="S2589" s="42">
        <f>N2589-(J2589-K2589)</f>
        <v/>
      </c>
      <c r="T2589">
        <f>IF(N2589=0,0,IF(AND(ABS(S2589)&gt;Calc!$B$8,ABS(S2589)/ABS(N2589)&gt;Calc!$B$9),1,0))</f>
        <v/>
      </c>
      <c r="U2589">
        <f>IF(AND(A2589=Calc!$B$3,OR(Calc!$B$6="*",G2589=Calc!$B$6),OR(Calc!$B$7="*",F2589=Calc!$B$7)),1,0)</f>
        <v/>
      </c>
      <c r="V2589">
        <f>IF(AND(U2589=1,J2589&gt;0),J2589+ROW()/1000000,0)</f>
        <v/>
      </c>
      <c r="W2589">
        <f>IF(AND(U2589=1,OR(N2589&lt;&gt;0,J2589&lt;&gt;0)),ABS(S2589)+ROW()/1000000,0)</f>
        <v/>
      </c>
      <c r="X2589">
        <f>IF(AND(U2589=1,T2589=1,C2589&lt;&gt;0),ABS(S2589)+ROW()/1000000,0)</f>
        <v/>
      </c>
    </row>
    <row r="2590">
      <c r="A2590" t="n">
        <v>202006</v>
      </c>
      <c r="B2590" t="inlineStr">
        <is>
          <t>06/2020</t>
        </is>
      </c>
      <c r="C2590" t="n">
        <v>40</v>
      </c>
      <c r="D2590" t="inlineStr">
        <is>
          <t>S40</t>
        </is>
      </c>
      <c r="E2590" t="inlineStr">
        <is>
          <t>Nexa Dungannon and South Tyrone (S40)</t>
        </is>
      </c>
      <c r="F2590" t="inlineStr">
        <is>
          <t>Anh</t>
        </is>
      </c>
      <c r="G2590" t="inlineStr">
        <is>
          <t>POS</t>
        </is>
      </c>
      <c r="H2590" s="42" t="n">
        <v>2740.21</v>
      </c>
      <c r="I2590" s="42" t="n">
        <v>0</v>
      </c>
      <c r="J2590" s="42" t="n">
        <v>2740.21</v>
      </c>
      <c r="K2590" s="42" t="n">
        <v>0</v>
      </c>
      <c r="L2590" s="42" t="n">
        <v>4</v>
      </c>
      <c r="M2590" s="42" t="n">
        <v>17</v>
      </c>
      <c r="N2590" s="42" t="n">
        <v>2740.21</v>
      </c>
      <c r="O2590" s="42" t="n">
        <v>2740.21</v>
      </c>
      <c r="P2590" s="42" t="n">
        <v>0</v>
      </c>
      <c r="Q2590" s="42" t="n">
        <v>0</v>
      </c>
      <c r="R2590" s="42" t="n">
        <v>0</v>
      </c>
      <c r="S2590" s="42">
        <f>N2590-(J2590-K2590)</f>
        <v/>
      </c>
      <c r="T2590">
        <f>IF(N2590=0,0,IF(AND(ABS(S2590)&gt;Calc!$B$8,ABS(S2590)/ABS(N2590)&gt;Calc!$B$9),1,0))</f>
        <v/>
      </c>
      <c r="U2590">
        <f>IF(AND(A2590=Calc!$B$3,OR(Calc!$B$6="*",G2590=Calc!$B$6),OR(Calc!$B$7="*",F2590=Calc!$B$7)),1,0)</f>
        <v/>
      </c>
      <c r="V2590">
        <f>IF(AND(U2590=1,J2590&gt;0),J2590+ROW()/1000000,0)</f>
        <v/>
      </c>
      <c r="W2590">
        <f>IF(AND(U2590=1,OR(N2590&lt;&gt;0,J2590&lt;&gt;0)),ABS(S2590)+ROW()/1000000,0)</f>
        <v/>
      </c>
      <c r="X2590">
        <f>IF(AND(U2590=1,T2590=1,C2590&lt;&gt;0),ABS(S2590)+ROW()/1000000,0)</f>
        <v/>
      </c>
    </row>
    <row r="2591">
      <c r="A2591" t="n">
        <v>202006</v>
      </c>
      <c r="B2591" t="inlineStr">
        <is>
          <t>06/2020</t>
        </is>
      </c>
      <c r="C2591" t="n">
        <v>42</v>
      </c>
      <c r="D2591" t="inlineStr">
        <is>
          <t>S42</t>
        </is>
      </c>
      <c r="E2591" t="inlineStr">
        <is>
          <t>Nexa North Down (S42)</t>
        </is>
      </c>
      <c r="F2591" t="inlineStr">
        <is>
          <t>Anh</t>
        </is>
      </c>
      <c r="G2591" t="inlineStr">
        <is>
          <t>POS</t>
        </is>
      </c>
      <c r="H2591" s="42" t="n">
        <v>13933.46</v>
      </c>
      <c r="I2591" s="42" t="n">
        <v>0</v>
      </c>
      <c r="J2591" s="42" t="n">
        <v>13933.46</v>
      </c>
      <c r="K2591" s="42" t="n">
        <v>820</v>
      </c>
      <c r="L2591" s="42" t="n">
        <v>5</v>
      </c>
      <c r="M2591" s="42" t="n">
        <v>60</v>
      </c>
      <c r="N2591" s="42" t="n">
        <v>13113.46</v>
      </c>
      <c r="O2591" s="42" t="n">
        <v>13933.46</v>
      </c>
      <c r="P2591" s="42" t="n">
        <v>0</v>
      </c>
      <c r="Q2591" s="42" t="n">
        <v>0</v>
      </c>
      <c r="R2591" s="42" t="n">
        <v>0</v>
      </c>
      <c r="S2591" s="42">
        <f>N2591-(J2591-K2591)</f>
        <v/>
      </c>
      <c r="T2591">
        <f>IF(N2591=0,0,IF(AND(ABS(S2591)&gt;Calc!$B$8,ABS(S2591)/ABS(N2591)&gt;Calc!$B$9),1,0))</f>
        <v/>
      </c>
      <c r="U2591">
        <f>IF(AND(A2591=Calc!$B$3,OR(Calc!$B$6="*",G2591=Calc!$B$6),OR(Calc!$B$7="*",F2591=Calc!$B$7)),1,0)</f>
        <v/>
      </c>
      <c r="V2591">
        <f>IF(AND(U2591=1,J2591&gt;0),J2591+ROW()/1000000,0)</f>
        <v/>
      </c>
      <c r="W2591">
        <f>IF(AND(U2591=1,OR(N2591&lt;&gt;0,J2591&lt;&gt;0)),ABS(S2591)+ROW()/1000000,0)</f>
        <v/>
      </c>
      <c r="X2591">
        <f>IF(AND(U2591=1,T2591=1,C2591&lt;&gt;0),ABS(S2591)+ROW()/1000000,0)</f>
        <v/>
      </c>
    </row>
    <row r="2592">
      <c r="A2592" t="n">
        <v>202006</v>
      </c>
      <c r="B2592" t="inlineStr">
        <is>
          <t>06/2020</t>
        </is>
      </c>
      <c r="C2592" t="n">
        <v>43</v>
      </c>
      <c r="D2592" t="inlineStr">
        <is>
          <t>S43</t>
        </is>
      </c>
      <c r="E2592" t="inlineStr">
        <is>
          <t>Nexa Alaska (S43)</t>
        </is>
      </c>
      <c r="F2592" t="inlineStr">
        <is>
          <t>Mỹ</t>
        </is>
      </c>
      <c r="G2592" t="inlineStr">
        <is>
          <t>POS</t>
        </is>
      </c>
      <c r="H2592" s="42" t="n">
        <v>13547.48</v>
      </c>
      <c r="I2592" s="42" t="n">
        <v>0</v>
      </c>
      <c r="J2592" s="42" t="n">
        <v>13547.48</v>
      </c>
      <c r="K2592" s="42" t="n">
        <v>197.98</v>
      </c>
      <c r="L2592" s="42" t="n">
        <v>6</v>
      </c>
      <c r="M2592" s="42" t="n">
        <v>43</v>
      </c>
      <c r="N2592" s="42" t="n">
        <v>13349.5</v>
      </c>
      <c r="O2592" s="42" t="n">
        <v>13547.48</v>
      </c>
      <c r="P2592" s="42" t="n">
        <v>1</v>
      </c>
      <c r="Q2592" s="42" t="n">
        <v>0</v>
      </c>
      <c r="R2592" s="42" t="n">
        <v>0</v>
      </c>
      <c r="S2592" s="42">
        <f>N2592-(J2592-K2592)</f>
        <v/>
      </c>
      <c r="T2592">
        <f>IF(N2592=0,0,IF(AND(ABS(S2592)&gt;Calc!$B$8,ABS(S2592)/ABS(N2592)&gt;Calc!$B$9),1,0))</f>
        <v/>
      </c>
      <c r="U2592">
        <f>IF(AND(A2592=Calc!$B$3,OR(Calc!$B$6="*",G2592=Calc!$B$6),OR(Calc!$B$7="*",F2592=Calc!$B$7)),1,0)</f>
        <v/>
      </c>
      <c r="V2592">
        <f>IF(AND(U2592=1,J2592&gt;0),J2592+ROW()/1000000,0)</f>
        <v/>
      </c>
      <c r="W2592">
        <f>IF(AND(U2592=1,OR(N2592&lt;&gt;0,J2592&lt;&gt;0)),ABS(S2592)+ROW()/1000000,0)</f>
        <v/>
      </c>
      <c r="X2592">
        <f>IF(AND(U2592=1,T2592=1,C2592&lt;&gt;0),ABS(S2592)+ROW()/1000000,0)</f>
        <v/>
      </c>
    </row>
    <row r="2593">
      <c r="A2593" t="n">
        <v>202006</v>
      </c>
      <c r="B2593" t="inlineStr">
        <is>
          <t>06/2020</t>
        </is>
      </c>
      <c r="C2593" t="n">
        <v>44</v>
      </c>
      <c r="D2593" t="inlineStr">
        <is>
          <t>S44</t>
        </is>
      </c>
      <c r="E2593" t="inlineStr">
        <is>
          <t>Nexa Arkansas (S44)</t>
        </is>
      </c>
      <c r="F2593" t="inlineStr">
        <is>
          <t>Mỹ</t>
        </is>
      </c>
      <c r="G2593" t="inlineStr">
        <is>
          <t>POS</t>
        </is>
      </c>
      <c r="H2593" s="42" t="n">
        <v>4714.26</v>
      </c>
      <c r="I2593" s="42" t="n">
        <v>0</v>
      </c>
      <c r="J2593" s="42" t="n">
        <v>4714.26</v>
      </c>
      <c r="K2593" s="42" t="n">
        <v>0</v>
      </c>
      <c r="L2593" s="42" t="n">
        <v>7</v>
      </c>
      <c r="M2593" s="42" t="n">
        <v>35</v>
      </c>
      <c r="N2593" s="42" t="n">
        <v>4714.26</v>
      </c>
      <c r="O2593" s="42" t="n">
        <v>4714.26</v>
      </c>
      <c r="P2593" s="42" t="n">
        <v>0</v>
      </c>
      <c r="Q2593" s="42" t="n">
        <v>0</v>
      </c>
      <c r="R2593" s="42" t="n">
        <v>0</v>
      </c>
      <c r="S2593" s="42">
        <f>N2593-(J2593-K2593)</f>
        <v/>
      </c>
      <c r="T2593">
        <f>IF(N2593=0,0,IF(AND(ABS(S2593)&gt;Calc!$B$8,ABS(S2593)/ABS(N2593)&gt;Calc!$B$9),1,0))</f>
        <v/>
      </c>
      <c r="U2593">
        <f>IF(AND(A2593=Calc!$B$3,OR(Calc!$B$6="*",G2593=Calc!$B$6),OR(Calc!$B$7="*",F2593=Calc!$B$7)),1,0)</f>
        <v/>
      </c>
      <c r="V2593">
        <f>IF(AND(U2593=1,J2593&gt;0),J2593+ROW()/1000000,0)</f>
        <v/>
      </c>
      <c r="W2593">
        <f>IF(AND(U2593=1,OR(N2593&lt;&gt;0,J2593&lt;&gt;0)),ABS(S2593)+ROW()/1000000,0)</f>
        <v/>
      </c>
      <c r="X2593">
        <f>IF(AND(U2593=1,T2593=1,C2593&lt;&gt;0),ABS(S2593)+ROW()/1000000,0)</f>
        <v/>
      </c>
    </row>
    <row r="2594">
      <c r="A2594" t="n">
        <v>202006</v>
      </c>
      <c r="B2594" t="inlineStr">
        <is>
          <t>06/2020</t>
        </is>
      </c>
      <c r="C2594" t="n">
        <v>45</v>
      </c>
      <c r="D2594" t="inlineStr">
        <is>
          <t>S45</t>
        </is>
      </c>
      <c r="E2594" t="inlineStr">
        <is>
          <t>Nexa Connecticut (S45)</t>
        </is>
      </c>
      <c r="F2594" t="inlineStr">
        <is>
          <t>Mỹ</t>
        </is>
      </c>
      <c r="G2594" t="inlineStr">
        <is>
          <t>POS</t>
        </is>
      </c>
      <c r="H2594" s="42" t="n">
        <v>24339.03</v>
      </c>
      <c r="I2594" s="42" t="n">
        <v>0</v>
      </c>
      <c r="J2594" s="42" t="n">
        <v>24339.03</v>
      </c>
      <c r="K2594" s="42" t="n">
        <v>0</v>
      </c>
      <c r="L2594" s="42" t="n">
        <v>12</v>
      </c>
      <c r="M2594" s="42" t="n">
        <v>83</v>
      </c>
      <c r="N2594" s="42" t="n">
        <v>26246.01</v>
      </c>
      <c r="O2594" s="42" t="n">
        <v>24339.03</v>
      </c>
      <c r="P2594" s="42" t="n">
        <v>1</v>
      </c>
      <c r="Q2594" s="42" t="n">
        <v>0</v>
      </c>
      <c r="R2594" s="42" t="n">
        <v>0</v>
      </c>
      <c r="S2594" s="42">
        <f>N2594-(J2594-K2594)</f>
        <v/>
      </c>
      <c r="T2594">
        <f>IF(N2594=0,0,IF(AND(ABS(S2594)&gt;Calc!$B$8,ABS(S2594)/ABS(N2594)&gt;Calc!$B$9),1,0))</f>
        <v/>
      </c>
      <c r="U2594">
        <f>IF(AND(A2594=Calc!$B$3,OR(Calc!$B$6="*",G2594=Calc!$B$6),OR(Calc!$B$7="*",F2594=Calc!$B$7)),1,0)</f>
        <v/>
      </c>
      <c r="V2594">
        <f>IF(AND(U2594=1,J2594&gt;0),J2594+ROW()/1000000,0)</f>
        <v/>
      </c>
      <c r="W2594">
        <f>IF(AND(U2594=1,OR(N2594&lt;&gt;0,J2594&lt;&gt;0)),ABS(S2594)+ROW()/1000000,0)</f>
        <v/>
      </c>
      <c r="X2594">
        <f>IF(AND(U2594=1,T2594=1,C2594&lt;&gt;0),ABS(S2594)+ROW()/1000000,0)</f>
        <v/>
      </c>
    </row>
    <row r="2595">
      <c r="A2595" t="n">
        <v>202006</v>
      </c>
      <c r="B2595" t="inlineStr">
        <is>
          <t>06/2020</t>
        </is>
      </c>
      <c r="C2595" t="n">
        <v>47</v>
      </c>
      <c r="D2595" t="inlineStr">
        <is>
          <t>S47</t>
        </is>
      </c>
      <c r="E2595" t="inlineStr">
        <is>
          <t>Nexa Hawaii (S47)</t>
        </is>
      </c>
      <c r="F2595" t="inlineStr">
        <is>
          <t>Mỹ</t>
        </is>
      </c>
      <c r="G2595" t="inlineStr">
        <is>
          <t>POS</t>
        </is>
      </c>
      <c r="H2595" s="42" t="n">
        <v>23367.87</v>
      </c>
      <c r="I2595" s="42" t="n">
        <v>0</v>
      </c>
      <c r="J2595" s="42" t="n">
        <v>23367.87</v>
      </c>
      <c r="K2595" s="42" t="n">
        <v>398.97</v>
      </c>
      <c r="L2595" s="42" t="n">
        <v>9</v>
      </c>
      <c r="M2595" s="42" t="n">
        <v>85</v>
      </c>
      <c r="N2595" s="42" t="n">
        <v>22958.91</v>
      </c>
      <c r="O2595" s="42" t="n">
        <v>23367.87</v>
      </c>
      <c r="P2595" s="42" t="n">
        <v>0</v>
      </c>
      <c r="Q2595" s="42" t="n">
        <v>0</v>
      </c>
      <c r="R2595" s="42" t="n">
        <v>0</v>
      </c>
      <c r="S2595" s="42">
        <f>N2595-(J2595-K2595)</f>
        <v/>
      </c>
      <c r="T2595">
        <f>IF(N2595=0,0,IF(AND(ABS(S2595)&gt;Calc!$B$8,ABS(S2595)/ABS(N2595)&gt;Calc!$B$9),1,0))</f>
        <v/>
      </c>
      <c r="U2595">
        <f>IF(AND(A2595=Calc!$B$3,OR(Calc!$B$6="*",G2595=Calc!$B$6),OR(Calc!$B$7="*",F2595=Calc!$B$7)),1,0)</f>
        <v/>
      </c>
      <c r="V2595">
        <f>IF(AND(U2595=1,J2595&gt;0),J2595+ROW()/1000000,0)</f>
        <v/>
      </c>
      <c r="W2595">
        <f>IF(AND(U2595=1,OR(N2595&lt;&gt;0,J2595&lt;&gt;0)),ABS(S2595)+ROW()/1000000,0)</f>
        <v/>
      </c>
      <c r="X2595">
        <f>IF(AND(U2595=1,T2595=1,C2595&lt;&gt;0),ABS(S2595)+ROW()/1000000,0)</f>
        <v/>
      </c>
    </row>
    <row r="2596">
      <c r="A2596" t="n">
        <v>202006</v>
      </c>
      <c r="B2596" t="inlineStr">
        <is>
          <t>06/2020</t>
        </is>
      </c>
      <c r="C2596" t="n">
        <v>48</v>
      </c>
      <c r="D2596" t="inlineStr">
        <is>
          <t>S48</t>
        </is>
      </c>
      <c r="E2596" t="inlineStr">
        <is>
          <t>Nexa Idaho (S48)</t>
        </is>
      </c>
      <c r="F2596" t="inlineStr">
        <is>
          <t>Mỹ</t>
        </is>
      </c>
      <c r="G2596" t="inlineStr">
        <is>
          <t>POS</t>
        </is>
      </c>
      <c r="H2596" s="42" t="n">
        <v>23506.45</v>
      </c>
      <c r="I2596" s="42" t="n">
        <v>0</v>
      </c>
      <c r="J2596" s="42" t="n">
        <v>23506.45</v>
      </c>
      <c r="K2596" s="42" t="n">
        <v>1911.15</v>
      </c>
      <c r="L2596" s="42" t="n">
        <v>9</v>
      </c>
      <c r="M2596" s="42" t="n">
        <v>96</v>
      </c>
      <c r="N2596" s="42" t="n">
        <v>21595.3</v>
      </c>
      <c r="O2596" s="42" t="n">
        <v>23506.45</v>
      </c>
      <c r="P2596" s="42" t="n">
        <v>1</v>
      </c>
      <c r="Q2596" s="42" t="n">
        <v>0</v>
      </c>
      <c r="R2596" s="42" t="n">
        <v>0</v>
      </c>
      <c r="S2596" s="42">
        <f>N2596-(J2596-K2596)</f>
        <v/>
      </c>
      <c r="T2596">
        <f>IF(N2596=0,0,IF(AND(ABS(S2596)&gt;Calc!$B$8,ABS(S2596)/ABS(N2596)&gt;Calc!$B$9),1,0))</f>
        <v/>
      </c>
      <c r="U2596">
        <f>IF(AND(A2596=Calc!$B$3,OR(Calc!$B$6="*",G2596=Calc!$B$6),OR(Calc!$B$7="*",F2596=Calc!$B$7)),1,0)</f>
        <v/>
      </c>
      <c r="V2596">
        <f>IF(AND(U2596=1,J2596&gt;0),J2596+ROW()/1000000,0)</f>
        <v/>
      </c>
      <c r="W2596">
        <f>IF(AND(U2596=1,OR(N2596&lt;&gt;0,J2596&lt;&gt;0)),ABS(S2596)+ROW()/1000000,0)</f>
        <v/>
      </c>
      <c r="X2596">
        <f>IF(AND(U2596=1,T2596=1,C2596&lt;&gt;0),ABS(S2596)+ROW()/1000000,0)</f>
        <v/>
      </c>
    </row>
    <row r="2597">
      <c r="A2597" t="n">
        <v>202006</v>
      </c>
      <c r="B2597" t="inlineStr">
        <is>
          <t>06/2020</t>
        </is>
      </c>
      <c r="C2597" t="n">
        <v>49</v>
      </c>
      <c r="D2597" t="inlineStr">
        <is>
          <t>S49</t>
        </is>
      </c>
      <c r="E2597" t="inlineStr">
        <is>
          <t>Nexa Iowa (S49)</t>
        </is>
      </c>
      <c r="F2597" t="inlineStr">
        <is>
          <t>Mỹ</t>
        </is>
      </c>
      <c r="G2597" t="inlineStr">
        <is>
          <t>POS</t>
        </is>
      </c>
      <c r="H2597" s="42" t="n">
        <v>7558.02</v>
      </c>
      <c r="I2597" s="42" t="n">
        <v>0</v>
      </c>
      <c r="J2597" s="42" t="n">
        <v>7558.02</v>
      </c>
      <c r="K2597" s="42" t="n">
        <v>0</v>
      </c>
      <c r="L2597" s="42" t="n">
        <v>7</v>
      </c>
      <c r="M2597" s="42" t="n">
        <v>27</v>
      </c>
      <c r="N2597" s="42" t="n">
        <v>7558.02</v>
      </c>
      <c r="O2597" s="42" t="n">
        <v>7558.02</v>
      </c>
      <c r="P2597" s="42" t="n">
        <v>0</v>
      </c>
      <c r="Q2597" s="42" t="n">
        <v>0</v>
      </c>
      <c r="R2597" s="42" t="n">
        <v>0</v>
      </c>
      <c r="S2597" s="42">
        <f>N2597-(J2597-K2597)</f>
        <v/>
      </c>
      <c r="T2597">
        <f>IF(N2597=0,0,IF(AND(ABS(S2597)&gt;Calc!$B$8,ABS(S2597)/ABS(N2597)&gt;Calc!$B$9),1,0))</f>
        <v/>
      </c>
      <c r="U2597">
        <f>IF(AND(A2597=Calc!$B$3,OR(Calc!$B$6="*",G2597=Calc!$B$6),OR(Calc!$B$7="*",F2597=Calc!$B$7)),1,0)</f>
        <v/>
      </c>
      <c r="V2597">
        <f>IF(AND(U2597=1,J2597&gt;0),J2597+ROW()/1000000,0)</f>
        <v/>
      </c>
      <c r="W2597">
        <f>IF(AND(U2597=1,OR(N2597&lt;&gt;0,J2597&lt;&gt;0)),ABS(S2597)+ROW()/1000000,0)</f>
        <v/>
      </c>
      <c r="X2597">
        <f>IF(AND(U2597=1,T2597=1,C2597&lt;&gt;0),ABS(S2597)+ROW()/1000000,0)</f>
        <v/>
      </c>
    </row>
    <row r="2598">
      <c r="A2598" t="n">
        <v>202006</v>
      </c>
      <c r="B2598" t="inlineStr">
        <is>
          <t>06/2020</t>
        </is>
      </c>
      <c r="C2598" t="n">
        <v>50</v>
      </c>
      <c r="D2598" t="inlineStr">
        <is>
          <t>S50</t>
        </is>
      </c>
      <c r="E2598" t="inlineStr">
        <is>
          <t>Nexa Kansas (S50)</t>
        </is>
      </c>
      <c r="F2598" t="inlineStr">
        <is>
          <t>Mỹ</t>
        </is>
      </c>
      <c r="G2598" t="inlineStr">
        <is>
          <t>POS</t>
        </is>
      </c>
      <c r="H2598" s="42" t="n">
        <v>8253.99</v>
      </c>
      <c r="I2598" s="42" t="n">
        <v>0</v>
      </c>
      <c r="J2598" s="42" t="n">
        <v>8253.99</v>
      </c>
      <c r="K2598" s="42" t="n">
        <v>459.8</v>
      </c>
      <c r="L2598" s="42" t="n">
        <v>9</v>
      </c>
      <c r="M2598" s="42" t="n">
        <v>52</v>
      </c>
      <c r="N2598" s="42" t="n">
        <v>7794.19</v>
      </c>
      <c r="O2598" s="42" t="n">
        <v>8253.99</v>
      </c>
      <c r="P2598" s="42" t="n">
        <v>1</v>
      </c>
      <c r="Q2598" s="42" t="n">
        <v>0</v>
      </c>
      <c r="R2598" s="42" t="n">
        <v>0</v>
      </c>
      <c r="S2598" s="42">
        <f>N2598-(J2598-K2598)</f>
        <v/>
      </c>
      <c r="T2598">
        <f>IF(N2598=0,0,IF(AND(ABS(S2598)&gt;Calc!$B$8,ABS(S2598)/ABS(N2598)&gt;Calc!$B$9),1,0))</f>
        <v/>
      </c>
      <c r="U2598">
        <f>IF(AND(A2598=Calc!$B$3,OR(Calc!$B$6="*",G2598=Calc!$B$6),OR(Calc!$B$7="*",F2598=Calc!$B$7)),1,0)</f>
        <v/>
      </c>
      <c r="V2598">
        <f>IF(AND(U2598=1,J2598&gt;0),J2598+ROW()/1000000,0)</f>
        <v/>
      </c>
      <c r="W2598">
        <f>IF(AND(U2598=1,OR(N2598&lt;&gt;0,J2598&lt;&gt;0)),ABS(S2598)+ROW()/1000000,0)</f>
        <v/>
      </c>
      <c r="X2598">
        <f>IF(AND(U2598=1,T2598=1,C2598&lt;&gt;0),ABS(S2598)+ROW()/1000000,0)</f>
        <v/>
      </c>
    </row>
    <row r="2599">
      <c r="A2599" t="n">
        <v>202006</v>
      </c>
      <c r="B2599" t="inlineStr">
        <is>
          <t>06/2020</t>
        </is>
      </c>
      <c r="C2599" t="n">
        <v>51</v>
      </c>
      <c r="D2599" t="inlineStr">
        <is>
          <t>S51</t>
        </is>
      </c>
      <c r="E2599" t="inlineStr">
        <is>
          <t>Nexa Maine (S51)</t>
        </is>
      </c>
      <c r="F2599" t="inlineStr">
        <is>
          <t>Mỹ</t>
        </is>
      </c>
      <c r="G2599" t="inlineStr">
        <is>
          <t>POS</t>
        </is>
      </c>
      <c r="H2599" s="42" t="n">
        <v>16623.78</v>
      </c>
      <c r="I2599" s="42" t="n">
        <v>0</v>
      </c>
      <c r="J2599" s="42" t="n">
        <v>16623.78</v>
      </c>
      <c r="K2599" s="42" t="n">
        <v>479.97</v>
      </c>
      <c r="L2599" s="42" t="n">
        <v>7</v>
      </c>
      <c r="M2599" s="42" t="n">
        <v>66</v>
      </c>
      <c r="N2599" s="42" t="n">
        <v>16143.81</v>
      </c>
      <c r="O2599" s="42" t="n">
        <v>16623.78</v>
      </c>
      <c r="P2599" s="42" t="n">
        <v>0</v>
      </c>
      <c r="Q2599" s="42" t="n">
        <v>0</v>
      </c>
      <c r="R2599" s="42" t="n">
        <v>0</v>
      </c>
      <c r="S2599" s="42">
        <f>N2599-(J2599-K2599)</f>
        <v/>
      </c>
      <c r="T2599">
        <f>IF(N2599=0,0,IF(AND(ABS(S2599)&gt;Calc!$B$8,ABS(S2599)/ABS(N2599)&gt;Calc!$B$9),1,0))</f>
        <v/>
      </c>
      <c r="U2599">
        <f>IF(AND(A2599=Calc!$B$3,OR(Calc!$B$6="*",G2599=Calc!$B$6),OR(Calc!$B$7="*",F2599=Calc!$B$7)),1,0)</f>
        <v/>
      </c>
      <c r="V2599">
        <f>IF(AND(U2599=1,J2599&gt;0),J2599+ROW()/1000000,0)</f>
        <v/>
      </c>
      <c r="W2599">
        <f>IF(AND(U2599=1,OR(N2599&lt;&gt;0,J2599&lt;&gt;0)),ABS(S2599)+ROW()/1000000,0)</f>
        <v/>
      </c>
      <c r="X2599">
        <f>IF(AND(U2599=1,T2599=1,C2599&lt;&gt;0),ABS(S2599)+ROW()/1000000,0)</f>
        <v/>
      </c>
    </row>
    <row r="2600">
      <c r="A2600" t="n">
        <v>202006</v>
      </c>
      <c r="B2600" t="inlineStr">
        <is>
          <t>06/2020</t>
        </is>
      </c>
      <c r="C2600" t="n">
        <v>53</v>
      </c>
      <c r="D2600" t="inlineStr">
        <is>
          <t>S53</t>
        </is>
      </c>
      <c r="E2600" t="inlineStr">
        <is>
          <t>Nexa Montana (S53)</t>
        </is>
      </c>
      <c r="F2600" t="inlineStr">
        <is>
          <t>Mỹ</t>
        </is>
      </c>
      <c r="G2600" t="inlineStr">
        <is>
          <t>POS</t>
        </is>
      </c>
      <c r="H2600" s="42" t="n">
        <v>21276.33</v>
      </c>
      <c r="I2600" s="42" t="n">
        <v>0</v>
      </c>
      <c r="J2600" s="42" t="n">
        <v>21276.33</v>
      </c>
      <c r="K2600" s="42" t="n">
        <v>0</v>
      </c>
      <c r="L2600" s="42" t="n">
        <v>10</v>
      </c>
      <c r="M2600" s="42" t="n">
        <v>75</v>
      </c>
      <c r="N2600" s="42" t="n">
        <v>21276.33</v>
      </c>
      <c r="O2600" s="42" t="n">
        <v>21276.33</v>
      </c>
      <c r="P2600" s="42" t="n">
        <v>0</v>
      </c>
      <c r="Q2600" s="42" t="n">
        <v>0</v>
      </c>
      <c r="R2600" s="42" t="n">
        <v>0</v>
      </c>
      <c r="S2600" s="42">
        <f>N2600-(J2600-K2600)</f>
        <v/>
      </c>
      <c r="T2600">
        <f>IF(N2600=0,0,IF(AND(ABS(S2600)&gt;Calc!$B$8,ABS(S2600)/ABS(N2600)&gt;Calc!$B$9),1,0))</f>
        <v/>
      </c>
      <c r="U2600">
        <f>IF(AND(A2600=Calc!$B$3,OR(Calc!$B$6="*",G2600=Calc!$B$6),OR(Calc!$B$7="*",F2600=Calc!$B$7)),1,0)</f>
        <v/>
      </c>
      <c r="V2600">
        <f>IF(AND(U2600=1,J2600&gt;0),J2600+ROW()/1000000,0)</f>
        <v/>
      </c>
      <c r="W2600">
        <f>IF(AND(U2600=1,OR(N2600&lt;&gt;0,J2600&lt;&gt;0)),ABS(S2600)+ROW()/1000000,0)</f>
        <v/>
      </c>
      <c r="X2600">
        <f>IF(AND(U2600=1,T2600=1,C2600&lt;&gt;0),ABS(S2600)+ROW()/1000000,0)</f>
        <v/>
      </c>
    </row>
    <row r="2601">
      <c r="A2601" t="n">
        <v>202006</v>
      </c>
      <c r="B2601" t="inlineStr">
        <is>
          <t>06/2020</t>
        </is>
      </c>
      <c r="C2601" t="n">
        <v>54</v>
      </c>
      <c r="D2601" t="inlineStr">
        <is>
          <t>S54</t>
        </is>
      </c>
      <c r="E2601" t="inlineStr">
        <is>
          <t>Nexa Nebraska (S54)</t>
        </is>
      </c>
      <c r="F2601" t="inlineStr">
        <is>
          <t>Mỹ</t>
        </is>
      </c>
      <c r="G2601" t="inlineStr">
        <is>
          <t>POS</t>
        </is>
      </c>
      <c r="H2601" s="42" t="n">
        <v>29016.26</v>
      </c>
      <c r="I2601" s="42" t="n">
        <v>0</v>
      </c>
      <c r="J2601" s="42" t="n">
        <v>29016.26</v>
      </c>
      <c r="K2601" s="42" t="n">
        <v>22.89</v>
      </c>
      <c r="L2601" s="42" t="n">
        <v>10</v>
      </c>
      <c r="M2601" s="42" t="n">
        <v>103</v>
      </c>
      <c r="N2601" s="42" t="n">
        <v>31895</v>
      </c>
      <c r="O2601" s="42" t="n">
        <v>29016.26</v>
      </c>
      <c r="P2601" s="42" t="n">
        <v>0</v>
      </c>
      <c r="Q2601" s="42" t="n">
        <v>0</v>
      </c>
      <c r="R2601" s="42" t="n">
        <v>0</v>
      </c>
      <c r="S2601" s="42">
        <f>N2601-(J2601-K2601)</f>
        <v/>
      </c>
      <c r="T2601">
        <f>IF(N2601=0,0,IF(AND(ABS(S2601)&gt;Calc!$B$8,ABS(S2601)/ABS(N2601)&gt;Calc!$B$9),1,0))</f>
        <v/>
      </c>
      <c r="U2601">
        <f>IF(AND(A2601=Calc!$B$3,OR(Calc!$B$6="*",G2601=Calc!$B$6),OR(Calc!$B$7="*",F2601=Calc!$B$7)),1,0)</f>
        <v/>
      </c>
      <c r="V2601">
        <f>IF(AND(U2601=1,J2601&gt;0),J2601+ROW()/1000000,0)</f>
        <v/>
      </c>
      <c r="W2601">
        <f>IF(AND(U2601=1,OR(N2601&lt;&gt;0,J2601&lt;&gt;0)),ABS(S2601)+ROW()/1000000,0)</f>
        <v/>
      </c>
      <c r="X2601">
        <f>IF(AND(U2601=1,T2601=1,C2601&lt;&gt;0),ABS(S2601)+ROW()/1000000,0)</f>
        <v/>
      </c>
    </row>
    <row r="2602">
      <c r="A2602" t="n">
        <v>202006</v>
      </c>
      <c r="B2602" t="inlineStr">
        <is>
          <t>06/2020</t>
        </is>
      </c>
      <c r="C2602" t="n">
        <v>55</v>
      </c>
      <c r="D2602" t="inlineStr">
        <is>
          <t>S55</t>
        </is>
      </c>
      <c r="E2602" t="inlineStr">
        <is>
          <t>Nexa Nevada (S55)</t>
        </is>
      </c>
      <c r="F2602" t="inlineStr">
        <is>
          <t>Mỹ</t>
        </is>
      </c>
      <c r="G2602" t="inlineStr">
        <is>
          <t>POS</t>
        </is>
      </c>
      <c r="H2602" s="42" t="n">
        <v>14317.12</v>
      </c>
      <c r="I2602" s="42" t="n">
        <v>0</v>
      </c>
      <c r="J2602" s="42" t="n">
        <v>14317.12</v>
      </c>
      <c r="K2602" s="42" t="n">
        <v>299.23</v>
      </c>
      <c r="L2602" s="42" t="n">
        <v>7</v>
      </c>
      <c r="M2602" s="42" t="n">
        <v>67</v>
      </c>
      <c r="N2602" s="42" t="n">
        <v>14017.89</v>
      </c>
      <c r="O2602" s="42" t="n">
        <v>14317.12</v>
      </c>
      <c r="P2602" s="42" t="n">
        <v>1</v>
      </c>
      <c r="Q2602" s="42" t="n">
        <v>0</v>
      </c>
      <c r="R2602" s="42" t="n">
        <v>0</v>
      </c>
      <c r="S2602" s="42">
        <f>N2602-(J2602-K2602)</f>
        <v/>
      </c>
      <c r="T2602">
        <f>IF(N2602=0,0,IF(AND(ABS(S2602)&gt;Calc!$B$8,ABS(S2602)/ABS(N2602)&gt;Calc!$B$9),1,0))</f>
        <v/>
      </c>
      <c r="U2602">
        <f>IF(AND(A2602=Calc!$B$3,OR(Calc!$B$6="*",G2602=Calc!$B$6),OR(Calc!$B$7="*",F2602=Calc!$B$7)),1,0)</f>
        <v/>
      </c>
      <c r="V2602">
        <f>IF(AND(U2602=1,J2602&gt;0),J2602+ROW()/1000000,0)</f>
        <v/>
      </c>
      <c r="W2602">
        <f>IF(AND(U2602=1,OR(N2602&lt;&gt;0,J2602&lt;&gt;0)),ABS(S2602)+ROW()/1000000,0)</f>
        <v/>
      </c>
      <c r="X2602">
        <f>IF(AND(U2602=1,T2602=1,C2602&lt;&gt;0),ABS(S2602)+ROW()/1000000,0)</f>
        <v/>
      </c>
    </row>
    <row r="2603">
      <c r="A2603" t="n">
        <v>202006</v>
      </c>
      <c r="B2603" t="inlineStr">
        <is>
          <t>06/2020</t>
        </is>
      </c>
      <c r="C2603" t="n">
        <v>56</v>
      </c>
      <c r="D2603" t="inlineStr">
        <is>
          <t>S56</t>
        </is>
      </c>
      <c r="E2603" t="inlineStr">
        <is>
          <t>Nexa New Hampshire (S56)</t>
        </is>
      </c>
      <c r="F2603" t="inlineStr">
        <is>
          <t>Mỹ</t>
        </is>
      </c>
      <c r="G2603" t="inlineStr">
        <is>
          <t>POS</t>
        </is>
      </c>
      <c r="H2603" s="42" t="n">
        <v>6960.97</v>
      </c>
      <c r="I2603" s="42" t="n">
        <v>0</v>
      </c>
      <c r="J2603" s="42" t="n">
        <v>6960.97</v>
      </c>
      <c r="K2603" s="42" t="n">
        <v>0</v>
      </c>
      <c r="L2603" s="42" t="n">
        <v>7</v>
      </c>
      <c r="M2603" s="42" t="n">
        <v>53</v>
      </c>
      <c r="N2603" s="42" t="n">
        <v>6960.97</v>
      </c>
      <c r="O2603" s="42" t="n">
        <v>6960.97</v>
      </c>
      <c r="P2603" s="42" t="n">
        <v>1</v>
      </c>
      <c r="Q2603" s="42" t="n">
        <v>0</v>
      </c>
      <c r="R2603" s="42" t="n">
        <v>0</v>
      </c>
      <c r="S2603" s="42">
        <f>N2603-(J2603-K2603)</f>
        <v/>
      </c>
      <c r="T2603">
        <f>IF(N2603=0,0,IF(AND(ABS(S2603)&gt;Calc!$B$8,ABS(S2603)/ABS(N2603)&gt;Calc!$B$9),1,0))</f>
        <v/>
      </c>
      <c r="U2603">
        <f>IF(AND(A2603=Calc!$B$3,OR(Calc!$B$6="*",G2603=Calc!$B$6),OR(Calc!$B$7="*",F2603=Calc!$B$7)),1,0)</f>
        <v/>
      </c>
      <c r="V2603">
        <f>IF(AND(U2603=1,J2603&gt;0),J2603+ROW()/1000000,0)</f>
        <v/>
      </c>
      <c r="W2603">
        <f>IF(AND(U2603=1,OR(N2603&lt;&gt;0,J2603&lt;&gt;0)),ABS(S2603)+ROW()/1000000,0)</f>
        <v/>
      </c>
      <c r="X2603">
        <f>IF(AND(U2603=1,T2603=1,C2603&lt;&gt;0),ABS(S2603)+ROW()/1000000,0)</f>
        <v/>
      </c>
    </row>
    <row r="2604">
      <c r="A2604" t="n">
        <v>202006</v>
      </c>
      <c r="B2604" t="inlineStr">
        <is>
          <t>06/2020</t>
        </is>
      </c>
      <c r="C2604" t="n">
        <v>57</v>
      </c>
      <c r="D2604" t="inlineStr">
        <is>
          <t>S57</t>
        </is>
      </c>
      <c r="E2604" t="inlineStr">
        <is>
          <t>Nexa New Mexico (S57)</t>
        </is>
      </c>
      <c r="F2604" t="inlineStr">
        <is>
          <t>Mỹ</t>
        </is>
      </c>
      <c r="G2604" t="inlineStr">
        <is>
          <t>POS</t>
        </is>
      </c>
      <c r="H2604" s="42" t="n">
        <v>23478.99</v>
      </c>
      <c r="I2604" s="42" t="n">
        <v>0</v>
      </c>
      <c r="J2604" s="42" t="n">
        <v>23478.99</v>
      </c>
      <c r="K2604" s="42" t="n">
        <v>0</v>
      </c>
      <c r="L2604" s="42" t="n">
        <v>5</v>
      </c>
      <c r="M2604" s="42" t="n">
        <v>41</v>
      </c>
      <c r="N2604" s="42" t="n">
        <v>23478.99</v>
      </c>
      <c r="O2604" s="42" t="n">
        <v>23478.99</v>
      </c>
      <c r="P2604" s="42" t="n">
        <v>0</v>
      </c>
      <c r="Q2604" s="42" t="n">
        <v>0</v>
      </c>
      <c r="R2604" s="42" t="n">
        <v>0</v>
      </c>
      <c r="S2604" s="42">
        <f>N2604-(J2604-K2604)</f>
        <v/>
      </c>
      <c r="T2604">
        <f>IF(N2604=0,0,IF(AND(ABS(S2604)&gt;Calc!$B$8,ABS(S2604)/ABS(N2604)&gt;Calc!$B$9),1,0))</f>
        <v/>
      </c>
      <c r="U2604">
        <f>IF(AND(A2604=Calc!$B$3,OR(Calc!$B$6="*",G2604=Calc!$B$6),OR(Calc!$B$7="*",F2604=Calc!$B$7)),1,0)</f>
        <v/>
      </c>
      <c r="V2604">
        <f>IF(AND(U2604=1,J2604&gt;0),J2604+ROW()/1000000,0)</f>
        <v/>
      </c>
      <c r="W2604">
        <f>IF(AND(U2604=1,OR(N2604&lt;&gt;0,J2604&lt;&gt;0)),ABS(S2604)+ROW()/1000000,0)</f>
        <v/>
      </c>
      <c r="X2604">
        <f>IF(AND(U2604=1,T2604=1,C2604&lt;&gt;0),ABS(S2604)+ROW()/1000000,0)</f>
        <v/>
      </c>
    </row>
    <row r="2605">
      <c r="A2605" t="n">
        <v>202006</v>
      </c>
      <c r="B2605" t="inlineStr">
        <is>
          <t>06/2020</t>
        </is>
      </c>
      <c r="C2605" t="n">
        <v>59</v>
      </c>
      <c r="D2605" t="inlineStr">
        <is>
          <t>S59</t>
        </is>
      </c>
      <c r="E2605" t="inlineStr">
        <is>
          <t>Nexa Oregon (S59)</t>
        </is>
      </c>
      <c r="F2605" t="inlineStr">
        <is>
          <t>Mỹ</t>
        </is>
      </c>
      <c r="G2605" t="inlineStr">
        <is>
          <t>POS</t>
        </is>
      </c>
      <c r="H2605" s="42" t="n">
        <v>21122.23</v>
      </c>
      <c r="I2605" s="42" t="n">
        <v>0</v>
      </c>
      <c r="J2605" s="42" t="n">
        <v>21122.23</v>
      </c>
      <c r="K2605" s="42" t="n">
        <v>0</v>
      </c>
      <c r="L2605" s="42" t="n">
        <v>10</v>
      </c>
      <c r="M2605" s="42" t="n">
        <v>88</v>
      </c>
      <c r="N2605" s="42" t="n">
        <v>21122.23</v>
      </c>
      <c r="O2605" s="42" t="n">
        <v>21122.23</v>
      </c>
      <c r="P2605" s="42" t="n">
        <v>0</v>
      </c>
      <c r="Q2605" s="42" t="n">
        <v>0</v>
      </c>
      <c r="R2605" s="42" t="n">
        <v>0</v>
      </c>
      <c r="S2605" s="42">
        <f>N2605-(J2605-K2605)</f>
        <v/>
      </c>
      <c r="T2605">
        <f>IF(N2605=0,0,IF(AND(ABS(S2605)&gt;Calc!$B$8,ABS(S2605)/ABS(N2605)&gt;Calc!$B$9),1,0))</f>
        <v/>
      </c>
      <c r="U2605">
        <f>IF(AND(A2605=Calc!$B$3,OR(Calc!$B$6="*",G2605=Calc!$B$6),OR(Calc!$B$7="*",F2605=Calc!$B$7)),1,0)</f>
        <v/>
      </c>
      <c r="V2605">
        <f>IF(AND(U2605=1,J2605&gt;0),J2605+ROW()/1000000,0)</f>
        <v/>
      </c>
      <c r="W2605">
        <f>IF(AND(U2605=1,OR(N2605&lt;&gt;0,J2605&lt;&gt;0)),ABS(S2605)+ROW()/1000000,0)</f>
        <v/>
      </c>
      <c r="X2605">
        <f>IF(AND(U2605=1,T2605=1,C2605&lt;&gt;0),ABS(S2605)+ROW()/1000000,0)</f>
        <v/>
      </c>
    </row>
    <row r="2606">
      <c r="A2606" t="n">
        <v>202006</v>
      </c>
      <c r="B2606" t="inlineStr">
        <is>
          <t>06/2020</t>
        </is>
      </c>
      <c r="C2606" t="n">
        <v>61</v>
      </c>
      <c r="D2606" t="inlineStr">
        <is>
          <t>S61</t>
        </is>
      </c>
      <c r="E2606" t="inlineStr">
        <is>
          <t>Nexa South Carolina (S61)</t>
        </is>
      </c>
      <c r="F2606" t="inlineStr">
        <is>
          <t>Mỹ</t>
        </is>
      </c>
      <c r="G2606" t="inlineStr">
        <is>
          <t>POS</t>
        </is>
      </c>
      <c r="H2606" s="42" t="n">
        <v>26362.82</v>
      </c>
      <c r="I2606" s="42" t="n">
        <v>0</v>
      </c>
      <c r="J2606" s="42" t="n">
        <v>26362.82</v>
      </c>
      <c r="K2606" s="42" t="n">
        <v>857.7</v>
      </c>
      <c r="L2606" s="42" t="n">
        <v>5</v>
      </c>
      <c r="M2606" s="42" t="n">
        <v>39</v>
      </c>
      <c r="N2606" s="42" t="n">
        <v>25505.12</v>
      </c>
      <c r="O2606" s="42" t="n">
        <v>26362.82</v>
      </c>
      <c r="P2606" s="42" t="n">
        <v>0</v>
      </c>
      <c r="Q2606" s="42" t="n">
        <v>0</v>
      </c>
      <c r="R2606" s="42" t="n">
        <v>0</v>
      </c>
      <c r="S2606" s="42">
        <f>N2606-(J2606-K2606)</f>
        <v/>
      </c>
      <c r="T2606">
        <f>IF(N2606=0,0,IF(AND(ABS(S2606)&gt;Calc!$B$8,ABS(S2606)/ABS(N2606)&gt;Calc!$B$9),1,0))</f>
        <v/>
      </c>
      <c r="U2606">
        <f>IF(AND(A2606=Calc!$B$3,OR(Calc!$B$6="*",G2606=Calc!$B$6),OR(Calc!$B$7="*",F2606=Calc!$B$7)),1,0)</f>
        <v/>
      </c>
      <c r="V2606">
        <f>IF(AND(U2606=1,J2606&gt;0),J2606+ROW()/1000000,0)</f>
        <v/>
      </c>
      <c r="W2606">
        <f>IF(AND(U2606=1,OR(N2606&lt;&gt;0,J2606&lt;&gt;0)),ABS(S2606)+ROW()/1000000,0)</f>
        <v/>
      </c>
      <c r="X2606">
        <f>IF(AND(U2606=1,T2606=1,C2606&lt;&gt;0),ABS(S2606)+ROW()/1000000,0)</f>
        <v/>
      </c>
    </row>
    <row r="2607">
      <c r="A2607" t="n">
        <v>202006</v>
      </c>
      <c r="B2607" t="inlineStr">
        <is>
          <t>06/2020</t>
        </is>
      </c>
      <c r="C2607" t="n">
        <v>62</v>
      </c>
      <c r="D2607" t="inlineStr">
        <is>
          <t>S62</t>
        </is>
      </c>
      <c r="E2607" t="inlineStr">
        <is>
          <t>Nexa South Dakota (S62)</t>
        </is>
      </c>
      <c r="F2607" t="inlineStr">
        <is>
          <t>Mỹ</t>
        </is>
      </c>
      <c r="G2607" t="inlineStr">
        <is>
          <t>POS</t>
        </is>
      </c>
      <c r="H2607" s="42" t="n">
        <v>8832.93</v>
      </c>
      <c r="I2607" s="42" t="n">
        <v>0</v>
      </c>
      <c r="J2607" s="42" t="n">
        <v>8832.93</v>
      </c>
      <c r="K2607" s="42" t="n">
        <v>0</v>
      </c>
      <c r="L2607" s="42" t="n">
        <v>7</v>
      </c>
      <c r="M2607" s="42" t="n">
        <v>48</v>
      </c>
      <c r="N2607" s="42" t="n">
        <v>8832.93</v>
      </c>
      <c r="O2607" s="42" t="n">
        <v>8832.93</v>
      </c>
      <c r="P2607" s="42" t="n">
        <v>0</v>
      </c>
      <c r="Q2607" s="42" t="n">
        <v>0</v>
      </c>
      <c r="R2607" s="42" t="n">
        <v>0</v>
      </c>
      <c r="S2607" s="42">
        <f>N2607-(J2607-K2607)</f>
        <v/>
      </c>
      <c r="T2607">
        <f>IF(N2607=0,0,IF(AND(ABS(S2607)&gt;Calc!$B$8,ABS(S2607)/ABS(N2607)&gt;Calc!$B$9),1,0))</f>
        <v/>
      </c>
      <c r="U2607">
        <f>IF(AND(A2607=Calc!$B$3,OR(Calc!$B$6="*",G2607=Calc!$B$6),OR(Calc!$B$7="*",F2607=Calc!$B$7)),1,0)</f>
        <v/>
      </c>
      <c r="V2607">
        <f>IF(AND(U2607=1,J2607&gt;0),J2607+ROW()/1000000,0)</f>
        <v/>
      </c>
      <c r="W2607">
        <f>IF(AND(U2607=1,OR(N2607&lt;&gt;0,J2607&lt;&gt;0)),ABS(S2607)+ROW()/1000000,0)</f>
        <v/>
      </c>
      <c r="X2607">
        <f>IF(AND(U2607=1,T2607=1,C2607&lt;&gt;0),ABS(S2607)+ROW()/1000000,0)</f>
        <v/>
      </c>
    </row>
    <row r="2608">
      <c r="A2608" t="n">
        <v>202006</v>
      </c>
      <c r="B2608" t="inlineStr">
        <is>
          <t>06/2020</t>
        </is>
      </c>
      <c r="C2608" t="n">
        <v>64</v>
      </c>
      <c r="D2608" t="inlineStr">
        <is>
          <t>S64</t>
        </is>
      </c>
      <c r="E2608" t="inlineStr">
        <is>
          <t>Nexa Washington DC (S64)</t>
        </is>
      </c>
      <c r="F2608" t="inlineStr">
        <is>
          <t>Mỹ</t>
        </is>
      </c>
      <c r="G2608" t="inlineStr">
        <is>
          <t>POS</t>
        </is>
      </c>
      <c r="H2608" s="42" t="n">
        <v>3938.65</v>
      </c>
      <c r="I2608" s="42" t="n">
        <v>0</v>
      </c>
      <c r="J2608" s="42" t="n">
        <v>3938.65</v>
      </c>
      <c r="K2608" s="42" t="n">
        <v>0</v>
      </c>
      <c r="L2608" s="42" t="n">
        <v>5</v>
      </c>
      <c r="M2608" s="42" t="n">
        <v>23</v>
      </c>
      <c r="N2608" s="42" t="n">
        <v>3938.65</v>
      </c>
      <c r="O2608" s="42" t="n">
        <v>3938.65</v>
      </c>
      <c r="P2608" s="42" t="n">
        <v>0</v>
      </c>
      <c r="Q2608" s="42" t="n">
        <v>0</v>
      </c>
      <c r="R2608" s="42" t="n">
        <v>0</v>
      </c>
      <c r="S2608" s="42">
        <f>N2608-(J2608-K2608)</f>
        <v/>
      </c>
      <c r="T2608">
        <f>IF(N2608=0,0,IF(AND(ABS(S2608)&gt;Calc!$B$8,ABS(S2608)/ABS(N2608)&gt;Calc!$B$9),1,0))</f>
        <v/>
      </c>
      <c r="U2608">
        <f>IF(AND(A2608=Calc!$B$3,OR(Calc!$B$6="*",G2608=Calc!$B$6),OR(Calc!$B$7="*",F2608=Calc!$B$7)),1,0)</f>
        <v/>
      </c>
      <c r="V2608">
        <f>IF(AND(U2608=1,J2608&gt;0),J2608+ROW()/1000000,0)</f>
        <v/>
      </c>
      <c r="W2608">
        <f>IF(AND(U2608=1,OR(N2608&lt;&gt;0,J2608&lt;&gt;0)),ABS(S2608)+ROW()/1000000,0)</f>
        <v/>
      </c>
      <c r="X2608">
        <f>IF(AND(U2608=1,T2608=1,C2608&lt;&gt;0),ABS(S2608)+ROW()/1000000,0)</f>
        <v/>
      </c>
    </row>
    <row r="2609">
      <c r="A2609" t="n">
        <v>202006</v>
      </c>
      <c r="B2609" t="inlineStr">
        <is>
          <t>06/2020</t>
        </is>
      </c>
      <c r="C2609" t="n">
        <v>65</v>
      </c>
      <c r="D2609" t="inlineStr">
        <is>
          <t>S65</t>
        </is>
      </c>
      <c r="E2609" t="inlineStr">
        <is>
          <t>Nexa West Virginia (S65)</t>
        </is>
      </c>
      <c r="F2609" t="inlineStr">
        <is>
          <t>Mỹ</t>
        </is>
      </c>
      <c r="G2609" t="inlineStr">
        <is>
          <t>POS</t>
        </is>
      </c>
      <c r="H2609" s="42" t="n">
        <v>25937.35</v>
      </c>
      <c r="I2609" s="42" t="n">
        <v>0</v>
      </c>
      <c r="J2609" s="42" t="n">
        <v>25937.35</v>
      </c>
      <c r="K2609" s="42" t="n">
        <v>600</v>
      </c>
      <c r="L2609" s="42" t="n">
        <v>6</v>
      </c>
      <c r="M2609" s="42" t="n">
        <v>56</v>
      </c>
      <c r="N2609" s="42" t="n">
        <v>25337.35</v>
      </c>
      <c r="O2609" s="42" t="n">
        <v>25937.35</v>
      </c>
      <c r="P2609" s="42" t="n">
        <v>1</v>
      </c>
      <c r="Q2609" s="42" t="n">
        <v>0</v>
      </c>
      <c r="R2609" s="42" t="n">
        <v>0</v>
      </c>
      <c r="S2609" s="42">
        <f>N2609-(J2609-K2609)</f>
        <v/>
      </c>
      <c r="T2609">
        <f>IF(N2609=0,0,IF(AND(ABS(S2609)&gt;Calc!$B$8,ABS(S2609)/ABS(N2609)&gt;Calc!$B$9),1,0))</f>
        <v/>
      </c>
      <c r="U2609">
        <f>IF(AND(A2609=Calc!$B$3,OR(Calc!$B$6="*",G2609=Calc!$B$6),OR(Calc!$B$7="*",F2609=Calc!$B$7)),1,0)</f>
        <v/>
      </c>
      <c r="V2609">
        <f>IF(AND(U2609=1,J2609&gt;0),J2609+ROW()/1000000,0)</f>
        <v/>
      </c>
      <c r="W2609">
        <f>IF(AND(U2609=1,OR(N2609&lt;&gt;0,J2609&lt;&gt;0)),ABS(S2609)+ROW()/1000000,0)</f>
        <v/>
      </c>
      <c r="X2609">
        <f>IF(AND(U2609=1,T2609=1,C2609&lt;&gt;0),ABS(S2609)+ROW()/1000000,0)</f>
        <v/>
      </c>
    </row>
    <row r="2610">
      <c r="A2610" t="n">
        <v>202006</v>
      </c>
      <c r="B2610" t="inlineStr">
        <is>
          <t>06/2020</t>
        </is>
      </c>
      <c r="C2610" t="n">
        <v>66</v>
      </c>
      <c r="D2610" t="inlineStr">
        <is>
          <t>S66</t>
        </is>
      </c>
      <c r="E2610" t="inlineStr">
        <is>
          <t>Nexa Wyoming (S66)</t>
        </is>
      </c>
      <c r="F2610" t="inlineStr">
        <is>
          <t>Mỹ</t>
        </is>
      </c>
      <c r="G2610" t="inlineStr">
        <is>
          <t>POS</t>
        </is>
      </c>
      <c r="H2610" s="42" t="n">
        <v>26300.36</v>
      </c>
      <c r="I2610" s="42" t="n">
        <v>0</v>
      </c>
      <c r="J2610" s="42" t="n">
        <v>26300.36</v>
      </c>
      <c r="K2610" s="42" t="n">
        <v>877.5</v>
      </c>
      <c r="L2610" s="42" t="n">
        <v>13</v>
      </c>
      <c r="M2610" s="42" t="n">
        <v>115</v>
      </c>
      <c r="N2610" s="42" t="n">
        <v>25422.86</v>
      </c>
      <c r="O2610" s="42" t="n">
        <v>26300.36</v>
      </c>
      <c r="P2610" s="42" t="n">
        <v>0</v>
      </c>
      <c r="Q2610" s="42" t="n">
        <v>0</v>
      </c>
      <c r="R2610" s="42" t="n">
        <v>0</v>
      </c>
      <c r="S2610" s="42">
        <f>N2610-(J2610-K2610)</f>
        <v/>
      </c>
      <c r="T2610">
        <f>IF(N2610=0,0,IF(AND(ABS(S2610)&gt;Calc!$B$8,ABS(S2610)/ABS(N2610)&gt;Calc!$B$9),1,0))</f>
        <v/>
      </c>
      <c r="U2610">
        <f>IF(AND(A2610=Calc!$B$3,OR(Calc!$B$6="*",G2610=Calc!$B$6),OR(Calc!$B$7="*",F2610=Calc!$B$7)),1,0)</f>
        <v/>
      </c>
      <c r="V2610">
        <f>IF(AND(U2610=1,J2610&gt;0),J2610+ROW()/1000000,0)</f>
        <v/>
      </c>
      <c r="W2610">
        <f>IF(AND(U2610=1,OR(N2610&lt;&gt;0,J2610&lt;&gt;0)),ABS(S2610)+ROW()/1000000,0)</f>
        <v/>
      </c>
      <c r="X2610">
        <f>IF(AND(U2610=1,T2610=1,C2610&lt;&gt;0),ABS(S2610)+ROW()/1000000,0)</f>
        <v/>
      </c>
    </row>
    <row r="2611">
      <c r="A2611" t="n">
        <v>202007</v>
      </c>
      <c r="B2611" t="inlineStr">
        <is>
          <t>07/2020</t>
        </is>
      </c>
      <c r="C2611" t="n">
        <v>0</v>
      </c>
      <c r="D2611" t="inlineStr">
        <is>
          <t>ONL</t>
        </is>
      </c>
      <c r="E2611" t="inlineStr">
        <is>
          <t>Nexa Online (website/app)</t>
        </is>
      </c>
      <c r="F2611" t="inlineStr">
        <is>
          <t>Online</t>
        </is>
      </c>
      <c r="G2611" t="inlineStr">
        <is>
          <t>ONLINE</t>
        </is>
      </c>
      <c r="H2611" s="42" t="n">
        <v>120639.02</v>
      </c>
      <c r="I2611" s="42" t="n">
        <v>2879.51</v>
      </c>
      <c r="J2611" s="42" t="n">
        <v>117759.51</v>
      </c>
      <c r="K2611" s="42" t="n">
        <v>2397.68</v>
      </c>
      <c r="L2611" s="42" t="n">
        <v>67</v>
      </c>
      <c r="M2611" s="42" t="n">
        <v>460</v>
      </c>
      <c r="N2611" s="42" t="n">
        <v>133875.09</v>
      </c>
      <c r="O2611" s="42" t="n">
        <v>136272.77</v>
      </c>
      <c r="P2611" s="42" t="n">
        <v>2</v>
      </c>
      <c r="Q2611" s="42" t="n">
        <v>0</v>
      </c>
      <c r="R2611" s="42" t="n">
        <v>0</v>
      </c>
      <c r="S2611" s="42">
        <f>N2611-(J2611-K2611)</f>
        <v/>
      </c>
      <c r="T2611">
        <f>IF(N2611=0,0,IF(AND(ABS(S2611)&gt;Calc!$B$8,ABS(S2611)/ABS(N2611)&gt;Calc!$B$9),1,0))</f>
        <v/>
      </c>
      <c r="U2611">
        <f>IF(AND(A2611=Calc!$B$3,OR(Calc!$B$6="*",G2611=Calc!$B$6),OR(Calc!$B$7="*",F2611=Calc!$B$7)),1,0)</f>
        <v/>
      </c>
      <c r="V2611">
        <f>IF(AND(U2611=1,J2611&gt;0),J2611+ROW()/1000000,0)</f>
        <v/>
      </c>
      <c r="W2611">
        <f>IF(AND(U2611=1,OR(N2611&lt;&gt;0,J2611&lt;&gt;0)),ABS(S2611)+ROW()/1000000,0)</f>
        <v/>
      </c>
      <c r="X2611">
        <f>IF(AND(U2611=1,T2611=1,C2611&lt;&gt;0),ABS(S2611)+ROW()/1000000,0)</f>
        <v/>
      </c>
    </row>
    <row r="2612">
      <c r="A2612" t="n">
        <v>202007</v>
      </c>
      <c r="B2612" t="inlineStr">
        <is>
          <t>07/2020</t>
        </is>
      </c>
      <c r="C2612" t="n">
        <v>1</v>
      </c>
      <c r="D2612" t="inlineStr">
        <is>
          <t>S01</t>
        </is>
      </c>
      <c r="E2612" t="inlineStr">
        <is>
          <t>Nexa Australian Capital Territory (S01)</t>
        </is>
      </c>
      <c r="F2612" t="inlineStr">
        <is>
          <t>Úc</t>
        </is>
      </c>
      <c r="G2612" t="inlineStr">
        <is>
          <t>POS</t>
        </is>
      </c>
      <c r="H2612" s="42" t="n">
        <v>826.96</v>
      </c>
      <c r="I2612" s="42" t="n">
        <v>0</v>
      </c>
      <c r="J2612" s="42" t="n">
        <v>826.96</v>
      </c>
      <c r="K2612" s="42" t="n">
        <v>0</v>
      </c>
      <c r="L2612" s="42" t="n">
        <v>1</v>
      </c>
      <c r="M2612" s="42" t="n">
        <v>5</v>
      </c>
      <c r="N2612" s="42" t="n">
        <v>826.96</v>
      </c>
      <c r="O2612" s="42" t="n">
        <v>826.96</v>
      </c>
      <c r="P2612" s="42" t="n">
        <v>0</v>
      </c>
      <c r="Q2612" s="42" t="n">
        <v>0</v>
      </c>
      <c r="R2612" s="42" t="n">
        <v>0</v>
      </c>
      <c r="S2612" s="42">
        <f>N2612-(J2612-K2612)</f>
        <v/>
      </c>
      <c r="T2612">
        <f>IF(N2612=0,0,IF(AND(ABS(S2612)&gt;Calc!$B$8,ABS(S2612)/ABS(N2612)&gt;Calc!$B$9),1,0))</f>
        <v/>
      </c>
      <c r="U2612">
        <f>IF(AND(A2612=Calc!$B$3,OR(Calc!$B$6="*",G2612=Calc!$B$6),OR(Calc!$B$7="*",F2612=Calc!$B$7)),1,0)</f>
        <v/>
      </c>
      <c r="V2612">
        <f>IF(AND(U2612=1,J2612&gt;0),J2612+ROW()/1000000,0)</f>
        <v/>
      </c>
      <c r="W2612">
        <f>IF(AND(U2612=1,OR(N2612&lt;&gt;0,J2612&lt;&gt;0)),ABS(S2612)+ROW()/1000000,0)</f>
        <v/>
      </c>
      <c r="X2612">
        <f>IF(AND(U2612=1,T2612=1,C2612&lt;&gt;0),ABS(S2612)+ROW()/1000000,0)</f>
        <v/>
      </c>
    </row>
    <row r="2613">
      <c r="A2613" t="n">
        <v>202007</v>
      </c>
      <c r="B2613" t="inlineStr">
        <is>
          <t>07/2020</t>
        </is>
      </c>
      <c r="C2613" t="n">
        <v>4</v>
      </c>
      <c r="D2613" t="inlineStr">
        <is>
          <t>S04</t>
        </is>
      </c>
      <c r="E2613" t="inlineStr">
        <is>
          <t>Nexa Tasmania (S04)</t>
        </is>
      </c>
      <c r="F2613" t="inlineStr">
        <is>
          <t>Úc</t>
        </is>
      </c>
      <c r="G2613" t="inlineStr">
        <is>
          <t>POS</t>
        </is>
      </c>
      <c r="H2613" s="42" t="n">
        <v>0</v>
      </c>
      <c r="I2613" s="42" t="n">
        <v>0</v>
      </c>
      <c r="J2613" s="42" t="n">
        <v>0</v>
      </c>
      <c r="K2613" s="42" t="n">
        <v>268</v>
      </c>
      <c r="L2613" s="42" t="n">
        <v>0</v>
      </c>
      <c r="M2613" s="42" t="n">
        <v>0</v>
      </c>
      <c r="N2613" s="42" t="n">
        <v>-268</v>
      </c>
      <c r="O2613" s="42" t="n">
        <v>0</v>
      </c>
      <c r="P2613" s="42" t="n">
        <v>0</v>
      </c>
      <c r="Q2613" s="42" t="n">
        <v>0</v>
      </c>
      <c r="R2613" s="42" t="n">
        <v>0</v>
      </c>
      <c r="S2613" s="42">
        <f>N2613-(J2613-K2613)</f>
        <v/>
      </c>
      <c r="T2613">
        <f>IF(N2613=0,0,IF(AND(ABS(S2613)&gt;Calc!$B$8,ABS(S2613)/ABS(N2613)&gt;Calc!$B$9),1,0))</f>
        <v/>
      </c>
      <c r="U2613">
        <f>IF(AND(A2613=Calc!$B$3,OR(Calc!$B$6="*",G2613=Calc!$B$6),OR(Calc!$B$7="*",F2613=Calc!$B$7)),1,0)</f>
        <v/>
      </c>
      <c r="V2613">
        <f>IF(AND(U2613=1,J2613&gt;0),J2613+ROW()/1000000,0)</f>
        <v/>
      </c>
      <c r="W2613">
        <f>IF(AND(U2613=1,OR(N2613&lt;&gt;0,J2613&lt;&gt;0)),ABS(S2613)+ROW()/1000000,0)</f>
        <v/>
      </c>
      <c r="X2613">
        <f>IF(AND(U2613=1,T2613=1,C2613&lt;&gt;0),ABS(S2613)+ROW()/1000000,0)</f>
        <v/>
      </c>
    </row>
    <row r="2614">
      <c r="A2614" t="n">
        <v>202007</v>
      </c>
      <c r="B2614" t="inlineStr">
        <is>
          <t>07/2020</t>
        </is>
      </c>
      <c r="C2614" t="n">
        <v>5</v>
      </c>
      <c r="D2614" t="inlineStr">
        <is>
          <t>S05</t>
        </is>
      </c>
      <c r="E2614" t="inlineStr">
        <is>
          <t>Nexa Victoria (S05)</t>
        </is>
      </c>
      <c r="F2614" t="inlineStr">
        <is>
          <t>Úc</t>
        </is>
      </c>
      <c r="G2614" t="inlineStr">
        <is>
          <t>POS</t>
        </is>
      </c>
      <c r="H2614" s="42" t="n">
        <v>11209.66</v>
      </c>
      <c r="I2614" s="42" t="n">
        <v>0</v>
      </c>
      <c r="J2614" s="42" t="n">
        <v>11209.66</v>
      </c>
      <c r="K2614" s="42" t="n">
        <v>0</v>
      </c>
      <c r="L2614" s="42" t="n">
        <v>3</v>
      </c>
      <c r="M2614" s="42" t="n">
        <v>36</v>
      </c>
      <c r="N2614" s="42" t="n">
        <v>11209.66</v>
      </c>
      <c r="O2614" s="42" t="n">
        <v>11209.66</v>
      </c>
      <c r="P2614" s="42" t="n">
        <v>0</v>
      </c>
      <c r="Q2614" s="42" t="n">
        <v>0</v>
      </c>
      <c r="R2614" s="42" t="n">
        <v>0</v>
      </c>
      <c r="S2614" s="42">
        <f>N2614-(J2614-K2614)</f>
        <v/>
      </c>
      <c r="T2614">
        <f>IF(N2614=0,0,IF(AND(ABS(S2614)&gt;Calc!$B$8,ABS(S2614)/ABS(N2614)&gt;Calc!$B$9),1,0))</f>
        <v/>
      </c>
      <c r="U2614">
        <f>IF(AND(A2614=Calc!$B$3,OR(Calc!$B$6="*",G2614=Calc!$B$6),OR(Calc!$B$7="*",F2614=Calc!$B$7)),1,0)</f>
        <v/>
      </c>
      <c r="V2614">
        <f>IF(AND(U2614=1,J2614&gt;0),J2614+ROW()/1000000,0)</f>
        <v/>
      </c>
      <c r="W2614">
        <f>IF(AND(U2614=1,OR(N2614&lt;&gt;0,J2614&lt;&gt;0)),ABS(S2614)+ROW()/1000000,0)</f>
        <v/>
      </c>
      <c r="X2614">
        <f>IF(AND(U2614=1,T2614=1,C2614&lt;&gt;0),ABS(S2614)+ROW()/1000000,0)</f>
        <v/>
      </c>
    </row>
    <row r="2615">
      <c r="A2615" t="n">
        <v>202007</v>
      </c>
      <c r="B2615" t="inlineStr">
        <is>
          <t>07/2020</t>
        </is>
      </c>
      <c r="C2615" t="n">
        <v>6</v>
      </c>
      <c r="D2615" t="inlineStr">
        <is>
          <t>S06</t>
        </is>
      </c>
      <c r="E2615" t="inlineStr">
        <is>
          <t>Nexa Western Australia (S06)</t>
        </is>
      </c>
      <c r="F2615" t="inlineStr">
        <is>
          <t>Úc</t>
        </is>
      </c>
      <c r="G2615" t="inlineStr">
        <is>
          <t>POS</t>
        </is>
      </c>
      <c r="H2615" s="42" t="n">
        <v>7002</v>
      </c>
      <c r="I2615" s="42" t="n">
        <v>0</v>
      </c>
      <c r="J2615" s="42" t="n">
        <v>7002</v>
      </c>
      <c r="K2615" s="42" t="n">
        <v>1475</v>
      </c>
      <c r="L2615" s="42" t="n">
        <v>2</v>
      </c>
      <c r="M2615" s="42" t="n">
        <v>13</v>
      </c>
      <c r="N2615" s="42" t="n">
        <v>5527</v>
      </c>
      <c r="O2615" s="42" t="n">
        <v>7002</v>
      </c>
      <c r="P2615" s="42" t="n">
        <v>0</v>
      </c>
      <c r="Q2615" s="42" t="n">
        <v>0</v>
      </c>
      <c r="R2615" s="42" t="n">
        <v>0</v>
      </c>
      <c r="S2615" s="42">
        <f>N2615-(J2615-K2615)</f>
        <v/>
      </c>
      <c r="T2615">
        <f>IF(N2615=0,0,IF(AND(ABS(S2615)&gt;Calc!$B$8,ABS(S2615)/ABS(N2615)&gt;Calc!$B$9),1,0))</f>
        <v/>
      </c>
      <c r="U2615">
        <f>IF(AND(A2615=Calc!$B$3,OR(Calc!$B$6="*",G2615=Calc!$B$6),OR(Calc!$B$7="*",F2615=Calc!$B$7)),1,0)</f>
        <v/>
      </c>
      <c r="V2615">
        <f>IF(AND(U2615=1,J2615&gt;0),J2615+ROW()/1000000,0)</f>
        <v/>
      </c>
      <c r="W2615">
        <f>IF(AND(U2615=1,OR(N2615&lt;&gt;0,J2615&lt;&gt;0)),ABS(S2615)+ROW()/1000000,0)</f>
        <v/>
      </c>
      <c r="X2615">
        <f>IF(AND(U2615=1,T2615=1,C2615&lt;&gt;0),ABS(S2615)+ROW()/1000000,0)</f>
        <v/>
      </c>
    </row>
    <row r="2616">
      <c r="A2616" t="n">
        <v>202007</v>
      </c>
      <c r="B2616" t="inlineStr">
        <is>
          <t>07/2020</t>
        </is>
      </c>
      <c r="C2616" t="n">
        <v>8</v>
      </c>
      <c r="D2616" t="inlineStr">
        <is>
          <t>S08</t>
        </is>
      </c>
      <c r="E2616" t="inlineStr">
        <is>
          <t>Nexa Newfoundland and Labrador (S08)</t>
        </is>
      </c>
      <c r="F2616" t="inlineStr">
        <is>
          <t>Canada</t>
        </is>
      </c>
      <c r="G2616" t="inlineStr">
        <is>
          <t>POS</t>
        </is>
      </c>
      <c r="H2616" s="42" t="n">
        <v>11547.76</v>
      </c>
      <c r="I2616" s="42" t="n">
        <v>0</v>
      </c>
      <c r="J2616" s="42" t="n">
        <v>11547.76</v>
      </c>
      <c r="K2616" s="42" t="n">
        <v>479.97</v>
      </c>
      <c r="L2616" s="42" t="n">
        <v>6</v>
      </c>
      <c r="M2616" s="42" t="n">
        <v>59</v>
      </c>
      <c r="N2616" s="42" t="n">
        <v>11067.79</v>
      </c>
      <c r="O2616" s="42" t="n">
        <v>11547.76</v>
      </c>
      <c r="P2616" s="42" t="n">
        <v>0</v>
      </c>
      <c r="Q2616" s="42" t="n">
        <v>0</v>
      </c>
      <c r="R2616" s="42" t="n">
        <v>0</v>
      </c>
      <c r="S2616" s="42">
        <f>N2616-(J2616-K2616)</f>
        <v/>
      </c>
      <c r="T2616">
        <f>IF(N2616=0,0,IF(AND(ABS(S2616)&gt;Calc!$B$8,ABS(S2616)/ABS(N2616)&gt;Calc!$B$9),1,0))</f>
        <v/>
      </c>
      <c r="U2616">
        <f>IF(AND(A2616=Calc!$B$3,OR(Calc!$B$6="*",G2616=Calc!$B$6),OR(Calc!$B$7="*",F2616=Calc!$B$7)),1,0)</f>
        <v/>
      </c>
      <c r="V2616">
        <f>IF(AND(U2616=1,J2616&gt;0),J2616+ROW()/1000000,0)</f>
        <v/>
      </c>
      <c r="W2616">
        <f>IF(AND(U2616=1,OR(N2616&lt;&gt;0,J2616&lt;&gt;0)),ABS(S2616)+ROW()/1000000,0)</f>
        <v/>
      </c>
      <c r="X2616">
        <f>IF(AND(U2616=1,T2616=1,C2616&lt;&gt;0),ABS(S2616)+ROW()/1000000,0)</f>
        <v/>
      </c>
    </row>
    <row r="2617">
      <c r="A2617" t="n">
        <v>202007</v>
      </c>
      <c r="B2617" t="inlineStr">
        <is>
          <t>07/2020</t>
        </is>
      </c>
      <c r="C2617" t="n">
        <v>9</v>
      </c>
      <c r="D2617" t="inlineStr">
        <is>
          <t>S09</t>
        </is>
      </c>
      <c r="E2617" t="inlineStr">
        <is>
          <t>Nexa Northwest Territories (S09)</t>
        </is>
      </c>
      <c r="F2617" t="inlineStr">
        <is>
          <t>Canada</t>
        </is>
      </c>
      <c r="G2617" t="inlineStr">
        <is>
          <t>POS</t>
        </is>
      </c>
      <c r="H2617" s="42" t="n">
        <v>1726.27</v>
      </c>
      <c r="I2617" s="42" t="n">
        <v>0</v>
      </c>
      <c r="J2617" s="42" t="n">
        <v>1726.27</v>
      </c>
      <c r="K2617" s="42" t="n">
        <v>0</v>
      </c>
      <c r="L2617" s="42" t="n">
        <v>1</v>
      </c>
      <c r="M2617" s="42" t="n">
        <v>14</v>
      </c>
      <c r="N2617" s="42" t="n">
        <v>1726.27</v>
      </c>
      <c r="O2617" s="42" t="n">
        <v>1726.27</v>
      </c>
      <c r="P2617" s="42" t="n">
        <v>0</v>
      </c>
      <c r="Q2617" s="42" t="n">
        <v>0</v>
      </c>
      <c r="R2617" s="42" t="n">
        <v>0</v>
      </c>
      <c r="S2617" s="42">
        <f>N2617-(J2617-K2617)</f>
        <v/>
      </c>
      <c r="T2617">
        <f>IF(N2617=0,0,IF(AND(ABS(S2617)&gt;Calc!$B$8,ABS(S2617)/ABS(N2617)&gt;Calc!$B$9),1,0))</f>
        <v/>
      </c>
      <c r="U2617">
        <f>IF(AND(A2617=Calc!$B$3,OR(Calc!$B$6="*",G2617=Calc!$B$6),OR(Calc!$B$7="*",F2617=Calc!$B$7)),1,0)</f>
        <v/>
      </c>
      <c r="V2617">
        <f>IF(AND(U2617=1,J2617&gt;0),J2617+ROW()/1000000,0)</f>
        <v/>
      </c>
      <c r="W2617">
        <f>IF(AND(U2617=1,OR(N2617&lt;&gt;0,J2617&lt;&gt;0)),ABS(S2617)+ROW()/1000000,0)</f>
        <v/>
      </c>
      <c r="X2617">
        <f>IF(AND(U2617=1,T2617=1,C2617&lt;&gt;0),ABS(S2617)+ROW()/1000000,0)</f>
        <v/>
      </c>
    </row>
    <row r="2618">
      <c r="A2618" t="n">
        <v>202007</v>
      </c>
      <c r="B2618" t="inlineStr">
        <is>
          <t>07/2020</t>
        </is>
      </c>
      <c r="C2618" t="n">
        <v>10</v>
      </c>
      <c r="D2618" t="inlineStr">
        <is>
          <t>S10</t>
        </is>
      </c>
      <c r="E2618" t="inlineStr">
        <is>
          <t>Nexa Nunavut (S10)</t>
        </is>
      </c>
      <c r="F2618" t="inlineStr">
        <is>
          <t>Canada</t>
        </is>
      </c>
      <c r="G2618" t="inlineStr">
        <is>
          <t>POS</t>
        </is>
      </c>
      <c r="H2618" s="42" t="n">
        <v>4935.83</v>
      </c>
      <c r="I2618" s="42" t="n">
        <v>0</v>
      </c>
      <c r="J2618" s="42" t="n">
        <v>4935.83</v>
      </c>
      <c r="K2618" s="42" t="n">
        <v>26.99</v>
      </c>
      <c r="L2618" s="42" t="n">
        <v>8</v>
      </c>
      <c r="M2618" s="42" t="n">
        <v>44</v>
      </c>
      <c r="N2618" s="42" t="n">
        <v>4908.84</v>
      </c>
      <c r="O2618" s="42" t="n">
        <v>4935.83</v>
      </c>
      <c r="P2618" s="42" t="n">
        <v>0</v>
      </c>
      <c r="Q2618" s="42" t="n">
        <v>0</v>
      </c>
      <c r="R2618" s="42" t="n">
        <v>0</v>
      </c>
      <c r="S2618" s="42">
        <f>N2618-(J2618-K2618)</f>
        <v/>
      </c>
      <c r="T2618">
        <f>IF(N2618=0,0,IF(AND(ABS(S2618)&gt;Calc!$B$8,ABS(S2618)/ABS(N2618)&gt;Calc!$B$9),1,0))</f>
        <v/>
      </c>
      <c r="U2618">
        <f>IF(AND(A2618=Calc!$B$3,OR(Calc!$B$6="*",G2618=Calc!$B$6),OR(Calc!$B$7="*",F2618=Calc!$B$7)),1,0)</f>
        <v/>
      </c>
      <c r="V2618">
        <f>IF(AND(U2618=1,J2618&gt;0),J2618+ROW()/1000000,0)</f>
        <v/>
      </c>
      <c r="W2618">
        <f>IF(AND(U2618=1,OR(N2618&lt;&gt;0,J2618&lt;&gt;0)),ABS(S2618)+ROW()/1000000,0)</f>
        <v/>
      </c>
      <c r="X2618">
        <f>IF(AND(U2618=1,T2618=1,C2618&lt;&gt;0),ABS(S2618)+ROW()/1000000,0)</f>
        <v/>
      </c>
    </row>
    <row r="2619">
      <c r="A2619" t="n">
        <v>202007</v>
      </c>
      <c r="B2619" t="inlineStr">
        <is>
          <t>07/2020</t>
        </is>
      </c>
      <c r="C2619" t="n">
        <v>16</v>
      </c>
      <c r="D2619" t="inlineStr">
        <is>
          <t>S16</t>
        </is>
      </c>
      <c r="E2619" t="inlineStr">
        <is>
          <t>Nexa Limousin (S16)</t>
        </is>
      </c>
      <c r="F2619" t="inlineStr">
        <is>
          <t>Pháp</t>
        </is>
      </c>
      <c r="G2619" t="inlineStr">
        <is>
          <t>POS</t>
        </is>
      </c>
      <c r="H2619" s="42" t="n">
        <v>0</v>
      </c>
      <c r="I2619" s="42" t="n">
        <v>0</v>
      </c>
      <c r="J2619" s="42" t="n">
        <v>0</v>
      </c>
      <c r="K2619" s="42" t="n">
        <v>1030</v>
      </c>
      <c r="L2619" s="42" t="n">
        <v>0</v>
      </c>
      <c r="M2619" s="42" t="n">
        <v>0</v>
      </c>
      <c r="N2619" s="42" t="n">
        <v>-1030</v>
      </c>
      <c r="O2619" s="42" t="n">
        <v>0</v>
      </c>
      <c r="P2619" s="42" t="n">
        <v>0</v>
      </c>
      <c r="Q2619" s="42" t="n">
        <v>0</v>
      </c>
      <c r="R2619" s="42" t="n">
        <v>0</v>
      </c>
      <c r="S2619" s="42">
        <f>N2619-(J2619-K2619)</f>
        <v/>
      </c>
      <c r="T2619">
        <f>IF(N2619=0,0,IF(AND(ABS(S2619)&gt;Calc!$B$8,ABS(S2619)/ABS(N2619)&gt;Calc!$B$9),1,0))</f>
        <v/>
      </c>
      <c r="U2619">
        <f>IF(AND(A2619=Calc!$B$3,OR(Calc!$B$6="*",G2619=Calc!$B$6),OR(Calc!$B$7="*",F2619=Calc!$B$7)),1,0)</f>
        <v/>
      </c>
      <c r="V2619">
        <f>IF(AND(U2619=1,J2619&gt;0),J2619+ROW()/1000000,0)</f>
        <v/>
      </c>
      <c r="W2619">
        <f>IF(AND(U2619=1,OR(N2619&lt;&gt;0,J2619&lt;&gt;0)),ABS(S2619)+ROW()/1000000,0)</f>
        <v/>
      </c>
      <c r="X2619">
        <f>IF(AND(U2619=1,T2619=1,C2619&lt;&gt;0),ABS(S2619)+ROW()/1000000,0)</f>
        <v/>
      </c>
    </row>
    <row r="2620">
      <c r="A2620" t="n">
        <v>202007</v>
      </c>
      <c r="B2620" t="inlineStr">
        <is>
          <t>07/2020</t>
        </is>
      </c>
      <c r="C2620" t="n">
        <v>17</v>
      </c>
      <c r="D2620" t="inlineStr">
        <is>
          <t>S17</t>
        </is>
      </c>
      <c r="E2620" t="inlineStr">
        <is>
          <t>Nexa Martinique (S17)</t>
        </is>
      </c>
      <c r="F2620" t="inlineStr">
        <is>
          <t>Pháp</t>
        </is>
      </c>
      <c r="G2620" t="inlineStr">
        <is>
          <t>POS</t>
        </is>
      </c>
      <c r="H2620" s="42" t="n">
        <v>1076.53</v>
      </c>
      <c r="I2620" s="42" t="n">
        <v>0</v>
      </c>
      <c r="J2620" s="42" t="n">
        <v>1076.53</v>
      </c>
      <c r="K2620" s="42" t="n">
        <v>0</v>
      </c>
      <c r="L2620" s="42" t="n">
        <v>3</v>
      </c>
      <c r="M2620" s="42" t="n">
        <v>16</v>
      </c>
      <c r="N2620" s="42" t="n">
        <v>1076.53</v>
      </c>
      <c r="O2620" s="42" t="n">
        <v>1076.53</v>
      </c>
      <c r="P2620" s="42" t="n">
        <v>0</v>
      </c>
      <c r="Q2620" s="42" t="n">
        <v>0</v>
      </c>
      <c r="R2620" s="42" t="n">
        <v>0</v>
      </c>
      <c r="S2620" s="42">
        <f>N2620-(J2620-K2620)</f>
        <v/>
      </c>
      <c r="T2620">
        <f>IF(N2620=0,0,IF(AND(ABS(S2620)&gt;Calc!$B$8,ABS(S2620)/ABS(N2620)&gt;Calc!$B$9),1,0))</f>
        <v/>
      </c>
      <c r="U2620">
        <f>IF(AND(A2620=Calc!$B$3,OR(Calc!$B$6="*",G2620=Calc!$B$6),OR(Calc!$B$7="*",F2620=Calc!$B$7)),1,0)</f>
        <v/>
      </c>
      <c r="V2620">
        <f>IF(AND(U2620=1,J2620&gt;0),J2620+ROW()/1000000,0)</f>
        <v/>
      </c>
      <c r="W2620">
        <f>IF(AND(U2620=1,OR(N2620&lt;&gt;0,J2620&lt;&gt;0)),ABS(S2620)+ROW()/1000000,0)</f>
        <v/>
      </c>
      <c r="X2620">
        <f>IF(AND(U2620=1,T2620=1,C2620&lt;&gt;0),ABS(S2620)+ROW()/1000000,0)</f>
        <v/>
      </c>
    </row>
    <row r="2621">
      <c r="A2621" t="n">
        <v>202007</v>
      </c>
      <c r="B2621" t="inlineStr">
        <is>
          <t>07/2020</t>
        </is>
      </c>
      <c r="C2621" t="n">
        <v>19</v>
      </c>
      <c r="D2621" t="inlineStr">
        <is>
          <t>S19</t>
        </is>
      </c>
      <c r="E2621" t="inlineStr">
        <is>
          <t>Nexa Berlin (S19)</t>
        </is>
      </c>
      <c r="F2621" t="inlineStr">
        <is>
          <t>Đức</t>
        </is>
      </c>
      <c r="G2621" t="inlineStr">
        <is>
          <t>POS</t>
        </is>
      </c>
      <c r="H2621" s="42" t="n">
        <v>1887.94</v>
      </c>
      <c r="I2621" s="42" t="n">
        <v>0</v>
      </c>
      <c r="J2621" s="42" t="n">
        <v>1887.94</v>
      </c>
      <c r="K2621" s="42" t="n">
        <v>0</v>
      </c>
      <c r="L2621" s="42" t="n">
        <v>2</v>
      </c>
      <c r="M2621" s="42" t="n">
        <v>13</v>
      </c>
      <c r="N2621" s="42" t="n">
        <v>1887.94</v>
      </c>
      <c r="O2621" s="42" t="n">
        <v>1887.94</v>
      </c>
      <c r="P2621" s="42" t="n">
        <v>1</v>
      </c>
      <c r="Q2621" s="42" t="n">
        <v>0</v>
      </c>
      <c r="R2621" s="42" t="n">
        <v>0</v>
      </c>
      <c r="S2621" s="42">
        <f>N2621-(J2621-K2621)</f>
        <v/>
      </c>
      <c r="T2621">
        <f>IF(N2621=0,0,IF(AND(ABS(S2621)&gt;Calc!$B$8,ABS(S2621)/ABS(N2621)&gt;Calc!$B$9),1,0))</f>
        <v/>
      </c>
      <c r="U2621">
        <f>IF(AND(A2621=Calc!$B$3,OR(Calc!$B$6="*",G2621=Calc!$B$6),OR(Calc!$B$7="*",F2621=Calc!$B$7)),1,0)</f>
        <v/>
      </c>
      <c r="V2621">
        <f>IF(AND(U2621=1,J2621&gt;0),J2621+ROW()/1000000,0)</f>
        <v/>
      </c>
      <c r="W2621">
        <f>IF(AND(U2621=1,OR(N2621&lt;&gt;0,J2621&lt;&gt;0)),ABS(S2621)+ROW()/1000000,0)</f>
        <v/>
      </c>
      <c r="X2621">
        <f>IF(AND(U2621=1,T2621=1,C2621&lt;&gt;0),ABS(S2621)+ROW()/1000000,0)</f>
        <v/>
      </c>
    </row>
    <row r="2622">
      <c r="A2622" t="n">
        <v>202007</v>
      </c>
      <c r="B2622" t="inlineStr">
        <is>
          <t>07/2020</t>
        </is>
      </c>
      <c r="C2622" t="n">
        <v>21</v>
      </c>
      <c r="D2622" t="inlineStr">
        <is>
          <t>S21</t>
        </is>
      </c>
      <c r="E2622" t="inlineStr">
        <is>
          <t>Nexa Freie Hansestadt Bremen (S21)</t>
        </is>
      </c>
      <c r="F2622" t="inlineStr">
        <is>
          <t>Đức</t>
        </is>
      </c>
      <c r="G2622" t="inlineStr">
        <is>
          <t>POS</t>
        </is>
      </c>
      <c r="H2622" s="42" t="n">
        <v>8808.540000000001</v>
      </c>
      <c r="I2622" s="42" t="n">
        <v>0</v>
      </c>
      <c r="J2622" s="42" t="n">
        <v>8808.540000000001</v>
      </c>
      <c r="K2622" s="42" t="n">
        <v>0</v>
      </c>
      <c r="L2622" s="42" t="n">
        <v>2</v>
      </c>
      <c r="M2622" s="42" t="n">
        <v>30</v>
      </c>
      <c r="N2622" s="42" t="n">
        <v>8808.540000000001</v>
      </c>
      <c r="O2622" s="42" t="n">
        <v>8808.540000000001</v>
      </c>
      <c r="P2622" s="42" t="n">
        <v>0</v>
      </c>
      <c r="Q2622" s="42" t="n">
        <v>0</v>
      </c>
      <c r="R2622" s="42" t="n">
        <v>0</v>
      </c>
      <c r="S2622" s="42">
        <f>N2622-(J2622-K2622)</f>
        <v/>
      </c>
      <c r="T2622">
        <f>IF(N2622=0,0,IF(AND(ABS(S2622)&gt;Calc!$B$8,ABS(S2622)/ABS(N2622)&gt;Calc!$B$9),1,0))</f>
        <v/>
      </c>
      <c r="U2622">
        <f>IF(AND(A2622=Calc!$B$3,OR(Calc!$B$6="*",G2622=Calc!$B$6),OR(Calc!$B$7="*",F2622=Calc!$B$7)),1,0)</f>
        <v/>
      </c>
      <c r="V2622">
        <f>IF(AND(U2622=1,J2622&gt;0),J2622+ROW()/1000000,0)</f>
        <v/>
      </c>
      <c r="W2622">
        <f>IF(AND(U2622=1,OR(N2622&lt;&gt;0,J2622&lt;&gt;0)),ABS(S2622)+ROW()/1000000,0)</f>
        <v/>
      </c>
      <c r="X2622">
        <f>IF(AND(U2622=1,T2622=1,C2622&lt;&gt;0),ABS(S2622)+ROW()/1000000,0)</f>
        <v/>
      </c>
    </row>
    <row r="2623">
      <c r="A2623" t="n">
        <v>202007</v>
      </c>
      <c r="B2623" t="inlineStr">
        <is>
          <t>07/2020</t>
        </is>
      </c>
      <c r="C2623" t="n">
        <v>22</v>
      </c>
      <c r="D2623" t="inlineStr">
        <is>
          <t>S22</t>
        </is>
      </c>
      <c r="E2623" t="inlineStr">
        <is>
          <t>Nexa Freistaat Thüringen (S22)</t>
        </is>
      </c>
      <c r="F2623" t="inlineStr">
        <is>
          <t>Đức</t>
        </is>
      </c>
      <c r="G2623" t="inlineStr">
        <is>
          <t>POS</t>
        </is>
      </c>
      <c r="H2623" s="42" t="n">
        <v>451.94</v>
      </c>
      <c r="I2623" s="42" t="n">
        <v>0</v>
      </c>
      <c r="J2623" s="42" t="n">
        <v>451.94</v>
      </c>
      <c r="K2623" s="42" t="n">
        <v>0</v>
      </c>
      <c r="L2623" s="42" t="n">
        <v>2</v>
      </c>
      <c r="M2623" s="42" t="n">
        <v>7</v>
      </c>
      <c r="N2623" s="42" t="n">
        <v>3283.87</v>
      </c>
      <c r="O2623" s="42" t="n">
        <v>451.94</v>
      </c>
      <c r="P2623" s="42" t="n">
        <v>1</v>
      </c>
      <c r="Q2623" s="42" t="n">
        <v>0</v>
      </c>
      <c r="R2623" s="42" t="n">
        <v>0</v>
      </c>
      <c r="S2623" s="42">
        <f>N2623-(J2623-K2623)</f>
        <v/>
      </c>
      <c r="T2623">
        <f>IF(N2623=0,0,IF(AND(ABS(S2623)&gt;Calc!$B$8,ABS(S2623)/ABS(N2623)&gt;Calc!$B$9),1,0))</f>
        <v/>
      </c>
      <c r="U2623">
        <f>IF(AND(A2623=Calc!$B$3,OR(Calc!$B$6="*",G2623=Calc!$B$6),OR(Calc!$B$7="*",F2623=Calc!$B$7)),1,0)</f>
        <v/>
      </c>
      <c r="V2623">
        <f>IF(AND(U2623=1,J2623&gt;0),J2623+ROW()/1000000,0)</f>
        <v/>
      </c>
      <c r="W2623">
        <f>IF(AND(U2623=1,OR(N2623&lt;&gt;0,J2623&lt;&gt;0)),ABS(S2623)+ROW()/1000000,0)</f>
        <v/>
      </c>
      <c r="X2623">
        <f>IF(AND(U2623=1,T2623=1,C2623&lt;&gt;0),ABS(S2623)+ROW()/1000000,0)</f>
        <v/>
      </c>
    </row>
    <row r="2624">
      <c r="A2624" t="n">
        <v>202007</v>
      </c>
      <c r="B2624" t="inlineStr">
        <is>
          <t>07/2020</t>
        </is>
      </c>
      <c r="C2624" t="n">
        <v>23</v>
      </c>
      <c r="D2624" t="inlineStr">
        <is>
          <t>S23</t>
        </is>
      </c>
      <c r="E2624" t="inlineStr">
        <is>
          <t>Nexa Hamburg (S23)</t>
        </is>
      </c>
      <c r="F2624" t="inlineStr">
        <is>
          <t>Đức</t>
        </is>
      </c>
      <c r="G2624" t="inlineStr">
        <is>
          <t>POS</t>
        </is>
      </c>
      <c r="H2624" s="42" t="n">
        <v>901.2</v>
      </c>
      <c r="I2624" s="42" t="n">
        <v>0</v>
      </c>
      <c r="J2624" s="42" t="n">
        <v>901.2</v>
      </c>
      <c r="K2624" s="42" t="n">
        <v>0</v>
      </c>
      <c r="L2624" s="42" t="n">
        <v>1</v>
      </c>
      <c r="M2624" s="42" t="n">
        <v>16</v>
      </c>
      <c r="N2624" s="42" t="n">
        <v>901.2</v>
      </c>
      <c r="O2624" s="42" t="n">
        <v>901.2</v>
      </c>
      <c r="P2624" s="42" t="n">
        <v>0</v>
      </c>
      <c r="Q2624" s="42" t="n">
        <v>0</v>
      </c>
      <c r="R2624" s="42" t="n">
        <v>0</v>
      </c>
      <c r="S2624" s="42">
        <f>N2624-(J2624-K2624)</f>
        <v/>
      </c>
      <c r="T2624">
        <f>IF(N2624=0,0,IF(AND(ABS(S2624)&gt;Calc!$B$8,ABS(S2624)/ABS(N2624)&gt;Calc!$B$9),1,0))</f>
        <v/>
      </c>
      <c r="U2624">
        <f>IF(AND(A2624=Calc!$B$3,OR(Calc!$B$6="*",G2624=Calc!$B$6),OR(Calc!$B$7="*",F2624=Calc!$B$7)),1,0)</f>
        <v/>
      </c>
      <c r="V2624">
        <f>IF(AND(U2624=1,J2624&gt;0),J2624+ROW()/1000000,0)</f>
        <v/>
      </c>
      <c r="W2624">
        <f>IF(AND(U2624=1,OR(N2624&lt;&gt;0,J2624&lt;&gt;0)),ABS(S2624)+ROW()/1000000,0)</f>
        <v/>
      </c>
      <c r="X2624">
        <f>IF(AND(U2624=1,T2624=1,C2624&lt;&gt;0),ABS(S2624)+ROW()/1000000,0)</f>
        <v/>
      </c>
    </row>
    <row r="2625">
      <c r="A2625" t="n">
        <v>202007</v>
      </c>
      <c r="B2625" t="inlineStr">
        <is>
          <t>07/2020</t>
        </is>
      </c>
      <c r="C2625" t="n">
        <v>24</v>
      </c>
      <c r="D2625" t="inlineStr">
        <is>
          <t>S24</t>
        </is>
      </c>
      <c r="E2625" t="inlineStr">
        <is>
          <t>Nexa Hessen (S24)</t>
        </is>
      </c>
      <c r="F2625" t="inlineStr">
        <is>
          <t>Đức</t>
        </is>
      </c>
      <c r="G2625" t="inlineStr">
        <is>
          <t>POS</t>
        </is>
      </c>
      <c r="H2625" s="42" t="n">
        <v>8063.51</v>
      </c>
      <c r="I2625" s="42" t="n">
        <v>0</v>
      </c>
      <c r="J2625" s="42" t="n">
        <v>8063.51</v>
      </c>
      <c r="K2625" s="42" t="n">
        <v>0</v>
      </c>
      <c r="L2625" s="42" t="n">
        <v>5</v>
      </c>
      <c r="M2625" s="42" t="n">
        <v>31</v>
      </c>
      <c r="N2625" s="42" t="n">
        <v>8063.51</v>
      </c>
      <c r="O2625" s="42" t="n">
        <v>8063.51</v>
      </c>
      <c r="P2625" s="42" t="n">
        <v>1</v>
      </c>
      <c r="Q2625" s="42" t="n">
        <v>0</v>
      </c>
      <c r="R2625" s="42" t="n">
        <v>0</v>
      </c>
      <c r="S2625" s="42">
        <f>N2625-(J2625-K2625)</f>
        <v/>
      </c>
      <c r="T2625">
        <f>IF(N2625=0,0,IF(AND(ABS(S2625)&gt;Calc!$B$8,ABS(S2625)/ABS(N2625)&gt;Calc!$B$9),1,0))</f>
        <v/>
      </c>
      <c r="U2625">
        <f>IF(AND(A2625=Calc!$B$3,OR(Calc!$B$6="*",G2625=Calc!$B$6),OR(Calc!$B$7="*",F2625=Calc!$B$7)),1,0)</f>
        <v/>
      </c>
      <c r="V2625">
        <f>IF(AND(U2625=1,J2625&gt;0),J2625+ROW()/1000000,0)</f>
        <v/>
      </c>
      <c r="W2625">
        <f>IF(AND(U2625=1,OR(N2625&lt;&gt;0,J2625&lt;&gt;0)),ABS(S2625)+ROW()/1000000,0)</f>
        <v/>
      </c>
      <c r="X2625">
        <f>IF(AND(U2625=1,T2625=1,C2625&lt;&gt;0),ABS(S2625)+ROW()/1000000,0)</f>
        <v/>
      </c>
    </row>
    <row r="2626">
      <c r="A2626" t="n">
        <v>202007</v>
      </c>
      <c r="B2626" t="inlineStr">
        <is>
          <t>07/2020</t>
        </is>
      </c>
      <c r="C2626" t="n">
        <v>26</v>
      </c>
      <c r="D2626" t="inlineStr">
        <is>
          <t>S26</t>
        </is>
      </c>
      <c r="E2626" t="inlineStr">
        <is>
          <t>Nexa Saarland (S26)</t>
        </is>
      </c>
      <c r="F2626" t="inlineStr">
        <is>
          <t>Đức</t>
        </is>
      </c>
      <c r="G2626" t="inlineStr">
        <is>
          <t>POS</t>
        </is>
      </c>
      <c r="H2626" s="42" t="n">
        <v>6805.27</v>
      </c>
      <c r="I2626" s="42" t="n">
        <v>0</v>
      </c>
      <c r="J2626" s="42" t="n">
        <v>6805.27</v>
      </c>
      <c r="K2626" s="42" t="n">
        <v>0</v>
      </c>
      <c r="L2626" s="42" t="n">
        <v>2</v>
      </c>
      <c r="M2626" s="42" t="n">
        <v>37</v>
      </c>
      <c r="N2626" s="42" t="n">
        <v>6805.27</v>
      </c>
      <c r="O2626" s="42" t="n">
        <v>6805.27</v>
      </c>
      <c r="P2626" s="42" t="n">
        <v>0</v>
      </c>
      <c r="Q2626" s="42" t="n">
        <v>0</v>
      </c>
      <c r="R2626" s="42" t="n">
        <v>0</v>
      </c>
      <c r="S2626" s="42">
        <f>N2626-(J2626-K2626)</f>
        <v/>
      </c>
      <c r="T2626">
        <f>IF(N2626=0,0,IF(AND(ABS(S2626)&gt;Calc!$B$8,ABS(S2626)/ABS(N2626)&gt;Calc!$B$9),1,0))</f>
        <v/>
      </c>
      <c r="U2626">
        <f>IF(AND(A2626=Calc!$B$3,OR(Calc!$B$6="*",G2626=Calc!$B$6),OR(Calc!$B$7="*",F2626=Calc!$B$7)),1,0)</f>
        <v/>
      </c>
      <c r="V2626">
        <f>IF(AND(U2626=1,J2626&gt;0),J2626+ROW()/1000000,0)</f>
        <v/>
      </c>
      <c r="W2626">
        <f>IF(AND(U2626=1,OR(N2626&lt;&gt;0,J2626&lt;&gt;0)),ABS(S2626)+ROW()/1000000,0)</f>
        <v/>
      </c>
      <c r="X2626">
        <f>IF(AND(U2626=1,T2626=1,C2626&lt;&gt;0),ABS(S2626)+ROW()/1000000,0)</f>
        <v/>
      </c>
    </row>
    <row r="2627">
      <c r="A2627" t="n">
        <v>202007</v>
      </c>
      <c r="B2627" t="inlineStr">
        <is>
          <t>07/2020</t>
        </is>
      </c>
      <c r="C2627" t="n">
        <v>27</v>
      </c>
      <c r="D2627" t="inlineStr">
        <is>
          <t>S27</t>
        </is>
      </c>
      <c r="E2627" t="inlineStr">
        <is>
          <t>Nexa Sachsen-Anhalt (S27)</t>
        </is>
      </c>
      <c r="F2627" t="inlineStr">
        <is>
          <t>Đức</t>
        </is>
      </c>
      <c r="G2627" t="inlineStr">
        <is>
          <t>POS</t>
        </is>
      </c>
      <c r="H2627" s="42" t="n">
        <v>2945.92</v>
      </c>
      <c r="I2627" s="42" t="n">
        <v>0</v>
      </c>
      <c r="J2627" s="42" t="n">
        <v>2945.92</v>
      </c>
      <c r="K2627" s="42" t="n">
        <v>1396</v>
      </c>
      <c r="L2627" s="42" t="n">
        <v>3</v>
      </c>
      <c r="M2627" s="42" t="n">
        <v>18</v>
      </c>
      <c r="N2627" s="42" t="n">
        <v>1549.92</v>
      </c>
      <c r="O2627" s="42" t="n">
        <v>2945.92</v>
      </c>
      <c r="P2627" s="42" t="n">
        <v>0</v>
      </c>
      <c r="Q2627" s="42" t="n">
        <v>0</v>
      </c>
      <c r="R2627" s="42" t="n">
        <v>0</v>
      </c>
      <c r="S2627" s="42">
        <f>N2627-(J2627-K2627)</f>
        <v/>
      </c>
      <c r="T2627">
        <f>IF(N2627=0,0,IF(AND(ABS(S2627)&gt;Calc!$B$8,ABS(S2627)/ABS(N2627)&gt;Calc!$B$9),1,0))</f>
        <v/>
      </c>
      <c r="U2627">
        <f>IF(AND(A2627=Calc!$B$3,OR(Calc!$B$6="*",G2627=Calc!$B$6),OR(Calc!$B$7="*",F2627=Calc!$B$7)),1,0)</f>
        <v/>
      </c>
      <c r="V2627">
        <f>IF(AND(U2627=1,J2627&gt;0),J2627+ROW()/1000000,0)</f>
        <v/>
      </c>
      <c r="W2627">
        <f>IF(AND(U2627=1,OR(N2627&lt;&gt;0,J2627&lt;&gt;0)),ABS(S2627)+ROW()/1000000,0)</f>
        <v/>
      </c>
      <c r="X2627">
        <f>IF(AND(U2627=1,T2627=1,C2627&lt;&gt;0),ABS(S2627)+ROW()/1000000,0)</f>
        <v/>
      </c>
    </row>
    <row r="2628">
      <c r="A2628" t="n">
        <v>202007</v>
      </c>
      <c r="B2628" t="inlineStr">
        <is>
          <t>07/2020</t>
        </is>
      </c>
      <c r="C2628" t="n">
        <v>30</v>
      </c>
      <c r="D2628" t="inlineStr">
        <is>
          <t>S30</t>
        </is>
      </c>
      <c r="E2628" t="inlineStr">
        <is>
          <t>Nexa Pesaro (S30)</t>
        </is>
      </c>
      <c r="F2628" t="inlineStr">
        <is>
          <t>Ý</t>
        </is>
      </c>
      <c r="G2628" t="inlineStr">
        <is>
          <t>POS</t>
        </is>
      </c>
      <c r="H2628" s="42" t="n">
        <v>12218.25</v>
      </c>
      <c r="I2628" s="42" t="n">
        <v>0</v>
      </c>
      <c r="J2628" s="42" t="n">
        <v>12218.25</v>
      </c>
      <c r="K2628" s="42" t="n">
        <v>0</v>
      </c>
      <c r="L2628" s="42" t="n">
        <v>6</v>
      </c>
      <c r="M2628" s="42" t="n">
        <v>40</v>
      </c>
      <c r="N2628" s="42" t="n">
        <v>12218.25</v>
      </c>
      <c r="O2628" s="42" t="n">
        <v>12218.25</v>
      </c>
      <c r="P2628" s="42" t="n">
        <v>0</v>
      </c>
      <c r="Q2628" s="42" t="n">
        <v>0</v>
      </c>
      <c r="R2628" s="42" t="n">
        <v>0</v>
      </c>
      <c r="S2628" s="42">
        <f>N2628-(J2628-K2628)</f>
        <v/>
      </c>
      <c r="T2628">
        <f>IF(N2628=0,0,IF(AND(ABS(S2628)&gt;Calc!$B$8,ABS(S2628)/ABS(N2628)&gt;Calc!$B$9),1,0))</f>
        <v/>
      </c>
      <c r="U2628">
        <f>IF(AND(A2628=Calc!$B$3,OR(Calc!$B$6="*",G2628=Calc!$B$6),OR(Calc!$B$7="*",F2628=Calc!$B$7)),1,0)</f>
        <v/>
      </c>
      <c r="V2628">
        <f>IF(AND(U2628=1,J2628&gt;0),J2628+ROW()/1000000,0)</f>
        <v/>
      </c>
      <c r="W2628">
        <f>IF(AND(U2628=1,OR(N2628&lt;&gt;0,J2628&lt;&gt;0)),ABS(S2628)+ROW()/1000000,0)</f>
        <v/>
      </c>
      <c r="X2628">
        <f>IF(AND(U2628=1,T2628=1,C2628&lt;&gt;0),ABS(S2628)+ROW()/1000000,0)</f>
        <v/>
      </c>
    </row>
    <row r="2629">
      <c r="A2629" t="n">
        <v>202007</v>
      </c>
      <c r="B2629" t="inlineStr">
        <is>
          <t>07/2020</t>
        </is>
      </c>
      <c r="C2629" t="n">
        <v>31</v>
      </c>
      <c r="D2629" t="inlineStr">
        <is>
          <t>S31</t>
        </is>
      </c>
      <c r="E2629" t="inlineStr">
        <is>
          <t>Nexa Drenthe (S31)</t>
        </is>
      </c>
      <c r="F2629" t="inlineStr">
        <is>
          <t>Hà Lan</t>
        </is>
      </c>
      <c r="G2629" t="inlineStr">
        <is>
          <t>POS</t>
        </is>
      </c>
      <c r="H2629" s="42" t="n">
        <v>1808.39</v>
      </c>
      <c r="I2629" s="42" t="n">
        <v>0</v>
      </c>
      <c r="J2629" s="42" t="n">
        <v>1808.39</v>
      </c>
      <c r="K2629" s="42" t="n">
        <v>0</v>
      </c>
      <c r="L2629" s="42" t="n">
        <v>3</v>
      </c>
      <c r="M2629" s="42" t="n">
        <v>23</v>
      </c>
      <c r="N2629" s="42" t="n">
        <v>1808.39</v>
      </c>
      <c r="O2629" s="42" t="n">
        <v>1808.39</v>
      </c>
      <c r="P2629" s="42" t="n">
        <v>0</v>
      </c>
      <c r="Q2629" s="42" t="n">
        <v>0</v>
      </c>
      <c r="R2629" s="42" t="n">
        <v>0</v>
      </c>
      <c r="S2629" s="42">
        <f>N2629-(J2629-K2629)</f>
        <v/>
      </c>
      <c r="T2629">
        <f>IF(N2629=0,0,IF(AND(ABS(S2629)&gt;Calc!$B$8,ABS(S2629)/ABS(N2629)&gt;Calc!$B$9),1,0))</f>
        <v/>
      </c>
      <c r="U2629">
        <f>IF(AND(A2629=Calc!$B$3,OR(Calc!$B$6="*",G2629=Calc!$B$6),OR(Calc!$B$7="*",F2629=Calc!$B$7)),1,0)</f>
        <v/>
      </c>
      <c r="V2629">
        <f>IF(AND(U2629=1,J2629&gt;0),J2629+ROW()/1000000,0)</f>
        <v/>
      </c>
      <c r="W2629">
        <f>IF(AND(U2629=1,OR(N2629&lt;&gt;0,J2629&lt;&gt;0)),ABS(S2629)+ROW()/1000000,0)</f>
        <v/>
      </c>
      <c r="X2629">
        <f>IF(AND(U2629=1,T2629=1,C2629&lt;&gt;0),ABS(S2629)+ROW()/1000000,0)</f>
        <v/>
      </c>
    </row>
    <row r="2630">
      <c r="A2630" t="n">
        <v>202007</v>
      </c>
      <c r="B2630" t="inlineStr">
        <is>
          <t>07/2020</t>
        </is>
      </c>
      <c r="C2630" t="n">
        <v>32</v>
      </c>
      <c r="D2630" t="inlineStr">
        <is>
          <t>S32</t>
        </is>
      </c>
      <c r="E2630" t="inlineStr">
        <is>
          <t>Nexa Flevoland (S32)</t>
        </is>
      </c>
      <c r="F2630" t="inlineStr">
        <is>
          <t>Hà Lan</t>
        </is>
      </c>
      <c r="G2630" t="inlineStr">
        <is>
          <t>POS</t>
        </is>
      </c>
      <c r="H2630" s="42" t="n">
        <v>6552.49</v>
      </c>
      <c r="I2630" s="42" t="n">
        <v>0</v>
      </c>
      <c r="J2630" s="42" t="n">
        <v>6552.49</v>
      </c>
      <c r="K2630" s="42" t="n">
        <v>0</v>
      </c>
      <c r="L2630" s="42" t="n">
        <v>4</v>
      </c>
      <c r="M2630" s="42" t="n">
        <v>21</v>
      </c>
      <c r="N2630" s="42" t="n">
        <v>6552.49</v>
      </c>
      <c r="O2630" s="42" t="n">
        <v>6552.49</v>
      </c>
      <c r="P2630" s="42" t="n">
        <v>0</v>
      </c>
      <c r="Q2630" s="42" t="n">
        <v>0</v>
      </c>
      <c r="R2630" s="42" t="n">
        <v>0</v>
      </c>
      <c r="S2630" s="42">
        <f>N2630-(J2630-K2630)</f>
        <v/>
      </c>
      <c r="T2630">
        <f>IF(N2630=0,0,IF(AND(ABS(S2630)&gt;Calc!$B$8,ABS(S2630)/ABS(N2630)&gt;Calc!$B$9),1,0))</f>
        <v/>
      </c>
      <c r="U2630">
        <f>IF(AND(A2630=Calc!$B$3,OR(Calc!$B$6="*",G2630=Calc!$B$6),OR(Calc!$B$7="*",F2630=Calc!$B$7)),1,0)</f>
        <v/>
      </c>
      <c r="V2630">
        <f>IF(AND(U2630=1,J2630&gt;0),J2630+ROW()/1000000,0)</f>
        <v/>
      </c>
      <c r="W2630">
        <f>IF(AND(U2630=1,OR(N2630&lt;&gt;0,J2630&lt;&gt;0)),ABS(S2630)+ROW()/1000000,0)</f>
        <v/>
      </c>
      <c r="X2630">
        <f>IF(AND(U2630=1,T2630=1,C2630&lt;&gt;0),ABS(S2630)+ROW()/1000000,0)</f>
        <v/>
      </c>
    </row>
    <row r="2631">
      <c r="A2631" t="n">
        <v>202007</v>
      </c>
      <c r="B2631" t="inlineStr">
        <is>
          <t>07/2020</t>
        </is>
      </c>
      <c r="C2631" t="n">
        <v>33</v>
      </c>
      <c r="D2631" t="inlineStr">
        <is>
          <t>S33</t>
        </is>
      </c>
      <c r="E2631" t="inlineStr">
        <is>
          <t>Nexa Friesland (S33)</t>
        </is>
      </c>
      <c r="F2631" t="inlineStr">
        <is>
          <t>Hà Lan</t>
        </is>
      </c>
      <c r="G2631" t="inlineStr">
        <is>
          <t>POS</t>
        </is>
      </c>
      <c r="H2631" s="42" t="n">
        <v>5131.03</v>
      </c>
      <c r="I2631" s="42" t="n">
        <v>0</v>
      </c>
      <c r="J2631" s="42" t="n">
        <v>5131.03</v>
      </c>
      <c r="K2631" s="42" t="n">
        <v>0</v>
      </c>
      <c r="L2631" s="42" t="n">
        <v>1</v>
      </c>
      <c r="M2631" s="42" t="n">
        <v>27</v>
      </c>
      <c r="N2631" s="42" t="n">
        <v>5131.03</v>
      </c>
      <c r="O2631" s="42" t="n">
        <v>5131.03</v>
      </c>
      <c r="P2631" s="42" t="n">
        <v>0</v>
      </c>
      <c r="Q2631" s="42" t="n">
        <v>0</v>
      </c>
      <c r="R2631" s="42" t="n">
        <v>0</v>
      </c>
      <c r="S2631" s="42">
        <f>N2631-(J2631-K2631)</f>
        <v/>
      </c>
      <c r="T2631">
        <f>IF(N2631=0,0,IF(AND(ABS(S2631)&gt;Calc!$B$8,ABS(S2631)/ABS(N2631)&gt;Calc!$B$9),1,0))</f>
        <v/>
      </c>
      <c r="U2631">
        <f>IF(AND(A2631=Calc!$B$3,OR(Calc!$B$6="*",G2631=Calc!$B$6),OR(Calc!$B$7="*",F2631=Calc!$B$7)),1,0)</f>
        <v/>
      </c>
      <c r="V2631">
        <f>IF(AND(U2631=1,J2631&gt;0),J2631+ROW()/1000000,0)</f>
        <v/>
      </c>
      <c r="W2631">
        <f>IF(AND(U2631=1,OR(N2631&lt;&gt;0,J2631&lt;&gt;0)),ABS(S2631)+ROW()/1000000,0)</f>
        <v/>
      </c>
      <c r="X2631">
        <f>IF(AND(U2631=1,T2631=1,C2631&lt;&gt;0),ABS(S2631)+ROW()/1000000,0)</f>
        <v/>
      </c>
    </row>
    <row r="2632">
      <c r="A2632" t="n">
        <v>202007</v>
      </c>
      <c r="B2632" t="inlineStr">
        <is>
          <t>07/2020</t>
        </is>
      </c>
      <c r="C2632" t="n">
        <v>34</v>
      </c>
      <c r="D2632" t="inlineStr">
        <is>
          <t>S34</t>
        </is>
      </c>
      <c r="E2632" t="inlineStr">
        <is>
          <t>Nexa Groningen (S34)</t>
        </is>
      </c>
      <c r="F2632" t="inlineStr">
        <is>
          <t>Hà Lan</t>
        </is>
      </c>
      <c r="G2632" t="inlineStr">
        <is>
          <t>POS</t>
        </is>
      </c>
      <c r="H2632" s="42" t="n">
        <v>7107</v>
      </c>
      <c r="I2632" s="42" t="n">
        <v>0</v>
      </c>
      <c r="J2632" s="42" t="n">
        <v>7107</v>
      </c>
      <c r="K2632" s="42" t="n">
        <v>0</v>
      </c>
      <c r="L2632" s="42" t="n">
        <v>2</v>
      </c>
      <c r="M2632" s="42" t="n">
        <v>31</v>
      </c>
      <c r="N2632" s="42" t="n">
        <v>7107</v>
      </c>
      <c r="O2632" s="42" t="n">
        <v>7107</v>
      </c>
      <c r="P2632" s="42" t="n">
        <v>0</v>
      </c>
      <c r="Q2632" s="42" t="n">
        <v>0</v>
      </c>
      <c r="R2632" s="42" t="n">
        <v>0</v>
      </c>
      <c r="S2632" s="42">
        <f>N2632-(J2632-K2632)</f>
        <v/>
      </c>
      <c r="T2632">
        <f>IF(N2632=0,0,IF(AND(ABS(S2632)&gt;Calc!$B$8,ABS(S2632)/ABS(N2632)&gt;Calc!$B$9),1,0))</f>
        <v/>
      </c>
      <c r="U2632">
        <f>IF(AND(A2632=Calc!$B$3,OR(Calc!$B$6="*",G2632=Calc!$B$6),OR(Calc!$B$7="*",F2632=Calc!$B$7)),1,0)</f>
        <v/>
      </c>
      <c r="V2632">
        <f>IF(AND(U2632=1,J2632&gt;0),J2632+ROW()/1000000,0)</f>
        <v/>
      </c>
      <c r="W2632">
        <f>IF(AND(U2632=1,OR(N2632&lt;&gt;0,J2632&lt;&gt;0)),ABS(S2632)+ROW()/1000000,0)</f>
        <v/>
      </c>
      <c r="X2632">
        <f>IF(AND(U2632=1,T2632=1,C2632&lt;&gt;0),ABS(S2632)+ROW()/1000000,0)</f>
        <v/>
      </c>
    </row>
    <row r="2633">
      <c r="A2633" t="n">
        <v>202007</v>
      </c>
      <c r="B2633" t="inlineStr">
        <is>
          <t>07/2020</t>
        </is>
      </c>
      <c r="C2633" t="n">
        <v>36</v>
      </c>
      <c r="D2633" t="inlineStr">
        <is>
          <t>S36</t>
        </is>
      </c>
      <c r="E2633" t="inlineStr">
        <is>
          <t>Nexa Armagh (S36)</t>
        </is>
      </c>
      <c r="F2633" t="inlineStr">
        <is>
          <t>Anh</t>
        </is>
      </c>
      <c r="G2633" t="inlineStr">
        <is>
          <t>POS</t>
        </is>
      </c>
      <c r="H2633" s="42" t="n">
        <v>9528.33</v>
      </c>
      <c r="I2633" s="42" t="n">
        <v>0</v>
      </c>
      <c r="J2633" s="42" t="n">
        <v>9528.33</v>
      </c>
      <c r="K2633" s="42" t="n">
        <v>999.5</v>
      </c>
      <c r="L2633" s="42" t="n">
        <v>4</v>
      </c>
      <c r="M2633" s="42" t="n">
        <v>37</v>
      </c>
      <c r="N2633" s="42" t="n">
        <v>8528.83</v>
      </c>
      <c r="O2633" s="42" t="n">
        <v>9528.33</v>
      </c>
      <c r="P2633" s="42" t="n">
        <v>0</v>
      </c>
      <c r="Q2633" s="42" t="n">
        <v>0</v>
      </c>
      <c r="R2633" s="42" t="n">
        <v>0</v>
      </c>
      <c r="S2633" s="42">
        <f>N2633-(J2633-K2633)</f>
        <v/>
      </c>
      <c r="T2633">
        <f>IF(N2633=0,0,IF(AND(ABS(S2633)&gt;Calc!$B$8,ABS(S2633)/ABS(N2633)&gt;Calc!$B$9),1,0))</f>
        <v/>
      </c>
      <c r="U2633">
        <f>IF(AND(A2633=Calc!$B$3,OR(Calc!$B$6="*",G2633=Calc!$B$6),OR(Calc!$B$7="*",F2633=Calc!$B$7)),1,0)</f>
        <v/>
      </c>
      <c r="V2633">
        <f>IF(AND(U2633=1,J2633&gt;0),J2633+ROW()/1000000,0)</f>
        <v/>
      </c>
      <c r="W2633">
        <f>IF(AND(U2633=1,OR(N2633&lt;&gt;0,J2633&lt;&gt;0)),ABS(S2633)+ROW()/1000000,0)</f>
        <v/>
      </c>
      <c r="X2633">
        <f>IF(AND(U2633=1,T2633=1,C2633&lt;&gt;0),ABS(S2633)+ROW()/1000000,0)</f>
        <v/>
      </c>
    </row>
    <row r="2634">
      <c r="A2634" t="n">
        <v>202007</v>
      </c>
      <c r="B2634" t="inlineStr">
        <is>
          <t>07/2020</t>
        </is>
      </c>
      <c r="C2634" t="n">
        <v>37</v>
      </c>
      <c r="D2634" t="inlineStr">
        <is>
          <t>S37</t>
        </is>
      </c>
      <c r="E2634" t="inlineStr">
        <is>
          <t>Nexa Ayrshire (S37)</t>
        </is>
      </c>
      <c r="F2634" t="inlineStr">
        <is>
          <t>Anh</t>
        </is>
      </c>
      <c r="G2634" t="inlineStr">
        <is>
          <t>POS</t>
        </is>
      </c>
      <c r="H2634" s="42" t="n">
        <v>234.98</v>
      </c>
      <c r="I2634" s="42" t="n">
        <v>0</v>
      </c>
      <c r="J2634" s="42" t="n">
        <v>234.98</v>
      </c>
      <c r="K2634" s="42" t="n">
        <v>0</v>
      </c>
      <c r="L2634" s="42" t="n">
        <v>2</v>
      </c>
      <c r="M2634" s="42" t="n">
        <v>3</v>
      </c>
      <c r="N2634" s="42" t="n">
        <v>234.98</v>
      </c>
      <c r="O2634" s="42" t="n">
        <v>234.98</v>
      </c>
      <c r="P2634" s="42" t="n">
        <v>0</v>
      </c>
      <c r="Q2634" s="42" t="n">
        <v>0</v>
      </c>
      <c r="R2634" s="42" t="n">
        <v>0</v>
      </c>
      <c r="S2634" s="42">
        <f>N2634-(J2634-K2634)</f>
        <v/>
      </c>
      <c r="T2634">
        <f>IF(N2634=0,0,IF(AND(ABS(S2634)&gt;Calc!$B$8,ABS(S2634)/ABS(N2634)&gt;Calc!$B$9),1,0))</f>
        <v/>
      </c>
      <c r="U2634">
        <f>IF(AND(A2634=Calc!$B$3,OR(Calc!$B$6="*",G2634=Calc!$B$6),OR(Calc!$B$7="*",F2634=Calc!$B$7)),1,0)</f>
        <v/>
      </c>
      <c r="V2634">
        <f>IF(AND(U2634=1,J2634&gt;0),J2634+ROW()/1000000,0)</f>
        <v/>
      </c>
      <c r="W2634">
        <f>IF(AND(U2634=1,OR(N2634&lt;&gt;0,J2634&lt;&gt;0)),ABS(S2634)+ROW()/1000000,0)</f>
        <v/>
      </c>
      <c r="X2634">
        <f>IF(AND(U2634=1,T2634=1,C2634&lt;&gt;0),ABS(S2634)+ROW()/1000000,0)</f>
        <v/>
      </c>
    </row>
    <row r="2635">
      <c r="A2635" t="n">
        <v>202007</v>
      </c>
      <c r="B2635" t="inlineStr">
        <is>
          <t>07/2020</t>
        </is>
      </c>
      <c r="C2635" t="n">
        <v>38</v>
      </c>
      <c r="D2635" t="inlineStr">
        <is>
          <t>S38</t>
        </is>
      </c>
      <c r="E2635" t="inlineStr">
        <is>
          <t>Nexa Belfast (S38)</t>
        </is>
      </c>
      <c r="F2635" t="inlineStr">
        <is>
          <t>Anh</t>
        </is>
      </c>
      <c r="G2635" t="inlineStr">
        <is>
          <t>POS</t>
        </is>
      </c>
      <c r="H2635" s="42" t="n">
        <v>2184.83</v>
      </c>
      <c r="I2635" s="42" t="n">
        <v>0</v>
      </c>
      <c r="J2635" s="42" t="n">
        <v>2184.83</v>
      </c>
      <c r="K2635" s="42" t="n">
        <v>13.5</v>
      </c>
      <c r="L2635" s="42" t="n">
        <v>4</v>
      </c>
      <c r="M2635" s="42" t="n">
        <v>12</v>
      </c>
      <c r="N2635" s="42" t="n">
        <v>2171.33</v>
      </c>
      <c r="O2635" s="42" t="n">
        <v>2184.83</v>
      </c>
      <c r="P2635" s="42" t="n">
        <v>0</v>
      </c>
      <c r="Q2635" s="42" t="n">
        <v>0</v>
      </c>
      <c r="R2635" s="42" t="n">
        <v>0</v>
      </c>
      <c r="S2635" s="42">
        <f>N2635-(J2635-K2635)</f>
        <v/>
      </c>
      <c r="T2635">
        <f>IF(N2635=0,0,IF(AND(ABS(S2635)&gt;Calc!$B$8,ABS(S2635)/ABS(N2635)&gt;Calc!$B$9),1,0))</f>
        <v/>
      </c>
      <c r="U2635">
        <f>IF(AND(A2635=Calc!$B$3,OR(Calc!$B$6="*",G2635=Calc!$B$6),OR(Calc!$B$7="*",F2635=Calc!$B$7)),1,0)</f>
        <v/>
      </c>
      <c r="V2635">
        <f>IF(AND(U2635=1,J2635&gt;0),J2635+ROW()/1000000,0)</f>
        <v/>
      </c>
      <c r="W2635">
        <f>IF(AND(U2635=1,OR(N2635&lt;&gt;0,J2635&lt;&gt;0)),ABS(S2635)+ROW()/1000000,0)</f>
        <v/>
      </c>
      <c r="X2635">
        <f>IF(AND(U2635=1,T2635=1,C2635&lt;&gt;0),ABS(S2635)+ROW()/1000000,0)</f>
        <v/>
      </c>
    </row>
    <row r="2636">
      <c r="A2636" t="n">
        <v>202007</v>
      </c>
      <c r="B2636" t="inlineStr">
        <is>
          <t>07/2020</t>
        </is>
      </c>
      <c r="C2636" t="n">
        <v>39</v>
      </c>
      <c r="D2636" t="inlineStr">
        <is>
          <t>S39</t>
        </is>
      </c>
      <c r="E2636" t="inlineStr">
        <is>
          <t>Nexa Blaenau Gwent (S39)</t>
        </is>
      </c>
      <c r="F2636" t="inlineStr">
        <is>
          <t>Anh</t>
        </is>
      </c>
      <c r="G2636" t="inlineStr">
        <is>
          <t>POS</t>
        </is>
      </c>
      <c r="H2636" s="42" t="n">
        <v>6725.53</v>
      </c>
      <c r="I2636" s="42" t="n">
        <v>0</v>
      </c>
      <c r="J2636" s="42" t="n">
        <v>6725.53</v>
      </c>
      <c r="K2636" s="42" t="n">
        <v>0</v>
      </c>
      <c r="L2636" s="42" t="n">
        <v>4</v>
      </c>
      <c r="M2636" s="42" t="n">
        <v>24</v>
      </c>
      <c r="N2636" s="42" t="n">
        <v>6725.53</v>
      </c>
      <c r="O2636" s="42" t="n">
        <v>6725.53</v>
      </c>
      <c r="P2636" s="42" t="n">
        <v>0</v>
      </c>
      <c r="Q2636" s="42" t="n">
        <v>0</v>
      </c>
      <c r="R2636" s="42" t="n">
        <v>0</v>
      </c>
      <c r="S2636" s="42">
        <f>N2636-(J2636-K2636)</f>
        <v/>
      </c>
      <c r="T2636">
        <f>IF(N2636=0,0,IF(AND(ABS(S2636)&gt;Calc!$B$8,ABS(S2636)/ABS(N2636)&gt;Calc!$B$9),1,0))</f>
        <v/>
      </c>
      <c r="U2636">
        <f>IF(AND(A2636=Calc!$B$3,OR(Calc!$B$6="*",G2636=Calc!$B$6),OR(Calc!$B$7="*",F2636=Calc!$B$7)),1,0)</f>
        <v/>
      </c>
      <c r="V2636">
        <f>IF(AND(U2636=1,J2636&gt;0),J2636+ROW()/1000000,0)</f>
        <v/>
      </c>
      <c r="W2636">
        <f>IF(AND(U2636=1,OR(N2636&lt;&gt;0,J2636&lt;&gt;0)),ABS(S2636)+ROW()/1000000,0)</f>
        <v/>
      </c>
      <c r="X2636">
        <f>IF(AND(U2636=1,T2636=1,C2636&lt;&gt;0),ABS(S2636)+ROW()/1000000,0)</f>
        <v/>
      </c>
    </row>
    <row r="2637">
      <c r="A2637" t="n">
        <v>202007</v>
      </c>
      <c r="B2637" t="inlineStr">
        <is>
          <t>07/2020</t>
        </is>
      </c>
      <c r="C2637" t="n">
        <v>42</v>
      </c>
      <c r="D2637" t="inlineStr">
        <is>
          <t>S42</t>
        </is>
      </c>
      <c r="E2637" t="inlineStr">
        <is>
          <t>Nexa North Down (S42)</t>
        </is>
      </c>
      <c r="F2637" t="inlineStr">
        <is>
          <t>Anh</t>
        </is>
      </c>
      <c r="G2637" t="inlineStr">
        <is>
          <t>POS</t>
        </is>
      </c>
      <c r="H2637" s="42" t="n">
        <v>1370</v>
      </c>
      <c r="I2637" s="42" t="n">
        <v>0</v>
      </c>
      <c r="J2637" s="42" t="n">
        <v>1370</v>
      </c>
      <c r="K2637" s="42" t="n">
        <v>0</v>
      </c>
      <c r="L2637" s="42" t="n">
        <v>2</v>
      </c>
      <c r="M2637" s="42" t="n">
        <v>6</v>
      </c>
      <c r="N2637" s="42" t="n">
        <v>1370</v>
      </c>
      <c r="O2637" s="42" t="n">
        <v>1370</v>
      </c>
      <c r="P2637" s="42" t="n">
        <v>1</v>
      </c>
      <c r="Q2637" s="42" t="n">
        <v>0</v>
      </c>
      <c r="R2637" s="42" t="n">
        <v>0</v>
      </c>
      <c r="S2637" s="42">
        <f>N2637-(J2637-K2637)</f>
        <v/>
      </c>
      <c r="T2637">
        <f>IF(N2637=0,0,IF(AND(ABS(S2637)&gt;Calc!$B$8,ABS(S2637)/ABS(N2637)&gt;Calc!$B$9),1,0))</f>
        <v/>
      </c>
      <c r="U2637">
        <f>IF(AND(A2637=Calc!$B$3,OR(Calc!$B$6="*",G2637=Calc!$B$6),OR(Calc!$B$7="*",F2637=Calc!$B$7)),1,0)</f>
        <v/>
      </c>
      <c r="V2637">
        <f>IF(AND(U2637=1,J2637&gt;0),J2637+ROW()/1000000,0)</f>
        <v/>
      </c>
      <c r="W2637">
        <f>IF(AND(U2637=1,OR(N2637&lt;&gt;0,J2637&lt;&gt;0)),ABS(S2637)+ROW()/1000000,0)</f>
        <v/>
      </c>
      <c r="X2637">
        <f>IF(AND(U2637=1,T2637=1,C2637&lt;&gt;0),ABS(S2637)+ROW()/1000000,0)</f>
        <v/>
      </c>
    </row>
    <row r="2638">
      <c r="A2638" t="n">
        <v>202007</v>
      </c>
      <c r="B2638" t="inlineStr">
        <is>
          <t>07/2020</t>
        </is>
      </c>
      <c r="C2638" t="n">
        <v>43</v>
      </c>
      <c r="D2638" t="inlineStr">
        <is>
          <t>S43</t>
        </is>
      </c>
      <c r="E2638" t="inlineStr">
        <is>
          <t>Nexa Alaska (S43)</t>
        </is>
      </c>
      <c r="F2638" t="inlineStr">
        <is>
          <t>Mỹ</t>
        </is>
      </c>
      <c r="G2638" t="inlineStr">
        <is>
          <t>POS</t>
        </is>
      </c>
      <c r="H2638" s="42" t="n">
        <v>15209.8</v>
      </c>
      <c r="I2638" s="42" t="n">
        <v>0</v>
      </c>
      <c r="J2638" s="42" t="n">
        <v>15209.8</v>
      </c>
      <c r="K2638" s="42" t="n">
        <v>0</v>
      </c>
      <c r="L2638" s="42" t="n">
        <v>5</v>
      </c>
      <c r="M2638" s="42" t="n">
        <v>27</v>
      </c>
      <c r="N2638" s="42" t="n">
        <v>15209.8</v>
      </c>
      <c r="O2638" s="42" t="n">
        <v>15209.8</v>
      </c>
      <c r="P2638" s="42" t="n">
        <v>0</v>
      </c>
      <c r="Q2638" s="42" t="n">
        <v>0</v>
      </c>
      <c r="R2638" s="42" t="n">
        <v>0</v>
      </c>
      <c r="S2638" s="42">
        <f>N2638-(J2638-K2638)</f>
        <v/>
      </c>
      <c r="T2638">
        <f>IF(N2638=0,0,IF(AND(ABS(S2638)&gt;Calc!$B$8,ABS(S2638)/ABS(N2638)&gt;Calc!$B$9),1,0))</f>
        <v/>
      </c>
      <c r="U2638">
        <f>IF(AND(A2638=Calc!$B$3,OR(Calc!$B$6="*",G2638=Calc!$B$6),OR(Calc!$B$7="*",F2638=Calc!$B$7)),1,0)</f>
        <v/>
      </c>
      <c r="V2638">
        <f>IF(AND(U2638=1,J2638&gt;0),J2638+ROW()/1000000,0)</f>
        <v/>
      </c>
      <c r="W2638">
        <f>IF(AND(U2638=1,OR(N2638&lt;&gt;0,J2638&lt;&gt;0)),ABS(S2638)+ROW()/1000000,0)</f>
        <v/>
      </c>
      <c r="X2638">
        <f>IF(AND(U2638=1,T2638=1,C2638&lt;&gt;0),ABS(S2638)+ROW()/1000000,0)</f>
        <v/>
      </c>
    </row>
    <row r="2639">
      <c r="A2639" t="n">
        <v>202007</v>
      </c>
      <c r="B2639" t="inlineStr">
        <is>
          <t>07/2020</t>
        </is>
      </c>
      <c r="C2639" t="n">
        <v>44</v>
      </c>
      <c r="D2639" t="inlineStr">
        <is>
          <t>S44</t>
        </is>
      </c>
      <c r="E2639" t="inlineStr">
        <is>
          <t>Nexa Arkansas (S44)</t>
        </is>
      </c>
      <c r="F2639" t="inlineStr">
        <is>
          <t>Mỹ</t>
        </is>
      </c>
      <c r="G2639" t="inlineStr">
        <is>
          <t>POS</t>
        </is>
      </c>
      <c r="H2639" s="42" t="n">
        <v>2361.29</v>
      </c>
      <c r="I2639" s="42" t="n">
        <v>0</v>
      </c>
      <c r="J2639" s="42" t="n">
        <v>2361.29</v>
      </c>
      <c r="K2639" s="42" t="n">
        <v>289.99</v>
      </c>
      <c r="L2639" s="42" t="n">
        <v>2</v>
      </c>
      <c r="M2639" s="42" t="n">
        <v>23</v>
      </c>
      <c r="N2639" s="42" t="n">
        <v>2071.3</v>
      </c>
      <c r="O2639" s="42" t="n">
        <v>2361.29</v>
      </c>
      <c r="P2639" s="42" t="n">
        <v>0</v>
      </c>
      <c r="Q2639" s="42" t="n">
        <v>0</v>
      </c>
      <c r="R2639" s="42" t="n">
        <v>0</v>
      </c>
      <c r="S2639" s="42">
        <f>N2639-(J2639-K2639)</f>
        <v/>
      </c>
      <c r="T2639">
        <f>IF(N2639=0,0,IF(AND(ABS(S2639)&gt;Calc!$B$8,ABS(S2639)/ABS(N2639)&gt;Calc!$B$9),1,0))</f>
        <v/>
      </c>
      <c r="U2639">
        <f>IF(AND(A2639=Calc!$B$3,OR(Calc!$B$6="*",G2639=Calc!$B$6),OR(Calc!$B$7="*",F2639=Calc!$B$7)),1,0)</f>
        <v/>
      </c>
      <c r="V2639">
        <f>IF(AND(U2639=1,J2639&gt;0),J2639+ROW()/1000000,0)</f>
        <v/>
      </c>
      <c r="W2639">
        <f>IF(AND(U2639=1,OR(N2639&lt;&gt;0,J2639&lt;&gt;0)),ABS(S2639)+ROW()/1000000,0)</f>
        <v/>
      </c>
      <c r="X2639">
        <f>IF(AND(U2639=1,T2639=1,C2639&lt;&gt;0),ABS(S2639)+ROW()/1000000,0)</f>
        <v/>
      </c>
    </row>
    <row r="2640">
      <c r="A2640" t="n">
        <v>202007</v>
      </c>
      <c r="B2640" t="inlineStr">
        <is>
          <t>07/2020</t>
        </is>
      </c>
      <c r="C2640" t="n">
        <v>45</v>
      </c>
      <c r="D2640" t="inlineStr">
        <is>
          <t>S45</t>
        </is>
      </c>
      <c r="E2640" t="inlineStr">
        <is>
          <t>Nexa Connecticut (S45)</t>
        </is>
      </c>
      <c r="F2640" t="inlineStr">
        <is>
          <t>Mỹ</t>
        </is>
      </c>
      <c r="G2640" t="inlineStr">
        <is>
          <t>POS</t>
        </is>
      </c>
      <c r="H2640" s="42" t="n">
        <v>19692</v>
      </c>
      <c r="I2640" s="42" t="n">
        <v>0</v>
      </c>
      <c r="J2640" s="42" t="n">
        <v>19692</v>
      </c>
      <c r="K2640" s="42" t="n">
        <v>95</v>
      </c>
      <c r="L2640" s="42" t="n">
        <v>8</v>
      </c>
      <c r="M2640" s="42" t="n">
        <v>75</v>
      </c>
      <c r="N2640" s="42" t="n">
        <v>19597</v>
      </c>
      <c r="O2640" s="42" t="n">
        <v>19692</v>
      </c>
      <c r="P2640" s="42" t="n">
        <v>0</v>
      </c>
      <c r="Q2640" s="42" t="n">
        <v>0</v>
      </c>
      <c r="R2640" s="42" t="n">
        <v>0</v>
      </c>
      <c r="S2640" s="42">
        <f>N2640-(J2640-K2640)</f>
        <v/>
      </c>
      <c r="T2640">
        <f>IF(N2640=0,0,IF(AND(ABS(S2640)&gt;Calc!$B$8,ABS(S2640)/ABS(N2640)&gt;Calc!$B$9),1,0))</f>
        <v/>
      </c>
      <c r="U2640">
        <f>IF(AND(A2640=Calc!$B$3,OR(Calc!$B$6="*",G2640=Calc!$B$6),OR(Calc!$B$7="*",F2640=Calc!$B$7)),1,0)</f>
        <v/>
      </c>
      <c r="V2640">
        <f>IF(AND(U2640=1,J2640&gt;0),J2640+ROW()/1000000,0)</f>
        <v/>
      </c>
      <c r="W2640">
        <f>IF(AND(U2640=1,OR(N2640&lt;&gt;0,J2640&lt;&gt;0)),ABS(S2640)+ROW()/1000000,0)</f>
        <v/>
      </c>
      <c r="X2640">
        <f>IF(AND(U2640=1,T2640=1,C2640&lt;&gt;0),ABS(S2640)+ROW()/1000000,0)</f>
        <v/>
      </c>
    </row>
    <row r="2641">
      <c r="A2641" t="n">
        <v>202007</v>
      </c>
      <c r="B2641" t="inlineStr">
        <is>
          <t>07/2020</t>
        </is>
      </c>
      <c r="C2641" t="n">
        <v>47</v>
      </c>
      <c r="D2641" t="inlineStr">
        <is>
          <t>S47</t>
        </is>
      </c>
      <c r="E2641" t="inlineStr">
        <is>
          <t>Nexa Hawaii (S47)</t>
        </is>
      </c>
      <c r="F2641" t="inlineStr">
        <is>
          <t>Mỹ</t>
        </is>
      </c>
      <c r="G2641" t="inlineStr">
        <is>
          <t>POS</t>
        </is>
      </c>
      <c r="H2641" s="42" t="n">
        <v>11811.9</v>
      </c>
      <c r="I2641" s="42" t="n">
        <v>0</v>
      </c>
      <c r="J2641" s="42" t="n">
        <v>11811.9</v>
      </c>
      <c r="K2641" s="42" t="n">
        <v>1869.96</v>
      </c>
      <c r="L2641" s="42" t="n">
        <v>8</v>
      </c>
      <c r="M2641" s="42" t="n">
        <v>76</v>
      </c>
      <c r="N2641" s="42" t="n">
        <v>9941.940000000001</v>
      </c>
      <c r="O2641" s="42" t="n">
        <v>11811.9</v>
      </c>
      <c r="P2641" s="42" t="n">
        <v>0</v>
      </c>
      <c r="Q2641" s="42" t="n">
        <v>0</v>
      </c>
      <c r="R2641" s="42" t="n">
        <v>0</v>
      </c>
      <c r="S2641" s="42">
        <f>N2641-(J2641-K2641)</f>
        <v/>
      </c>
      <c r="T2641">
        <f>IF(N2641=0,0,IF(AND(ABS(S2641)&gt;Calc!$B$8,ABS(S2641)/ABS(N2641)&gt;Calc!$B$9),1,0))</f>
        <v/>
      </c>
      <c r="U2641">
        <f>IF(AND(A2641=Calc!$B$3,OR(Calc!$B$6="*",G2641=Calc!$B$6),OR(Calc!$B$7="*",F2641=Calc!$B$7)),1,0)</f>
        <v/>
      </c>
      <c r="V2641">
        <f>IF(AND(U2641=1,J2641&gt;0),J2641+ROW()/1000000,0)</f>
        <v/>
      </c>
      <c r="W2641">
        <f>IF(AND(U2641=1,OR(N2641&lt;&gt;0,J2641&lt;&gt;0)),ABS(S2641)+ROW()/1000000,0)</f>
        <v/>
      </c>
      <c r="X2641">
        <f>IF(AND(U2641=1,T2641=1,C2641&lt;&gt;0),ABS(S2641)+ROW()/1000000,0)</f>
        <v/>
      </c>
    </row>
    <row r="2642">
      <c r="A2642" t="n">
        <v>202007</v>
      </c>
      <c r="B2642" t="inlineStr">
        <is>
          <t>07/2020</t>
        </is>
      </c>
      <c r="C2642" t="n">
        <v>48</v>
      </c>
      <c r="D2642" t="inlineStr">
        <is>
          <t>S48</t>
        </is>
      </c>
      <c r="E2642" t="inlineStr">
        <is>
          <t>Nexa Idaho (S48)</t>
        </is>
      </c>
      <c r="F2642" t="inlineStr">
        <is>
          <t>Mỹ</t>
        </is>
      </c>
      <c r="G2642" t="inlineStr">
        <is>
          <t>POS</t>
        </is>
      </c>
      <c r="H2642" s="42" t="n">
        <v>7145.54</v>
      </c>
      <c r="I2642" s="42" t="n">
        <v>0</v>
      </c>
      <c r="J2642" s="42" t="n">
        <v>7145.54</v>
      </c>
      <c r="K2642" s="42" t="n">
        <v>804</v>
      </c>
      <c r="L2642" s="42" t="n">
        <v>2</v>
      </c>
      <c r="M2642" s="42" t="n">
        <v>11</v>
      </c>
      <c r="N2642" s="42" t="n">
        <v>6341.54</v>
      </c>
      <c r="O2642" s="42" t="n">
        <v>7145.54</v>
      </c>
      <c r="P2642" s="42" t="n">
        <v>0</v>
      </c>
      <c r="Q2642" s="42" t="n">
        <v>0</v>
      </c>
      <c r="R2642" s="42" t="n">
        <v>0</v>
      </c>
      <c r="S2642" s="42">
        <f>N2642-(J2642-K2642)</f>
        <v/>
      </c>
      <c r="T2642">
        <f>IF(N2642=0,0,IF(AND(ABS(S2642)&gt;Calc!$B$8,ABS(S2642)/ABS(N2642)&gt;Calc!$B$9),1,0))</f>
        <v/>
      </c>
      <c r="U2642">
        <f>IF(AND(A2642=Calc!$B$3,OR(Calc!$B$6="*",G2642=Calc!$B$6),OR(Calc!$B$7="*",F2642=Calc!$B$7)),1,0)</f>
        <v/>
      </c>
      <c r="V2642">
        <f>IF(AND(U2642=1,J2642&gt;0),J2642+ROW()/1000000,0)</f>
        <v/>
      </c>
      <c r="W2642">
        <f>IF(AND(U2642=1,OR(N2642&lt;&gt;0,J2642&lt;&gt;0)),ABS(S2642)+ROW()/1000000,0)</f>
        <v/>
      </c>
      <c r="X2642">
        <f>IF(AND(U2642=1,T2642=1,C2642&lt;&gt;0),ABS(S2642)+ROW()/1000000,0)</f>
        <v/>
      </c>
    </row>
    <row r="2643">
      <c r="A2643" t="n">
        <v>202007</v>
      </c>
      <c r="B2643" t="inlineStr">
        <is>
          <t>07/2020</t>
        </is>
      </c>
      <c r="C2643" t="n">
        <v>49</v>
      </c>
      <c r="D2643" t="inlineStr">
        <is>
          <t>S49</t>
        </is>
      </c>
      <c r="E2643" t="inlineStr">
        <is>
          <t>Nexa Iowa (S49)</t>
        </is>
      </c>
      <c r="F2643" t="inlineStr">
        <is>
          <t>Mỹ</t>
        </is>
      </c>
      <c r="G2643" t="inlineStr">
        <is>
          <t>POS</t>
        </is>
      </c>
      <c r="H2643" s="42" t="n">
        <v>13397.67</v>
      </c>
      <c r="I2643" s="42" t="n">
        <v>0</v>
      </c>
      <c r="J2643" s="42" t="n">
        <v>13397.67</v>
      </c>
      <c r="K2643" s="42" t="n">
        <v>0</v>
      </c>
      <c r="L2643" s="42" t="n">
        <v>6</v>
      </c>
      <c r="M2643" s="42" t="n">
        <v>56</v>
      </c>
      <c r="N2643" s="42" t="n">
        <v>13397.67</v>
      </c>
      <c r="O2643" s="42" t="n">
        <v>13397.67</v>
      </c>
      <c r="P2643" s="42" t="n">
        <v>0</v>
      </c>
      <c r="Q2643" s="42" t="n">
        <v>0</v>
      </c>
      <c r="R2643" s="42" t="n">
        <v>0</v>
      </c>
      <c r="S2643" s="42">
        <f>N2643-(J2643-K2643)</f>
        <v/>
      </c>
      <c r="T2643">
        <f>IF(N2643=0,0,IF(AND(ABS(S2643)&gt;Calc!$B$8,ABS(S2643)/ABS(N2643)&gt;Calc!$B$9),1,0))</f>
        <v/>
      </c>
      <c r="U2643">
        <f>IF(AND(A2643=Calc!$B$3,OR(Calc!$B$6="*",G2643=Calc!$B$6),OR(Calc!$B$7="*",F2643=Calc!$B$7)),1,0)</f>
        <v/>
      </c>
      <c r="V2643">
        <f>IF(AND(U2643=1,J2643&gt;0),J2643+ROW()/1000000,0)</f>
        <v/>
      </c>
      <c r="W2643">
        <f>IF(AND(U2643=1,OR(N2643&lt;&gt;0,J2643&lt;&gt;0)),ABS(S2643)+ROW()/1000000,0)</f>
        <v/>
      </c>
      <c r="X2643">
        <f>IF(AND(U2643=1,T2643=1,C2643&lt;&gt;0),ABS(S2643)+ROW()/1000000,0)</f>
        <v/>
      </c>
    </row>
    <row r="2644">
      <c r="A2644" t="n">
        <v>202007</v>
      </c>
      <c r="B2644" t="inlineStr">
        <is>
          <t>07/2020</t>
        </is>
      </c>
      <c r="C2644" t="n">
        <v>50</v>
      </c>
      <c r="D2644" t="inlineStr">
        <is>
          <t>S50</t>
        </is>
      </c>
      <c r="E2644" t="inlineStr">
        <is>
          <t>Nexa Kansas (S50)</t>
        </is>
      </c>
      <c r="F2644" t="inlineStr">
        <is>
          <t>Mỹ</t>
        </is>
      </c>
      <c r="G2644" t="inlineStr">
        <is>
          <t>POS</t>
        </is>
      </c>
      <c r="H2644" s="42" t="n">
        <v>30412.44</v>
      </c>
      <c r="I2644" s="42" t="n">
        <v>0</v>
      </c>
      <c r="J2644" s="42" t="n">
        <v>30412.44</v>
      </c>
      <c r="K2644" s="42" t="n">
        <v>580.35</v>
      </c>
      <c r="L2644" s="42" t="n">
        <v>9</v>
      </c>
      <c r="M2644" s="42" t="n">
        <v>81</v>
      </c>
      <c r="N2644" s="42" t="n">
        <v>29832.09</v>
      </c>
      <c r="O2644" s="42" t="n">
        <v>30412.44</v>
      </c>
      <c r="P2644" s="42" t="n">
        <v>1</v>
      </c>
      <c r="Q2644" s="42" t="n">
        <v>0</v>
      </c>
      <c r="R2644" s="42" t="n">
        <v>0</v>
      </c>
      <c r="S2644" s="42">
        <f>N2644-(J2644-K2644)</f>
        <v/>
      </c>
      <c r="T2644">
        <f>IF(N2644=0,0,IF(AND(ABS(S2644)&gt;Calc!$B$8,ABS(S2644)/ABS(N2644)&gt;Calc!$B$9),1,0))</f>
        <v/>
      </c>
      <c r="U2644">
        <f>IF(AND(A2644=Calc!$B$3,OR(Calc!$B$6="*",G2644=Calc!$B$6),OR(Calc!$B$7="*",F2644=Calc!$B$7)),1,0)</f>
        <v/>
      </c>
      <c r="V2644">
        <f>IF(AND(U2644=1,J2644&gt;0),J2644+ROW()/1000000,0)</f>
        <v/>
      </c>
      <c r="W2644">
        <f>IF(AND(U2644=1,OR(N2644&lt;&gt;0,J2644&lt;&gt;0)),ABS(S2644)+ROW()/1000000,0)</f>
        <v/>
      </c>
      <c r="X2644">
        <f>IF(AND(U2644=1,T2644=1,C2644&lt;&gt;0),ABS(S2644)+ROW()/1000000,0)</f>
        <v/>
      </c>
    </row>
    <row r="2645">
      <c r="A2645" t="n">
        <v>202007</v>
      </c>
      <c r="B2645" t="inlineStr">
        <is>
          <t>07/2020</t>
        </is>
      </c>
      <c r="C2645" t="n">
        <v>51</v>
      </c>
      <c r="D2645" t="inlineStr">
        <is>
          <t>S51</t>
        </is>
      </c>
      <c r="E2645" t="inlineStr">
        <is>
          <t>Nexa Maine (S51)</t>
        </is>
      </c>
      <c r="F2645" t="inlineStr">
        <is>
          <t>Mỹ</t>
        </is>
      </c>
      <c r="G2645" t="inlineStr">
        <is>
          <t>POS</t>
        </is>
      </c>
      <c r="H2645" s="42" t="n">
        <v>16157.82</v>
      </c>
      <c r="I2645" s="42" t="n">
        <v>0</v>
      </c>
      <c r="J2645" s="42" t="n">
        <v>16157.82</v>
      </c>
      <c r="K2645" s="42" t="n">
        <v>793.6</v>
      </c>
      <c r="L2645" s="42" t="n">
        <v>7</v>
      </c>
      <c r="M2645" s="42" t="n">
        <v>67</v>
      </c>
      <c r="N2645" s="42" t="n">
        <v>15364.22</v>
      </c>
      <c r="O2645" s="42" t="n">
        <v>16157.82</v>
      </c>
      <c r="P2645" s="42" t="n">
        <v>0</v>
      </c>
      <c r="Q2645" s="42" t="n">
        <v>0</v>
      </c>
      <c r="R2645" s="42" t="n">
        <v>0</v>
      </c>
      <c r="S2645" s="42">
        <f>N2645-(J2645-K2645)</f>
        <v/>
      </c>
      <c r="T2645">
        <f>IF(N2645=0,0,IF(AND(ABS(S2645)&gt;Calc!$B$8,ABS(S2645)/ABS(N2645)&gt;Calc!$B$9),1,0))</f>
        <v/>
      </c>
      <c r="U2645">
        <f>IF(AND(A2645=Calc!$B$3,OR(Calc!$B$6="*",G2645=Calc!$B$6),OR(Calc!$B$7="*",F2645=Calc!$B$7)),1,0)</f>
        <v/>
      </c>
      <c r="V2645">
        <f>IF(AND(U2645=1,J2645&gt;0),J2645+ROW()/1000000,0)</f>
        <v/>
      </c>
      <c r="W2645">
        <f>IF(AND(U2645=1,OR(N2645&lt;&gt;0,J2645&lt;&gt;0)),ABS(S2645)+ROW()/1000000,0)</f>
        <v/>
      </c>
      <c r="X2645">
        <f>IF(AND(U2645=1,T2645=1,C2645&lt;&gt;0),ABS(S2645)+ROW()/1000000,0)</f>
        <v/>
      </c>
    </row>
    <row r="2646">
      <c r="A2646" t="n">
        <v>202007</v>
      </c>
      <c r="B2646" t="inlineStr">
        <is>
          <t>07/2020</t>
        </is>
      </c>
      <c r="C2646" t="n">
        <v>53</v>
      </c>
      <c r="D2646" t="inlineStr">
        <is>
          <t>S53</t>
        </is>
      </c>
      <c r="E2646" t="inlineStr">
        <is>
          <t>Nexa Montana (S53)</t>
        </is>
      </c>
      <c r="F2646" t="inlineStr">
        <is>
          <t>Mỹ</t>
        </is>
      </c>
      <c r="G2646" t="inlineStr">
        <is>
          <t>POS</t>
        </is>
      </c>
      <c r="H2646" s="42" t="n">
        <v>5960.82</v>
      </c>
      <c r="I2646" s="42" t="n">
        <v>0</v>
      </c>
      <c r="J2646" s="42" t="n">
        <v>5960.82</v>
      </c>
      <c r="K2646" s="42" t="n">
        <v>0</v>
      </c>
      <c r="L2646" s="42" t="n">
        <v>5</v>
      </c>
      <c r="M2646" s="42" t="n">
        <v>24</v>
      </c>
      <c r="N2646" s="42" t="n">
        <v>5960.82</v>
      </c>
      <c r="O2646" s="42" t="n">
        <v>5960.82</v>
      </c>
      <c r="P2646" s="42" t="n">
        <v>0</v>
      </c>
      <c r="Q2646" s="42" t="n">
        <v>0</v>
      </c>
      <c r="R2646" s="42" t="n">
        <v>0</v>
      </c>
      <c r="S2646" s="42">
        <f>N2646-(J2646-K2646)</f>
        <v/>
      </c>
      <c r="T2646">
        <f>IF(N2646=0,0,IF(AND(ABS(S2646)&gt;Calc!$B$8,ABS(S2646)/ABS(N2646)&gt;Calc!$B$9),1,0))</f>
        <v/>
      </c>
      <c r="U2646">
        <f>IF(AND(A2646=Calc!$B$3,OR(Calc!$B$6="*",G2646=Calc!$B$6),OR(Calc!$B$7="*",F2646=Calc!$B$7)),1,0)</f>
        <v/>
      </c>
      <c r="V2646">
        <f>IF(AND(U2646=1,J2646&gt;0),J2646+ROW()/1000000,0)</f>
        <v/>
      </c>
      <c r="W2646">
        <f>IF(AND(U2646=1,OR(N2646&lt;&gt;0,J2646&lt;&gt;0)),ABS(S2646)+ROW()/1000000,0)</f>
        <v/>
      </c>
      <c r="X2646">
        <f>IF(AND(U2646=1,T2646=1,C2646&lt;&gt;0),ABS(S2646)+ROW()/1000000,0)</f>
        <v/>
      </c>
    </row>
    <row r="2647">
      <c r="A2647" t="n">
        <v>202007</v>
      </c>
      <c r="B2647" t="inlineStr">
        <is>
          <t>07/2020</t>
        </is>
      </c>
      <c r="C2647" t="n">
        <v>54</v>
      </c>
      <c r="D2647" t="inlineStr">
        <is>
          <t>S54</t>
        </is>
      </c>
      <c r="E2647" t="inlineStr">
        <is>
          <t>Nexa Nebraska (S54)</t>
        </is>
      </c>
      <c r="F2647" t="inlineStr">
        <is>
          <t>Mỹ</t>
        </is>
      </c>
      <c r="G2647" t="inlineStr">
        <is>
          <t>POS</t>
        </is>
      </c>
      <c r="H2647" s="42" t="n">
        <v>33983.12</v>
      </c>
      <c r="I2647" s="42" t="n">
        <v>0</v>
      </c>
      <c r="J2647" s="42" t="n">
        <v>33983.12</v>
      </c>
      <c r="K2647" s="42" t="n">
        <v>2494.98</v>
      </c>
      <c r="L2647" s="42" t="n">
        <v>3</v>
      </c>
      <c r="M2647" s="42" t="n">
        <v>42</v>
      </c>
      <c r="N2647" s="42" t="n">
        <v>31488.14</v>
      </c>
      <c r="O2647" s="42" t="n">
        <v>33983.12</v>
      </c>
      <c r="P2647" s="42" t="n">
        <v>0</v>
      </c>
      <c r="Q2647" s="42" t="n">
        <v>0</v>
      </c>
      <c r="R2647" s="42" t="n">
        <v>0</v>
      </c>
      <c r="S2647" s="42">
        <f>N2647-(J2647-K2647)</f>
        <v/>
      </c>
      <c r="T2647">
        <f>IF(N2647=0,0,IF(AND(ABS(S2647)&gt;Calc!$B$8,ABS(S2647)/ABS(N2647)&gt;Calc!$B$9),1,0))</f>
        <v/>
      </c>
      <c r="U2647">
        <f>IF(AND(A2647=Calc!$B$3,OR(Calc!$B$6="*",G2647=Calc!$B$6),OR(Calc!$B$7="*",F2647=Calc!$B$7)),1,0)</f>
        <v/>
      </c>
      <c r="V2647">
        <f>IF(AND(U2647=1,J2647&gt;0),J2647+ROW()/1000000,0)</f>
        <v/>
      </c>
      <c r="W2647">
        <f>IF(AND(U2647=1,OR(N2647&lt;&gt;0,J2647&lt;&gt;0)),ABS(S2647)+ROW()/1000000,0)</f>
        <v/>
      </c>
      <c r="X2647">
        <f>IF(AND(U2647=1,T2647=1,C2647&lt;&gt;0),ABS(S2647)+ROW()/1000000,0)</f>
        <v/>
      </c>
    </row>
    <row r="2648">
      <c r="A2648" t="n">
        <v>202007</v>
      </c>
      <c r="B2648" t="inlineStr">
        <is>
          <t>07/2020</t>
        </is>
      </c>
      <c r="C2648" t="n">
        <v>55</v>
      </c>
      <c r="D2648" t="inlineStr">
        <is>
          <t>S55</t>
        </is>
      </c>
      <c r="E2648" t="inlineStr">
        <is>
          <t>Nexa Nevada (S55)</t>
        </is>
      </c>
      <c r="F2648" t="inlineStr">
        <is>
          <t>Mỹ</t>
        </is>
      </c>
      <c r="G2648" t="inlineStr">
        <is>
          <t>POS</t>
        </is>
      </c>
      <c r="H2648" s="42" t="n">
        <v>2233.64</v>
      </c>
      <c r="I2648" s="42" t="n">
        <v>0</v>
      </c>
      <c r="J2648" s="42" t="n">
        <v>2233.64</v>
      </c>
      <c r="K2648" s="42" t="n">
        <v>0</v>
      </c>
      <c r="L2648" s="42" t="n">
        <v>3</v>
      </c>
      <c r="M2648" s="42" t="n">
        <v>19</v>
      </c>
      <c r="N2648" s="42" t="n">
        <v>2233.64</v>
      </c>
      <c r="O2648" s="42" t="n">
        <v>2233.64</v>
      </c>
      <c r="P2648" s="42" t="n">
        <v>0</v>
      </c>
      <c r="Q2648" s="42" t="n">
        <v>0</v>
      </c>
      <c r="R2648" s="42" t="n">
        <v>0</v>
      </c>
      <c r="S2648" s="42">
        <f>N2648-(J2648-K2648)</f>
        <v/>
      </c>
      <c r="T2648">
        <f>IF(N2648=0,0,IF(AND(ABS(S2648)&gt;Calc!$B$8,ABS(S2648)/ABS(N2648)&gt;Calc!$B$9),1,0))</f>
        <v/>
      </c>
      <c r="U2648">
        <f>IF(AND(A2648=Calc!$B$3,OR(Calc!$B$6="*",G2648=Calc!$B$6),OR(Calc!$B$7="*",F2648=Calc!$B$7)),1,0)</f>
        <v/>
      </c>
      <c r="V2648">
        <f>IF(AND(U2648=1,J2648&gt;0),J2648+ROW()/1000000,0)</f>
        <v/>
      </c>
      <c r="W2648">
        <f>IF(AND(U2648=1,OR(N2648&lt;&gt;0,J2648&lt;&gt;0)),ABS(S2648)+ROW()/1000000,0)</f>
        <v/>
      </c>
      <c r="X2648">
        <f>IF(AND(U2648=1,T2648=1,C2648&lt;&gt;0),ABS(S2648)+ROW()/1000000,0)</f>
        <v/>
      </c>
    </row>
    <row r="2649">
      <c r="A2649" t="n">
        <v>202007</v>
      </c>
      <c r="B2649" t="inlineStr">
        <is>
          <t>07/2020</t>
        </is>
      </c>
      <c r="C2649" t="n">
        <v>56</v>
      </c>
      <c r="D2649" t="inlineStr">
        <is>
          <t>S56</t>
        </is>
      </c>
      <c r="E2649" t="inlineStr">
        <is>
          <t>Nexa New Hampshire (S56)</t>
        </is>
      </c>
      <c r="F2649" t="inlineStr">
        <is>
          <t>Mỹ</t>
        </is>
      </c>
      <c r="G2649" t="inlineStr">
        <is>
          <t>POS</t>
        </is>
      </c>
      <c r="H2649" s="42" t="n">
        <v>6028.87</v>
      </c>
      <c r="I2649" s="42" t="n">
        <v>0</v>
      </c>
      <c r="J2649" s="42" t="n">
        <v>6028.87</v>
      </c>
      <c r="K2649" s="42" t="n">
        <v>89.48999999999999</v>
      </c>
      <c r="L2649" s="42" t="n">
        <v>5</v>
      </c>
      <c r="M2649" s="42" t="n">
        <v>35</v>
      </c>
      <c r="N2649" s="42" t="n">
        <v>5939.38</v>
      </c>
      <c r="O2649" s="42" t="n">
        <v>6028.87</v>
      </c>
      <c r="P2649" s="42" t="n">
        <v>0</v>
      </c>
      <c r="Q2649" s="42" t="n">
        <v>0</v>
      </c>
      <c r="R2649" s="42" t="n">
        <v>0</v>
      </c>
      <c r="S2649" s="42">
        <f>N2649-(J2649-K2649)</f>
        <v/>
      </c>
      <c r="T2649">
        <f>IF(N2649=0,0,IF(AND(ABS(S2649)&gt;Calc!$B$8,ABS(S2649)/ABS(N2649)&gt;Calc!$B$9),1,0))</f>
        <v/>
      </c>
      <c r="U2649">
        <f>IF(AND(A2649=Calc!$B$3,OR(Calc!$B$6="*",G2649=Calc!$B$6),OR(Calc!$B$7="*",F2649=Calc!$B$7)),1,0)</f>
        <v/>
      </c>
      <c r="V2649">
        <f>IF(AND(U2649=1,J2649&gt;0),J2649+ROW()/1000000,0)</f>
        <v/>
      </c>
      <c r="W2649">
        <f>IF(AND(U2649=1,OR(N2649&lt;&gt;0,J2649&lt;&gt;0)),ABS(S2649)+ROW()/1000000,0)</f>
        <v/>
      </c>
      <c r="X2649">
        <f>IF(AND(U2649=1,T2649=1,C2649&lt;&gt;0),ABS(S2649)+ROW()/1000000,0)</f>
        <v/>
      </c>
    </row>
    <row r="2650">
      <c r="A2650" t="n">
        <v>202007</v>
      </c>
      <c r="B2650" t="inlineStr">
        <is>
          <t>07/2020</t>
        </is>
      </c>
      <c r="C2650" t="n">
        <v>57</v>
      </c>
      <c r="D2650" t="inlineStr">
        <is>
          <t>S57</t>
        </is>
      </c>
      <c r="E2650" t="inlineStr">
        <is>
          <t>Nexa New Mexico (S57)</t>
        </is>
      </c>
      <c r="F2650" t="inlineStr">
        <is>
          <t>Mỹ</t>
        </is>
      </c>
      <c r="G2650" t="inlineStr">
        <is>
          <t>POS</t>
        </is>
      </c>
      <c r="H2650" s="42" t="n">
        <v>15880.79</v>
      </c>
      <c r="I2650" s="42" t="n">
        <v>0</v>
      </c>
      <c r="J2650" s="42" t="n">
        <v>15880.79</v>
      </c>
      <c r="K2650" s="42" t="n">
        <v>0</v>
      </c>
      <c r="L2650" s="42" t="n">
        <v>10</v>
      </c>
      <c r="M2650" s="42" t="n">
        <v>63</v>
      </c>
      <c r="N2650" s="42" t="n">
        <v>15880.79</v>
      </c>
      <c r="O2650" s="42" t="n">
        <v>15880.79</v>
      </c>
      <c r="P2650" s="42" t="n">
        <v>1</v>
      </c>
      <c r="Q2650" s="42" t="n">
        <v>0</v>
      </c>
      <c r="R2650" s="42" t="n">
        <v>0</v>
      </c>
      <c r="S2650" s="42">
        <f>N2650-(J2650-K2650)</f>
        <v/>
      </c>
      <c r="T2650">
        <f>IF(N2650=0,0,IF(AND(ABS(S2650)&gt;Calc!$B$8,ABS(S2650)/ABS(N2650)&gt;Calc!$B$9),1,0))</f>
        <v/>
      </c>
      <c r="U2650">
        <f>IF(AND(A2650=Calc!$B$3,OR(Calc!$B$6="*",G2650=Calc!$B$6),OR(Calc!$B$7="*",F2650=Calc!$B$7)),1,0)</f>
        <v/>
      </c>
      <c r="V2650">
        <f>IF(AND(U2650=1,J2650&gt;0),J2650+ROW()/1000000,0)</f>
        <v/>
      </c>
      <c r="W2650">
        <f>IF(AND(U2650=1,OR(N2650&lt;&gt;0,J2650&lt;&gt;0)),ABS(S2650)+ROW()/1000000,0)</f>
        <v/>
      </c>
      <c r="X2650">
        <f>IF(AND(U2650=1,T2650=1,C2650&lt;&gt;0),ABS(S2650)+ROW()/1000000,0)</f>
        <v/>
      </c>
    </row>
    <row r="2651">
      <c r="A2651" t="n">
        <v>202007</v>
      </c>
      <c r="B2651" t="inlineStr">
        <is>
          <t>07/2020</t>
        </is>
      </c>
      <c r="C2651" t="n">
        <v>59</v>
      </c>
      <c r="D2651" t="inlineStr">
        <is>
          <t>S59</t>
        </is>
      </c>
      <c r="E2651" t="inlineStr">
        <is>
          <t>Nexa Oregon (S59)</t>
        </is>
      </c>
      <c r="F2651" t="inlineStr">
        <is>
          <t>Mỹ</t>
        </is>
      </c>
      <c r="G2651" t="inlineStr">
        <is>
          <t>POS</t>
        </is>
      </c>
      <c r="H2651" s="42" t="n">
        <v>13051.64</v>
      </c>
      <c r="I2651" s="42" t="n">
        <v>0</v>
      </c>
      <c r="J2651" s="42" t="n">
        <v>13051.64</v>
      </c>
      <c r="K2651" s="42" t="n">
        <v>955.95</v>
      </c>
      <c r="L2651" s="42" t="n">
        <v>6</v>
      </c>
      <c r="M2651" s="42" t="n">
        <v>69</v>
      </c>
      <c r="N2651" s="42" t="n">
        <v>12095.69</v>
      </c>
      <c r="O2651" s="42" t="n">
        <v>13051.64</v>
      </c>
      <c r="P2651" s="42" t="n">
        <v>0</v>
      </c>
      <c r="Q2651" s="42" t="n">
        <v>0</v>
      </c>
      <c r="R2651" s="42" t="n">
        <v>0</v>
      </c>
      <c r="S2651" s="42">
        <f>N2651-(J2651-K2651)</f>
        <v/>
      </c>
      <c r="T2651">
        <f>IF(N2651=0,0,IF(AND(ABS(S2651)&gt;Calc!$B$8,ABS(S2651)/ABS(N2651)&gt;Calc!$B$9),1,0))</f>
        <v/>
      </c>
      <c r="U2651">
        <f>IF(AND(A2651=Calc!$B$3,OR(Calc!$B$6="*",G2651=Calc!$B$6),OR(Calc!$B$7="*",F2651=Calc!$B$7)),1,0)</f>
        <v/>
      </c>
      <c r="V2651">
        <f>IF(AND(U2651=1,J2651&gt;0),J2651+ROW()/1000000,0)</f>
        <v/>
      </c>
      <c r="W2651">
        <f>IF(AND(U2651=1,OR(N2651&lt;&gt;0,J2651&lt;&gt;0)),ABS(S2651)+ROW()/1000000,0)</f>
        <v/>
      </c>
      <c r="X2651">
        <f>IF(AND(U2651=1,T2651=1,C2651&lt;&gt;0),ABS(S2651)+ROW()/1000000,0)</f>
        <v/>
      </c>
    </row>
    <row r="2652">
      <c r="A2652" t="n">
        <v>202007</v>
      </c>
      <c r="B2652" t="inlineStr">
        <is>
          <t>07/2020</t>
        </is>
      </c>
      <c r="C2652" t="n">
        <v>61</v>
      </c>
      <c r="D2652" t="inlineStr">
        <is>
          <t>S61</t>
        </is>
      </c>
      <c r="E2652" t="inlineStr">
        <is>
          <t>Nexa South Carolina (S61)</t>
        </is>
      </c>
      <c r="F2652" t="inlineStr">
        <is>
          <t>Mỹ</t>
        </is>
      </c>
      <c r="G2652" t="inlineStr">
        <is>
          <t>POS</t>
        </is>
      </c>
      <c r="H2652" s="42" t="n">
        <v>15133.31</v>
      </c>
      <c r="I2652" s="42" t="n">
        <v>0</v>
      </c>
      <c r="J2652" s="42" t="n">
        <v>15133.31</v>
      </c>
      <c r="K2652" s="42" t="n">
        <v>0</v>
      </c>
      <c r="L2652" s="42" t="n">
        <v>4</v>
      </c>
      <c r="M2652" s="42" t="n">
        <v>34</v>
      </c>
      <c r="N2652" s="42" t="n">
        <v>15133.31</v>
      </c>
      <c r="O2652" s="42" t="n">
        <v>15133.31</v>
      </c>
      <c r="P2652" s="42" t="n">
        <v>0</v>
      </c>
      <c r="Q2652" s="42" t="n">
        <v>0</v>
      </c>
      <c r="R2652" s="42" t="n">
        <v>0</v>
      </c>
      <c r="S2652" s="42">
        <f>N2652-(J2652-K2652)</f>
        <v/>
      </c>
      <c r="T2652">
        <f>IF(N2652=0,0,IF(AND(ABS(S2652)&gt;Calc!$B$8,ABS(S2652)/ABS(N2652)&gt;Calc!$B$9),1,0))</f>
        <v/>
      </c>
      <c r="U2652">
        <f>IF(AND(A2652=Calc!$B$3,OR(Calc!$B$6="*",G2652=Calc!$B$6),OR(Calc!$B$7="*",F2652=Calc!$B$7)),1,0)</f>
        <v/>
      </c>
      <c r="V2652">
        <f>IF(AND(U2652=1,J2652&gt;0),J2652+ROW()/1000000,0)</f>
        <v/>
      </c>
      <c r="W2652">
        <f>IF(AND(U2652=1,OR(N2652&lt;&gt;0,J2652&lt;&gt;0)),ABS(S2652)+ROW()/1000000,0)</f>
        <v/>
      </c>
      <c r="X2652">
        <f>IF(AND(U2652=1,T2652=1,C2652&lt;&gt;0),ABS(S2652)+ROW()/1000000,0)</f>
        <v/>
      </c>
    </row>
    <row r="2653">
      <c r="A2653" t="n">
        <v>202007</v>
      </c>
      <c r="B2653" t="inlineStr">
        <is>
          <t>07/2020</t>
        </is>
      </c>
      <c r="C2653" t="n">
        <v>62</v>
      </c>
      <c r="D2653" t="inlineStr">
        <is>
          <t>S62</t>
        </is>
      </c>
      <c r="E2653" t="inlineStr">
        <is>
          <t>Nexa South Dakota (S62)</t>
        </is>
      </c>
      <c r="F2653" t="inlineStr">
        <is>
          <t>Mỹ</t>
        </is>
      </c>
      <c r="G2653" t="inlineStr">
        <is>
          <t>POS</t>
        </is>
      </c>
      <c r="H2653" s="42" t="n">
        <v>21457.8</v>
      </c>
      <c r="I2653" s="42" t="n">
        <v>0</v>
      </c>
      <c r="J2653" s="42" t="n">
        <v>21457.8</v>
      </c>
      <c r="K2653" s="42" t="n">
        <v>769.8</v>
      </c>
      <c r="L2653" s="42" t="n">
        <v>6</v>
      </c>
      <c r="M2653" s="42" t="n">
        <v>35</v>
      </c>
      <c r="N2653" s="42" t="n">
        <v>20688</v>
      </c>
      <c r="O2653" s="42" t="n">
        <v>21457.8</v>
      </c>
      <c r="P2653" s="42" t="n">
        <v>0</v>
      </c>
      <c r="Q2653" s="42" t="n">
        <v>0</v>
      </c>
      <c r="R2653" s="42" t="n">
        <v>0</v>
      </c>
      <c r="S2653" s="42">
        <f>N2653-(J2653-K2653)</f>
        <v/>
      </c>
      <c r="T2653">
        <f>IF(N2653=0,0,IF(AND(ABS(S2653)&gt;Calc!$B$8,ABS(S2653)/ABS(N2653)&gt;Calc!$B$9),1,0))</f>
        <v/>
      </c>
      <c r="U2653">
        <f>IF(AND(A2653=Calc!$B$3,OR(Calc!$B$6="*",G2653=Calc!$B$6),OR(Calc!$B$7="*",F2653=Calc!$B$7)),1,0)</f>
        <v/>
      </c>
      <c r="V2653">
        <f>IF(AND(U2653=1,J2653&gt;0),J2653+ROW()/1000000,0)</f>
        <v/>
      </c>
      <c r="W2653">
        <f>IF(AND(U2653=1,OR(N2653&lt;&gt;0,J2653&lt;&gt;0)),ABS(S2653)+ROW()/1000000,0)</f>
        <v/>
      </c>
      <c r="X2653">
        <f>IF(AND(U2653=1,T2653=1,C2653&lt;&gt;0),ABS(S2653)+ROW()/1000000,0)</f>
        <v/>
      </c>
    </row>
    <row r="2654">
      <c r="A2654" t="n">
        <v>202007</v>
      </c>
      <c r="B2654" t="inlineStr">
        <is>
          <t>07/2020</t>
        </is>
      </c>
      <c r="C2654" t="n">
        <v>64</v>
      </c>
      <c r="D2654" t="inlineStr">
        <is>
          <t>S64</t>
        </is>
      </c>
      <c r="E2654" t="inlineStr">
        <is>
          <t>Nexa Washington DC (S64)</t>
        </is>
      </c>
      <c r="F2654" t="inlineStr">
        <is>
          <t>Mỹ</t>
        </is>
      </c>
      <c r="G2654" t="inlineStr">
        <is>
          <t>POS</t>
        </is>
      </c>
      <c r="H2654" s="42" t="n">
        <v>11429.2</v>
      </c>
      <c r="I2654" s="42" t="n">
        <v>0</v>
      </c>
      <c r="J2654" s="42" t="n">
        <v>11429.2</v>
      </c>
      <c r="K2654" s="42" t="n">
        <v>219</v>
      </c>
      <c r="L2654" s="42" t="n">
        <v>7</v>
      </c>
      <c r="M2654" s="42" t="n">
        <v>51</v>
      </c>
      <c r="N2654" s="42" t="n">
        <v>11210.2</v>
      </c>
      <c r="O2654" s="42" t="n">
        <v>11429.2</v>
      </c>
      <c r="P2654" s="42" t="n">
        <v>0</v>
      </c>
      <c r="Q2654" s="42" t="n">
        <v>0</v>
      </c>
      <c r="R2654" s="42" t="n">
        <v>0</v>
      </c>
      <c r="S2654" s="42">
        <f>N2654-(J2654-K2654)</f>
        <v/>
      </c>
      <c r="T2654">
        <f>IF(N2654=0,0,IF(AND(ABS(S2654)&gt;Calc!$B$8,ABS(S2654)/ABS(N2654)&gt;Calc!$B$9),1,0))</f>
        <v/>
      </c>
      <c r="U2654">
        <f>IF(AND(A2654=Calc!$B$3,OR(Calc!$B$6="*",G2654=Calc!$B$6),OR(Calc!$B$7="*",F2654=Calc!$B$7)),1,0)</f>
        <v/>
      </c>
      <c r="V2654">
        <f>IF(AND(U2654=1,J2654&gt;0),J2654+ROW()/1000000,0)</f>
        <v/>
      </c>
      <c r="W2654">
        <f>IF(AND(U2654=1,OR(N2654&lt;&gt;0,J2654&lt;&gt;0)),ABS(S2654)+ROW()/1000000,0)</f>
        <v/>
      </c>
      <c r="X2654">
        <f>IF(AND(U2654=1,T2654=1,C2654&lt;&gt;0),ABS(S2654)+ROW()/1000000,0)</f>
        <v/>
      </c>
    </row>
    <row r="2655">
      <c r="A2655" t="n">
        <v>202007</v>
      </c>
      <c r="B2655" t="inlineStr">
        <is>
          <t>07/2020</t>
        </is>
      </c>
      <c r="C2655" t="n">
        <v>65</v>
      </c>
      <c r="D2655" t="inlineStr">
        <is>
          <t>S65</t>
        </is>
      </c>
      <c r="E2655" t="inlineStr">
        <is>
          <t>Nexa West Virginia (S65)</t>
        </is>
      </c>
      <c r="F2655" t="inlineStr">
        <is>
          <t>Mỹ</t>
        </is>
      </c>
      <c r="G2655" t="inlineStr">
        <is>
          <t>POS</t>
        </is>
      </c>
      <c r="H2655" s="42" t="n">
        <v>6916.24</v>
      </c>
      <c r="I2655" s="42" t="n">
        <v>0</v>
      </c>
      <c r="J2655" s="42" t="n">
        <v>6916.24</v>
      </c>
      <c r="K2655" s="42" t="n">
        <v>0</v>
      </c>
      <c r="L2655" s="42" t="n">
        <v>6</v>
      </c>
      <c r="M2655" s="42" t="n">
        <v>37</v>
      </c>
      <c r="N2655" s="42" t="n">
        <v>6916.24</v>
      </c>
      <c r="O2655" s="42" t="n">
        <v>6916.24</v>
      </c>
      <c r="P2655" s="42" t="n">
        <v>0</v>
      </c>
      <c r="Q2655" s="42" t="n">
        <v>0</v>
      </c>
      <c r="R2655" s="42" t="n">
        <v>0</v>
      </c>
      <c r="S2655" s="42">
        <f>N2655-(J2655-K2655)</f>
        <v/>
      </c>
      <c r="T2655">
        <f>IF(N2655=0,0,IF(AND(ABS(S2655)&gt;Calc!$B$8,ABS(S2655)/ABS(N2655)&gt;Calc!$B$9),1,0))</f>
        <v/>
      </c>
      <c r="U2655">
        <f>IF(AND(A2655=Calc!$B$3,OR(Calc!$B$6="*",G2655=Calc!$B$6),OR(Calc!$B$7="*",F2655=Calc!$B$7)),1,0)</f>
        <v/>
      </c>
      <c r="V2655">
        <f>IF(AND(U2655=1,J2655&gt;0),J2655+ROW()/1000000,0)</f>
        <v/>
      </c>
      <c r="W2655">
        <f>IF(AND(U2655=1,OR(N2655&lt;&gt;0,J2655&lt;&gt;0)),ABS(S2655)+ROW()/1000000,0)</f>
        <v/>
      </c>
      <c r="X2655">
        <f>IF(AND(U2655=1,T2655=1,C2655&lt;&gt;0),ABS(S2655)+ROW()/1000000,0)</f>
        <v/>
      </c>
    </row>
    <row r="2656">
      <c r="A2656" t="n">
        <v>202007</v>
      </c>
      <c r="B2656" t="inlineStr">
        <is>
          <t>07/2020</t>
        </is>
      </c>
      <c r="C2656" t="n">
        <v>66</v>
      </c>
      <c r="D2656" t="inlineStr">
        <is>
          <t>S66</t>
        </is>
      </c>
      <c r="E2656" t="inlineStr">
        <is>
          <t>Nexa Wyoming (S66)</t>
        </is>
      </c>
      <c r="F2656" t="inlineStr">
        <is>
          <t>Mỹ</t>
        </is>
      </c>
      <c r="G2656" t="inlineStr">
        <is>
          <t>POS</t>
        </is>
      </c>
      <c r="H2656" s="42" t="n">
        <v>7038.87</v>
      </c>
      <c r="I2656" s="42" t="n">
        <v>0</v>
      </c>
      <c r="J2656" s="42" t="n">
        <v>7038.87</v>
      </c>
      <c r="K2656" s="42" t="n">
        <v>0</v>
      </c>
      <c r="L2656" s="42" t="n">
        <v>3</v>
      </c>
      <c r="M2656" s="42" t="n">
        <v>11</v>
      </c>
      <c r="N2656" s="42" t="n">
        <v>7038.87</v>
      </c>
      <c r="O2656" s="42" t="n">
        <v>7038.87</v>
      </c>
      <c r="P2656" s="42" t="n">
        <v>0</v>
      </c>
      <c r="Q2656" s="42" t="n">
        <v>0</v>
      </c>
      <c r="R2656" s="42" t="n">
        <v>0</v>
      </c>
      <c r="S2656" s="42">
        <f>N2656-(J2656-K2656)</f>
        <v/>
      </c>
      <c r="T2656">
        <f>IF(N2656=0,0,IF(AND(ABS(S2656)&gt;Calc!$B$8,ABS(S2656)/ABS(N2656)&gt;Calc!$B$9),1,0))</f>
        <v/>
      </c>
      <c r="U2656">
        <f>IF(AND(A2656=Calc!$B$3,OR(Calc!$B$6="*",G2656=Calc!$B$6),OR(Calc!$B$7="*",F2656=Calc!$B$7)),1,0)</f>
        <v/>
      </c>
      <c r="V2656">
        <f>IF(AND(U2656=1,J2656&gt;0),J2656+ROW()/1000000,0)</f>
        <v/>
      </c>
      <c r="W2656">
        <f>IF(AND(U2656=1,OR(N2656&lt;&gt;0,J2656&lt;&gt;0)),ABS(S2656)+ROW()/1000000,0)</f>
        <v/>
      </c>
      <c r="X2656">
        <f>IF(AND(U2656=1,T2656=1,C2656&lt;&gt;0),ABS(S2656)+ROW()/1000000,0)</f>
        <v/>
      </c>
    </row>
    <row r="2657">
      <c r="A2657" t="n">
        <v>202008</v>
      </c>
      <c r="B2657" t="inlineStr">
        <is>
          <t>08/2020</t>
        </is>
      </c>
      <c r="C2657" t="n">
        <v>0</v>
      </c>
      <c r="D2657" t="inlineStr">
        <is>
          <t>ONL</t>
        </is>
      </c>
      <c r="E2657" t="inlineStr">
        <is>
          <t>Nexa Online (website/app)</t>
        </is>
      </c>
      <c r="F2657" t="inlineStr">
        <is>
          <t>Online</t>
        </is>
      </c>
      <c r="G2657" t="inlineStr">
        <is>
          <t>ONLINE</t>
        </is>
      </c>
      <c r="H2657" s="42" t="n">
        <v>62128.43</v>
      </c>
      <c r="I2657" s="42" t="n">
        <v>4590.51</v>
      </c>
      <c r="J2657" s="42" t="n">
        <v>57537.92</v>
      </c>
      <c r="K2657" s="42" t="n">
        <v>2254.29</v>
      </c>
      <c r="L2657" s="42" t="n">
        <v>34</v>
      </c>
      <c r="M2657" s="42" t="n">
        <v>229</v>
      </c>
      <c r="N2657" s="42" t="n">
        <v>55065.68</v>
      </c>
      <c r="O2657" s="42" t="n">
        <v>57319.97</v>
      </c>
      <c r="P2657" s="42" t="n">
        <v>1</v>
      </c>
      <c r="Q2657" s="42" t="n">
        <v>0</v>
      </c>
      <c r="R2657" s="42" t="n">
        <v>0</v>
      </c>
      <c r="S2657" s="42">
        <f>N2657-(J2657-K2657)</f>
        <v/>
      </c>
      <c r="T2657">
        <f>IF(N2657=0,0,IF(AND(ABS(S2657)&gt;Calc!$B$8,ABS(S2657)/ABS(N2657)&gt;Calc!$B$9),1,0))</f>
        <v/>
      </c>
      <c r="U2657">
        <f>IF(AND(A2657=Calc!$B$3,OR(Calc!$B$6="*",G2657=Calc!$B$6),OR(Calc!$B$7="*",F2657=Calc!$B$7)),1,0)</f>
        <v/>
      </c>
      <c r="V2657">
        <f>IF(AND(U2657=1,J2657&gt;0),J2657+ROW()/1000000,0)</f>
        <v/>
      </c>
      <c r="W2657">
        <f>IF(AND(U2657=1,OR(N2657&lt;&gt;0,J2657&lt;&gt;0)),ABS(S2657)+ROW()/1000000,0)</f>
        <v/>
      </c>
      <c r="X2657">
        <f>IF(AND(U2657=1,T2657=1,C2657&lt;&gt;0),ABS(S2657)+ROW()/1000000,0)</f>
        <v/>
      </c>
    </row>
    <row r="2658">
      <c r="A2658" t="n">
        <v>202008</v>
      </c>
      <c r="B2658" t="inlineStr">
        <is>
          <t>08/2020</t>
        </is>
      </c>
      <c r="C2658" t="n">
        <v>1</v>
      </c>
      <c r="D2658" t="inlineStr">
        <is>
          <t>S01</t>
        </is>
      </c>
      <c r="E2658" t="inlineStr">
        <is>
          <t>Nexa Australian Capital Territory (S01)</t>
        </is>
      </c>
      <c r="F2658" t="inlineStr">
        <is>
          <t>Úc</t>
        </is>
      </c>
      <c r="G2658" t="inlineStr">
        <is>
          <t>POS</t>
        </is>
      </c>
      <c r="H2658" s="42" t="n">
        <v>4908.92</v>
      </c>
      <c r="I2658" s="42" t="n">
        <v>490.89</v>
      </c>
      <c r="J2658" s="42" t="n">
        <v>4418.03</v>
      </c>
      <c r="K2658" s="42" t="n">
        <v>0</v>
      </c>
      <c r="L2658" s="42" t="n">
        <v>2</v>
      </c>
      <c r="M2658" s="42" t="n">
        <v>24</v>
      </c>
      <c r="N2658" s="42" t="n">
        <v>4418.03</v>
      </c>
      <c r="O2658" s="42" t="n">
        <v>4418.03</v>
      </c>
      <c r="P2658" s="42" t="n">
        <v>0</v>
      </c>
      <c r="Q2658" s="42" t="n">
        <v>0</v>
      </c>
      <c r="R2658" s="42" t="n">
        <v>0</v>
      </c>
      <c r="S2658" s="42">
        <f>N2658-(J2658-K2658)</f>
        <v/>
      </c>
      <c r="T2658">
        <f>IF(N2658=0,0,IF(AND(ABS(S2658)&gt;Calc!$B$8,ABS(S2658)/ABS(N2658)&gt;Calc!$B$9),1,0))</f>
        <v/>
      </c>
      <c r="U2658">
        <f>IF(AND(A2658=Calc!$B$3,OR(Calc!$B$6="*",G2658=Calc!$B$6),OR(Calc!$B$7="*",F2658=Calc!$B$7)),1,0)</f>
        <v/>
      </c>
      <c r="V2658">
        <f>IF(AND(U2658=1,J2658&gt;0),J2658+ROW()/1000000,0)</f>
        <v/>
      </c>
      <c r="W2658">
        <f>IF(AND(U2658=1,OR(N2658&lt;&gt;0,J2658&lt;&gt;0)),ABS(S2658)+ROW()/1000000,0)</f>
        <v/>
      </c>
      <c r="X2658">
        <f>IF(AND(U2658=1,T2658=1,C2658&lt;&gt;0),ABS(S2658)+ROW()/1000000,0)</f>
        <v/>
      </c>
    </row>
    <row r="2659">
      <c r="A2659" t="n">
        <v>202008</v>
      </c>
      <c r="B2659" t="inlineStr">
        <is>
          <t>08/2020</t>
        </is>
      </c>
      <c r="C2659" t="n">
        <v>5</v>
      </c>
      <c r="D2659" t="inlineStr">
        <is>
          <t>S05</t>
        </is>
      </c>
      <c r="E2659" t="inlineStr">
        <is>
          <t>Nexa Victoria (S05)</t>
        </is>
      </c>
      <c r="F2659" t="inlineStr">
        <is>
          <t>Úc</t>
        </is>
      </c>
      <c r="G2659" t="inlineStr">
        <is>
          <t>POS</t>
        </is>
      </c>
      <c r="H2659" s="42" t="n">
        <v>21276.59</v>
      </c>
      <c r="I2659" s="42" t="n">
        <v>1357.67</v>
      </c>
      <c r="J2659" s="42" t="n">
        <v>19918.92</v>
      </c>
      <c r="K2659" s="42" t="n">
        <v>78</v>
      </c>
      <c r="L2659" s="42" t="n">
        <v>8</v>
      </c>
      <c r="M2659" s="42" t="n">
        <v>70</v>
      </c>
      <c r="N2659" s="42" t="n">
        <v>19840.92</v>
      </c>
      <c r="O2659" s="42" t="n">
        <v>19918.92</v>
      </c>
      <c r="P2659" s="42" t="n">
        <v>0</v>
      </c>
      <c r="Q2659" s="42" t="n">
        <v>0</v>
      </c>
      <c r="R2659" s="42" t="n">
        <v>0</v>
      </c>
      <c r="S2659" s="42">
        <f>N2659-(J2659-K2659)</f>
        <v/>
      </c>
      <c r="T2659">
        <f>IF(N2659=0,0,IF(AND(ABS(S2659)&gt;Calc!$B$8,ABS(S2659)/ABS(N2659)&gt;Calc!$B$9),1,0))</f>
        <v/>
      </c>
      <c r="U2659">
        <f>IF(AND(A2659=Calc!$B$3,OR(Calc!$B$6="*",G2659=Calc!$B$6),OR(Calc!$B$7="*",F2659=Calc!$B$7)),1,0)</f>
        <v/>
      </c>
      <c r="V2659">
        <f>IF(AND(U2659=1,J2659&gt;0),J2659+ROW()/1000000,0)</f>
        <v/>
      </c>
      <c r="W2659">
        <f>IF(AND(U2659=1,OR(N2659&lt;&gt;0,J2659&lt;&gt;0)),ABS(S2659)+ROW()/1000000,0)</f>
        <v/>
      </c>
      <c r="X2659">
        <f>IF(AND(U2659=1,T2659=1,C2659&lt;&gt;0),ABS(S2659)+ROW()/1000000,0)</f>
        <v/>
      </c>
    </row>
    <row r="2660">
      <c r="A2660" t="n">
        <v>202008</v>
      </c>
      <c r="B2660" t="inlineStr">
        <is>
          <t>08/2020</t>
        </is>
      </c>
      <c r="C2660" t="n">
        <v>6</v>
      </c>
      <c r="D2660" t="inlineStr">
        <is>
          <t>S06</t>
        </is>
      </c>
      <c r="E2660" t="inlineStr">
        <is>
          <t>Nexa Western Australia (S06)</t>
        </is>
      </c>
      <c r="F2660" t="inlineStr">
        <is>
          <t>Úc</t>
        </is>
      </c>
      <c r="G2660" t="inlineStr">
        <is>
          <t>POS</t>
        </is>
      </c>
      <c r="H2660" s="42" t="n">
        <v>3756.3</v>
      </c>
      <c r="I2660" s="42" t="n">
        <v>375.64</v>
      </c>
      <c r="J2660" s="42" t="n">
        <v>3380.66</v>
      </c>
      <c r="K2660" s="42" t="n">
        <v>0</v>
      </c>
      <c r="L2660" s="42" t="n">
        <v>2</v>
      </c>
      <c r="M2660" s="42" t="n">
        <v>18</v>
      </c>
      <c r="N2660" s="42" t="n">
        <v>3380.66</v>
      </c>
      <c r="O2660" s="42" t="n">
        <v>3380.66</v>
      </c>
      <c r="P2660" s="42" t="n">
        <v>0</v>
      </c>
      <c r="Q2660" s="42" t="n">
        <v>0</v>
      </c>
      <c r="R2660" s="42" t="n">
        <v>0</v>
      </c>
      <c r="S2660" s="42">
        <f>N2660-(J2660-K2660)</f>
        <v/>
      </c>
      <c r="T2660">
        <f>IF(N2660=0,0,IF(AND(ABS(S2660)&gt;Calc!$B$8,ABS(S2660)/ABS(N2660)&gt;Calc!$B$9),1,0))</f>
        <v/>
      </c>
      <c r="U2660">
        <f>IF(AND(A2660=Calc!$B$3,OR(Calc!$B$6="*",G2660=Calc!$B$6),OR(Calc!$B$7="*",F2660=Calc!$B$7)),1,0)</f>
        <v/>
      </c>
      <c r="V2660">
        <f>IF(AND(U2660=1,J2660&gt;0),J2660+ROW()/1000000,0)</f>
        <v/>
      </c>
      <c r="W2660">
        <f>IF(AND(U2660=1,OR(N2660&lt;&gt;0,J2660&lt;&gt;0)),ABS(S2660)+ROW()/1000000,0)</f>
        <v/>
      </c>
      <c r="X2660">
        <f>IF(AND(U2660=1,T2660=1,C2660&lt;&gt;0),ABS(S2660)+ROW()/1000000,0)</f>
        <v/>
      </c>
    </row>
    <row r="2661">
      <c r="A2661" t="n">
        <v>202008</v>
      </c>
      <c r="B2661" t="inlineStr">
        <is>
          <t>08/2020</t>
        </is>
      </c>
      <c r="C2661" t="n">
        <v>8</v>
      </c>
      <c r="D2661" t="inlineStr">
        <is>
          <t>S08</t>
        </is>
      </c>
      <c r="E2661" t="inlineStr">
        <is>
          <t>Nexa Newfoundland and Labrador (S08)</t>
        </is>
      </c>
      <c r="F2661" t="inlineStr">
        <is>
          <t>Canada</t>
        </is>
      </c>
      <c r="G2661" t="inlineStr">
        <is>
          <t>POS</t>
        </is>
      </c>
      <c r="H2661" s="42" t="n">
        <v>9037.67</v>
      </c>
      <c r="I2661" s="42" t="n">
        <v>186</v>
      </c>
      <c r="J2661" s="42" t="n">
        <v>8851.67</v>
      </c>
      <c r="K2661" s="42" t="n">
        <v>12.66</v>
      </c>
      <c r="L2661" s="42" t="n">
        <v>3</v>
      </c>
      <c r="M2661" s="42" t="n">
        <v>30</v>
      </c>
      <c r="N2661" s="42" t="n">
        <v>8839.01</v>
      </c>
      <c r="O2661" s="42" t="n">
        <v>8851.67</v>
      </c>
      <c r="P2661" s="42" t="n">
        <v>0</v>
      </c>
      <c r="Q2661" s="42" t="n">
        <v>0</v>
      </c>
      <c r="R2661" s="42" t="n">
        <v>0</v>
      </c>
      <c r="S2661" s="42">
        <f>N2661-(J2661-K2661)</f>
        <v/>
      </c>
      <c r="T2661">
        <f>IF(N2661=0,0,IF(AND(ABS(S2661)&gt;Calc!$B$8,ABS(S2661)/ABS(N2661)&gt;Calc!$B$9),1,0))</f>
        <v/>
      </c>
      <c r="U2661">
        <f>IF(AND(A2661=Calc!$B$3,OR(Calc!$B$6="*",G2661=Calc!$B$6),OR(Calc!$B$7="*",F2661=Calc!$B$7)),1,0)</f>
        <v/>
      </c>
      <c r="V2661">
        <f>IF(AND(U2661=1,J2661&gt;0),J2661+ROW()/1000000,0)</f>
        <v/>
      </c>
      <c r="W2661">
        <f>IF(AND(U2661=1,OR(N2661&lt;&gt;0,J2661&lt;&gt;0)),ABS(S2661)+ROW()/1000000,0)</f>
        <v/>
      </c>
      <c r="X2661">
        <f>IF(AND(U2661=1,T2661=1,C2661&lt;&gt;0),ABS(S2661)+ROW()/1000000,0)</f>
        <v/>
      </c>
    </row>
    <row r="2662">
      <c r="A2662" t="n">
        <v>202008</v>
      </c>
      <c r="B2662" t="inlineStr">
        <is>
          <t>08/2020</t>
        </is>
      </c>
      <c r="C2662" t="n">
        <v>9</v>
      </c>
      <c r="D2662" t="inlineStr">
        <is>
          <t>S09</t>
        </is>
      </c>
      <c r="E2662" t="inlineStr">
        <is>
          <t>Nexa Northwest Territories (S09)</t>
        </is>
      </c>
      <c r="F2662" t="inlineStr">
        <is>
          <t>Canada</t>
        </is>
      </c>
      <c r="G2662" t="inlineStr">
        <is>
          <t>POS</t>
        </is>
      </c>
      <c r="H2662" s="42" t="n">
        <v>4725.89</v>
      </c>
      <c r="I2662" s="42" t="n">
        <v>299.3</v>
      </c>
      <c r="J2662" s="42" t="n">
        <v>4426.59</v>
      </c>
      <c r="K2662" s="42" t="n">
        <v>0</v>
      </c>
      <c r="L2662" s="42" t="n">
        <v>5</v>
      </c>
      <c r="M2662" s="42" t="n">
        <v>30</v>
      </c>
      <c r="N2662" s="42" t="n">
        <v>4426.59</v>
      </c>
      <c r="O2662" s="42" t="n">
        <v>4426.59</v>
      </c>
      <c r="P2662" s="42" t="n">
        <v>0</v>
      </c>
      <c r="Q2662" s="42" t="n">
        <v>0</v>
      </c>
      <c r="R2662" s="42" t="n">
        <v>0</v>
      </c>
      <c r="S2662" s="42">
        <f>N2662-(J2662-K2662)</f>
        <v/>
      </c>
      <c r="T2662">
        <f>IF(N2662=0,0,IF(AND(ABS(S2662)&gt;Calc!$B$8,ABS(S2662)/ABS(N2662)&gt;Calc!$B$9),1,0))</f>
        <v/>
      </c>
      <c r="U2662">
        <f>IF(AND(A2662=Calc!$B$3,OR(Calc!$B$6="*",G2662=Calc!$B$6),OR(Calc!$B$7="*",F2662=Calc!$B$7)),1,0)</f>
        <v/>
      </c>
      <c r="V2662">
        <f>IF(AND(U2662=1,J2662&gt;0),J2662+ROW()/1000000,0)</f>
        <v/>
      </c>
      <c r="W2662">
        <f>IF(AND(U2662=1,OR(N2662&lt;&gt;0,J2662&lt;&gt;0)),ABS(S2662)+ROW()/1000000,0)</f>
        <v/>
      </c>
      <c r="X2662">
        <f>IF(AND(U2662=1,T2662=1,C2662&lt;&gt;0),ABS(S2662)+ROW()/1000000,0)</f>
        <v/>
      </c>
    </row>
    <row r="2663">
      <c r="A2663" t="n">
        <v>202008</v>
      </c>
      <c r="B2663" t="inlineStr">
        <is>
          <t>08/2020</t>
        </is>
      </c>
      <c r="C2663" t="n">
        <v>10</v>
      </c>
      <c r="D2663" t="inlineStr">
        <is>
          <t>S10</t>
        </is>
      </c>
      <c r="E2663" t="inlineStr">
        <is>
          <t>Nexa Nunavut (S10)</t>
        </is>
      </c>
      <c r="F2663" t="inlineStr">
        <is>
          <t>Canada</t>
        </is>
      </c>
      <c r="G2663" t="inlineStr">
        <is>
          <t>POS</t>
        </is>
      </c>
      <c r="H2663" s="42" t="n">
        <v>8010.48</v>
      </c>
      <c r="I2663" s="42" t="n">
        <v>782.37</v>
      </c>
      <c r="J2663" s="42" t="n">
        <v>7228.11</v>
      </c>
      <c r="K2663" s="42" t="n">
        <v>0</v>
      </c>
      <c r="L2663" s="42" t="n">
        <v>5</v>
      </c>
      <c r="M2663" s="42" t="n">
        <v>46</v>
      </c>
      <c r="N2663" s="42" t="n">
        <v>7228.11</v>
      </c>
      <c r="O2663" s="42" t="n">
        <v>7228.11</v>
      </c>
      <c r="P2663" s="42" t="n">
        <v>0</v>
      </c>
      <c r="Q2663" s="42" t="n">
        <v>0</v>
      </c>
      <c r="R2663" s="42" t="n">
        <v>0</v>
      </c>
      <c r="S2663" s="42">
        <f>N2663-(J2663-K2663)</f>
        <v/>
      </c>
      <c r="T2663">
        <f>IF(N2663=0,0,IF(AND(ABS(S2663)&gt;Calc!$B$8,ABS(S2663)/ABS(N2663)&gt;Calc!$B$9),1,0))</f>
        <v/>
      </c>
      <c r="U2663">
        <f>IF(AND(A2663=Calc!$B$3,OR(Calc!$B$6="*",G2663=Calc!$B$6),OR(Calc!$B$7="*",F2663=Calc!$B$7)),1,0)</f>
        <v/>
      </c>
      <c r="V2663">
        <f>IF(AND(U2663=1,J2663&gt;0),J2663+ROW()/1000000,0)</f>
        <v/>
      </c>
      <c r="W2663">
        <f>IF(AND(U2663=1,OR(N2663&lt;&gt;0,J2663&lt;&gt;0)),ABS(S2663)+ROW()/1000000,0)</f>
        <v/>
      </c>
      <c r="X2663">
        <f>IF(AND(U2663=1,T2663=1,C2663&lt;&gt;0),ABS(S2663)+ROW()/1000000,0)</f>
        <v/>
      </c>
    </row>
    <row r="2664">
      <c r="A2664" t="n">
        <v>202008</v>
      </c>
      <c r="B2664" t="inlineStr">
        <is>
          <t>08/2020</t>
        </is>
      </c>
      <c r="C2664" t="n">
        <v>13</v>
      </c>
      <c r="D2664" t="inlineStr">
        <is>
          <t>S13</t>
        </is>
      </c>
      <c r="E2664" t="inlineStr">
        <is>
          <t>Nexa Corse (S13)</t>
        </is>
      </c>
      <c r="F2664" t="inlineStr">
        <is>
          <t>Pháp</t>
        </is>
      </c>
      <c r="G2664" t="inlineStr">
        <is>
          <t>POS</t>
        </is>
      </c>
      <c r="H2664" s="42" t="n">
        <v>15523.9</v>
      </c>
      <c r="I2664" s="42" t="n">
        <v>1520.4</v>
      </c>
      <c r="J2664" s="42" t="n">
        <v>14003.5</v>
      </c>
      <c r="K2664" s="42" t="n">
        <v>0</v>
      </c>
      <c r="L2664" s="42" t="n">
        <v>4</v>
      </c>
      <c r="M2664" s="42" t="n">
        <v>18</v>
      </c>
      <c r="N2664" s="42" t="n">
        <v>14003.5</v>
      </c>
      <c r="O2664" s="42" t="n">
        <v>14003.5</v>
      </c>
      <c r="P2664" s="42" t="n">
        <v>0</v>
      </c>
      <c r="Q2664" s="42" t="n">
        <v>0</v>
      </c>
      <c r="R2664" s="42" t="n">
        <v>0</v>
      </c>
      <c r="S2664" s="42">
        <f>N2664-(J2664-K2664)</f>
        <v/>
      </c>
      <c r="T2664">
        <f>IF(N2664=0,0,IF(AND(ABS(S2664)&gt;Calc!$B$8,ABS(S2664)/ABS(N2664)&gt;Calc!$B$9),1,0))</f>
        <v/>
      </c>
      <c r="U2664">
        <f>IF(AND(A2664=Calc!$B$3,OR(Calc!$B$6="*",G2664=Calc!$B$6),OR(Calc!$B$7="*",F2664=Calc!$B$7)),1,0)</f>
        <v/>
      </c>
      <c r="V2664">
        <f>IF(AND(U2664=1,J2664&gt;0),J2664+ROW()/1000000,0)</f>
        <v/>
      </c>
      <c r="W2664">
        <f>IF(AND(U2664=1,OR(N2664&lt;&gt;0,J2664&lt;&gt;0)),ABS(S2664)+ROW()/1000000,0)</f>
        <v/>
      </c>
      <c r="X2664">
        <f>IF(AND(U2664=1,T2664=1,C2664&lt;&gt;0),ABS(S2664)+ROW()/1000000,0)</f>
        <v/>
      </c>
    </row>
    <row r="2665">
      <c r="A2665" t="n">
        <v>202008</v>
      </c>
      <c r="B2665" t="inlineStr">
        <is>
          <t>08/2020</t>
        </is>
      </c>
      <c r="C2665" t="n">
        <v>15</v>
      </c>
      <c r="D2665" t="inlineStr">
        <is>
          <t>S15</t>
        </is>
      </c>
      <c r="E2665" t="inlineStr">
        <is>
          <t>Nexa La Réunion (S15)</t>
        </is>
      </c>
      <c r="F2665" t="inlineStr">
        <is>
          <t>Pháp</t>
        </is>
      </c>
      <c r="G2665" t="inlineStr">
        <is>
          <t>POS</t>
        </is>
      </c>
      <c r="H2665" s="42" t="n">
        <v>2277.9</v>
      </c>
      <c r="I2665" s="42" t="n">
        <v>0</v>
      </c>
      <c r="J2665" s="42" t="n">
        <v>2277.9</v>
      </c>
      <c r="K2665" s="42" t="n">
        <v>0</v>
      </c>
      <c r="L2665" s="42" t="n">
        <v>1</v>
      </c>
      <c r="M2665" s="42" t="n">
        <v>4</v>
      </c>
      <c r="N2665" s="42" t="n">
        <v>2277.9</v>
      </c>
      <c r="O2665" s="42" t="n">
        <v>2277.9</v>
      </c>
      <c r="P2665" s="42" t="n">
        <v>0</v>
      </c>
      <c r="Q2665" s="42" t="n">
        <v>0</v>
      </c>
      <c r="R2665" s="42" t="n">
        <v>0</v>
      </c>
      <c r="S2665" s="42">
        <f>N2665-(J2665-K2665)</f>
        <v/>
      </c>
      <c r="T2665">
        <f>IF(N2665=0,0,IF(AND(ABS(S2665)&gt;Calc!$B$8,ABS(S2665)/ABS(N2665)&gt;Calc!$B$9),1,0))</f>
        <v/>
      </c>
      <c r="U2665">
        <f>IF(AND(A2665=Calc!$B$3,OR(Calc!$B$6="*",G2665=Calc!$B$6),OR(Calc!$B$7="*",F2665=Calc!$B$7)),1,0)</f>
        <v/>
      </c>
      <c r="V2665">
        <f>IF(AND(U2665=1,J2665&gt;0),J2665+ROW()/1000000,0)</f>
        <v/>
      </c>
      <c r="W2665">
        <f>IF(AND(U2665=1,OR(N2665&lt;&gt;0,J2665&lt;&gt;0)),ABS(S2665)+ROW()/1000000,0)</f>
        <v/>
      </c>
      <c r="X2665">
        <f>IF(AND(U2665=1,T2665=1,C2665&lt;&gt;0),ABS(S2665)+ROW()/1000000,0)</f>
        <v/>
      </c>
    </row>
    <row r="2666">
      <c r="A2666" t="n">
        <v>202008</v>
      </c>
      <c r="B2666" t="inlineStr">
        <is>
          <t>08/2020</t>
        </is>
      </c>
      <c r="C2666" t="n">
        <v>16</v>
      </c>
      <c r="D2666" t="inlineStr">
        <is>
          <t>S16</t>
        </is>
      </c>
      <c r="E2666" t="inlineStr">
        <is>
          <t>Nexa Limousin (S16)</t>
        </is>
      </c>
      <c r="F2666" t="inlineStr">
        <is>
          <t>Pháp</t>
        </is>
      </c>
      <c r="G2666" t="inlineStr">
        <is>
          <t>POS</t>
        </is>
      </c>
      <c r="H2666" s="42" t="n">
        <v>979.96</v>
      </c>
      <c r="I2666" s="42" t="n">
        <v>0</v>
      </c>
      <c r="J2666" s="42" t="n">
        <v>979.96</v>
      </c>
      <c r="K2666" s="42" t="n">
        <v>0</v>
      </c>
      <c r="L2666" s="42" t="n">
        <v>1</v>
      </c>
      <c r="M2666" s="42" t="n">
        <v>6</v>
      </c>
      <c r="N2666" s="42" t="n">
        <v>979.96</v>
      </c>
      <c r="O2666" s="42" t="n">
        <v>979.96</v>
      </c>
      <c r="P2666" s="42" t="n">
        <v>0</v>
      </c>
      <c r="Q2666" s="42" t="n">
        <v>0</v>
      </c>
      <c r="R2666" s="42" t="n">
        <v>0</v>
      </c>
      <c r="S2666" s="42">
        <f>N2666-(J2666-K2666)</f>
        <v/>
      </c>
      <c r="T2666">
        <f>IF(N2666=0,0,IF(AND(ABS(S2666)&gt;Calc!$B$8,ABS(S2666)/ABS(N2666)&gt;Calc!$B$9),1,0))</f>
        <v/>
      </c>
      <c r="U2666">
        <f>IF(AND(A2666=Calc!$B$3,OR(Calc!$B$6="*",G2666=Calc!$B$6),OR(Calc!$B$7="*",F2666=Calc!$B$7)),1,0)</f>
        <v/>
      </c>
      <c r="V2666">
        <f>IF(AND(U2666=1,J2666&gt;0),J2666+ROW()/1000000,0)</f>
        <v/>
      </c>
      <c r="W2666">
        <f>IF(AND(U2666=1,OR(N2666&lt;&gt;0,J2666&lt;&gt;0)),ABS(S2666)+ROW()/1000000,0)</f>
        <v/>
      </c>
      <c r="X2666">
        <f>IF(AND(U2666=1,T2666=1,C2666&lt;&gt;0),ABS(S2666)+ROW()/1000000,0)</f>
        <v/>
      </c>
    </row>
    <row r="2667">
      <c r="A2667" t="n">
        <v>202008</v>
      </c>
      <c r="B2667" t="inlineStr">
        <is>
          <t>08/2020</t>
        </is>
      </c>
      <c r="C2667" t="n">
        <v>21</v>
      </c>
      <c r="D2667" t="inlineStr">
        <is>
          <t>S21</t>
        </is>
      </c>
      <c r="E2667" t="inlineStr">
        <is>
          <t>Nexa Freie Hansestadt Bremen (S21)</t>
        </is>
      </c>
      <c r="F2667" t="inlineStr">
        <is>
          <t>Đức</t>
        </is>
      </c>
      <c r="G2667" t="inlineStr">
        <is>
          <t>POS</t>
        </is>
      </c>
      <c r="H2667" s="42" t="n">
        <v>2460</v>
      </c>
      <c r="I2667" s="42" t="n">
        <v>0</v>
      </c>
      <c r="J2667" s="42" t="n">
        <v>2460</v>
      </c>
      <c r="K2667" s="42" t="n">
        <v>0</v>
      </c>
      <c r="L2667" s="42" t="n">
        <v>1</v>
      </c>
      <c r="M2667" s="42" t="n">
        <v>6</v>
      </c>
      <c r="N2667" s="42" t="n">
        <v>2460</v>
      </c>
      <c r="O2667" s="42" t="n">
        <v>2460</v>
      </c>
      <c r="P2667" s="42" t="n">
        <v>0</v>
      </c>
      <c r="Q2667" s="42" t="n">
        <v>0</v>
      </c>
      <c r="R2667" s="42" t="n">
        <v>0</v>
      </c>
      <c r="S2667" s="42">
        <f>N2667-(J2667-K2667)</f>
        <v/>
      </c>
      <c r="T2667">
        <f>IF(N2667=0,0,IF(AND(ABS(S2667)&gt;Calc!$B$8,ABS(S2667)/ABS(N2667)&gt;Calc!$B$9),1,0))</f>
        <v/>
      </c>
      <c r="U2667">
        <f>IF(AND(A2667=Calc!$B$3,OR(Calc!$B$6="*",G2667=Calc!$B$6),OR(Calc!$B$7="*",F2667=Calc!$B$7)),1,0)</f>
        <v/>
      </c>
      <c r="V2667">
        <f>IF(AND(U2667=1,J2667&gt;0),J2667+ROW()/1000000,0)</f>
        <v/>
      </c>
      <c r="W2667">
        <f>IF(AND(U2667=1,OR(N2667&lt;&gt;0,J2667&lt;&gt;0)),ABS(S2667)+ROW()/1000000,0)</f>
        <v/>
      </c>
      <c r="X2667">
        <f>IF(AND(U2667=1,T2667=1,C2667&lt;&gt;0),ABS(S2667)+ROW()/1000000,0)</f>
        <v/>
      </c>
    </row>
    <row r="2668">
      <c r="A2668" t="n">
        <v>202008</v>
      </c>
      <c r="B2668" t="inlineStr">
        <is>
          <t>08/2020</t>
        </is>
      </c>
      <c r="C2668" t="n">
        <v>22</v>
      </c>
      <c r="D2668" t="inlineStr">
        <is>
          <t>S22</t>
        </is>
      </c>
      <c r="E2668" t="inlineStr">
        <is>
          <t>Nexa Freistaat Thüringen (S22)</t>
        </is>
      </c>
      <c r="F2668" t="inlineStr">
        <is>
          <t>Đức</t>
        </is>
      </c>
      <c r="G2668" t="inlineStr">
        <is>
          <t>POS</t>
        </is>
      </c>
      <c r="H2668" s="42" t="n">
        <v>2860.78</v>
      </c>
      <c r="I2668" s="42" t="n">
        <v>0</v>
      </c>
      <c r="J2668" s="42" t="n">
        <v>2860.78</v>
      </c>
      <c r="K2668" s="42" t="n">
        <v>0</v>
      </c>
      <c r="L2668" s="42" t="n">
        <v>1</v>
      </c>
      <c r="M2668" s="42" t="n">
        <v>7</v>
      </c>
      <c r="N2668" s="42" t="n">
        <v>2860.78</v>
      </c>
      <c r="O2668" s="42" t="n">
        <v>2860.78</v>
      </c>
      <c r="P2668" s="42" t="n">
        <v>0</v>
      </c>
      <c r="Q2668" s="42" t="n">
        <v>0</v>
      </c>
      <c r="R2668" s="42" t="n">
        <v>0</v>
      </c>
      <c r="S2668" s="42">
        <f>N2668-(J2668-K2668)</f>
        <v/>
      </c>
      <c r="T2668">
        <f>IF(N2668=0,0,IF(AND(ABS(S2668)&gt;Calc!$B$8,ABS(S2668)/ABS(N2668)&gt;Calc!$B$9),1,0))</f>
        <v/>
      </c>
      <c r="U2668">
        <f>IF(AND(A2668=Calc!$B$3,OR(Calc!$B$6="*",G2668=Calc!$B$6),OR(Calc!$B$7="*",F2668=Calc!$B$7)),1,0)</f>
        <v/>
      </c>
      <c r="V2668">
        <f>IF(AND(U2668=1,J2668&gt;0),J2668+ROW()/1000000,0)</f>
        <v/>
      </c>
      <c r="W2668">
        <f>IF(AND(U2668=1,OR(N2668&lt;&gt;0,J2668&lt;&gt;0)),ABS(S2668)+ROW()/1000000,0)</f>
        <v/>
      </c>
      <c r="X2668">
        <f>IF(AND(U2668=1,T2668=1,C2668&lt;&gt;0),ABS(S2668)+ROW()/1000000,0)</f>
        <v/>
      </c>
    </row>
    <row r="2669">
      <c r="A2669" t="n">
        <v>202008</v>
      </c>
      <c r="B2669" t="inlineStr">
        <is>
          <t>08/2020</t>
        </is>
      </c>
      <c r="C2669" t="n">
        <v>23</v>
      </c>
      <c r="D2669" t="inlineStr">
        <is>
          <t>S23</t>
        </is>
      </c>
      <c r="E2669" t="inlineStr">
        <is>
          <t>Nexa Hamburg (S23)</t>
        </is>
      </c>
      <c r="F2669" t="inlineStr">
        <is>
          <t>Đức</t>
        </is>
      </c>
      <c r="G2669" t="inlineStr">
        <is>
          <t>POS</t>
        </is>
      </c>
      <c r="H2669" s="42" t="n">
        <v>134.75</v>
      </c>
      <c r="I2669" s="42" t="n">
        <v>13.48</v>
      </c>
      <c r="J2669" s="42" t="n">
        <v>121.27</v>
      </c>
      <c r="K2669" s="42" t="n">
        <v>0</v>
      </c>
      <c r="L2669" s="42" t="n">
        <v>1</v>
      </c>
      <c r="M2669" s="42" t="n">
        <v>7</v>
      </c>
      <c r="N2669" s="42" t="n">
        <v>121.27</v>
      </c>
      <c r="O2669" s="42" t="n">
        <v>121.27</v>
      </c>
      <c r="P2669" s="42" t="n">
        <v>0</v>
      </c>
      <c r="Q2669" s="42" t="n">
        <v>0</v>
      </c>
      <c r="R2669" s="42" t="n">
        <v>0</v>
      </c>
      <c r="S2669" s="42">
        <f>N2669-(J2669-K2669)</f>
        <v/>
      </c>
      <c r="T2669">
        <f>IF(N2669=0,0,IF(AND(ABS(S2669)&gt;Calc!$B$8,ABS(S2669)/ABS(N2669)&gt;Calc!$B$9),1,0))</f>
        <v/>
      </c>
      <c r="U2669">
        <f>IF(AND(A2669=Calc!$B$3,OR(Calc!$B$6="*",G2669=Calc!$B$6),OR(Calc!$B$7="*",F2669=Calc!$B$7)),1,0)</f>
        <v/>
      </c>
      <c r="V2669">
        <f>IF(AND(U2669=1,J2669&gt;0),J2669+ROW()/1000000,0)</f>
        <v/>
      </c>
      <c r="W2669">
        <f>IF(AND(U2669=1,OR(N2669&lt;&gt;0,J2669&lt;&gt;0)),ABS(S2669)+ROW()/1000000,0)</f>
        <v/>
      </c>
      <c r="X2669">
        <f>IF(AND(U2669=1,T2669=1,C2669&lt;&gt;0),ABS(S2669)+ROW()/1000000,0)</f>
        <v/>
      </c>
    </row>
    <row r="2670">
      <c r="A2670" t="n">
        <v>202008</v>
      </c>
      <c r="B2670" t="inlineStr">
        <is>
          <t>08/2020</t>
        </is>
      </c>
      <c r="C2670" t="n">
        <v>24</v>
      </c>
      <c r="D2670" t="inlineStr">
        <is>
          <t>S24</t>
        </is>
      </c>
      <c r="E2670" t="inlineStr">
        <is>
          <t>Nexa Hessen (S24)</t>
        </is>
      </c>
      <c r="F2670" t="inlineStr">
        <is>
          <t>Đức</t>
        </is>
      </c>
      <c r="G2670" t="inlineStr">
        <is>
          <t>POS</t>
        </is>
      </c>
      <c r="H2670" s="42" t="n">
        <v>1048.57</v>
      </c>
      <c r="I2670" s="42" t="n">
        <v>104.86</v>
      </c>
      <c r="J2670" s="42" t="n">
        <v>943.71</v>
      </c>
      <c r="K2670" s="42" t="n">
        <v>0</v>
      </c>
      <c r="L2670" s="42" t="n">
        <v>2</v>
      </c>
      <c r="M2670" s="42" t="n">
        <v>7</v>
      </c>
      <c r="N2670" s="42" t="n">
        <v>943.71</v>
      </c>
      <c r="O2670" s="42" t="n">
        <v>943.71</v>
      </c>
      <c r="P2670" s="42" t="n">
        <v>0</v>
      </c>
      <c r="Q2670" s="42" t="n">
        <v>0</v>
      </c>
      <c r="R2670" s="42" t="n">
        <v>0</v>
      </c>
      <c r="S2670" s="42">
        <f>N2670-(J2670-K2670)</f>
        <v/>
      </c>
      <c r="T2670">
        <f>IF(N2670=0,0,IF(AND(ABS(S2670)&gt;Calc!$B$8,ABS(S2670)/ABS(N2670)&gt;Calc!$B$9),1,0))</f>
        <v/>
      </c>
      <c r="U2670">
        <f>IF(AND(A2670=Calc!$B$3,OR(Calc!$B$6="*",G2670=Calc!$B$6),OR(Calc!$B$7="*",F2670=Calc!$B$7)),1,0)</f>
        <v/>
      </c>
      <c r="V2670">
        <f>IF(AND(U2670=1,J2670&gt;0),J2670+ROW()/1000000,0)</f>
        <v/>
      </c>
      <c r="W2670">
        <f>IF(AND(U2670=1,OR(N2670&lt;&gt;0,J2670&lt;&gt;0)),ABS(S2670)+ROW()/1000000,0)</f>
        <v/>
      </c>
      <c r="X2670">
        <f>IF(AND(U2670=1,T2670=1,C2670&lt;&gt;0),ABS(S2670)+ROW()/1000000,0)</f>
        <v/>
      </c>
    </row>
    <row r="2671">
      <c r="A2671" t="n">
        <v>202008</v>
      </c>
      <c r="B2671" t="inlineStr">
        <is>
          <t>08/2020</t>
        </is>
      </c>
      <c r="C2671" t="n">
        <v>26</v>
      </c>
      <c r="D2671" t="inlineStr">
        <is>
          <t>S26</t>
        </is>
      </c>
      <c r="E2671" t="inlineStr">
        <is>
          <t>Nexa Saarland (S26)</t>
        </is>
      </c>
      <c r="F2671" t="inlineStr">
        <is>
          <t>Đức</t>
        </is>
      </c>
      <c r="G2671" t="inlineStr">
        <is>
          <t>POS</t>
        </is>
      </c>
      <c r="H2671" s="42" t="n">
        <v>13317.88</v>
      </c>
      <c r="I2671" s="42" t="n">
        <v>379.9</v>
      </c>
      <c r="J2671" s="42" t="n">
        <v>12937.98</v>
      </c>
      <c r="K2671" s="42" t="n">
        <v>0</v>
      </c>
      <c r="L2671" s="42" t="n">
        <v>4</v>
      </c>
      <c r="M2671" s="42" t="n">
        <v>33</v>
      </c>
      <c r="N2671" s="42" t="n">
        <v>12937.98</v>
      </c>
      <c r="O2671" s="42" t="n">
        <v>12937.98</v>
      </c>
      <c r="P2671" s="42" t="n">
        <v>0</v>
      </c>
      <c r="Q2671" s="42" t="n">
        <v>0</v>
      </c>
      <c r="R2671" s="42" t="n">
        <v>0</v>
      </c>
      <c r="S2671" s="42">
        <f>N2671-(J2671-K2671)</f>
        <v/>
      </c>
      <c r="T2671">
        <f>IF(N2671=0,0,IF(AND(ABS(S2671)&gt;Calc!$B$8,ABS(S2671)/ABS(N2671)&gt;Calc!$B$9),1,0))</f>
        <v/>
      </c>
      <c r="U2671">
        <f>IF(AND(A2671=Calc!$B$3,OR(Calc!$B$6="*",G2671=Calc!$B$6),OR(Calc!$B$7="*",F2671=Calc!$B$7)),1,0)</f>
        <v/>
      </c>
      <c r="V2671">
        <f>IF(AND(U2671=1,J2671&gt;0),J2671+ROW()/1000000,0)</f>
        <v/>
      </c>
      <c r="W2671">
        <f>IF(AND(U2671=1,OR(N2671&lt;&gt;0,J2671&lt;&gt;0)),ABS(S2671)+ROW()/1000000,0)</f>
        <v/>
      </c>
      <c r="X2671">
        <f>IF(AND(U2671=1,T2671=1,C2671&lt;&gt;0),ABS(S2671)+ROW()/1000000,0)</f>
        <v/>
      </c>
    </row>
    <row r="2672">
      <c r="A2672" t="n">
        <v>202008</v>
      </c>
      <c r="B2672" t="inlineStr">
        <is>
          <t>08/2020</t>
        </is>
      </c>
      <c r="C2672" t="n">
        <v>27</v>
      </c>
      <c r="D2672" t="inlineStr">
        <is>
          <t>S27</t>
        </is>
      </c>
      <c r="E2672" t="inlineStr">
        <is>
          <t>Nexa Sachsen-Anhalt (S27)</t>
        </is>
      </c>
      <c r="F2672" t="inlineStr">
        <is>
          <t>Đức</t>
        </is>
      </c>
      <c r="G2672" t="inlineStr">
        <is>
          <t>POS</t>
        </is>
      </c>
      <c r="H2672" s="42" t="n">
        <v>9310.35</v>
      </c>
      <c r="I2672" s="42" t="n">
        <v>931.04</v>
      </c>
      <c r="J2672" s="42" t="n">
        <v>8379.309999999999</v>
      </c>
      <c r="K2672" s="42" t="n">
        <v>324</v>
      </c>
      <c r="L2672" s="42" t="n">
        <v>3</v>
      </c>
      <c r="M2672" s="42" t="n">
        <v>40</v>
      </c>
      <c r="N2672" s="42" t="n">
        <v>8055.31</v>
      </c>
      <c r="O2672" s="42" t="n">
        <v>8379.309999999999</v>
      </c>
      <c r="P2672" s="42" t="n">
        <v>0</v>
      </c>
      <c r="Q2672" s="42" t="n">
        <v>0</v>
      </c>
      <c r="R2672" s="42" t="n">
        <v>0</v>
      </c>
      <c r="S2672" s="42">
        <f>N2672-(J2672-K2672)</f>
        <v/>
      </c>
      <c r="T2672">
        <f>IF(N2672=0,0,IF(AND(ABS(S2672)&gt;Calc!$B$8,ABS(S2672)/ABS(N2672)&gt;Calc!$B$9),1,0))</f>
        <v/>
      </c>
      <c r="U2672">
        <f>IF(AND(A2672=Calc!$B$3,OR(Calc!$B$6="*",G2672=Calc!$B$6),OR(Calc!$B$7="*",F2672=Calc!$B$7)),1,0)</f>
        <v/>
      </c>
      <c r="V2672">
        <f>IF(AND(U2672=1,J2672&gt;0),J2672+ROW()/1000000,0)</f>
        <v/>
      </c>
      <c r="W2672">
        <f>IF(AND(U2672=1,OR(N2672&lt;&gt;0,J2672&lt;&gt;0)),ABS(S2672)+ROW()/1000000,0)</f>
        <v/>
      </c>
      <c r="X2672">
        <f>IF(AND(U2672=1,T2672=1,C2672&lt;&gt;0),ABS(S2672)+ROW()/1000000,0)</f>
        <v/>
      </c>
    </row>
    <row r="2673">
      <c r="A2673" t="n">
        <v>202008</v>
      </c>
      <c r="B2673" t="inlineStr">
        <is>
          <t>08/2020</t>
        </is>
      </c>
      <c r="C2673" t="n">
        <v>29</v>
      </c>
      <c r="D2673" t="inlineStr">
        <is>
          <t>S29</t>
        </is>
      </c>
      <c r="E2673" t="inlineStr">
        <is>
          <t>Nexa Enna (S29)</t>
        </is>
      </c>
      <c r="F2673" t="inlineStr">
        <is>
          <t>Ý</t>
        </is>
      </c>
      <c r="G2673" t="inlineStr">
        <is>
          <t>POS</t>
        </is>
      </c>
      <c r="H2673" s="42" t="n">
        <v>4634.45</v>
      </c>
      <c r="I2673" s="42" t="n">
        <v>61.06</v>
      </c>
      <c r="J2673" s="42" t="n">
        <v>4573.39</v>
      </c>
      <c r="K2673" s="42" t="n">
        <v>0</v>
      </c>
      <c r="L2673" s="42" t="n">
        <v>2</v>
      </c>
      <c r="M2673" s="42" t="n">
        <v>21</v>
      </c>
      <c r="N2673" s="42" t="n">
        <v>4573.39</v>
      </c>
      <c r="O2673" s="42" t="n">
        <v>4573.39</v>
      </c>
      <c r="P2673" s="42" t="n">
        <v>0</v>
      </c>
      <c r="Q2673" s="42" t="n">
        <v>0</v>
      </c>
      <c r="R2673" s="42" t="n">
        <v>0</v>
      </c>
      <c r="S2673" s="42">
        <f>N2673-(J2673-K2673)</f>
        <v/>
      </c>
      <c r="T2673">
        <f>IF(N2673=0,0,IF(AND(ABS(S2673)&gt;Calc!$B$8,ABS(S2673)/ABS(N2673)&gt;Calc!$B$9),1,0))</f>
        <v/>
      </c>
      <c r="U2673">
        <f>IF(AND(A2673=Calc!$B$3,OR(Calc!$B$6="*",G2673=Calc!$B$6),OR(Calc!$B$7="*",F2673=Calc!$B$7)),1,0)</f>
        <v/>
      </c>
      <c r="V2673">
        <f>IF(AND(U2673=1,J2673&gt;0),J2673+ROW()/1000000,0)</f>
        <v/>
      </c>
      <c r="W2673">
        <f>IF(AND(U2673=1,OR(N2673&lt;&gt;0,J2673&lt;&gt;0)),ABS(S2673)+ROW()/1000000,0)</f>
        <v/>
      </c>
      <c r="X2673">
        <f>IF(AND(U2673=1,T2673=1,C2673&lt;&gt;0),ABS(S2673)+ROW()/1000000,0)</f>
        <v/>
      </c>
    </row>
    <row r="2674">
      <c r="A2674" t="n">
        <v>202008</v>
      </c>
      <c r="B2674" t="inlineStr">
        <is>
          <t>08/2020</t>
        </is>
      </c>
      <c r="C2674" t="n">
        <v>30</v>
      </c>
      <c r="D2674" t="inlineStr">
        <is>
          <t>S30</t>
        </is>
      </c>
      <c r="E2674" t="inlineStr">
        <is>
          <t>Nexa Pesaro (S30)</t>
        </is>
      </c>
      <c r="F2674" t="inlineStr">
        <is>
          <t>Ý</t>
        </is>
      </c>
      <c r="G2674" t="inlineStr">
        <is>
          <t>POS</t>
        </is>
      </c>
      <c r="H2674" s="42" t="n">
        <v>10235.43</v>
      </c>
      <c r="I2674" s="42" t="n">
        <v>573.55</v>
      </c>
      <c r="J2674" s="42" t="n">
        <v>9661.879999999999</v>
      </c>
      <c r="K2674" s="42" t="n">
        <v>0</v>
      </c>
      <c r="L2674" s="42" t="n">
        <v>3</v>
      </c>
      <c r="M2674" s="42" t="n">
        <v>35</v>
      </c>
      <c r="N2674" s="42" t="n">
        <v>9661.879999999999</v>
      </c>
      <c r="O2674" s="42" t="n">
        <v>9661.879999999999</v>
      </c>
      <c r="P2674" s="42" t="n">
        <v>0</v>
      </c>
      <c r="Q2674" s="42" t="n">
        <v>0</v>
      </c>
      <c r="R2674" s="42" t="n">
        <v>0</v>
      </c>
      <c r="S2674" s="42">
        <f>N2674-(J2674-K2674)</f>
        <v/>
      </c>
      <c r="T2674">
        <f>IF(N2674=0,0,IF(AND(ABS(S2674)&gt;Calc!$B$8,ABS(S2674)/ABS(N2674)&gt;Calc!$B$9),1,0))</f>
        <v/>
      </c>
      <c r="U2674">
        <f>IF(AND(A2674=Calc!$B$3,OR(Calc!$B$6="*",G2674=Calc!$B$6),OR(Calc!$B$7="*",F2674=Calc!$B$7)),1,0)</f>
        <v/>
      </c>
      <c r="V2674">
        <f>IF(AND(U2674=1,J2674&gt;0),J2674+ROW()/1000000,0)</f>
        <v/>
      </c>
      <c r="W2674">
        <f>IF(AND(U2674=1,OR(N2674&lt;&gt;0,J2674&lt;&gt;0)),ABS(S2674)+ROW()/1000000,0)</f>
        <v/>
      </c>
      <c r="X2674">
        <f>IF(AND(U2674=1,T2674=1,C2674&lt;&gt;0),ABS(S2674)+ROW()/1000000,0)</f>
        <v/>
      </c>
    </row>
    <row r="2675">
      <c r="A2675" t="n">
        <v>202008</v>
      </c>
      <c r="B2675" t="inlineStr">
        <is>
          <t>08/2020</t>
        </is>
      </c>
      <c r="C2675" t="n">
        <v>31</v>
      </c>
      <c r="D2675" t="inlineStr">
        <is>
          <t>S31</t>
        </is>
      </c>
      <c r="E2675" t="inlineStr">
        <is>
          <t>Nexa Drenthe (S31)</t>
        </is>
      </c>
      <c r="F2675" t="inlineStr">
        <is>
          <t>Hà Lan</t>
        </is>
      </c>
      <c r="G2675" t="inlineStr">
        <is>
          <t>POS</t>
        </is>
      </c>
      <c r="H2675" s="42" t="n">
        <v>2999.92</v>
      </c>
      <c r="I2675" s="42" t="n">
        <v>0</v>
      </c>
      <c r="J2675" s="42" t="n">
        <v>2999.92</v>
      </c>
      <c r="K2675" s="42" t="n">
        <v>0</v>
      </c>
      <c r="L2675" s="42" t="n">
        <v>1</v>
      </c>
      <c r="M2675" s="42" t="n">
        <v>13</v>
      </c>
      <c r="N2675" s="42" t="n">
        <v>2999.92</v>
      </c>
      <c r="O2675" s="42" t="n">
        <v>2999.92</v>
      </c>
      <c r="P2675" s="42" t="n">
        <v>0</v>
      </c>
      <c r="Q2675" s="42" t="n">
        <v>0</v>
      </c>
      <c r="R2675" s="42" t="n">
        <v>0</v>
      </c>
      <c r="S2675" s="42">
        <f>N2675-(J2675-K2675)</f>
        <v/>
      </c>
      <c r="T2675">
        <f>IF(N2675=0,0,IF(AND(ABS(S2675)&gt;Calc!$B$8,ABS(S2675)/ABS(N2675)&gt;Calc!$B$9),1,0))</f>
        <v/>
      </c>
      <c r="U2675">
        <f>IF(AND(A2675=Calc!$B$3,OR(Calc!$B$6="*",G2675=Calc!$B$6),OR(Calc!$B$7="*",F2675=Calc!$B$7)),1,0)</f>
        <v/>
      </c>
      <c r="V2675">
        <f>IF(AND(U2675=1,J2675&gt;0),J2675+ROW()/1000000,0)</f>
        <v/>
      </c>
      <c r="W2675">
        <f>IF(AND(U2675=1,OR(N2675&lt;&gt;0,J2675&lt;&gt;0)),ABS(S2675)+ROW()/1000000,0)</f>
        <v/>
      </c>
      <c r="X2675">
        <f>IF(AND(U2675=1,T2675=1,C2675&lt;&gt;0),ABS(S2675)+ROW()/1000000,0)</f>
        <v/>
      </c>
    </row>
    <row r="2676">
      <c r="A2676" t="n">
        <v>202008</v>
      </c>
      <c r="B2676" t="inlineStr">
        <is>
          <t>08/2020</t>
        </is>
      </c>
      <c r="C2676" t="n">
        <v>32</v>
      </c>
      <c r="D2676" t="inlineStr">
        <is>
          <t>S32</t>
        </is>
      </c>
      <c r="E2676" t="inlineStr">
        <is>
          <t>Nexa Flevoland (S32)</t>
        </is>
      </c>
      <c r="F2676" t="inlineStr">
        <is>
          <t>Hà Lan</t>
        </is>
      </c>
      <c r="G2676" t="inlineStr">
        <is>
          <t>POS</t>
        </is>
      </c>
      <c r="H2676" s="42" t="n">
        <v>5937.87</v>
      </c>
      <c r="I2676" s="42" t="n">
        <v>593.79</v>
      </c>
      <c r="J2676" s="42" t="n">
        <v>5344.08</v>
      </c>
      <c r="K2676" s="42" t="n">
        <v>0</v>
      </c>
      <c r="L2676" s="42" t="n">
        <v>1</v>
      </c>
      <c r="M2676" s="42" t="n">
        <v>12</v>
      </c>
      <c r="N2676" s="42" t="n">
        <v>5344.08</v>
      </c>
      <c r="O2676" s="42" t="n">
        <v>5344.08</v>
      </c>
      <c r="P2676" s="42" t="n">
        <v>0</v>
      </c>
      <c r="Q2676" s="42" t="n">
        <v>0</v>
      </c>
      <c r="R2676" s="42" t="n">
        <v>0</v>
      </c>
      <c r="S2676" s="42">
        <f>N2676-(J2676-K2676)</f>
        <v/>
      </c>
      <c r="T2676">
        <f>IF(N2676=0,0,IF(AND(ABS(S2676)&gt;Calc!$B$8,ABS(S2676)/ABS(N2676)&gt;Calc!$B$9),1,0))</f>
        <v/>
      </c>
      <c r="U2676">
        <f>IF(AND(A2676=Calc!$B$3,OR(Calc!$B$6="*",G2676=Calc!$B$6),OR(Calc!$B$7="*",F2676=Calc!$B$7)),1,0)</f>
        <v/>
      </c>
      <c r="V2676">
        <f>IF(AND(U2676=1,J2676&gt;0),J2676+ROW()/1000000,0)</f>
        <v/>
      </c>
      <c r="W2676">
        <f>IF(AND(U2676=1,OR(N2676&lt;&gt;0,J2676&lt;&gt;0)),ABS(S2676)+ROW()/1000000,0)</f>
        <v/>
      </c>
      <c r="X2676">
        <f>IF(AND(U2676=1,T2676=1,C2676&lt;&gt;0),ABS(S2676)+ROW()/1000000,0)</f>
        <v/>
      </c>
    </row>
    <row r="2677">
      <c r="A2677" t="n">
        <v>202008</v>
      </c>
      <c r="B2677" t="inlineStr">
        <is>
          <t>08/2020</t>
        </is>
      </c>
      <c r="C2677" t="n">
        <v>33</v>
      </c>
      <c r="D2677" t="inlineStr">
        <is>
          <t>S33</t>
        </is>
      </c>
      <c r="E2677" t="inlineStr">
        <is>
          <t>Nexa Friesland (S33)</t>
        </is>
      </c>
      <c r="F2677" t="inlineStr">
        <is>
          <t>Hà Lan</t>
        </is>
      </c>
      <c r="G2677" t="inlineStr">
        <is>
          <t>POS</t>
        </is>
      </c>
      <c r="H2677" s="42" t="n">
        <v>5903</v>
      </c>
      <c r="I2677" s="42" t="n">
        <v>396.5</v>
      </c>
      <c r="J2677" s="42" t="n">
        <v>5506.5</v>
      </c>
      <c r="K2677" s="42" t="n">
        <v>0</v>
      </c>
      <c r="L2677" s="42" t="n">
        <v>2</v>
      </c>
      <c r="M2677" s="42" t="n">
        <v>7</v>
      </c>
      <c r="N2677" s="42" t="n">
        <v>5506.5</v>
      </c>
      <c r="O2677" s="42" t="n">
        <v>5506.5</v>
      </c>
      <c r="P2677" s="42" t="n">
        <v>0</v>
      </c>
      <c r="Q2677" s="42" t="n">
        <v>0</v>
      </c>
      <c r="R2677" s="42" t="n">
        <v>0</v>
      </c>
      <c r="S2677" s="42">
        <f>N2677-(J2677-K2677)</f>
        <v/>
      </c>
      <c r="T2677">
        <f>IF(N2677=0,0,IF(AND(ABS(S2677)&gt;Calc!$B$8,ABS(S2677)/ABS(N2677)&gt;Calc!$B$9),1,0))</f>
        <v/>
      </c>
      <c r="U2677">
        <f>IF(AND(A2677=Calc!$B$3,OR(Calc!$B$6="*",G2677=Calc!$B$6),OR(Calc!$B$7="*",F2677=Calc!$B$7)),1,0)</f>
        <v/>
      </c>
      <c r="V2677">
        <f>IF(AND(U2677=1,J2677&gt;0),J2677+ROW()/1000000,0)</f>
        <v/>
      </c>
      <c r="W2677">
        <f>IF(AND(U2677=1,OR(N2677&lt;&gt;0,J2677&lt;&gt;0)),ABS(S2677)+ROW()/1000000,0)</f>
        <v/>
      </c>
      <c r="X2677">
        <f>IF(AND(U2677=1,T2677=1,C2677&lt;&gt;0),ABS(S2677)+ROW()/1000000,0)</f>
        <v/>
      </c>
    </row>
    <row r="2678">
      <c r="A2678" t="n">
        <v>202008</v>
      </c>
      <c r="B2678" t="inlineStr">
        <is>
          <t>08/2020</t>
        </is>
      </c>
      <c r="C2678" t="n">
        <v>34</v>
      </c>
      <c r="D2678" t="inlineStr">
        <is>
          <t>S34</t>
        </is>
      </c>
      <c r="E2678" t="inlineStr">
        <is>
          <t>Nexa Groningen (S34)</t>
        </is>
      </c>
      <c r="F2678" t="inlineStr">
        <is>
          <t>Hà Lan</t>
        </is>
      </c>
      <c r="G2678" t="inlineStr">
        <is>
          <t>POS</t>
        </is>
      </c>
      <c r="H2678" s="42" t="n">
        <v>1580.82</v>
      </c>
      <c r="I2678" s="42" t="n">
        <v>14.2</v>
      </c>
      <c r="J2678" s="42" t="n">
        <v>1566.62</v>
      </c>
      <c r="K2678" s="42" t="n">
        <v>0</v>
      </c>
      <c r="L2678" s="42" t="n">
        <v>3</v>
      </c>
      <c r="M2678" s="42" t="n">
        <v>15</v>
      </c>
      <c r="N2678" s="42" t="n">
        <v>1566.62</v>
      </c>
      <c r="O2678" s="42" t="n">
        <v>1566.62</v>
      </c>
      <c r="P2678" s="42" t="n">
        <v>0</v>
      </c>
      <c r="Q2678" s="42" t="n">
        <v>0</v>
      </c>
      <c r="R2678" s="42" t="n">
        <v>0</v>
      </c>
      <c r="S2678" s="42">
        <f>N2678-(J2678-K2678)</f>
        <v/>
      </c>
      <c r="T2678">
        <f>IF(N2678=0,0,IF(AND(ABS(S2678)&gt;Calc!$B$8,ABS(S2678)/ABS(N2678)&gt;Calc!$B$9),1,0))</f>
        <v/>
      </c>
      <c r="U2678">
        <f>IF(AND(A2678=Calc!$B$3,OR(Calc!$B$6="*",G2678=Calc!$B$6),OR(Calc!$B$7="*",F2678=Calc!$B$7)),1,0)</f>
        <v/>
      </c>
      <c r="V2678">
        <f>IF(AND(U2678=1,J2678&gt;0),J2678+ROW()/1000000,0)</f>
        <v/>
      </c>
      <c r="W2678">
        <f>IF(AND(U2678=1,OR(N2678&lt;&gt;0,J2678&lt;&gt;0)),ABS(S2678)+ROW()/1000000,0)</f>
        <v/>
      </c>
      <c r="X2678">
        <f>IF(AND(U2678=1,T2678=1,C2678&lt;&gt;0),ABS(S2678)+ROW()/1000000,0)</f>
        <v/>
      </c>
    </row>
    <row r="2679">
      <c r="A2679" t="n">
        <v>202008</v>
      </c>
      <c r="B2679" t="inlineStr">
        <is>
          <t>08/2020</t>
        </is>
      </c>
      <c r="C2679" t="n">
        <v>36</v>
      </c>
      <c r="D2679" t="inlineStr">
        <is>
          <t>S36</t>
        </is>
      </c>
      <c r="E2679" t="inlineStr">
        <is>
          <t>Nexa Armagh (S36)</t>
        </is>
      </c>
      <c r="F2679" t="inlineStr">
        <is>
          <t>Anh</t>
        </is>
      </c>
      <c r="G2679" t="inlineStr">
        <is>
          <t>POS</t>
        </is>
      </c>
      <c r="H2679" s="42" t="n">
        <v>4995.12</v>
      </c>
      <c r="I2679" s="42" t="n">
        <v>406.31</v>
      </c>
      <c r="J2679" s="42" t="n">
        <v>4588.81</v>
      </c>
      <c r="K2679" s="42" t="n">
        <v>0</v>
      </c>
      <c r="L2679" s="42" t="n">
        <v>3</v>
      </c>
      <c r="M2679" s="42" t="n">
        <v>17</v>
      </c>
      <c r="N2679" s="42" t="n">
        <v>4588.81</v>
      </c>
      <c r="O2679" s="42" t="n">
        <v>4588.81</v>
      </c>
      <c r="P2679" s="42" t="n">
        <v>0</v>
      </c>
      <c r="Q2679" s="42" t="n">
        <v>0</v>
      </c>
      <c r="R2679" s="42" t="n">
        <v>0</v>
      </c>
      <c r="S2679" s="42">
        <f>N2679-(J2679-K2679)</f>
        <v/>
      </c>
      <c r="T2679">
        <f>IF(N2679=0,0,IF(AND(ABS(S2679)&gt;Calc!$B$8,ABS(S2679)/ABS(N2679)&gt;Calc!$B$9),1,0))</f>
        <v/>
      </c>
      <c r="U2679">
        <f>IF(AND(A2679=Calc!$B$3,OR(Calc!$B$6="*",G2679=Calc!$B$6),OR(Calc!$B$7="*",F2679=Calc!$B$7)),1,0)</f>
        <v/>
      </c>
      <c r="V2679">
        <f>IF(AND(U2679=1,J2679&gt;0),J2679+ROW()/1000000,0)</f>
        <v/>
      </c>
      <c r="W2679">
        <f>IF(AND(U2679=1,OR(N2679&lt;&gt;0,J2679&lt;&gt;0)),ABS(S2679)+ROW()/1000000,0)</f>
        <v/>
      </c>
      <c r="X2679">
        <f>IF(AND(U2679=1,T2679=1,C2679&lt;&gt;0),ABS(S2679)+ROW()/1000000,0)</f>
        <v/>
      </c>
    </row>
    <row r="2680">
      <c r="A2680" t="n">
        <v>202008</v>
      </c>
      <c r="B2680" t="inlineStr">
        <is>
          <t>08/2020</t>
        </is>
      </c>
      <c r="C2680" t="n">
        <v>37</v>
      </c>
      <c r="D2680" t="inlineStr">
        <is>
          <t>S37</t>
        </is>
      </c>
      <c r="E2680" t="inlineStr">
        <is>
          <t>Nexa Ayrshire (S37)</t>
        </is>
      </c>
      <c r="F2680" t="inlineStr">
        <is>
          <t>Anh</t>
        </is>
      </c>
      <c r="G2680" t="inlineStr">
        <is>
          <t>POS</t>
        </is>
      </c>
      <c r="H2680" s="42" t="n">
        <v>156</v>
      </c>
      <c r="I2680" s="42" t="n">
        <v>15.6</v>
      </c>
      <c r="J2680" s="42" t="n">
        <v>140.4</v>
      </c>
      <c r="K2680" s="42" t="n">
        <v>0</v>
      </c>
      <c r="L2680" s="42" t="n">
        <v>1</v>
      </c>
      <c r="M2680" s="42" t="n">
        <v>1</v>
      </c>
      <c r="N2680" s="42" t="n">
        <v>140.4</v>
      </c>
      <c r="O2680" s="42" t="n">
        <v>140.4</v>
      </c>
      <c r="P2680" s="42" t="n">
        <v>0</v>
      </c>
      <c r="Q2680" s="42" t="n">
        <v>0</v>
      </c>
      <c r="R2680" s="42" t="n">
        <v>0</v>
      </c>
      <c r="S2680" s="42">
        <f>N2680-(J2680-K2680)</f>
        <v/>
      </c>
      <c r="T2680">
        <f>IF(N2680=0,0,IF(AND(ABS(S2680)&gt;Calc!$B$8,ABS(S2680)/ABS(N2680)&gt;Calc!$B$9),1,0))</f>
        <v/>
      </c>
      <c r="U2680">
        <f>IF(AND(A2680=Calc!$B$3,OR(Calc!$B$6="*",G2680=Calc!$B$6),OR(Calc!$B$7="*",F2680=Calc!$B$7)),1,0)</f>
        <v/>
      </c>
      <c r="V2680">
        <f>IF(AND(U2680=1,J2680&gt;0),J2680+ROW()/1000000,0)</f>
        <v/>
      </c>
      <c r="W2680">
        <f>IF(AND(U2680=1,OR(N2680&lt;&gt;0,J2680&lt;&gt;0)),ABS(S2680)+ROW()/1000000,0)</f>
        <v/>
      </c>
      <c r="X2680">
        <f>IF(AND(U2680=1,T2680=1,C2680&lt;&gt;0),ABS(S2680)+ROW()/1000000,0)</f>
        <v/>
      </c>
    </row>
    <row r="2681">
      <c r="A2681" t="n">
        <v>202008</v>
      </c>
      <c r="B2681" t="inlineStr">
        <is>
          <t>08/2020</t>
        </is>
      </c>
      <c r="C2681" t="n">
        <v>38</v>
      </c>
      <c r="D2681" t="inlineStr">
        <is>
          <t>S38</t>
        </is>
      </c>
      <c r="E2681" t="inlineStr">
        <is>
          <t>Nexa Belfast (S38)</t>
        </is>
      </c>
      <c r="F2681" t="inlineStr">
        <is>
          <t>Anh</t>
        </is>
      </c>
      <c r="G2681" t="inlineStr">
        <is>
          <t>POS</t>
        </is>
      </c>
      <c r="H2681" s="42" t="n">
        <v>4036.61</v>
      </c>
      <c r="I2681" s="42" t="n">
        <v>403.66</v>
      </c>
      <c r="J2681" s="42" t="n">
        <v>3632.95</v>
      </c>
      <c r="K2681" s="42" t="n">
        <v>0</v>
      </c>
      <c r="L2681" s="42" t="n">
        <v>3</v>
      </c>
      <c r="M2681" s="42" t="n">
        <v>26</v>
      </c>
      <c r="N2681" s="42" t="n">
        <v>3632.95</v>
      </c>
      <c r="O2681" s="42" t="n">
        <v>3632.95</v>
      </c>
      <c r="P2681" s="42" t="n">
        <v>0</v>
      </c>
      <c r="Q2681" s="42" t="n">
        <v>0</v>
      </c>
      <c r="R2681" s="42" t="n">
        <v>0</v>
      </c>
      <c r="S2681" s="42">
        <f>N2681-(J2681-K2681)</f>
        <v/>
      </c>
      <c r="T2681">
        <f>IF(N2681=0,0,IF(AND(ABS(S2681)&gt;Calc!$B$8,ABS(S2681)/ABS(N2681)&gt;Calc!$B$9),1,0))</f>
        <v/>
      </c>
      <c r="U2681">
        <f>IF(AND(A2681=Calc!$B$3,OR(Calc!$B$6="*",G2681=Calc!$B$6),OR(Calc!$B$7="*",F2681=Calc!$B$7)),1,0)</f>
        <v/>
      </c>
      <c r="V2681">
        <f>IF(AND(U2681=1,J2681&gt;0),J2681+ROW()/1000000,0)</f>
        <v/>
      </c>
      <c r="W2681">
        <f>IF(AND(U2681=1,OR(N2681&lt;&gt;0,J2681&lt;&gt;0)),ABS(S2681)+ROW()/1000000,0)</f>
        <v/>
      </c>
      <c r="X2681">
        <f>IF(AND(U2681=1,T2681=1,C2681&lt;&gt;0),ABS(S2681)+ROW()/1000000,0)</f>
        <v/>
      </c>
    </row>
    <row r="2682">
      <c r="A2682" t="n">
        <v>202008</v>
      </c>
      <c r="B2682" t="inlineStr">
        <is>
          <t>08/2020</t>
        </is>
      </c>
      <c r="C2682" t="n">
        <v>39</v>
      </c>
      <c r="D2682" t="inlineStr">
        <is>
          <t>S39</t>
        </is>
      </c>
      <c r="E2682" t="inlineStr">
        <is>
          <t>Nexa Blaenau Gwent (S39)</t>
        </is>
      </c>
      <c r="F2682" t="inlineStr">
        <is>
          <t>Anh</t>
        </is>
      </c>
      <c r="G2682" t="inlineStr">
        <is>
          <t>POS</t>
        </is>
      </c>
      <c r="H2682" s="42" t="n">
        <v>15561.88</v>
      </c>
      <c r="I2682" s="42" t="n">
        <v>1453.6</v>
      </c>
      <c r="J2682" s="42" t="n">
        <v>14108.28</v>
      </c>
      <c r="K2682" s="42" t="n">
        <v>0</v>
      </c>
      <c r="L2682" s="42" t="n">
        <v>3</v>
      </c>
      <c r="M2682" s="42" t="n">
        <v>26</v>
      </c>
      <c r="N2682" s="42" t="n">
        <v>14108.28</v>
      </c>
      <c r="O2682" s="42" t="n">
        <v>14108.28</v>
      </c>
      <c r="P2682" s="42" t="n">
        <v>1</v>
      </c>
      <c r="Q2682" s="42" t="n">
        <v>0</v>
      </c>
      <c r="R2682" s="42" t="n">
        <v>0</v>
      </c>
      <c r="S2682" s="42">
        <f>N2682-(J2682-K2682)</f>
        <v/>
      </c>
      <c r="T2682">
        <f>IF(N2682=0,0,IF(AND(ABS(S2682)&gt;Calc!$B$8,ABS(S2682)/ABS(N2682)&gt;Calc!$B$9),1,0))</f>
        <v/>
      </c>
      <c r="U2682">
        <f>IF(AND(A2682=Calc!$B$3,OR(Calc!$B$6="*",G2682=Calc!$B$6),OR(Calc!$B$7="*",F2682=Calc!$B$7)),1,0)</f>
        <v/>
      </c>
      <c r="V2682">
        <f>IF(AND(U2682=1,J2682&gt;0),J2682+ROW()/1000000,0)</f>
        <v/>
      </c>
      <c r="W2682">
        <f>IF(AND(U2682=1,OR(N2682&lt;&gt;0,J2682&lt;&gt;0)),ABS(S2682)+ROW()/1000000,0)</f>
        <v/>
      </c>
      <c r="X2682">
        <f>IF(AND(U2682=1,T2682=1,C2682&lt;&gt;0),ABS(S2682)+ROW()/1000000,0)</f>
        <v/>
      </c>
    </row>
    <row r="2683">
      <c r="A2683" t="n">
        <v>202008</v>
      </c>
      <c r="B2683" t="inlineStr">
        <is>
          <t>08/2020</t>
        </is>
      </c>
      <c r="C2683" t="n">
        <v>40</v>
      </c>
      <c r="D2683" t="inlineStr">
        <is>
          <t>S40</t>
        </is>
      </c>
      <c r="E2683" t="inlineStr">
        <is>
          <t>Nexa Dungannon and South Tyrone (S40)</t>
        </is>
      </c>
      <c r="F2683" t="inlineStr">
        <is>
          <t>Anh</t>
        </is>
      </c>
      <c r="G2683" t="inlineStr">
        <is>
          <t>POS</t>
        </is>
      </c>
      <c r="H2683" s="42" t="n">
        <v>6797.86</v>
      </c>
      <c r="I2683" s="42" t="n">
        <v>0</v>
      </c>
      <c r="J2683" s="42" t="n">
        <v>6797.86</v>
      </c>
      <c r="K2683" s="42" t="n">
        <v>0</v>
      </c>
      <c r="L2683" s="42" t="n">
        <v>2</v>
      </c>
      <c r="M2683" s="42" t="n">
        <v>21</v>
      </c>
      <c r="N2683" s="42" t="n">
        <v>6797.86</v>
      </c>
      <c r="O2683" s="42" t="n">
        <v>6797.86</v>
      </c>
      <c r="P2683" s="42" t="n">
        <v>0</v>
      </c>
      <c r="Q2683" s="42" t="n">
        <v>0</v>
      </c>
      <c r="R2683" s="42" t="n">
        <v>0</v>
      </c>
      <c r="S2683" s="42">
        <f>N2683-(J2683-K2683)</f>
        <v/>
      </c>
      <c r="T2683">
        <f>IF(N2683=0,0,IF(AND(ABS(S2683)&gt;Calc!$B$8,ABS(S2683)/ABS(N2683)&gt;Calc!$B$9),1,0))</f>
        <v/>
      </c>
      <c r="U2683">
        <f>IF(AND(A2683=Calc!$B$3,OR(Calc!$B$6="*",G2683=Calc!$B$6),OR(Calc!$B$7="*",F2683=Calc!$B$7)),1,0)</f>
        <v/>
      </c>
      <c r="V2683">
        <f>IF(AND(U2683=1,J2683&gt;0),J2683+ROW()/1000000,0)</f>
        <v/>
      </c>
      <c r="W2683">
        <f>IF(AND(U2683=1,OR(N2683&lt;&gt;0,J2683&lt;&gt;0)),ABS(S2683)+ROW()/1000000,0)</f>
        <v/>
      </c>
      <c r="X2683">
        <f>IF(AND(U2683=1,T2683=1,C2683&lt;&gt;0),ABS(S2683)+ROW()/1000000,0)</f>
        <v/>
      </c>
    </row>
    <row r="2684">
      <c r="A2684" t="n">
        <v>202008</v>
      </c>
      <c r="B2684" t="inlineStr">
        <is>
          <t>08/2020</t>
        </is>
      </c>
      <c r="C2684" t="n">
        <v>42</v>
      </c>
      <c r="D2684" t="inlineStr">
        <is>
          <t>S42</t>
        </is>
      </c>
      <c r="E2684" t="inlineStr">
        <is>
          <t>Nexa North Down (S42)</t>
        </is>
      </c>
      <c r="F2684" t="inlineStr">
        <is>
          <t>Anh</t>
        </is>
      </c>
      <c r="G2684" t="inlineStr">
        <is>
          <t>POS</t>
        </is>
      </c>
      <c r="H2684" s="42" t="n">
        <v>3916.07</v>
      </c>
      <c r="I2684" s="42" t="n">
        <v>181</v>
      </c>
      <c r="J2684" s="42" t="n">
        <v>3735.07</v>
      </c>
      <c r="K2684" s="42" t="n">
        <v>0</v>
      </c>
      <c r="L2684" s="42" t="n">
        <v>3</v>
      </c>
      <c r="M2684" s="42" t="n">
        <v>23</v>
      </c>
      <c r="N2684" s="42" t="n">
        <v>3735.07</v>
      </c>
      <c r="O2684" s="42" t="n">
        <v>3735.07</v>
      </c>
      <c r="P2684" s="42" t="n">
        <v>0</v>
      </c>
      <c r="Q2684" s="42" t="n">
        <v>0</v>
      </c>
      <c r="R2684" s="42" t="n">
        <v>0</v>
      </c>
      <c r="S2684" s="42">
        <f>N2684-(J2684-K2684)</f>
        <v/>
      </c>
      <c r="T2684">
        <f>IF(N2684=0,0,IF(AND(ABS(S2684)&gt;Calc!$B$8,ABS(S2684)/ABS(N2684)&gt;Calc!$B$9),1,0))</f>
        <v/>
      </c>
      <c r="U2684">
        <f>IF(AND(A2684=Calc!$B$3,OR(Calc!$B$6="*",G2684=Calc!$B$6),OR(Calc!$B$7="*",F2684=Calc!$B$7)),1,0)</f>
        <v/>
      </c>
      <c r="V2684">
        <f>IF(AND(U2684=1,J2684&gt;0),J2684+ROW()/1000000,0)</f>
        <v/>
      </c>
      <c r="W2684">
        <f>IF(AND(U2684=1,OR(N2684&lt;&gt;0,J2684&lt;&gt;0)),ABS(S2684)+ROW()/1000000,0)</f>
        <v/>
      </c>
      <c r="X2684">
        <f>IF(AND(U2684=1,T2684=1,C2684&lt;&gt;0),ABS(S2684)+ROW()/1000000,0)</f>
        <v/>
      </c>
    </row>
    <row r="2685">
      <c r="A2685" t="n">
        <v>202008</v>
      </c>
      <c r="B2685" t="inlineStr">
        <is>
          <t>08/2020</t>
        </is>
      </c>
      <c r="C2685" t="n">
        <v>43</v>
      </c>
      <c r="D2685" t="inlineStr">
        <is>
          <t>S43</t>
        </is>
      </c>
      <c r="E2685" t="inlineStr">
        <is>
          <t>Nexa Alaska (S43)</t>
        </is>
      </c>
      <c r="F2685" t="inlineStr">
        <is>
          <t>Mỹ</t>
        </is>
      </c>
      <c r="G2685" t="inlineStr">
        <is>
          <t>POS</t>
        </is>
      </c>
      <c r="H2685" s="42" t="n">
        <v>15525.08</v>
      </c>
      <c r="I2685" s="42" t="n">
        <v>181.18</v>
      </c>
      <c r="J2685" s="42" t="n">
        <v>15343.9</v>
      </c>
      <c r="K2685" s="42" t="n">
        <v>269.95</v>
      </c>
      <c r="L2685" s="42" t="n">
        <v>5</v>
      </c>
      <c r="M2685" s="42" t="n">
        <v>42</v>
      </c>
      <c r="N2685" s="42" t="n">
        <v>15073.95</v>
      </c>
      <c r="O2685" s="42" t="n">
        <v>15343.9</v>
      </c>
      <c r="P2685" s="42" t="n">
        <v>0</v>
      </c>
      <c r="Q2685" s="42" t="n">
        <v>0</v>
      </c>
      <c r="R2685" s="42" t="n">
        <v>0</v>
      </c>
      <c r="S2685" s="42">
        <f>N2685-(J2685-K2685)</f>
        <v/>
      </c>
      <c r="T2685">
        <f>IF(N2685=0,0,IF(AND(ABS(S2685)&gt;Calc!$B$8,ABS(S2685)/ABS(N2685)&gt;Calc!$B$9),1,0))</f>
        <v/>
      </c>
      <c r="U2685">
        <f>IF(AND(A2685=Calc!$B$3,OR(Calc!$B$6="*",G2685=Calc!$B$6),OR(Calc!$B$7="*",F2685=Calc!$B$7)),1,0)</f>
        <v/>
      </c>
      <c r="V2685">
        <f>IF(AND(U2685=1,J2685&gt;0),J2685+ROW()/1000000,0)</f>
        <v/>
      </c>
      <c r="W2685">
        <f>IF(AND(U2685=1,OR(N2685&lt;&gt;0,J2685&lt;&gt;0)),ABS(S2685)+ROW()/1000000,0)</f>
        <v/>
      </c>
      <c r="X2685">
        <f>IF(AND(U2685=1,T2685=1,C2685&lt;&gt;0),ABS(S2685)+ROW()/1000000,0)</f>
        <v/>
      </c>
    </row>
    <row r="2686">
      <c r="A2686" t="n">
        <v>202008</v>
      </c>
      <c r="B2686" t="inlineStr">
        <is>
          <t>08/2020</t>
        </is>
      </c>
      <c r="C2686" t="n">
        <v>44</v>
      </c>
      <c r="D2686" t="inlineStr">
        <is>
          <t>S44</t>
        </is>
      </c>
      <c r="E2686" t="inlineStr">
        <is>
          <t>Nexa Arkansas (S44)</t>
        </is>
      </c>
      <c r="F2686" t="inlineStr">
        <is>
          <t>Mỹ</t>
        </is>
      </c>
      <c r="G2686" t="inlineStr">
        <is>
          <t>POS</t>
        </is>
      </c>
      <c r="H2686" s="42" t="n">
        <v>9833.540000000001</v>
      </c>
      <c r="I2686" s="42" t="n">
        <v>279.67</v>
      </c>
      <c r="J2686" s="42" t="n">
        <v>9553.870000000001</v>
      </c>
      <c r="K2686" s="42" t="n">
        <v>0</v>
      </c>
      <c r="L2686" s="42" t="n">
        <v>5</v>
      </c>
      <c r="M2686" s="42" t="n">
        <v>47</v>
      </c>
      <c r="N2686" s="42" t="n">
        <v>9553.870000000001</v>
      </c>
      <c r="O2686" s="42" t="n">
        <v>9553.870000000001</v>
      </c>
      <c r="P2686" s="42" t="n">
        <v>0</v>
      </c>
      <c r="Q2686" s="42" t="n">
        <v>0</v>
      </c>
      <c r="R2686" s="42" t="n">
        <v>0</v>
      </c>
      <c r="S2686" s="42">
        <f>N2686-(J2686-K2686)</f>
        <v/>
      </c>
      <c r="T2686">
        <f>IF(N2686=0,0,IF(AND(ABS(S2686)&gt;Calc!$B$8,ABS(S2686)/ABS(N2686)&gt;Calc!$B$9),1,0))</f>
        <v/>
      </c>
      <c r="U2686">
        <f>IF(AND(A2686=Calc!$B$3,OR(Calc!$B$6="*",G2686=Calc!$B$6),OR(Calc!$B$7="*",F2686=Calc!$B$7)),1,0)</f>
        <v/>
      </c>
      <c r="V2686">
        <f>IF(AND(U2686=1,J2686&gt;0),J2686+ROW()/1000000,0)</f>
        <v/>
      </c>
      <c r="W2686">
        <f>IF(AND(U2686=1,OR(N2686&lt;&gt;0,J2686&lt;&gt;0)),ABS(S2686)+ROW()/1000000,0)</f>
        <v/>
      </c>
      <c r="X2686">
        <f>IF(AND(U2686=1,T2686=1,C2686&lt;&gt;0),ABS(S2686)+ROW()/1000000,0)</f>
        <v/>
      </c>
    </row>
    <row r="2687">
      <c r="A2687" t="n">
        <v>202008</v>
      </c>
      <c r="B2687" t="inlineStr">
        <is>
          <t>08/2020</t>
        </is>
      </c>
      <c r="C2687" t="n">
        <v>45</v>
      </c>
      <c r="D2687" t="inlineStr">
        <is>
          <t>S45</t>
        </is>
      </c>
      <c r="E2687" t="inlineStr">
        <is>
          <t>Nexa Connecticut (S45)</t>
        </is>
      </c>
      <c r="F2687" t="inlineStr">
        <is>
          <t>Mỹ</t>
        </is>
      </c>
      <c r="G2687" t="inlineStr">
        <is>
          <t>POS</t>
        </is>
      </c>
      <c r="H2687" s="42" t="n">
        <v>16195.6</v>
      </c>
      <c r="I2687" s="42" t="n">
        <v>1356.7</v>
      </c>
      <c r="J2687" s="42" t="n">
        <v>14838.9</v>
      </c>
      <c r="K2687" s="42" t="n">
        <v>17.76</v>
      </c>
      <c r="L2687" s="42" t="n">
        <v>7</v>
      </c>
      <c r="M2687" s="42" t="n">
        <v>64</v>
      </c>
      <c r="N2687" s="42" t="n">
        <v>14821.14</v>
      </c>
      <c r="O2687" s="42" t="n">
        <v>14838.9</v>
      </c>
      <c r="P2687" s="42" t="n">
        <v>0</v>
      </c>
      <c r="Q2687" s="42" t="n">
        <v>0</v>
      </c>
      <c r="R2687" s="42" t="n">
        <v>0</v>
      </c>
      <c r="S2687" s="42">
        <f>N2687-(J2687-K2687)</f>
        <v/>
      </c>
      <c r="T2687">
        <f>IF(N2687=0,0,IF(AND(ABS(S2687)&gt;Calc!$B$8,ABS(S2687)/ABS(N2687)&gt;Calc!$B$9),1,0))</f>
        <v/>
      </c>
      <c r="U2687">
        <f>IF(AND(A2687=Calc!$B$3,OR(Calc!$B$6="*",G2687=Calc!$B$6),OR(Calc!$B$7="*",F2687=Calc!$B$7)),1,0)</f>
        <v/>
      </c>
      <c r="V2687">
        <f>IF(AND(U2687=1,J2687&gt;0),J2687+ROW()/1000000,0)</f>
        <v/>
      </c>
      <c r="W2687">
        <f>IF(AND(U2687=1,OR(N2687&lt;&gt;0,J2687&lt;&gt;0)),ABS(S2687)+ROW()/1000000,0)</f>
        <v/>
      </c>
      <c r="X2687">
        <f>IF(AND(U2687=1,T2687=1,C2687&lt;&gt;0),ABS(S2687)+ROW()/1000000,0)</f>
        <v/>
      </c>
    </row>
    <row r="2688">
      <c r="A2688" t="n">
        <v>202008</v>
      </c>
      <c r="B2688" t="inlineStr">
        <is>
          <t>08/2020</t>
        </is>
      </c>
      <c r="C2688" t="n">
        <v>47</v>
      </c>
      <c r="D2688" t="inlineStr">
        <is>
          <t>S47</t>
        </is>
      </c>
      <c r="E2688" t="inlineStr">
        <is>
          <t>Nexa Hawaii (S47)</t>
        </is>
      </c>
      <c r="F2688" t="inlineStr">
        <is>
          <t>Mỹ</t>
        </is>
      </c>
      <c r="G2688" t="inlineStr">
        <is>
          <t>POS</t>
        </is>
      </c>
      <c r="H2688" s="42" t="n">
        <v>5924.96</v>
      </c>
      <c r="I2688" s="42" t="n">
        <v>228.9</v>
      </c>
      <c r="J2688" s="42" t="n">
        <v>5696.06</v>
      </c>
      <c r="K2688" s="42" t="n">
        <v>0</v>
      </c>
      <c r="L2688" s="42" t="n">
        <v>4</v>
      </c>
      <c r="M2688" s="42" t="n">
        <v>9</v>
      </c>
      <c r="N2688" s="42" t="n">
        <v>5696.06</v>
      </c>
      <c r="O2688" s="42" t="n">
        <v>5696.06</v>
      </c>
      <c r="P2688" s="42" t="n">
        <v>0</v>
      </c>
      <c r="Q2688" s="42" t="n">
        <v>0</v>
      </c>
      <c r="R2688" s="42" t="n">
        <v>0</v>
      </c>
      <c r="S2688" s="42">
        <f>N2688-(J2688-K2688)</f>
        <v/>
      </c>
      <c r="T2688">
        <f>IF(N2688=0,0,IF(AND(ABS(S2688)&gt;Calc!$B$8,ABS(S2688)/ABS(N2688)&gt;Calc!$B$9),1,0))</f>
        <v/>
      </c>
      <c r="U2688">
        <f>IF(AND(A2688=Calc!$B$3,OR(Calc!$B$6="*",G2688=Calc!$B$6),OR(Calc!$B$7="*",F2688=Calc!$B$7)),1,0)</f>
        <v/>
      </c>
      <c r="V2688">
        <f>IF(AND(U2688=1,J2688&gt;0),J2688+ROW()/1000000,0)</f>
        <v/>
      </c>
      <c r="W2688">
        <f>IF(AND(U2688=1,OR(N2688&lt;&gt;0,J2688&lt;&gt;0)),ABS(S2688)+ROW()/1000000,0)</f>
        <v/>
      </c>
      <c r="X2688">
        <f>IF(AND(U2688=1,T2688=1,C2688&lt;&gt;0),ABS(S2688)+ROW()/1000000,0)</f>
        <v/>
      </c>
    </row>
    <row r="2689">
      <c r="A2689" t="n">
        <v>202008</v>
      </c>
      <c r="B2689" t="inlineStr">
        <is>
          <t>08/2020</t>
        </is>
      </c>
      <c r="C2689" t="n">
        <v>48</v>
      </c>
      <c r="D2689" t="inlineStr">
        <is>
          <t>S48</t>
        </is>
      </c>
      <c r="E2689" t="inlineStr">
        <is>
          <t>Nexa Idaho (S48)</t>
        </is>
      </c>
      <c r="F2689" t="inlineStr">
        <is>
          <t>Mỹ</t>
        </is>
      </c>
      <c r="G2689" t="inlineStr">
        <is>
          <t>POS</t>
        </is>
      </c>
      <c r="H2689" s="42" t="n">
        <v>3628.3</v>
      </c>
      <c r="I2689" s="42" t="n">
        <v>0</v>
      </c>
      <c r="J2689" s="42" t="n">
        <v>3628.3</v>
      </c>
      <c r="K2689" s="42" t="n">
        <v>0</v>
      </c>
      <c r="L2689" s="42" t="n">
        <v>2</v>
      </c>
      <c r="M2689" s="42" t="n">
        <v>18</v>
      </c>
      <c r="N2689" s="42" t="n">
        <v>3628.3</v>
      </c>
      <c r="O2689" s="42" t="n">
        <v>3628.3</v>
      </c>
      <c r="P2689" s="42" t="n">
        <v>1</v>
      </c>
      <c r="Q2689" s="42" t="n">
        <v>0</v>
      </c>
      <c r="R2689" s="42" t="n">
        <v>0</v>
      </c>
      <c r="S2689" s="42">
        <f>N2689-(J2689-K2689)</f>
        <v/>
      </c>
      <c r="T2689">
        <f>IF(N2689=0,0,IF(AND(ABS(S2689)&gt;Calc!$B$8,ABS(S2689)/ABS(N2689)&gt;Calc!$B$9),1,0))</f>
        <v/>
      </c>
      <c r="U2689">
        <f>IF(AND(A2689=Calc!$B$3,OR(Calc!$B$6="*",G2689=Calc!$B$6),OR(Calc!$B$7="*",F2689=Calc!$B$7)),1,0)</f>
        <v/>
      </c>
      <c r="V2689">
        <f>IF(AND(U2689=1,J2689&gt;0),J2689+ROW()/1000000,0)</f>
        <v/>
      </c>
      <c r="W2689">
        <f>IF(AND(U2689=1,OR(N2689&lt;&gt;0,J2689&lt;&gt;0)),ABS(S2689)+ROW()/1000000,0)</f>
        <v/>
      </c>
      <c r="X2689">
        <f>IF(AND(U2689=1,T2689=1,C2689&lt;&gt;0),ABS(S2689)+ROW()/1000000,0)</f>
        <v/>
      </c>
    </row>
    <row r="2690">
      <c r="A2690" t="n">
        <v>202008</v>
      </c>
      <c r="B2690" t="inlineStr">
        <is>
          <t>08/2020</t>
        </is>
      </c>
      <c r="C2690" t="n">
        <v>49</v>
      </c>
      <c r="D2690" t="inlineStr">
        <is>
          <t>S49</t>
        </is>
      </c>
      <c r="E2690" t="inlineStr">
        <is>
          <t>Nexa Iowa (S49)</t>
        </is>
      </c>
      <c r="F2690" t="inlineStr">
        <is>
          <t>Mỹ</t>
        </is>
      </c>
      <c r="G2690" t="inlineStr">
        <is>
          <t>POS</t>
        </is>
      </c>
      <c r="H2690" s="42" t="n">
        <v>14428.8</v>
      </c>
      <c r="I2690" s="42" t="n">
        <v>781.87</v>
      </c>
      <c r="J2690" s="42" t="n">
        <v>13646.93</v>
      </c>
      <c r="K2690" s="42" t="n">
        <v>1630</v>
      </c>
      <c r="L2690" s="42" t="n">
        <v>11</v>
      </c>
      <c r="M2690" s="42" t="n">
        <v>71</v>
      </c>
      <c r="N2690" s="42" t="n">
        <v>12016.93</v>
      </c>
      <c r="O2690" s="42" t="n">
        <v>13646.93</v>
      </c>
      <c r="P2690" s="42" t="n">
        <v>0</v>
      </c>
      <c r="Q2690" s="42" t="n">
        <v>0</v>
      </c>
      <c r="R2690" s="42" t="n">
        <v>0</v>
      </c>
      <c r="S2690" s="42">
        <f>N2690-(J2690-K2690)</f>
        <v/>
      </c>
      <c r="T2690">
        <f>IF(N2690=0,0,IF(AND(ABS(S2690)&gt;Calc!$B$8,ABS(S2690)/ABS(N2690)&gt;Calc!$B$9),1,0))</f>
        <v/>
      </c>
      <c r="U2690">
        <f>IF(AND(A2690=Calc!$B$3,OR(Calc!$B$6="*",G2690=Calc!$B$6),OR(Calc!$B$7="*",F2690=Calc!$B$7)),1,0)</f>
        <v/>
      </c>
      <c r="V2690">
        <f>IF(AND(U2690=1,J2690&gt;0),J2690+ROW()/1000000,0)</f>
        <v/>
      </c>
      <c r="W2690">
        <f>IF(AND(U2690=1,OR(N2690&lt;&gt;0,J2690&lt;&gt;0)),ABS(S2690)+ROW()/1000000,0)</f>
        <v/>
      </c>
      <c r="X2690">
        <f>IF(AND(U2690=1,T2690=1,C2690&lt;&gt;0),ABS(S2690)+ROW()/1000000,0)</f>
        <v/>
      </c>
    </row>
    <row r="2691">
      <c r="A2691" t="n">
        <v>202008</v>
      </c>
      <c r="B2691" t="inlineStr">
        <is>
          <t>08/2020</t>
        </is>
      </c>
      <c r="C2691" t="n">
        <v>50</v>
      </c>
      <c r="D2691" t="inlineStr">
        <is>
          <t>S50</t>
        </is>
      </c>
      <c r="E2691" t="inlineStr">
        <is>
          <t>Nexa Kansas (S50)</t>
        </is>
      </c>
      <c r="F2691" t="inlineStr">
        <is>
          <t>Mỹ</t>
        </is>
      </c>
      <c r="G2691" t="inlineStr">
        <is>
          <t>POS</t>
        </is>
      </c>
      <c r="H2691" s="42" t="n">
        <v>17408.18</v>
      </c>
      <c r="I2691" s="42" t="n">
        <v>1458.69</v>
      </c>
      <c r="J2691" s="42" t="n">
        <v>15949.49</v>
      </c>
      <c r="K2691" s="42" t="n">
        <v>0</v>
      </c>
      <c r="L2691" s="42" t="n">
        <v>8</v>
      </c>
      <c r="M2691" s="42" t="n">
        <v>53</v>
      </c>
      <c r="N2691" s="42" t="n">
        <v>15949.49</v>
      </c>
      <c r="O2691" s="42" t="n">
        <v>15949.49</v>
      </c>
      <c r="P2691" s="42" t="n">
        <v>1</v>
      </c>
      <c r="Q2691" s="42" t="n">
        <v>0</v>
      </c>
      <c r="R2691" s="42" t="n">
        <v>0</v>
      </c>
      <c r="S2691" s="42">
        <f>N2691-(J2691-K2691)</f>
        <v/>
      </c>
      <c r="T2691">
        <f>IF(N2691=0,0,IF(AND(ABS(S2691)&gt;Calc!$B$8,ABS(S2691)/ABS(N2691)&gt;Calc!$B$9),1,0))</f>
        <v/>
      </c>
      <c r="U2691">
        <f>IF(AND(A2691=Calc!$B$3,OR(Calc!$B$6="*",G2691=Calc!$B$6),OR(Calc!$B$7="*",F2691=Calc!$B$7)),1,0)</f>
        <v/>
      </c>
      <c r="V2691">
        <f>IF(AND(U2691=1,J2691&gt;0),J2691+ROW()/1000000,0)</f>
        <v/>
      </c>
      <c r="W2691">
        <f>IF(AND(U2691=1,OR(N2691&lt;&gt;0,J2691&lt;&gt;0)),ABS(S2691)+ROW()/1000000,0)</f>
        <v/>
      </c>
      <c r="X2691">
        <f>IF(AND(U2691=1,T2691=1,C2691&lt;&gt;0),ABS(S2691)+ROW()/1000000,0)</f>
        <v/>
      </c>
    </row>
    <row r="2692">
      <c r="A2692" t="n">
        <v>202008</v>
      </c>
      <c r="B2692" t="inlineStr">
        <is>
          <t>08/2020</t>
        </is>
      </c>
      <c r="C2692" t="n">
        <v>51</v>
      </c>
      <c r="D2692" t="inlineStr">
        <is>
          <t>S51</t>
        </is>
      </c>
      <c r="E2692" t="inlineStr">
        <is>
          <t>Nexa Maine (S51)</t>
        </is>
      </c>
      <c r="F2692" t="inlineStr">
        <is>
          <t>Mỹ</t>
        </is>
      </c>
      <c r="G2692" t="inlineStr">
        <is>
          <t>POS</t>
        </is>
      </c>
      <c r="H2692" s="42" t="n">
        <v>7953.91</v>
      </c>
      <c r="I2692" s="42" t="n">
        <v>154.25</v>
      </c>
      <c r="J2692" s="42" t="n">
        <v>7799.66</v>
      </c>
      <c r="K2692" s="42" t="n">
        <v>0</v>
      </c>
      <c r="L2692" s="42" t="n">
        <v>5</v>
      </c>
      <c r="M2692" s="42" t="n">
        <v>30</v>
      </c>
      <c r="N2692" s="42" t="n">
        <v>7799.66</v>
      </c>
      <c r="O2692" s="42" t="n">
        <v>7799.66</v>
      </c>
      <c r="P2692" s="42" t="n">
        <v>0</v>
      </c>
      <c r="Q2692" s="42" t="n">
        <v>0</v>
      </c>
      <c r="R2692" s="42" t="n">
        <v>0</v>
      </c>
      <c r="S2692" s="42">
        <f>N2692-(J2692-K2692)</f>
        <v/>
      </c>
      <c r="T2692">
        <f>IF(N2692=0,0,IF(AND(ABS(S2692)&gt;Calc!$B$8,ABS(S2692)/ABS(N2692)&gt;Calc!$B$9),1,0))</f>
        <v/>
      </c>
      <c r="U2692">
        <f>IF(AND(A2692=Calc!$B$3,OR(Calc!$B$6="*",G2692=Calc!$B$6),OR(Calc!$B$7="*",F2692=Calc!$B$7)),1,0)</f>
        <v/>
      </c>
      <c r="V2692">
        <f>IF(AND(U2692=1,J2692&gt;0),J2692+ROW()/1000000,0)</f>
        <v/>
      </c>
      <c r="W2692">
        <f>IF(AND(U2692=1,OR(N2692&lt;&gt;0,J2692&lt;&gt;0)),ABS(S2692)+ROW()/1000000,0)</f>
        <v/>
      </c>
      <c r="X2692">
        <f>IF(AND(U2692=1,T2692=1,C2692&lt;&gt;0),ABS(S2692)+ROW()/1000000,0)</f>
        <v/>
      </c>
    </row>
    <row r="2693">
      <c r="A2693" t="n">
        <v>202008</v>
      </c>
      <c r="B2693" t="inlineStr">
        <is>
          <t>08/2020</t>
        </is>
      </c>
      <c r="C2693" t="n">
        <v>53</v>
      </c>
      <c r="D2693" t="inlineStr">
        <is>
          <t>S53</t>
        </is>
      </c>
      <c r="E2693" t="inlineStr">
        <is>
          <t>Nexa Montana (S53)</t>
        </is>
      </c>
      <c r="F2693" t="inlineStr">
        <is>
          <t>Mỹ</t>
        </is>
      </c>
      <c r="G2693" t="inlineStr">
        <is>
          <t>POS</t>
        </is>
      </c>
      <c r="H2693" s="42" t="n">
        <v>14471.67</v>
      </c>
      <c r="I2693" s="42" t="n">
        <v>1427.18</v>
      </c>
      <c r="J2693" s="42" t="n">
        <v>13044.49</v>
      </c>
      <c r="K2693" s="42" t="n">
        <v>0</v>
      </c>
      <c r="L2693" s="42" t="n">
        <v>5</v>
      </c>
      <c r="M2693" s="42" t="n">
        <v>62</v>
      </c>
      <c r="N2693" s="42" t="n">
        <v>13044.49</v>
      </c>
      <c r="O2693" s="42" t="n">
        <v>13044.49</v>
      </c>
      <c r="P2693" s="42" t="n">
        <v>0</v>
      </c>
      <c r="Q2693" s="42" t="n">
        <v>0</v>
      </c>
      <c r="R2693" s="42" t="n">
        <v>0</v>
      </c>
      <c r="S2693" s="42">
        <f>N2693-(J2693-K2693)</f>
        <v/>
      </c>
      <c r="T2693">
        <f>IF(N2693=0,0,IF(AND(ABS(S2693)&gt;Calc!$B$8,ABS(S2693)/ABS(N2693)&gt;Calc!$B$9),1,0))</f>
        <v/>
      </c>
      <c r="U2693">
        <f>IF(AND(A2693=Calc!$B$3,OR(Calc!$B$6="*",G2693=Calc!$B$6),OR(Calc!$B$7="*",F2693=Calc!$B$7)),1,0)</f>
        <v/>
      </c>
      <c r="V2693">
        <f>IF(AND(U2693=1,J2693&gt;0),J2693+ROW()/1000000,0)</f>
        <v/>
      </c>
      <c r="W2693">
        <f>IF(AND(U2693=1,OR(N2693&lt;&gt;0,J2693&lt;&gt;0)),ABS(S2693)+ROW()/1000000,0)</f>
        <v/>
      </c>
      <c r="X2693">
        <f>IF(AND(U2693=1,T2693=1,C2693&lt;&gt;0),ABS(S2693)+ROW()/1000000,0)</f>
        <v/>
      </c>
    </row>
    <row r="2694">
      <c r="A2694" t="n">
        <v>202008</v>
      </c>
      <c r="B2694" t="inlineStr">
        <is>
          <t>08/2020</t>
        </is>
      </c>
      <c r="C2694" t="n">
        <v>54</v>
      </c>
      <c r="D2694" t="inlineStr">
        <is>
          <t>S54</t>
        </is>
      </c>
      <c r="E2694" t="inlineStr">
        <is>
          <t>Nexa Nebraska (S54)</t>
        </is>
      </c>
      <c r="F2694" t="inlineStr">
        <is>
          <t>Mỹ</t>
        </is>
      </c>
      <c r="G2694" t="inlineStr">
        <is>
          <t>POS</t>
        </is>
      </c>
      <c r="H2694" s="42" t="n">
        <v>4756.96</v>
      </c>
      <c r="I2694" s="42" t="n">
        <v>467.3</v>
      </c>
      <c r="J2694" s="42" t="n">
        <v>4289.66</v>
      </c>
      <c r="K2694" s="42" t="n">
        <v>0</v>
      </c>
      <c r="L2694" s="42" t="n">
        <v>3</v>
      </c>
      <c r="M2694" s="42" t="n">
        <v>15</v>
      </c>
      <c r="N2694" s="42" t="n">
        <v>4289.66</v>
      </c>
      <c r="O2694" s="42" t="n">
        <v>4289.66</v>
      </c>
      <c r="P2694" s="42" t="n">
        <v>0</v>
      </c>
      <c r="Q2694" s="42" t="n">
        <v>0</v>
      </c>
      <c r="R2694" s="42" t="n">
        <v>0</v>
      </c>
      <c r="S2694" s="42">
        <f>N2694-(J2694-K2694)</f>
        <v/>
      </c>
      <c r="T2694">
        <f>IF(N2694=0,0,IF(AND(ABS(S2694)&gt;Calc!$B$8,ABS(S2694)/ABS(N2694)&gt;Calc!$B$9),1,0))</f>
        <v/>
      </c>
      <c r="U2694">
        <f>IF(AND(A2694=Calc!$B$3,OR(Calc!$B$6="*",G2694=Calc!$B$6),OR(Calc!$B$7="*",F2694=Calc!$B$7)),1,0)</f>
        <v/>
      </c>
      <c r="V2694">
        <f>IF(AND(U2694=1,J2694&gt;0),J2694+ROW()/1000000,0)</f>
        <v/>
      </c>
      <c r="W2694">
        <f>IF(AND(U2694=1,OR(N2694&lt;&gt;0,J2694&lt;&gt;0)),ABS(S2694)+ROW()/1000000,0)</f>
        <v/>
      </c>
      <c r="X2694">
        <f>IF(AND(U2694=1,T2694=1,C2694&lt;&gt;0),ABS(S2694)+ROW()/1000000,0)</f>
        <v/>
      </c>
    </row>
    <row r="2695">
      <c r="A2695" t="n">
        <v>202008</v>
      </c>
      <c r="B2695" t="inlineStr">
        <is>
          <t>08/2020</t>
        </is>
      </c>
      <c r="C2695" t="n">
        <v>55</v>
      </c>
      <c r="D2695" t="inlineStr">
        <is>
          <t>S55</t>
        </is>
      </c>
      <c r="E2695" t="inlineStr">
        <is>
          <t>Nexa Nevada (S55)</t>
        </is>
      </c>
      <c r="F2695" t="inlineStr">
        <is>
          <t>Mỹ</t>
        </is>
      </c>
      <c r="G2695" t="inlineStr">
        <is>
          <t>POS</t>
        </is>
      </c>
      <c r="H2695" s="42" t="n">
        <v>6923.92</v>
      </c>
      <c r="I2695" s="42" t="n">
        <v>70.8</v>
      </c>
      <c r="J2695" s="42" t="n">
        <v>6853.12</v>
      </c>
      <c r="K2695" s="42" t="n">
        <v>9.99</v>
      </c>
      <c r="L2695" s="42" t="n">
        <v>4</v>
      </c>
      <c r="M2695" s="42" t="n">
        <v>18</v>
      </c>
      <c r="N2695" s="42" t="n">
        <v>6843.13</v>
      </c>
      <c r="O2695" s="42" t="n">
        <v>6853.12</v>
      </c>
      <c r="P2695" s="42" t="n">
        <v>0</v>
      </c>
      <c r="Q2695" s="42" t="n">
        <v>0</v>
      </c>
      <c r="R2695" s="42" t="n">
        <v>0</v>
      </c>
      <c r="S2695" s="42">
        <f>N2695-(J2695-K2695)</f>
        <v/>
      </c>
      <c r="T2695">
        <f>IF(N2695=0,0,IF(AND(ABS(S2695)&gt;Calc!$B$8,ABS(S2695)/ABS(N2695)&gt;Calc!$B$9),1,0))</f>
        <v/>
      </c>
      <c r="U2695">
        <f>IF(AND(A2695=Calc!$B$3,OR(Calc!$B$6="*",G2695=Calc!$B$6),OR(Calc!$B$7="*",F2695=Calc!$B$7)),1,0)</f>
        <v/>
      </c>
      <c r="V2695">
        <f>IF(AND(U2695=1,J2695&gt;0),J2695+ROW()/1000000,0)</f>
        <v/>
      </c>
      <c r="W2695">
        <f>IF(AND(U2695=1,OR(N2695&lt;&gt;0,J2695&lt;&gt;0)),ABS(S2695)+ROW()/1000000,0)</f>
        <v/>
      </c>
      <c r="X2695">
        <f>IF(AND(U2695=1,T2695=1,C2695&lt;&gt;0),ABS(S2695)+ROW()/1000000,0)</f>
        <v/>
      </c>
    </row>
    <row r="2696">
      <c r="A2696" t="n">
        <v>202008</v>
      </c>
      <c r="B2696" t="inlineStr">
        <is>
          <t>08/2020</t>
        </is>
      </c>
      <c r="C2696" t="n">
        <v>56</v>
      </c>
      <c r="D2696" t="inlineStr">
        <is>
          <t>S56</t>
        </is>
      </c>
      <c r="E2696" t="inlineStr">
        <is>
          <t>Nexa New Hampshire (S56)</t>
        </is>
      </c>
      <c r="F2696" t="inlineStr">
        <is>
          <t>Mỹ</t>
        </is>
      </c>
      <c r="G2696" t="inlineStr">
        <is>
          <t>POS</t>
        </is>
      </c>
      <c r="H2696" s="42" t="n">
        <v>10063.61</v>
      </c>
      <c r="I2696" s="42" t="n">
        <v>1006.38</v>
      </c>
      <c r="J2696" s="42" t="n">
        <v>9057.23</v>
      </c>
      <c r="K2696" s="42" t="n">
        <v>0</v>
      </c>
      <c r="L2696" s="42" t="n">
        <v>6</v>
      </c>
      <c r="M2696" s="42" t="n">
        <v>65</v>
      </c>
      <c r="N2696" s="42" t="n">
        <v>9057.23</v>
      </c>
      <c r="O2696" s="42" t="n">
        <v>9057.23</v>
      </c>
      <c r="P2696" s="42" t="n">
        <v>0</v>
      </c>
      <c r="Q2696" s="42" t="n">
        <v>0</v>
      </c>
      <c r="R2696" s="42" t="n">
        <v>0</v>
      </c>
      <c r="S2696" s="42">
        <f>N2696-(J2696-K2696)</f>
        <v/>
      </c>
      <c r="T2696">
        <f>IF(N2696=0,0,IF(AND(ABS(S2696)&gt;Calc!$B$8,ABS(S2696)/ABS(N2696)&gt;Calc!$B$9),1,0))</f>
        <v/>
      </c>
      <c r="U2696">
        <f>IF(AND(A2696=Calc!$B$3,OR(Calc!$B$6="*",G2696=Calc!$B$6),OR(Calc!$B$7="*",F2696=Calc!$B$7)),1,0)</f>
        <v/>
      </c>
      <c r="V2696">
        <f>IF(AND(U2696=1,J2696&gt;0),J2696+ROW()/1000000,0)</f>
        <v/>
      </c>
      <c r="W2696">
        <f>IF(AND(U2696=1,OR(N2696&lt;&gt;0,J2696&lt;&gt;0)),ABS(S2696)+ROW()/1000000,0)</f>
        <v/>
      </c>
      <c r="X2696">
        <f>IF(AND(U2696=1,T2696=1,C2696&lt;&gt;0),ABS(S2696)+ROW()/1000000,0)</f>
        <v/>
      </c>
    </row>
    <row r="2697">
      <c r="A2697" t="n">
        <v>202008</v>
      </c>
      <c r="B2697" t="inlineStr">
        <is>
          <t>08/2020</t>
        </is>
      </c>
      <c r="C2697" t="n">
        <v>57</v>
      </c>
      <c r="D2697" t="inlineStr">
        <is>
          <t>S57</t>
        </is>
      </c>
      <c r="E2697" t="inlineStr">
        <is>
          <t>Nexa New Mexico (S57)</t>
        </is>
      </c>
      <c r="F2697" t="inlineStr">
        <is>
          <t>Mỹ</t>
        </is>
      </c>
      <c r="G2697" t="inlineStr">
        <is>
          <t>POS</t>
        </is>
      </c>
      <c r="H2697" s="42" t="n">
        <v>219.9</v>
      </c>
      <c r="I2697" s="42" t="n">
        <v>21.99</v>
      </c>
      <c r="J2697" s="42" t="n">
        <v>197.91</v>
      </c>
      <c r="K2697" s="42" t="n">
        <v>0</v>
      </c>
      <c r="L2697" s="42" t="n">
        <v>1</v>
      </c>
      <c r="M2697" s="42" t="n">
        <v>2</v>
      </c>
      <c r="N2697" s="42" t="n">
        <v>197.91</v>
      </c>
      <c r="O2697" s="42" t="n">
        <v>197.91</v>
      </c>
      <c r="P2697" s="42" t="n">
        <v>0</v>
      </c>
      <c r="Q2697" s="42" t="n">
        <v>0</v>
      </c>
      <c r="R2697" s="42" t="n">
        <v>0</v>
      </c>
      <c r="S2697" s="42">
        <f>N2697-(J2697-K2697)</f>
        <v/>
      </c>
      <c r="T2697">
        <f>IF(N2697=0,0,IF(AND(ABS(S2697)&gt;Calc!$B$8,ABS(S2697)/ABS(N2697)&gt;Calc!$B$9),1,0))</f>
        <v/>
      </c>
      <c r="U2697">
        <f>IF(AND(A2697=Calc!$B$3,OR(Calc!$B$6="*",G2697=Calc!$B$6),OR(Calc!$B$7="*",F2697=Calc!$B$7)),1,0)</f>
        <v/>
      </c>
      <c r="V2697">
        <f>IF(AND(U2697=1,J2697&gt;0),J2697+ROW()/1000000,0)</f>
        <v/>
      </c>
      <c r="W2697">
        <f>IF(AND(U2697=1,OR(N2697&lt;&gt;0,J2697&lt;&gt;0)),ABS(S2697)+ROW()/1000000,0)</f>
        <v/>
      </c>
      <c r="X2697">
        <f>IF(AND(U2697=1,T2697=1,C2697&lt;&gt;0),ABS(S2697)+ROW()/1000000,0)</f>
        <v/>
      </c>
    </row>
    <row r="2698">
      <c r="A2698" t="n">
        <v>202008</v>
      </c>
      <c r="B2698" t="inlineStr">
        <is>
          <t>08/2020</t>
        </is>
      </c>
      <c r="C2698" t="n">
        <v>59</v>
      </c>
      <c r="D2698" t="inlineStr">
        <is>
          <t>S59</t>
        </is>
      </c>
      <c r="E2698" t="inlineStr">
        <is>
          <t>Nexa Oregon (S59)</t>
        </is>
      </c>
      <c r="F2698" t="inlineStr">
        <is>
          <t>Mỹ</t>
        </is>
      </c>
      <c r="G2698" t="inlineStr">
        <is>
          <t>POS</t>
        </is>
      </c>
      <c r="H2698" s="42" t="n">
        <v>8043.95</v>
      </c>
      <c r="I2698" s="42" t="n">
        <v>109.9</v>
      </c>
      <c r="J2698" s="42" t="n">
        <v>7934.05</v>
      </c>
      <c r="K2698" s="42" t="n">
        <v>50.97</v>
      </c>
      <c r="L2698" s="42" t="n">
        <v>3</v>
      </c>
      <c r="M2698" s="42" t="n">
        <v>44</v>
      </c>
      <c r="N2698" s="42" t="n">
        <v>7883.08</v>
      </c>
      <c r="O2698" s="42" t="n">
        <v>7934.05</v>
      </c>
      <c r="P2698" s="42" t="n">
        <v>0</v>
      </c>
      <c r="Q2698" s="42" t="n">
        <v>0</v>
      </c>
      <c r="R2698" s="42" t="n">
        <v>1</v>
      </c>
      <c r="S2698" s="42">
        <f>N2698-(J2698-K2698)</f>
        <v/>
      </c>
      <c r="T2698">
        <f>IF(N2698=0,0,IF(AND(ABS(S2698)&gt;Calc!$B$8,ABS(S2698)/ABS(N2698)&gt;Calc!$B$9),1,0))</f>
        <v/>
      </c>
      <c r="U2698">
        <f>IF(AND(A2698=Calc!$B$3,OR(Calc!$B$6="*",G2698=Calc!$B$6),OR(Calc!$B$7="*",F2698=Calc!$B$7)),1,0)</f>
        <v/>
      </c>
      <c r="V2698">
        <f>IF(AND(U2698=1,J2698&gt;0),J2698+ROW()/1000000,0)</f>
        <v/>
      </c>
      <c r="W2698">
        <f>IF(AND(U2698=1,OR(N2698&lt;&gt;0,J2698&lt;&gt;0)),ABS(S2698)+ROW()/1000000,0)</f>
        <v/>
      </c>
      <c r="X2698">
        <f>IF(AND(U2698=1,T2698=1,C2698&lt;&gt;0),ABS(S2698)+ROW()/1000000,0)</f>
        <v/>
      </c>
    </row>
    <row r="2699">
      <c r="A2699" t="n">
        <v>202008</v>
      </c>
      <c r="B2699" t="inlineStr">
        <is>
          <t>08/2020</t>
        </is>
      </c>
      <c r="C2699" t="n">
        <v>61</v>
      </c>
      <c r="D2699" t="inlineStr">
        <is>
          <t>S61</t>
        </is>
      </c>
      <c r="E2699" t="inlineStr">
        <is>
          <t>Nexa South Carolina (S61)</t>
        </is>
      </c>
      <c r="F2699" t="inlineStr">
        <is>
          <t>Mỹ</t>
        </is>
      </c>
      <c r="G2699" t="inlineStr">
        <is>
          <t>POS</t>
        </is>
      </c>
      <c r="H2699" s="42" t="n">
        <v>1800.28</v>
      </c>
      <c r="I2699" s="42" t="n">
        <v>142.03</v>
      </c>
      <c r="J2699" s="42" t="n">
        <v>1658.25</v>
      </c>
      <c r="K2699" s="42" t="n">
        <v>1199.74</v>
      </c>
      <c r="L2699" s="42" t="n">
        <v>4</v>
      </c>
      <c r="M2699" s="42" t="n">
        <v>22</v>
      </c>
      <c r="N2699" s="42" t="n">
        <v>458.51</v>
      </c>
      <c r="O2699" s="42" t="n">
        <v>1658.25</v>
      </c>
      <c r="P2699" s="42" t="n">
        <v>0</v>
      </c>
      <c r="Q2699" s="42" t="n">
        <v>0</v>
      </c>
      <c r="R2699" s="42" t="n">
        <v>0</v>
      </c>
      <c r="S2699" s="42">
        <f>N2699-(J2699-K2699)</f>
        <v/>
      </c>
      <c r="T2699">
        <f>IF(N2699=0,0,IF(AND(ABS(S2699)&gt;Calc!$B$8,ABS(S2699)/ABS(N2699)&gt;Calc!$B$9),1,0))</f>
        <v/>
      </c>
      <c r="U2699">
        <f>IF(AND(A2699=Calc!$B$3,OR(Calc!$B$6="*",G2699=Calc!$B$6),OR(Calc!$B$7="*",F2699=Calc!$B$7)),1,0)</f>
        <v/>
      </c>
      <c r="V2699">
        <f>IF(AND(U2699=1,J2699&gt;0),J2699+ROW()/1000000,0)</f>
        <v/>
      </c>
      <c r="W2699">
        <f>IF(AND(U2699=1,OR(N2699&lt;&gt;0,J2699&lt;&gt;0)),ABS(S2699)+ROW()/1000000,0)</f>
        <v/>
      </c>
      <c r="X2699">
        <f>IF(AND(U2699=1,T2699=1,C2699&lt;&gt;0),ABS(S2699)+ROW()/1000000,0)</f>
        <v/>
      </c>
    </row>
    <row r="2700">
      <c r="A2700" t="n">
        <v>202008</v>
      </c>
      <c r="B2700" t="inlineStr">
        <is>
          <t>08/2020</t>
        </is>
      </c>
      <c r="C2700" t="n">
        <v>62</v>
      </c>
      <c r="D2700" t="inlineStr">
        <is>
          <t>S62</t>
        </is>
      </c>
      <c r="E2700" t="inlineStr">
        <is>
          <t>Nexa South Dakota (S62)</t>
        </is>
      </c>
      <c r="F2700" t="inlineStr">
        <is>
          <t>Mỹ</t>
        </is>
      </c>
      <c r="G2700" t="inlineStr">
        <is>
          <t>POS</t>
        </is>
      </c>
      <c r="H2700" s="42" t="n">
        <v>16956.05</v>
      </c>
      <c r="I2700" s="42" t="n">
        <v>1643.79</v>
      </c>
      <c r="J2700" s="42" t="n">
        <v>15312.26</v>
      </c>
      <c r="K2700" s="42" t="n">
        <v>568</v>
      </c>
      <c r="L2700" s="42" t="n">
        <v>6</v>
      </c>
      <c r="M2700" s="42" t="n">
        <v>35</v>
      </c>
      <c r="N2700" s="42" t="n">
        <v>14744.26</v>
      </c>
      <c r="O2700" s="42" t="n">
        <v>15312.26</v>
      </c>
      <c r="P2700" s="42" t="n">
        <v>0</v>
      </c>
      <c r="Q2700" s="42" t="n">
        <v>0</v>
      </c>
      <c r="R2700" s="42" t="n">
        <v>0</v>
      </c>
      <c r="S2700" s="42">
        <f>N2700-(J2700-K2700)</f>
        <v/>
      </c>
      <c r="T2700">
        <f>IF(N2700=0,0,IF(AND(ABS(S2700)&gt;Calc!$B$8,ABS(S2700)/ABS(N2700)&gt;Calc!$B$9),1,0))</f>
        <v/>
      </c>
      <c r="U2700">
        <f>IF(AND(A2700=Calc!$B$3,OR(Calc!$B$6="*",G2700=Calc!$B$6),OR(Calc!$B$7="*",F2700=Calc!$B$7)),1,0)</f>
        <v/>
      </c>
      <c r="V2700">
        <f>IF(AND(U2700=1,J2700&gt;0),J2700+ROW()/1000000,0)</f>
        <v/>
      </c>
      <c r="W2700">
        <f>IF(AND(U2700=1,OR(N2700&lt;&gt;0,J2700&lt;&gt;0)),ABS(S2700)+ROW()/1000000,0)</f>
        <v/>
      </c>
      <c r="X2700">
        <f>IF(AND(U2700=1,T2700=1,C2700&lt;&gt;0),ABS(S2700)+ROW()/1000000,0)</f>
        <v/>
      </c>
    </row>
    <row r="2701">
      <c r="A2701" t="n">
        <v>202008</v>
      </c>
      <c r="B2701" t="inlineStr">
        <is>
          <t>08/2020</t>
        </is>
      </c>
      <c r="C2701" t="n">
        <v>64</v>
      </c>
      <c r="D2701" t="inlineStr">
        <is>
          <t>S64</t>
        </is>
      </c>
      <c r="E2701" t="inlineStr">
        <is>
          <t>Nexa Washington DC (S64)</t>
        </is>
      </c>
      <c r="F2701" t="inlineStr">
        <is>
          <t>Mỹ</t>
        </is>
      </c>
      <c r="G2701" t="inlineStr">
        <is>
          <t>POS</t>
        </is>
      </c>
      <c r="H2701" s="42" t="n">
        <v>18762.26</v>
      </c>
      <c r="I2701" s="42" t="n">
        <v>216.48</v>
      </c>
      <c r="J2701" s="42" t="n">
        <v>18545.78</v>
      </c>
      <c r="K2701" s="42" t="n">
        <v>699</v>
      </c>
      <c r="L2701" s="42" t="n">
        <v>5</v>
      </c>
      <c r="M2701" s="42" t="n">
        <v>44</v>
      </c>
      <c r="N2701" s="42" t="n">
        <v>17846.78</v>
      </c>
      <c r="O2701" s="42" t="n">
        <v>18545.78</v>
      </c>
      <c r="P2701" s="42" t="n">
        <v>0</v>
      </c>
      <c r="Q2701" s="42" t="n">
        <v>0</v>
      </c>
      <c r="R2701" s="42" t="n">
        <v>0</v>
      </c>
      <c r="S2701" s="42">
        <f>N2701-(J2701-K2701)</f>
        <v/>
      </c>
      <c r="T2701">
        <f>IF(N2701=0,0,IF(AND(ABS(S2701)&gt;Calc!$B$8,ABS(S2701)/ABS(N2701)&gt;Calc!$B$9),1,0))</f>
        <v/>
      </c>
      <c r="U2701">
        <f>IF(AND(A2701=Calc!$B$3,OR(Calc!$B$6="*",G2701=Calc!$B$6),OR(Calc!$B$7="*",F2701=Calc!$B$7)),1,0)</f>
        <v/>
      </c>
      <c r="V2701">
        <f>IF(AND(U2701=1,J2701&gt;0),J2701+ROW()/1000000,0)</f>
        <v/>
      </c>
      <c r="W2701">
        <f>IF(AND(U2701=1,OR(N2701&lt;&gt;0,J2701&lt;&gt;0)),ABS(S2701)+ROW()/1000000,0)</f>
        <v/>
      </c>
      <c r="X2701">
        <f>IF(AND(U2701=1,T2701=1,C2701&lt;&gt;0),ABS(S2701)+ROW()/1000000,0)</f>
        <v/>
      </c>
    </row>
    <row r="2702">
      <c r="A2702" t="n">
        <v>202008</v>
      </c>
      <c r="B2702" t="inlineStr">
        <is>
          <t>08/2020</t>
        </is>
      </c>
      <c r="C2702" t="n">
        <v>65</v>
      </c>
      <c r="D2702" t="inlineStr">
        <is>
          <t>S65</t>
        </is>
      </c>
      <c r="E2702" t="inlineStr">
        <is>
          <t>Nexa West Virginia (S65)</t>
        </is>
      </c>
      <c r="F2702" t="inlineStr">
        <is>
          <t>Mỹ</t>
        </is>
      </c>
      <c r="G2702" t="inlineStr">
        <is>
          <t>POS</t>
        </is>
      </c>
      <c r="H2702" s="42" t="n">
        <v>5542.36</v>
      </c>
      <c r="I2702" s="42" t="n">
        <v>316</v>
      </c>
      <c r="J2702" s="42" t="n">
        <v>5226.36</v>
      </c>
      <c r="K2702" s="42" t="n">
        <v>1199.4</v>
      </c>
      <c r="L2702" s="42" t="n">
        <v>3</v>
      </c>
      <c r="M2702" s="42" t="n">
        <v>19</v>
      </c>
      <c r="N2702" s="42" t="n">
        <v>4026.96</v>
      </c>
      <c r="O2702" s="42" t="n">
        <v>5226.36</v>
      </c>
      <c r="P2702" s="42" t="n">
        <v>0</v>
      </c>
      <c r="Q2702" s="42" t="n">
        <v>0</v>
      </c>
      <c r="R2702" s="42" t="n">
        <v>0</v>
      </c>
      <c r="S2702" s="42">
        <f>N2702-(J2702-K2702)</f>
        <v/>
      </c>
      <c r="T2702">
        <f>IF(N2702=0,0,IF(AND(ABS(S2702)&gt;Calc!$B$8,ABS(S2702)/ABS(N2702)&gt;Calc!$B$9),1,0))</f>
        <v/>
      </c>
      <c r="U2702">
        <f>IF(AND(A2702=Calc!$B$3,OR(Calc!$B$6="*",G2702=Calc!$B$6),OR(Calc!$B$7="*",F2702=Calc!$B$7)),1,0)</f>
        <v/>
      </c>
      <c r="V2702">
        <f>IF(AND(U2702=1,J2702&gt;0),J2702+ROW()/1000000,0)</f>
        <v/>
      </c>
      <c r="W2702">
        <f>IF(AND(U2702=1,OR(N2702&lt;&gt;0,J2702&lt;&gt;0)),ABS(S2702)+ROW()/1000000,0)</f>
        <v/>
      </c>
      <c r="X2702">
        <f>IF(AND(U2702=1,T2702=1,C2702&lt;&gt;0),ABS(S2702)+ROW()/1000000,0)</f>
        <v/>
      </c>
    </row>
    <row r="2703">
      <c r="A2703" t="n">
        <v>202008</v>
      </c>
      <c r="B2703" t="inlineStr">
        <is>
          <t>08/2020</t>
        </is>
      </c>
      <c r="C2703" t="n">
        <v>66</v>
      </c>
      <c r="D2703" t="inlineStr">
        <is>
          <t>S66</t>
        </is>
      </c>
      <c r="E2703" t="inlineStr">
        <is>
          <t>Nexa Wyoming (S66)</t>
        </is>
      </c>
      <c r="F2703" t="inlineStr">
        <is>
          <t>Mỹ</t>
        </is>
      </c>
      <c r="G2703" t="inlineStr">
        <is>
          <t>POS</t>
        </is>
      </c>
      <c r="H2703" s="42" t="n">
        <v>5497.22</v>
      </c>
      <c r="I2703" s="42" t="n">
        <v>472.46</v>
      </c>
      <c r="J2703" s="42" t="n">
        <v>5024.76</v>
      </c>
      <c r="K2703" s="42" t="n">
        <v>239.4</v>
      </c>
      <c r="L2703" s="42" t="n">
        <v>6</v>
      </c>
      <c r="M2703" s="42" t="n">
        <v>44</v>
      </c>
      <c r="N2703" s="42" t="n">
        <v>4785.36</v>
      </c>
      <c r="O2703" s="42" t="n">
        <v>5024.76</v>
      </c>
      <c r="P2703" s="42" t="n">
        <v>0</v>
      </c>
      <c r="Q2703" s="42" t="n">
        <v>0</v>
      </c>
      <c r="R2703" s="42" t="n">
        <v>0</v>
      </c>
      <c r="S2703" s="42">
        <f>N2703-(J2703-K2703)</f>
        <v/>
      </c>
      <c r="T2703">
        <f>IF(N2703=0,0,IF(AND(ABS(S2703)&gt;Calc!$B$8,ABS(S2703)/ABS(N2703)&gt;Calc!$B$9),1,0))</f>
        <v/>
      </c>
      <c r="U2703">
        <f>IF(AND(A2703=Calc!$B$3,OR(Calc!$B$6="*",G2703=Calc!$B$6),OR(Calc!$B$7="*",F2703=Calc!$B$7)),1,0)</f>
        <v/>
      </c>
      <c r="V2703">
        <f>IF(AND(U2703=1,J2703&gt;0),J2703+ROW()/1000000,0)</f>
        <v/>
      </c>
      <c r="W2703">
        <f>IF(AND(U2703=1,OR(N2703&lt;&gt;0,J2703&lt;&gt;0)),ABS(S2703)+ROW()/1000000,0)</f>
        <v/>
      </c>
      <c r="X2703">
        <f>IF(AND(U2703=1,T2703=1,C2703&lt;&gt;0),ABS(S2703)+ROW()/1000000,0)</f>
        <v/>
      </c>
    </row>
    <row r="2704">
      <c r="A2704" t="n">
        <v>202009</v>
      </c>
      <c r="B2704" t="inlineStr">
        <is>
          <t>09/2020</t>
        </is>
      </c>
      <c r="C2704" t="n">
        <v>0</v>
      </c>
      <c r="D2704" t="inlineStr">
        <is>
          <t>ONL</t>
        </is>
      </c>
      <c r="E2704" t="inlineStr">
        <is>
          <t>Nexa Online (website/app)</t>
        </is>
      </c>
      <c r="F2704" t="inlineStr">
        <is>
          <t>Online</t>
        </is>
      </c>
      <c r="G2704" t="inlineStr">
        <is>
          <t>ONLINE</t>
        </is>
      </c>
      <c r="H2704" s="42" t="n">
        <v>88755.7</v>
      </c>
      <c r="I2704" s="42" t="n">
        <v>3002.61</v>
      </c>
      <c r="J2704" s="42" t="n">
        <v>85753.09</v>
      </c>
      <c r="K2704" s="42" t="n">
        <v>0</v>
      </c>
      <c r="L2704" s="42" t="n">
        <v>50</v>
      </c>
      <c r="M2704" s="42" t="n">
        <v>344</v>
      </c>
      <c r="N2704" s="42" t="n">
        <v>81188.59</v>
      </c>
      <c r="O2704" s="42" t="n">
        <v>81188.59</v>
      </c>
      <c r="P2704" s="42" t="n">
        <v>3</v>
      </c>
      <c r="Q2704" s="42" t="n">
        <v>0</v>
      </c>
      <c r="R2704" s="42" t="n">
        <v>0</v>
      </c>
      <c r="S2704" s="42">
        <f>N2704-(J2704-K2704)</f>
        <v/>
      </c>
      <c r="T2704">
        <f>IF(N2704=0,0,IF(AND(ABS(S2704)&gt;Calc!$B$8,ABS(S2704)/ABS(N2704)&gt;Calc!$B$9),1,0))</f>
        <v/>
      </c>
      <c r="U2704">
        <f>IF(AND(A2704=Calc!$B$3,OR(Calc!$B$6="*",G2704=Calc!$B$6),OR(Calc!$B$7="*",F2704=Calc!$B$7)),1,0)</f>
        <v/>
      </c>
      <c r="V2704">
        <f>IF(AND(U2704=1,J2704&gt;0),J2704+ROW()/1000000,0)</f>
        <v/>
      </c>
      <c r="W2704">
        <f>IF(AND(U2704=1,OR(N2704&lt;&gt;0,J2704&lt;&gt;0)),ABS(S2704)+ROW()/1000000,0)</f>
        <v/>
      </c>
      <c r="X2704">
        <f>IF(AND(U2704=1,T2704=1,C2704&lt;&gt;0),ABS(S2704)+ROW()/1000000,0)</f>
        <v/>
      </c>
    </row>
    <row r="2705">
      <c r="A2705" t="n">
        <v>202009</v>
      </c>
      <c r="B2705" t="inlineStr">
        <is>
          <t>09/2020</t>
        </is>
      </c>
      <c r="C2705" t="n">
        <v>5</v>
      </c>
      <c r="D2705" t="inlineStr">
        <is>
          <t>S05</t>
        </is>
      </c>
      <c r="E2705" t="inlineStr">
        <is>
          <t>Nexa Victoria (S05)</t>
        </is>
      </c>
      <c r="F2705" t="inlineStr">
        <is>
          <t>Úc</t>
        </is>
      </c>
      <c r="G2705" t="inlineStr">
        <is>
          <t>POS</t>
        </is>
      </c>
      <c r="H2705" s="42" t="n">
        <v>0</v>
      </c>
      <c r="I2705" s="42" t="n">
        <v>0</v>
      </c>
      <c r="J2705" s="42" t="n">
        <v>0</v>
      </c>
      <c r="K2705" s="42" t="n">
        <v>53.99</v>
      </c>
      <c r="L2705" s="42" t="n">
        <v>0</v>
      </c>
      <c r="M2705" s="42" t="n">
        <v>0</v>
      </c>
      <c r="N2705" s="42" t="n">
        <v>-53.99</v>
      </c>
      <c r="O2705" s="42" t="n">
        <v>0</v>
      </c>
      <c r="P2705" s="42" t="n">
        <v>0</v>
      </c>
      <c r="Q2705" s="42" t="n">
        <v>0</v>
      </c>
      <c r="R2705" s="42" t="n">
        <v>0</v>
      </c>
      <c r="S2705" s="42">
        <f>N2705-(J2705-K2705)</f>
        <v/>
      </c>
      <c r="T2705">
        <f>IF(N2705=0,0,IF(AND(ABS(S2705)&gt;Calc!$B$8,ABS(S2705)/ABS(N2705)&gt;Calc!$B$9),1,0))</f>
        <v/>
      </c>
      <c r="U2705">
        <f>IF(AND(A2705=Calc!$B$3,OR(Calc!$B$6="*",G2705=Calc!$B$6),OR(Calc!$B$7="*",F2705=Calc!$B$7)),1,0)</f>
        <v/>
      </c>
      <c r="V2705">
        <f>IF(AND(U2705=1,J2705&gt;0),J2705+ROW()/1000000,0)</f>
        <v/>
      </c>
      <c r="W2705">
        <f>IF(AND(U2705=1,OR(N2705&lt;&gt;0,J2705&lt;&gt;0)),ABS(S2705)+ROW()/1000000,0)</f>
        <v/>
      </c>
      <c r="X2705">
        <f>IF(AND(U2705=1,T2705=1,C2705&lt;&gt;0),ABS(S2705)+ROW()/1000000,0)</f>
        <v/>
      </c>
    </row>
    <row r="2706">
      <c r="A2706" t="n">
        <v>202009</v>
      </c>
      <c r="B2706" t="inlineStr">
        <is>
          <t>09/2020</t>
        </is>
      </c>
      <c r="C2706" t="n">
        <v>6</v>
      </c>
      <c r="D2706" t="inlineStr">
        <is>
          <t>S06</t>
        </is>
      </c>
      <c r="E2706" t="inlineStr">
        <is>
          <t>Nexa Western Australia (S06)</t>
        </is>
      </c>
      <c r="F2706" t="inlineStr">
        <is>
          <t>Úc</t>
        </is>
      </c>
      <c r="G2706" t="inlineStr">
        <is>
          <t>POS</t>
        </is>
      </c>
      <c r="H2706" s="42" t="n">
        <v>15772.57</v>
      </c>
      <c r="I2706" s="42" t="n">
        <v>0</v>
      </c>
      <c r="J2706" s="42" t="n">
        <v>15772.57</v>
      </c>
      <c r="K2706" s="42" t="n">
        <v>19.98</v>
      </c>
      <c r="L2706" s="42" t="n">
        <v>2</v>
      </c>
      <c r="M2706" s="42" t="n">
        <v>31</v>
      </c>
      <c r="N2706" s="42" t="n">
        <v>15752.59</v>
      </c>
      <c r="O2706" s="42" t="n">
        <v>15772.57</v>
      </c>
      <c r="P2706" s="42" t="n">
        <v>1</v>
      </c>
      <c r="Q2706" s="42" t="n">
        <v>0</v>
      </c>
      <c r="R2706" s="42" t="n">
        <v>0</v>
      </c>
      <c r="S2706" s="42">
        <f>N2706-(J2706-K2706)</f>
        <v/>
      </c>
      <c r="T2706">
        <f>IF(N2706=0,0,IF(AND(ABS(S2706)&gt;Calc!$B$8,ABS(S2706)/ABS(N2706)&gt;Calc!$B$9),1,0))</f>
        <v/>
      </c>
      <c r="U2706">
        <f>IF(AND(A2706=Calc!$B$3,OR(Calc!$B$6="*",G2706=Calc!$B$6),OR(Calc!$B$7="*",F2706=Calc!$B$7)),1,0)</f>
        <v/>
      </c>
      <c r="V2706">
        <f>IF(AND(U2706=1,J2706&gt;0),J2706+ROW()/1000000,0)</f>
        <v/>
      </c>
      <c r="W2706">
        <f>IF(AND(U2706=1,OR(N2706&lt;&gt;0,J2706&lt;&gt;0)),ABS(S2706)+ROW()/1000000,0)</f>
        <v/>
      </c>
      <c r="X2706">
        <f>IF(AND(U2706=1,T2706=1,C2706&lt;&gt;0),ABS(S2706)+ROW()/1000000,0)</f>
        <v/>
      </c>
    </row>
    <row r="2707">
      <c r="A2707" t="n">
        <v>202009</v>
      </c>
      <c r="B2707" t="inlineStr">
        <is>
          <t>09/2020</t>
        </is>
      </c>
      <c r="C2707" t="n">
        <v>8</v>
      </c>
      <c r="D2707" t="inlineStr">
        <is>
          <t>S08</t>
        </is>
      </c>
      <c r="E2707" t="inlineStr">
        <is>
          <t>Nexa Newfoundland and Labrador (S08)</t>
        </is>
      </c>
      <c r="F2707" t="inlineStr">
        <is>
          <t>Canada</t>
        </is>
      </c>
      <c r="G2707" t="inlineStr">
        <is>
          <t>POS</t>
        </is>
      </c>
      <c r="H2707" s="42" t="n">
        <v>8185.98</v>
      </c>
      <c r="I2707" s="42" t="n">
        <v>625.5</v>
      </c>
      <c r="J2707" s="42" t="n">
        <v>7560.48</v>
      </c>
      <c r="K2707" s="42" t="n">
        <v>115</v>
      </c>
      <c r="L2707" s="42" t="n">
        <v>4</v>
      </c>
      <c r="M2707" s="42" t="n">
        <v>29</v>
      </c>
      <c r="N2707" s="42" t="n">
        <v>7445.48</v>
      </c>
      <c r="O2707" s="42" t="n">
        <v>7560.48</v>
      </c>
      <c r="P2707" s="42" t="n">
        <v>0</v>
      </c>
      <c r="Q2707" s="42" t="n">
        <v>0</v>
      </c>
      <c r="R2707" s="42" t="n">
        <v>0</v>
      </c>
      <c r="S2707" s="42">
        <f>N2707-(J2707-K2707)</f>
        <v/>
      </c>
      <c r="T2707">
        <f>IF(N2707=0,0,IF(AND(ABS(S2707)&gt;Calc!$B$8,ABS(S2707)/ABS(N2707)&gt;Calc!$B$9),1,0))</f>
        <v/>
      </c>
      <c r="U2707">
        <f>IF(AND(A2707=Calc!$B$3,OR(Calc!$B$6="*",G2707=Calc!$B$6),OR(Calc!$B$7="*",F2707=Calc!$B$7)),1,0)</f>
        <v/>
      </c>
      <c r="V2707">
        <f>IF(AND(U2707=1,J2707&gt;0),J2707+ROW()/1000000,0)</f>
        <v/>
      </c>
      <c r="W2707">
        <f>IF(AND(U2707=1,OR(N2707&lt;&gt;0,J2707&lt;&gt;0)),ABS(S2707)+ROW()/1000000,0)</f>
        <v/>
      </c>
      <c r="X2707">
        <f>IF(AND(U2707=1,T2707=1,C2707&lt;&gt;0),ABS(S2707)+ROW()/1000000,0)</f>
        <v/>
      </c>
    </row>
    <row r="2708">
      <c r="A2708" t="n">
        <v>202009</v>
      </c>
      <c r="B2708" t="inlineStr">
        <is>
          <t>09/2020</t>
        </is>
      </c>
      <c r="C2708" t="n">
        <v>10</v>
      </c>
      <c r="D2708" t="inlineStr">
        <is>
          <t>S10</t>
        </is>
      </c>
      <c r="E2708" t="inlineStr">
        <is>
          <t>Nexa Nunavut (S10)</t>
        </is>
      </c>
      <c r="F2708" t="inlineStr">
        <is>
          <t>Canada</t>
        </is>
      </c>
      <c r="G2708" t="inlineStr">
        <is>
          <t>POS</t>
        </is>
      </c>
      <c r="H2708" s="42" t="n">
        <v>10983.05</v>
      </c>
      <c r="I2708" s="42" t="n">
        <v>296.69</v>
      </c>
      <c r="J2708" s="42" t="n">
        <v>10686.36</v>
      </c>
      <c r="K2708" s="42" t="n">
        <v>0</v>
      </c>
      <c r="L2708" s="42" t="n">
        <v>4</v>
      </c>
      <c r="M2708" s="42" t="n">
        <v>52</v>
      </c>
      <c r="N2708" s="42" t="n">
        <v>10686.36</v>
      </c>
      <c r="O2708" s="42" t="n">
        <v>10686.36</v>
      </c>
      <c r="P2708" s="42" t="n">
        <v>0</v>
      </c>
      <c r="Q2708" s="42" t="n">
        <v>0</v>
      </c>
      <c r="R2708" s="42" t="n">
        <v>0</v>
      </c>
      <c r="S2708" s="42">
        <f>N2708-(J2708-K2708)</f>
        <v/>
      </c>
      <c r="T2708">
        <f>IF(N2708=0,0,IF(AND(ABS(S2708)&gt;Calc!$B$8,ABS(S2708)/ABS(N2708)&gt;Calc!$B$9),1,0))</f>
        <v/>
      </c>
      <c r="U2708">
        <f>IF(AND(A2708=Calc!$B$3,OR(Calc!$B$6="*",G2708=Calc!$B$6),OR(Calc!$B$7="*",F2708=Calc!$B$7)),1,0)</f>
        <v/>
      </c>
      <c r="V2708">
        <f>IF(AND(U2708=1,J2708&gt;0),J2708+ROW()/1000000,0)</f>
        <v/>
      </c>
      <c r="W2708">
        <f>IF(AND(U2708=1,OR(N2708&lt;&gt;0,J2708&lt;&gt;0)),ABS(S2708)+ROW()/1000000,0)</f>
        <v/>
      </c>
      <c r="X2708">
        <f>IF(AND(U2708=1,T2708=1,C2708&lt;&gt;0),ABS(S2708)+ROW()/1000000,0)</f>
        <v/>
      </c>
    </row>
    <row r="2709">
      <c r="A2709" t="n">
        <v>202009</v>
      </c>
      <c r="B2709" t="inlineStr">
        <is>
          <t>09/2020</t>
        </is>
      </c>
      <c r="C2709" t="n">
        <v>15</v>
      </c>
      <c r="D2709" t="inlineStr">
        <is>
          <t>S15</t>
        </is>
      </c>
      <c r="E2709" t="inlineStr">
        <is>
          <t>Nexa La Réunion (S15)</t>
        </is>
      </c>
      <c r="F2709" t="inlineStr">
        <is>
          <t>Pháp</t>
        </is>
      </c>
      <c r="G2709" t="inlineStr">
        <is>
          <t>POS</t>
        </is>
      </c>
      <c r="H2709" s="42" t="n">
        <v>3961.7</v>
      </c>
      <c r="I2709" s="42" t="n">
        <v>0</v>
      </c>
      <c r="J2709" s="42" t="n">
        <v>3961.7</v>
      </c>
      <c r="K2709" s="42" t="n">
        <v>0</v>
      </c>
      <c r="L2709" s="42" t="n">
        <v>1</v>
      </c>
      <c r="M2709" s="42" t="n">
        <v>14</v>
      </c>
      <c r="N2709" s="42" t="n">
        <v>3961.7</v>
      </c>
      <c r="O2709" s="42" t="n">
        <v>3961.7</v>
      </c>
      <c r="P2709" s="42" t="n">
        <v>0</v>
      </c>
      <c r="Q2709" s="42" t="n">
        <v>0</v>
      </c>
      <c r="R2709" s="42" t="n">
        <v>0</v>
      </c>
      <c r="S2709" s="42">
        <f>N2709-(J2709-K2709)</f>
        <v/>
      </c>
      <c r="T2709">
        <f>IF(N2709=0,0,IF(AND(ABS(S2709)&gt;Calc!$B$8,ABS(S2709)/ABS(N2709)&gt;Calc!$B$9),1,0))</f>
        <v/>
      </c>
      <c r="U2709">
        <f>IF(AND(A2709=Calc!$B$3,OR(Calc!$B$6="*",G2709=Calc!$B$6),OR(Calc!$B$7="*",F2709=Calc!$B$7)),1,0)</f>
        <v/>
      </c>
      <c r="V2709">
        <f>IF(AND(U2709=1,J2709&gt;0),J2709+ROW()/1000000,0)</f>
        <v/>
      </c>
      <c r="W2709">
        <f>IF(AND(U2709=1,OR(N2709&lt;&gt;0,J2709&lt;&gt;0)),ABS(S2709)+ROW()/1000000,0)</f>
        <v/>
      </c>
      <c r="X2709">
        <f>IF(AND(U2709=1,T2709=1,C2709&lt;&gt;0),ABS(S2709)+ROW()/1000000,0)</f>
        <v/>
      </c>
    </row>
    <row r="2710">
      <c r="A2710" t="n">
        <v>202009</v>
      </c>
      <c r="B2710" t="inlineStr">
        <is>
          <t>09/2020</t>
        </is>
      </c>
      <c r="C2710" t="n">
        <v>16</v>
      </c>
      <c r="D2710" t="inlineStr">
        <is>
          <t>S16</t>
        </is>
      </c>
      <c r="E2710" t="inlineStr">
        <is>
          <t>Nexa Limousin (S16)</t>
        </is>
      </c>
      <c r="F2710" t="inlineStr">
        <is>
          <t>Pháp</t>
        </is>
      </c>
      <c r="G2710" t="inlineStr">
        <is>
          <t>POS</t>
        </is>
      </c>
      <c r="H2710" s="42" t="n">
        <v>371</v>
      </c>
      <c r="I2710" s="42" t="n">
        <v>37.1</v>
      </c>
      <c r="J2710" s="42" t="n">
        <v>333.9</v>
      </c>
      <c r="K2710" s="42" t="n">
        <v>0</v>
      </c>
      <c r="L2710" s="42" t="n">
        <v>1</v>
      </c>
      <c r="M2710" s="42" t="n">
        <v>2</v>
      </c>
      <c r="N2710" s="42" t="n">
        <v>333.9</v>
      </c>
      <c r="O2710" s="42" t="n">
        <v>333.9</v>
      </c>
      <c r="P2710" s="42" t="n">
        <v>0</v>
      </c>
      <c r="Q2710" s="42" t="n">
        <v>0</v>
      </c>
      <c r="R2710" s="42" t="n">
        <v>0</v>
      </c>
      <c r="S2710" s="42">
        <f>N2710-(J2710-K2710)</f>
        <v/>
      </c>
      <c r="T2710">
        <f>IF(N2710=0,0,IF(AND(ABS(S2710)&gt;Calc!$B$8,ABS(S2710)/ABS(N2710)&gt;Calc!$B$9),1,0))</f>
        <v/>
      </c>
      <c r="U2710">
        <f>IF(AND(A2710=Calc!$B$3,OR(Calc!$B$6="*",G2710=Calc!$B$6),OR(Calc!$B$7="*",F2710=Calc!$B$7)),1,0)</f>
        <v/>
      </c>
      <c r="V2710">
        <f>IF(AND(U2710=1,J2710&gt;0),J2710+ROW()/1000000,0)</f>
        <v/>
      </c>
      <c r="W2710">
        <f>IF(AND(U2710=1,OR(N2710&lt;&gt;0,J2710&lt;&gt;0)),ABS(S2710)+ROW()/1000000,0)</f>
        <v/>
      </c>
      <c r="X2710">
        <f>IF(AND(U2710=1,T2710=1,C2710&lt;&gt;0),ABS(S2710)+ROW()/1000000,0)</f>
        <v/>
      </c>
    </row>
    <row r="2711">
      <c r="A2711" t="n">
        <v>202009</v>
      </c>
      <c r="B2711" t="inlineStr">
        <is>
          <t>09/2020</t>
        </is>
      </c>
      <c r="C2711" t="n">
        <v>17</v>
      </c>
      <c r="D2711" t="inlineStr">
        <is>
          <t>S17</t>
        </is>
      </c>
      <c r="E2711" t="inlineStr">
        <is>
          <t>Nexa Martinique (S17)</t>
        </is>
      </c>
      <c r="F2711" t="inlineStr">
        <is>
          <t>Pháp</t>
        </is>
      </c>
      <c r="G2711" t="inlineStr">
        <is>
          <t>POS</t>
        </is>
      </c>
      <c r="H2711" s="42" t="n">
        <v>3708</v>
      </c>
      <c r="I2711" s="42" t="n">
        <v>370.8</v>
      </c>
      <c r="J2711" s="42" t="n">
        <v>3337.2</v>
      </c>
      <c r="K2711" s="42" t="n">
        <v>0</v>
      </c>
      <c r="L2711" s="42" t="n">
        <v>1</v>
      </c>
      <c r="M2711" s="42" t="n">
        <v>10</v>
      </c>
      <c r="N2711" s="42" t="n">
        <v>3337.2</v>
      </c>
      <c r="O2711" s="42" t="n">
        <v>3337.2</v>
      </c>
      <c r="P2711" s="42" t="n">
        <v>0</v>
      </c>
      <c r="Q2711" s="42" t="n">
        <v>0</v>
      </c>
      <c r="R2711" s="42" t="n">
        <v>0</v>
      </c>
      <c r="S2711" s="42">
        <f>N2711-(J2711-K2711)</f>
        <v/>
      </c>
      <c r="T2711">
        <f>IF(N2711=0,0,IF(AND(ABS(S2711)&gt;Calc!$B$8,ABS(S2711)/ABS(N2711)&gt;Calc!$B$9),1,0))</f>
        <v/>
      </c>
      <c r="U2711">
        <f>IF(AND(A2711=Calc!$B$3,OR(Calc!$B$6="*",G2711=Calc!$B$6),OR(Calc!$B$7="*",F2711=Calc!$B$7)),1,0)</f>
        <v/>
      </c>
      <c r="V2711">
        <f>IF(AND(U2711=1,J2711&gt;0),J2711+ROW()/1000000,0)</f>
        <v/>
      </c>
      <c r="W2711">
        <f>IF(AND(U2711=1,OR(N2711&lt;&gt;0,J2711&lt;&gt;0)),ABS(S2711)+ROW()/1000000,0)</f>
        <v/>
      </c>
      <c r="X2711">
        <f>IF(AND(U2711=1,T2711=1,C2711&lt;&gt;0),ABS(S2711)+ROW()/1000000,0)</f>
        <v/>
      </c>
    </row>
    <row r="2712">
      <c r="A2712" t="n">
        <v>202009</v>
      </c>
      <c r="B2712" t="inlineStr">
        <is>
          <t>09/2020</t>
        </is>
      </c>
      <c r="C2712" t="n">
        <v>19</v>
      </c>
      <c r="D2712" t="inlineStr">
        <is>
          <t>S19</t>
        </is>
      </c>
      <c r="E2712" t="inlineStr">
        <is>
          <t>Nexa Berlin (S19)</t>
        </is>
      </c>
      <c r="F2712" t="inlineStr">
        <is>
          <t>Đức</t>
        </is>
      </c>
      <c r="G2712" t="inlineStr">
        <is>
          <t>POS</t>
        </is>
      </c>
      <c r="H2712" s="42" t="n">
        <v>6368.59</v>
      </c>
      <c r="I2712" s="42" t="n">
        <v>131.4</v>
      </c>
      <c r="J2712" s="42" t="n">
        <v>6237.19</v>
      </c>
      <c r="K2712" s="42" t="n">
        <v>0</v>
      </c>
      <c r="L2712" s="42" t="n">
        <v>3</v>
      </c>
      <c r="M2712" s="42" t="n">
        <v>11</v>
      </c>
      <c r="N2712" s="42" t="n">
        <v>6237.19</v>
      </c>
      <c r="O2712" s="42" t="n">
        <v>6237.19</v>
      </c>
      <c r="P2712" s="42" t="n">
        <v>0</v>
      </c>
      <c r="Q2712" s="42" t="n">
        <v>0</v>
      </c>
      <c r="R2712" s="42" t="n">
        <v>0</v>
      </c>
      <c r="S2712" s="42">
        <f>N2712-(J2712-K2712)</f>
        <v/>
      </c>
      <c r="T2712">
        <f>IF(N2712=0,0,IF(AND(ABS(S2712)&gt;Calc!$B$8,ABS(S2712)/ABS(N2712)&gt;Calc!$B$9),1,0))</f>
        <v/>
      </c>
      <c r="U2712">
        <f>IF(AND(A2712=Calc!$B$3,OR(Calc!$B$6="*",G2712=Calc!$B$6),OR(Calc!$B$7="*",F2712=Calc!$B$7)),1,0)</f>
        <v/>
      </c>
      <c r="V2712">
        <f>IF(AND(U2712=1,J2712&gt;0),J2712+ROW()/1000000,0)</f>
        <v/>
      </c>
      <c r="W2712">
        <f>IF(AND(U2712=1,OR(N2712&lt;&gt;0,J2712&lt;&gt;0)),ABS(S2712)+ROW()/1000000,0)</f>
        <v/>
      </c>
      <c r="X2712">
        <f>IF(AND(U2712=1,T2712=1,C2712&lt;&gt;0),ABS(S2712)+ROW()/1000000,0)</f>
        <v/>
      </c>
    </row>
    <row r="2713">
      <c r="A2713" t="n">
        <v>202009</v>
      </c>
      <c r="B2713" t="inlineStr">
        <is>
          <t>09/2020</t>
        </is>
      </c>
      <c r="C2713" t="n">
        <v>22</v>
      </c>
      <c r="D2713" t="inlineStr">
        <is>
          <t>S22</t>
        </is>
      </c>
      <c r="E2713" t="inlineStr">
        <is>
          <t>Nexa Freistaat Thüringen (S22)</t>
        </is>
      </c>
      <c r="F2713" t="inlineStr">
        <is>
          <t>Đức</t>
        </is>
      </c>
      <c r="G2713" t="inlineStr">
        <is>
          <t>POS</t>
        </is>
      </c>
      <c r="H2713" s="42" t="n">
        <v>6748.7</v>
      </c>
      <c r="I2713" s="42" t="n">
        <v>0</v>
      </c>
      <c r="J2713" s="42" t="n">
        <v>6748.7</v>
      </c>
      <c r="K2713" s="42" t="n">
        <v>0</v>
      </c>
      <c r="L2713" s="42" t="n">
        <v>1</v>
      </c>
      <c r="M2713" s="42" t="n">
        <v>16</v>
      </c>
      <c r="N2713" s="42" t="n">
        <v>6748.7</v>
      </c>
      <c r="O2713" s="42" t="n">
        <v>6748.7</v>
      </c>
      <c r="P2713" s="42" t="n">
        <v>0</v>
      </c>
      <c r="Q2713" s="42" t="n">
        <v>0</v>
      </c>
      <c r="R2713" s="42" t="n">
        <v>0</v>
      </c>
      <c r="S2713" s="42">
        <f>N2713-(J2713-K2713)</f>
        <v/>
      </c>
      <c r="T2713">
        <f>IF(N2713=0,0,IF(AND(ABS(S2713)&gt;Calc!$B$8,ABS(S2713)/ABS(N2713)&gt;Calc!$B$9),1,0))</f>
        <v/>
      </c>
      <c r="U2713">
        <f>IF(AND(A2713=Calc!$B$3,OR(Calc!$B$6="*",G2713=Calc!$B$6),OR(Calc!$B$7="*",F2713=Calc!$B$7)),1,0)</f>
        <v/>
      </c>
      <c r="V2713">
        <f>IF(AND(U2713=1,J2713&gt;0),J2713+ROW()/1000000,0)</f>
        <v/>
      </c>
      <c r="W2713">
        <f>IF(AND(U2713=1,OR(N2713&lt;&gt;0,J2713&lt;&gt;0)),ABS(S2713)+ROW()/1000000,0)</f>
        <v/>
      </c>
      <c r="X2713">
        <f>IF(AND(U2713=1,T2713=1,C2713&lt;&gt;0),ABS(S2713)+ROW()/1000000,0)</f>
        <v/>
      </c>
    </row>
    <row r="2714">
      <c r="A2714" t="n">
        <v>202009</v>
      </c>
      <c r="B2714" t="inlineStr">
        <is>
          <t>09/2020</t>
        </is>
      </c>
      <c r="C2714" t="n">
        <v>23</v>
      </c>
      <c r="D2714" t="inlineStr">
        <is>
          <t>S23</t>
        </is>
      </c>
      <c r="E2714" t="inlineStr">
        <is>
          <t>Nexa Hamburg (S23)</t>
        </is>
      </c>
      <c r="F2714" t="inlineStr">
        <is>
          <t>Đức</t>
        </is>
      </c>
      <c r="G2714" t="inlineStr">
        <is>
          <t>POS</t>
        </is>
      </c>
      <c r="H2714" s="42" t="n">
        <v>434.95</v>
      </c>
      <c r="I2714" s="42" t="n">
        <v>0</v>
      </c>
      <c r="J2714" s="42" t="n">
        <v>434.95</v>
      </c>
      <c r="K2714" s="42" t="n">
        <v>0</v>
      </c>
      <c r="L2714" s="42" t="n">
        <v>2</v>
      </c>
      <c r="M2714" s="42" t="n">
        <v>5</v>
      </c>
      <c r="N2714" s="42" t="n">
        <v>434.95</v>
      </c>
      <c r="O2714" s="42" t="n">
        <v>434.95</v>
      </c>
      <c r="P2714" s="42" t="n">
        <v>0</v>
      </c>
      <c r="Q2714" s="42" t="n">
        <v>0</v>
      </c>
      <c r="R2714" s="42" t="n">
        <v>0</v>
      </c>
      <c r="S2714" s="42">
        <f>N2714-(J2714-K2714)</f>
        <v/>
      </c>
      <c r="T2714">
        <f>IF(N2714=0,0,IF(AND(ABS(S2714)&gt;Calc!$B$8,ABS(S2714)/ABS(N2714)&gt;Calc!$B$9),1,0))</f>
        <v/>
      </c>
      <c r="U2714">
        <f>IF(AND(A2714=Calc!$B$3,OR(Calc!$B$6="*",G2714=Calc!$B$6),OR(Calc!$B$7="*",F2714=Calc!$B$7)),1,0)</f>
        <v/>
      </c>
      <c r="V2714">
        <f>IF(AND(U2714=1,J2714&gt;0),J2714+ROW()/1000000,0)</f>
        <v/>
      </c>
      <c r="W2714">
        <f>IF(AND(U2714=1,OR(N2714&lt;&gt;0,J2714&lt;&gt;0)),ABS(S2714)+ROW()/1000000,0)</f>
        <v/>
      </c>
      <c r="X2714">
        <f>IF(AND(U2714=1,T2714=1,C2714&lt;&gt;0),ABS(S2714)+ROW()/1000000,0)</f>
        <v/>
      </c>
    </row>
    <row r="2715">
      <c r="A2715" t="n">
        <v>202009</v>
      </c>
      <c r="B2715" t="inlineStr">
        <is>
          <t>09/2020</t>
        </is>
      </c>
      <c r="C2715" t="n">
        <v>26</v>
      </c>
      <c r="D2715" t="inlineStr">
        <is>
          <t>S26</t>
        </is>
      </c>
      <c r="E2715" t="inlineStr">
        <is>
          <t>Nexa Saarland (S26)</t>
        </is>
      </c>
      <c r="F2715" t="inlineStr">
        <is>
          <t>Đức</t>
        </is>
      </c>
      <c r="G2715" t="inlineStr">
        <is>
          <t>POS</t>
        </is>
      </c>
      <c r="H2715" s="42" t="n">
        <v>299.98</v>
      </c>
      <c r="I2715" s="42" t="n">
        <v>30</v>
      </c>
      <c r="J2715" s="42" t="n">
        <v>269.98</v>
      </c>
      <c r="K2715" s="42" t="n">
        <v>0</v>
      </c>
      <c r="L2715" s="42" t="n">
        <v>1</v>
      </c>
      <c r="M2715" s="42" t="n">
        <v>2</v>
      </c>
      <c r="N2715" s="42" t="n">
        <v>269.98</v>
      </c>
      <c r="O2715" s="42" t="n">
        <v>269.98</v>
      </c>
      <c r="P2715" s="42" t="n">
        <v>1</v>
      </c>
      <c r="Q2715" s="42" t="n">
        <v>0</v>
      </c>
      <c r="R2715" s="42" t="n">
        <v>0</v>
      </c>
      <c r="S2715" s="42">
        <f>N2715-(J2715-K2715)</f>
        <v/>
      </c>
      <c r="T2715">
        <f>IF(N2715=0,0,IF(AND(ABS(S2715)&gt;Calc!$B$8,ABS(S2715)/ABS(N2715)&gt;Calc!$B$9),1,0))</f>
        <v/>
      </c>
      <c r="U2715">
        <f>IF(AND(A2715=Calc!$B$3,OR(Calc!$B$6="*",G2715=Calc!$B$6),OR(Calc!$B$7="*",F2715=Calc!$B$7)),1,0)</f>
        <v/>
      </c>
      <c r="V2715">
        <f>IF(AND(U2715=1,J2715&gt;0),J2715+ROW()/1000000,0)</f>
        <v/>
      </c>
      <c r="W2715">
        <f>IF(AND(U2715=1,OR(N2715&lt;&gt;0,J2715&lt;&gt;0)),ABS(S2715)+ROW()/1000000,0)</f>
        <v/>
      </c>
      <c r="X2715">
        <f>IF(AND(U2715=1,T2715=1,C2715&lt;&gt;0),ABS(S2715)+ROW()/1000000,0)</f>
        <v/>
      </c>
    </row>
    <row r="2716">
      <c r="A2716" t="n">
        <v>202009</v>
      </c>
      <c r="B2716" t="inlineStr">
        <is>
          <t>09/2020</t>
        </is>
      </c>
      <c r="C2716" t="n">
        <v>27</v>
      </c>
      <c r="D2716" t="inlineStr">
        <is>
          <t>S27</t>
        </is>
      </c>
      <c r="E2716" t="inlineStr">
        <is>
          <t>Nexa Sachsen-Anhalt (S27)</t>
        </is>
      </c>
      <c r="F2716" t="inlineStr">
        <is>
          <t>Đức</t>
        </is>
      </c>
      <c r="G2716" t="inlineStr">
        <is>
          <t>POS</t>
        </is>
      </c>
      <c r="H2716" s="42" t="n">
        <v>768.86</v>
      </c>
      <c r="I2716" s="42" t="n">
        <v>53.99</v>
      </c>
      <c r="J2716" s="42" t="n">
        <v>714.87</v>
      </c>
      <c r="K2716" s="42" t="n">
        <v>0</v>
      </c>
      <c r="L2716" s="42" t="n">
        <v>2</v>
      </c>
      <c r="M2716" s="42" t="n">
        <v>6</v>
      </c>
      <c r="N2716" s="42" t="n">
        <v>714.87</v>
      </c>
      <c r="O2716" s="42" t="n">
        <v>714.87</v>
      </c>
      <c r="P2716" s="42" t="n">
        <v>0</v>
      </c>
      <c r="Q2716" s="42" t="n">
        <v>0</v>
      </c>
      <c r="R2716" s="42" t="n">
        <v>0</v>
      </c>
      <c r="S2716" s="42">
        <f>N2716-(J2716-K2716)</f>
        <v/>
      </c>
      <c r="T2716">
        <f>IF(N2716=0,0,IF(AND(ABS(S2716)&gt;Calc!$B$8,ABS(S2716)/ABS(N2716)&gt;Calc!$B$9),1,0))</f>
        <v/>
      </c>
      <c r="U2716">
        <f>IF(AND(A2716=Calc!$B$3,OR(Calc!$B$6="*",G2716=Calc!$B$6),OR(Calc!$B$7="*",F2716=Calc!$B$7)),1,0)</f>
        <v/>
      </c>
      <c r="V2716">
        <f>IF(AND(U2716=1,J2716&gt;0),J2716+ROW()/1000000,0)</f>
        <v/>
      </c>
      <c r="W2716">
        <f>IF(AND(U2716=1,OR(N2716&lt;&gt;0,J2716&lt;&gt;0)),ABS(S2716)+ROW()/1000000,0)</f>
        <v/>
      </c>
      <c r="X2716">
        <f>IF(AND(U2716=1,T2716=1,C2716&lt;&gt;0),ABS(S2716)+ROW()/1000000,0)</f>
        <v/>
      </c>
    </row>
    <row r="2717">
      <c r="A2717" t="n">
        <v>202009</v>
      </c>
      <c r="B2717" t="inlineStr">
        <is>
          <t>09/2020</t>
        </is>
      </c>
      <c r="C2717" t="n">
        <v>29</v>
      </c>
      <c r="D2717" t="inlineStr">
        <is>
          <t>S29</t>
        </is>
      </c>
      <c r="E2717" t="inlineStr">
        <is>
          <t>Nexa Enna (S29)</t>
        </is>
      </c>
      <c r="F2717" t="inlineStr">
        <is>
          <t>Ý</t>
        </is>
      </c>
      <c r="G2717" t="inlineStr">
        <is>
          <t>POS</t>
        </is>
      </c>
      <c r="H2717" s="42" t="n">
        <v>6571.08</v>
      </c>
      <c r="I2717" s="42" t="n">
        <v>0</v>
      </c>
      <c r="J2717" s="42" t="n">
        <v>6571.08</v>
      </c>
      <c r="K2717" s="42" t="n">
        <v>0</v>
      </c>
      <c r="L2717" s="42" t="n">
        <v>1</v>
      </c>
      <c r="M2717" s="42" t="n">
        <v>16</v>
      </c>
      <c r="N2717" s="42" t="n">
        <v>6571.08</v>
      </c>
      <c r="O2717" s="42" t="n">
        <v>6571.08</v>
      </c>
      <c r="P2717" s="42" t="n">
        <v>0</v>
      </c>
      <c r="Q2717" s="42" t="n">
        <v>0</v>
      </c>
      <c r="R2717" s="42" t="n">
        <v>0</v>
      </c>
      <c r="S2717" s="42">
        <f>N2717-(J2717-K2717)</f>
        <v/>
      </c>
      <c r="T2717">
        <f>IF(N2717=0,0,IF(AND(ABS(S2717)&gt;Calc!$B$8,ABS(S2717)/ABS(N2717)&gt;Calc!$B$9),1,0))</f>
        <v/>
      </c>
      <c r="U2717">
        <f>IF(AND(A2717=Calc!$B$3,OR(Calc!$B$6="*",G2717=Calc!$B$6),OR(Calc!$B$7="*",F2717=Calc!$B$7)),1,0)</f>
        <v/>
      </c>
      <c r="V2717">
        <f>IF(AND(U2717=1,J2717&gt;0),J2717+ROW()/1000000,0)</f>
        <v/>
      </c>
      <c r="W2717">
        <f>IF(AND(U2717=1,OR(N2717&lt;&gt;0,J2717&lt;&gt;0)),ABS(S2717)+ROW()/1000000,0)</f>
        <v/>
      </c>
      <c r="X2717">
        <f>IF(AND(U2717=1,T2717=1,C2717&lt;&gt;0),ABS(S2717)+ROW()/1000000,0)</f>
        <v/>
      </c>
    </row>
    <row r="2718">
      <c r="A2718" t="n">
        <v>202009</v>
      </c>
      <c r="B2718" t="inlineStr">
        <is>
          <t>09/2020</t>
        </is>
      </c>
      <c r="C2718" t="n">
        <v>32</v>
      </c>
      <c r="D2718" t="inlineStr">
        <is>
          <t>S32</t>
        </is>
      </c>
      <c r="E2718" t="inlineStr">
        <is>
          <t>Nexa Flevoland (S32)</t>
        </is>
      </c>
      <c r="F2718" t="inlineStr">
        <is>
          <t>Hà Lan</t>
        </is>
      </c>
      <c r="G2718" t="inlineStr">
        <is>
          <t>POS</t>
        </is>
      </c>
      <c r="H2718" s="42" t="n">
        <v>1093.3</v>
      </c>
      <c r="I2718" s="42" t="n">
        <v>0</v>
      </c>
      <c r="J2718" s="42" t="n">
        <v>1093.3</v>
      </c>
      <c r="K2718" s="42" t="n">
        <v>0</v>
      </c>
      <c r="L2718" s="42" t="n">
        <v>2</v>
      </c>
      <c r="M2718" s="42" t="n">
        <v>5</v>
      </c>
      <c r="N2718" s="42" t="n">
        <v>1093.3</v>
      </c>
      <c r="O2718" s="42" t="n">
        <v>1093.3</v>
      </c>
      <c r="P2718" s="42" t="n">
        <v>0</v>
      </c>
      <c r="Q2718" s="42" t="n">
        <v>0</v>
      </c>
      <c r="R2718" s="42" t="n">
        <v>0</v>
      </c>
      <c r="S2718" s="42">
        <f>N2718-(J2718-K2718)</f>
        <v/>
      </c>
      <c r="T2718">
        <f>IF(N2718=0,0,IF(AND(ABS(S2718)&gt;Calc!$B$8,ABS(S2718)/ABS(N2718)&gt;Calc!$B$9),1,0))</f>
        <v/>
      </c>
      <c r="U2718">
        <f>IF(AND(A2718=Calc!$B$3,OR(Calc!$B$6="*",G2718=Calc!$B$6),OR(Calc!$B$7="*",F2718=Calc!$B$7)),1,0)</f>
        <v/>
      </c>
      <c r="V2718">
        <f>IF(AND(U2718=1,J2718&gt;0),J2718+ROW()/1000000,0)</f>
        <v/>
      </c>
      <c r="W2718">
        <f>IF(AND(U2718=1,OR(N2718&lt;&gt;0,J2718&lt;&gt;0)),ABS(S2718)+ROW()/1000000,0)</f>
        <v/>
      </c>
      <c r="X2718">
        <f>IF(AND(U2718=1,T2718=1,C2718&lt;&gt;0),ABS(S2718)+ROW()/1000000,0)</f>
        <v/>
      </c>
    </row>
    <row r="2719">
      <c r="A2719" t="n">
        <v>202009</v>
      </c>
      <c r="B2719" t="inlineStr">
        <is>
          <t>09/2020</t>
        </is>
      </c>
      <c r="C2719" t="n">
        <v>33</v>
      </c>
      <c r="D2719" t="inlineStr">
        <is>
          <t>S33</t>
        </is>
      </c>
      <c r="E2719" t="inlineStr">
        <is>
          <t>Nexa Friesland (S33)</t>
        </is>
      </c>
      <c r="F2719" t="inlineStr">
        <is>
          <t>Hà Lan</t>
        </is>
      </c>
      <c r="G2719" t="inlineStr">
        <is>
          <t>POS</t>
        </is>
      </c>
      <c r="H2719" s="42" t="n">
        <v>7841.54</v>
      </c>
      <c r="I2719" s="42" t="n">
        <v>0</v>
      </c>
      <c r="J2719" s="42" t="n">
        <v>7841.54</v>
      </c>
      <c r="K2719" s="42" t="n">
        <v>0</v>
      </c>
      <c r="L2719" s="42" t="n">
        <v>2</v>
      </c>
      <c r="M2719" s="42" t="n">
        <v>36</v>
      </c>
      <c r="N2719" s="42" t="n">
        <v>7841.54</v>
      </c>
      <c r="O2719" s="42" t="n">
        <v>7841.54</v>
      </c>
      <c r="P2719" s="42" t="n">
        <v>0</v>
      </c>
      <c r="Q2719" s="42" t="n">
        <v>0</v>
      </c>
      <c r="R2719" s="42" t="n">
        <v>0</v>
      </c>
      <c r="S2719" s="42">
        <f>N2719-(J2719-K2719)</f>
        <v/>
      </c>
      <c r="T2719">
        <f>IF(N2719=0,0,IF(AND(ABS(S2719)&gt;Calc!$B$8,ABS(S2719)/ABS(N2719)&gt;Calc!$B$9),1,0))</f>
        <v/>
      </c>
      <c r="U2719">
        <f>IF(AND(A2719=Calc!$B$3,OR(Calc!$B$6="*",G2719=Calc!$B$6),OR(Calc!$B$7="*",F2719=Calc!$B$7)),1,0)</f>
        <v/>
      </c>
      <c r="V2719">
        <f>IF(AND(U2719=1,J2719&gt;0),J2719+ROW()/1000000,0)</f>
        <v/>
      </c>
      <c r="W2719">
        <f>IF(AND(U2719=1,OR(N2719&lt;&gt;0,J2719&lt;&gt;0)),ABS(S2719)+ROW()/1000000,0)</f>
        <v/>
      </c>
      <c r="X2719">
        <f>IF(AND(U2719=1,T2719=1,C2719&lt;&gt;0),ABS(S2719)+ROW()/1000000,0)</f>
        <v/>
      </c>
    </row>
    <row r="2720">
      <c r="A2720" t="n">
        <v>202009</v>
      </c>
      <c r="B2720" t="inlineStr">
        <is>
          <t>09/2020</t>
        </is>
      </c>
      <c r="C2720" t="n">
        <v>34</v>
      </c>
      <c r="D2720" t="inlineStr">
        <is>
          <t>S34</t>
        </is>
      </c>
      <c r="E2720" t="inlineStr">
        <is>
          <t>Nexa Groningen (S34)</t>
        </is>
      </c>
      <c r="F2720" t="inlineStr">
        <is>
          <t>Hà Lan</t>
        </is>
      </c>
      <c r="G2720" t="inlineStr">
        <is>
          <t>POS</t>
        </is>
      </c>
      <c r="H2720" s="42" t="n">
        <v>7086.39</v>
      </c>
      <c r="I2720" s="42" t="n">
        <v>0</v>
      </c>
      <c r="J2720" s="42" t="n">
        <v>7086.39</v>
      </c>
      <c r="K2720" s="42" t="n">
        <v>0</v>
      </c>
      <c r="L2720" s="42" t="n">
        <v>2</v>
      </c>
      <c r="M2720" s="42" t="n">
        <v>8</v>
      </c>
      <c r="N2720" s="42" t="n">
        <v>7086.39</v>
      </c>
      <c r="O2720" s="42" t="n">
        <v>7086.39</v>
      </c>
      <c r="P2720" s="42" t="n">
        <v>0</v>
      </c>
      <c r="Q2720" s="42" t="n">
        <v>0</v>
      </c>
      <c r="R2720" s="42" t="n">
        <v>0</v>
      </c>
      <c r="S2720" s="42">
        <f>N2720-(J2720-K2720)</f>
        <v/>
      </c>
      <c r="T2720">
        <f>IF(N2720=0,0,IF(AND(ABS(S2720)&gt;Calc!$B$8,ABS(S2720)/ABS(N2720)&gt;Calc!$B$9),1,0))</f>
        <v/>
      </c>
      <c r="U2720">
        <f>IF(AND(A2720=Calc!$B$3,OR(Calc!$B$6="*",G2720=Calc!$B$6),OR(Calc!$B$7="*",F2720=Calc!$B$7)),1,0)</f>
        <v/>
      </c>
      <c r="V2720">
        <f>IF(AND(U2720=1,J2720&gt;0),J2720+ROW()/1000000,0)</f>
        <v/>
      </c>
      <c r="W2720">
        <f>IF(AND(U2720=1,OR(N2720&lt;&gt;0,J2720&lt;&gt;0)),ABS(S2720)+ROW()/1000000,0)</f>
        <v/>
      </c>
      <c r="X2720">
        <f>IF(AND(U2720=1,T2720=1,C2720&lt;&gt;0),ABS(S2720)+ROW()/1000000,0)</f>
        <v/>
      </c>
    </row>
    <row r="2721">
      <c r="A2721" t="n">
        <v>202009</v>
      </c>
      <c r="B2721" t="inlineStr">
        <is>
          <t>09/2020</t>
        </is>
      </c>
      <c r="C2721" t="n">
        <v>36</v>
      </c>
      <c r="D2721" t="inlineStr">
        <is>
          <t>S36</t>
        </is>
      </c>
      <c r="E2721" t="inlineStr">
        <is>
          <t>Nexa Armagh (S36)</t>
        </is>
      </c>
      <c r="F2721" t="inlineStr">
        <is>
          <t>Anh</t>
        </is>
      </c>
      <c r="G2721" t="inlineStr">
        <is>
          <t>POS</t>
        </is>
      </c>
      <c r="H2721" s="42" t="n">
        <v>1214.84</v>
      </c>
      <c r="I2721" s="42" t="n">
        <v>66.7</v>
      </c>
      <c r="J2721" s="42" t="n">
        <v>1148.14</v>
      </c>
      <c r="K2721" s="42" t="n">
        <v>0</v>
      </c>
      <c r="L2721" s="42" t="n">
        <v>3</v>
      </c>
      <c r="M2721" s="42" t="n">
        <v>11</v>
      </c>
      <c r="N2721" s="42" t="n">
        <v>1148.14</v>
      </c>
      <c r="O2721" s="42" t="n">
        <v>1148.14</v>
      </c>
      <c r="P2721" s="42" t="n">
        <v>0</v>
      </c>
      <c r="Q2721" s="42" t="n">
        <v>0</v>
      </c>
      <c r="R2721" s="42" t="n">
        <v>0</v>
      </c>
      <c r="S2721" s="42">
        <f>N2721-(J2721-K2721)</f>
        <v/>
      </c>
      <c r="T2721">
        <f>IF(N2721=0,0,IF(AND(ABS(S2721)&gt;Calc!$B$8,ABS(S2721)/ABS(N2721)&gt;Calc!$B$9),1,0))</f>
        <v/>
      </c>
      <c r="U2721">
        <f>IF(AND(A2721=Calc!$B$3,OR(Calc!$B$6="*",G2721=Calc!$B$6),OR(Calc!$B$7="*",F2721=Calc!$B$7)),1,0)</f>
        <v/>
      </c>
      <c r="V2721">
        <f>IF(AND(U2721=1,J2721&gt;0),J2721+ROW()/1000000,0)</f>
        <v/>
      </c>
      <c r="W2721">
        <f>IF(AND(U2721=1,OR(N2721&lt;&gt;0,J2721&lt;&gt;0)),ABS(S2721)+ROW()/1000000,0)</f>
        <v/>
      </c>
      <c r="X2721">
        <f>IF(AND(U2721=1,T2721=1,C2721&lt;&gt;0),ABS(S2721)+ROW()/1000000,0)</f>
        <v/>
      </c>
    </row>
    <row r="2722">
      <c r="A2722" t="n">
        <v>202009</v>
      </c>
      <c r="B2722" t="inlineStr">
        <is>
          <t>09/2020</t>
        </is>
      </c>
      <c r="C2722" t="n">
        <v>37</v>
      </c>
      <c r="D2722" t="inlineStr">
        <is>
          <t>S37</t>
        </is>
      </c>
      <c r="E2722" t="inlineStr">
        <is>
          <t>Nexa Ayrshire (S37)</t>
        </is>
      </c>
      <c r="F2722" t="inlineStr">
        <is>
          <t>Anh</t>
        </is>
      </c>
      <c r="G2722" t="inlineStr">
        <is>
          <t>POS</t>
        </is>
      </c>
      <c r="H2722" s="42" t="n">
        <v>289.99</v>
      </c>
      <c r="I2722" s="42" t="n">
        <v>0</v>
      </c>
      <c r="J2722" s="42" t="n">
        <v>289.99</v>
      </c>
      <c r="K2722" s="42" t="n">
        <v>0</v>
      </c>
      <c r="L2722" s="42" t="n">
        <v>1</v>
      </c>
      <c r="M2722" s="42" t="n">
        <v>1</v>
      </c>
      <c r="N2722" s="42" t="n">
        <v>289.99</v>
      </c>
      <c r="O2722" s="42" t="n">
        <v>289.99</v>
      </c>
      <c r="P2722" s="42" t="n">
        <v>0</v>
      </c>
      <c r="Q2722" s="42" t="n">
        <v>0</v>
      </c>
      <c r="R2722" s="42" t="n">
        <v>0</v>
      </c>
      <c r="S2722" s="42">
        <f>N2722-(J2722-K2722)</f>
        <v/>
      </c>
      <c r="T2722">
        <f>IF(N2722=0,0,IF(AND(ABS(S2722)&gt;Calc!$B$8,ABS(S2722)/ABS(N2722)&gt;Calc!$B$9),1,0))</f>
        <v/>
      </c>
      <c r="U2722">
        <f>IF(AND(A2722=Calc!$B$3,OR(Calc!$B$6="*",G2722=Calc!$B$6),OR(Calc!$B$7="*",F2722=Calc!$B$7)),1,0)</f>
        <v/>
      </c>
      <c r="V2722">
        <f>IF(AND(U2722=1,J2722&gt;0),J2722+ROW()/1000000,0)</f>
        <v/>
      </c>
      <c r="W2722">
        <f>IF(AND(U2722=1,OR(N2722&lt;&gt;0,J2722&lt;&gt;0)),ABS(S2722)+ROW()/1000000,0)</f>
        <v/>
      </c>
      <c r="X2722">
        <f>IF(AND(U2722=1,T2722=1,C2722&lt;&gt;0),ABS(S2722)+ROW()/1000000,0)</f>
        <v/>
      </c>
    </row>
    <row r="2723">
      <c r="A2723" t="n">
        <v>202009</v>
      </c>
      <c r="B2723" t="inlineStr">
        <is>
          <t>09/2020</t>
        </is>
      </c>
      <c r="C2723" t="n">
        <v>38</v>
      </c>
      <c r="D2723" t="inlineStr">
        <is>
          <t>S38</t>
        </is>
      </c>
      <c r="E2723" t="inlineStr">
        <is>
          <t>Nexa Belfast (S38)</t>
        </is>
      </c>
      <c r="F2723" t="inlineStr">
        <is>
          <t>Anh</t>
        </is>
      </c>
      <c r="G2723" t="inlineStr">
        <is>
          <t>POS</t>
        </is>
      </c>
      <c r="H2723" s="42" t="n">
        <v>2369.94</v>
      </c>
      <c r="I2723" s="42" t="n">
        <v>0</v>
      </c>
      <c r="J2723" s="42" t="n">
        <v>2369.94</v>
      </c>
      <c r="K2723" s="42" t="n">
        <v>0</v>
      </c>
      <c r="L2723" s="42" t="n">
        <v>1</v>
      </c>
      <c r="M2723" s="42" t="n">
        <v>2</v>
      </c>
      <c r="N2723" s="42" t="n">
        <v>2369.94</v>
      </c>
      <c r="O2723" s="42" t="n">
        <v>2369.94</v>
      </c>
      <c r="P2723" s="42" t="n">
        <v>0</v>
      </c>
      <c r="Q2723" s="42" t="n">
        <v>0</v>
      </c>
      <c r="R2723" s="42" t="n">
        <v>0</v>
      </c>
      <c r="S2723" s="42">
        <f>N2723-(J2723-K2723)</f>
        <v/>
      </c>
      <c r="T2723">
        <f>IF(N2723=0,0,IF(AND(ABS(S2723)&gt;Calc!$B$8,ABS(S2723)/ABS(N2723)&gt;Calc!$B$9),1,0))</f>
        <v/>
      </c>
      <c r="U2723">
        <f>IF(AND(A2723=Calc!$B$3,OR(Calc!$B$6="*",G2723=Calc!$B$6),OR(Calc!$B$7="*",F2723=Calc!$B$7)),1,0)</f>
        <v/>
      </c>
      <c r="V2723">
        <f>IF(AND(U2723=1,J2723&gt;0),J2723+ROW()/1000000,0)</f>
        <v/>
      </c>
      <c r="W2723">
        <f>IF(AND(U2723=1,OR(N2723&lt;&gt;0,J2723&lt;&gt;0)),ABS(S2723)+ROW()/1000000,0)</f>
        <v/>
      </c>
      <c r="X2723">
        <f>IF(AND(U2723=1,T2723=1,C2723&lt;&gt;0),ABS(S2723)+ROW()/1000000,0)</f>
        <v/>
      </c>
    </row>
    <row r="2724">
      <c r="A2724" t="n">
        <v>202009</v>
      </c>
      <c r="B2724" t="inlineStr">
        <is>
          <t>09/2020</t>
        </is>
      </c>
      <c r="C2724" t="n">
        <v>39</v>
      </c>
      <c r="D2724" t="inlineStr">
        <is>
          <t>S39</t>
        </is>
      </c>
      <c r="E2724" t="inlineStr">
        <is>
          <t>Nexa Blaenau Gwent (S39)</t>
        </is>
      </c>
      <c r="F2724" t="inlineStr">
        <is>
          <t>Anh</t>
        </is>
      </c>
      <c r="G2724" t="inlineStr">
        <is>
          <t>POS</t>
        </is>
      </c>
      <c r="H2724" s="42" t="n">
        <v>9802.290000000001</v>
      </c>
      <c r="I2724" s="42" t="n">
        <v>155.68</v>
      </c>
      <c r="J2724" s="42" t="n">
        <v>9646.610000000001</v>
      </c>
      <c r="K2724" s="42" t="n">
        <v>0</v>
      </c>
      <c r="L2724" s="42" t="n">
        <v>5</v>
      </c>
      <c r="M2724" s="42" t="n">
        <v>35</v>
      </c>
      <c r="N2724" s="42" t="n">
        <v>9646.610000000001</v>
      </c>
      <c r="O2724" s="42" t="n">
        <v>9646.610000000001</v>
      </c>
      <c r="P2724" s="42" t="n">
        <v>0</v>
      </c>
      <c r="Q2724" s="42" t="n">
        <v>0</v>
      </c>
      <c r="R2724" s="42" t="n">
        <v>0</v>
      </c>
      <c r="S2724" s="42">
        <f>N2724-(J2724-K2724)</f>
        <v/>
      </c>
      <c r="T2724">
        <f>IF(N2724=0,0,IF(AND(ABS(S2724)&gt;Calc!$B$8,ABS(S2724)/ABS(N2724)&gt;Calc!$B$9),1,0))</f>
        <v/>
      </c>
      <c r="U2724">
        <f>IF(AND(A2724=Calc!$B$3,OR(Calc!$B$6="*",G2724=Calc!$B$6),OR(Calc!$B$7="*",F2724=Calc!$B$7)),1,0)</f>
        <v/>
      </c>
      <c r="V2724">
        <f>IF(AND(U2724=1,J2724&gt;0),J2724+ROW()/1000000,0)</f>
        <v/>
      </c>
      <c r="W2724">
        <f>IF(AND(U2724=1,OR(N2724&lt;&gt;0,J2724&lt;&gt;0)),ABS(S2724)+ROW()/1000000,0)</f>
        <v/>
      </c>
      <c r="X2724">
        <f>IF(AND(U2724=1,T2724=1,C2724&lt;&gt;0),ABS(S2724)+ROW()/1000000,0)</f>
        <v/>
      </c>
    </row>
    <row r="2725">
      <c r="A2725" t="n">
        <v>202009</v>
      </c>
      <c r="B2725" t="inlineStr">
        <is>
          <t>09/2020</t>
        </is>
      </c>
      <c r="C2725" t="n">
        <v>40</v>
      </c>
      <c r="D2725" t="inlineStr">
        <is>
          <t>S40</t>
        </is>
      </c>
      <c r="E2725" t="inlineStr">
        <is>
          <t>Nexa Dungannon and South Tyrone (S40)</t>
        </is>
      </c>
      <c r="F2725" t="inlineStr">
        <is>
          <t>Anh</t>
        </is>
      </c>
      <c r="G2725" t="inlineStr">
        <is>
          <t>POS</t>
        </is>
      </c>
      <c r="H2725" s="42" t="n">
        <v>3207.4</v>
      </c>
      <c r="I2725" s="42" t="n">
        <v>0</v>
      </c>
      <c r="J2725" s="42" t="n">
        <v>3207.4</v>
      </c>
      <c r="K2725" s="42" t="n">
        <v>0</v>
      </c>
      <c r="L2725" s="42" t="n">
        <v>2</v>
      </c>
      <c r="M2725" s="42" t="n">
        <v>7</v>
      </c>
      <c r="N2725" s="42" t="n">
        <v>3207.4</v>
      </c>
      <c r="O2725" s="42" t="n">
        <v>3207.4</v>
      </c>
      <c r="P2725" s="42" t="n">
        <v>0</v>
      </c>
      <c r="Q2725" s="42" t="n">
        <v>0</v>
      </c>
      <c r="R2725" s="42" t="n">
        <v>0</v>
      </c>
      <c r="S2725" s="42">
        <f>N2725-(J2725-K2725)</f>
        <v/>
      </c>
      <c r="T2725">
        <f>IF(N2725=0,0,IF(AND(ABS(S2725)&gt;Calc!$B$8,ABS(S2725)/ABS(N2725)&gt;Calc!$B$9),1,0))</f>
        <v/>
      </c>
      <c r="U2725">
        <f>IF(AND(A2725=Calc!$B$3,OR(Calc!$B$6="*",G2725=Calc!$B$6),OR(Calc!$B$7="*",F2725=Calc!$B$7)),1,0)</f>
        <v/>
      </c>
      <c r="V2725">
        <f>IF(AND(U2725=1,J2725&gt;0),J2725+ROW()/1000000,0)</f>
        <v/>
      </c>
      <c r="W2725">
        <f>IF(AND(U2725=1,OR(N2725&lt;&gt;0,J2725&lt;&gt;0)),ABS(S2725)+ROW()/1000000,0)</f>
        <v/>
      </c>
      <c r="X2725">
        <f>IF(AND(U2725=1,T2725=1,C2725&lt;&gt;0),ABS(S2725)+ROW()/1000000,0)</f>
        <v/>
      </c>
    </row>
    <row r="2726">
      <c r="A2726" t="n">
        <v>202009</v>
      </c>
      <c r="B2726" t="inlineStr">
        <is>
          <t>09/2020</t>
        </is>
      </c>
      <c r="C2726" t="n">
        <v>42</v>
      </c>
      <c r="D2726" t="inlineStr">
        <is>
          <t>S42</t>
        </is>
      </c>
      <c r="E2726" t="inlineStr">
        <is>
          <t>Nexa North Down (S42)</t>
        </is>
      </c>
      <c r="F2726" t="inlineStr">
        <is>
          <t>Anh</t>
        </is>
      </c>
      <c r="G2726" t="inlineStr">
        <is>
          <t>POS</t>
        </is>
      </c>
      <c r="H2726" s="42" t="n">
        <v>1216.95</v>
      </c>
      <c r="I2726" s="42" t="n">
        <v>22</v>
      </c>
      <c r="J2726" s="42" t="n">
        <v>1194.95</v>
      </c>
      <c r="K2726" s="42" t="n">
        <v>197.95</v>
      </c>
      <c r="L2726" s="42" t="n">
        <v>2</v>
      </c>
      <c r="M2726" s="42" t="n">
        <v>4</v>
      </c>
      <c r="N2726" s="42" t="n">
        <v>997</v>
      </c>
      <c r="O2726" s="42" t="n">
        <v>1194.95</v>
      </c>
      <c r="P2726" s="42" t="n">
        <v>0</v>
      </c>
      <c r="Q2726" s="42" t="n">
        <v>0</v>
      </c>
      <c r="R2726" s="42" t="n">
        <v>0</v>
      </c>
      <c r="S2726" s="42">
        <f>N2726-(J2726-K2726)</f>
        <v/>
      </c>
      <c r="T2726">
        <f>IF(N2726=0,0,IF(AND(ABS(S2726)&gt;Calc!$B$8,ABS(S2726)/ABS(N2726)&gt;Calc!$B$9),1,0))</f>
        <v/>
      </c>
      <c r="U2726">
        <f>IF(AND(A2726=Calc!$B$3,OR(Calc!$B$6="*",G2726=Calc!$B$6),OR(Calc!$B$7="*",F2726=Calc!$B$7)),1,0)</f>
        <v/>
      </c>
      <c r="V2726">
        <f>IF(AND(U2726=1,J2726&gt;0),J2726+ROW()/1000000,0)</f>
        <v/>
      </c>
      <c r="W2726">
        <f>IF(AND(U2726=1,OR(N2726&lt;&gt;0,J2726&lt;&gt;0)),ABS(S2726)+ROW()/1000000,0)</f>
        <v/>
      </c>
      <c r="X2726">
        <f>IF(AND(U2726=1,T2726=1,C2726&lt;&gt;0),ABS(S2726)+ROW()/1000000,0)</f>
        <v/>
      </c>
    </row>
    <row r="2727">
      <c r="A2727" t="n">
        <v>202009</v>
      </c>
      <c r="B2727" t="inlineStr">
        <is>
          <t>09/2020</t>
        </is>
      </c>
      <c r="C2727" t="n">
        <v>43</v>
      </c>
      <c r="D2727" t="inlineStr">
        <is>
          <t>S43</t>
        </is>
      </c>
      <c r="E2727" t="inlineStr">
        <is>
          <t>Nexa Alaska (S43)</t>
        </is>
      </c>
      <c r="F2727" t="inlineStr">
        <is>
          <t>Mỹ</t>
        </is>
      </c>
      <c r="G2727" t="inlineStr">
        <is>
          <t>POS</t>
        </is>
      </c>
      <c r="H2727" s="42" t="n">
        <v>1206.11</v>
      </c>
      <c r="I2727" s="42" t="n">
        <v>120.62</v>
      </c>
      <c r="J2727" s="42" t="n">
        <v>1085.49</v>
      </c>
      <c r="K2727" s="42" t="n">
        <v>0</v>
      </c>
      <c r="L2727" s="42" t="n">
        <v>2</v>
      </c>
      <c r="M2727" s="42" t="n">
        <v>18</v>
      </c>
      <c r="N2727" s="42" t="n">
        <v>1085.49</v>
      </c>
      <c r="O2727" s="42" t="n">
        <v>1085.49</v>
      </c>
      <c r="P2727" s="42" t="n">
        <v>0</v>
      </c>
      <c r="Q2727" s="42" t="n">
        <v>0</v>
      </c>
      <c r="R2727" s="42" t="n">
        <v>0</v>
      </c>
      <c r="S2727" s="42">
        <f>N2727-(J2727-K2727)</f>
        <v/>
      </c>
      <c r="T2727">
        <f>IF(N2727=0,0,IF(AND(ABS(S2727)&gt;Calc!$B$8,ABS(S2727)/ABS(N2727)&gt;Calc!$B$9),1,0))</f>
        <v/>
      </c>
      <c r="U2727">
        <f>IF(AND(A2727=Calc!$B$3,OR(Calc!$B$6="*",G2727=Calc!$B$6),OR(Calc!$B$7="*",F2727=Calc!$B$7)),1,0)</f>
        <v/>
      </c>
      <c r="V2727">
        <f>IF(AND(U2727=1,J2727&gt;0),J2727+ROW()/1000000,0)</f>
        <v/>
      </c>
      <c r="W2727">
        <f>IF(AND(U2727=1,OR(N2727&lt;&gt;0,J2727&lt;&gt;0)),ABS(S2727)+ROW()/1000000,0)</f>
        <v/>
      </c>
      <c r="X2727">
        <f>IF(AND(U2727=1,T2727=1,C2727&lt;&gt;0),ABS(S2727)+ROW()/1000000,0)</f>
        <v/>
      </c>
    </row>
    <row r="2728">
      <c r="A2728" t="n">
        <v>202009</v>
      </c>
      <c r="B2728" t="inlineStr">
        <is>
          <t>09/2020</t>
        </is>
      </c>
      <c r="C2728" t="n">
        <v>44</v>
      </c>
      <c r="D2728" t="inlineStr">
        <is>
          <t>S44</t>
        </is>
      </c>
      <c r="E2728" t="inlineStr">
        <is>
          <t>Nexa Arkansas (S44)</t>
        </is>
      </c>
      <c r="F2728" t="inlineStr">
        <is>
          <t>Mỹ</t>
        </is>
      </c>
      <c r="G2728" t="inlineStr">
        <is>
          <t>POS</t>
        </is>
      </c>
      <c r="H2728" s="42" t="n">
        <v>11708.81</v>
      </c>
      <c r="I2728" s="42" t="n">
        <v>400</v>
      </c>
      <c r="J2728" s="42" t="n">
        <v>11308.81</v>
      </c>
      <c r="K2728" s="42" t="n">
        <v>119</v>
      </c>
      <c r="L2728" s="42" t="n">
        <v>6</v>
      </c>
      <c r="M2728" s="42" t="n">
        <v>30</v>
      </c>
      <c r="N2728" s="42" t="n">
        <v>11189.81</v>
      </c>
      <c r="O2728" s="42" t="n">
        <v>11308.81</v>
      </c>
      <c r="P2728" s="42" t="n">
        <v>0</v>
      </c>
      <c r="Q2728" s="42" t="n">
        <v>0</v>
      </c>
      <c r="R2728" s="42" t="n">
        <v>0</v>
      </c>
      <c r="S2728" s="42">
        <f>N2728-(J2728-K2728)</f>
        <v/>
      </c>
      <c r="T2728">
        <f>IF(N2728=0,0,IF(AND(ABS(S2728)&gt;Calc!$B$8,ABS(S2728)/ABS(N2728)&gt;Calc!$B$9),1,0))</f>
        <v/>
      </c>
      <c r="U2728">
        <f>IF(AND(A2728=Calc!$B$3,OR(Calc!$B$6="*",G2728=Calc!$B$6),OR(Calc!$B$7="*",F2728=Calc!$B$7)),1,0)</f>
        <v/>
      </c>
      <c r="V2728">
        <f>IF(AND(U2728=1,J2728&gt;0),J2728+ROW()/1000000,0)</f>
        <v/>
      </c>
      <c r="W2728">
        <f>IF(AND(U2728=1,OR(N2728&lt;&gt;0,J2728&lt;&gt;0)),ABS(S2728)+ROW()/1000000,0)</f>
        <v/>
      </c>
      <c r="X2728">
        <f>IF(AND(U2728=1,T2728=1,C2728&lt;&gt;0),ABS(S2728)+ROW()/1000000,0)</f>
        <v/>
      </c>
    </row>
    <row r="2729">
      <c r="A2729" t="n">
        <v>202009</v>
      </c>
      <c r="B2729" t="inlineStr">
        <is>
          <t>09/2020</t>
        </is>
      </c>
      <c r="C2729" t="n">
        <v>45</v>
      </c>
      <c r="D2729" t="inlineStr">
        <is>
          <t>S45</t>
        </is>
      </c>
      <c r="E2729" t="inlineStr">
        <is>
          <t>Nexa Connecticut (S45)</t>
        </is>
      </c>
      <c r="F2729" t="inlineStr">
        <is>
          <t>Mỹ</t>
        </is>
      </c>
      <c r="G2729" t="inlineStr">
        <is>
          <t>POS</t>
        </is>
      </c>
      <c r="H2729" s="42" t="n">
        <v>19761.39</v>
      </c>
      <c r="I2729" s="42" t="n">
        <v>1690.34</v>
      </c>
      <c r="J2729" s="42" t="n">
        <v>18071.05</v>
      </c>
      <c r="K2729" s="42" t="n">
        <v>53.99</v>
      </c>
      <c r="L2729" s="42" t="n">
        <v>5</v>
      </c>
      <c r="M2729" s="42" t="n">
        <v>35</v>
      </c>
      <c r="N2729" s="42" t="n">
        <v>18017.06</v>
      </c>
      <c r="O2729" s="42" t="n">
        <v>18071.05</v>
      </c>
      <c r="P2729" s="42" t="n">
        <v>0</v>
      </c>
      <c r="Q2729" s="42" t="n">
        <v>0</v>
      </c>
      <c r="R2729" s="42" t="n">
        <v>0</v>
      </c>
      <c r="S2729" s="42">
        <f>N2729-(J2729-K2729)</f>
        <v/>
      </c>
      <c r="T2729">
        <f>IF(N2729=0,0,IF(AND(ABS(S2729)&gt;Calc!$B$8,ABS(S2729)/ABS(N2729)&gt;Calc!$B$9),1,0))</f>
        <v/>
      </c>
      <c r="U2729">
        <f>IF(AND(A2729=Calc!$B$3,OR(Calc!$B$6="*",G2729=Calc!$B$6),OR(Calc!$B$7="*",F2729=Calc!$B$7)),1,0)</f>
        <v/>
      </c>
      <c r="V2729">
        <f>IF(AND(U2729=1,J2729&gt;0),J2729+ROW()/1000000,0)</f>
        <v/>
      </c>
      <c r="W2729">
        <f>IF(AND(U2729=1,OR(N2729&lt;&gt;0,J2729&lt;&gt;0)),ABS(S2729)+ROW()/1000000,0)</f>
        <v/>
      </c>
      <c r="X2729">
        <f>IF(AND(U2729=1,T2729=1,C2729&lt;&gt;0),ABS(S2729)+ROW()/1000000,0)</f>
        <v/>
      </c>
    </row>
    <row r="2730">
      <c r="A2730" t="n">
        <v>202009</v>
      </c>
      <c r="B2730" t="inlineStr">
        <is>
          <t>09/2020</t>
        </is>
      </c>
      <c r="C2730" t="n">
        <v>47</v>
      </c>
      <c r="D2730" t="inlineStr">
        <is>
          <t>S47</t>
        </is>
      </c>
      <c r="E2730" t="inlineStr">
        <is>
          <t>Nexa Hawaii (S47)</t>
        </is>
      </c>
      <c r="F2730" t="inlineStr">
        <is>
          <t>Mỹ</t>
        </is>
      </c>
      <c r="G2730" t="inlineStr">
        <is>
          <t>POS</t>
        </is>
      </c>
      <c r="H2730" s="42" t="n">
        <v>1317.49</v>
      </c>
      <c r="I2730" s="42" t="n">
        <v>0</v>
      </c>
      <c r="J2730" s="42" t="n">
        <v>1317.49</v>
      </c>
      <c r="K2730" s="42" t="n">
        <v>260.99</v>
      </c>
      <c r="L2730" s="42" t="n">
        <v>3</v>
      </c>
      <c r="M2730" s="42" t="n">
        <v>15</v>
      </c>
      <c r="N2730" s="42" t="n">
        <v>1056.5</v>
      </c>
      <c r="O2730" s="42" t="n">
        <v>1317.49</v>
      </c>
      <c r="P2730" s="42" t="n">
        <v>0</v>
      </c>
      <c r="Q2730" s="42" t="n">
        <v>0</v>
      </c>
      <c r="R2730" s="42" t="n">
        <v>0</v>
      </c>
      <c r="S2730" s="42">
        <f>N2730-(J2730-K2730)</f>
        <v/>
      </c>
      <c r="T2730">
        <f>IF(N2730=0,0,IF(AND(ABS(S2730)&gt;Calc!$B$8,ABS(S2730)/ABS(N2730)&gt;Calc!$B$9),1,0))</f>
        <v/>
      </c>
      <c r="U2730">
        <f>IF(AND(A2730=Calc!$B$3,OR(Calc!$B$6="*",G2730=Calc!$B$6),OR(Calc!$B$7="*",F2730=Calc!$B$7)),1,0)</f>
        <v/>
      </c>
      <c r="V2730">
        <f>IF(AND(U2730=1,J2730&gt;0),J2730+ROW()/1000000,0)</f>
        <v/>
      </c>
      <c r="W2730">
        <f>IF(AND(U2730=1,OR(N2730&lt;&gt;0,J2730&lt;&gt;0)),ABS(S2730)+ROW()/1000000,0)</f>
        <v/>
      </c>
      <c r="X2730">
        <f>IF(AND(U2730=1,T2730=1,C2730&lt;&gt;0),ABS(S2730)+ROW()/1000000,0)</f>
        <v/>
      </c>
    </row>
    <row r="2731">
      <c r="A2731" t="n">
        <v>202009</v>
      </c>
      <c r="B2731" t="inlineStr">
        <is>
          <t>09/2020</t>
        </is>
      </c>
      <c r="C2731" t="n">
        <v>48</v>
      </c>
      <c r="D2731" t="inlineStr">
        <is>
          <t>S48</t>
        </is>
      </c>
      <c r="E2731" t="inlineStr">
        <is>
          <t>Nexa Idaho (S48)</t>
        </is>
      </c>
      <c r="F2731" t="inlineStr">
        <is>
          <t>Mỹ</t>
        </is>
      </c>
      <c r="G2731" t="inlineStr">
        <is>
          <t>POS</t>
        </is>
      </c>
      <c r="H2731" s="42" t="n">
        <v>1369.13</v>
      </c>
      <c r="I2731" s="42" t="n">
        <v>19.27</v>
      </c>
      <c r="J2731" s="42" t="n">
        <v>1349.86</v>
      </c>
      <c r="K2731" s="42" t="n">
        <v>0</v>
      </c>
      <c r="L2731" s="42" t="n">
        <v>4</v>
      </c>
      <c r="M2731" s="42" t="n">
        <v>23</v>
      </c>
      <c r="N2731" s="42" t="n">
        <v>1349.86</v>
      </c>
      <c r="O2731" s="42" t="n">
        <v>1349.86</v>
      </c>
      <c r="P2731" s="42" t="n">
        <v>0</v>
      </c>
      <c r="Q2731" s="42" t="n">
        <v>0</v>
      </c>
      <c r="R2731" s="42" t="n">
        <v>0</v>
      </c>
      <c r="S2731" s="42">
        <f>N2731-(J2731-K2731)</f>
        <v/>
      </c>
      <c r="T2731">
        <f>IF(N2731=0,0,IF(AND(ABS(S2731)&gt;Calc!$B$8,ABS(S2731)/ABS(N2731)&gt;Calc!$B$9),1,0))</f>
        <v/>
      </c>
      <c r="U2731">
        <f>IF(AND(A2731=Calc!$B$3,OR(Calc!$B$6="*",G2731=Calc!$B$6),OR(Calc!$B$7="*",F2731=Calc!$B$7)),1,0)</f>
        <v/>
      </c>
      <c r="V2731">
        <f>IF(AND(U2731=1,J2731&gt;0),J2731+ROW()/1000000,0)</f>
        <v/>
      </c>
      <c r="W2731">
        <f>IF(AND(U2731=1,OR(N2731&lt;&gt;0,J2731&lt;&gt;0)),ABS(S2731)+ROW()/1000000,0)</f>
        <v/>
      </c>
      <c r="X2731">
        <f>IF(AND(U2731=1,T2731=1,C2731&lt;&gt;0),ABS(S2731)+ROW()/1000000,0)</f>
        <v/>
      </c>
    </row>
    <row r="2732">
      <c r="A2732" t="n">
        <v>202009</v>
      </c>
      <c r="B2732" t="inlineStr">
        <is>
          <t>09/2020</t>
        </is>
      </c>
      <c r="C2732" t="n">
        <v>49</v>
      </c>
      <c r="D2732" t="inlineStr">
        <is>
          <t>S49</t>
        </is>
      </c>
      <c r="E2732" t="inlineStr">
        <is>
          <t>Nexa Iowa (S49)</t>
        </is>
      </c>
      <c r="F2732" t="inlineStr">
        <is>
          <t>Mỹ</t>
        </is>
      </c>
      <c r="G2732" t="inlineStr">
        <is>
          <t>POS</t>
        </is>
      </c>
      <c r="H2732" s="42" t="n">
        <v>5765.91</v>
      </c>
      <c r="I2732" s="42" t="n">
        <v>0</v>
      </c>
      <c r="J2732" s="42" t="n">
        <v>5765.91</v>
      </c>
      <c r="K2732" s="42" t="n">
        <v>0</v>
      </c>
      <c r="L2732" s="42" t="n">
        <v>2</v>
      </c>
      <c r="M2732" s="42" t="n">
        <v>13</v>
      </c>
      <c r="N2732" s="42" t="n">
        <v>5765.91</v>
      </c>
      <c r="O2732" s="42" t="n">
        <v>5765.91</v>
      </c>
      <c r="P2732" s="42" t="n">
        <v>0</v>
      </c>
      <c r="Q2732" s="42" t="n">
        <v>0</v>
      </c>
      <c r="R2732" s="42" t="n">
        <v>0</v>
      </c>
      <c r="S2732" s="42">
        <f>N2732-(J2732-K2732)</f>
        <v/>
      </c>
      <c r="T2732">
        <f>IF(N2732=0,0,IF(AND(ABS(S2732)&gt;Calc!$B$8,ABS(S2732)/ABS(N2732)&gt;Calc!$B$9),1,0))</f>
        <v/>
      </c>
      <c r="U2732">
        <f>IF(AND(A2732=Calc!$B$3,OR(Calc!$B$6="*",G2732=Calc!$B$6),OR(Calc!$B$7="*",F2732=Calc!$B$7)),1,0)</f>
        <v/>
      </c>
      <c r="V2732">
        <f>IF(AND(U2732=1,J2732&gt;0),J2732+ROW()/1000000,0)</f>
        <v/>
      </c>
      <c r="W2732">
        <f>IF(AND(U2732=1,OR(N2732&lt;&gt;0,J2732&lt;&gt;0)),ABS(S2732)+ROW()/1000000,0)</f>
        <v/>
      </c>
      <c r="X2732">
        <f>IF(AND(U2732=1,T2732=1,C2732&lt;&gt;0),ABS(S2732)+ROW()/1000000,0)</f>
        <v/>
      </c>
    </row>
    <row r="2733">
      <c r="A2733" t="n">
        <v>202009</v>
      </c>
      <c r="B2733" t="inlineStr">
        <is>
          <t>09/2020</t>
        </is>
      </c>
      <c r="C2733" t="n">
        <v>50</v>
      </c>
      <c r="D2733" t="inlineStr">
        <is>
          <t>S50</t>
        </is>
      </c>
      <c r="E2733" t="inlineStr">
        <is>
          <t>Nexa Kansas (S50)</t>
        </is>
      </c>
      <c r="F2733" t="inlineStr">
        <is>
          <t>Mỹ</t>
        </is>
      </c>
      <c r="G2733" t="inlineStr">
        <is>
          <t>POS</t>
        </is>
      </c>
      <c r="H2733" s="42" t="n">
        <v>29689.08</v>
      </c>
      <c r="I2733" s="42" t="n">
        <v>240.58</v>
      </c>
      <c r="J2733" s="42" t="n">
        <v>29448.5</v>
      </c>
      <c r="K2733" s="42" t="n">
        <v>0</v>
      </c>
      <c r="L2733" s="42" t="n">
        <v>5</v>
      </c>
      <c r="M2733" s="42" t="n">
        <v>75</v>
      </c>
      <c r="N2733" s="42" t="n">
        <v>29448.5</v>
      </c>
      <c r="O2733" s="42" t="n">
        <v>29448.5</v>
      </c>
      <c r="P2733" s="42" t="n">
        <v>0</v>
      </c>
      <c r="Q2733" s="42" t="n">
        <v>0</v>
      </c>
      <c r="R2733" s="42" t="n">
        <v>0</v>
      </c>
      <c r="S2733" s="42">
        <f>N2733-(J2733-K2733)</f>
        <v/>
      </c>
      <c r="T2733">
        <f>IF(N2733=0,0,IF(AND(ABS(S2733)&gt;Calc!$B$8,ABS(S2733)/ABS(N2733)&gt;Calc!$B$9),1,0))</f>
        <v/>
      </c>
      <c r="U2733">
        <f>IF(AND(A2733=Calc!$B$3,OR(Calc!$B$6="*",G2733=Calc!$B$6),OR(Calc!$B$7="*",F2733=Calc!$B$7)),1,0)</f>
        <v/>
      </c>
      <c r="V2733">
        <f>IF(AND(U2733=1,J2733&gt;0),J2733+ROW()/1000000,0)</f>
        <v/>
      </c>
      <c r="W2733">
        <f>IF(AND(U2733=1,OR(N2733&lt;&gt;0,J2733&lt;&gt;0)),ABS(S2733)+ROW()/1000000,0)</f>
        <v/>
      </c>
      <c r="X2733">
        <f>IF(AND(U2733=1,T2733=1,C2733&lt;&gt;0),ABS(S2733)+ROW()/1000000,0)</f>
        <v/>
      </c>
    </row>
    <row r="2734">
      <c r="A2734" t="n">
        <v>202009</v>
      </c>
      <c r="B2734" t="inlineStr">
        <is>
          <t>09/2020</t>
        </is>
      </c>
      <c r="C2734" t="n">
        <v>51</v>
      </c>
      <c r="D2734" t="inlineStr">
        <is>
          <t>S51</t>
        </is>
      </c>
      <c r="E2734" t="inlineStr">
        <is>
          <t>Nexa Maine (S51)</t>
        </is>
      </c>
      <c r="F2734" t="inlineStr">
        <is>
          <t>Mỹ</t>
        </is>
      </c>
      <c r="G2734" t="inlineStr">
        <is>
          <t>POS</t>
        </is>
      </c>
      <c r="H2734" s="42" t="n">
        <v>20200.13</v>
      </c>
      <c r="I2734" s="42" t="n">
        <v>0</v>
      </c>
      <c r="J2734" s="42" t="n">
        <v>20200.13</v>
      </c>
      <c r="K2734" s="42" t="n">
        <v>198</v>
      </c>
      <c r="L2734" s="42" t="n">
        <v>7</v>
      </c>
      <c r="M2734" s="42" t="n">
        <v>69</v>
      </c>
      <c r="N2734" s="42" t="n">
        <v>20002.13</v>
      </c>
      <c r="O2734" s="42" t="n">
        <v>20200.13</v>
      </c>
      <c r="P2734" s="42" t="n">
        <v>0</v>
      </c>
      <c r="Q2734" s="42" t="n">
        <v>0</v>
      </c>
      <c r="R2734" s="42" t="n">
        <v>0</v>
      </c>
      <c r="S2734" s="42">
        <f>N2734-(J2734-K2734)</f>
        <v/>
      </c>
      <c r="T2734">
        <f>IF(N2734=0,0,IF(AND(ABS(S2734)&gt;Calc!$B$8,ABS(S2734)/ABS(N2734)&gt;Calc!$B$9),1,0))</f>
        <v/>
      </c>
      <c r="U2734">
        <f>IF(AND(A2734=Calc!$B$3,OR(Calc!$B$6="*",G2734=Calc!$B$6),OR(Calc!$B$7="*",F2734=Calc!$B$7)),1,0)</f>
        <v/>
      </c>
      <c r="V2734">
        <f>IF(AND(U2734=1,J2734&gt;0),J2734+ROW()/1000000,0)</f>
        <v/>
      </c>
      <c r="W2734">
        <f>IF(AND(U2734=1,OR(N2734&lt;&gt;0,J2734&lt;&gt;0)),ABS(S2734)+ROW()/1000000,0)</f>
        <v/>
      </c>
      <c r="X2734">
        <f>IF(AND(U2734=1,T2734=1,C2734&lt;&gt;0),ABS(S2734)+ROW()/1000000,0)</f>
        <v/>
      </c>
    </row>
    <row r="2735">
      <c r="A2735" t="n">
        <v>202009</v>
      </c>
      <c r="B2735" t="inlineStr">
        <is>
          <t>09/2020</t>
        </is>
      </c>
      <c r="C2735" t="n">
        <v>53</v>
      </c>
      <c r="D2735" t="inlineStr">
        <is>
          <t>S53</t>
        </is>
      </c>
      <c r="E2735" t="inlineStr">
        <is>
          <t>Nexa Montana (S53)</t>
        </is>
      </c>
      <c r="F2735" t="inlineStr">
        <is>
          <t>Mỹ</t>
        </is>
      </c>
      <c r="G2735" t="inlineStr">
        <is>
          <t>POS</t>
        </is>
      </c>
      <c r="H2735" s="42" t="n">
        <v>0</v>
      </c>
      <c r="I2735" s="42" t="n">
        <v>0</v>
      </c>
      <c r="J2735" s="42" t="n">
        <v>0</v>
      </c>
      <c r="K2735" s="42" t="n">
        <v>0</v>
      </c>
      <c r="L2735" s="42" t="n">
        <v>0</v>
      </c>
      <c r="M2735" s="42" t="n">
        <v>0</v>
      </c>
      <c r="N2735" s="42" t="n">
        <v>0</v>
      </c>
      <c r="O2735" s="42" t="n">
        <v>0</v>
      </c>
      <c r="P2735" s="42" t="n">
        <v>1</v>
      </c>
      <c r="Q2735" s="42" t="n">
        <v>0</v>
      </c>
      <c r="R2735" s="42" t="n">
        <v>0</v>
      </c>
      <c r="S2735" s="42">
        <f>N2735-(J2735-K2735)</f>
        <v/>
      </c>
      <c r="T2735">
        <f>IF(N2735=0,0,IF(AND(ABS(S2735)&gt;Calc!$B$8,ABS(S2735)/ABS(N2735)&gt;Calc!$B$9),1,0))</f>
        <v/>
      </c>
      <c r="U2735">
        <f>IF(AND(A2735=Calc!$B$3,OR(Calc!$B$6="*",G2735=Calc!$B$6),OR(Calc!$B$7="*",F2735=Calc!$B$7)),1,0)</f>
        <v/>
      </c>
      <c r="V2735">
        <f>IF(AND(U2735=1,J2735&gt;0),J2735+ROW()/1000000,0)</f>
        <v/>
      </c>
      <c r="W2735">
        <f>IF(AND(U2735=1,OR(N2735&lt;&gt;0,J2735&lt;&gt;0)),ABS(S2735)+ROW()/1000000,0)</f>
        <v/>
      </c>
      <c r="X2735">
        <f>IF(AND(U2735=1,T2735=1,C2735&lt;&gt;0),ABS(S2735)+ROW()/1000000,0)</f>
        <v/>
      </c>
    </row>
    <row r="2736">
      <c r="A2736" t="n">
        <v>202009</v>
      </c>
      <c r="B2736" t="inlineStr">
        <is>
          <t>09/2020</t>
        </is>
      </c>
      <c r="C2736" t="n">
        <v>54</v>
      </c>
      <c r="D2736" t="inlineStr">
        <is>
          <t>S54</t>
        </is>
      </c>
      <c r="E2736" t="inlineStr">
        <is>
          <t>Nexa Nebraska (S54)</t>
        </is>
      </c>
      <c r="F2736" t="inlineStr">
        <is>
          <t>Mỹ</t>
        </is>
      </c>
      <c r="G2736" t="inlineStr">
        <is>
          <t>POS</t>
        </is>
      </c>
      <c r="H2736" s="42" t="n">
        <v>6400.42</v>
      </c>
      <c r="I2736" s="42" t="n">
        <v>0</v>
      </c>
      <c r="J2736" s="42" t="n">
        <v>6400.42</v>
      </c>
      <c r="K2736" s="42" t="n">
        <v>302</v>
      </c>
      <c r="L2736" s="42" t="n">
        <v>3</v>
      </c>
      <c r="M2736" s="42" t="n">
        <v>29</v>
      </c>
      <c r="N2736" s="42" t="n">
        <v>6098.42</v>
      </c>
      <c r="O2736" s="42" t="n">
        <v>6400.42</v>
      </c>
      <c r="P2736" s="42" t="n">
        <v>0</v>
      </c>
      <c r="Q2736" s="42" t="n">
        <v>0</v>
      </c>
      <c r="R2736" s="42" t="n">
        <v>0</v>
      </c>
      <c r="S2736" s="42">
        <f>N2736-(J2736-K2736)</f>
        <v/>
      </c>
      <c r="T2736">
        <f>IF(N2736=0,0,IF(AND(ABS(S2736)&gt;Calc!$B$8,ABS(S2736)/ABS(N2736)&gt;Calc!$B$9),1,0))</f>
        <v/>
      </c>
      <c r="U2736">
        <f>IF(AND(A2736=Calc!$B$3,OR(Calc!$B$6="*",G2736=Calc!$B$6),OR(Calc!$B$7="*",F2736=Calc!$B$7)),1,0)</f>
        <v/>
      </c>
      <c r="V2736">
        <f>IF(AND(U2736=1,J2736&gt;0),J2736+ROW()/1000000,0)</f>
        <v/>
      </c>
      <c r="W2736">
        <f>IF(AND(U2736=1,OR(N2736&lt;&gt;0,J2736&lt;&gt;0)),ABS(S2736)+ROW()/1000000,0)</f>
        <v/>
      </c>
      <c r="X2736">
        <f>IF(AND(U2736=1,T2736=1,C2736&lt;&gt;0),ABS(S2736)+ROW()/1000000,0)</f>
        <v/>
      </c>
    </row>
    <row r="2737">
      <c r="A2737" t="n">
        <v>202009</v>
      </c>
      <c r="B2737" t="inlineStr">
        <is>
          <t>09/2020</t>
        </is>
      </c>
      <c r="C2737" t="n">
        <v>55</v>
      </c>
      <c r="D2737" t="inlineStr">
        <is>
          <t>S55</t>
        </is>
      </c>
      <c r="E2737" t="inlineStr">
        <is>
          <t>Nexa Nevada (S55)</t>
        </is>
      </c>
      <c r="F2737" t="inlineStr">
        <is>
          <t>Mỹ</t>
        </is>
      </c>
      <c r="G2737" t="inlineStr">
        <is>
          <t>POS</t>
        </is>
      </c>
      <c r="H2737" s="42" t="n">
        <v>5028.54</v>
      </c>
      <c r="I2737" s="42" t="n">
        <v>11.87</v>
      </c>
      <c r="J2737" s="42" t="n">
        <v>5016.67</v>
      </c>
      <c r="K2737" s="42" t="n">
        <v>229.9</v>
      </c>
      <c r="L2737" s="42" t="n">
        <v>6</v>
      </c>
      <c r="M2737" s="42" t="n">
        <v>34</v>
      </c>
      <c r="N2737" s="42" t="n">
        <v>4786.77</v>
      </c>
      <c r="O2737" s="42" t="n">
        <v>5016.67</v>
      </c>
      <c r="P2737" s="42" t="n">
        <v>0</v>
      </c>
      <c r="Q2737" s="42" t="n">
        <v>0</v>
      </c>
      <c r="R2737" s="42" t="n">
        <v>0</v>
      </c>
      <c r="S2737" s="42">
        <f>N2737-(J2737-K2737)</f>
        <v/>
      </c>
      <c r="T2737">
        <f>IF(N2737=0,0,IF(AND(ABS(S2737)&gt;Calc!$B$8,ABS(S2737)/ABS(N2737)&gt;Calc!$B$9),1,0))</f>
        <v/>
      </c>
      <c r="U2737">
        <f>IF(AND(A2737=Calc!$B$3,OR(Calc!$B$6="*",G2737=Calc!$B$6),OR(Calc!$B$7="*",F2737=Calc!$B$7)),1,0)</f>
        <v/>
      </c>
      <c r="V2737">
        <f>IF(AND(U2737=1,J2737&gt;0),J2737+ROW()/1000000,0)</f>
        <v/>
      </c>
      <c r="W2737">
        <f>IF(AND(U2737=1,OR(N2737&lt;&gt;0,J2737&lt;&gt;0)),ABS(S2737)+ROW()/1000000,0)</f>
        <v/>
      </c>
      <c r="X2737">
        <f>IF(AND(U2737=1,T2737=1,C2737&lt;&gt;0),ABS(S2737)+ROW()/1000000,0)</f>
        <v/>
      </c>
    </row>
    <row r="2738">
      <c r="A2738" t="n">
        <v>202009</v>
      </c>
      <c r="B2738" t="inlineStr">
        <is>
          <t>09/2020</t>
        </is>
      </c>
      <c r="C2738" t="n">
        <v>56</v>
      </c>
      <c r="D2738" t="inlineStr">
        <is>
          <t>S56</t>
        </is>
      </c>
      <c r="E2738" t="inlineStr">
        <is>
          <t>Nexa New Hampshire (S56)</t>
        </is>
      </c>
      <c r="F2738" t="inlineStr">
        <is>
          <t>Mỹ</t>
        </is>
      </c>
      <c r="G2738" t="inlineStr">
        <is>
          <t>POS</t>
        </is>
      </c>
      <c r="H2738" s="42" t="n">
        <v>7518.46</v>
      </c>
      <c r="I2738" s="42" t="n">
        <v>29.99</v>
      </c>
      <c r="J2738" s="42" t="n">
        <v>7488.47</v>
      </c>
      <c r="K2738" s="42" t="n">
        <v>0</v>
      </c>
      <c r="L2738" s="42" t="n">
        <v>3</v>
      </c>
      <c r="M2738" s="42" t="n">
        <v>28</v>
      </c>
      <c r="N2738" s="42" t="n">
        <v>7488.47</v>
      </c>
      <c r="O2738" s="42" t="n">
        <v>7488.47</v>
      </c>
      <c r="P2738" s="42" t="n">
        <v>0</v>
      </c>
      <c r="Q2738" s="42" t="n">
        <v>0</v>
      </c>
      <c r="R2738" s="42" t="n">
        <v>0</v>
      </c>
      <c r="S2738" s="42">
        <f>N2738-(J2738-K2738)</f>
        <v/>
      </c>
      <c r="T2738">
        <f>IF(N2738=0,0,IF(AND(ABS(S2738)&gt;Calc!$B$8,ABS(S2738)/ABS(N2738)&gt;Calc!$B$9),1,0))</f>
        <v/>
      </c>
      <c r="U2738">
        <f>IF(AND(A2738=Calc!$B$3,OR(Calc!$B$6="*",G2738=Calc!$B$6),OR(Calc!$B$7="*",F2738=Calc!$B$7)),1,0)</f>
        <v/>
      </c>
      <c r="V2738">
        <f>IF(AND(U2738=1,J2738&gt;0),J2738+ROW()/1000000,0)</f>
        <v/>
      </c>
      <c r="W2738">
        <f>IF(AND(U2738=1,OR(N2738&lt;&gt;0,J2738&lt;&gt;0)),ABS(S2738)+ROW()/1000000,0)</f>
        <v/>
      </c>
      <c r="X2738">
        <f>IF(AND(U2738=1,T2738=1,C2738&lt;&gt;0),ABS(S2738)+ROW()/1000000,0)</f>
        <v/>
      </c>
    </row>
    <row r="2739">
      <c r="A2739" t="n">
        <v>202009</v>
      </c>
      <c r="B2739" t="inlineStr">
        <is>
          <t>09/2020</t>
        </is>
      </c>
      <c r="C2739" t="n">
        <v>57</v>
      </c>
      <c r="D2739" t="inlineStr">
        <is>
          <t>S57</t>
        </is>
      </c>
      <c r="E2739" t="inlineStr">
        <is>
          <t>Nexa New Mexico (S57)</t>
        </is>
      </c>
      <c r="F2739" t="inlineStr">
        <is>
          <t>Mỹ</t>
        </is>
      </c>
      <c r="G2739" t="inlineStr">
        <is>
          <t>POS</t>
        </is>
      </c>
      <c r="H2739" s="42" t="n">
        <v>8489.959999999999</v>
      </c>
      <c r="I2739" s="42" t="n">
        <v>638.1</v>
      </c>
      <c r="J2739" s="42" t="n">
        <v>7851.86</v>
      </c>
      <c r="K2739" s="42" t="n">
        <v>0</v>
      </c>
      <c r="L2739" s="42" t="n">
        <v>5</v>
      </c>
      <c r="M2739" s="42" t="n">
        <v>21</v>
      </c>
      <c r="N2739" s="42" t="n">
        <v>7851.86</v>
      </c>
      <c r="O2739" s="42" t="n">
        <v>7851.86</v>
      </c>
      <c r="P2739" s="42" t="n">
        <v>0</v>
      </c>
      <c r="Q2739" s="42" t="n">
        <v>0</v>
      </c>
      <c r="R2739" s="42" t="n">
        <v>0</v>
      </c>
      <c r="S2739" s="42">
        <f>N2739-(J2739-K2739)</f>
        <v/>
      </c>
      <c r="T2739">
        <f>IF(N2739=0,0,IF(AND(ABS(S2739)&gt;Calc!$B$8,ABS(S2739)/ABS(N2739)&gt;Calc!$B$9),1,0))</f>
        <v/>
      </c>
      <c r="U2739">
        <f>IF(AND(A2739=Calc!$B$3,OR(Calc!$B$6="*",G2739=Calc!$B$6),OR(Calc!$B$7="*",F2739=Calc!$B$7)),1,0)</f>
        <v/>
      </c>
      <c r="V2739">
        <f>IF(AND(U2739=1,J2739&gt;0),J2739+ROW()/1000000,0)</f>
        <v/>
      </c>
      <c r="W2739">
        <f>IF(AND(U2739=1,OR(N2739&lt;&gt;0,J2739&lt;&gt;0)),ABS(S2739)+ROW()/1000000,0)</f>
        <v/>
      </c>
      <c r="X2739">
        <f>IF(AND(U2739=1,T2739=1,C2739&lt;&gt;0),ABS(S2739)+ROW()/1000000,0)</f>
        <v/>
      </c>
    </row>
    <row r="2740">
      <c r="A2740" t="n">
        <v>202009</v>
      </c>
      <c r="B2740" t="inlineStr">
        <is>
          <t>09/2020</t>
        </is>
      </c>
      <c r="C2740" t="n">
        <v>59</v>
      </c>
      <c r="D2740" t="inlineStr">
        <is>
          <t>S59</t>
        </is>
      </c>
      <c r="E2740" t="inlineStr">
        <is>
          <t>Nexa Oregon (S59)</t>
        </is>
      </c>
      <c r="F2740" t="inlineStr">
        <is>
          <t>Mỹ</t>
        </is>
      </c>
      <c r="G2740" t="inlineStr">
        <is>
          <t>POS</t>
        </is>
      </c>
      <c r="H2740" s="42" t="n">
        <v>10613.66</v>
      </c>
      <c r="I2740" s="42" t="n">
        <v>21.48</v>
      </c>
      <c r="J2740" s="42" t="n">
        <v>10592.18</v>
      </c>
      <c r="K2740" s="42" t="n">
        <v>0</v>
      </c>
      <c r="L2740" s="42" t="n">
        <v>5</v>
      </c>
      <c r="M2740" s="42" t="n">
        <v>49</v>
      </c>
      <c r="N2740" s="42" t="n">
        <v>10592.18</v>
      </c>
      <c r="O2740" s="42" t="n">
        <v>10592.18</v>
      </c>
      <c r="P2740" s="42" t="n">
        <v>0</v>
      </c>
      <c r="Q2740" s="42" t="n">
        <v>0</v>
      </c>
      <c r="R2740" s="42" t="n">
        <v>0</v>
      </c>
      <c r="S2740" s="42">
        <f>N2740-(J2740-K2740)</f>
        <v/>
      </c>
      <c r="T2740">
        <f>IF(N2740=0,0,IF(AND(ABS(S2740)&gt;Calc!$B$8,ABS(S2740)/ABS(N2740)&gt;Calc!$B$9),1,0))</f>
        <v/>
      </c>
      <c r="U2740">
        <f>IF(AND(A2740=Calc!$B$3,OR(Calc!$B$6="*",G2740=Calc!$B$6),OR(Calc!$B$7="*",F2740=Calc!$B$7)),1,0)</f>
        <v/>
      </c>
      <c r="V2740">
        <f>IF(AND(U2740=1,J2740&gt;0),J2740+ROW()/1000000,0)</f>
        <v/>
      </c>
      <c r="W2740">
        <f>IF(AND(U2740=1,OR(N2740&lt;&gt;0,J2740&lt;&gt;0)),ABS(S2740)+ROW()/1000000,0)</f>
        <v/>
      </c>
      <c r="X2740">
        <f>IF(AND(U2740=1,T2740=1,C2740&lt;&gt;0),ABS(S2740)+ROW()/1000000,0)</f>
        <v/>
      </c>
    </row>
    <row r="2741">
      <c r="A2741" t="n">
        <v>202009</v>
      </c>
      <c r="B2741" t="inlineStr">
        <is>
          <t>09/2020</t>
        </is>
      </c>
      <c r="C2741" t="n">
        <v>61</v>
      </c>
      <c r="D2741" t="inlineStr">
        <is>
          <t>S61</t>
        </is>
      </c>
      <c r="E2741" t="inlineStr">
        <is>
          <t>Nexa South Carolina (S61)</t>
        </is>
      </c>
      <c r="F2741" t="inlineStr">
        <is>
          <t>Mỹ</t>
        </is>
      </c>
      <c r="G2741" t="inlineStr">
        <is>
          <t>POS</t>
        </is>
      </c>
      <c r="H2741" s="42" t="n">
        <v>9331.870000000001</v>
      </c>
      <c r="I2741" s="42" t="n">
        <v>401.19</v>
      </c>
      <c r="J2741" s="42" t="n">
        <v>8930.68</v>
      </c>
      <c r="K2741" s="42" t="n">
        <v>0</v>
      </c>
      <c r="L2741" s="42" t="n">
        <v>5</v>
      </c>
      <c r="M2741" s="42" t="n">
        <v>31</v>
      </c>
      <c r="N2741" s="42" t="n">
        <v>8930.68</v>
      </c>
      <c r="O2741" s="42" t="n">
        <v>8930.68</v>
      </c>
      <c r="P2741" s="42" t="n">
        <v>0</v>
      </c>
      <c r="Q2741" s="42" t="n">
        <v>0</v>
      </c>
      <c r="R2741" s="42" t="n">
        <v>0</v>
      </c>
      <c r="S2741" s="42">
        <f>N2741-(J2741-K2741)</f>
        <v/>
      </c>
      <c r="T2741">
        <f>IF(N2741=0,0,IF(AND(ABS(S2741)&gt;Calc!$B$8,ABS(S2741)/ABS(N2741)&gt;Calc!$B$9),1,0))</f>
        <v/>
      </c>
      <c r="U2741">
        <f>IF(AND(A2741=Calc!$B$3,OR(Calc!$B$6="*",G2741=Calc!$B$6),OR(Calc!$B$7="*",F2741=Calc!$B$7)),1,0)</f>
        <v/>
      </c>
      <c r="V2741">
        <f>IF(AND(U2741=1,J2741&gt;0),J2741+ROW()/1000000,0)</f>
        <v/>
      </c>
      <c r="W2741">
        <f>IF(AND(U2741=1,OR(N2741&lt;&gt;0,J2741&lt;&gt;0)),ABS(S2741)+ROW()/1000000,0)</f>
        <v/>
      </c>
      <c r="X2741">
        <f>IF(AND(U2741=1,T2741=1,C2741&lt;&gt;0),ABS(S2741)+ROW()/1000000,0)</f>
        <v/>
      </c>
    </row>
    <row r="2742">
      <c r="A2742" t="n">
        <v>202009</v>
      </c>
      <c r="B2742" t="inlineStr">
        <is>
          <t>09/2020</t>
        </is>
      </c>
      <c r="C2742" t="n">
        <v>62</v>
      </c>
      <c r="D2742" t="inlineStr">
        <is>
          <t>S62</t>
        </is>
      </c>
      <c r="E2742" t="inlineStr">
        <is>
          <t>Nexa South Dakota (S62)</t>
        </is>
      </c>
      <c r="F2742" t="inlineStr">
        <is>
          <t>Mỹ</t>
        </is>
      </c>
      <c r="G2742" t="inlineStr">
        <is>
          <t>POS</t>
        </is>
      </c>
      <c r="H2742" s="42" t="n">
        <v>7008.55</v>
      </c>
      <c r="I2742" s="42" t="n">
        <v>68.27</v>
      </c>
      <c r="J2742" s="42" t="n">
        <v>6940.28</v>
      </c>
      <c r="K2742" s="42" t="n">
        <v>0</v>
      </c>
      <c r="L2742" s="42" t="n">
        <v>4</v>
      </c>
      <c r="M2742" s="42" t="n">
        <v>30</v>
      </c>
      <c r="N2742" s="42" t="n">
        <v>6940.28</v>
      </c>
      <c r="O2742" s="42" t="n">
        <v>6940.28</v>
      </c>
      <c r="P2742" s="42" t="n">
        <v>0</v>
      </c>
      <c r="Q2742" s="42" t="n">
        <v>0</v>
      </c>
      <c r="R2742" s="42" t="n">
        <v>0</v>
      </c>
      <c r="S2742" s="42">
        <f>N2742-(J2742-K2742)</f>
        <v/>
      </c>
      <c r="T2742">
        <f>IF(N2742=0,0,IF(AND(ABS(S2742)&gt;Calc!$B$8,ABS(S2742)/ABS(N2742)&gt;Calc!$B$9),1,0))</f>
        <v/>
      </c>
      <c r="U2742">
        <f>IF(AND(A2742=Calc!$B$3,OR(Calc!$B$6="*",G2742=Calc!$B$6),OR(Calc!$B$7="*",F2742=Calc!$B$7)),1,0)</f>
        <v/>
      </c>
      <c r="V2742">
        <f>IF(AND(U2742=1,J2742&gt;0),J2742+ROW()/1000000,0)</f>
        <v/>
      </c>
      <c r="W2742">
        <f>IF(AND(U2742=1,OR(N2742&lt;&gt;0,J2742&lt;&gt;0)),ABS(S2742)+ROW()/1000000,0)</f>
        <v/>
      </c>
      <c r="X2742">
        <f>IF(AND(U2742=1,T2742=1,C2742&lt;&gt;0),ABS(S2742)+ROW()/1000000,0)</f>
        <v/>
      </c>
    </row>
    <row r="2743">
      <c r="A2743" t="n">
        <v>202009</v>
      </c>
      <c r="B2743" t="inlineStr">
        <is>
          <t>09/2020</t>
        </is>
      </c>
      <c r="C2743" t="n">
        <v>64</v>
      </c>
      <c r="D2743" t="inlineStr">
        <is>
          <t>S64</t>
        </is>
      </c>
      <c r="E2743" t="inlineStr">
        <is>
          <t>Nexa Washington DC (S64)</t>
        </is>
      </c>
      <c r="F2743" t="inlineStr">
        <is>
          <t>Mỹ</t>
        </is>
      </c>
      <c r="G2743" t="inlineStr">
        <is>
          <t>POS</t>
        </is>
      </c>
      <c r="H2743" s="42" t="n">
        <v>17329.97</v>
      </c>
      <c r="I2743" s="42" t="n">
        <v>324.69</v>
      </c>
      <c r="J2743" s="42" t="n">
        <v>17005.28</v>
      </c>
      <c r="K2743" s="42" t="n">
        <v>0</v>
      </c>
      <c r="L2743" s="42" t="n">
        <v>7</v>
      </c>
      <c r="M2743" s="42" t="n">
        <v>75</v>
      </c>
      <c r="N2743" s="42" t="n">
        <v>17005.28</v>
      </c>
      <c r="O2743" s="42" t="n">
        <v>17005.28</v>
      </c>
      <c r="P2743" s="42" t="n">
        <v>0</v>
      </c>
      <c r="Q2743" s="42" t="n">
        <v>0</v>
      </c>
      <c r="R2743" s="42" t="n">
        <v>0</v>
      </c>
      <c r="S2743" s="42">
        <f>N2743-(J2743-K2743)</f>
        <v/>
      </c>
      <c r="T2743">
        <f>IF(N2743=0,0,IF(AND(ABS(S2743)&gt;Calc!$B$8,ABS(S2743)/ABS(N2743)&gt;Calc!$B$9),1,0))</f>
        <v/>
      </c>
      <c r="U2743">
        <f>IF(AND(A2743=Calc!$B$3,OR(Calc!$B$6="*",G2743=Calc!$B$6),OR(Calc!$B$7="*",F2743=Calc!$B$7)),1,0)</f>
        <v/>
      </c>
      <c r="V2743">
        <f>IF(AND(U2743=1,J2743&gt;0),J2743+ROW()/1000000,0)</f>
        <v/>
      </c>
      <c r="W2743">
        <f>IF(AND(U2743=1,OR(N2743&lt;&gt;0,J2743&lt;&gt;0)),ABS(S2743)+ROW()/1000000,0)</f>
        <v/>
      </c>
      <c r="X2743">
        <f>IF(AND(U2743=1,T2743=1,C2743&lt;&gt;0),ABS(S2743)+ROW()/1000000,0)</f>
        <v/>
      </c>
    </row>
    <row r="2744">
      <c r="A2744" t="n">
        <v>202009</v>
      </c>
      <c r="B2744" t="inlineStr">
        <is>
          <t>09/2020</t>
        </is>
      </c>
      <c r="C2744" t="n">
        <v>65</v>
      </c>
      <c r="D2744" t="inlineStr">
        <is>
          <t>S65</t>
        </is>
      </c>
      <c r="E2744" t="inlineStr">
        <is>
          <t>Nexa West Virginia (S65)</t>
        </is>
      </c>
      <c r="F2744" t="inlineStr">
        <is>
          <t>Mỹ</t>
        </is>
      </c>
      <c r="G2744" t="inlineStr">
        <is>
          <t>POS</t>
        </is>
      </c>
      <c r="H2744" s="42" t="n">
        <v>11643.71</v>
      </c>
      <c r="I2744" s="42" t="n">
        <v>5.33</v>
      </c>
      <c r="J2744" s="42" t="n">
        <v>11638.38</v>
      </c>
      <c r="K2744" s="42" t="n">
        <v>0</v>
      </c>
      <c r="L2744" s="42" t="n">
        <v>5</v>
      </c>
      <c r="M2744" s="42" t="n">
        <v>32</v>
      </c>
      <c r="N2744" s="42" t="n">
        <v>11638.38</v>
      </c>
      <c r="O2744" s="42" t="n">
        <v>11638.38</v>
      </c>
      <c r="P2744" s="42" t="n">
        <v>0</v>
      </c>
      <c r="Q2744" s="42" t="n">
        <v>0</v>
      </c>
      <c r="R2744" s="42" t="n">
        <v>0</v>
      </c>
      <c r="S2744" s="42">
        <f>N2744-(J2744-K2744)</f>
        <v/>
      </c>
      <c r="T2744">
        <f>IF(N2744=0,0,IF(AND(ABS(S2744)&gt;Calc!$B$8,ABS(S2744)/ABS(N2744)&gt;Calc!$B$9),1,0))</f>
        <v/>
      </c>
      <c r="U2744">
        <f>IF(AND(A2744=Calc!$B$3,OR(Calc!$B$6="*",G2744=Calc!$B$6),OR(Calc!$B$7="*",F2744=Calc!$B$7)),1,0)</f>
        <v/>
      </c>
      <c r="V2744">
        <f>IF(AND(U2744=1,J2744&gt;0),J2744+ROW()/1000000,0)</f>
        <v/>
      </c>
      <c r="W2744">
        <f>IF(AND(U2744=1,OR(N2744&lt;&gt;0,J2744&lt;&gt;0)),ABS(S2744)+ROW()/1000000,0)</f>
        <v/>
      </c>
      <c r="X2744">
        <f>IF(AND(U2744=1,T2744=1,C2744&lt;&gt;0),ABS(S2744)+ROW()/1000000,0)</f>
        <v/>
      </c>
    </row>
    <row r="2745">
      <c r="A2745" t="n">
        <v>202009</v>
      </c>
      <c r="B2745" t="inlineStr">
        <is>
          <t>09/2020</t>
        </is>
      </c>
      <c r="C2745" t="n">
        <v>66</v>
      </c>
      <c r="D2745" t="inlineStr">
        <is>
          <t>S66</t>
        </is>
      </c>
      <c r="E2745" t="inlineStr">
        <is>
          <t>Nexa Wyoming (S66)</t>
        </is>
      </c>
      <c r="F2745" t="inlineStr">
        <is>
          <t>Mỹ</t>
        </is>
      </c>
      <c r="G2745" t="inlineStr">
        <is>
          <t>POS</t>
        </is>
      </c>
      <c r="H2745" s="42" t="n">
        <v>7183.74</v>
      </c>
      <c r="I2745" s="42" t="n">
        <v>667.7</v>
      </c>
      <c r="J2745" s="42" t="n">
        <v>6516.04</v>
      </c>
      <c r="K2745" s="42" t="n">
        <v>0</v>
      </c>
      <c r="L2745" s="42" t="n">
        <v>4</v>
      </c>
      <c r="M2745" s="42" t="n">
        <v>37</v>
      </c>
      <c r="N2745" s="42" t="n">
        <v>6516.04</v>
      </c>
      <c r="O2745" s="42" t="n">
        <v>6516.04</v>
      </c>
      <c r="P2745" s="42" t="n">
        <v>0</v>
      </c>
      <c r="Q2745" s="42" t="n">
        <v>0</v>
      </c>
      <c r="R2745" s="42" t="n">
        <v>0</v>
      </c>
      <c r="S2745" s="42">
        <f>N2745-(J2745-K2745)</f>
        <v/>
      </c>
      <c r="T2745">
        <f>IF(N2745=0,0,IF(AND(ABS(S2745)&gt;Calc!$B$8,ABS(S2745)/ABS(N2745)&gt;Calc!$B$9),1,0))</f>
        <v/>
      </c>
      <c r="U2745">
        <f>IF(AND(A2745=Calc!$B$3,OR(Calc!$B$6="*",G2745=Calc!$B$6),OR(Calc!$B$7="*",F2745=Calc!$B$7)),1,0)</f>
        <v/>
      </c>
      <c r="V2745">
        <f>IF(AND(U2745=1,J2745&gt;0),J2745+ROW()/1000000,0)</f>
        <v/>
      </c>
      <c r="W2745">
        <f>IF(AND(U2745=1,OR(N2745&lt;&gt;0,J2745&lt;&gt;0)),ABS(S2745)+ROW()/1000000,0)</f>
        <v/>
      </c>
      <c r="X2745">
        <f>IF(AND(U2745=1,T2745=1,C2745&lt;&gt;0),ABS(S2745)+ROW()/1000000,0)</f>
        <v/>
      </c>
    </row>
    <row r="2746">
      <c r="A2746" t="n">
        <v>202010</v>
      </c>
      <c r="B2746" t="inlineStr">
        <is>
          <t>10/2020</t>
        </is>
      </c>
      <c r="C2746" t="n">
        <v>0</v>
      </c>
      <c r="D2746" t="inlineStr">
        <is>
          <t>ONL</t>
        </is>
      </c>
      <c r="E2746" t="inlineStr">
        <is>
          <t>Nexa Online (website/app)</t>
        </is>
      </c>
      <c r="F2746" t="inlineStr">
        <is>
          <t>Online</t>
        </is>
      </c>
      <c r="G2746" t="inlineStr">
        <is>
          <t>ONLINE</t>
        </is>
      </c>
      <c r="H2746" s="42" t="n">
        <v>58852.36</v>
      </c>
      <c r="I2746" s="42" t="n">
        <v>50.16</v>
      </c>
      <c r="J2746" s="42" t="n">
        <v>58802.2</v>
      </c>
      <c r="K2746" s="42" t="n">
        <v>632.5</v>
      </c>
      <c r="L2746" s="42" t="n">
        <v>36</v>
      </c>
      <c r="M2746" s="42" t="n">
        <v>229</v>
      </c>
      <c r="N2746" s="42" t="n">
        <v>65360.73</v>
      </c>
      <c r="O2746" s="42" t="n">
        <v>65993.23</v>
      </c>
      <c r="P2746" s="42" t="n">
        <v>1</v>
      </c>
      <c r="Q2746" s="42" t="n">
        <v>0</v>
      </c>
      <c r="R2746" s="42" t="n">
        <v>0</v>
      </c>
      <c r="S2746" s="42">
        <f>N2746-(J2746-K2746)</f>
        <v/>
      </c>
      <c r="T2746">
        <f>IF(N2746=0,0,IF(AND(ABS(S2746)&gt;Calc!$B$8,ABS(S2746)/ABS(N2746)&gt;Calc!$B$9),1,0))</f>
        <v/>
      </c>
      <c r="U2746">
        <f>IF(AND(A2746=Calc!$B$3,OR(Calc!$B$6="*",G2746=Calc!$B$6),OR(Calc!$B$7="*",F2746=Calc!$B$7)),1,0)</f>
        <v/>
      </c>
      <c r="V2746">
        <f>IF(AND(U2746=1,J2746&gt;0),J2746+ROW()/1000000,0)</f>
        <v/>
      </c>
      <c r="W2746">
        <f>IF(AND(U2746=1,OR(N2746&lt;&gt;0,J2746&lt;&gt;0)),ABS(S2746)+ROW()/1000000,0)</f>
        <v/>
      </c>
      <c r="X2746">
        <f>IF(AND(U2746=1,T2746=1,C2746&lt;&gt;0),ABS(S2746)+ROW()/1000000,0)</f>
        <v/>
      </c>
    </row>
    <row r="2747">
      <c r="A2747" t="n">
        <v>202010</v>
      </c>
      <c r="B2747" t="inlineStr">
        <is>
          <t>10/2020</t>
        </is>
      </c>
      <c r="C2747" t="n">
        <v>1</v>
      </c>
      <c r="D2747" t="inlineStr">
        <is>
          <t>S01</t>
        </is>
      </c>
      <c r="E2747" t="inlineStr">
        <is>
          <t>Nexa Australian Capital Territory (S01)</t>
        </is>
      </c>
      <c r="F2747" t="inlineStr">
        <is>
          <t>Úc</t>
        </is>
      </c>
      <c r="G2747" t="inlineStr">
        <is>
          <t>POS</t>
        </is>
      </c>
      <c r="H2747" s="42" t="n">
        <v>8169.74</v>
      </c>
      <c r="I2747" s="42" t="n">
        <v>0</v>
      </c>
      <c r="J2747" s="42" t="n">
        <v>8169.74</v>
      </c>
      <c r="K2747" s="42" t="n">
        <v>230</v>
      </c>
      <c r="L2747" s="42" t="n">
        <v>3</v>
      </c>
      <c r="M2747" s="42" t="n">
        <v>23</v>
      </c>
      <c r="N2747" s="42" t="n">
        <v>7939.74</v>
      </c>
      <c r="O2747" s="42" t="n">
        <v>8169.74</v>
      </c>
      <c r="P2747" s="42" t="n">
        <v>0</v>
      </c>
      <c r="Q2747" s="42" t="n">
        <v>0</v>
      </c>
      <c r="R2747" s="42" t="n">
        <v>0</v>
      </c>
      <c r="S2747" s="42">
        <f>N2747-(J2747-K2747)</f>
        <v/>
      </c>
      <c r="T2747">
        <f>IF(N2747=0,0,IF(AND(ABS(S2747)&gt;Calc!$B$8,ABS(S2747)/ABS(N2747)&gt;Calc!$B$9),1,0))</f>
        <v/>
      </c>
      <c r="U2747">
        <f>IF(AND(A2747=Calc!$B$3,OR(Calc!$B$6="*",G2747=Calc!$B$6),OR(Calc!$B$7="*",F2747=Calc!$B$7)),1,0)</f>
        <v/>
      </c>
      <c r="V2747">
        <f>IF(AND(U2747=1,J2747&gt;0),J2747+ROW()/1000000,0)</f>
        <v/>
      </c>
      <c r="W2747">
        <f>IF(AND(U2747=1,OR(N2747&lt;&gt;0,J2747&lt;&gt;0)),ABS(S2747)+ROW()/1000000,0)</f>
        <v/>
      </c>
      <c r="X2747">
        <f>IF(AND(U2747=1,T2747=1,C2747&lt;&gt;0),ABS(S2747)+ROW()/1000000,0)</f>
        <v/>
      </c>
    </row>
    <row r="2748">
      <c r="A2748" t="n">
        <v>202010</v>
      </c>
      <c r="B2748" t="inlineStr">
        <is>
          <t>10/2020</t>
        </is>
      </c>
      <c r="C2748" t="n">
        <v>4</v>
      </c>
      <c r="D2748" t="inlineStr">
        <is>
          <t>S04</t>
        </is>
      </c>
      <c r="E2748" t="inlineStr">
        <is>
          <t>Nexa Tasmania (S04)</t>
        </is>
      </c>
      <c r="F2748" t="inlineStr">
        <is>
          <t>Úc</t>
        </is>
      </c>
      <c r="G2748" t="inlineStr">
        <is>
          <t>POS</t>
        </is>
      </c>
      <c r="H2748" s="42" t="n">
        <v>699.98</v>
      </c>
      <c r="I2748" s="42" t="n">
        <v>0</v>
      </c>
      <c r="J2748" s="42" t="n">
        <v>699.98</v>
      </c>
      <c r="K2748" s="42" t="n">
        <v>0</v>
      </c>
      <c r="L2748" s="42" t="n">
        <v>2</v>
      </c>
      <c r="M2748" s="42" t="n">
        <v>3</v>
      </c>
      <c r="N2748" s="42" t="n">
        <v>699.98</v>
      </c>
      <c r="O2748" s="42" t="n">
        <v>699.98</v>
      </c>
      <c r="P2748" s="42" t="n">
        <v>0</v>
      </c>
      <c r="Q2748" s="42" t="n">
        <v>0</v>
      </c>
      <c r="R2748" s="42" t="n">
        <v>0</v>
      </c>
      <c r="S2748" s="42">
        <f>N2748-(J2748-K2748)</f>
        <v/>
      </c>
      <c r="T2748">
        <f>IF(N2748=0,0,IF(AND(ABS(S2748)&gt;Calc!$B$8,ABS(S2748)/ABS(N2748)&gt;Calc!$B$9),1,0))</f>
        <v/>
      </c>
      <c r="U2748">
        <f>IF(AND(A2748=Calc!$B$3,OR(Calc!$B$6="*",G2748=Calc!$B$6),OR(Calc!$B$7="*",F2748=Calc!$B$7)),1,0)</f>
        <v/>
      </c>
      <c r="V2748">
        <f>IF(AND(U2748=1,J2748&gt;0),J2748+ROW()/1000000,0)</f>
        <v/>
      </c>
      <c r="W2748">
        <f>IF(AND(U2748=1,OR(N2748&lt;&gt;0,J2748&lt;&gt;0)),ABS(S2748)+ROW()/1000000,0)</f>
        <v/>
      </c>
      <c r="X2748">
        <f>IF(AND(U2748=1,T2748=1,C2748&lt;&gt;0),ABS(S2748)+ROW()/1000000,0)</f>
        <v/>
      </c>
    </row>
    <row r="2749">
      <c r="A2749" t="n">
        <v>202010</v>
      </c>
      <c r="B2749" t="inlineStr">
        <is>
          <t>10/2020</t>
        </is>
      </c>
      <c r="C2749" t="n">
        <v>5</v>
      </c>
      <c r="D2749" t="inlineStr">
        <is>
          <t>S05</t>
        </is>
      </c>
      <c r="E2749" t="inlineStr">
        <is>
          <t>Nexa Victoria (S05)</t>
        </is>
      </c>
      <c r="F2749" t="inlineStr">
        <is>
          <t>Úc</t>
        </is>
      </c>
      <c r="G2749" t="inlineStr">
        <is>
          <t>POS</t>
        </is>
      </c>
      <c r="H2749" s="42" t="n">
        <v>2450.97</v>
      </c>
      <c r="I2749" s="42" t="n">
        <v>0</v>
      </c>
      <c r="J2749" s="42" t="n">
        <v>2450.97</v>
      </c>
      <c r="K2749" s="42" t="n">
        <v>0</v>
      </c>
      <c r="L2749" s="42" t="n">
        <v>2</v>
      </c>
      <c r="M2749" s="42" t="n">
        <v>7</v>
      </c>
      <c r="N2749" s="42" t="n">
        <v>2450.97</v>
      </c>
      <c r="O2749" s="42" t="n">
        <v>2450.97</v>
      </c>
      <c r="P2749" s="42" t="n">
        <v>0</v>
      </c>
      <c r="Q2749" s="42" t="n">
        <v>0</v>
      </c>
      <c r="R2749" s="42" t="n">
        <v>0</v>
      </c>
      <c r="S2749" s="42">
        <f>N2749-(J2749-K2749)</f>
        <v/>
      </c>
      <c r="T2749">
        <f>IF(N2749=0,0,IF(AND(ABS(S2749)&gt;Calc!$B$8,ABS(S2749)/ABS(N2749)&gt;Calc!$B$9),1,0))</f>
        <v/>
      </c>
      <c r="U2749">
        <f>IF(AND(A2749=Calc!$B$3,OR(Calc!$B$6="*",G2749=Calc!$B$6),OR(Calc!$B$7="*",F2749=Calc!$B$7)),1,0)</f>
        <v/>
      </c>
      <c r="V2749">
        <f>IF(AND(U2749=1,J2749&gt;0),J2749+ROW()/1000000,0)</f>
        <v/>
      </c>
      <c r="W2749">
        <f>IF(AND(U2749=1,OR(N2749&lt;&gt;0,J2749&lt;&gt;0)),ABS(S2749)+ROW()/1000000,0)</f>
        <v/>
      </c>
      <c r="X2749">
        <f>IF(AND(U2749=1,T2749=1,C2749&lt;&gt;0),ABS(S2749)+ROW()/1000000,0)</f>
        <v/>
      </c>
    </row>
    <row r="2750">
      <c r="A2750" t="n">
        <v>202010</v>
      </c>
      <c r="B2750" t="inlineStr">
        <is>
          <t>10/2020</t>
        </is>
      </c>
      <c r="C2750" t="n">
        <v>6</v>
      </c>
      <c r="D2750" t="inlineStr">
        <is>
          <t>S06</t>
        </is>
      </c>
      <c r="E2750" t="inlineStr">
        <is>
          <t>Nexa Western Australia (S06)</t>
        </is>
      </c>
      <c r="F2750" t="inlineStr">
        <is>
          <t>Úc</t>
        </is>
      </c>
      <c r="G2750" t="inlineStr">
        <is>
          <t>POS</t>
        </is>
      </c>
      <c r="H2750" s="42" t="n">
        <v>0</v>
      </c>
      <c r="I2750" s="42" t="n">
        <v>0</v>
      </c>
      <c r="J2750" s="42" t="n">
        <v>0</v>
      </c>
      <c r="K2750" s="42" t="n">
        <v>155.36</v>
      </c>
      <c r="L2750" s="42" t="n">
        <v>0</v>
      </c>
      <c r="M2750" s="42" t="n">
        <v>0</v>
      </c>
      <c r="N2750" s="42" t="n">
        <v>-155.36</v>
      </c>
      <c r="O2750" s="42" t="n">
        <v>0</v>
      </c>
      <c r="P2750" s="42" t="n">
        <v>0</v>
      </c>
      <c r="Q2750" s="42" t="n">
        <v>0</v>
      </c>
      <c r="R2750" s="42" t="n">
        <v>0</v>
      </c>
      <c r="S2750" s="42">
        <f>N2750-(J2750-K2750)</f>
        <v/>
      </c>
      <c r="T2750">
        <f>IF(N2750=0,0,IF(AND(ABS(S2750)&gt;Calc!$B$8,ABS(S2750)/ABS(N2750)&gt;Calc!$B$9),1,0))</f>
        <v/>
      </c>
      <c r="U2750">
        <f>IF(AND(A2750=Calc!$B$3,OR(Calc!$B$6="*",G2750=Calc!$B$6),OR(Calc!$B$7="*",F2750=Calc!$B$7)),1,0)</f>
        <v/>
      </c>
      <c r="V2750">
        <f>IF(AND(U2750=1,J2750&gt;0),J2750+ROW()/1000000,0)</f>
        <v/>
      </c>
      <c r="W2750">
        <f>IF(AND(U2750=1,OR(N2750&lt;&gt;0,J2750&lt;&gt;0)),ABS(S2750)+ROW()/1000000,0)</f>
        <v/>
      </c>
      <c r="X2750">
        <f>IF(AND(U2750=1,T2750=1,C2750&lt;&gt;0),ABS(S2750)+ROW()/1000000,0)</f>
        <v/>
      </c>
    </row>
    <row r="2751">
      <c r="A2751" t="n">
        <v>202010</v>
      </c>
      <c r="B2751" t="inlineStr">
        <is>
          <t>10/2020</t>
        </is>
      </c>
      <c r="C2751" t="n">
        <v>8</v>
      </c>
      <c r="D2751" t="inlineStr">
        <is>
          <t>S08</t>
        </is>
      </c>
      <c r="E2751" t="inlineStr">
        <is>
          <t>Nexa Newfoundland and Labrador (S08)</t>
        </is>
      </c>
      <c r="F2751" t="inlineStr">
        <is>
          <t>Canada</t>
        </is>
      </c>
      <c r="G2751" t="inlineStr">
        <is>
          <t>POS</t>
        </is>
      </c>
      <c r="H2751" s="42" t="n">
        <v>5968.71</v>
      </c>
      <c r="I2751" s="42" t="n">
        <v>0</v>
      </c>
      <c r="J2751" s="42" t="n">
        <v>5968.71</v>
      </c>
      <c r="K2751" s="42" t="n">
        <v>0</v>
      </c>
      <c r="L2751" s="42" t="n">
        <v>3</v>
      </c>
      <c r="M2751" s="42" t="n">
        <v>23</v>
      </c>
      <c r="N2751" s="42" t="n">
        <v>5968.71</v>
      </c>
      <c r="O2751" s="42" t="n">
        <v>5968.71</v>
      </c>
      <c r="P2751" s="42" t="n">
        <v>1</v>
      </c>
      <c r="Q2751" s="42" t="n">
        <v>0</v>
      </c>
      <c r="R2751" s="42" t="n">
        <v>0</v>
      </c>
      <c r="S2751" s="42">
        <f>N2751-(J2751-K2751)</f>
        <v/>
      </c>
      <c r="T2751">
        <f>IF(N2751=0,0,IF(AND(ABS(S2751)&gt;Calc!$B$8,ABS(S2751)/ABS(N2751)&gt;Calc!$B$9),1,0))</f>
        <v/>
      </c>
      <c r="U2751">
        <f>IF(AND(A2751=Calc!$B$3,OR(Calc!$B$6="*",G2751=Calc!$B$6),OR(Calc!$B$7="*",F2751=Calc!$B$7)),1,0)</f>
        <v/>
      </c>
      <c r="V2751">
        <f>IF(AND(U2751=1,J2751&gt;0),J2751+ROW()/1000000,0)</f>
        <v/>
      </c>
      <c r="W2751">
        <f>IF(AND(U2751=1,OR(N2751&lt;&gt;0,J2751&lt;&gt;0)),ABS(S2751)+ROW()/1000000,0)</f>
        <v/>
      </c>
      <c r="X2751">
        <f>IF(AND(U2751=1,T2751=1,C2751&lt;&gt;0),ABS(S2751)+ROW()/1000000,0)</f>
        <v/>
      </c>
    </row>
    <row r="2752">
      <c r="A2752" t="n">
        <v>202010</v>
      </c>
      <c r="B2752" t="inlineStr">
        <is>
          <t>10/2020</t>
        </is>
      </c>
      <c r="C2752" t="n">
        <v>9</v>
      </c>
      <c r="D2752" t="inlineStr">
        <is>
          <t>S09</t>
        </is>
      </c>
      <c r="E2752" t="inlineStr">
        <is>
          <t>Nexa Northwest Territories (S09)</t>
        </is>
      </c>
      <c r="F2752" t="inlineStr">
        <is>
          <t>Canada</t>
        </is>
      </c>
      <c r="G2752" t="inlineStr">
        <is>
          <t>POS</t>
        </is>
      </c>
      <c r="H2752" s="42" t="n">
        <v>1178.9</v>
      </c>
      <c r="I2752" s="42" t="n">
        <v>0</v>
      </c>
      <c r="J2752" s="42" t="n">
        <v>1178.9</v>
      </c>
      <c r="K2752" s="42" t="n">
        <v>0</v>
      </c>
      <c r="L2752" s="42" t="n">
        <v>1</v>
      </c>
      <c r="M2752" s="42" t="n">
        <v>4</v>
      </c>
      <c r="N2752" s="42" t="n">
        <v>1178.9</v>
      </c>
      <c r="O2752" s="42" t="n">
        <v>1178.9</v>
      </c>
      <c r="P2752" s="42" t="n">
        <v>0</v>
      </c>
      <c r="Q2752" s="42" t="n">
        <v>0</v>
      </c>
      <c r="R2752" s="42" t="n">
        <v>0</v>
      </c>
      <c r="S2752" s="42">
        <f>N2752-(J2752-K2752)</f>
        <v/>
      </c>
      <c r="T2752">
        <f>IF(N2752=0,0,IF(AND(ABS(S2752)&gt;Calc!$B$8,ABS(S2752)/ABS(N2752)&gt;Calc!$B$9),1,0))</f>
        <v/>
      </c>
      <c r="U2752">
        <f>IF(AND(A2752=Calc!$B$3,OR(Calc!$B$6="*",G2752=Calc!$B$6),OR(Calc!$B$7="*",F2752=Calc!$B$7)),1,0)</f>
        <v/>
      </c>
      <c r="V2752">
        <f>IF(AND(U2752=1,J2752&gt;0),J2752+ROW()/1000000,0)</f>
        <v/>
      </c>
      <c r="W2752">
        <f>IF(AND(U2752=1,OR(N2752&lt;&gt;0,J2752&lt;&gt;0)),ABS(S2752)+ROW()/1000000,0)</f>
        <v/>
      </c>
      <c r="X2752">
        <f>IF(AND(U2752=1,T2752=1,C2752&lt;&gt;0),ABS(S2752)+ROW()/1000000,0)</f>
        <v/>
      </c>
    </row>
    <row r="2753">
      <c r="A2753" t="n">
        <v>202010</v>
      </c>
      <c r="B2753" t="inlineStr">
        <is>
          <t>10/2020</t>
        </is>
      </c>
      <c r="C2753" t="n">
        <v>10</v>
      </c>
      <c r="D2753" t="inlineStr">
        <is>
          <t>S10</t>
        </is>
      </c>
      <c r="E2753" t="inlineStr">
        <is>
          <t>Nexa Nunavut (S10)</t>
        </is>
      </c>
      <c r="F2753" t="inlineStr">
        <is>
          <t>Canada</t>
        </is>
      </c>
      <c r="G2753" t="inlineStr">
        <is>
          <t>POS</t>
        </is>
      </c>
      <c r="H2753" s="42" t="n">
        <v>7033.1</v>
      </c>
      <c r="I2753" s="42" t="n">
        <v>0</v>
      </c>
      <c r="J2753" s="42" t="n">
        <v>7033.1</v>
      </c>
      <c r="K2753" s="42" t="n">
        <v>0</v>
      </c>
      <c r="L2753" s="42" t="n">
        <v>7</v>
      </c>
      <c r="M2753" s="42" t="n">
        <v>56</v>
      </c>
      <c r="N2753" s="42" t="n">
        <v>7033.1</v>
      </c>
      <c r="O2753" s="42" t="n">
        <v>7033.1</v>
      </c>
      <c r="P2753" s="42" t="n">
        <v>0</v>
      </c>
      <c r="Q2753" s="42" t="n">
        <v>0</v>
      </c>
      <c r="R2753" s="42" t="n">
        <v>0</v>
      </c>
      <c r="S2753" s="42">
        <f>N2753-(J2753-K2753)</f>
        <v/>
      </c>
      <c r="T2753">
        <f>IF(N2753=0,0,IF(AND(ABS(S2753)&gt;Calc!$B$8,ABS(S2753)/ABS(N2753)&gt;Calc!$B$9),1,0))</f>
        <v/>
      </c>
      <c r="U2753">
        <f>IF(AND(A2753=Calc!$B$3,OR(Calc!$B$6="*",G2753=Calc!$B$6),OR(Calc!$B$7="*",F2753=Calc!$B$7)),1,0)</f>
        <v/>
      </c>
      <c r="V2753">
        <f>IF(AND(U2753=1,J2753&gt;0),J2753+ROW()/1000000,0)</f>
        <v/>
      </c>
      <c r="W2753">
        <f>IF(AND(U2753=1,OR(N2753&lt;&gt;0,J2753&lt;&gt;0)),ABS(S2753)+ROW()/1000000,0)</f>
        <v/>
      </c>
      <c r="X2753">
        <f>IF(AND(U2753=1,T2753=1,C2753&lt;&gt;0),ABS(S2753)+ROW()/1000000,0)</f>
        <v/>
      </c>
    </row>
    <row r="2754">
      <c r="A2754" t="n">
        <v>202010</v>
      </c>
      <c r="B2754" t="inlineStr">
        <is>
          <t>10/2020</t>
        </is>
      </c>
      <c r="C2754" t="n">
        <v>12</v>
      </c>
      <c r="D2754" t="inlineStr">
        <is>
          <t>S12</t>
        </is>
      </c>
      <c r="E2754" t="inlineStr">
        <is>
          <t>Nexa Basse-Normandie (S12)</t>
        </is>
      </c>
      <c r="F2754" t="inlineStr">
        <is>
          <t>Pháp</t>
        </is>
      </c>
      <c r="G2754" t="inlineStr">
        <is>
          <t>POS</t>
        </is>
      </c>
      <c r="H2754" s="42" t="n">
        <v>869.97</v>
      </c>
      <c r="I2754" s="42" t="n">
        <v>0</v>
      </c>
      <c r="J2754" s="42" t="n">
        <v>869.97</v>
      </c>
      <c r="K2754" s="42" t="n">
        <v>0</v>
      </c>
      <c r="L2754" s="42" t="n">
        <v>1</v>
      </c>
      <c r="M2754" s="42" t="n">
        <v>3</v>
      </c>
      <c r="N2754" s="42" t="n">
        <v>869.97</v>
      </c>
      <c r="O2754" s="42" t="n">
        <v>869.97</v>
      </c>
      <c r="P2754" s="42" t="n">
        <v>0</v>
      </c>
      <c r="Q2754" s="42" t="n">
        <v>0</v>
      </c>
      <c r="R2754" s="42" t="n">
        <v>0</v>
      </c>
      <c r="S2754" s="42">
        <f>N2754-(J2754-K2754)</f>
        <v/>
      </c>
      <c r="T2754">
        <f>IF(N2754=0,0,IF(AND(ABS(S2754)&gt;Calc!$B$8,ABS(S2754)/ABS(N2754)&gt;Calc!$B$9),1,0))</f>
        <v/>
      </c>
      <c r="U2754">
        <f>IF(AND(A2754=Calc!$B$3,OR(Calc!$B$6="*",G2754=Calc!$B$6),OR(Calc!$B$7="*",F2754=Calc!$B$7)),1,0)</f>
        <v/>
      </c>
      <c r="V2754">
        <f>IF(AND(U2754=1,J2754&gt;0),J2754+ROW()/1000000,0)</f>
        <v/>
      </c>
      <c r="W2754">
        <f>IF(AND(U2754=1,OR(N2754&lt;&gt;0,J2754&lt;&gt;0)),ABS(S2754)+ROW()/1000000,0)</f>
        <v/>
      </c>
      <c r="X2754">
        <f>IF(AND(U2754=1,T2754=1,C2754&lt;&gt;0),ABS(S2754)+ROW()/1000000,0)</f>
        <v/>
      </c>
    </row>
    <row r="2755">
      <c r="A2755" t="n">
        <v>202010</v>
      </c>
      <c r="B2755" t="inlineStr">
        <is>
          <t>10/2020</t>
        </is>
      </c>
      <c r="C2755" t="n">
        <v>16</v>
      </c>
      <c r="D2755" t="inlineStr">
        <is>
          <t>S16</t>
        </is>
      </c>
      <c r="E2755" t="inlineStr">
        <is>
          <t>Nexa Limousin (S16)</t>
        </is>
      </c>
      <c r="F2755" t="inlineStr">
        <is>
          <t>Pháp</t>
        </is>
      </c>
      <c r="G2755" t="inlineStr">
        <is>
          <t>POS</t>
        </is>
      </c>
      <c r="H2755" s="42" t="n">
        <v>2240.84</v>
      </c>
      <c r="I2755" s="42" t="n">
        <v>0</v>
      </c>
      <c r="J2755" s="42" t="n">
        <v>2240.84</v>
      </c>
      <c r="K2755" s="42" t="n">
        <v>0</v>
      </c>
      <c r="L2755" s="42" t="n">
        <v>3</v>
      </c>
      <c r="M2755" s="42" t="n">
        <v>23</v>
      </c>
      <c r="N2755" s="42" t="n">
        <v>2240.84</v>
      </c>
      <c r="O2755" s="42" t="n">
        <v>2240.84</v>
      </c>
      <c r="P2755" s="42" t="n">
        <v>0</v>
      </c>
      <c r="Q2755" s="42" t="n">
        <v>0</v>
      </c>
      <c r="R2755" s="42" t="n">
        <v>0</v>
      </c>
      <c r="S2755" s="42">
        <f>N2755-(J2755-K2755)</f>
        <v/>
      </c>
      <c r="T2755">
        <f>IF(N2755=0,0,IF(AND(ABS(S2755)&gt;Calc!$B$8,ABS(S2755)/ABS(N2755)&gt;Calc!$B$9),1,0))</f>
        <v/>
      </c>
      <c r="U2755">
        <f>IF(AND(A2755=Calc!$B$3,OR(Calc!$B$6="*",G2755=Calc!$B$6),OR(Calc!$B$7="*",F2755=Calc!$B$7)),1,0)</f>
        <v/>
      </c>
      <c r="V2755">
        <f>IF(AND(U2755=1,J2755&gt;0),J2755+ROW()/1000000,0)</f>
        <v/>
      </c>
      <c r="W2755">
        <f>IF(AND(U2755=1,OR(N2755&lt;&gt;0,J2755&lt;&gt;0)),ABS(S2755)+ROW()/1000000,0)</f>
        <v/>
      </c>
      <c r="X2755">
        <f>IF(AND(U2755=1,T2755=1,C2755&lt;&gt;0),ABS(S2755)+ROW()/1000000,0)</f>
        <v/>
      </c>
    </row>
    <row r="2756">
      <c r="A2756" t="n">
        <v>202010</v>
      </c>
      <c r="B2756" t="inlineStr">
        <is>
          <t>10/2020</t>
        </is>
      </c>
      <c r="C2756" t="n">
        <v>18</v>
      </c>
      <c r="D2756" t="inlineStr">
        <is>
          <t>S18</t>
        </is>
      </c>
      <c r="E2756" t="inlineStr">
        <is>
          <t>Nexa Mayotte (S18)</t>
        </is>
      </c>
      <c r="F2756" t="inlineStr">
        <is>
          <t>Pháp</t>
        </is>
      </c>
      <c r="G2756" t="inlineStr">
        <is>
          <t>POS</t>
        </is>
      </c>
      <c r="H2756" s="42" t="n">
        <v>2324.9</v>
      </c>
      <c r="I2756" s="42" t="n">
        <v>0</v>
      </c>
      <c r="J2756" s="42" t="n">
        <v>2324.9</v>
      </c>
      <c r="K2756" s="42" t="n">
        <v>0</v>
      </c>
      <c r="L2756" s="42" t="n">
        <v>2</v>
      </c>
      <c r="M2756" s="42" t="n">
        <v>10</v>
      </c>
      <c r="N2756" s="42" t="n">
        <v>2324.9</v>
      </c>
      <c r="O2756" s="42" t="n">
        <v>2324.9</v>
      </c>
      <c r="P2756" s="42" t="n">
        <v>0</v>
      </c>
      <c r="Q2756" s="42" t="n">
        <v>0</v>
      </c>
      <c r="R2756" s="42" t="n">
        <v>0</v>
      </c>
      <c r="S2756" s="42">
        <f>N2756-(J2756-K2756)</f>
        <v/>
      </c>
      <c r="T2756">
        <f>IF(N2756=0,0,IF(AND(ABS(S2756)&gt;Calc!$B$8,ABS(S2756)/ABS(N2756)&gt;Calc!$B$9),1,0))</f>
        <v/>
      </c>
      <c r="U2756">
        <f>IF(AND(A2756=Calc!$B$3,OR(Calc!$B$6="*",G2756=Calc!$B$6),OR(Calc!$B$7="*",F2756=Calc!$B$7)),1,0)</f>
        <v/>
      </c>
      <c r="V2756">
        <f>IF(AND(U2756=1,J2756&gt;0),J2756+ROW()/1000000,0)</f>
        <v/>
      </c>
      <c r="W2756">
        <f>IF(AND(U2756=1,OR(N2756&lt;&gt;0,J2756&lt;&gt;0)),ABS(S2756)+ROW()/1000000,0)</f>
        <v/>
      </c>
      <c r="X2756">
        <f>IF(AND(U2756=1,T2756=1,C2756&lt;&gt;0),ABS(S2756)+ROW()/1000000,0)</f>
        <v/>
      </c>
    </row>
    <row r="2757">
      <c r="A2757" t="n">
        <v>202010</v>
      </c>
      <c r="B2757" t="inlineStr">
        <is>
          <t>10/2020</t>
        </is>
      </c>
      <c r="C2757" t="n">
        <v>19</v>
      </c>
      <c r="D2757" t="inlineStr">
        <is>
          <t>S19</t>
        </is>
      </c>
      <c r="E2757" t="inlineStr">
        <is>
          <t>Nexa Berlin (S19)</t>
        </is>
      </c>
      <c r="F2757" t="inlineStr">
        <is>
          <t>Đức</t>
        </is>
      </c>
      <c r="G2757" t="inlineStr">
        <is>
          <t>POS</t>
        </is>
      </c>
      <c r="H2757" s="42" t="n">
        <v>2855.4</v>
      </c>
      <c r="I2757" s="42" t="n">
        <v>0</v>
      </c>
      <c r="J2757" s="42" t="n">
        <v>2855.4</v>
      </c>
      <c r="K2757" s="42" t="n">
        <v>0</v>
      </c>
      <c r="L2757" s="42" t="n">
        <v>2</v>
      </c>
      <c r="M2757" s="42" t="n">
        <v>9</v>
      </c>
      <c r="N2757" s="42" t="n">
        <v>2855.4</v>
      </c>
      <c r="O2757" s="42" t="n">
        <v>2855.4</v>
      </c>
      <c r="P2757" s="42" t="n">
        <v>0</v>
      </c>
      <c r="Q2757" s="42" t="n">
        <v>0</v>
      </c>
      <c r="R2757" s="42" t="n">
        <v>0</v>
      </c>
      <c r="S2757" s="42">
        <f>N2757-(J2757-K2757)</f>
        <v/>
      </c>
      <c r="T2757">
        <f>IF(N2757=0,0,IF(AND(ABS(S2757)&gt;Calc!$B$8,ABS(S2757)/ABS(N2757)&gt;Calc!$B$9),1,0))</f>
        <v/>
      </c>
      <c r="U2757">
        <f>IF(AND(A2757=Calc!$B$3,OR(Calc!$B$6="*",G2757=Calc!$B$6),OR(Calc!$B$7="*",F2757=Calc!$B$7)),1,0)</f>
        <v/>
      </c>
      <c r="V2757">
        <f>IF(AND(U2757=1,J2757&gt;0),J2757+ROW()/1000000,0)</f>
        <v/>
      </c>
      <c r="W2757">
        <f>IF(AND(U2757=1,OR(N2757&lt;&gt;0,J2757&lt;&gt;0)),ABS(S2757)+ROW()/1000000,0)</f>
        <v/>
      </c>
      <c r="X2757">
        <f>IF(AND(U2757=1,T2757=1,C2757&lt;&gt;0),ABS(S2757)+ROW()/1000000,0)</f>
        <v/>
      </c>
    </row>
    <row r="2758">
      <c r="A2758" t="n">
        <v>202010</v>
      </c>
      <c r="B2758" t="inlineStr">
        <is>
          <t>10/2020</t>
        </is>
      </c>
      <c r="C2758" t="n">
        <v>21</v>
      </c>
      <c r="D2758" t="inlineStr">
        <is>
          <t>S21</t>
        </is>
      </c>
      <c r="E2758" t="inlineStr">
        <is>
          <t>Nexa Freie Hansestadt Bremen (S21)</t>
        </is>
      </c>
      <c r="F2758" t="inlineStr">
        <is>
          <t>Đức</t>
        </is>
      </c>
      <c r="G2758" t="inlineStr">
        <is>
          <t>POS</t>
        </is>
      </c>
      <c r="H2758" s="42" t="n">
        <v>2290</v>
      </c>
      <c r="I2758" s="42" t="n">
        <v>0</v>
      </c>
      <c r="J2758" s="42" t="n">
        <v>2290</v>
      </c>
      <c r="K2758" s="42" t="n">
        <v>0</v>
      </c>
      <c r="L2758" s="42" t="n">
        <v>2</v>
      </c>
      <c r="M2758" s="42" t="n">
        <v>11</v>
      </c>
      <c r="N2758" s="42" t="n">
        <v>2290</v>
      </c>
      <c r="O2758" s="42" t="n">
        <v>2290</v>
      </c>
      <c r="P2758" s="42" t="n">
        <v>0</v>
      </c>
      <c r="Q2758" s="42" t="n">
        <v>0</v>
      </c>
      <c r="R2758" s="42" t="n">
        <v>0</v>
      </c>
      <c r="S2758" s="42">
        <f>N2758-(J2758-K2758)</f>
        <v/>
      </c>
      <c r="T2758">
        <f>IF(N2758=0,0,IF(AND(ABS(S2758)&gt;Calc!$B$8,ABS(S2758)/ABS(N2758)&gt;Calc!$B$9),1,0))</f>
        <v/>
      </c>
      <c r="U2758">
        <f>IF(AND(A2758=Calc!$B$3,OR(Calc!$B$6="*",G2758=Calc!$B$6),OR(Calc!$B$7="*",F2758=Calc!$B$7)),1,0)</f>
        <v/>
      </c>
      <c r="V2758">
        <f>IF(AND(U2758=1,J2758&gt;0),J2758+ROW()/1000000,0)</f>
        <v/>
      </c>
      <c r="W2758">
        <f>IF(AND(U2758=1,OR(N2758&lt;&gt;0,J2758&lt;&gt;0)),ABS(S2758)+ROW()/1000000,0)</f>
        <v/>
      </c>
      <c r="X2758">
        <f>IF(AND(U2758=1,T2758=1,C2758&lt;&gt;0),ABS(S2758)+ROW()/1000000,0)</f>
        <v/>
      </c>
    </row>
    <row r="2759">
      <c r="A2759" t="n">
        <v>202010</v>
      </c>
      <c r="B2759" t="inlineStr">
        <is>
          <t>10/2020</t>
        </is>
      </c>
      <c r="C2759" t="n">
        <v>23</v>
      </c>
      <c r="D2759" t="inlineStr">
        <is>
          <t>S23</t>
        </is>
      </c>
      <c r="E2759" t="inlineStr">
        <is>
          <t>Nexa Hamburg (S23)</t>
        </is>
      </c>
      <c r="F2759" t="inlineStr">
        <is>
          <t>Đức</t>
        </is>
      </c>
      <c r="G2759" t="inlineStr">
        <is>
          <t>POS</t>
        </is>
      </c>
      <c r="H2759" s="42" t="n">
        <v>7402.35</v>
      </c>
      <c r="I2759" s="42" t="n">
        <v>0</v>
      </c>
      <c r="J2759" s="42" t="n">
        <v>7402.35</v>
      </c>
      <c r="K2759" s="42" t="n">
        <v>0</v>
      </c>
      <c r="L2759" s="42" t="n">
        <v>6</v>
      </c>
      <c r="M2759" s="42" t="n">
        <v>36</v>
      </c>
      <c r="N2759" s="42" t="n">
        <v>7402.35</v>
      </c>
      <c r="O2759" s="42" t="n">
        <v>7402.35</v>
      </c>
      <c r="P2759" s="42" t="n">
        <v>0</v>
      </c>
      <c r="Q2759" s="42" t="n">
        <v>0</v>
      </c>
      <c r="R2759" s="42" t="n">
        <v>0</v>
      </c>
      <c r="S2759" s="42">
        <f>N2759-(J2759-K2759)</f>
        <v/>
      </c>
      <c r="T2759">
        <f>IF(N2759=0,0,IF(AND(ABS(S2759)&gt;Calc!$B$8,ABS(S2759)/ABS(N2759)&gt;Calc!$B$9),1,0))</f>
        <v/>
      </c>
      <c r="U2759">
        <f>IF(AND(A2759=Calc!$B$3,OR(Calc!$B$6="*",G2759=Calc!$B$6),OR(Calc!$B$7="*",F2759=Calc!$B$7)),1,0)</f>
        <v/>
      </c>
      <c r="V2759">
        <f>IF(AND(U2759=1,J2759&gt;0),J2759+ROW()/1000000,0)</f>
        <v/>
      </c>
      <c r="W2759">
        <f>IF(AND(U2759=1,OR(N2759&lt;&gt;0,J2759&lt;&gt;0)),ABS(S2759)+ROW()/1000000,0)</f>
        <v/>
      </c>
      <c r="X2759">
        <f>IF(AND(U2759=1,T2759=1,C2759&lt;&gt;0),ABS(S2759)+ROW()/1000000,0)</f>
        <v/>
      </c>
    </row>
    <row r="2760">
      <c r="A2760" t="n">
        <v>202010</v>
      </c>
      <c r="B2760" t="inlineStr">
        <is>
          <t>10/2020</t>
        </is>
      </c>
      <c r="C2760" t="n">
        <v>24</v>
      </c>
      <c r="D2760" t="inlineStr">
        <is>
          <t>S24</t>
        </is>
      </c>
      <c r="E2760" t="inlineStr">
        <is>
          <t>Nexa Hessen (S24)</t>
        </is>
      </c>
      <c r="F2760" t="inlineStr">
        <is>
          <t>Đức</t>
        </is>
      </c>
      <c r="G2760" t="inlineStr">
        <is>
          <t>POS</t>
        </is>
      </c>
      <c r="H2760" s="42" t="n">
        <v>2099.85</v>
      </c>
      <c r="I2760" s="42" t="n">
        <v>0</v>
      </c>
      <c r="J2760" s="42" t="n">
        <v>2099.85</v>
      </c>
      <c r="K2760" s="42" t="n">
        <v>0</v>
      </c>
      <c r="L2760" s="42" t="n">
        <v>2</v>
      </c>
      <c r="M2760" s="42" t="n">
        <v>13</v>
      </c>
      <c r="N2760" s="42" t="n">
        <v>2099.85</v>
      </c>
      <c r="O2760" s="42" t="n">
        <v>2099.85</v>
      </c>
      <c r="P2760" s="42" t="n">
        <v>0</v>
      </c>
      <c r="Q2760" s="42" t="n">
        <v>0</v>
      </c>
      <c r="R2760" s="42" t="n">
        <v>0</v>
      </c>
      <c r="S2760" s="42">
        <f>N2760-(J2760-K2760)</f>
        <v/>
      </c>
      <c r="T2760">
        <f>IF(N2760=0,0,IF(AND(ABS(S2760)&gt;Calc!$B$8,ABS(S2760)/ABS(N2760)&gt;Calc!$B$9),1,0))</f>
        <v/>
      </c>
      <c r="U2760">
        <f>IF(AND(A2760=Calc!$B$3,OR(Calc!$B$6="*",G2760=Calc!$B$6),OR(Calc!$B$7="*",F2760=Calc!$B$7)),1,0)</f>
        <v/>
      </c>
      <c r="V2760">
        <f>IF(AND(U2760=1,J2760&gt;0),J2760+ROW()/1000000,0)</f>
        <v/>
      </c>
      <c r="W2760">
        <f>IF(AND(U2760=1,OR(N2760&lt;&gt;0,J2760&lt;&gt;0)),ABS(S2760)+ROW()/1000000,0)</f>
        <v/>
      </c>
      <c r="X2760">
        <f>IF(AND(U2760=1,T2760=1,C2760&lt;&gt;0),ABS(S2760)+ROW()/1000000,0)</f>
        <v/>
      </c>
    </row>
    <row r="2761">
      <c r="A2761" t="n">
        <v>202010</v>
      </c>
      <c r="B2761" t="inlineStr">
        <is>
          <t>10/2020</t>
        </is>
      </c>
      <c r="C2761" t="n">
        <v>27</v>
      </c>
      <c r="D2761" t="inlineStr">
        <is>
          <t>S27</t>
        </is>
      </c>
      <c r="E2761" t="inlineStr">
        <is>
          <t>Nexa Sachsen-Anhalt (S27)</t>
        </is>
      </c>
      <c r="F2761" t="inlineStr">
        <is>
          <t>Đức</t>
        </is>
      </c>
      <c r="G2761" t="inlineStr">
        <is>
          <t>POS</t>
        </is>
      </c>
      <c r="H2761" s="42" t="n">
        <v>799.5599999999999</v>
      </c>
      <c r="I2761" s="42" t="n">
        <v>0</v>
      </c>
      <c r="J2761" s="42" t="n">
        <v>799.5599999999999</v>
      </c>
      <c r="K2761" s="42" t="n">
        <v>0</v>
      </c>
      <c r="L2761" s="42" t="n">
        <v>1</v>
      </c>
      <c r="M2761" s="42" t="n">
        <v>10</v>
      </c>
      <c r="N2761" s="42" t="n">
        <v>799.5599999999999</v>
      </c>
      <c r="O2761" s="42" t="n">
        <v>799.5599999999999</v>
      </c>
      <c r="P2761" s="42" t="n">
        <v>0</v>
      </c>
      <c r="Q2761" s="42" t="n">
        <v>0</v>
      </c>
      <c r="R2761" s="42" t="n">
        <v>0</v>
      </c>
      <c r="S2761" s="42">
        <f>N2761-(J2761-K2761)</f>
        <v/>
      </c>
      <c r="T2761">
        <f>IF(N2761=0,0,IF(AND(ABS(S2761)&gt;Calc!$B$8,ABS(S2761)/ABS(N2761)&gt;Calc!$B$9),1,0))</f>
        <v/>
      </c>
      <c r="U2761">
        <f>IF(AND(A2761=Calc!$B$3,OR(Calc!$B$6="*",G2761=Calc!$B$6),OR(Calc!$B$7="*",F2761=Calc!$B$7)),1,0)</f>
        <v/>
      </c>
      <c r="V2761">
        <f>IF(AND(U2761=1,J2761&gt;0),J2761+ROW()/1000000,0)</f>
        <v/>
      </c>
      <c r="W2761">
        <f>IF(AND(U2761=1,OR(N2761&lt;&gt;0,J2761&lt;&gt;0)),ABS(S2761)+ROW()/1000000,0)</f>
        <v/>
      </c>
      <c r="X2761">
        <f>IF(AND(U2761=1,T2761=1,C2761&lt;&gt;0),ABS(S2761)+ROW()/1000000,0)</f>
        <v/>
      </c>
    </row>
    <row r="2762">
      <c r="A2762" t="n">
        <v>202010</v>
      </c>
      <c r="B2762" t="inlineStr">
        <is>
          <t>10/2020</t>
        </is>
      </c>
      <c r="C2762" t="n">
        <v>29</v>
      </c>
      <c r="D2762" t="inlineStr">
        <is>
          <t>S29</t>
        </is>
      </c>
      <c r="E2762" t="inlineStr">
        <is>
          <t>Nexa Enna (S29)</t>
        </is>
      </c>
      <c r="F2762" t="inlineStr">
        <is>
          <t>Ý</t>
        </is>
      </c>
      <c r="G2762" t="inlineStr">
        <is>
          <t>POS</t>
        </is>
      </c>
      <c r="H2762" s="42" t="n">
        <v>444.8</v>
      </c>
      <c r="I2762" s="42" t="n">
        <v>0</v>
      </c>
      <c r="J2762" s="42" t="n">
        <v>444.8</v>
      </c>
      <c r="K2762" s="42" t="n">
        <v>0</v>
      </c>
      <c r="L2762" s="42" t="n">
        <v>1</v>
      </c>
      <c r="M2762" s="42" t="n">
        <v>5</v>
      </c>
      <c r="N2762" s="42" t="n">
        <v>444.8</v>
      </c>
      <c r="O2762" s="42" t="n">
        <v>444.8</v>
      </c>
      <c r="P2762" s="42" t="n">
        <v>0</v>
      </c>
      <c r="Q2762" s="42" t="n">
        <v>0</v>
      </c>
      <c r="R2762" s="42" t="n">
        <v>0</v>
      </c>
      <c r="S2762" s="42">
        <f>N2762-(J2762-K2762)</f>
        <v/>
      </c>
      <c r="T2762">
        <f>IF(N2762=0,0,IF(AND(ABS(S2762)&gt;Calc!$B$8,ABS(S2762)/ABS(N2762)&gt;Calc!$B$9),1,0))</f>
        <v/>
      </c>
      <c r="U2762">
        <f>IF(AND(A2762=Calc!$B$3,OR(Calc!$B$6="*",G2762=Calc!$B$6),OR(Calc!$B$7="*",F2762=Calc!$B$7)),1,0)</f>
        <v/>
      </c>
      <c r="V2762">
        <f>IF(AND(U2762=1,J2762&gt;0),J2762+ROW()/1000000,0)</f>
        <v/>
      </c>
      <c r="W2762">
        <f>IF(AND(U2762=1,OR(N2762&lt;&gt;0,J2762&lt;&gt;0)),ABS(S2762)+ROW()/1000000,0)</f>
        <v/>
      </c>
      <c r="X2762">
        <f>IF(AND(U2762=1,T2762=1,C2762&lt;&gt;0),ABS(S2762)+ROW()/1000000,0)</f>
        <v/>
      </c>
    </row>
    <row r="2763">
      <c r="A2763" t="n">
        <v>202010</v>
      </c>
      <c r="B2763" t="inlineStr">
        <is>
          <t>10/2020</t>
        </is>
      </c>
      <c r="C2763" t="n">
        <v>31</v>
      </c>
      <c r="D2763" t="inlineStr">
        <is>
          <t>S31</t>
        </is>
      </c>
      <c r="E2763" t="inlineStr">
        <is>
          <t>Nexa Drenthe (S31)</t>
        </is>
      </c>
      <c r="F2763" t="inlineStr">
        <is>
          <t>Hà Lan</t>
        </is>
      </c>
      <c r="G2763" t="inlineStr">
        <is>
          <t>POS</t>
        </is>
      </c>
      <c r="H2763" s="42" t="n">
        <v>179.99</v>
      </c>
      <c r="I2763" s="42" t="n">
        <v>0</v>
      </c>
      <c r="J2763" s="42" t="n">
        <v>179.99</v>
      </c>
      <c r="K2763" s="42" t="n">
        <v>0</v>
      </c>
      <c r="L2763" s="42" t="n">
        <v>1</v>
      </c>
      <c r="M2763" s="42" t="n">
        <v>1</v>
      </c>
      <c r="N2763" s="42" t="n">
        <v>179.99</v>
      </c>
      <c r="O2763" s="42" t="n">
        <v>179.99</v>
      </c>
      <c r="P2763" s="42" t="n">
        <v>0</v>
      </c>
      <c r="Q2763" s="42" t="n">
        <v>0</v>
      </c>
      <c r="R2763" s="42" t="n">
        <v>0</v>
      </c>
      <c r="S2763" s="42">
        <f>N2763-(J2763-K2763)</f>
        <v/>
      </c>
      <c r="T2763">
        <f>IF(N2763=0,0,IF(AND(ABS(S2763)&gt;Calc!$B$8,ABS(S2763)/ABS(N2763)&gt;Calc!$B$9),1,0))</f>
        <v/>
      </c>
      <c r="U2763">
        <f>IF(AND(A2763=Calc!$B$3,OR(Calc!$B$6="*",G2763=Calc!$B$6),OR(Calc!$B$7="*",F2763=Calc!$B$7)),1,0)</f>
        <v/>
      </c>
      <c r="V2763">
        <f>IF(AND(U2763=1,J2763&gt;0),J2763+ROW()/1000000,0)</f>
        <v/>
      </c>
      <c r="W2763">
        <f>IF(AND(U2763=1,OR(N2763&lt;&gt;0,J2763&lt;&gt;0)),ABS(S2763)+ROW()/1000000,0)</f>
        <v/>
      </c>
      <c r="X2763">
        <f>IF(AND(U2763=1,T2763=1,C2763&lt;&gt;0),ABS(S2763)+ROW()/1000000,0)</f>
        <v/>
      </c>
    </row>
    <row r="2764">
      <c r="A2764" t="n">
        <v>202010</v>
      </c>
      <c r="B2764" t="inlineStr">
        <is>
          <t>10/2020</t>
        </is>
      </c>
      <c r="C2764" t="n">
        <v>32</v>
      </c>
      <c r="D2764" t="inlineStr">
        <is>
          <t>S32</t>
        </is>
      </c>
      <c r="E2764" t="inlineStr">
        <is>
          <t>Nexa Flevoland (S32)</t>
        </is>
      </c>
      <c r="F2764" t="inlineStr">
        <is>
          <t>Hà Lan</t>
        </is>
      </c>
      <c r="G2764" t="inlineStr">
        <is>
          <t>POS</t>
        </is>
      </c>
      <c r="H2764" s="42" t="n">
        <v>1582.93</v>
      </c>
      <c r="I2764" s="42" t="n">
        <v>0</v>
      </c>
      <c r="J2764" s="42" t="n">
        <v>1582.93</v>
      </c>
      <c r="K2764" s="42" t="n">
        <v>0</v>
      </c>
      <c r="L2764" s="42" t="n">
        <v>1</v>
      </c>
      <c r="M2764" s="42" t="n">
        <v>9</v>
      </c>
      <c r="N2764" s="42" t="n">
        <v>1582.93</v>
      </c>
      <c r="O2764" s="42" t="n">
        <v>1582.93</v>
      </c>
      <c r="P2764" s="42" t="n">
        <v>0</v>
      </c>
      <c r="Q2764" s="42" t="n">
        <v>0</v>
      </c>
      <c r="R2764" s="42" t="n">
        <v>0</v>
      </c>
      <c r="S2764" s="42">
        <f>N2764-(J2764-K2764)</f>
        <v/>
      </c>
      <c r="T2764">
        <f>IF(N2764=0,0,IF(AND(ABS(S2764)&gt;Calc!$B$8,ABS(S2764)/ABS(N2764)&gt;Calc!$B$9),1,0))</f>
        <v/>
      </c>
      <c r="U2764">
        <f>IF(AND(A2764=Calc!$B$3,OR(Calc!$B$6="*",G2764=Calc!$B$6),OR(Calc!$B$7="*",F2764=Calc!$B$7)),1,0)</f>
        <v/>
      </c>
      <c r="V2764">
        <f>IF(AND(U2764=1,J2764&gt;0),J2764+ROW()/1000000,0)</f>
        <v/>
      </c>
      <c r="W2764">
        <f>IF(AND(U2764=1,OR(N2764&lt;&gt;0,J2764&lt;&gt;0)),ABS(S2764)+ROW()/1000000,0)</f>
        <v/>
      </c>
      <c r="X2764">
        <f>IF(AND(U2764=1,T2764=1,C2764&lt;&gt;0),ABS(S2764)+ROW()/1000000,0)</f>
        <v/>
      </c>
    </row>
    <row r="2765">
      <c r="A2765" t="n">
        <v>202010</v>
      </c>
      <c r="B2765" t="inlineStr">
        <is>
          <t>10/2020</t>
        </is>
      </c>
      <c r="C2765" t="n">
        <v>33</v>
      </c>
      <c r="D2765" t="inlineStr">
        <is>
          <t>S33</t>
        </is>
      </c>
      <c r="E2765" t="inlineStr">
        <is>
          <t>Nexa Friesland (S33)</t>
        </is>
      </c>
      <c r="F2765" t="inlineStr">
        <is>
          <t>Hà Lan</t>
        </is>
      </c>
      <c r="G2765" t="inlineStr">
        <is>
          <t>POS</t>
        </is>
      </c>
      <c r="H2765" s="42" t="n">
        <v>296</v>
      </c>
      <c r="I2765" s="42" t="n">
        <v>0</v>
      </c>
      <c r="J2765" s="42" t="n">
        <v>296</v>
      </c>
      <c r="K2765" s="42" t="n">
        <v>0</v>
      </c>
      <c r="L2765" s="42" t="n">
        <v>1</v>
      </c>
      <c r="M2765" s="42" t="n">
        <v>1</v>
      </c>
      <c r="N2765" s="42" t="n">
        <v>296</v>
      </c>
      <c r="O2765" s="42" t="n">
        <v>296</v>
      </c>
      <c r="P2765" s="42" t="n">
        <v>0</v>
      </c>
      <c r="Q2765" s="42" t="n">
        <v>0</v>
      </c>
      <c r="R2765" s="42" t="n">
        <v>0</v>
      </c>
      <c r="S2765" s="42">
        <f>N2765-(J2765-K2765)</f>
        <v/>
      </c>
      <c r="T2765">
        <f>IF(N2765=0,0,IF(AND(ABS(S2765)&gt;Calc!$B$8,ABS(S2765)/ABS(N2765)&gt;Calc!$B$9),1,0))</f>
        <v/>
      </c>
      <c r="U2765">
        <f>IF(AND(A2765=Calc!$B$3,OR(Calc!$B$6="*",G2765=Calc!$B$6),OR(Calc!$B$7="*",F2765=Calc!$B$7)),1,0)</f>
        <v/>
      </c>
      <c r="V2765">
        <f>IF(AND(U2765=1,J2765&gt;0),J2765+ROW()/1000000,0)</f>
        <v/>
      </c>
      <c r="W2765">
        <f>IF(AND(U2765=1,OR(N2765&lt;&gt;0,J2765&lt;&gt;0)),ABS(S2765)+ROW()/1000000,0)</f>
        <v/>
      </c>
      <c r="X2765">
        <f>IF(AND(U2765=1,T2765=1,C2765&lt;&gt;0),ABS(S2765)+ROW()/1000000,0)</f>
        <v/>
      </c>
    </row>
    <row r="2766">
      <c r="A2766" t="n">
        <v>202010</v>
      </c>
      <c r="B2766" t="inlineStr">
        <is>
          <t>10/2020</t>
        </is>
      </c>
      <c r="C2766" t="n">
        <v>36</v>
      </c>
      <c r="D2766" t="inlineStr">
        <is>
          <t>S36</t>
        </is>
      </c>
      <c r="E2766" t="inlineStr">
        <is>
          <t>Nexa Armagh (S36)</t>
        </is>
      </c>
      <c r="F2766" t="inlineStr">
        <is>
          <t>Anh</t>
        </is>
      </c>
      <c r="G2766" t="inlineStr">
        <is>
          <t>POS</t>
        </is>
      </c>
      <c r="H2766" s="42" t="n">
        <v>1582.7</v>
      </c>
      <c r="I2766" s="42" t="n">
        <v>0</v>
      </c>
      <c r="J2766" s="42" t="n">
        <v>1582.7</v>
      </c>
      <c r="K2766" s="42" t="n">
        <v>0</v>
      </c>
      <c r="L2766" s="42" t="n">
        <v>2</v>
      </c>
      <c r="M2766" s="42" t="n">
        <v>5</v>
      </c>
      <c r="N2766" s="42" t="n">
        <v>1582.7</v>
      </c>
      <c r="O2766" s="42" t="n">
        <v>1582.7</v>
      </c>
      <c r="P2766" s="42" t="n">
        <v>0</v>
      </c>
      <c r="Q2766" s="42" t="n">
        <v>0</v>
      </c>
      <c r="R2766" s="42" t="n">
        <v>0</v>
      </c>
      <c r="S2766" s="42">
        <f>N2766-(J2766-K2766)</f>
        <v/>
      </c>
      <c r="T2766">
        <f>IF(N2766=0,0,IF(AND(ABS(S2766)&gt;Calc!$B$8,ABS(S2766)/ABS(N2766)&gt;Calc!$B$9),1,0))</f>
        <v/>
      </c>
      <c r="U2766">
        <f>IF(AND(A2766=Calc!$B$3,OR(Calc!$B$6="*",G2766=Calc!$B$6),OR(Calc!$B$7="*",F2766=Calc!$B$7)),1,0)</f>
        <v/>
      </c>
      <c r="V2766">
        <f>IF(AND(U2766=1,J2766&gt;0),J2766+ROW()/1000000,0)</f>
        <v/>
      </c>
      <c r="W2766">
        <f>IF(AND(U2766=1,OR(N2766&lt;&gt;0,J2766&lt;&gt;0)),ABS(S2766)+ROW()/1000000,0)</f>
        <v/>
      </c>
      <c r="X2766">
        <f>IF(AND(U2766=1,T2766=1,C2766&lt;&gt;0),ABS(S2766)+ROW()/1000000,0)</f>
        <v/>
      </c>
    </row>
    <row r="2767">
      <c r="A2767" t="n">
        <v>202010</v>
      </c>
      <c r="B2767" t="inlineStr">
        <is>
          <t>10/2020</t>
        </is>
      </c>
      <c r="C2767" t="n">
        <v>38</v>
      </c>
      <c r="D2767" t="inlineStr">
        <is>
          <t>S38</t>
        </is>
      </c>
      <c r="E2767" t="inlineStr">
        <is>
          <t>Nexa Belfast (S38)</t>
        </is>
      </c>
      <c r="F2767" t="inlineStr">
        <is>
          <t>Anh</t>
        </is>
      </c>
      <c r="G2767" t="inlineStr">
        <is>
          <t>POS</t>
        </is>
      </c>
      <c r="H2767" s="42" t="n">
        <v>3017.73</v>
      </c>
      <c r="I2767" s="42" t="n">
        <v>0</v>
      </c>
      <c r="J2767" s="42" t="n">
        <v>3017.73</v>
      </c>
      <c r="K2767" s="42" t="n">
        <v>0</v>
      </c>
      <c r="L2767" s="42" t="n">
        <v>1</v>
      </c>
      <c r="M2767" s="42" t="n">
        <v>12</v>
      </c>
      <c r="N2767" s="42" t="n">
        <v>3017.73</v>
      </c>
      <c r="O2767" s="42" t="n">
        <v>3017.73</v>
      </c>
      <c r="P2767" s="42" t="n">
        <v>0</v>
      </c>
      <c r="Q2767" s="42" t="n">
        <v>0</v>
      </c>
      <c r="R2767" s="42" t="n">
        <v>0</v>
      </c>
      <c r="S2767" s="42">
        <f>N2767-(J2767-K2767)</f>
        <v/>
      </c>
      <c r="T2767">
        <f>IF(N2767=0,0,IF(AND(ABS(S2767)&gt;Calc!$B$8,ABS(S2767)/ABS(N2767)&gt;Calc!$B$9),1,0))</f>
        <v/>
      </c>
      <c r="U2767">
        <f>IF(AND(A2767=Calc!$B$3,OR(Calc!$B$6="*",G2767=Calc!$B$6),OR(Calc!$B$7="*",F2767=Calc!$B$7)),1,0)</f>
        <v/>
      </c>
      <c r="V2767">
        <f>IF(AND(U2767=1,J2767&gt;0),J2767+ROW()/1000000,0)</f>
        <v/>
      </c>
      <c r="W2767">
        <f>IF(AND(U2767=1,OR(N2767&lt;&gt;0,J2767&lt;&gt;0)),ABS(S2767)+ROW()/1000000,0)</f>
        <v/>
      </c>
      <c r="X2767">
        <f>IF(AND(U2767=1,T2767=1,C2767&lt;&gt;0),ABS(S2767)+ROW()/1000000,0)</f>
        <v/>
      </c>
    </row>
    <row r="2768">
      <c r="A2768" t="n">
        <v>202010</v>
      </c>
      <c r="B2768" t="inlineStr">
        <is>
          <t>10/2020</t>
        </is>
      </c>
      <c r="C2768" t="n">
        <v>39</v>
      </c>
      <c r="D2768" t="inlineStr">
        <is>
          <t>S39</t>
        </is>
      </c>
      <c r="E2768" t="inlineStr">
        <is>
          <t>Nexa Blaenau Gwent (S39)</t>
        </is>
      </c>
      <c r="F2768" t="inlineStr">
        <is>
          <t>Anh</t>
        </is>
      </c>
      <c r="G2768" t="inlineStr">
        <is>
          <t>POS</t>
        </is>
      </c>
      <c r="H2768" s="42" t="n">
        <v>4439.67</v>
      </c>
      <c r="I2768" s="42" t="n">
        <v>0</v>
      </c>
      <c r="J2768" s="42" t="n">
        <v>4439.67</v>
      </c>
      <c r="K2768" s="42" t="n">
        <v>0</v>
      </c>
      <c r="L2768" s="42" t="n">
        <v>5</v>
      </c>
      <c r="M2768" s="42" t="n">
        <v>25</v>
      </c>
      <c r="N2768" s="42" t="n">
        <v>4439.67</v>
      </c>
      <c r="O2768" s="42" t="n">
        <v>4439.67</v>
      </c>
      <c r="P2768" s="42" t="n">
        <v>0</v>
      </c>
      <c r="Q2768" s="42" t="n">
        <v>0</v>
      </c>
      <c r="R2768" s="42" t="n">
        <v>0</v>
      </c>
      <c r="S2768" s="42">
        <f>N2768-(J2768-K2768)</f>
        <v/>
      </c>
      <c r="T2768">
        <f>IF(N2768=0,0,IF(AND(ABS(S2768)&gt;Calc!$B$8,ABS(S2768)/ABS(N2768)&gt;Calc!$B$9),1,0))</f>
        <v/>
      </c>
      <c r="U2768">
        <f>IF(AND(A2768=Calc!$B$3,OR(Calc!$B$6="*",G2768=Calc!$B$6),OR(Calc!$B$7="*",F2768=Calc!$B$7)),1,0)</f>
        <v/>
      </c>
      <c r="V2768">
        <f>IF(AND(U2768=1,J2768&gt;0),J2768+ROW()/1000000,0)</f>
        <v/>
      </c>
      <c r="W2768">
        <f>IF(AND(U2768=1,OR(N2768&lt;&gt;0,J2768&lt;&gt;0)),ABS(S2768)+ROW()/1000000,0)</f>
        <v/>
      </c>
      <c r="X2768">
        <f>IF(AND(U2768=1,T2768=1,C2768&lt;&gt;0),ABS(S2768)+ROW()/1000000,0)</f>
        <v/>
      </c>
    </row>
    <row r="2769">
      <c r="A2769" t="n">
        <v>202010</v>
      </c>
      <c r="B2769" t="inlineStr">
        <is>
          <t>10/2020</t>
        </is>
      </c>
      <c r="C2769" t="n">
        <v>40</v>
      </c>
      <c r="D2769" t="inlineStr">
        <is>
          <t>S40</t>
        </is>
      </c>
      <c r="E2769" t="inlineStr">
        <is>
          <t>Nexa Dungannon and South Tyrone (S40)</t>
        </is>
      </c>
      <c r="F2769" t="inlineStr">
        <is>
          <t>Anh</t>
        </is>
      </c>
      <c r="G2769" t="inlineStr">
        <is>
          <t>POS</t>
        </is>
      </c>
      <c r="H2769" s="42" t="n">
        <v>11029.18</v>
      </c>
      <c r="I2769" s="42" t="n">
        <v>0</v>
      </c>
      <c r="J2769" s="42" t="n">
        <v>11029.18</v>
      </c>
      <c r="K2769" s="42" t="n">
        <v>0</v>
      </c>
      <c r="L2769" s="42" t="n">
        <v>4</v>
      </c>
      <c r="M2769" s="42" t="n">
        <v>46</v>
      </c>
      <c r="N2769" s="42" t="n">
        <v>11029.18</v>
      </c>
      <c r="O2769" s="42" t="n">
        <v>11029.18</v>
      </c>
      <c r="P2769" s="42" t="n">
        <v>0</v>
      </c>
      <c r="Q2769" s="42" t="n">
        <v>0</v>
      </c>
      <c r="R2769" s="42" t="n">
        <v>0</v>
      </c>
      <c r="S2769" s="42">
        <f>N2769-(J2769-K2769)</f>
        <v/>
      </c>
      <c r="T2769">
        <f>IF(N2769=0,0,IF(AND(ABS(S2769)&gt;Calc!$B$8,ABS(S2769)/ABS(N2769)&gt;Calc!$B$9),1,0))</f>
        <v/>
      </c>
      <c r="U2769">
        <f>IF(AND(A2769=Calc!$B$3,OR(Calc!$B$6="*",G2769=Calc!$B$6),OR(Calc!$B$7="*",F2769=Calc!$B$7)),1,0)</f>
        <v/>
      </c>
      <c r="V2769">
        <f>IF(AND(U2769=1,J2769&gt;0),J2769+ROW()/1000000,0)</f>
        <v/>
      </c>
      <c r="W2769">
        <f>IF(AND(U2769=1,OR(N2769&lt;&gt;0,J2769&lt;&gt;0)),ABS(S2769)+ROW()/1000000,0)</f>
        <v/>
      </c>
      <c r="X2769">
        <f>IF(AND(U2769=1,T2769=1,C2769&lt;&gt;0),ABS(S2769)+ROW()/1000000,0)</f>
        <v/>
      </c>
    </row>
    <row r="2770">
      <c r="A2770" t="n">
        <v>202010</v>
      </c>
      <c r="B2770" t="inlineStr">
        <is>
          <t>10/2020</t>
        </is>
      </c>
      <c r="C2770" t="n">
        <v>43</v>
      </c>
      <c r="D2770" t="inlineStr">
        <is>
          <t>S43</t>
        </is>
      </c>
      <c r="E2770" t="inlineStr">
        <is>
          <t>Nexa Alaska (S43)</t>
        </is>
      </c>
      <c r="F2770" t="inlineStr">
        <is>
          <t>Mỹ</t>
        </is>
      </c>
      <c r="G2770" t="inlineStr">
        <is>
          <t>POS</t>
        </is>
      </c>
      <c r="H2770" s="42" t="n">
        <v>6272.9</v>
      </c>
      <c r="I2770" s="42" t="n">
        <v>0</v>
      </c>
      <c r="J2770" s="42" t="n">
        <v>6272.9</v>
      </c>
      <c r="K2770" s="42" t="n">
        <v>207.81</v>
      </c>
      <c r="L2770" s="42" t="n">
        <v>3</v>
      </c>
      <c r="M2770" s="42" t="n">
        <v>22</v>
      </c>
      <c r="N2770" s="42" t="n">
        <v>6065.09</v>
      </c>
      <c r="O2770" s="42" t="n">
        <v>6272.9</v>
      </c>
      <c r="P2770" s="42" t="n">
        <v>0</v>
      </c>
      <c r="Q2770" s="42" t="n">
        <v>0</v>
      </c>
      <c r="R2770" s="42" t="n">
        <v>0</v>
      </c>
      <c r="S2770" s="42">
        <f>N2770-(J2770-K2770)</f>
        <v/>
      </c>
      <c r="T2770">
        <f>IF(N2770=0,0,IF(AND(ABS(S2770)&gt;Calc!$B$8,ABS(S2770)/ABS(N2770)&gt;Calc!$B$9),1,0))</f>
        <v/>
      </c>
      <c r="U2770">
        <f>IF(AND(A2770=Calc!$B$3,OR(Calc!$B$6="*",G2770=Calc!$B$6),OR(Calc!$B$7="*",F2770=Calc!$B$7)),1,0)</f>
        <v/>
      </c>
      <c r="V2770">
        <f>IF(AND(U2770=1,J2770&gt;0),J2770+ROW()/1000000,0)</f>
        <v/>
      </c>
      <c r="W2770">
        <f>IF(AND(U2770=1,OR(N2770&lt;&gt;0,J2770&lt;&gt;0)),ABS(S2770)+ROW()/1000000,0)</f>
        <v/>
      </c>
      <c r="X2770">
        <f>IF(AND(U2770=1,T2770=1,C2770&lt;&gt;0),ABS(S2770)+ROW()/1000000,0)</f>
        <v/>
      </c>
    </row>
    <row r="2771">
      <c r="A2771" t="n">
        <v>202010</v>
      </c>
      <c r="B2771" t="inlineStr">
        <is>
          <t>10/2020</t>
        </is>
      </c>
      <c r="C2771" t="n">
        <v>44</v>
      </c>
      <c r="D2771" t="inlineStr">
        <is>
          <t>S44</t>
        </is>
      </c>
      <c r="E2771" t="inlineStr">
        <is>
          <t>Nexa Arkansas (S44)</t>
        </is>
      </c>
      <c r="F2771" t="inlineStr">
        <is>
          <t>Mỹ</t>
        </is>
      </c>
      <c r="G2771" t="inlineStr">
        <is>
          <t>POS</t>
        </is>
      </c>
      <c r="H2771" s="42" t="n">
        <v>8152.35</v>
      </c>
      <c r="I2771" s="42" t="n">
        <v>0</v>
      </c>
      <c r="J2771" s="42" t="n">
        <v>8152.35</v>
      </c>
      <c r="K2771" s="42" t="n">
        <v>575.4</v>
      </c>
      <c r="L2771" s="42" t="n">
        <v>10</v>
      </c>
      <c r="M2771" s="42" t="n">
        <v>62</v>
      </c>
      <c r="N2771" s="42" t="n">
        <v>7576.95</v>
      </c>
      <c r="O2771" s="42" t="n">
        <v>8152.35</v>
      </c>
      <c r="P2771" s="42" t="n">
        <v>0</v>
      </c>
      <c r="Q2771" s="42" t="n">
        <v>0</v>
      </c>
      <c r="R2771" s="42" t="n">
        <v>0</v>
      </c>
      <c r="S2771" s="42">
        <f>N2771-(J2771-K2771)</f>
        <v/>
      </c>
      <c r="T2771">
        <f>IF(N2771=0,0,IF(AND(ABS(S2771)&gt;Calc!$B$8,ABS(S2771)/ABS(N2771)&gt;Calc!$B$9),1,0))</f>
        <v/>
      </c>
      <c r="U2771">
        <f>IF(AND(A2771=Calc!$B$3,OR(Calc!$B$6="*",G2771=Calc!$B$6),OR(Calc!$B$7="*",F2771=Calc!$B$7)),1,0)</f>
        <v/>
      </c>
      <c r="V2771">
        <f>IF(AND(U2771=1,J2771&gt;0),J2771+ROW()/1000000,0)</f>
        <v/>
      </c>
      <c r="W2771">
        <f>IF(AND(U2771=1,OR(N2771&lt;&gt;0,J2771&lt;&gt;0)),ABS(S2771)+ROW()/1000000,0)</f>
        <v/>
      </c>
      <c r="X2771">
        <f>IF(AND(U2771=1,T2771=1,C2771&lt;&gt;0),ABS(S2771)+ROW()/1000000,0)</f>
        <v/>
      </c>
    </row>
    <row r="2772">
      <c r="A2772" t="n">
        <v>202010</v>
      </c>
      <c r="B2772" t="inlineStr">
        <is>
          <t>10/2020</t>
        </is>
      </c>
      <c r="C2772" t="n">
        <v>45</v>
      </c>
      <c r="D2772" t="inlineStr">
        <is>
          <t>S45</t>
        </is>
      </c>
      <c r="E2772" t="inlineStr">
        <is>
          <t>Nexa Connecticut (S45)</t>
        </is>
      </c>
      <c r="F2772" t="inlineStr">
        <is>
          <t>Mỹ</t>
        </is>
      </c>
      <c r="G2772" t="inlineStr">
        <is>
          <t>POS</t>
        </is>
      </c>
      <c r="H2772" s="42" t="n">
        <v>7690.96</v>
      </c>
      <c r="I2772" s="42" t="n">
        <v>0</v>
      </c>
      <c r="J2772" s="42" t="n">
        <v>7690.96</v>
      </c>
      <c r="K2772" s="42" t="n">
        <v>0</v>
      </c>
      <c r="L2772" s="42" t="n">
        <v>4</v>
      </c>
      <c r="M2772" s="42" t="n">
        <v>27</v>
      </c>
      <c r="N2772" s="42" t="n">
        <v>7690.96</v>
      </c>
      <c r="O2772" s="42" t="n">
        <v>7690.96</v>
      </c>
      <c r="P2772" s="42" t="n">
        <v>0</v>
      </c>
      <c r="Q2772" s="42" t="n">
        <v>0</v>
      </c>
      <c r="R2772" s="42" t="n">
        <v>1</v>
      </c>
      <c r="S2772" s="42">
        <f>N2772-(J2772-K2772)</f>
        <v/>
      </c>
      <c r="T2772">
        <f>IF(N2772=0,0,IF(AND(ABS(S2772)&gt;Calc!$B$8,ABS(S2772)/ABS(N2772)&gt;Calc!$B$9),1,0))</f>
        <v/>
      </c>
      <c r="U2772">
        <f>IF(AND(A2772=Calc!$B$3,OR(Calc!$B$6="*",G2772=Calc!$B$6),OR(Calc!$B$7="*",F2772=Calc!$B$7)),1,0)</f>
        <v/>
      </c>
      <c r="V2772">
        <f>IF(AND(U2772=1,J2772&gt;0),J2772+ROW()/1000000,0)</f>
        <v/>
      </c>
      <c r="W2772">
        <f>IF(AND(U2772=1,OR(N2772&lt;&gt;0,J2772&lt;&gt;0)),ABS(S2772)+ROW()/1000000,0)</f>
        <v/>
      </c>
      <c r="X2772">
        <f>IF(AND(U2772=1,T2772=1,C2772&lt;&gt;0),ABS(S2772)+ROW()/1000000,0)</f>
        <v/>
      </c>
    </row>
    <row r="2773">
      <c r="A2773" t="n">
        <v>202010</v>
      </c>
      <c r="B2773" t="inlineStr">
        <is>
          <t>10/2020</t>
        </is>
      </c>
      <c r="C2773" t="n">
        <v>48</v>
      </c>
      <c r="D2773" t="inlineStr">
        <is>
          <t>S48</t>
        </is>
      </c>
      <c r="E2773" t="inlineStr">
        <is>
          <t>Nexa Idaho (S48)</t>
        </is>
      </c>
      <c r="F2773" t="inlineStr">
        <is>
          <t>Mỹ</t>
        </is>
      </c>
      <c r="G2773" t="inlineStr">
        <is>
          <t>POS</t>
        </is>
      </c>
      <c r="H2773" s="42" t="n">
        <v>564.51</v>
      </c>
      <c r="I2773" s="42" t="n">
        <v>0</v>
      </c>
      <c r="J2773" s="42" t="n">
        <v>564.51</v>
      </c>
      <c r="K2773" s="42" t="n">
        <v>303.96</v>
      </c>
      <c r="L2773" s="42" t="n">
        <v>1</v>
      </c>
      <c r="M2773" s="42" t="n">
        <v>6</v>
      </c>
      <c r="N2773" s="42" t="n">
        <v>260.55</v>
      </c>
      <c r="O2773" s="42" t="n">
        <v>564.51</v>
      </c>
      <c r="P2773" s="42" t="n">
        <v>0</v>
      </c>
      <c r="Q2773" s="42" t="n">
        <v>0</v>
      </c>
      <c r="R2773" s="42" t="n">
        <v>0</v>
      </c>
      <c r="S2773" s="42">
        <f>N2773-(J2773-K2773)</f>
        <v/>
      </c>
      <c r="T2773">
        <f>IF(N2773=0,0,IF(AND(ABS(S2773)&gt;Calc!$B$8,ABS(S2773)/ABS(N2773)&gt;Calc!$B$9),1,0))</f>
        <v/>
      </c>
      <c r="U2773">
        <f>IF(AND(A2773=Calc!$B$3,OR(Calc!$B$6="*",G2773=Calc!$B$6),OR(Calc!$B$7="*",F2773=Calc!$B$7)),1,0)</f>
        <v/>
      </c>
      <c r="V2773">
        <f>IF(AND(U2773=1,J2773&gt;0),J2773+ROW()/1000000,0)</f>
        <v/>
      </c>
      <c r="W2773">
        <f>IF(AND(U2773=1,OR(N2773&lt;&gt;0,J2773&lt;&gt;0)),ABS(S2773)+ROW()/1000000,0)</f>
        <v/>
      </c>
      <c r="X2773">
        <f>IF(AND(U2773=1,T2773=1,C2773&lt;&gt;0),ABS(S2773)+ROW()/1000000,0)</f>
        <v/>
      </c>
    </row>
    <row r="2774">
      <c r="A2774" t="n">
        <v>202010</v>
      </c>
      <c r="B2774" t="inlineStr">
        <is>
          <t>10/2020</t>
        </is>
      </c>
      <c r="C2774" t="n">
        <v>49</v>
      </c>
      <c r="D2774" t="inlineStr">
        <is>
          <t>S49</t>
        </is>
      </c>
      <c r="E2774" t="inlineStr">
        <is>
          <t>Nexa Iowa (S49)</t>
        </is>
      </c>
      <c r="F2774" t="inlineStr">
        <is>
          <t>Mỹ</t>
        </is>
      </c>
      <c r="G2774" t="inlineStr">
        <is>
          <t>POS</t>
        </is>
      </c>
      <c r="H2774" s="42" t="n">
        <v>7265.74</v>
      </c>
      <c r="I2774" s="42" t="n">
        <v>0</v>
      </c>
      <c r="J2774" s="42" t="n">
        <v>7265.74</v>
      </c>
      <c r="K2774" s="42" t="n">
        <v>0</v>
      </c>
      <c r="L2774" s="42" t="n">
        <v>5</v>
      </c>
      <c r="M2774" s="42" t="n">
        <v>34</v>
      </c>
      <c r="N2774" s="42" t="n">
        <v>7265.74</v>
      </c>
      <c r="O2774" s="42" t="n">
        <v>7265.74</v>
      </c>
      <c r="P2774" s="42" t="n">
        <v>0</v>
      </c>
      <c r="Q2774" s="42" t="n">
        <v>0</v>
      </c>
      <c r="R2774" s="42" t="n">
        <v>0</v>
      </c>
      <c r="S2774" s="42">
        <f>N2774-(J2774-K2774)</f>
        <v/>
      </c>
      <c r="T2774">
        <f>IF(N2774=0,0,IF(AND(ABS(S2774)&gt;Calc!$B$8,ABS(S2774)/ABS(N2774)&gt;Calc!$B$9),1,0))</f>
        <v/>
      </c>
      <c r="U2774">
        <f>IF(AND(A2774=Calc!$B$3,OR(Calc!$B$6="*",G2774=Calc!$B$6),OR(Calc!$B$7="*",F2774=Calc!$B$7)),1,0)</f>
        <v/>
      </c>
      <c r="V2774">
        <f>IF(AND(U2774=1,J2774&gt;0),J2774+ROW()/1000000,0)</f>
        <v/>
      </c>
      <c r="W2774">
        <f>IF(AND(U2774=1,OR(N2774&lt;&gt;0,J2774&lt;&gt;0)),ABS(S2774)+ROW()/1000000,0)</f>
        <v/>
      </c>
      <c r="X2774">
        <f>IF(AND(U2774=1,T2774=1,C2774&lt;&gt;0),ABS(S2774)+ROW()/1000000,0)</f>
        <v/>
      </c>
    </row>
    <row r="2775">
      <c r="A2775" t="n">
        <v>202010</v>
      </c>
      <c r="B2775" t="inlineStr">
        <is>
          <t>10/2020</t>
        </is>
      </c>
      <c r="C2775" t="n">
        <v>50</v>
      </c>
      <c r="D2775" t="inlineStr">
        <is>
          <t>S50</t>
        </is>
      </c>
      <c r="E2775" t="inlineStr">
        <is>
          <t>Nexa Kansas (S50)</t>
        </is>
      </c>
      <c r="F2775" t="inlineStr">
        <is>
          <t>Mỹ</t>
        </is>
      </c>
      <c r="G2775" t="inlineStr">
        <is>
          <t>POS</t>
        </is>
      </c>
      <c r="H2775" s="42" t="n">
        <v>27388.25</v>
      </c>
      <c r="I2775" s="42" t="n">
        <v>0</v>
      </c>
      <c r="J2775" s="42" t="n">
        <v>27388.25</v>
      </c>
      <c r="K2775" s="42" t="n">
        <v>32</v>
      </c>
      <c r="L2775" s="42" t="n">
        <v>5</v>
      </c>
      <c r="M2775" s="42" t="n">
        <v>37</v>
      </c>
      <c r="N2775" s="42" t="n">
        <v>27356.25</v>
      </c>
      <c r="O2775" s="42" t="n">
        <v>27388.25</v>
      </c>
      <c r="P2775" s="42" t="n">
        <v>0</v>
      </c>
      <c r="Q2775" s="42" t="n">
        <v>0</v>
      </c>
      <c r="R2775" s="42" t="n">
        <v>0</v>
      </c>
      <c r="S2775" s="42">
        <f>N2775-(J2775-K2775)</f>
        <v/>
      </c>
      <c r="T2775">
        <f>IF(N2775=0,0,IF(AND(ABS(S2775)&gt;Calc!$B$8,ABS(S2775)/ABS(N2775)&gt;Calc!$B$9),1,0))</f>
        <v/>
      </c>
      <c r="U2775">
        <f>IF(AND(A2775=Calc!$B$3,OR(Calc!$B$6="*",G2775=Calc!$B$6),OR(Calc!$B$7="*",F2775=Calc!$B$7)),1,0)</f>
        <v/>
      </c>
      <c r="V2775">
        <f>IF(AND(U2775=1,J2775&gt;0),J2775+ROW()/1000000,0)</f>
        <v/>
      </c>
      <c r="W2775">
        <f>IF(AND(U2775=1,OR(N2775&lt;&gt;0,J2775&lt;&gt;0)),ABS(S2775)+ROW()/1000000,0)</f>
        <v/>
      </c>
      <c r="X2775">
        <f>IF(AND(U2775=1,T2775=1,C2775&lt;&gt;0),ABS(S2775)+ROW()/1000000,0)</f>
        <v/>
      </c>
    </row>
    <row r="2776">
      <c r="A2776" t="n">
        <v>202010</v>
      </c>
      <c r="B2776" t="inlineStr">
        <is>
          <t>10/2020</t>
        </is>
      </c>
      <c r="C2776" t="n">
        <v>51</v>
      </c>
      <c r="D2776" t="inlineStr">
        <is>
          <t>S51</t>
        </is>
      </c>
      <c r="E2776" t="inlineStr">
        <is>
          <t>Nexa Maine (S51)</t>
        </is>
      </c>
      <c r="F2776" t="inlineStr">
        <is>
          <t>Mỹ</t>
        </is>
      </c>
      <c r="G2776" t="inlineStr">
        <is>
          <t>POS</t>
        </is>
      </c>
      <c r="H2776" s="42" t="n">
        <v>2374.82</v>
      </c>
      <c r="I2776" s="42" t="n">
        <v>0</v>
      </c>
      <c r="J2776" s="42" t="n">
        <v>2374.82</v>
      </c>
      <c r="K2776" s="42" t="n">
        <v>399.9</v>
      </c>
      <c r="L2776" s="42" t="n">
        <v>3</v>
      </c>
      <c r="M2776" s="42" t="n">
        <v>18</v>
      </c>
      <c r="N2776" s="42" t="n">
        <v>1974.92</v>
      </c>
      <c r="O2776" s="42" t="n">
        <v>2374.82</v>
      </c>
      <c r="P2776" s="42" t="n">
        <v>0</v>
      </c>
      <c r="Q2776" s="42" t="n">
        <v>0</v>
      </c>
      <c r="R2776" s="42" t="n">
        <v>0</v>
      </c>
      <c r="S2776" s="42">
        <f>N2776-(J2776-K2776)</f>
        <v/>
      </c>
      <c r="T2776">
        <f>IF(N2776=0,0,IF(AND(ABS(S2776)&gt;Calc!$B$8,ABS(S2776)/ABS(N2776)&gt;Calc!$B$9),1,0))</f>
        <v/>
      </c>
      <c r="U2776">
        <f>IF(AND(A2776=Calc!$B$3,OR(Calc!$B$6="*",G2776=Calc!$B$6),OR(Calc!$B$7="*",F2776=Calc!$B$7)),1,0)</f>
        <v/>
      </c>
      <c r="V2776">
        <f>IF(AND(U2776=1,J2776&gt;0),J2776+ROW()/1000000,0)</f>
        <v/>
      </c>
      <c r="W2776">
        <f>IF(AND(U2776=1,OR(N2776&lt;&gt;0,J2776&lt;&gt;0)),ABS(S2776)+ROW()/1000000,0)</f>
        <v/>
      </c>
      <c r="X2776">
        <f>IF(AND(U2776=1,T2776=1,C2776&lt;&gt;0),ABS(S2776)+ROW()/1000000,0)</f>
        <v/>
      </c>
    </row>
    <row r="2777">
      <c r="A2777" t="n">
        <v>202010</v>
      </c>
      <c r="B2777" t="inlineStr">
        <is>
          <t>10/2020</t>
        </is>
      </c>
      <c r="C2777" t="n">
        <v>53</v>
      </c>
      <c r="D2777" t="inlineStr">
        <is>
          <t>S53</t>
        </is>
      </c>
      <c r="E2777" t="inlineStr">
        <is>
          <t>Nexa Montana (S53)</t>
        </is>
      </c>
      <c r="F2777" t="inlineStr">
        <is>
          <t>Mỹ</t>
        </is>
      </c>
      <c r="G2777" t="inlineStr">
        <is>
          <t>POS</t>
        </is>
      </c>
      <c r="H2777" s="42" t="n">
        <v>7866.37</v>
      </c>
      <c r="I2777" s="42" t="n">
        <v>0</v>
      </c>
      <c r="J2777" s="42" t="n">
        <v>7866.37</v>
      </c>
      <c r="K2777" s="42" t="n">
        <v>0</v>
      </c>
      <c r="L2777" s="42" t="n">
        <v>6</v>
      </c>
      <c r="M2777" s="42" t="n">
        <v>49</v>
      </c>
      <c r="N2777" s="42" t="n">
        <v>7866.37</v>
      </c>
      <c r="O2777" s="42" t="n">
        <v>7866.37</v>
      </c>
      <c r="P2777" s="42" t="n">
        <v>0</v>
      </c>
      <c r="Q2777" s="42" t="n">
        <v>0</v>
      </c>
      <c r="R2777" s="42" t="n">
        <v>0</v>
      </c>
      <c r="S2777" s="42">
        <f>N2777-(J2777-K2777)</f>
        <v/>
      </c>
      <c r="T2777">
        <f>IF(N2777=0,0,IF(AND(ABS(S2777)&gt;Calc!$B$8,ABS(S2777)/ABS(N2777)&gt;Calc!$B$9),1,0))</f>
        <v/>
      </c>
      <c r="U2777">
        <f>IF(AND(A2777=Calc!$B$3,OR(Calc!$B$6="*",G2777=Calc!$B$6),OR(Calc!$B$7="*",F2777=Calc!$B$7)),1,0)</f>
        <v/>
      </c>
      <c r="V2777">
        <f>IF(AND(U2777=1,J2777&gt;0),J2777+ROW()/1000000,0)</f>
        <v/>
      </c>
      <c r="W2777">
        <f>IF(AND(U2777=1,OR(N2777&lt;&gt;0,J2777&lt;&gt;0)),ABS(S2777)+ROW()/1000000,0)</f>
        <v/>
      </c>
      <c r="X2777">
        <f>IF(AND(U2777=1,T2777=1,C2777&lt;&gt;0),ABS(S2777)+ROW()/1000000,0)</f>
        <v/>
      </c>
    </row>
    <row r="2778">
      <c r="A2778" t="n">
        <v>202010</v>
      </c>
      <c r="B2778" t="inlineStr">
        <is>
          <t>10/2020</t>
        </is>
      </c>
      <c r="C2778" t="n">
        <v>54</v>
      </c>
      <c r="D2778" t="inlineStr">
        <is>
          <t>S54</t>
        </is>
      </c>
      <c r="E2778" t="inlineStr">
        <is>
          <t>Nexa Nebraska (S54)</t>
        </is>
      </c>
      <c r="F2778" t="inlineStr">
        <is>
          <t>Mỹ</t>
        </is>
      </c>
      <c r="G2778" t="inlineStr">
        <is>
          <t>POS</t>
        </is>
      </c>
      <c r="H2778" s="42" t="n">
        <v>2521.37</v>
      </c>
      <c r="I2778" s="42" t="n">
        <v>0</v>
      </c>
      <c r="J2778" s="42" t="n">
        <v>2521.37</v>
      </c>
      <c r="K2778" s="42" t="n">
        <v>0</v>
      </c>
      <c r="L2778" s="42" t="n">
        <v>2</v>
      </c>
      <c r="M2778" s="42" t="n">
        <v>11</v>
      </c>
      <c r="N2778" s="42" t="n">
        <v>2521.37</v>
      </c>
      <c r="O2778" s="42" t="n">
        <v>2521.37</v>
      </c>
      <c r="P2778" s="42" t="n">
        <v>0</v>
      </c>
      <c r="Q2778" s="42" t="n">
        <v>0</v>
      </c>
      <c r="R2778" s="42" t="n">
        <v>0</v>
      </c>
      <c r="S2778" s="42">
        <f>N2778-(J2778-K2778)</f>
        <v/>
      </c>
      <c r="T2778">
        <f>IF(N2778=0,0,IF(AND(ABS(S2778)&gt;Calc!$B$8,ABS(S2778)/ABS(N2778)&gt;Calc!$B$9),1,0))</f>
        <v/>
      </c>
      <c r="U2778">
        <f>IF(AND(A2778=Calc!$B$3,OR(Calc!$B$6="*",G2778=Calc!$B$6),OR(Calc!$B$7="*",F2778=Calc!$B$7)),1,0)</f>
        <v/>
      </c>
      <c r="V2778">
        <f>IF(AND(U2778=1,J2778&gt;0),J2778+ROW()/1000000,0)</f>
        <v/>
      </c>
      <c r="W2778">
        <f>IF(AND(U2778=1,OR(N2778&lt;&gt;0,J2778&lt;&gt;0)),ABS(S2778)+ROW()/1000000,0)</f>
        <v/>
      </c>
      <c r="X2778">
        <f>IF(AND(U2778=1,T2778=1,C2778&lt;&gt;0),ABS(S2778)+ROW()/1000000,0)</f>
        <v/>
      </c>
    </row>
    <row r="2779">
      <c r="A2779" t="n">
        <v>202010</v>
      </c>
      <c r="B2779" t="inlineStr">
        <is>
          <t>10/2020</t>
        </is>
      </c>
      <c r="C2779" t="n">
        <v>55</v>
      </c>
      <c r="D2779" t="inlineStr">
        <is>
          <t>S55</t>
        </is>
      </c>
      <c r="E2779" t="inlineStr">
        <is>
          <t>Nexa Nevada (S55)</t>
        </is>
      </c>
      <c r="F2779" t="inlineStr">
        <is>
          <t>Mỹ</t>
        </is>
      </c>
      <c r="G2779" t="inlineStr">
        <is>
          <t>POS</t>
        </is>
      </c>
      <c r="H2779" s="42" t="n">
        <v>1805.78</v>
      </c>
      <c r="I2779" s="42" t="n">
        <v>0</v>
      </c>
      <c r="J2779" s="42" t="n">
        <v>1805.78</v>
      </c>
      <c r="K2779" s="42" t="n">
        <v>0</v>
      </c>
      <c r="L2779" s="42" t="n">
        <v>2</v>
      </c>
      <c r="M2779" s="42" t="n">
        <v>13</v>
      </c>
      <c r="N2779" s="42" t="n">
        <v>1805.78</v>
      </c>
      <c r="O2779" s="42" t="n">
        <v>1805.78</v>
      </c>
      <c r="P2779" s="42" t="n">
        <v>0</v>
      </c>
      <c r="Q2779" s="42" t="n">
        <v>0</v>
      </c>
      <c r="R2779" s="42" t="n">
        <v>0</v>
      </c>
      <c r="S2779" s="42">
        <f>N2779-(J2779-K2779)</f>
        <v/>
      </c>
      <c r="T2779">
        <f>IF(N2779=0,0,IF(AND(ABS(S2779)&gt;Calc!$B$8,ABS(S2779)/ABS(N2779)&gt;Calc!$B$9),1,0))</f>
        <v/>
      </c>
      <c r="U2779">
        <f>IF(AND(A2779=Calc!$B$3,OR(Calc!$B$6="*",G2779=Calc!$B$6),OR(Calc!$B$7="*",F2779=Calc!$B$7)),1,0)</f>
        <v/>
      </c>
      <c r="V2779">
        <f>IF(AND(U2779=1,J2779&gt;0),J2779+ROW()/1000000,0)</f>
        <v/>
      </c>
      <c r="W2779">
        <f>IF(AND(U2779=1,OR(N2779&lt;&gt;0,J2779&lt;&gt;0)),ABS(S2779)+ROW()/1000000,0)</f>
        <v/>
      </c>
      <c r="X2779">
        <f>IF(AND(U2779=1,T2779=1,C2779&lt;&gt;0),ABS(S2779)+ROW()/1000000,0)</f>
        <v/>
      </c>
    </row>
    <row r="2780">
      <c r="A2780" t="n">
        <v>202010</v>
      </c>
      <c r="B2780" t="inlineStr">
        <is>
          <t>10/2020</t>
        </is>
      </c>
      <c r="C2780" t="n">
        <v>56</v>
      </c>
      <c r="D2780" t="inlineStr">
        <is>
          <t>S56</t>
        </is>
      </c>
      <c r="E2780" t="inlineStr">
        <is>
          <t>Nexa New Hampshire (S56)</t>
        </is>
      </c>
      <c r="F2780" t="inlineStr">
        <is>
          <t>Mỹ</t>
        </is>
      </c>
      <c r="G2780" t="inlineStr">
        <is>
          <t>POS</t>
        </is>
      </c>
      <c r="H2780" s="42" t="n">
        <v>1710.81</v>
      </c>
      <c r="I2780" s="42" t="n">
        <v>0</v>
      </c>
      <c r="J2780" s="42" t="n">
        <v>1710.81</v>
      </c>
      <c r="K2780" s="42" t="n">
        <v>289.99</v>
      </c>
      <c r="L2780" s="42" t="n">
        <v>3</v>
      </c>
      <c r="M2780" s="42" t="n">
        <v>12</v>
      </c>
      <c r="N2780" s="42" t="n">
        <v>1420.82</v>
      </c>
      <c r="O2780" s="42" t="n">
        <v>1710.81</v>
      </c>
      <c r="P2780" s="42" t="n">
        <v>0</v>
      </c>
      <c r="Q2780" s="42" t="n">
        <v>0</v>
      </c>
      <c r="R2780" s="42" t="n">
        <v>0</v>
      </c>
      <c r="S2780" s="42">
        <f>N2780-(J2780-K2780)</f>
        <v/>
      </c>
      <c r="T2780">
        <f>IF(N2780=0,0,IF(AND(ABS(S2780)&gt;Calc!$B$8,ABS(S2780)/ABS(N2780)&gt;Calc!$B$9),1,0))</f>
        <v/>
      </c>
      <c r="U2780">
        <f>IF(AND(A2780=Calc!$B$3,OR(Calc!$B$6="*",G2780=Calc!$B$6),OR(Calc!$B$7="*",F2780=Calc!$B$7)),1,0)</f>
        <v/>
      </c>
      <c r="V2780">
        <f>IF(AND(U2780=1,J2780&gt;0),J2780+ROW()/1000000,0)</f>
        <v/>
      </c>
      <c r="W2780">
        <f>IF(AND(U2780=1,OR(N2780&lt;&gt;0,J2780&lt;&gt;0)),ABS(S2780)+ROW()/1000000,0)</f>
        <v/>
      </c>
      <c r="X2780">
        <f>IF(AND(U2780=1,T2780=1,C2780&lt;&gt;0),ABS(S2780)+ROW()/1000000,0)</f>
        <v/>
      </c>
    </row>
    <row r="2781">
      <c r="A2781" t="n">
        <v>202010</v>
      </c>
      <c r="B2781" t="inlineStr">
        <is>
          <t>10/2020</t>
        </is>
      </c>
      <c r="C2781" t="n">
        <v>57</v>
      </c>
      <c r="D2781" t="inlineStr">
        <is>
          <t>S57</t>
        </is>
      </c>
      <c r="E2781" t="inlineStr">
        <is>
          <t>Nexa New Mexico (S57)</t>
        </is>
      </c>
      <c r="F2781" t="inlineStr">
        <is>
          <t>Mỹ</t>
        </is>
      </c>
      <c r="G2781" t="inlineStr">
        <is>
          <t>POS</t>
        </is>
      </c>
      <c r="H2781" s="42" t="n">
        <v>1548.91</v>
      </c>
      <c r="I2781" s="42" t="n">
        <v>0</v>
      </c>
      <c r="J2781" s="42" t="n">
        <v>1548.91</v>
      </c>
      <c r="K2781" s="42" t="n">
        <v>0</v>
      </c>
      <c r="L2781" s="42" t="n">
        <v>1</v>
      </c>
      <c r="M2781" s="42" t="n">
        <v>10</v>
      </c>
      <c r="N2781" s="42" t="n">
        <v>1548.91</v>
      </c>
      <c r="O2781" s="42" t="n">
        <v>1548.91</v>
      </c>
      <c r="P2781" s="42" t="n">
        <v>0</v>
      </c>
      <c r="Q2781" s="42" t="n">
        <v>0</v>
      </c>
      <c r="R2781" s="42" t="n">
        <v>0</v>
      </c>
      <c r="S2781" s="42">
        <f>N2781-(J2781-K2781)</f>
        <v/>
      </c>
      <c r="T2781">
        <f>IF(N2781=0,0,IF(AND(ABS(S2781)&gt;Calc!$B$8,ABS(S2781)/ABS(N2781)&gt;Calc!$B$9),1,0))</f>
        <v/>
      </c>
      <c r="U2781">
        <f>IF(AND(A2781=Calc!$B$3,OR(Calc!$B$6="*",G2781=Calc!$B$6),OR(Calc!$B$7="*",F2781=Calc!$B$7)),1,0)</f>
        <v/>
      </c>
      <c r="V2781">
        <f>IF(AND(U2781=1,J2781&gt;0),J2781+ROW()/1000000,0)</f>
        <v/>
      </c>
      <c r="W2781">
        <f>IF(AND(U2781=1,OR(N2781&lt;&gt;0,J2781&lt;&gt;0)),ABS(S2781)+ROW()/1000000,0)</f>
        <v/>
      </c>
      <c r="X2781">
        <f>IF(AND(U2781=1,T2781=1,C2781&lt;&gt;0),ABS(S2781)+ROW()/1000000,0)</f>
        <v/>
      </c>
    </row>
    <row r="2782">
      <c r="A2782" t="n">
        <v>202010</v>
      </c>
      <c r="B2782" t="inlineStr">
        <is>
          <t>10/2020</t>
        </is>
      </c>
      <c r="C2782" t="n">
        <v>59</v>
      </c>
      <c r="D2782" t="inlineStr">
        <is>
          <t>S59</t>
        </is>
      </c>
      <c r="E2782" t="inlineStr">
        <is>
          <t>Nexa Oregon (S59)</t>
        </is>
      </c>
      <c r="F2782" t="inlineStr">
        <is>
          <t>Mỹ</t>
        </is>
      </c>
      <c r="G2782" t="inlineStr">
        <is>
          <t>POS</t>
        </is>
      </c>
      <c r="H2782" s="42" t="n">
        <v>10040.08</v>
      </c>
      <c r="I2782" s="42" t="n">
        <v>0</v>
      </c>
      <c r="J2782" s="42" t="n">
        <v>10040.08</v>
      </c>
      <c r="K2782" s="42" t="n">
        <v>236</v>
      </c>
      <c r="L2782" s="42" t="n">
        <v>4</v>
      </c>
      <c r="M2782" s="42" t="n">
        <v>28</v>
      </c>
      <c r="N2782" s="42" t="n">
        <v>9804.08</v>
      </c>
      <c r="O2782" s="42" t="n">
        <v>10040.08</v>
      </c>
      <c r="P2782" s="42" t="n">
        <v>0</v>
      </c>
      <c r="Q2782" s="42" t="n">
        <v>0</v>
      </c>
      <c r="R2782" s="42" t="n">
        <v>0</v>
      </c>
      <c r="S2782" s="42">
        <f>N2782-(J2782-K2782)</f>
        <v/>
      </c>
      <c r="T2782">
        <f>IF(N2782=0,0,IF(AND(ABS(S2782)&gt;Calc!$B$8,ABS(S2782)/ABS(N2782)&gt;Calc!$B$9),1,0))</f>
        <v/>
      </c>
      <c r="U2782">
        <f>IF(AND(A2782=Calc!$B$3,OR(Calc!$B$6="*",G2782=Calc!$B$6),OR(Calc!$B$7="*",F2782=Calc!$B$7)),1,0)</f>
        <v/>
      </c>
      <c r="V2782">
        <f>IF(AND(U2782=1,J2782&gt;0),J2782+ROW()/1000000,0)</f>
        <v/>
      </c>
      <c r="W2782">
        <f>IF(AND(U2782=1,OR(N2782&lt;&gt;0,J2782&lt;&gt;0)),ABS(S2782)+ROW()/1000000,0)</f>
        <v/>
      </c>
      <c r="X2782">
        <f>IF(AND(U2782=1,T2782=1,C2782&lt;&gt;0),ABS(S2782)+ROW()/1000000,0)</f>
        <v/>
      </c>
    </row>
    <row r="2783">
      <c r="A2783" t="n">
        <v>202010</v>
      </c>
      <c r="B2783" t="inlineStr">
        <is>
          <t>10/2020</t>
        </is>
      </c>
      <c r="C2783" t="n">
        <v>61</v>
      </c>
      <c r="D2783" t="inlineStr">
        <is>
          <t>S61</t>
        </is>
      </c>
      <c r="E2783" t="inlineStr">
        <is>
          <t>Nexa South Carolina (S61)</t>
        </is>
      </c>
      <c r="F2783" t="inlineStr">
        <is>
          <t>Mỹ</t>
        </is>
      </c>
      <c r="G2783" t="inlineStr">
        <is>
          <t>POS</t>
        </is>
      </c>
      <c r="H2783" s="42" t="n">
        <v>11124.58</v>
      </c>
      <c r="I2783" s="42" t="n">
        <v>0</v>
      </c>
      <c r="J2783" s="42" t="n">
        <v>11124.58</v>
      </c>
      <c r="K2783" s="42" t="n">
        <v>376</v>
      </c>
      <c r="L2783" s="42" t="n">
        <v>6</v>
      </c>
      <c r="M2783" s="42" t="n">
        <v>57</v>
      </c>
      <c r="N2783" s="42" t="n">
        <v>10748.58</v>
      </c>
      <c r="O2783" s="42" t="n">
        <v>11124.58</v>
      </c>
      <c r="P2783" s="42" t="n">
        <v>0</v>
      </c>
      <c r="Q2783" s="42" t="n">
        <v>0</v>
      </c>
      <c r="R2783" s="42" t="n">
        <v>0</v>
      </c>
      <c r="S2783" s="42">
        <f>N2783-(J2783-K2783)</f>
        <v/>
      </c>
      <c r="T2783">
        <f>IF(N2783=0,0,IF(AND(ABS(S2783)&gt;Calc!$B$8,ABS(S2783)/ABS(N2783)&gt;Calc!$B$9),1,0))</f>
        <v/>
      </c>
      <c r="U2783">
        <f>IF(AND(A2783=Calc!$B$3,OR(Calc!$B$6="*",G2783=Calc!$B$6),OR(Calc!$B$7="*",F2783=Calc!$B$7)),1,0)</f>
        <v/>
      </c>
      <c r="V2783">
        <f>IF(AND(U2783=1,J2783&gt;0),J2783+ROW()/1000000,0)</f>
        <v/>
      </c>
      <c r="W2783">
        <f>IF(AND(U2783=1,OR(N2783&lt;&gt;0,J2783&lt;&gt;0)),ABS(S2783)+ROW()/1000000,0)</f>
        <v/>
      </c>
      <c r="X2783">
        <f>IF(AND(U2783=1,T2783=1,C2783&lt;&gt;0),ABS(S2783)+ROW()/1000000,0)</f>
        <v/>
      </c>
    </row>
    <row r="2784">
      <c r="A2784" t="n">
        <v>202010</v>
      </c>
      <c r="B2784" t="inlineStr">
        <is>
          <t>10/2020</t>
        </is>
      </c>
      <c r="C2784" t="n">
        <v>62</v>
      </c>
      <c r="D2784" t="inlineStr">
        <is>
          <t>S62</t>
        </is>
      </c>
      <c r="E2784" t="inlineStr">
        <is>
          <t>Nexa South Dakota (S62)</t>
        </is>
      </c>
      <c r="F2784" t="inlineStr">
        <is>
          <t>Mỹ</t>
        </is>
      </c>
      <c r="G2784" t="inlineStr">
        <is>
          <t>POS</t>
        </is>
      </c>
      <c r="H2784" s="42" t="n">
        <v>2669.95</v>
      </c>
      <c r="I2784" s="42" t="n">
        <v>0</v>
      </c>
      <c r="J2784" s="42" t="n">
        <v>2669.95</v>
      </c>
      <c r="K2784" s="42" t="n">
        <v>20.6</v>
      </c>
      <c r="L2784" s="42" t="n">
        <v>2</v>
      </c>
      <c r="M2784" s="42" t="n">
        <v>19</v>
      </c>
      <c r="N2784" s="42" t="n">
        <v>2649.35</v>
      </c>
      <c r="O2784" s="42" t="n">
        <v>2669.95</v>
      </c>
      <c r="P2784" s="42" t="n">
        <v>0</v>
      </c>
      <c r="Q2784" s="42" t="n">
        <v>0</v>
      </c>
      <c r="R2784" s="42" t="n">
        <v>0</v>
      </c>
      <c r="S2784" s="42">
        <f>N2784-(J2784-K2784)</f>
        <v/>
      </c>
      <c r="T2784">
        <f>IF(N2784=0,0,IF(AND(ABS(S2784)&gt;Calc!$B$8,ABS(S2784)/ABS(N2784)&gt;Calc!$B$9),1,0))</f>
        <v/>
      </c>
      <c r="U2784">
        <f>IF(AND(A2784=Calc!$B$3,OR(Calc!$B$6="*",G2784=Calc!$B$6),OR(Calc!$B$7="*",F2784=Calc!$B$7)),1,0)</f>
        <v/>
      </c>
      <c r="V2784">
        <f>IF(AND(U2784=1,J2784&gt;0),J2784+ROW()/1000000,0)</f>
        <v/>
      </c>
      <c r="W2784">
        <f>IF(AND(U2784=1,OR(N2784&lt;&gt;0,J2784&lt;&gt;0)),ABS(S2784)+ROW()/1000000,0)</f>
        <v/>
      </c>
      <c r="X2784">
        <f>IF(AND(U2784=1,T2784=1,C2784&lt;&gt;0),ABS(S2784)+ROW()/1000000,0)</f>
        <v/>
      </c>
    </row>
    <row r="2785">
      <c r="A2785" t="n">
        <v>202010</v>
      </c>
      <c r="B2785" t="inlineStr">
        <is>
          <t>10/2020</t>
        </is>
      </c>
      <c r="C2785" t="n">
        <v>64</v>
      </c>
      <c r="D2785" t="inlineStr">
        <is>
          <t>S64</t>
        </is>
      </c>
      <c r="E2785" t="inlineStr">
        <is>
          <t>Nexa Washington DC (S64)</t>
        </is>
      </c>
      <c r="F2785" t="inlineStr">
        <is>
          <t>Mỹ</t>
        </is>
      </c>
      <c r="G2785" t="inlineStr">
        <is>
          <t>POS</t>
        </is>
      </c>
      <c r="H2785" s="42" t="n">
        <v>4309.99</v>
      </c>
      <c r="I2785" s="42" t="n">
        <v>0</v>
      </c>
      <c r="J2785" s="42" t="n">
        <v>4309.99</v>
      </c>
      <c r="K2785" s="42" t="n">
        <v>1003</v>
      </c>
      <c r="L2785" s="42" t="n">
        <v>3</v>
      </c>
      <c r="M2785" s="42" t="n">
        <v>23</v>
      </c>
      <c r="N2785" s="42" t="n">
        <v>3306.99</v>
      </c>
      <c r="O2785" s="42" t="n">
        <v>4309.99</v>
      </c>
      <c r="P2785" s="42" t="n">
        <v>0</v>
      </c>
      <c r="Q2785" s="42" t="n">
        <v>0</v>
      </c>
      <c r="R2785" s="42" t="n">
        <v>0</v>
      </c>
      <c r="S2785" s="42">
        <f>N2785-(J2785-K2785)</f>
        <v/>
      </c>
      <c r="T2785">
        <f>IF(N2785=0,0,IF(AND(ABS(S2785)&gt;Calc!$B$8,ABS(S2785)/ABS(N2785)&gt;Calc!$B$9),1,0))</f>
        <v/>
      </c>
      <c r="U2785">
        <f>IF(AND(A2785=Calc!$B$3,OR(Calc!$B$6="*",G2785=Calc!$B$6),OR(Calc!$B$7="*",F2785=Calc!$B$7)),1,0)</f>
        <v/>
      </c>
      <c r="V2785">
        <f>IF(AND(U2785=1,J2785&gt;0),J2785+ROW()/1000000,0)</f>
        <v/>
      </c>
      <c r="W2785">
        <f>IF(AND(U2785=1,OR(N2785&lt;&gt;0,J2785&lt;&gt;0)),ABS(S2785)+ROW()/1000000,0)</f>
        <v/>
      </c>
      <c r="X2785">
        <f>IF(AND(U2785=1,T2785=1,C2785&lt;&gt;0),ABS(S2785)+ROW()/1000000,0)</f>
        <v/>
      </c>
    </row>
    <row r="2786">
      <c r="A2786" t="n">
        <v>202010</v>
      </c>
      <c r="B2786" t="inlineStr">
        <is>
          <t>10/2020</t>
        </is>
      </c>
      <c r="C2786" t="n">
        <v>65</v>
      </c>
      <c r="D2786" t="inlineStr">
        <is>
          <t>S65</t>
        </is>
      </c>
      <c r="E2786" t="inlineStr">
        <is>
          <t>Nexa West Virginia (S65)</t>
        </is>
      </c>
      <c r="F2786" t="inlineStr">
        <is>
          <t>Mỹ</t>
        </is>
      </c>
      <c r="G2786" t="inlineStr">
        <is>
          <t>POS</t>
        </is>
      </c>
      <c r="H2786" s="42" t="n">
        <v>9129.26</v>
      </c>
      <c r="I2786" s="42" t="n">
        <v>0</v>
      </c>
      <c r="J2786" s="42" t="n">
        <v>9129.26</v>
      </c>
      <c r="K2786" s="42" t="n">
        <v>0</v>
      </c>
      <c r="L2786" s="42" t="n">
        <v>5</v>
      </c>
      <c r="M2786" s="42" t="n">
        <v>35</v>
      </c>
      <c r="N2786" s="42" t="n">
        <v>9129.26</v>
      </c>
      <c r="O2786" s="42" t="n">
        <v>9129.26</v>
      </c>
      <c r="P2786" s="42" t="n">
        <v>0</v>
      </c>
      <c r="Q2786" s="42" t="n">
        <v>0</v>
      </c>
      <c r="R2786" s="42" t="n">
        <v>0</v>
      </c>
      <c r="S2786" s="42">
        <f>N2786-(J2786-K2786)</f>
        <v/>
      </c>
      <c r="T2786">
        <f>IF(N2786=0,0,IF(AND(ABS(S2786)&gt;Calc!$B$8,ABS(S2786)/ABS(N2786)&gt;Calc!$B$9),1,0))</f>
        <v/>
      </c>
      <c r="U2786">
        <f>IF(AND(A2786=Calc!$B$3,OR(Calc!$B$6="*",G2786=Calc!$B$6),OR(Calc!$B$7="*",F2786=Calc!$B$7)),1,0)</f>
        <v/>
      </c>
      <c r="V2786">
        <f>IF(AND(U2786=1,J2786&gt;0),J2786+ROW()/1000000,0)</f>
        <v/>
      </c>
      <c r="W2786">
        <f>IF(AND(U2786=1,OR(N2786&lt;&gt;0,J2786&lt;&gt;0)),ABS(S2786)+ROW()/1000000,0)</f>
        <v/>
      </c>
      <c r="X2786">
        <f>IF(AND(U2786=1,T2786=1,C2786&lt;&gt;0),ABS(S2786)+ROW()/1000000,0)</f>
        <v/>
      </c>
    </row>
    <row r="2787">
      <c r="A2787" t="n">
        <v>202010</v>
      </c>
      <c r="B2787" t="inlineStr">
        <is>
          <t>10/2020</t>
        </is>
      </c>
      <c r="C2787" t="n">
        <v>66</v>
      </c>
      <c r="D2787" t="inlineStr">
        <is>
          <t>S66</t>
        </is>
      </c>
      <c r="E2787" t="inlineStr">
        <is>
          <t>Nexa Wyoming (S66)</t>
        </is>
      </c>
      <c r="F2787" t="inlineStr">
        <is>
          <t>Mỹ</t>
        </is>
      </c>
      <c r="G2787" t="inlineStr">
        <is>
          <t>POS</t>
        </is>
      </c>
      <c r="H2787" s="42" t="n">
        <v>1394.13</v>
      </c>
      <c r="I2787" s="42" t="n">
        <v>0</v>
      </c>
      <c r="J2787" s="42" t="n">
        <v>1394.13</v>
      </c>
      <c r="K2787" s="42" t="n">
        <v>0</v>
      </c>
      <c r="L2787" s="42" t="n">
        <v>3</v>
      </c>
      <c r="M2787" s="42" t="n">
        <v>6</v>
      </c>
      <c r="N2787" s="42" t="n">
        <v>1394.13</v>
      </c>
      <c r="O2787" s="42" t="n">
        <v>1394.13</v>
      </c>
      <c r="P2787" s="42" t="n">
        <v>0</v>
      </c>
      <c r="Q2787" s="42" t="n">
        <v>0</v>
      </c>
      <c r="R2787" s="42" t="n">
        <v>0</v>
      </c>
      <c r="S2787" s="42">
        <f>N2787-(J2787-K2787)</f>
        <v/>
      </c>
      <c r="T2787">
        <f>IF(N2787=0,0,IF(AND(ABS(S2787)&gt;Calc!$B$8,ABS(S2787)/ABS(N2787)&gt;Calc!$B$9),1,0))</f>
        <v/>
      </c>
      <c r="U2787">
        <f>IF(AND(A2787=Calc!$B$3,OR(Calc!$B$6="*",G2787=Calc!$B$6),OR(Calc!$B$7="*",F2787=Calc!$B$7)),1,0)</f>
        <v/>
      </c>
      <c r="V2787">
        <f>IF(AND(U2787=1,J2787&gt;0),J2787+ROW()/1000000,0)</f>
        <v/>
      </c>
      <c r="W2787">
        <f>IF(AND(U2787=1,OR(N2787&lt;&gt;0,J2787&lt;&gt;0)),ABS(S2787)+ROW()/1000000,0)</f>
        <v/>
      </c>
      <c r="X2787">
        <f>IF(AND(U2787=1,T2787=1,C2787&lt;&gt;0),ABS(S2787)+ROW()/1000000,0)</f>
        <v/>
      </c>
    </row>
    <row r="2788">
      <c r="A2788" t="n">
        <v>202011</v>
      </c>
      <c r="B2788" t="inlineStr">
        <is>
          <t>11/2020</t>
        </is>
      </c>
      <c r="C2788" t="n">
        <v>0</v>
      </c>
      <c r="D2788" t="inlineStr">
        <is>
          <t>ONL</t>
        </is>
      </c>
      <c r="E2788" t="inlineStr">
        <is>
          <t>Nexa Online (website/app)</t>
        </is>
      </c>
      <c r="F2788" t="inlineStr">
        <is>
          <t>Online</t>
        </is>
      </c>
      <c r="G2788" t="inlineStr">
        <is>
          <t>ONLINE</t>
        </is>
      </c>
      <c r="H2788" s="42" t="n">
        <v>44615.66</v>
      </c>
      <c r="I2788" s="42" t="n">
        <v>3010.53</v>
      </c>
      <c r="J2788" s="42" t="n">
        <v>41605.13</v>
      </c>
      <c r="K2788" s="42" t="n">
        <v>40.09</v>
      </c>
      <c r="L2788" s="42" t="n">
        <v>34</v>
      </c>
      <c r="M2788" s="42" t="n">
        <v>228</v>
      </c>
      <c r="N2788" s="42" t="n">
        <v>35987.57</v>
      </c>
      <c r="O2788" s="42" t="n">
        <v>36027.66</v>
      </c>
      <c r="P2788" s="42" t="n">
        <v>1</v>
      </c>
      <c r="Q2788" s="42" t="n">
        <v>0</v>
      </c>
      <c r="R2788" s="42" t="n">
        <v>0</v>
      </c>
      <c r="S2788" s="42">
        <f>N2788-(J2788-K2788)</f>
        <v/>
      </c>
      <c r="T2788">
        <f>IF(N2788=0,0,IF(AND(ABS(S2788)&gt;Calc!$B$8,ABS(S2788)/ABS(N2788)&gt;Calc!$B$9),1,0))</f>
        <v/>
      </c>
      <c r="U2788">
        <f>IF(AND(A2788=Calc!$B$3,OR(Calc!$B$6="*",G2788=Calc!$B$6),OR(Calc!$B$7="*",F2788=Calc!$B$7)),1,0)</f>
        <v/>
      </c>
      <c r="V2788">
        <f>IF(AND(U2788=1,J2788&gt;0),J2788+ROW()/1000000,0)</f>
        <v/>
      </c>
      <c r="W2788">
        <f>IF(AND(U2788=1,OR(N2788&lt;&gt;0,J2788&lt;&gt;0)),ABS(S2788)+ROW()/1000000,0)</f>
        <v/>
      </c>
      <c r="X2788">
        <f>IF(AND(U2788=1,T2788=1,C2788&lt;&gt;0),ABS(S2788)+ROW()/1000000,0)</f>
        <v/>
      </c>
    </row>
    <row r="2789">
      <c r="A2789" t="n">
        <v>202011</v>
      </c>
      <c r="B2789" t="inlineStr">
        <is>
          <t>11/2020</t>
        </is>
      </c>
      <c r="C2789" t="n">
        <v>1</v>
      </c>
      <c r="D2789" t="inlineStr">
        <is>
          <t>S01</t>
        </is>
      </c>
      <c r="E2789" t="inlineStr">
        <is>
          <t>Nexa Australian Capital Territory (S01)</t>
        </is>
      </c>
      <c r="F2789" t="inlineStr">
        <is>
          <t>Úc</t>
        </is>
      </c>
      <c r="G2789" t="inlineStr">
        <is>
          <t>POS</t>
        </is>
      </c>
      <c r="H2789" s="42" t="n">
        <v>1500.39</v>
      </c>
      <c r="I2789" s="42" t="n">
        <v>0</v>
      </c>
      <c r="J2789" s="42" t="n">
        <v>1500.39</v>
      </c>
      <c r="K2789" s="42" t="n">
        <v>0</v>
      </c>
      <c r="L2789" s="42" t="n">
        <v>1</v>
      </c>
      <c r="M2789" s="42" t="n">
        <v>8</v>
      </c>
      <c r="N2789" s="42" t="n">
        <v>1500.39</v>
      </c>
      <c r="O2789" s="42" t="n">
        <v>1500.39</v>
      </c>
      <c r="P2789" s="42" t="n">
        <v>0</v>
      </c>
      <c r="Q2789" s="42" t="n">
        <v>0</v>
      </c>
      <c r="R2789" s="42" t="n">
        <v>0</v>
      </c>
      <c r="S2789" s="42">
        <f>N2789-(J2789-K2789)</f>
        <v/>
      </c>
      <c r="T2789">
        <f>IF(N2789=0,0,IF(AND(ABS(S2789)&gt;Calc!$B$8,ABS(S2789)/ABS(N2789)&gt;Calc!$B$9),1,0))</f>
        <v/>
      </c>
      <c r="U2789">
        <f>IF(AND(A2789=Calc!$B$3,OR(Calc!$B$6="*",G2789=Calc!$B$6),OR(Calc!$B$7="*",F2789=Calc!$B$7)),1,0)</f>
        <v/>
      </c>
      <c r="V2789">
        <f>IF(AND(U2789=1,J2789&gt;0),J2789+ROW()/1000000,0)</f>
        <v/>
      </c>
      <c r="W2789">
        <f>IF(AND(U2789=1,OR(N2789&lt;&gt;0,J2789&lt;&gt;0)),ABS(S2789)+ROW()/1000000,0)</f>
        <v/>
      </c>
      <c r="X2789">
        <f>IF(AND(U2789=1,T2789=1,C2789&lt;&gt;0),ABS(S2789)+ROW()/1000000,0)</f>
        <v/>
      </c>
    </row>
    <row r="2790">
      <c r="A2790" t="n">
        <v>202011</v>
      </c>
      <c r="B2790" t="inlineStr">
        <is>
          <t>11/2020</t>
        </is>
      </c>
      <c r="C2790" t="n">
        <v>4</v>
      </c>
      <c r="D2790" t="inlineStr">
        <is>
          <t>S04</t>
        </is>
      </c>
      <c r="E2790" t="inlineStr">
        <is>
          <t>Nexa Tasmania (S04)</t>
        </is>
      </c>
      <c r="F2790" t="inlineStr">
        <is>
          <t>Úc</t>
        </is>
      </c>
      <c r="G2790" t="inlineStr">
        <is>
          <t>POS</t>
        </is>
      </c>
      <c r="H2790" s="42" t="n">
        <v>1058.94</v>
      </c>
      <c r="I2790" s="42" t="n">
        <v>0</v>
      </c>
      <c r="J2790" s="42" t="n">
        <v>1058.94</v>
      </c>
      <c r="K2790" s="42" t="n">
        <v>0</v>
      </c>
      <c r="L2790" s="42" t="n">
        <v>1</v>
      </c>
      <c r="M2790" s="42" t="n">
        <v>9</v>
      </c>
      <c r="N2790" s="42" t="n">
        <v>1058.94</v>
      </c>
      <c r="O2790" s="42" t="n">
        <v>1058.94</v>
      </c>
      <c r="P2790" s="42" t="n">
        <v>0</v>
      </c>
      <c r="Q2790" s="42" t="n">
        <v>0</v>
      </c>
      <c r="R2790" s="42" t="n">
        <v>0</v>
      </c>
      <c r="S2790" s="42">
        <f>N2790-(J2790-K2790)</f>
        <v/>
      </c>
      <c r="T2790">
        <f>IF(N2790=0,0,IF(AND(ABS(S2790)&gt;Calc!$B$8,ABS(S2790)/ABS(N2790)&gt;Calc!$B$9),1,0))</f>
        <v/>
      </c>
      <c r="U2790">
        <f>IF(AND(A2790=Calc!$B$3,OR(Calc!$B$6="*",G2790=Calc!$B$6),OR(Calc!$B$7="*",F2790=Calc!$B$7)),1,0)</f>
        <v/>
      </c>
      <c r="V2790">
        <f>IF(AND(U2790=1,J2790&gt;0),J2790+ROW()/1000000,0)</f>
        <v/>
      </c>
      <c r="W2790">
        <f>IF(AND(U2790=1,OR(N2790&lt;&gt;0,J2790&lt;&gt;0)),ABS(S2790)+ROW()/1000000,0)</f>
        <v/>
      </c>
      <c r="X2790">
        <f>IF(AND(U2790=1,T2790=1,C2790&lt;&gt;0),ABS(S2790)+ROW()/1000000,0)</f>
        <v/>
      </c>
    </row>
    <row r="2791">
      <c r="A2791" t="n">
        <v>202011</v>
      </c>
      <c r="B2791" t="inlineStr">
        <is>
          <t>11/2020</t>
        </is>
      </c>
      <c r="C2791" t="n">
        <v>5</v>
      </c>
      <c r="D2791" t="inlineStr">
        <is>
          <t>S05</t>
        </is>
      </c>
      <c r="E2791" t="inlineStr">
        <is>
          <t>Nexa Victoria (S05)</t>
        </is>
      </c>
      <c r="F2791" t="inlineStr">
        <is>
          <t>Úc</t>
        </is>
      </c>
      <c r="G2791" t="inlineStr">
        <is>
          <t>POS</t>
        </is>
      </c>
      <c r="H2791" s="42" t="n">
        <v>0</v>
      </c>
      <c r="I2791" s="42" t="n">
        <v>0</v>
      </c>
      <c r="J2791" s="42" t="n">
        <v>0</v>
      </c>
      <c r="K2791" s="42" t="n">
        <v>79.98</v>
      </c>
      <c r="L2791" s="42" t="n">
        <v>0</v>
      </c>
      <c r="M2791" s="42" t="n">
        <v>0</v>
      </c>
      <c r="N2791" s="42" t="n">
        <v>-79.98</v>
      </c>
      <c r="O2791" s="42" t="n">
        <v>0</v>
      </c>
      <c r="P2791" s="42" t="n">
        <v>0</v>
      </c>
      <c r="Q2791" s="42" t="n">
        <v>0</v>
      </c>
      <c r="R2791" s="42" t="n">
        <v>0</v>
      </c>
      <c r="S2791" s="42">
        <f>N2791-(J2791-K2791)</f>
        <v/>
      </c>
      <c r="T2791">
        <f>IF(N2791=0,0,IF(AND(ABS(S2791)&gt;Calc!$B$8,ABS(S2791)/ABS(N2791)&gt;Calc!$B$9),1,0))</f>
        <v/>
      </c>
      <c r="U2791">
        <f>IF(AND(A2791=Calc!$B$3,OR(Calc!$B$6="*",G2791=Calc!$B$6),OR(Calc!$B$7="*",F2791=Calc!$B$7)),1,0)</f>
        <v/>
      </c>
      <c r="V2791">
        <f>IF(AND(U2791=1,J2791&gt;0),J2791+ROW()/1000000,0)</f>
        <v/>
      </c>
      <c r="W2791">
        <f>IF(AND(U2791=1,OR(N2791&lt;&gt;0,J2791&lt;&gt;0)),ABS(S2791)+ROW()/1000000,0)</f>
        <v/>
      </c>
      <c r="X2791">
        <f>IF(AND(U2791=1,T2791=1,C2791&lt;&gt;0),ABS(S2791)+ROW()/1000000,0)</f>
        <v/>
      </c>
    </row>
    <row r="2792">
      <c r="A2792" t="n">
        <v>202011</v>
      </c>
      <c r="B2792" t="inlineStr">
        <is>
          <t>11/2020</t>
        </is>
      </c>
      <c r="C2792" t="n">
        <v>6</v>
      </c>
      <c r="D2792" t="inlineStr">
        <is>
          <t>S06</t>
        </is>
      </c>
      <c r="E2792" t="inlineStr">
        <is>
          <t>Nexa Western Australia (S06)</t>
        </is>
      </c>
      <c r="F2792" t="inlineStr">
        <is>
          <t>Úc</t>
        </is>
      </c>
      <c r="G2792" t="inlineStr">
        <is>
          <t>POS</t>
        </is>
      </c>
      <c r="H2792" s="42" t="n">
        <v>1401.68</v>
      </c>
      <c r="I2792" s="42" t="n">
        <v>0</v>
      </c>
      <c r="J2792" s="42" t="n">
        <v>1401.68</v>
      </c>
      <c r="K2792" s="42" t="n">
        <v>0</v>
      </c>
      <c r="L2792" s="42" t="n">
        <v>3</v>
      </c>
      <c r="M2792" s="42" t="n">
        <v>10</v>
      </c>
      <c r="N2792" s="42" t="n">
        <v>1401.68</v>
      </c>
      <c r="O2792" s="42" t="n">
        <v>1401.68</v>
      </c>
      <c r="P2792" s="42" t="n">
        <v>0</v>
      </c>
      <c r="Q2792" s="42" t="n">
        <v>0</v>
      </c>
      <c r="R2792" s="42" t="n">
        <v>0</v>
      </c>
      <c r="S2792" s="42">
        <f>N2792-(J2792-K2792)</f>
        <v/>
      </c>
      <c r="T2792">
        <f>IF(N2792=0,0,IF(AND(ABS(S2792)&gt;Calc!$B$8,ABS(S2792)/ABS(N2792)&gt;Calc!$B$9),1,0))</f>
        <v/>
      </c>
      <c r="U2792">
        <f>IF(AND(A2792=Calc!$B$3,OR(Calc!$B$6="*",G2792=Calc!$B$6),OR(Calc!$B$7="*",F2792=Calc!$B$7)),1,0)</f>
        <v/>
      </c>
      <c r="V2792">
        <f>IF(AND(U2792=1,J2792&gt;0),J2792+ROW()/1000000,0)</f>
        <v/>
      </c>
      <c r="W2792">
        <f>IF(AND(U2792=1,OR(N2792&lt;&gt;0,J2792&lt;&gt;0)),ABS(S2792)+ROW()/1000000,0)</f>
        <v/>
      </c>
      <c r="X2792">
        <f>IF(AND(U2792=1,T2792=1,C2792&lt;&gt;0),ABS(S2792)+ROW()/1000000,0)</f>
        <v/>
      </c>
    </row>
    <row r="2793">
      <c r="A2793" t="n">
        <v>202011</v>
      </c>
      <c r="B2793" t="inlineStr">
        <is>
          <t>11/2020</t>
        </is>
      </c>
      <c r="C2793" t="n">
        <v>8</v>
      </c>
      <c r="D2793" t="inlineStr">
        <is>
          <t>S08</t>
        </is>
      </c>
      <c r="E2793" t="inlineStr">
        <is>
          <t>Nexa Newfoundland and Labrador (S08)</t>
        </is>
      </c>
      <c r="F2793" t="inlineStr">
        <is>
          <t>Canada</t>
        </is>
      </c>
      <c r="G2793" t="inlineStr">
        <is>
          <t>POS</t>
        </is>
      </c>
      <c r="H2793" s="42" t="n">
        <v>6431.88</v>
      </c>
      <c r="I2793" s="42" t="n">
        <v>488.17</v>
      </c>
      <c r="J2793" s="42" t="n">
        <v>5943.71</v>
      </c>
      <c r="K2793" s="42" t="n">
        <v>0</v>
      </c>
      <c r="L2793" s="42" t="n">
        <v>6</v>
      </c>
      <c r="M2793" s="42" t="n">
        <v>49</v>
      </c>
      <c r="N2793" s="42" t="n">
        <v>5943.71</v>
      </c>
      <c r="O2793" s="42" t="n">
        <v>5943.71</v>
      </c>
      <c r="P2793" s="42" t="n">
        <v>0</v>
      </c>
      <c r="Q2793" s="42" t="n">
        <v>0</v>
      </c>
      <c r="R2793" s="42" t="n">
        <v>0</v>
      </c>
      <c r="S2793" s="42">
        <f>N2793-(J2793-K2793)</f>
        <v/>
      </c>
      <c r="T2793">
        <f>IF(N2793=0,0,IF(AND(ABS(S2793)&gt;Calc!$B$8,ABS(S2793)/ABS(N2793)&gt;Calc!$B$9),1,0))</f>
        <v/>
      </c>
      <c r="U2793">
        <f>IF(AND(A2793=Calc!$B$3,OR(Calc!$B$6="*",G2793=Calc!$B$6),OR(Calc!$B$7="*",F2793=Calc!$B$7)),1,0)</f>
        <v/>
      </c>
      <c r="V2793">
        <f>IF(AND(U2793=1,J2793&gt;0),J2793+ROW()/1000000,0)</f>
        <v/>
      </c>
      <c r="W2793">
        <f>IF(AND(U2793=1,OR(N2793&lt;&gt;0,J2793&lt;&gt;0)),ABS(S2793)+ROW()/1000000,0)</f>
        <v/>
      </c>
      <c r="X2793">
        <f>IF(AND(U2793=1,T2793=1,C2793&lt;&gt;0),ABS(S2793)+ROW()/1000000,0)</f>
        <v/>
      </c>
    </row>
    <row r="2794">
      <c r="A2794" t="n">
        <v>202011</v>
      </c>
      <c r="B2794" t="inlineStr">
        <is>
          <t>11/2020</t>
        </is>
      </c>
      <c r="C2794" t="n">
        <v>9</v>
      </c>
      <c r="D2794" t="inlineStr">
        <is>
          <t>S09</t>
        </is>
      </c>
      <c r="E2794" t="inlineStr">
        <is>
          <t>Nexa Northwest Territories (S09)</t>
        </is>
      </c>
      <c r="F2794" t="inlineStr">
        <is>
          <t>Canada</t>
        </is>
      </c>
      <c r="G2794" t="inlineStr">
        <is>
          <t>POS</t>
        </is>
      </c>
      <c r="H2794" s="42" t="n">
        <v>12284.54</v>
      </c>
      <c r="I2794" s="42" t="n">
        <v>0</v>
      </c>
      <c r="J2794" s="42" t="n">
        <v>12284.54</v>
      </c>
      <c r="K2794" s="42" t="n">
        <v>0</v>
      </c>
      <c r="L2794" s="42" t="n">
        <v>4</v>
      </c>
      <c r="M2794" s="42" t="n">
        <v>56</v>
      </c>
      <c r="N2794" s="42" t="n">
        <v>12284.54</v>
      </c>
      <c r="O2794" s="42" t="n">
        <v>12284.54</v>
      </c>
      <c r="P2794" s="42" t="n">
        <v>0</v>
      </c>
      <c r="Q2794" s="42" t="n">
        <v>0</v>
      </c>
      <c r="R2794" s="42" t="n">
        <v>0</v>
      </c>
      <c r="S2794" s="42">
        <f>N2794-(J2794-K2794)</f>
        <v/>
      </c>
      <c r="T2794">
        <f>IF(N2794=0,0,IF(AND(ABS(S2794)&gt;Calc!$B$8,ABS(S2794)/ABS(N2794)&gt;Calc!$B$9),1,0))</f>
        <v/>
      </c>
      <c r="U2794">
        <f>IF(AND(A2794=Calc!$B$3,OR(Calc!$B$6="*",G2794=Calc!$B$6),OR(Calc!$B$7="*",F2794=Calc!$B$7)),1,0)</f>
        <v/>
      </c>
      <c r="V2794">
        <f>IF(AND(U2794=1,J2794&gt;0),J2794+ROW()/1000000,0)</f>
        <v/>
      </c>
      <c r="W2794">
        <f>IF(AND(U2794=1,OR(N2794&lt;&gt;0,J2794&lt;&gt;0)),ABS(S2794)+ROW()/1000000,0)</f>
        <v/>
      </c>
      <c r="X2794">
        <f>IF(AND(U2794=1,T2794=1,C2794&lt;&gt;0),ABS(S2794)+ROW()/1000000,0)</f>
        <v/>
      </c>
    </row>
    <row r="2795">
      <c r="A2795" t="n">
        <v>202011</v>
      </c>
      <c r="B2795" t="inlineStr">
        <is>
          <t>11/2020</t>
        </is>
      </c>
      <c r="C2795" t="n">
        <v>10</v>
      </c>
      <c r="D2795" t="inlineStr">
        <is>
          <t>S10</t>
        </is>
      </c>
      <c r="E2795" t="inlineStr">
        <is>
          <t>Nexa Nunavut (S10)</t>
        </is>
      </c>
      <c r="F2795" t="inlineStr">
        <is>
          <t>Canada</t>
        </is>
      </c>
      <c r="G2795" t="inlineStr">
        <is>
          <t>POS</t>
        </is>
      </c>
      <c r="H2795" s="42" t="n">
        <v>5287.79</v>
      </c>
      <c r="I2795" s="42" t="n">
        <v>0</v>
      </c>
      <c r="J2795" s="42" t="n">
        <v>5287.79</v>
      </c>
      <c r="K2795" s="42" t="n">
        <v>0</v>
      </c>
      <c r="L2795" s="42" t="n">
        <v>3</v>
      </c>
      <c r="M2795" s="42" t="n">
        <v>21</v>
      </c>
      <c r="N2795" s="42" t="n">
        <v>5287.79</v>
      </c>
      <c r="O2795" s="42" t="n">
        <v>5287.79</v>
      </c>
      <c r="P2795" s="42" t="n">
        <v>0</v>
      </c>
      <c r="Q2795" s="42" t="n">
        <v>0</v>
      </c>
      <c r="R2795" s="42" t="n">
        <v>0</v>
      </c>
      <c r="S2795" s="42">
        <f>N2795-(J2795-K2795)</f>
        <v/>
      </c>
      <c r="T2795">
        <f>IF(N2795=0,0,IF(AND(ABS(S2795)&gt;Calc!$B$8,ABS(S2795)/ABS(N2795)&gt;Calc!$B$9),1,0))</f>
        <v/>
      </c>
      <c r="U2795">
        <f>IF(AND(A2795=Calc!$B$3,OR(Calc!$B$6="*",G2795=Calc!$B$6),OR(Calc!$B$7="*",F2795=Calc!$B$7)),1,0)</f>
        <v/>
      </c>
      <c r="V2795">
        <f>IF(AND(U2795=1,J2795&gt;0),J2795+ROW()/1000000,0)</f>
        <v/>
      </c>
      <c r="W2795">
        <f>IF(AND(U2795=1,OR(N2795&lt;&gt;0,J2795&lt;&gt;0)),ABS(S2795)+ROW()/1000000,0)</f>
        <v/>
      </c>
      <c r="X2795">
        <f>IF(AND(U2795=1,T2795=1,C2795&lt;&gt;0),ABS(S2795)+ROW()/1000000,0)</f>
        <v/>
      </c>
    </row>
    <row r="2796">
      <c r="A2796" t="n">
        <v>202011</v>
      </c>
      <c r="B2796" t="inlineStr">
        <is>
          <t>11/2020</t>
        </is>
      </c>
      <c r="C2796" t="n">
        <v>14</v>
      </c>
      <c r="D2796" t="inlineStr">
        <is>
          <t>S14</t>
        </is>
      </c>
      <c r="E2796" t="inlineStr">
        <is>
          <t>Nexa Franche-Comté (S14)</t>
        </is>
      </c>
      <c r="F2796" t="inlineStr">
        <is>
          <t>Pháp</t>
        </is>
      </c>
      <c r="G2796" t="inlineStr">
        <is>
          <t>POS</t>
        </is>
      </c>
      <c r="H2796" s="42" t="n">
        <v>454.89</v>
      </c>
      <c r="I2796" s="42" t="n">
        <v>0</v>
      </c>
      <c r="J2796" s="42" t="n">
        <v>454.89</v>
      </c>
      <c r="K2796" s="42" t="n">
        <v>0</v>
      </c>
      <c r="L2796" s="42" t="n">
        <v>1</v>
      </c>
      <c r="M2796" s="42" t="n">
        <v>3</v>
      </c>
      <c r="N2796" s="42" t="n">
        <v>454.89</v>
      </c>
      <c r="O2796" s="42" t="n">
        <v>454.89</v>
      </c>
      <c r="P2796" s="42" t="n">
        <v>0</v>
      </c>
      <c r="Q2796" s="42" t="n">
        <v>0</v>
      </c>
      <c r="R2796" s="42" t="n">
        <v>0</v>
      </c>
      <c r="S2796" s="42">
        <f>N2796-(J2796-K2796)</f>
        <v/>
      </c>
      <c r="T2796">
        <f>IF(N2796=0,0,IF(AND(ABS(S2796)&gt;Calc!$B$8,ABS(S2796)/ABS(N2796)&gt;Calc!$B$9),1,0))</f>
        <v/>
      </c>
      <c r="U2796">
        <f>IF(AND(A2796=Calc!$B$3,OR(Calc!$B$6="*",G2796=Calc!$B$6),OR(Calc!$B$7="*",F2796=Calc!$B$7)),1,0)</f>
        <v/>
      </c>
      <c r="V2796">
        <f>IF(AND(U2796=1,J2796&gt;0),J2796+ROW()/1000000,0)</f>
        <v/>
      </c>
      <c r="W2796">
        <f>IF(AND(U2796=1,OR(N2796&lt;&gt;0,J2796&lt;&gt;0)),ABS(S2796)+ROW()/1000000,0)</f>
        <v/>
      </c>
      <c r="X2796">
        <f>IF(AND(U2796=1,T2796=1,C2796&lt;&gt;0),ABS(S2796)+ROW()/1000000,0)</f>
        <v/>
      </c>
    </row>
    <row r="2797">
      <c r="A2797" t="n">
        <v>202011</v>
      </c>
      <c r="B2797" t="inlineStr">
        <is>
          <t>11/2020</t>
        </is>
      </c>
      <c r="C2797" t="n">
        <v>15</v>
      </c>
      <c r="D2797" t="inlineStr">
        <is>
          <t>S15</t>
        </is>
      </c>
      <c r="E2797" t="inlineStr">
        <is>
          <t>Nexa La Réunion (S15)</t>
        </is>
      </c>
      <c r="F2797" t="inlineStr">
        <is>
          <t>Pháp</t>
        </is>
      </c>
      <c r="G2797" t="inlineStr">
        <is>
          <t>POS</t>
        </is>
      </c>
      <c r="H2797" s="42" t="n">
        <v>830.64</v>
      </c>
      <c r="I2797" s="42" t="n">
        <v>0</v>
      </c>
      <c r="J2797" s="42" t="n">
        <v>830.64</v>
      </c>
      <c r="K2797" s="42" t="n">
        <v>173.64</v>
      </c>
      <c r="L2797" s="42" t="n">
        <v>1</v>
      </c>
      <c r="M2797" s="42" t="n">
        <v>6</v>
      </c>
      <c r="N2797" s="42" t="n">
        <v>657</v>
      </c>
      <c r="O2797" s="42" t="n">
        <v>830.64</v>
      </c>
      <c r="P2797" s="42" t="n">
        <v>0</v>
      </c>
      <c r="Q2797" s="42" t="n">
        <v>0</v>
      </c>
      <c r="R2797" s="42" t="n">
        <v>0</v>
      </c>
      <c r="S2797" s="42">
        <f>N2797-(J2797-K2797)</f>
        <v/>
      </c>
      <c r="T2797">
        <f>IF(N2797=0,0,IF(AND(ABS(S2797)&gt;Calc!$B$8,ABS(S2797)/ABS(N2797)&gt;Calc!$B$9),1,0))</f>
        <v/>
      </c>
      <c r="U2797">
        <f>IF(AND(A2797=Calc!$B$3,OR(Calc!$B$6="*",G2797=Calc!$B$6),OR(Calc!$B$7="*",F2797=Calc!$B$7)),1,0)</f>
        <v/>
      </c>
      <c r="V2797">
        <f>IF(AND(U2797=1,J2797&gt;0),J2797+ROW()/1000000,0)</f>
        <v/>
      </c>
      <c r="W2797">
        <f>IF(AND(U2797=1,OR(N2797&lt;&gt;0,J2797&lt;&gt;0)),ABS(S2797)+ROW()/1000000,0)</f>
        <v/>
      </c>
      <c r="X2797">
        <f>IF(AND(U2797=1,T2797=1,C2797&lt;&gt;0),ABS(S2797)+ROW()/1000000,0)</f>
        <v/>
      </c>
    </row>
    <row r="2798">
      <c r="A2798" t="n">
        <v>202011</v>
      </c>
      <c r="B2798" t="inlineStr">
        <is>
          <t>11/2020</t>
        </is>
      </c>
      <c r="C2798" t="n">
        <v>16</v>
      </c>
      <c r="D2798" t="inlineStr">
        <is>
          <t>S16</t>
        </is>
      </c>
      <c r="E2798" t="inlineStr">
        <is>
          <t>Nexa Limousin (S16)</t>
        </is>
      </c>
      <c r="F2798" t="inlineStr">
        <is>
          <t>Pháp</t>
        </is>
      </c>
      <c r="G2798" t="inlineStr">
        <is>
          <t>POS</t>
        </is>
      </c>
      <c r="H2798" s="42" t="n">
        <v>3226.86</v>
      </c>
      <c r="I2798" s="42" t="n">
        <v>0</v>
      </c>
      <c r="J2798" s="42" t="n">
        <v>3226.86</v>
      </c>
      <c r="K2798" s="42" t="n">
        <v>0</v>
      </c>
      <c r="L2798" s="42" t="n">
        <v>3</v>
      </c>
      <c r="M2798" s="42" t="n">
        <v>15</v>
      </c>
      <c r="N2798" s="42" t="n">
        <v>3226.86</v>
      </c>
      <c r="O2798" s="42" t="n">
        <v>3226.86</v>
      </c>
      <c r="P2798" s="42" t="n">
        <v>1</v>
      </c>
      <c r="Q2798" s="42" t="n">
        <v>0</v>
      </c>
      <c r="R2798" s="42" t="n">
        <v>0</v>
      </c>
      <c r="S2798" s="42">
        <f>N2798-(J2798-K2798)</f>
        <v/>
      </c>
      <c r="T2798">
        <f>IF(N2798=0,0,IF(AND(ABS(S2798)&gt;Calc!$B$8,ABS(S2798)/ABS(N2798)&gt;Calc!$B$9),1,0))</f>
        <v/>
      </c>
      <c r="U2798">
        <f>IF(AND(A2798=Calc!$B$3,OR(Calc!$B$6="*",G2798=Calc!$B$6),OR(Calc!$B$7="*",F2798=Calc!$B$7)),1,0)</f>
        <v/>
      </c>
      <c r="V2798">
        <f>IF(AND(U2798=1,J2798&gt;0),J2798+ROW()/1000000,0)</f>
        <v/>
      </c>
      <c r="W2798">
        <f>IF(AND(U2798=1,OR(N2798&lt;&gt;0,J2798&lt;&gt;0)),ABS(S2798)+ROW()/1000000,0)</f>
        <v/>
      </c>
      <c r="X2798">
        <f>IF(AND(U2798=1,T2798=1,C2798&lt;&gt;0),ABS(S2798)+ROW()/1000000,0)</f>
        <v/>
      </c>
    </row>
    <row r="2799">
      <c r="A2799" t="n">
        <v>202011</v>
      </c>
      <c r="B2799" t="inlineStr">
        <is>
          <t>11/2020</t>
        </is>
      </c>
      <c r="C2799" t="n">
        <v>17</v>
      </c>
      <c r="D2799" t="inlineStr">
        <is>
          <t>S17</t>
        </is>
      </c>
      <c r="E2799" t="inlineStr">
        <is>
          <t>Nexa Martinique (S17)</t>
        </is>
      </c>
      <c r="F2799" t="inlineStr">
        <is>
          <t>Pháp</t>
        </is>
      </c>
      <c r="G2799" t="inlineStr">
        <is>
          <t>POS</t>
        </is>
      </c>
      <c r="H2799" s="42" t="n">
        <v>877.5</v>
      </c>
      <c r="I2799" s="42" t="n">
        <v>131.62</v>
      </c>
      <c r="J2799" s="42" t="n">
        <v>745.88</v>
      </c>
      <c r="K2799" s="42" t="n">
        <v>0</v>
      </c>
      <c r="L2799" s="42" t="n">
        <v>1</v>
      </c>
      <c r="M2799" s="42" t="n">
        <v>1</v>
      </c>
      <c r="N2799" s="42" t="n">
        <v>745.88</v>
      </c>
      <c r="O2799" s="42" t="n">
        <v>745.88</v>
      </c>
      <c r="P2799" s="42" t="n">
        <v>0</v>
      </c>
      <c r="Q2799" s="42" t="n">
        <v>0</v>
      </c>
      <c r="R2799" s="42" t="n">
        <v>0</v>
      </c>
      <c r="S2799" s="42">
        <f>N2799-(J2799-K2799)</f>
        <v/>
      </c>
      <c r="T2799">
        <f>IF(N2799=0,0,IF(AND(ABS(S2799)&gt;Calc!$B$8,ABS(S2799)/ABS(N2799)&gt;Calc!$B$9),1,0))</f>
        <v/>
      </c>
      <c r="U2799">
        <f>IF(AND(A2799=Calc!$B$3,OR(Calc!$B$6="*",G2799=Calc!$B$6),OR(Calc!$B$7="*",F2799=Calc!$B$7)),1,0)</f>
        <v/>
      </c>
      <c r="V2799">
        <f>IF(AND(U2799=1,J2799&gt;0),J2799+ROW()/1000000,0)</f>
        <v/>
      </c>
      <c r="W2799">
        <f>IF(AND(U2799=1,OR(N2799&lt;&gt;0,J2799&lt;&gt;0)),ABS(S2799)+ROW()/1000000,0)</f>
        <v/>
      </c>
      <c r="X2799">
        <f>IF(AND(U2799=1,T2799=1,C2799&lt;&gt;0),ABS(S2799)+ROW()/1000000,0)</f>
        <v/>
      </c>
    </row>
    <row r="2800">
      <c r="A2800" t="n">
        <v>202011</v>
      </c>
      <c r="B2800" t="inlineStr">
        <is>
          <t>11/2020</t>
        </is>
      </c>
      <c r="C2800" t="n">
        <v>18</v>
      </c>
      <c r="D2800" t="inlineStr">
        <is>
          <t>S18</t>
        </is>
      </c>
      <c r="E2800" t="inlineStr">
        <is>
          <t>Nexa Mayotte (S18)</t>
        </is>
      </c>
      <c r="F2800" t="inlineStr">
        <is>
          <t>Pháp</t>
        </is>
      </c>
      <c r="G2800" t="inlineStr">
        <is>
          <t>POS</t>
        </is>
      </c>
      <c r="H2800" s="42" t="n">
        <v>555.74</v>
      </c>
      <c r="I2800" s="42" t="n">
        <v>0</v>
      </c>
      <c r="J2800" s="42" t="n">
        <v>555.74</v>
      </c>
      <c r="K2800" s="42" t="n">
        <v>0</v>
      </c>
      <c r="L2800" s="42" t="n">
        <v>1</v>
      </c>
      <c r="M2800" s="42" t="n">
        <v>4</v>
      </c>
      <c r="N2800" s="42" t="n">
        <v>555.74</v>
      </c>
      <c r="O2800" s="42" t="n">
        <v>555.74</v>
      </c>
      <c r="P2800" s="42" t="n">
        <v>0</v>
      </c>
      <c r="Q2800" s="42" t="n">
        <v>0</v>
      </c>
      <c r="R2800" s="42" t="n">
        <v>0</v>
      </c>
      <c r="S2800" s="42">
        <f>N2800-(J2800-K2800)</f>
        <v/>
      </c>
      <c r="T2800">
        <f>IF(N2800=0,0,IF(AND(ABS(S2800)&gt;Calc!$B$8,ABS(S2800)/ABS(N2800)&gt;Calc!$B$9),1,0))</f>
        <v/>
      </c>
      <c r="U2800">
        <f>IF(AND(A2800=Calc!$B$3,OR(Calc!$B$6="*",G2800=Calc!$B$6),OR(Calc!$B$7="*",F2800=Calc!$B$7)),1,0)</f>
        <v/>
      </c>
      <c r="V2800">
        <f>IF(AND(U2800=1,J2800&gt;0),J2800+ROW()/1000000,0)</f>
        <v/>
      </c>
      <c r="W2800">
        <f>IF(AND(U2800=1,OR(N2800&lt;&gt;0,J2800&lt;&gt;0)),ABS(S2800)+ROW()/1000000,0)</f>
        <v/>
      </c>
      <c r="X2800">
        <f>IF(AND(U2800=1,T2800=1,C2800&lt;&gt;0),ABS(S2800)+ROW()/1000000,0)</f>
        <v/>
      </c>
    </row>
    <row r="2801">
      <c r="A2801" t="n">
        <v>202011</v>
      </c>
      <c r="B2801" t="inlineStr">
        <is>
          <t>11/2020</t>
        </is>
      </c>
      <c r="C2801" t="n">
        <v>22</v>
      </c>
      <c r="D2801" t="inlineStr">
        <is>
          <t>S22</t>
        </is>
      </c>
      <c r="E2801" t="inlineStr">
        <is>
          <t>Nexa Freistaat Thüringen (S22)</t>
        </is>
      </c>
      <c r="F2801" t="inlineStr">
        <is>
          <t>Đức</t>
        </is>
      </c>
      <c r="G2801" t="inlineStr">
        <is>
          <t>POS</t>
        </is>
      </c>
      <c r="H2801" s="42" t="n">
        <v>1495</v>
      </c>
      <c r="I2801" s="42" t="n">
        <v>0</v>
      </c>
      <c r="J2801" s="42" t="n">
        <v>1495</v>
      </c>
      <c r="K2801" s="42" t="n">
        <v>0</v>
      </c>
      <c r="L2801" s="42" t="n">
        <v>1</v>
      </c>
      <c r="M2801" s="42" t="n">
        <v>5</v>
      </c>
      <c r="N2801" s="42" t="n">
        <v>1495</v>
      </c>
      <c r="O2801" s="42" t="n">
        <v>1495</v>
      </c>
      <c r="P2801" s="42" t="n">
        <v>0</v>
      </c>
      <c r="Q2801" s="42" t="n">
        <v>0</v>
      </c>
      <c r="R2801" s="42" t="n">
        <v>0</v>
      </c>
      <c r="S2801" s="42">
        <f>N2801-(J2801-K2801)</f>
        <v/>
      </c>
      <c r="T2801">
        <f>IF(N2801=0,0,IF(AND(ABS(S2801)&gt;Calc!$B$8,ABS(S2801)/ABS(N2801)&gt;Calc!$B$9),1,0))</f>
        <v/>
      </c>
      <c r="U2801">
        <f>IF(AND(A2801=Calc!$B$3,OR(Calc!$B$6="*",G2801=Calc!$B$6),OR(Calc!$B$7="*",F2801=Calc!$B$7)),1,0)</f>
        <v/>
      </c>
      <c r="V2801">
        <f>IF(AND(U2801=1,J2801&gt;0),J2801+ROW()/1000000,0)</f>
        <v/>
      </c>
      <c r="W2801">
        <f>IF(AND(U2801=1,OR(N2801&lt;&gt;0,J2801&lt;&gt;0)),ABS(S2801)+ROW()/1000000,0)</f>
        <v/>
      </c>
      <c r="X2801">
        <f>IF(AND(U2801=1,T2801=1,C2801&lt;&gt;0),ABS(S2801)+ROW()/1000000,0)</f>
        <v/>
      </c>
    </row>
    <row r="2802">
      <c r="A2802" t="n">
        <v>202011</v>
      </c>
      <c r="B2802" t="inlineStr">
        <is>
          <t>11/2020</t>
        </is>
      </c>
      <c r="C2802" t="n">
        <v>23</v>
      </c>
      <c r="D2802" t="inlineStr">
        <is>
          <t>S23</t>
        </is>
      </c>
      <c r="E2802" t="inlineStr">
        <is>
          <t>Nexa Hamburg (S23)</t>
        </is>
      </c>
      <c r="F2802" t="inlineStr">
        <is>
          <t>Đức</t>
        </is>
      </c>
      <c r="G2802" t="inlineStr">
        <is>
          <t>POS</t>
        </is>
      </c>
      <c r="H2802" s="42" t="n">
        <v>9139.040000000001</v>
      </c>
      <c r="I2802" s="42" t="n">
        <v>0</v>
      </c>
      <c r="J2802" s="42" t="n">
        <v>9139.040000000001</v>
      </c>
      <c r="K2802" s="42" t="n">
        <v>0</v>
      </c>
      <c r="L2802" s="42" t="n">
        <v>3</v>
      </c>
      <c r="M2802" s="42" t="n">
        <v>25</v>
      </c>
      <c r="N2802" s="42" t="n">
        <v>9139.040000000001</v>
      </c>
      <c r="O2802" s="42" t="n">
        <v>9139.040000000001</v>
      </c>
      <c r="P2802" s="42" t="n">
        <v>0</v>
      </c>
      <c r="Q2802" s="42" t="n">
        <v>0</v>
      </c>
      <c r="R2802" s="42" t="n">
        <v>0</v>
      </c>
      <c r="S2802" s="42">
        <f>N2802-(J2802-K2802)</f>
        <v/>
      </c>
      <c r="T2802">
        <f>IF(N2802=0,0,IF(AND(ABS(S2802)&gt;Calc!$B$8,ABS(S2802)/ABS(N2802)&gt;Calc!$B$9),1,0))</f>
        <v/>
      </c>
      <c r="U2802">
        <f>IF(AND(A2802=Calc!$B$3,OR(Calc!$B$6="*",G2802=Calc!$B$6),OR(Calc!$B$7="*",F2802=Calc!$B$7)),1,0)</f>
        <v/>
      </c>
      <c r="V2802">
        <f>IF(AND(U2802=1,J2802&gt;0),J2802+ROW()/1000000,0)</f>
        <v/>
      </c>
      <c r="W2802">
        <f>IF(AND(U2802=1,OR(N2802&lt;&gt;0,J2802&lt;&gt;0)),ABS(S2802)+ROW()/1000000,0)</f>
        <v/>
      </c>
      <c r="X2802">
        <f>IF(AND(U2802=1,T2802=1,C2802&lt;&gt;0),ABS(S2802)+ROW()/1000000,0)</f>
        <v/>
      </c>
    </row>
    <row r="2803">
      <c r="A2803" t="n">
        <v>202011</v>
      </c>
      <c r="B2803" t="inlineStr">
        <is>
          <t>11/2020</t>
        </is>
      </c>
      <c r="C2803" t="n">
        <v>24</v>
      </c>
      <c r="D2803" t="inlineStr">
        <is>
          <t>S24</t>
        </is>
      </c>
      <c r="E2803" t="inlineStr">
        <is>
          <t>Nexa Hessen (S24)</t>
        </is>
      </c>
      <c r="F2803" t="inlineStr">
        <is>
          <t>Đức</t>
        </is>
      </c>
      <c r="G2803" t="inlineStr">
        <is>
          <t>POS</t>
        </is>
      </c>
      <c r="H2803" s="42" t="n">
        <v>10608.56</v>
      </c>
      <c r="I2803" s="42" t="n">
        <v>0</v>
      </c>
      <c r="J2803" s="42" t="n">
        <v>10608.56</v>
      </c>
      <c r="K2803" s="42" t="n">
        <v>12.99</v>
      </c>
      <c r="L2803" s="42" t="n">
        <v>3</v>
      </c>
      <c r="M2803" s="42" t="n">
        <v>19</v>
      </c>
      <c r="N2803" s="42" t="n">
        <v>10595.57</v>
      </c>
      <c r="O2803" s="42" t="n">
        <v>10608.56</v>
      </c>
      <c r="P2803" s="42" t="n">
        <v>0</v>
      </c>
      <c r="Q2803" s="42" t="n">
        <v>0</v>
      </c>
      <c r="R2803" s="42" t="n">
        <v>0</v>
      </c>
      <c r="S2803" s="42">
        <f>N2803-(J2803-K2803)</f>
        <v/>
      </c>
      <c r="T2803">
        <f>IF(N2803=0,0,IF(AND(ABS(S2803)&gt;Calc!$B$8,ABS(S2803)/ABS(N2803)&gt;Calc!$B$9),1,0))</f>
        <v/>
      </c>
      <c r="U2803">
        <f>IF(AND(A2803=Calc!$B$3,OR(Calc!$B$6="*",G2803=Calc!$B$6),OR(Calc!$B$7="*",F2803=Calc!$B$7)),1,0)</f>
        <v/>
      </c>
      <c r="V2803">
        <f>IF(AND(U2803=1,J2803&gt;0),J2803+ROW()/1000000,0)</f>
        <v/>
      </c>
      <c r="W2803">
        <f>IF(AND(U2803=1,OR(N2803&lt;&gt;0,J2803&lt;&gt;0)),ABS(S2803)+ROW()/1000000,0)</f>
        <v/>
      </c>
      <c r="X2803">
        <f>IF(AND(U2803=1,T2803=1,C2803&lt;&gt;0),ABS(S2803)+ROW()/1000000,0)</f>
        <v/>
      </c>
    </row>
    <row r="2804">
      <c r="A2804" t="n">
        <v>202011</v>
      </c>
      <c r="B2804" t="inlineStr">
        <is>
          <t>11/2020</t>
        </is>
      </c>
      <c r="C2804" t="n">
        <v>26</v>
      </c>
      <c r="D2804" t="inlineStr">
        <is>
          <t>S26</t>
        </is>
      </c>
      <c r="E2804" t="inlineStr">
        <is>
          <t>Nexa Saarland (S26)</t>
        </is>
      </c>
      <c r="F2804" t="inlineStr">
        <is>
          <t>Đức</t>
        </is>
      </c>
      <c r="G2804" t="inlineStr">
        <is>
          <t>POS</t>
        </is>
      </c>
      <c r="H2804" s="42" t="n">
        <v>497.39</v>
      </c>
      <c r="I2804" s="42" t="n">
        <v>74.61</v>
      </c>
      <c r="J2804" s="42" t="n">
        <v>422.78</v>
      </c>
      <c r="K2804" s="42" t="n">
        <v>0</v>
      </c>
      <c r="L2804" s="42" t="n">
        <v>1</v>
      </c>
      <c r="M2804" s="42" t="n">
        <v>7</v>
      </c>
      <c r="N2804" s="42" t="n">
        <v>422.78</v>
      </c>
      <c r="O2804" s="42" t="n">
        <v>422.78</v>
      </c>
      <c r="P2804" s="42" t="n">
        <v>0</v>
      </c>
      <c r="Q2804" s="42" t="n">
        <v>0</v>
      </c>
      <c r="R2804" s="42" t="n">
        <v>0</v>
      </c>
      <c r="S2804" s="42">
        <f>N2804-(J2804-K2804)</f>
        <v/>
      </c>
      <c r="T2804">
        <f>IF(N2804=0,0,IF(AND(ABS(S2804)&gt;Calc!$B$8,ABS(S2804)/ABS(N2804)&gt;Calc!$B$9),1,0))</f>
        <v/>
      </c>
      <c r="U2804">
        <f>IF(AND(A2804=Calc!$B$3,OR(Calc!$B$6="*",G2804=Calc!$B$6),OR(Calc!$B$7="*",F2804=Calc!$B$7)),1,0)</f>
        <v/>
      </c>
      <c r="V2804">
        <f>IF(AND(U2804=1,J2804&gt;0),J2804+ROW()/1000000,0)</f>
        <v/>
      </c>
      <c r="W2804">
        <f>IF(AND(U2804=1,OR(N2804&lt;&gt;0,J2804&lt;&gt;0)),ABS(S2804)+ROW()/1000000,0)</f>
        <v/>
      </c>
      <c r="X2804">
        <f>IF(AND(U2804=1,T2804=1,C2804&lt;&gt;0),ABS(S2804)+ROW()/1000000,0)</f>
        <v/>
      </c>
    </row>
    <row r="2805">
      <c r="A2805" t="n">
        <v>202011</v>
      </c>
      <c r="B2805" t="inlineStr">
        <is>
          <t>11/2020</t>
        </is>
      </c>
      <c r="C2805" t="n">
        <v>27</v>
      </c>
      <c r="D2805" t="inlineStr">
        <is>
          <t>S27</t>
        </is>
      </c>
      <c r="E2805" t="inlineStr">
        <is>
          <t>Nexa Sachsen-Anhalt (S27)</t>
        </is>
      </c>
      <c r="F2805" t="inlineStr">
        <is>
          <t>Đức</t>
        </is>
      </c>
      <c r="G2805" t="inlineStr">
        <is>
          <t>POS</t>
        </is>
      </c>
      <c r="H2805" s="42" t="n">
        <v>5316.83</v>
      </c>
      <c r="I2805" s="42" t="n">
        <v>90</v>
      </c>
      <c r="J2805" s="42" t="n">
        <v>5226.83</v>
      </c>
      <c r="K2805" s="42" t="n">
        <v>499</v>
      </c>
      <c r="L2805" s="42" t="n">
        <v>2</v>
      </c>
      <c r="M2805" s="42" t="n">
        <v>23</v>
      </c>
      <c r="N2805" s="42" t="n">
        <v>4727.83</v>
      </c>
      <c r="O2805" s="42" t="n">
        <v>5226.83</v>
      </c>
      <c r="P2805" s="42" t="n">
        <v>0</v>
      </c>
      <c r="Q2805" s="42" t="n">
        <v>0</v>
      </c>
      <c r="R2805" s="42" t="n">
        <v>0</v>
      </c>
      <c r="S2805" s="42">
        <f>N2805-(J2805-K2805)</f>
        <v/>
      </c>
      <c r="T2805">
        <f>IF(N2805=0,0,IF(AND(ABS(S2805)&gt;Calc!$B$8,ABS(S2805)/ABS(N2805)&gt;Calc!$B$9),1,0))</f>
        <v/>
      </c>
      <c r="U2805">
        <f>IF(AND(A2805=Calc!$B$3,OR(Calc!$B$6="*",G2805=Calc!$B$6),OR(Calc!$B$7="*",F2805=Calc!$B$7)),1,0)</f>
        <v/>
      </c>
      <c r="V2805">
        <f>IF(AND(U2805=1,J2805&gt;0),J2805+ROW()/1000000,0)</f>
        <v/>
      </c>
      <c r="W2805">
        <f>IF(AND(U2805=1,OR(N2805&lt;&gt;0,J2805&lt;&gt;0)),ABS(S2805)+ROW()/1000000,0)</f>
        <v/>
      </c>
      <c r="X2805">
        <f>IF(AND(U2805=1,T2805=1,C2805&lt;&gt;0),ABS(S2805)+ROW()/1000000,0)</f>
        <v/>
      </c>
    </row>
    <row r="2806">
      <c r="A2806" t="n">
        <v>202011</v>
      </c>
      <c r="B2806" t="inlineStr">
        <is>
          <t>11/2020</t>
        </is>
      </c>
      <c r="C2806" t="n">
        <v>31</v>
      </c>
      <c r="D2806" t="inlineStr">
        <is>
          <t>S31</t>
        </is>
      </c>
      <c r="E2806" t="inlineStr">
        <is>
          <t>Nexa Drenthe (S31)</t>
        </is>
      </c>
      <c r="F2806" t="inlineStr">
        <is>
          <t>Hà Lan</t>
        </is>
      </c>
      <c r="G2806" t="inlineStr">
        <is>
          <t>POS</t>
        </is>
      </c>
      <c r="H2806" s="42" t="n">
        <v>442.16</v>
      </c>
      <c r="I2806" s="42" t="n">
        <v>66.31999999999999</v>
      </c>
      <c r="J2806" s="42" t="n">
        <v>375.84</v>
      </c>
      <c r="K2806" s="42" t="n">
        <v>0</v>
      </c>
      <c r="L2806" s="42" t="n">
        <v>1</v>
      </c>
      <c r="M2806" s="42" t="n">
        <v>8</v>
      </c>
      <c r="N2806" s="42" t="n">
        <v>375.84</v>
      </c>
      <c r="O2806" s="42" t="n">
        <v>375.84</v>
      </c>
      <c r="P2806" s="42" t="n">
        <v>0</v>
      </c>
      <c r="Q2806" s="42" t="n">
        <v>0</v>
      </c>
      <c r="R2806" s="42" t="n">
        <v>0</v>
      </c>
      <c r="S2806" s="42">
        <f>N2806-(J2806-K2806)</f>
        <v/>
      </c>
      <c r="T2806">
        <f>IF(N2806=0,0,IF(AND(ABS(S2806)&gt;Calc!$B$8,ABS(S2806)/ABS(N2806)&gt;Calc!$B$9),1,0))</f>
        <v/>
      </c>
      <c r="U2806">
        <f>IF(AND(A2806=Calc!$B$3,OR(Calc!$B$6="*",G2806=Calc!$B$6),OR(Calc!$B$7="*",F2806=Calc!$B$7)),1,0)</f>
        <v/>
      </c>
      <c r="V2806">
        <f>IF(AND(U2806=1,J2806&gt;0),J2806+ROW()/1000000,0)</f>
        <v/>
      </c>
      <c r="W2806">
        <f>IF(AND(U2806=1,OR(N2806&lt;&gt;0,J2806&lt;&gt;0)),ABS(S2806)+ROW()/1000000,0)</f>
        <v/>
      </c>
      <c r="X2806">
        <f>IF(AND(U2806=1,T2806=1,C2806&lt;&gt;0),ABS(S2806)+ROW()/1000000,0)</f>
        <v/>
      </c>
    </row>
    <row r="2807">
      <c r="A2807" t="n">
        <v>202011</v>
      </c>
      <c r="B2807" t="inlineStr">
        <is>
          <t>11/2020</t>
        </is>
      </c>
      <c r="C2807" t="n">
        <v>32</v>
      </c>
      <c r="D2807" t="inlineStr">
        <is>
          <t>S32</t>
        </is>
      </c>
      <c r="E2807" t="inlineStr">
        <is>
          <t>Nexa Flevoland (S32)</t>
        </is>
      </c>
      <c r="F2807" t="inlineStr">
        <is>
          <t>Hà Lan</t>
        </is>
      </c>
      <c r="G2807" t="inlineStr">
        <is>
          <t>POS</t>
        </is>
      </c>
      <c r="H2807" s="42" t="n">
        <v>4.74</v>
      </c>
      <c r="I2807" s="42" t="n">
        <v>0</v>
      </c>
      <c r="J2807" s="42" t="n">
        <v>4.74</v>
      </c>
      <c r="K2807" s="42" t="n">
        <v>4.74</v>
      </c>
      <c r="L2807" s="42" t="n">
        <v>1</v>
      </c>
      <c r="M2807" s="42" t="n">
        <v>1</v>
      </c>
      <c r="N2807" s="42" t="n">
        <v>0</v>
      </c>
      <c r="O2807" s="42" t="n">
        <v>4.74</v>
      </c>
      <c r="P2807" s="42" t="n">
        <v>0</v>
      </c>
      <c r="Q2807" s="42" t="n">
        <v>0</v>
      </c>
      <c r="R2807" s="42" t="n">
        <v>0</v>
      </c>
      <c r="S2807" s="42">
        <f>N2807-(J2807-K2807)</f>
        <v/>
      </c>
      <c r="T2807">
        <f>IF(N2807=0,0,IF(AND(ABS(S2807)&gt;Calc!$B$8,ABS(S2807)/ABS(N2807)&gt;Calc!$B$9),1,0))</f>
        <v/>
      </c>
      <c r="U2807">
        <f>IF(AND(A2807=Calc!$B$3,OR(Calc!$B$6="*",G2807=Calc!$B$6),OR(Calc!$B$7="*",F2807=Calc!$B$7)),1,0)</f>
        <v/>
      </c>
      <c r="V2807">
        <f>IF(AND(U2807=1,J2807&gt;0),J2807+ROW()/1000000,0)</f>
        <v/>
      </c>
      <c r="W2807">
        <f>IF(AND(U2807=1,OR(N2807&lt;&gt;0,J2807&lt;&gt;0)),ABS(S2807)+ROW()/1000000,0)</f>
        <v/>
      </c>
      <c r="X2807">
        <f>IF(AND(U2807=1,T2807=1,C2807&lt;&gt;0),ABS(S2807)+ROW()/1000000,0)</f>
        <v/>
      </c>
    </row>
    <row r="2808">
      <c r="A2808" t="n">
        <v>202011</v>
      </c>
      <c r="B2808" t="inlineStr">
        <is>
          <t>11/2020</t>
        </is>
      </c>
      <c r="C2808" t="n">
        <v>33</v>
      </c>
      <c r="D2808" t="inlineStr">
        <is>
          <t>S33</t>
        </is>
      </c>
      <c r="E2808" t="inlineStr">
        <is>
          <t>Nexa Friesland (S33)</t>
        </is>
      </c>
      <c r="F2808" t="inlineStr">
        <is>
          <t>Hà Lan</t>
        </is>
      </c>
      <c r="G2808" t="inlineStr">
        <is>
          <t>POS</t>
        </is>
      </c>
      <c r="H2808" s="42" t="n">
        <v>1623.78</v>
      </c>
      <c r="I2808" s="42" t="n">
        <v>0</v>
      </c>
      <c r="J2808" s="42" t="n">
        <v>1623.78</v>
      </c>
      <c r="K2808" s="42" t="n">
        <v>0</v>
      </c>
      <c r="L2808" s="42" t="n">
        <v>2</v>
      </c>
      <c r="M2808" s="42" t="n">
        <v>14</v>
      </c>
      <c r="N2808" s="42" t="n">
        <v>1623.78</v>
      </c>
      <c r="O2808" s="42" t="n">
        <v>1623.78</v>
      </c>
      <c r="P2808" s="42" t="n">
        <v>0</v>
      </c>
      <c r="Q2808" s="42" t="n">
        <v>0</v>
      </c>
      <c r="R2808" s="42" t="n">
        <v>0</v>
      </c>
      <c r="S2808" s="42">
        <f>N2808-(J2808-K2808)</f>
        <v/>
      </c>
      <c r="T2808">
        <f>IF(N2808=0,0,IF(AND(ABS(S2808)&gt;Calc!$B$8,ABS(S2808)/ABS(N2808)&gt;Calc!$B$9),1,0))</f>
        <v/>
      </c>
      <c r="U2808">
        <f>IF(AND(A2808=Calc!$B$3,OR(Calc!$B$6="*",G2808=Calc!$B$6),OR(Calc!$B$7="*",F2808=Calc!$B$7)),1,0)</f>
        <v/>
      </c>
      <c r="V2808">
        <f>IF(AND(U2808=1,J2808&gt;0),J2808+ROW()/1000000,0)</f>
        <v/>
      </c>
      <c r="W2808">
        <f>IF(AND(U2808=1,OR(N2808&lt;&gt;0,J2808&lt;&gt;0)),ABS(S2808)+ROW()/1000000,0)</f>
        <v/>
      </c>
      <c r="X2808">
        <f>IF(AND(U2808=1,T2808=1,C2808&lt;&gt;0),ABS(S2808)+ROW()/1000000,0)</f>
        <v/>
      </c>
    </row>
    <row r="2809">
      <c r="A2809" t="n">
        <v>202011</v>
      </c>
      <c r="B2809" t="inlineStr">
        <is>
          <t>11/2020</t>
        </is>
      </c>
      <c r="C2809" t="n">
        <v>37</v>
      </c>
      <c r="D2809" t="inlineStr">
        <is>
          <t>S37</t>
        </is>
      </c>
      <c r="E2809" t="inlineStr">
        <is>
          <t>Nexa Ayrshire (S37)</t>
        </is>
      </c>
      <c r="F2809" t="inlineStr">
        <is>
          <t>Anh</t>
        </is>
      </c>
      <c r="G2809" t="inlineStr">
        <is>
          <t>POS</t>
        </is>
      </c>
      <c r="H2809" s="42" t="n">
        <v>1778.89</v>
      </c>
      <c r="I2809" s="42" t="n">
        <v>239.83</v>
      </c>
      <c r="J2809" s="42" t="n">
        <v>1539.06</v>
      </c>
      <c r="K2809" s="42" t="n">
        <v>0</v>
      </c>
      <c r="L2809" s="42" t="n">
        <v>2</v>
      </c>
      <c r="M2809" s="42" t="n">
        <v>8</v>
      </c>
      <c r="N2809" s="42" t="n">
        <v>1539.06</v>
      </c>
      <c r="O2809" s="42" t="n">
        <v>1539.06</v>
      </c>
      <c r="P2809" s="42" t="n">
        <v>0</v>
      </c>
      <c r="Q2809" s="42" t="n">
        <v>0</v>
      </c>
      <c r="R2809" s="42" t="n">
        <v>0</v>
      </c>
      <c r="S2809" s="42">
        <f>N2809-(J2809-K2809)</f>
        <v/>
      </c>
      <c r="T2809">
        <f>IF(N2809=0,0,IF(AND(ABS(S2809)&gt;Calc!$B$8,ABS(S2809)/ABS(N2809)&gt;Calc!$B$9),1,0))</f>
        <v/>
      </c>
      <c r="U2809">
        <f>IF(AND(A2809=Calc!$B$3,OR(Calc!$B$6="*",G2809=Calc!$B$6),OR(Calc!$B$7="*",F2809=Calc!$B$7)),1,0)</f>
        <v/>
      </c>
      <c r="V2809">
        <f>IF(AND(U2809=1,J2809&gt;0),J2809+ROW()/1000000,0)</f>
        <v/>
      </c>
      <c r="W2809">
        <f>IF(AND(U2809=1,OR(N2809&lt;&gt;0,J2809&lt;&gt;0)),ABS(S2809)+ROW()/1000000,0)</f>
        <v/>
      </c>
      <c r="X2809">
        <f>IF(AND(U2809=1,T2809=1,C2809&lt;&gt;0),ABS(S2809)+ROW()/1000000,0)</f>
        <v/>
      </c>
    </row>
    <row r="2810">
      <c r="A2810" t="n">
        <v>202011</v>
      </c>
      <c r="B2810" t="inlineStr">
        <is>
          <t>11/2020</t>
        </is>
      </c>
      <c r="C2810" t="n">
        <v>38</v>
      </c>
      <c r="D2810" t="inlineStr">
        <is>
          <t>S38</t>
        </is>
      </c>
      <c r="E2810" t="inlineStr">
        <is>
          <t>Nexa Belfast (S38)</t>
        </is>
      </c>
      <c r="F2810" t="inlineStr">
        <is>
          <t>Anh</t>
        </is>
      </c>
      <c r="G2810" t="inlineStr">
        <is>
          <t>POS</t>
        </is>
      </c>
      <c r="H2810" s="42" t="n">
        <v>4315.38</v>
      </c>
      <c r="I2810" s="42" t="n">
        <v>557.76</v>
      </c>
      <c r="J2810" s="42" t="n">
        <v>3757.62</v>
      </c>
      <c r="K2810" s="42" t="n">
        <v>0</v>
      </c>
      <c r="L2810" s="42" t="n">
        <v>2</v>
      </c>
      <c r="M2810" s="42" t="n">
        <v>17</v>
      </c>
      <c r="N2810" s="42" t="n">
        <v>3757.62</v>
      </c>
      <c r="O2810" s="42" t="n">
        <v>3757.62</v>
      </c>
      <c r="P2810" s="42" t="n">
        <v>0</v>
      </c>
      <c r="Q2810" s="42" t="n">
        <v>0</v>
      </c>
      <c r="R2810" s="42" t="n">
        <v>0</v>
      </c>
      <c r="S2810" s="42">
        <f>N2810-(J2810-K2810)</f>
        <v/>
      </c>
      <c r="T2810">
        <f>IF(N2810=0,0,IF(AND(ABS(S2810)&gt;Calc!$B$8,ABS(S2810)/ABS(N2810)&gt;Calc!$B$9),1,0))</f>
        <v/>
      </c>
      <c r="U2810">
        <f>IF(AND(A2810=Calc!$B$3,OR(Calc!$B$6="*",G2810=Calc!$B$6),OR(Calc!$B$7="*",F2810=Calc!$B$7)),1,0)</f>
        <v/>
      </c>
      <c r="V2810">
        <f>IF(AND(U2810=1,J2810&gt;0),J2810+ROW()/1000000,0)</f>
        <v/>
      </c>
      <c r="W2810">
        <f>IF(AND(U2810=1,OR(N2810&lt;&gt;0,J2810&lt;&gt;0)),ABS(S2810)+ROW()/1000000,0)</f>
        <v/>
      </c>
      <c r="X2810">
        <f>IF(AND(U2810=1,T2810=1,C2810&lt;&gt;0),ABS(S2810)+ROW()/1000000,0)</f>
        <v/>
      </c>
    </row>
    <row r="2811">
      <c r="A2811" t="n">
        <v>202011</v>
      </c>
      <c r="B2811" t="inlineStr">
        <is>
          <t>11/2020</t>
        </is>
      </c>
      <c r="C2811" t="n">
        <v>39</v>
      </c>
      <c r="D2811" t="inlineStr">
        <is>
          <t>S39</t>
        </is>
      </c>
      <c r="E2811" t="inlineStr">
        <is>
          <t>Nexa Blaenau Gwent (S39)</t>
        </is>
      </c>
      <c r="F2811" t="inlineStr">
        <is>
          <t>Anh</t>
        </is>
      </c>
      <c r="G2811" t="inlineStr">
        <is>
          <t>POS</t>
        </is>
      </c>
      <c r="H2811" s="42" t="n">
        <v>700.23</v>
      </c>
      <c r="I2811" s="42" t="n">
        <v>0</v>
      </c>
      <c r="J2811" s="42" t="n">
        <v>700.23</v>
      </c>
      <c r="K2811" s="42" t="n">
        <v>0</v>
      </c>
      <c r="L2811" s="42" t="n">
        <v>2</v>
      </c>
      <c r="M2811" s="42" t="n">
        <v>13</v>
      </c>
      <c r="N2811" s="42" t="n">
        <v>700.23</v>
      </c>
      <c r="O2811" s="42" t="n">
        <v>700.23</v>
      </c>
      <c r="P2811" s="42" t="n">
        <v>0</v>
      </c>
      <c r="Q2811" s="42" t="n">
        <v>0</v>
      </c>
      <c r="R2811" s="42" t="n">
        <v>0</v>
      </c>
      <c r="S2811" s="42">
        <f>N2811-(J2811-K2811)</f>
        <v/>
      </c>
      <c r="T2811">
        <f>IF(N2811=0,0,IF(AND(ABS(S2811)&gt;Calc!$B$8,ABS(S2811)/ABS(N2811)&gt;Calc!$B$9),1,0))</f>
        <v/>
      </c>
      <c r="U2811">
        <f>IF(AND(A2811=Calc!$B$3,OR(Calc!$B$6="*",G2811=Calc!$B$6),OR(Calc!$B$7="*",F2811=Calc!$B$7)),1,0)</f>
        <v/>
      </c>
      <c r="V2811">
        <f>IF(AND(U2811=1,J2811&gt;0),J2811+ROW()/1000000,0)</f>
        <v/>
      </c>
      <c r="W2811">
        <f>IF(AND(U2811=1,OR(N2811&lt;&gt;0,J2811&lt;&gt;0)),ABS(S2811)+ROW()/1000000,0)</f>
        <v/>
      </c>
      <c r="X2811">
        <f>IF(AND(U2811=1,T2811=1,C2811&lt;&gt;0),ABS(S2811)+ROW()/1000000,0)</f>
        <v/>
      </c>
    </row>
    <row r="2812">
      <c r="A2812" t="n">
        <v>202011</v>
      </c>
      <c r="B2812" t="inlineStr">
        <is>
          <t>11/2020</t>
        </is>
      </c>
      <c r="C2812" t="n">
        <v>43</v>
      </c>
      <c r="D2812" t="inlineStr">
        <is>
          <t>S43</t>
        </is>
      </c>
      <c r="E2812" t="inlineStr">
        <is>
          <t>Nexa Alaska (S43)</t>
        </is>
      </c>
      <c r="F2812" t="inlineStr">
        <is>
          <t>Mỹ</t>
        </is>
      </c>
      <c r="G2812" t="inlineStr">
        <is>
          <t>POS</t>
        </is>
      </c>
      <c r="H2812" s="42" t="n">
        <v>9136.639999999999</v>
      </c>
      <c r="I2812" s="42" t="n">
        <v>0</v>
      </c>
      <c r="J2812" s="42" t="n">
        <v>9136.639999999999</v>
      </c>
      <c r="K2812" s="42" t="n">
        <v>0</v>
      </c>
      <c r="L2812" s="42" t="n">
        <v>5</v>
      </c>
      <c r="M2812" s="42" t="n">
        <v>40</v>
      </c>
      <c r="N2812" s="42" t="n">
        <v>9136.639999999999</v>
      </c>
      <c r="O2812" s="42" t="n">
        <v>9136.639999999999</v>
      </c>
      <c r="P2812" s="42" t="n">
        <v>0</v>
      </c>
      <c r="Q2812" s="42" t="n">
        <v>0</v>
      </c>
      <c r="R2812" s="42" t="n">
        <v>0</v>
      </c>
      <c r="S2812" s="42">
        <f>N2812-(J2812-K2812)</f>
        <v/>
      </c>
      <c r="T2812">
        <f>IF(N2812=0,0,IF(AND(ABS(S2812)&gt;Calc!$B$8,ABS(S2812)/ABS(N2812)&gt;Calc!$B$9),1,0))</f>
        <v/>
      </c>
      <c r="U2812">
        <f>IF(AND(A2812=Calc!$B$3,OR(Calc!$B$6="*",G2812=Calc!$B$6),OR(Calc!$B$7="*",F2812=Calc!$B$7)),1,0)</f>
        <v/>
      </c>
      <c r="V2812">
        <f>IF(AND(U2812=1,J2812&gt;0),J2812+ROW()/1000000,0)</f>
        <v/>
      </c>
      <c r="W2812">
        <f>IF(AND(U2812=1,OR(N2812&lt;&gt;0,J2812&lt;&gt;0)),ABS(S2812)+ROW()/1000000,0)</f>
        <v/>
      </c>
      <c r="X2812">
        <f>IF(AND(U2812=1,T2812=1,C2812&lt;&gt;0),ABS(S2812)+ROW()/1000000,0)</f>
        <v/>
      </c>
    </row>
    <row r="2813">
      <c r="A2813" t="n">
        <v>202011</v>
      </c>
      <c r="B2813" t="inlineStr">
        <is>
          <t>11/2020</t>
        </is>
      </c>
      <c r="C2813" t="n">
        <v>44</v>
      </c>
      <c r="D2813" t="inlineStr">
        <is>
          <t>S44</t>
        </is>
      </c>
      <c r="E2813" t="inlineStr">
        <is>
          <t>Nexa Arkansas (S44)</t>
        </is>
      </c>
      <c r="F2813" t="inlineStr">
        <is>
          <t>Mỹ</t>
        </is>
      </c>
      <c r="G2813" t="inlineStr">
        <is>
          <t>POS</t>
        </is>
      </c>
      <c r="H2813" s="42" t="n">
        <v>7865.94</v>
      </c>
      <c r="I2813" s="42" t="n">
        <v>270</v>
      </c>
      <c r="J2813" s="42" t="n">
        <v>7595.94</v>
      </c>
      <c r="K2813" s="42" t="n">
        <v>0</v>
      </c>
      <c r="L2813" s="42" t="n">
        <v>4</v>
      </c>
      <c r="M2813" s="42" t="n">
        <v>22</v>
      </c>
      <c r="N2813" s="42" t="n">
        <v>7595.94</v>
      </c>
      <c r="O2813" s="42" t="n">
        <v>7595.94</v>
      </c>
      <c r="P2813" s="42" t="n">
        <v>0</v>
      </c>
      <c r="Q2813" s="42" t="n">
        <v>0</v>
      </c>
      <c r="R2813" s="42" t="n">
        <v>1</v>
      </c>
      <c r="S2813" s="42">
        <f>N2813-(J2813-K2813)</f>
        <v/>
      </c>
      <c r="T2813">
        <f>IF(N2813=0,0,IF(AND(ABS(S2813)&gt;Calc!$B$8,ABS(S2813)/ABS(N2813)&gt;Calc!$B$9),1,0))</f>
        <v/>
      </c>
      <c r="U2813">
        <f>IF(AND(A2813=Calc!$B$3,OR(Calc!$B$6="*",G2813=Calc!$B$6),OR(Calc!$B$7="*",F2813=Calc!$B$7)),1,0)</f>
        <v/>
      </c>
      <c r="V2813">
        <f>IF(AND(U2813=1,J2813&gt;0),J2813+ROW()/1000000,0)</f>
        <v/>
      </c>
      <c r="W2813">
        <f>IF(AND(U2813=1,OR(N2813&lt;&gt;0,J2813&lt;&gt;0)),ABS(S2813)+ROW()/1000000,0)</f>
        <v/>
      </c>
      <c r="X2813">
        <f>IF(AND(U2813=1,T2813=1,C2813&lt;&gt;0),ABS(S2813)+ROW()/1000000,0)</f>
        <v/>
      </c>
    </row>
    <row r="2814">
      <c r="A2814" t="n">
        <v>202011</v>
      </c>
      <c r="B2814" t="inlineStr">
        <is>
          <t>11/2020</t>
        </is>
      </c>
      <c r="C2814" t="n">
        <v>45</v>
      </c>
      <c r="D2814" t="inlineStr">
        <is>
          <t>S45</t>
        </is>
      </c>
      <c r="E2814" t="inlineStr">
        <is>
          <t>Nexa Connecticut (S45)</t>
        </is>
      </c>
      <c r="F2814" t="inlineStr">
        <is>
          <t>Mỹ</t>
        </is>
      </c>
      <c r="G2814" t="inlineStr">
        <is>
          <t>POS</t>
        </is>
      </c>
      <c r="H2814" s="42" t="n">
        <v>6184.46</v>
      </c>
      <c r="I2814" s="42" t="n">
        <v>0</v>
      </c>
      <c r="J2814" s="42" t="n">
        <v>6184.46</v>
      </c>
      <c r="K2814" s="42" t="n">
        <v>269.9</v>
      </c>
      <c r="L2814" s="42" t="n">
        <v>2</v>
      </c>
      <c r="M2814" s="42" t="n">
        <v>18</v>
      </c>
      <c r="N2814" s="42" t="n">
        <v>5914.56</v>
      </c>
      <c r="O2814" s="42" t="n">
        <v>6184.46</v>
      </c>
      <c r="P2814" s="42" t="n">
        <v>0</v>
      </c>
      <c r="Q2814" s="42" t="n">
        <v>0</v>
      </c>
      <c r="R2814" s="42" t="n">
        <v>0</v>
      </c>
      <c r="S2814" s="42">
        <f>N2814-(J2814-K2814)</f>
        <v/>
      </c>
      <c r="T2814">
        <f>IF(N2814=0,0,IF(AND(ABS(S2814)&gt;Calc!$B$8,ABS(S2814)/ABS(N2814)&gt;Calc!$B$9),1,0))</f>
        <v/>
      </c>
      <c r="U2814">
        <f>IF(AND(A2814=Calc!$B$3,OR(Calc!$B$6="*",G2814=Calc!$B$6),OR(Calc!$B$7="*",F2814=Calc!$B$7)),1,0)</f>
        <v/>
      </c>
      <c r="V2814">
        <f>IF(AND(U2814=1,J2814&gt;0),J2814+ROW()/1000000,0)</f>
        <v/>
      </c>
      <c r="W2814">
        <f>IF(AND(U2814=1,OR(N2814&lt;&gt;0,J2814&lt;&gt;0)),ABS(S2814)+ROW()/1000000,0)</f>
        <v/>
      </c>
      <c r="X2814">
        <f>IF(AND(U2814=1,T2814=1,C2814&lt;&gt;0),ABS(S2814)+ROW()/1000000,0)</f>
        <v/>
      </c>
    </row>
    <row r="2815">
      <c r="A2815" t="n">
        <v>202011</v>
      </c>
      <c r="B2815" t="inlineStr">
        <is>
          <t>11/2020</t>
        </is>
      </c>
      <c r="C2815" t="n">
        <v>47</v>
      </c>
      <c r="D2815" t="inlineStr">
        <is>
          <t>S47</t>
        </is>
      </c>
      <c r="E2815" t="inlineStr">
        <is>
          <t>Nexa Hawaii (S47)</t>
        </is>
      </c>
      <c r="F2815" t="inlineStr">
        <is>
          <t>Mỹ</t>
        </is>
      </c>
      <c r="G2815" t="inlineStr">
        <is>
          <t>POS</t>
        </is>
      </c>
      <c r="H2815" s="42" t="n">
        <v>6244.11</v>
      </c>
      <c r="I2815" s="42" t="n">
        <v>0</v>
      </c>
      <c r="J2815" s="42" t="n">
        <v>6244.11</v>
      </c>
      <c r="K2815" s="42" t="n">
        <v>779.96</v>
      </c>
      <c r="L2815" s="42" t="n">
        <v>2</v>
      </c>
      <c r="M2815" s="42" t="n">
        <v>31</v>
      </c>
      <c r="N2815" s="42" t="n">
        <v>5464.15</v>
      </c>
      <c r="O2815" s="42" t="n">
        <v>6244.11</v>
      </c>
      <c r="P2815" s="42" t="n">
        <v>0</v>
      </c>
      <c r="Q2815" s="42" t="n">
        <v>0</v>
      </c>
      <c r="R2815" s="42" t="n">
        <v>0</v>
      </c>
      <c r="S2815" s="42">
        <f>N2815-(J2815-K2815)</f>
        <v/>
      </c>
      <c r="T2815">
        <f>IF(N2815=0,0,IF(AND(ABS(S2815)&gt;Calc!$B$8,ABS(S2815)/ABS(N2815)&gt;Calc!$B$9),1,0))</f>
        <v/>
      </c>
      <c r="U2815">
        <f>IF(AND(A2815=Calc!$B$3,OR(Calc!$B$6="*",G2815=Calc!$B$6),OR(Calc!$B$7="*",F2815=Calc!$B$7)),1,0)</f>
        <v/>
      </c>
      <c r="V2815">
        <f>IF(AND(U2815=1,J2815&gt;0),J2815+ROW()/1000000,0)</f>
        <v/>
      </c>
      <c r="W2815">
        <f>IF(AND(U2815=1,OR(N2815&lt;&gt;0,J2815&lt;&gt;0)),ABS(S2815)+ROW()/1000000,0)</f>
        <v/>
      </c>
      <c r="X2815">
        <f>IF(AND(U2815=1,T2815=1,C2815&lt;&gt;0),ABS(S2815)+ROW()/1000000,0)</f>
        <v/>
      </c>
    </row>
    <row r="2816">
      <c r="A2816" t="n">
        <v>202011</v>
      </c>
      <c r="B2816" t="inlineStr">
        <is>
          <t>11/2020</t>
        </is>
      </c>
      <c r="C2816" t="n">
        <v>48</v>
      </c>
      <c r="D2816" t="inlineStr">
        <is>
          <t>S48</t>
        </is>
      </c>
      <c r="E2816" t="inlineStr">
        <is>
          <t>Nexa Idaho (S48)</t>
        </is>
      </c>
      <c r="F2816" t="inlineStr">
        <is>
          <t>Mỹ</t>
        </is>
      </c>
      <c r="G2816" t="inlineStr">
        <is>
          <t>POS</t>
        </is>
      </c>
      <c r="H2816" s="42" t="n">
        <v>2364.28</v>
      </c>
      <c r="I2816" s="42" t="n">
        <v>0</v>
      </c>
      <c r="J2816" s="42" t="n">
        <v>2364.28</v>
      </c>
      <c r="K2816" s="42" t="n">
        <v>0</v>
      </c>
      <c r="L2816" s="42" t="n">
        <v>2</v>
      </c>
      <c r="M2816" s="42" t="n">
        <v>19</v>
      </c>
      <c r="N2816" s="42" t="n">
        <v>2364.28</v>
      </c>
      <c r="O2816" s="42" t="n">
        <v>2364.28</v>
      </c>
      <c r="P2816" s="42" t="n">
        <v>1</v>
      </c>
      <c r="Q2816" s="42" t="n">
        <v>0</v>
      </c>
      <c r="R2816" s="42" t="n">
        <v>0</v>
      </c>
      <c r="S2816" s="42">
        <f>N2816-(J2816-K2816)</f>
        <v/>
      </c>
      <c r="T2816">
        <f>IF(N2816=0,0,IF(AND(ABS(S2816)&gt;Calc!$B$8,ABS(S2816)/ABS(N2816)&gt;Calc!$B$9),1,0))</f>
        <v/>
      </c>
      <c r="U2816">
        <f>IF(AND(A2816=Calc!$B$3,OR(Calc!$B$6="*",G2816=Calc!$B$6),OR(Calc!$B$7="*",F2816=Calc!$B$7)),1,0)</f>
        <v/>
      </c>
      <c r="V2816">
        <f>IF(AND(U2816=1,J2816&gt;0),J2816+ROW()/1000000,0)</f>
        <v/>
      </c>
      <c r="W2816">
        <f>IF(AND(U2816=1,OR(N2816&lt;&gt;0,J2816&lt;&gt;0)),ABS(S2816)+ROW()/1000000,0)</f>
        <v/>
      </c>
      <c r="X2816">
        <f>IF(AND(U2816=1,T2816=1,C2816&lt;&gt;0),ABS(S2816)+ROW()/1000000,0)</f>
        <v/>
      </c>
    </row>
    <row r="2817">
      <c r="A2817" t="n">
        <v>202011</v>
      </c>
      <c r="B2817" t="inlineStr">
        <is>
          <t>11/2020</t>
        </is>
      </c>
      <c r="C2817" t="n">
        <v>49</v>
      </c>
      <c r="D2817" t="inlineStr">
        <is>
          <t>S49</t>
        </is>
      </c>
      <c r="E2817" t="inlineStr">
        <is>
          <t>Nexa Iowa (S49)</t>
        </is>
      </c>
      <c r="F2817" t="inlineStr">
        <is>
          <t>Mỹ</t>
        </is>
      </c>
      <c r="G2817" t="inlineStr">
        <is>
          <t>POS</t>
        </is>
      </c>
      <c r="H2817" s="42" t="n">
        <v>4464.7</v>
      </c>
      <c r="I2817" s="42" t="n">
        <v>41.55</v>
      </c>
      <c r="J2817" s="42" t="n">
        <v>4423.15</v>
      </c>
      <c r="K2817" s="42" t="n">
        <v>0</v>
      </c>
      <c r="L2817" s="42" t="n">
        <v>2</v>
      </c>
      <c r="M2817" s="42" t="n">
        <v>23</v>
      </c>
      <c r="N2817" s="42" t="n">
        <v>4423.15</v>
      </c>
      <c r="O2817" s="42" t="n">
        <v>4423.15</v>
      </c>
      <c r="P2817" s="42" t="n">
        <v>0</v>
      </c>
      <c r="Q2817" s="42" t="n">
        <v>0</v>
      </c>
      <c r="R2817" s="42" t="n">
        <v>0</v>
      </c>
      <c r="S2817" s="42">
        <f>N2817-(J2817-K2817)</f>
        <v/>
      </c>
      <c r="T2817">
        <f>IF(N2817=0,0,IF(AND(ABS(S2817)&gt;Calc!$B$8,ABS(S2817)/ABS(N2817)&gt;Calc!$B$9),1,0))</f>
        <v/>
      </c>
      <c r="U2817">
        <f>IF(AND(A2817=Calc!$B$3,OR(Calc!$B$6="*",G2817=Calc!$B$6),OR(Calc!$B$7="*",F2817=Calc!$B$7)),1,0)</f>
        <v/>
      </c>
      <c r="V2817">
        <f>IF(AND(U2817=1,J2817&gt;0),J2817+ROW()/1000000,0)</f>
        <v/>
      </c>
      <c r="W2817">
        <f>IF(AND(U2817=1,OR(N2817&lt;&gt;0,J2817&lt;&gt;0)),ABS(S2817)+ROW()/1000000,0)</f>
        <v/>
      </c>
      <c r="X2817">
        <f>IF(AND(U2817=1,T2817=1,C2817&lt;&gt;0),ABS(S2817)+ROW()/1000000,0)</f>
        <v/>
      </c>
    </row>
    <row r="2818">
      <c r="A2818" t="n">
        <v>202011</v>
      </c>
      <c r="B2818" t="inlineStr">
        <is>
          <t>11/2020</t>
        </is>
      </c>
      <c r="C2818" t="n">
        <v>50</v>
      </c>
      <c r="D2818" t="inlineStr">
        <is>
          <t>S50</t>
        </is>
      </c>
      <c r="E2818" t="inlineStr">
        <is>
          <t>Nexa Kansas (S50)</t>
        </is>
      </c>
      <c r="F2818" t="inlineStr">
        <is>
          <t>Mỹ</t>
        </is>
      </c>
      <c r="G2818" t="inlineStr">
        <is>
          <t>POS</t>
        </is>
      </c>
      <c r="H2818" s="42" t="n">
        <v>6888.92</v>
      </c>
      <c r="I2818" s="42" t="n">
        <v>287.08</v>
      </c>
      <c r="J2818" s="42" t="n">
        <v>6601.84</v>
      </c>
      <c r="K2818" s="42" t="n">
        <v>0</v>
      </c>
      <c r="L2818" s="42" t="n">
        <v>5</v>
      </c>
      <c r="M2818" s="42" t="n">
        <v>49</v>
      </c>
      <c r="N2818" s="42" t="n">
        <v>6601.84</v>
      </c>
      <c r="O2818" s="42" t="n">
        <v>6601.84</v>
      </c>
      <c r="P2818" s="42" t="n">
        <v>0</v>
      </c>
      <c r="Q2818" s="42" t="n">
        <v>0</v>
      </c>
      <c r="R2818" s="42" t="n">
        <v>0</v>
      </c>
      <c r="S2818" s="42">
        <f>N2818-(J2818-K2818)</f>
        <v/>
      </c>
      <c r="T2818">
        <f>IF(N2818=0,0,IF(AND(ABS(S2818)&gt;Calc!$B$8,ABS(S2818)/ABS(N2818)&gt;Calc!$B$9),1,0))</f>
        <v/>
      </c>
      <c r="U2818">
        <f>IF(AND(A2818=Calc!$B$3,OR(Calc!$B$6="*",G2818=Calc!$B$6),OR(Calc!$B$7="*",F2818=Calc!$B$7)),1,0)</f>
        <v/>
      </c>
      <c r="V2818">
        <f>IF(AND(U2818=1,J2818&gt;0),J2818+ROW()/1000000,0)</f>
        <v/>
      </c>
      <c r="W2818">
        <f>IF(AND(U2818=1,OR(N2818&lt;&gt;0,J2818&lt;&gt;0)),ABS(S2818)+ROW()/1000000,0)</f>
        <v/>
      </c>
      <c r="X2818">
        <f>IF(AND(U2818=1,T2818=1,C2818&lt;&gt;0),ABS(S2818)+ROW()/1000000,0)</f>
        <v/>
      </c>
    </row>
    <row r="2819">
      <c r="A2819" t="n">
        <v>202011</v>
      </c>
      <c r="B2819" t="inlineStr">
        <is>
          <t>11/2020</t>
        </is>
      </c>
      <c r="C2819" t="n">
        <v>53</v>
      </c>
      <c r="D2819" t="inlineStr">
        <is>
          <t>S53</t>
        </is>
      </c>
      <c r="E2819" t="inlineStr">
        <is>
          <t>Nexa Montana (S53)</t>
        </is>
      </c>
      <c r="F2819" t="inlineStr">
        <is>
          <t>Mỹ</t>
        </is>
      </c>
      <c r="G2819" t="inlineStr">
        <is>
          <t>POS</t>
        </is>
      </c>
      <c r="H2819" s="42" t="n">
        <v>10216.34</v>
      </c>
      <c r="I2819" s="42" t="n">
        <v>0</v>
      </c>
      <c r="J2819" s="42" t="n">
        <v>10216.34</v>
      </c>
      <c r="K2819" s="42" t="n">
        <v>0</v>
      </c>
      <c r="L2819" s="42" t="n">
        <v>2</v>
      </c>
      <c r="M2819" s="42" t="n">
        <v>17</v>
      </c>
      <c r="N2819" s="42" t="n">
        <v>10216.34</v>
      </c>
      <c r="O2819" s="42" t="n">
        <v>10216.34</v>
      </c>
      <c r="P2819" s="42" t="n">
        <v>0</v>
      </c>
      <c r="Q2819" s="42" t="n">
        <v>0</v>
      </c>
      <c r="R2819" s="42" t="n">
        <v>0</v>
      </c>
      <c r="S2819" s="42">
        <f>N2819-(J2819-K2819)</f>
        <v/>
      </c>
      <c r="T2819">
        <f>IF(N2819=0,0,IF(AND(ABS(S2819)&gt;Calc!$B$8,ABS(S2819)/ABS(N2819)&gt;Calc!$B$9),1,0))</f>
        <v/>
      </c>
      <c r="U2819">
        <f>IF(AND(A2819=Calc!$B$3,OR(Calc!$B$6="*",G2819=Calc!$B$6),OR(Calc!$B$7="*",F2819=Calc!$B$7)),1,0)</f>
        <v/>
      </c>
      <c r="V2819">
        <f>IF(AND(U2819=1,J2819&gt;0),J2819+ROW()/1000000,0)</f>
        <v/>
      </c>
      <c r="W2819">
        <f>IF(AND(U2819=1,OR(N2819&lt;&gt;0,J2819&lt;&gt;0)),ABS(S2819)+ROW()/1000000,0)</f>
        <v/>
      </c>
      <c r="X2819">
        <f>IF(AND(U2819=1,T2819=1,C2819&lt;&gt;0),ABS(S2819)+ROW()/1000000,0)</f>
        <v/>
      </c>
    </row>
    <row r="2820">
      <c r="A2820" t="n">
        <v>202011</v>
      </c>
      <c r="B2820" t="inlineStr">
        <is>
          <t>11/2020</t>
        </is>
      </c>
      <c r="C2820" t="n">
        <v>54</v>
      </c>
      <c r="D2820" t="inlineStr">
        <is>
          <t>S54</t>
        </is>
      </c>
      <c r="E2820" t="inlineStr">
        <is>
          <t>Nexa Nebraska (S54)</t>
        </is>
      </c>
      <c r="F2820" t="inlineStr">
        <is>
          <t>Mỹ</t>
        </is>
      </c>
      <c r="G2820" t="inlineStr">
        <is>
          <t>POS</t>
        </is>
      </c>
      <c r="H2820" s="42" t="n">
        <v>3857.08</v>
      </c>
      <c r="I2820" s="42" t="n">
        <v>0</v>
      </c>
      <c r="J2820" s="42" t="n">
        <v>3857.08</v>
      </c>
      <c r="K2820" s="42" t="n">
        <v>1340</v>
      </c>
      <c r="L2820" s="42" t="n">
        <v>3</v>
      </c>
      <c r="M2820" s="42" t="n">
        <v>18</v>
      </c>
      <c r="N2820" s="42" t="n">
        <v>2517.08</v>
      </c>
      <c r="O2820" s="42" t="n">
        <v>3857.08</v>
      </c>
      <c r="P2820" s="42" t="n">
        <v>0</v>
      </c>
      <c r="Q2820" s="42" t="n">
        <v>0</v>
      </c>
      <c r="R2820" s="42" t="n">
        <v>0</v>
      </c>
      <c r="S2820" s="42">
        <f>N2820-(J2820-K2820)</f>
        <v/>
      </c>
      <c r="T2820">
        <f>IF(N2820=0,0,IF(AND(ABS(S2820)&gt;Calc!$B$8,ABS(S2820)/ABS(N2820)&gt;Calc!$B$9),1,0))</f>
        <v/>
      </c>
      <c r="U2820">
        <f>IF(AND(A2820=Calc!$B$3,OR(Calc!$B$6="*",G2820=Calc!$B$6),OR(Calc!$B$7="*",F2820=Calc!$B$7)),1,0)</f>
        <v/>
      </c>
      <c r="V2820">
        <f>IF(AND(U2820=1,J2820&gt;0),J2820+ROW()/1000000,0)</f>
        <v/>
      </c>
      <c r="W2820">
        <f>IF(AND(U2820=1,OR(N2820&lt;&gt;0,J2820&lt;&gt;0)),ABS(S2820)+ROW()/1000000,0)</f>
        <v/>
      </c>
      <c r="X2820">
        <f>IF(AND(U2820=1,T2820=1,C2820&lt;&gt;0),ABS(S2820)+ROW()/1000000,0)</f>
        <v/>
      </c>
    </row>
    <row r="2821">
      <c r="A2821" t="n">
        <v>202011</v>
      </c>
      <c r="B2821" t="inlineStr">
        <is>
          <t>11/2020</t>
        </is>
      </c>
      <c r="C2821" t="n">
        <v>55</v>
      </c>
      <c r="D2821" t="inlineStr">
        <is>
          <t>S55</t>
        </is>
      </c>
      <c r="E2821" t="inlineStr">
        <is>
          <t>Nexa Nevada (S55)</t>
        </is>
      </c>
      <c r="F2821" t="inlineStr">
        <is>
          <t>Mỹ</t>
        </is>
      </c>
      <c r="G2821" t="inlineStr">
        <is>
          <t>POS</t>
        </is>
      </c>
      <c r="H2821" s="42" t="n">
        <v>14924.95</v>
      </c>
      <c r="I2821" s="42" t="n">
        <v>1194.93</v>
      </c>
      <c r="J2821" s="42" t="n">
        <v>13730.02</v>
      </c>
      <c r="K2821" s="42" t="n">
        <v>0</v>
      </c>
      <c r="L2821" s="42" t="n">
        <v>5</v>
      </c>
      <c r="M2821" s="42" t="n">
        <v>35</v>
      </c>
      <c r="N2821" s="42" t="n">
        <v>13730.02</v>
      </c>
      <c r="O2821" s="42" t="n">
        <v>13730.02</v>
      </c>
      <c r="P2821" s="42" t="n">
        <v>0</v>
      </c>
      <c r="Q2821" s="42" t="n">
        <v>0</v>
      </c>
      <c r="R2821" s="42" t="n">
        <v>0</v>
      </c>
      <c r="S2821" s="42">
        <f>N2821-(J2821-K2821)</f>
        <v/>
      </c>
      <c r="T2821">
        <f>IF(N2821=0,0,IF(AND(ABS(S2821)&gt;Calc!$B$8,ABS(S2821)/ABS(N2821)&gt;Calc!$B$9),1,0))</f>
        <v/>
      </c>
      <c r="U2821">
        <f>IF(AND(A2821=Calc!$B$3,OR(Calc!$B$6="*",G2821=Calc!$B$6),OR(Calc!$B$7="*",F2821=Calc!$B$7)),1,0)</f>
        <v/>
      </c>
      <c r="V2821">
        <f>IF(AND(U2821=1,J2821&gt;0),J2821+ROW()/1000000,0)</f>
        <v/>
      </c>
      <c r="W2821">
        <f>IF(AND(U2821=1,OR(N2821&lt;&gt;0,J2821&lt;&gt;0)),ABS(S2821)+ROW()/1000000,0)</f>
        <v/>
      </c>
      <c r="X2821">
        <f>IF(AND(U2821=1,T2821=1,C2821&lt;&gt;0),ABS(S2821)+ROW()/1000000,0)</f>
        <v/>
      </c>
    </row>
    <row r="2822">
      <c r="A2822" t="n">
        <v>202011</v>
      </c>
      <c r="B2822" t="inlineStr">
        <is>
          <t>11/2020</t>
        </is>
      </c>
      <c r="C2822" t="n">
        <v>56</v>
      </c>
      <c r="D2822" t="inlineStr">
        <is>
          <t>S56</t>
        </is>
      </c>
      <c r="E2822" t="inlineStr">
        <is>
          <t>Nexa New Hampshire (S56)</t>
        </is>
      </c>
      <c r="F2822" t="inlineStr">
        <is>
          <t>Mỹ</t>
        </is>
      </c>
      <c r="G2822" t="inlineStr">
        <is>
          <t>POS</t>
        </is>
      </c>
      <c r="H2822" s="42" t="n">
        <v>3053.54</v>
      </c>
      <c r="I2822" s="42" t="n">
        <v>11.65</v>
      </c>
      <c r="J2822" s="42" t="n">
        <v>3041.89</v>
      </c>
      <c r="K2822" s="42" t="n">
        <v>0</v>
      </c>
      <c r="L2822" s="42" t="n">
        <v>4</v>
      </c>
      <c r="M2822" s="42" t="n">
        <v>12</v>
      </c>
      <c r="N2822" s="42" t="n">
        <v>3041.89</v>
      </c>
      <c r="O2822" s="42" t="n">
        <v>3041.89</v>
      </c>
      <c r="P2822" s="42" t="n">
        <v>0</v>
      </c>
      <c r="Q2822" s="42" t="n">
        <v>0</v>
      </c>
      <c r="R2822" s="42" t="n">
        <v>0</v>
      </c>
      <c r="S2822" s="42">
        <f>N2822-(J2822-K2822)</f>
        <v/>
      </c>
      <c r="T2822">
        <f>IF(N2822=0,0,IF(AND(ABS(S2822)&gt;Calc!$B$8,ABS(S2822)/ABS(N2822)&gt;Calc!$B$9),1,0))</f>
        <v/>
      </c>
      <c r="U2822">
        <f>IF(AND(A2822=Calc!$B$3,OR(Calc!$B$6="*",G2822=Calc!$B$6),OR(Calc!$B$7="*",F2822=Calc!$B$7)),1,0)</f>
        <v/>
      </c>
      <c r="V2822">
        <f>IF(AND(U2822=1,J2822&gt;0),J2822+ROW()/1000000,0)</f>
        <v/>
      </c>
      <c r="W2822">
        <f>IF(AND(U2822=1,OR(N2822&lt;&gt;0,J2822&lt;&gt;0)),ABS(S2822)+ROW()/1000000,0)</f>
        <v/>
      </c>
      <c r="X2822">
        <f>IF(AND(U2822=1,T2822=1,C2822&lt;&gt;0),ABS(S2822)+ROW()/1000000,0)</f>
        <v/>
      </c>
    </row>
    <row r="2823">
      <c r="A2823" t="n">
        <v>202011</v>
      </c>
      <c r="B2823" t="inlineStr">
        <is>
          <t>11/2020</t>
        </is>
      </c>
      <c r="C2823" t="n">
        <v>57</v>
      </c>
      <c r="D2823" t="inlineStr">
        <is>
          <t>S57</t>
        </is>
      </c>
      <c r="E2823" t="inlineStr">
        <is>
          <t>Nexa New Mexico (S57)</t>
        </is>
      </c>
      <c r="F2823" t="inlineStr">
        <is>
          <t>Mỹ</t>
        </is>
      </c>
      <c r="G2823" t="inlineStr">
        <is>
          <t>POS</t>
        </is>
      </c>
      <c r="H2823" s="42" t="n">
        <v>3390.2</v>
      </c>
      <c r="I2823" s="42" t="n">
        <v>224.92</v>
      </c>
      <c r="J2823" s="42" t="n">
        <v>3165.28</v>
      </c>
      <c r="K2823" s="42" t="n">
        <v>0</v>
      </c>
      <c r="L2823" s="42" t="n">
        <v>4</v>
      </c>
      <c r="M2823" s="42" t="n">
        <v>16</v>
      </c>
      <c r="N2823" s="42" t="n">
        <v>3165.28</v>
      </c>
      <c r="O2823" s="42" t="n">
        <v>3165.28</v>
      </c>
      <c r="P2823" s="42" t="n">
        <v>0</v>
      </c>
      <c r="Q2823" s="42" t="n">
        <v>0</v>
      </c>
      <c r="R2823" s="42" t="n">
        <v>0</v>
      </c>
      <c r="S2823" s="42">
        <f>N2823-(J2823-K2823)</f>
        <v/>
      </c>
      <c r="T2823">
        <f>IF(N2823=0,0,IF(AND(ABS(S2823)&gt;Calc!$B$8,ABS(S2823)/ABS(N2823)&gt;Calc!$B$9),1,0))</f>
        <v/>
      </c>
      <c r="U2823">
        <f>IF(AND(A2823=Calc!$B$3,OR(Calc!$B$6="*",G2823=Calc!$B$6),OR(Calc!$B$7="*",F2823=Calc!$B$7)),1,0)</f>
        <v/>
      </c>
      <c r="V2823">
        <f>IF(AND(U2823=1,J2823&gt;0),J2823+ROW()/1000000,0)</f>
        <v/>
      </c>
      <c r="W2823">
        <f>IF(AND(U2823=1,OR(N2823&lt;&gt;0,J2823&lt;&gt;0)),ABS(S2823)+ROW()/1000000,0)</f>
        <v/>
      </c>
      <c r="X2823">
        <f>IF(AND(U2823=1,T2823=1,C2823&lt;&gt;0),ABS(S2823)+ROW()/1000000,0)</f>
        <v/>
      </c>
    </row>
    <row r="2824">
      <c r="A2824" t="n">
        <v>202011</v>
      </c>
      <c r="B2824" t="inlineStr">
        <is>
          <t>11/2020</t>
        </is>
      </c>
      <c r="C2824" t="n">
        <v>59</v>
      </c>
      <c r="D2824" t="inlineStr">
        <is>
          <t>S59</t>
        </is>
      </c>
      <c r="E2824" t="inlineStr">
        <is>
          <t>Nexa Oregon (S59)</t>
        </is>
      </c>
      <c r="F2824" t="inlineStr">
        <is>
          <t>Mỹ</t>
        </is>
      </c>
      <c r="G2824" t="inlineStr">
        <is>
          <t>POS</t>
        </is>
      </c>
      <c r="H2824" s="42" t="n">
        <v>8582.870000000001</v>
      </c>
      <c r="I2824" s="42" t="n">
        <v>40.2</v>
      </c>
      <c r="J2824" s="42" t="n">
        <v>8542.67</v>
      </c>
      <c r="K2824" s="42" t="n">
        <v>219.98</v>
      </c>
      <c r="L2824" s="42" t="n">
        <v>7</v>
      </c>
      <c r="M2824" s="42" t="n">
        <v>44</v>
      </c>
      <c r="N2824" s="42" t="n">
        <v>8322.690000000001</v>
      </c>
      <c r="O2824" s="42" t="n">
        <v>8542.67</v>
      </c>
      <c r="P2824" s="42" t="n">
        <v>1</v>
      </c>
      <c r="Q2824" s="42" t="n">
        <v>0</v>
      </c>
      <c r="R2824" s="42" t="n">
        <v>0</v>
      </c>
      <c r="S2824" s="42">
        <f>N2824-(J2824-K2824)</f>
        <v/>
      </c>
      <c r="T2824">
        <f>IF(N2824=0,0,IF(AND(ABS(S2824)&gt;Calc!$B$8,ABS(S2824)/ABS(N2824)&gt;Calc!$B$9),1,0))</f>
        <v/>
      </c>
      <c r="U2824">
        <f>IF(AND(A2824=Calc!$B$3,OR(Calc!$B$6="*",G2824=Calc!$B$6),OR(Calc!$B$7="*",F2824=Calc!$B$7)),1,0)</f>
        <v/>
      </c>
      <c r="V2824">
        <f>IF(AND(U2824=1,J2824&gt;0),J2824+ROW()/1000000,0)</f>
        <v/>
      </c>
      <c r="W2824">
        <f>IF(AND(U2824=1,OR(N2824&lt;&gt;0,J2824&lt;&gt;0)),ABS(S2824)+ROW()/1000000,0)</f>
        <v/>
      </c>
      <c r="X2824">
        <f>IF(AND(U2824=1,T2824=1,C2824&lt;&gt;0),ABS(S2824)+ROW()/1000000,0)</f>
        <v/>
      </c>
    </row>
    <row r="2825">
      <c r="A2825" t="n">
        <v>202011</v>
      </c>
      <c r="B2825" t="inlineStr">
        <is>
          <t>11/2020</t>
        </is>
      </c>
      <c r="C2825" t="n">
        <v>61</v>
      </c>
      <c r="D2825" t="inlineStr">
        <is>
          <t>S61</t>
        </is>
      </c>
      <c r="E2825" t="inlineStr">
        <is>
          <t>Nexa South Carolina (S61)</t>
        </is>
      </c>
      <c r="F2825" t="inlineStr">
        <is>
          <t>Mỹ</t>
        </is>
      </c>
      <c r="G2825" t="inlineStr">
        <is>
          <t>POS</t>
        </is>
      </c>
      <c r="H2825" s="42" t="n">
        <v>2858</v>
      </c>
      <c r="I2825" s="42" t="n">
        <v>0</v>
      </c>
      <c r="J2825" s="42" t="n">
        <v>2858</v>
      </c>
      <c r="K2825" s="42" t="n">
        <v>0</v>
      </c>
      <c r="L2825" s="42" t="n">
        <v>2</v>
      </c>
      <c r="M2825" s="42" t="n">
        <v>12</v>
      </c>
      <c r="N2825" s="42" t="n">
        <v>2858</v>
      </c>
      <c r="O2825" s="42" t="n">
        <v>2858</v>
      </c>
      <c r="P2825" s="42" t="n">
        <v>0</v>
      </c>
      <c r="Q2825" s="42" t="n">
        <v>0</v>
      </c>
      <c r="R2825" s="42" t="n">
        <v>0</v>
      </c>
      <c r="S2825" s="42">
        <f>N2825-(J2825-K2825)</f>
        <v/>
      </c>
      <c r="T2825">
        <f>IF(N2825=0,0,IF(AND(ABS(S2825)&gt;Calc!$B$8,ABS(S2825)/ABS(N2825)&gt;Calc!$B$9),1,0))</f>
        <v/>
      </c>
      <c r="U2825">
        <f>IF(AND(A2825=Calc!$B$3,OR(Calc!$B$6="*",G2825=Calc!$B$6),OR(Calc!$B$7="*",F2825=Calc!$B$7)),1,0)</f>
        <v/>
      </c>
      <c r="V2825">
        <f>IF(AND(U2825=1,J2825&gt;0),J2825+ROW()/1000000,0)</f>
        <v/>
      </c>
      <c r="W2825">
        <f>IF(AND(U2825=1,OR(N2825&lt;&gt;0,J2825&lt;&gt;0)),ABS(S2825)+ROW()/1000000,0)</f>
        <v/>
      </c>
      <c r="X2825">
        <f>IF(AND(U2825=1,T2825=1,C2825&lt;&gt;0),ABS(S2825)+ROW()/1000000,0)</f>
        <v/>
      </c>
    </row>
    <row r="2826">
      <c r="A2826" t="n">
        <v>202011</v>
      </c>
      <c r="B2826" t="inlineStr">
        <is>
          <t>11/2020</t>
        </is>
      </c>
      <c r="C2826" t="n">
        <v>62</v>
      </c>
      <c r="D2826" t="inlineStr">
        <is>
          <t>S62</t>
        </is>
      </c>
      <c r="E2826" t="inlineStr">
        <is>
          <t>Nexa South Dakota (S62)</t>
        </is>
      </c>
      <c r="F2826" t="inlineStr">
        <is>
          <t>Mỹ</t>
        </is>
      </c>
      <c r="G2826" t="inlineStr">
        <is>
          <t>POS</t>
        </is>
      </c>
      <c r="H2826" s="42" t="n">
        <v>8963.49</v>
      </c>
      <c r="I2826" s="42" t="n">
        <v>275.83</v>
      </c>
      <c r="J2826" s="42" t="n">
        <v>8687.66</v>
      </c>
      <c r="K2826" s="42" t="n">
        <v>0</v>
      </c>
      <c r="L2826" s="42" t="n">
        <v>4</v>
      </c>
      <c r="M2826" s="42" t="n">
        <v>34</v>
      </c>
      <c r="N2826" s="42" t="n">
        <v>8687.66</v>
      </c>
      <c r="O2826" s="42" t="n">
        <v>8687.66</v>
      </c>
      <c r="P2826" s="42" t="n">
        <v>0</v>
      </c>
      <c r="Q2826" s="42" t="n">
        <v>0</v>
      </c>
      <c r="R2826" s="42" t="n">
        <v>0</v>
      </c>
      <c r="S2826" s="42">
        <f>N2826-(J2826-K2826)</f>
        <v/>
      </c>
      <c r="T2826">
        <f>IF(N2826=0,0,IF(AND(ABS(S2826)&gt;Calc!$B$8,ABS(S2826)/ABS(N2826)&gt;Calc!$B$9),1,0))</f>
        <v/>
      </c>
      <c r="U2826">
        <f>IF(AND(A2826=Calc!$B$3,OR(Calc!$B$6="*",G2826=Calc!$B$6),OR(Calc!$B$7="*",F2826=Calc!$B$7)),1,0)</f>
        <v/>
      </c>
      <c r="V2826">
        <f>IF(AND(U2826=1,J2826&gt;0),J2826+ROW()/1000000,0)</f>
        <v/>
      </c>
      <c r="W2826">
        <f>IF(AND(U2826=1,OR(N2826&lt;&gt;0,J2826&lt;&gt;0)),ABS(S2826)+ROW()/1000000,0)</f>
        <v/>
      </c>
      <c r="X2826">
        <f>IF(AND(U2826=1,T2826=1,C2826&lt;&gt;0),ABS(S2826)+ROW()/1000000,0)</f>
        <v/>
      </c>
    </row>
    <row r="2827">
      <c r="A2827" t="n">
        <v>202011</v>
      </c>
      <c r="B2827" t="inlineStr">
        <is>
          <t>11/2020</t>
        </is>
      </c>
      <c r="C2827" t="n">
        <v>64</v>
      </c>
      <c r="D2827" t="inlineStr">
        <is>
          <t>S64</t>
        </is>
      </c>
      <c r="E2827" t="inlineStr">
        <is>
          <t>Nexa Washington DC (S64)</t>
        </is>
      </c>
      <c r="F2827" t="inlineStr">
        <is>
          <t>Mỹ</t>
        </is>
      </c>
      <c r="G2827" t="inlineStr">
        <is>
          <t>POS</t>
        </is>
      </c>
      <c r="H2827" s="42" t="n">
        <v>1904.92</v>
      </c>
      <c r="I2827" s="42" t="n">
        <v>205.04</v>
      </c>
      <c r="J2827" s="42" t="n">
        <v>1699.88</v>
      </c>
      <c r="K2827" s="42" t="n">
        <v>0</v>
      </c>
      <c r="L2827" s="42" t="n">
        <v>2</v>
      </c>
      <c r="M2827" s="42" t="n">
        <v>13</v>
      </c>
      <c r="N2827" s="42" t="n">
        <v>1699.88</v>
      </c>
      <c r="O2827" s="42" t="n">
        <v>1699.88</v>
      </c>
      <c r="P2827" s="42" t="n">
        <v>0</v>
      </c>
      <c r="Q2827" s="42" t="n">
        <v>0</v>
      </c>
      <c r="R2827" s="42" t="n">
        <v>0</v>
      </c>
      <c r="S2827" s="42">
        <f>N2827-(J2827-K2827)</f>
        <v/>
      </c>
      <c r="T2827">
        <f>IF(N2827=0,0,IF(AND(ABS(S2827)&gt;Calc!$B$8,ABS(S2827)/ABS(N2827)&gt;Calc!$B$9),1,0))</f>
        <v/>
      </c>
      <c r="U2827">
        <f>IF(AND(A2827=Calc!$B$3,OR(Calc!$B$6="*",G2827=Calc!$B$6),OR(Calc!$B$7="*",F2827=Calc!$B$7)),1,0)</f>
        <v/>
      </c>
      <c r="V2827">
        <f>IF(AND(U2827=1,J2827&gt;0),J2827+ROW()/1000000,0)</f>
        <v/>
      </c>
      <c r="W2827">
        <f>IF(AND(U2827=1,OR(N2827&lt;&gt;0,J2827&lt;&gt;0)),ABS(S2827)+ROW()/1000000,0)</f>
        <v/>
      </c>
      <c r="X2827">
        <f>IF(AND(U2827=1,T2827=1,C2827&lt;&gt;0),ABS(S2827)+ROW()/1000000,0)</f>
        <v/>
      </c>
    </row>
    <row r="2828">
      <c r="A2828" t="n">
        <v>202011</v>
      </c>
      <c r="B2828" t="inlineStr">
        <is>
          <t>11/2020</t>
        </is>
      </c>
      <c r="C2828" t="n">
        <v>65</v>
      </c>
      <c r="D2828" t="inlineStr">
        <is>
          <t>S65</t>
        </is>
      </c>
      <c r="E2828" t="inlineStr">
        <is>
          <t>Nexa West Virginia (S65)</t>
        </is>
      </c>
      <c r="F2828" t="inlineStr">
        <is>
          <t>Mỹ</t>
        </is>
      </c>
      <c r="G2828" t="inlineStr">
        <is>
          <t>POS</t>
        </is>
      </c>
      <c r="H2828" s="42" t="n">
        <v>8660.440000000001</v>
      </c>
      <c r="I2828" s="42" t="n">
        <v>194.24</v>
      </c>
      <c r="J2828" s="42" t="n">
        <v>8466.200000000001</v>
      </c>
      <c r="K2828" s="42" t="n">
        <v>0</v>
      </c>
      <c r="L2828" s="42" t="n">
        <v>5</v>
      </c>
      <c r="M2828" s="42" t="n">
        <v>38</v>
      </c>
      <c r="N2828" s="42" t="n">
        <v>8466.200000000001</v>
      </c>
      <c r="O2828" s="42" t="n">
        <v>8466.200000000001</v>
      </c>
      <c r="P2828" s="42" t="n">
        <v>0</v>
      </c>
      <c r="Q2828" s="42" t="n">
        <v>0</v>
      </c>
      <c r="R2828" s="42" t="n">
        <v>0</v>
      </c>
      <c r="S2828" s="42">
        <f>N2828-(J2828-K2828)</f>
        <v/>
      </c>
      <c r="T2828">
        <f>IF(N2828=0,0,IF(AND(ABS(S2828)&gt;Calc!$B$8,ABS(S2828)/ABS(N2828)&gt;Calc!$B$9),1,0))</f>
        <v/>
      </c>
      <c r="U2828">
        <f>IF(AND(A2828=Calc!$B$3,OR(Calc!$B$6="*",G2828=Calc!$B$6),OR(Calc!$B$7="*",F2828=Calc!$B$7)),1,0)</f>
        <v/>
      </c>
      <c r="V2828">
        <f>IF(AND(U2828=1,J2828&gt;0),J2828+ROW()/1000000,0)</f>
        <v/>
      </c>
      <c r="W2828">
        <f>IF(AND(U2828=1,OR(N2828&lt;&gt;0,J2828&lt;&gt;0)),ABS(S2828)+ROW()/1000000,0)</f>
        <v/>
      </c>
      <c r="X2828">
        <f>IF(AND(U2828=1,T2828=1,C2828&lt;&gt;0),ABS(S2828)+ROW()/1000000,0)</f>
        <v/>
      </c>
    </row>
    <row r="2829">
      <c r="A2829" t="n">
        <v>202011</v>
      </c>
      <c r="B2829" t="inlineStr">
        <is>
          <t>11/2020</t>
        </is>
      </c>
      <c r="C2829" t="n">
        <v>66</v>
      </c>
      <c r="D2829" t="inlineStr">
        <is>
          <t>S66</t>
        </is>
      </c>
      <c r="E2829" t="inlineStr">
        <is>
          <t>Nexa Wyoming (S66)</t>
        </is>
      </c>
      <c r="F2829" t="inlineStr">
        <is>
          <t>Mỹ</t>
        </is>
      </c>
      <c r="G2829" t="inlineStr">
        <is>
          <t>POS</t>
        </is>
      </c>
      <c r="H2829" s="42" t="n">
        <v>28941.37</v>
      </c>
      <c r="I2829" s="42" t="n">
        <v>4089.52</v>
      </c>
      <c r="J2829" s="42" t="n">
        <v>24851.85</v>
      </c>
      <c r="K2829" s="42" t="n">
        <v>0</v>
      </c>
      <c r="L2829" s="42" t="n">
        <v>6</v>
      </c>
      <c r="M2829" s="42" t="n">
        <v>40</v>
      </c>
      <c r="N2829" s="42" t="n">
        <v>24851.85</v>
      </c>
      <c r="O2829" s="42" t="n">
        <v>24851.85</v>
      </c>
      <c r="P2829" s="42" t="n">
        <v>0</v>
      </c>
      <c r="Q2829" s="42" t="n">
        <v>0</v>
      </c>
      <c r="R2829" s="42" t="n">
        <v>0</v>
      </c>
      <c r="S2829" s="42">
        <f>N2829-(J2829-K2829)</f>
        <v/>
      </c>
      <c r="T2829">
        <f>IF(N2829=0,0,IF(AND(ABS(S2829)&gt;Calc!$B$8,ABS(S2829)/ABS(N2829)&gt;Calc!$B$9),1,0))</f>
        <v/>
      </c>
      <c r="U2829">
        <f>IF(AND(A2829=Calc!$B$3,OR(Calc!$B$6="*",G2829=Calc!$B$6),OR(Calc!$B$7="*",F2829=Calc!$B$7)),1,0)</f>
        <v/>
      </c>
      <c r="V2829">
        <f>IF(AND(U2829=1,J2829&gt;0),J2829+ROW()/1000000,0)</f>
        <v/>
      </c>
      <c r="W2829">
        <f>IF(AND(U2829=1,OR(N2829&lt;&gt;0,J2829&lt;&gt;0)),ABS(S2829)+ROW()/1000000,0)</f>
        <v/>
      </c>
      <c r="X2829">
        <f>IF(AND(U2829=1,T2829=1,C2829&lt;&gt;0),ABS(S2829)+ROW()/1000000,0)</f>
        <v/>
      </c>
    </row>
    <row r="2830">
      <c r="A2830" t="n">
        <v>202012</v>
      </c>
      <c r="B2830" t="inlineStr">
        <is>
          <t>12/2020</t>
        </is>
      </c>
      <c r="C2830" t="n">
        <v>0</v>
      </c>
      <c r="D2830" t="inlineStr">
        <is>
          <t>ONL</t>
        </is>
      </c>
      <c r="E2830" t="inlineStr">
        <is>
          <t>Nexa Online (website/app)</t>
        </is>
      </c>
      <c r="F2830" t="inlineStr">
        <is>
          <t>Online</t>
        </is>
      </c>
      <c r="G2830" t="inlineStr">
        <is>
          <t>ONLINE</t>
        </is>
      </c>
      <c r="H2830" s="42" t="n">
        <v>162631.75</v>
      </c>
      <c r="I2830" s="42" t="n">
        <v>7738.79</v>
      </c>
      <c r="J2830" s="42" t="n">
        <v>154892.96</v>
      </c>
      <c r="K2830" s="42" t="n">
        <v>1779.77</v>
      </c>
      <c r="L2830" s="42" t="n">
        <v>86</v>
      </c>
      <c r="M2830" s="42" t="n">
        <v>629</v>
      </c>
      <c r="N2830" s="42" t="n">
        <v>130301</v>
      </c>
      <c r="O2830" s="42" t="n">
        <v>132080.77</v>
      </c>
      <c r="P2830" s="42" t="n">
        <v>0</v>
      </c>
      <c r="Q2830" s="42" t="n">
        <v>0</v>
      </c>
      <c r="R2830" s="42" t="n">
        <v>0</v>
      </c>
      <c r="S2830" s="42">
        <f>N2830-(J2830-K2830)</f>
        <v/>
      </c>
      <c r="T2830">
        <f>IF(N2830=0,0,IF(AND(ABS(S2830)&gt;Calc!$B$8,ABS(S2830)/ABS(N2830)&gt;Calc!$B$9),1,0))</f>
        <v/>
      </c>
      <c r="U2830">
        <f>IF(AND(A2830=Calc!$B$3,OR(Calc!$B$6="*",G2830=Calc!$B$6),OR(Calc!$B$7="*",F2830=Calc!$B$7)),1,0)</f>
        <v/>
      </c>
      <c r="V2830">
        <f>IF(AND(U2830=1,J2830&gt;0),J2830+ROW()/1000000,0)</f>
        <v/>
      </c>
      <c r="W2830">
        <f>IF(AND(U2830=1,OR(N2830&lt;&gt;0,J2830&lt;&gt;0)),ABS(S2830)+ROW()/1000000,0)</f>
        <v/>
      </c>
      <c r="X2830">
        <f>IF(AND(U2830=1,T2830=1,C2830&lt;&gt;0),ABS(S2830)+ROW()/1000000,0)</f>
        <v/>
      </c>
    </row>
    <row r="2831">
      <c r="A2831" t="n">
        <v>202012</v>
      </c>
      <c r="B2831" t="inlineStr">
        <is>
          <t>12/2020</t>
        </is>
      </c>
      <c r="C2831" t="n">
        <v>1</v>
      </c>
      <c r="D2831" t="inlineStr">
        <is>
          <t>S01</t>
        </is>
      </c>
      <c r="E2831" t="inlineStr">
        <is>
          <t>Nexa Australian Capital Territory (S01)</t>
        </is>
      </c>
      <c r="F2831" t="inlineStr">
        <is>
          <t>Úc</t>
        </is>
      </c>
      <c r="G2831" t="inlineStr">
        <is>
          <t>POS</t>
        </is>
      </c>
      <c r="H2831" s="42" t="n">
        <v>4728.82</v>
      </c>
      <c r="I2831" s="42" t="n">
        <v>382.92</v>
      </c>
      <c r="J2831" s="42" t="n">
        <v>4345.9</v>
      </c>
      <c r="K2831" s="42" t="n">
        <v>277.2</v>
      </c>
      <c r="L2831" s="42" t="n">
        <v>3</v>
      </c>
      <c r="M2831" s="42" t="n">
        <v>18</v>
      </c>
      <c r="N2831" s="42" t="n">
        <v>4068.7</v>
      </c>
      <c r="O2831" s="42" t="n">
        <v>4345.9</v>
      </c>
      <c r="P2831" s="42" t="n">
        <v>0</v>
      </c>
      <c r="Q2831" s="42" t="n">
        <v>0</v>
      </c>
      <c r="R2831" s="42" t="n">
        <v>0</v>
      </c>
      <c r="S2831" s="42">
        <f>N2831-(J2831-K2831)</f>
        <v/>
      </c>
      <c r="T2831">
        <f>IF(N2831=0,0,IF(AND(ABS(S2831)&gt;Calc!$B$8,ABS(S2831)/ABS(N2831)&gt;Calc!$B$9),1,0))</f>
        <v/>
      </c>
      <c r="U2831">
        <f>IF(AND(A2831=Calc!$B$3,OR(Calc!$B$6="*",G2831=Calc!$B$6),OR(Calc!$B$7="*",F2831=Calc!$B$7)),1,0)</f>
        <v/>
      </c>
      <c r="V2831">
        <f>IF(AND(U2831=1,J2831&gt;0),J2831+ROW()/1000000,0)</f>
        <v/>
      </c>
      <c r="W2831">
        <f>IF(AND(U2831=1,OR(N2831&lt;&gt;0,J2831&lt;&gt;0)),ABS(S2831)+ROW()/1000000,0)</f>
        <v/>
      </c>
      <c r="X2831">
        <f>IF(AND(U2831=1,T2831=1,C2831&lt;&gt;0),ABS(S2831)+ROW()/1000000,0)</f>
        <v/>
      </c>
    </row>
    <row r="2832">
      <c r="A2832" t="n">
        <v>202012</v>
      </c>
      <c r="B2832" t="inlineStr">
        <is>
          <t>12/2020</t>
        </is>
      </c>
      <c r="C2832" t="n">
        <v>5</v>
      </c>
      <c r="D2832" t="inlineStr">
        <is>
          <t>S05</t>
        </is>
      </c>
      <c r="E2832" t="inlineStr">
        <is>
          <t>Nexa Victoria (S05)</t>
        </is>
      </c>
      <c r="F2832" t="inlineStr">
        <is>
          <t>Úc</t>
        </is>
      </c>
      <c r="G2832" t="inlineStr">
        <is>
          <t>POS</t>
        </is>
      </c>
      <c r="H2832" s="42" t="n">
        <v>5762.5</v>
      </c>
      <c r="I2832" s="42" t="n">
        <v>0</v>
      </c>
      <c r="J2832" s="42" t="n">
        <v>5762.5</v>
      </c>
      <c r="K2832" s="42" t="n">
        <v>0</v>
      </c>
      <c r="L2832" s="42" t="n">
        <v>2</v>
      </c>
      <c r="M2832" s="42" t="n">
        <v>23</v>
      </c>
      <c r="N2832" s="42" t="n">
        <v>5762.5</v>
      </c>
      <c r="O2832" s="42" t="n">
        <v>5762.5</v>
      </c>
      <c r="P2832" s="42" t="n">
        <v>0</v>
      </c>
      <c r="Q2832" s="42" t="n">
        <v>0</v>
      </c>
      <c r="R2832" s="42" t="n">
        <v>0</v>
      </c>
      <c r="S2832" s="42">
        <f>N2832-(J2832-K2832)</f>
        <v/>
      </c>
      <c r="T2832">
        <f>IF(N2832=0,0,IF(AND(ABS(S2832)&gt;Calc!$B$8,ABS(S2832)/ABS(N2832)&gt;Calc!$B$9),1,0))</f>
        <v/>
      </c>
      <c r="U2832">
        <f>IF(AND(A2832=Calc!$B$3,OR(Calc!$B$6="*",G2832=Calc!$B$6),OR(Calc!$B$7="*",F2832=Calc!$B$7)),1,0)</f>
        <v/>
      </c>
      <c r="V2832">
        <f>IF(AND(U2832=1,J2832&gt;0),J2832+ROW()/1000000,0)</f>
        <v/>
      </c>
      <c r="W2832">
        <f>IF(AND(U2832=1,OR(N2832&lt;&gt;0,J2832&lt;&gt;0)),ABS(S2832)+ROW()/1000000,0)</f>
        <v/>
      </c>
      <c r="X2832">
        <f>IF(AND(U2832=1,T2832=1,C2832&lt;&gt;0),ABS(S2832)+ROW()/1000000,0)</f>
        <v/>
      </c>
    </row>
    <row r="2833">
      <c r="A2833" t="n">
        <v>202012</v>
      </c>
      <c r="B2833" t="inlineStr">
        <is>
          <t>12/2020</t>
        </is>
      </c>
      <c r="C2833" t="n">
        <v>6</v>
      </c>
      <c r="D2833" t="inlineStr">
        <is>
          <t>S06</t>
        </is>
      </c>
      <c r="E2833" t="inlineStr">
        <is>
          <t>Nexa Western Australia (S06)</t>
        </is>
      </c>
      <c r="F2833" t="inlineStr">
        <is>
          <t>Úc</t>
        </is>
      </c>
      <c r="G2833" t="inlineStr">
        <is>
          <t>POS</t>
        </is>
      </c>
      <c r="H2833" s="42" t="n">
        <v>13058.68</v>
      </c>
      <c r="I2833" s="42" t="n">
        <v>938.98</v>
      </c>
      <c r="J2833" s="42" t="n">
        <v>12119.7</v>
      </c>
      <c r="K2833" s="42" t="n">
        <v>64</v>
      </c>
      <c r="L2833" s="42" t="n">
        <v>2</v>
      </c>
      <c r="M2833" s="42" t="n">
        <v>22</v>
      </c>
      <c r="N2833" s="42" t="n">
        <v>12055.7</v>
      </c>
      <c r="O2833" s="42" t="n">
        <v>12119.7</v>
      </c>
      <c r="P2833" s="42" t="n">
        <v>0</v>
      </c>
      <c r="Q2833" s="42" t="n">
        <v>0</v>
      </c>
      <c r="R2833" s="42" t="n">
        <v>0</v>
      </c>
      <c r="S2833" s="42">
        <f>N2833-(J2833-K2833)</f>
        <v/>
      </c>
      <c r="T2833">
        <f>IF(N2833=0,0,IF(AND(ABS(S2833)&gt;Calc!$B$8,ABS(S2833)/ABS(N2833)&gt;Calc!$B$9),1,0))</f>
        <v/>
      </c>
      <c r="U2833">
        <f>IF(AND(A2833=Calc!$B$3,OR(Calc!$B$6="*",G2833=Calc!$B$6),OR(Calc!$B$7="*",F2833=Calc!$B$7)),1,0)</f>
        <v/>
      </c>
      <c r="V2833">
        <f>IF(AND(U2833=1,J2833&gt;0),J2833+ROW()/1000000,0)</f>
        <v/>
      </c>
      <c r="W2833">
        <f>IF(AND(U2833=1,OR(N2833&lt;&gt;0,J2833&lt;&gt;0)),ABS(S2833)+ROW()/1000000,0)</f>
        <v/>
      </c>
      <c r="X2833">
        <f>IF(AND(U2833=1,T2833=1,C2833&lt;&gt;0),ABS(S2833)+ROW()/1000000,0)</f>
        <v/>
      </c>
    </row>
    <row r="2834">
      <c r="A2834" t="n">
        <v>202012</v>
      </c>
      <c r="B2834" t="inlineStr">
        <is>
          <t>12/2020</t>
        </is>
      </c>
      <c r="C2834" t="n">
        <v>8</v>
      </c>
      <c r="D2834" t="inlineStr">
        <is>
          <t>S08</t>
        </is>
      </c>
      <c r="E2834" t="inlineStr">
        <is>
          <t>Nexa Newfoundland and Labrador (S08)</t>
        </is>
      </c>
      <c r="F2834" t="inlineStr">
        <is>
          <t>Canada</t>
        </is>
      </c>
      <c r="G2834" t="inlineStr">
        <is>
          <t>POS</t>
        </is>
      </c>
      <c r="H2834" s="42" t="n">
        <v>22010.48</v>
      </c>
      <c r="I2834" s="42" t="n">
        <v>1723.39</v>
      </c>
      <c r="J2834" s="42" t="n">
        <v>20287.09</v>
      </c>
      <c r="K2834" s="42" t="n">
        <v>11.04</v>
      </c>
      <c r="L2834" s="42" t="n">
        <v>3</v>
      </c>
      <c r="M2834" s="42" t="n">
        <v>32</v>
      </c>
      <c r="N2834" s="42" t="n">
        <v>20276.05</v>
      </c>
      <c r="O2834" s="42" t="n">
        <v>20287.09</v>
      </c>
      <c r="P2834" s="42" t="n">
        <v>0</v>
      </c>
      <c r="Q2834" s="42" t="n">
        <v>0</v>
      </c>
      <c r="R2834" s="42" t="n">
        <v>0</v>
      </c>
      <c r="S2834" s="42">
        <f>N2834-(J2834-K2834)</f>
        <v/>
      </c>
      <c r="T2834">
        <f>IF(N2834=0,0,IF(AND(ABS(S2834)&gt;Calc!$B$8,ABS(S2834)/ABS(N2834)&gt;Calc!$B$9),1,0))</f>
        <v/>
      </c>
      <c r="U2834">
        <f>IF(AND(A2834=Calc!$B$3,OR(Calc!$B$6="*",G2834=Calc!$B$6),OR(Calc!$B$7="*",F2834=Calc!$B$7)),1,0)</f>
        <v/>
      </c>
      <c r="V2834">
        <f>IF(AND(U2834=1,J2834&gt;0),J2834+ROW()/1000000,0)</f>
        <v/>
      </c>
      <c r="W2834">
        <f>IF(AND(U2834=1,OR(N2834&lt;&gt;0,J2834&lt;&gt;0)),ABS(S2834)+ROW()/1000000,0)</f>
        <v/>
      </c>
      <c r="X2834">
        <f>IF(AND(U2834=1,T2834=1,C2834&lt;&gt;0),ABS(S2834)+ROW()/1000000,0)</f>
        <v/>
      </c>
    </row>
    <row r="2835">
      <c r="A2835" t="n">
        <v>202012</v>
      </c>
      <c r="B2835" t="inlineStr">
        <is>
          <t>12/2020</t>
        </is>
      </c>
      <c r="C2835" t="n">
        <v>9</v>
      </c>
      <c r="D2835" t="inlineStr">
        <is>
          <t>S09</t>
        </is>
      </c>
      <c r="E2835" t="inlineStr">
        <is>
          <t>Nexa Northwest Territories (S09)</t>
        </is>
      </c>
      <c r="F2835" t="inlineStr">
        <is>
          <t>Canada</t>
        </is>
      </c>
      <c r="G2835" t="inlineStr">
        <is>
          <t>POS</t>
        </is>
      </c>
      <c r="H2835" s="42" t="n">
        <v>23365.88</v>
      </c>
      <c r="I2835" s="42" t="n">
        <v>244.7</v>
      </c>
      <c r="J2835" s="42" t="n">
        <v>23121.18</v>
      </c>
      <c r="K2835" s="42" t="n">
        <v>0</v>
      </c>
      <c r="L2835" s="42" t="n">
        <v>11</v>
      </c>
      <c r="M2835" s="42" t="n">
        <v>98</v>
      </c>
      <c r="N2835" s="42" t="n">
        <v>23121.18</v>
      </c>
      <c r="O2835" s="42" t="n">
        <v>23121.18</v>
      </c>
      <c r="P2835" s="42" t="n">
        <v>0</v>
      </c>
      <c r="Q2835" s="42" t="n">
        <v>0</v>
      </c>
      <c r="R2835" s="42" t="n">
        <v>0</v>
      </c>
      <c r="S2835" s="42">
        <f>N2835-(J2835-K2835)</f>
        <v/>
      </c>
      <c r="T2835">
        <f>IF(N2835=0,0,IF(AND(ABS(S2835)&gt;Calc!$B$8,ABS(S2835)/ABS(N2835)&gt;Calc!$B$9),1,0))</f>
        <v/>
      </c>
      <c r="U2835">
        <f>IF(AND(A2835=Calc!$B$3,OR(Calc!$B$6="*",G2835=Calc!$B$6),OR(Calc!$B$7="*",F2835=Calc!$B$7)),1,0)</f>
        <v/>
      </c>
      <c r="V2835">
        <f>IF(AND(U2835=1,J2835&gt;0),J2835+ROW()/1000000,0)</f>
        <v/>
      </c>
      <c r="W2835">
        <f>IF(AND(U2835=1,OR(N2835&lt;&gt;0,J2835&lt;&gt;0)),ABS(S2835)+ROW()/1000000,0)</f>
        <v/>
      </c>
      <c r="X2835">
        <f>IF(AND(U2835=1,T2835=1,C2835&lt;&gt;0),ABS(S2835)+ROW()/1000000,0)</f>
        <v/>
      </c>
    </row>
    <row r="2836">
      <c r="A2836" t="n">
        <v>202012</v>
      </c>
      <c r="B2836" t="inlineStr">
        <is>
          <t>12/2020</t>
        </is>
      </c>
      <c r="C2836" t="n">
        <v>10</v>
      </c>
      <c r="D2836" t="inlineStr">
        <is>
          <t>S10</t>
        </is>
      </c>
      <c r="E2836" t="inlineStr">
        <is>
          <t>Nexa Nunavut (S10)</t>
        </is>
      </c>
      <c r="F2836" t="inlineStr">
        <is>
          <t>Canada</t>
        </is>
      </c>
      <c r="G2836" t="inlineStr">
        <is>
          <t>POS</t>
        </is>
      </c>
      <c r="H2836" s="42" t="n">
        <v>5972.68</v>
      </c>
      <c r="I2836" s="42" t="n">
        <v>0</v>
      </c>
      <c r="J2836" s="42" t="n">
        <v>5972.68</v>
      </c>
      <c r="K2836" s="42" t="n">
        <v>0</v>
      </c>
      <c r="L2836" s="42" t="n">
        <v>5</v>
      </c>
      <c r="M2836" s="42" t="n">
        <v>30</v>
      </c>
      <c r="N2836" s="42" t="n">
        <v>5972.68</v>
      </c>
      <c r="O2836" s="42" t="n">
        <v>5972.68</v>
      </c>
      <c r="P2836" s="42" t="n">
        <v>0</v>
      </c>
      <c r="Q2836" s="42" t="n">
        <v>0</v>
      </c>
      <c r="R2836" s="42" t="n">
        <v>0</v>
      </c>
      <c r="S2836" s="42">
        <f>N2836-(J2836-K2836)</f>
        <v/>
      </c>
      <c r="T2836">
        <f>IF(N2836=0,0,IF(AND(ABS(S2836)&gt;Calc!$B$8,ABS(S2836)/ABS(N2836)&gt;Calc!$B$9),1,0))</f>
        <v/>
      </c>
      <c r="U2836">
        <f>IF(AND(A2836=Calc!$B$3,OR(Calc!$B$6="*",G2836=Calc!$B$6),OR(Calc!$B$7="*",F2836=Calc!$B$7)),1,0)</f>
        <v/>
      </c>
      <c r="V2836">
        <f>IF(AND(U2836=1,J2836&gt;0),J2836+ROW()/1000000,0)</f>
        <v/>
      </c>
      <c r="W2836">
        <f>IF(AND(U2836=1,OR(N2836&lt;&gt;0,J2836&lt;&gt;0)),ABS(S2836)+ROW()/1000000,0)</f>
        <v/>
      </c>
      <c r="X2836">
        <f>IF(AND(U2836=1,T2836=1,C2836&lt;&gt;0),ABS(S2836)+ROW()/1000000,0)</f>
        <v/>
      </c>
    </row>
    <row r="2837">
      <c r="A2837" t="n">
        <v>202012</v>
      </c>
      <c r="B2837" t="inlineStr">
        <is>
          <t>12/2020</t>
        </is>
      </c>
      <c r="C2837" t="n">
        <v>12</v>
      </c>
      <c r="D2837" t="inlineStr">
        <is>
          <t>S12</t>
        </is>
      </c>
      <c r="E2837" t="inlineStr">
        <is>
          <t>Nexa Basse-Normandie (S12)</t>
        </is>
      </c>
      <c r="F2837" t="inlineStr">
        <is>
          <t>Pháp</t>
        </is>
      </c>
      <c r="G2837" t="inlineStr">
        <is>
          <t>POS</t>
        </is>
      </c>
      <c r="H2837" s="42" t="n">
        <v>21980.13</v>
      </c>
      <c r="I2837" s="42" t="n">
        <v>1126.78</v>
      </c>
      <c r="J2837" s="42" t="n">
        <v>20853.35</v>
      </c>
      <c r="K2837" s="42" t="n">
        <v>0</v>
      </c>
      <c r="L2837" s="42" t="n">
        <v>3</v>
      </c>
      <c r="M2837" s="42" t="n">
        <v>44</v>
      </c>
      <c r="N2837" s="42" t="n">
        <v>30994.39</v>
      </c>
      <c r="O2837" s="42" t="n">
        <v>20853.35</v>
      </c>
      <c r="P2837" s="42" t="n">
        <v>0</v>
      </c>
      <c r="Q2837" s="42" t="n">
        <v>0</v>
      </c>
      <c r="R2837" s="42" t="n">
        <v>0</v>
      </c>
      <c r="S2837" s="42">
        <f>N2837-(J2837-K2837)</f>
        <v/>
      </c>
      <c r="T2837">
        <f>IF(N2837=0,0,IF(AND(ABS(S2837)&gt;Calc!$B$8,ABS(S2837)/ABS(N2837)&gt;Calc!$B$9),1,0))</f>
        <v/>
      </c>
      <c r="U2837">
        <f>IF(AND(A2837=Calc!$B$3,OR(Calc!$B$6="*",G2837=Calc!$B$6),OR(Calc!$B$7="*",F2837=Calc!$B$7)),1,0)</f>
        <v/>
      </c>
      <c r="V2837">
        <f>IF(AND(U2837=1,J2837&gt;0),J2837+ROW()/1000000,0)</f>
        <v/>
      </c>
      <c r="W2837">
        <f>IF(AND(U2837=1,OR(N2837&lt;&gt;0,J2837&lt;&gt;0)),ABS(S2837)+ROW()/1000000,0)</f>
        <v/>
      </c>
      <c r="X2837">
        <f>IF(AND(U2837=1,T2837=1,C2837&lt;&gt;0),ABS(S2837)+ROW()/1000000,0)</f>
        <v/>
      </c>
    </row>
    <row r="2838">
      <c r="A2838" t="n">
        <v>202012</v>
      </c>
      <c r="B2838" t="inlineStr">
        <is>
          <t>12/2020</t>
        </is>
      </c>
      <c r="C2838" t="n">
        <v>13</v>
      </c>
      <c r="D2838" t="inlineStr">
        <is>
          <t>S13</t>
        </is>
      </c>
      <c r="E2838" t="inlineStr">
        <is>
          <t>Nexa Corse (S13)</t>
        </is>
      </c>
      <c r="F2838" t="inlineStr">
        <is>
          <t>Pháp</t>
        </is>
      </c>
      <c r="G2838" t="inlineStr">
        <is>
          <t>POS</t>
        </is>
      </c>
      <c r="H2838" s="42" t="n">
        <v>160.23</v>
      </c>
      <c r="I2838" s="42" t="n">
        <v>16.02</v>
      </c>
      <c r="J2838" s="42" t="n">
        <v>144.21</v>
      </c>
      <c r="K2838" s="42" t="n">
        <v>0</v>
      </c>
      <c r="L2838" s="42" t="n">
        <v>1</v>
      </c>
      <c r="M2838" s="42" t="n">
        <v>7</v>
      </c>
      <c r="N2838" s="42" t="n">
        <v>144.21</v>
      </c>
      <c r="O2838" s="42" t="n">
        <v>144.21</v>
      </c>
      <c r="P2838" s="42" t="n">
        <v>0</v>
      </c>
      <c r="Q2838" s="42" t="n">
        <v>0</v>
      </c>
      <c r="R2838" s="42" t="n">
        <v>0</v>
      </c>
      <c r="S2838" s="42">
        <f>N2838-(J2838-K2838)</f>
        <v/>
      </c>
      <c r="T2838">
        <f>IF(N2838=0,0,IF(AND(ABS(S2838)&gt;Calc!$B$8,ABS(S2838)/ABS(N2838)&gt;Calc!$B$9),1,0))</f>
        <v/>
      </c>
      <c r="U2838">
        <f>IF(AND(A2838=Calc!$B$3,OR(Calc!$B$6="*",G2838=Calc!$B$6),OR(Calc!$B$7="*",F2838=Calc!$B$7)),1,0)</f>
        <v/>
      </c>
      <c r="V2838">
        <f>IF(AND(U2838=1,J2838&gt;0),J2838+ROW()/1000000,0)</f>
        <v/>
      </c>
      <c r="W2838">
        <f>IF(AND(U2838=1,OR(N2838&lt;&gt;0,J2838&lt;&gt;0)),ABS(S2838)+ROW()/1000000,0)</f>
        <v/>
      </c>
      <c r="X2838">
        <f>IF(AND(U2838=1,T2838=1,C2838&lt;&gt;0),ABS(S2838)+ROW()/1000000,0)</f>
        <v/>
      </c>
    </row>
    <row r="2839">
      <c r="A2839" t="n">
        <v>202012</v>
      </c>
      <c r="B2839" t="inlineStr">
        <is>
          <t>12/2020</t>
        </is>
      </c>
      <c r="C2839" t="n">
        <v>14</v>
      </c>
      <c r="D2839" t="inlineStr">
        <is>
          <t>S14</t>
        </is>
      </c>
      <c r="E2839" t="inlineStr">
        <is>
          <t>Nexa Franche-Comté (S14)</t>
        </is>
      </c>
      <c r="F2839" t="inlineStr">
        <is>
          <t>Pháp</t>
        </is>
      </c>
      <c r="G2839" t="inlineStr">
        <is>
          <t>POS</t>
        </is>
      </c>
      <c r="H2839" s="42" t="n">
        <v>4272.39</v>
      </c>
      <c r="I2839" s="42" t="n">
        <v>427.24</v>
      </c>
      <c r="J2839" s="42" t="n">
        <v>3845.15</v>
      </c>
      <c r="K2839" s="42" t="n">
        <v>0</v>
      </c>
      <c r="L2839" s="42" t="n">
        <v>1</v>
      </c>
      <c r="M2839" s="42" t="n">
        <v>12</v>
      </c>
      <c r="N2839" s="42" t="n">
        <v>3845.15</v>
      </c>
      <c r="O2839" s="42" t="n">
        <v>3845.15</v>
      </c>
      <c r="P2839" s="42" t="n">
        <v>0</v>
      </c>
      <c r="Q2839" s="42" t="n">
        <v>0</v>
      </c>
      <c r="R2839" s="42" t="n">
        <v>0</v>
      </c>
      <c r="S2839" s="42">
        <f>N2839-(J2839-K2839)</f>
        <v/>
      </c>
      <c r="T2839">
        <f>IF(N2839=0,0,IF(AND(ABS(S2839)&gt;Calc!$B$8,ABS(S2839)/ABS(N2839)&gt;Calc!$B$9),1,0))</f>
        <v/>
      </c>
      <c r="U2839">
        <f>IF(AND(A2839=Calc!$B$3,OR(Calc!$B$6="*",G2839=Calc!$B$6),OR(Calc!$B$7="*",F2839=Calc!$B$7)),1,0)</f>
        <v/>
      </c>
      <c r="V2839">
        <f>IF(AND(U2839=1,J2839&gt;0),J2839+ROW()/1000000,0)</f>
        <v/>
      </c>
      <c r="W2839">
        <f>IF(AND(U2839=1,OR(N2839&lt;&gt;0,J2839&lt;&gt;0)),ABS(S2839)+ROW()/1000000,0)</f>
        <v/>
      </c>
      <c r="X2839">
        <f>IF(AND(U2839=1,T2839=1,C2839&lt;&gt;0),ABS(S2839)+ROW()/1000000,0)</f>
        <v/>
      </c>
    </row>
    <row r="2840">
      <c r="A2840" t="n">
        <v>202012</v>
      </c>
      <c r="B2840" t="inlineStr">
        <is>
          <t>12/2020</t>
        </is>
      </c>
      <c r="C2840" t="n">
        <v>16</v>
      </c>
      <c r="D2840" t="inlineStr">
        <is>
          <t>S16</t>
        </is>
      </c>
      <c r="E2840" t="inlineStr">
        <is>
          <t>Nexa Limousin (S16)</t>
        </is>
      </c>
      <c r="F2840" t="inlineStr">
        <is>
          <t>Pháp</t>
        </is>
      </c>
      <c r="G2840" t="inlineStr">
        <is>
          <t>POS</t>
        </is>
      </c>
      <c r="H2840" s="42" t="n">
        <v>4305.63</v>
      </c>
      <c r="I2840" s="42" t="n">
        <v>0</v>
      </c>
      <c r="J2840" s="42" t="n">
        <v>4305.63</v>
      </c>
      <c r="K2840" s="42" t="n">
        <v>0</v>
      </c>
      <c r="L2840" s="42" t="n">
        <v>2</v>
      </c>
      <c r="M2840" s="42" t="n">
        <v>6</v>
      </c>
      <c r="N2840" s="42" t="n">
        <v>4305.63</v>
      </c>
      <c r="O2840" s="42" t="n">
        <v>4305.63</v>
      </c>
      <c r="P2840" s="42" t="n">
        <v>0</v>
      </c>
      <c r="Q2840" s="42" t="n">
        <v>0</v>
      </c>
      <c r="R2840" s="42" t="n">
        <v>0</v>
      </c>
      <c r="S2840" s="42">
        <f>N2840-(J2840-K2840)</f>
        <v/>
      </c>
      <c r="T2840">
        <f>IF(N2840=0,0,IF(AND(ABS(S2840)&gt;Calc!$B$8,ABS(S2840)/ABS(N2840)&gt;Calc!$B$9),1,0))</f>
        <v/>
      </c>
      <c r="U2840">
        <f>IF(AND(A2840=Calc!$B$3,OR(Calc!$B$6="*",G2840=Calc!$B$6),OR(Calc!$B$7="*",F2840=Calc!$B$7)),1,0)</f>
        <v/>
      </c>
      <c r="V2840">
        <f>IF(AND(U2840=1,J2840&gt;0),J2840+ROW()/1000000,0)</f>
        <v/>
      </c>
      <c r="W2840">
        <f>IF(AND(U2840=1,OR(N2840&lt;&gt;0,J2840&lt;&gt;0)),ABS(S2840)+ROW()/1000000,0)</f>
        <v/>
      </c>
      <c r="X2840">
        <f>IF(AND(U2840=1,T2840=1,C2840&lt;&gt;0),ABS(S2840)+ROW()/1000000,0)</f>
        <v/>
      </c>
    </row>
    <row r="2841">
      <c r="A2841" t="n">
        <v>202012</v>
      </c>
      <c r="B2841" t="inlineStr">
        <is>
          <t>12/2020</t>
        </is>
      </c>
      <c r="C2841" t="n">
        <v>18</v>
      </c>
      <c r="D2841" t="inlineStr">
        <is>
          <t>S18</t>
        </is>
      </c>
      <c r="E2841" t="inlineStr">
        <is>
          <t>Nexa Mayotte (S18)</t>
        </is>
      </c>
      <c r="F2841" t="inlineStr">
        <is>
          <t>Pháp</t>
        </is>
      </c>
      <c r="G2841" t="inlineStr">
        <is>
          <t>POS</t>
        </is>
      </c>
      <c r="H2841" s="42" t="n">
        <v>5172.17</v>
      </c>
      <c r="I2841" s="42" t="n">
        <v>517.22</v>
      </c>
      <c r="J2841" s="42" t="n">
        <v>4654.95</v>
      </c>
      <c r="K2841" s="42" t="n">
        <v>0</v>
      </c>
      <c r="L2841" s="42" t="n">
        <v>1</v>
      </c>
      <c r="M2841" s="42" t="n">
        <v>7</v>
      </c>
      <c r="N2841" s="42" t="n">
        <v>4654.95</v>
      </c>
      <c r="O2841" s="42" t="n">
        <v>4654.95</v>
      </c>
      <c r="P2841" s="42" t="n">
        <v>0</v>
      </c>
      <c r="Q2841" s="42" t="n">
        <v>0</v>
      </c>
      <c r="R2841" s="42" t="n">
        <v>0</v>
      </c>
      <c r="S2841" s="42">
        <f>N2841-(J2841-K2841)</f>
        <v/>
      </c>
      <c r="T2841">
        <f>IF(N2841=0,0,IF(AND(ABS(S2841)&gt;Calc!$B$8,ABS(S2841)/ABS(N2841)&gt;Calc!$B$9),1,0))</f>
        <v/>
      </c>
      <c r="U2841">
        <f>IF(AND(A2841=Calc!$B$3,OR(Calc!$B$6="*",G2841=Calc!$B$6),OR(Calc!$B$7="*",F2841=Calc!$B$7)),1,0)</f>
        <v/>
      </c>
      <c r="V2841">
        <f>IF(AND(U2841=1,J2841&gt;0),J2841+ROW()/1000000,0)</f>
        <v/>
      </c>
      <c r="W2841">
        <f>IF(AND(U2841=1,OR(N2841&lt;&gt;0,J2841&lt;&gt;0)),ABS(S2841)+ROW()/1000000,0)</f>
        <v/>
      </c>
      <c r="X2841">
        <f>IF(AND(U2841=1,T2841=1,C2841&lt;&gt;0),ABS(S2841)+ROW()/1000000,0)</f>
        <v/>
      </c>
    </row>
    <row r="2842">
      <c r="A2842" t="n">
        <v>202012</v>
      </c>
      <c r="B2842" t="inlineStr">
        <is>
          <t>12/2020</t>
        </is>
      </c>
      <c r="C2842" t="n">
        <v>19</v>
      </c>
      <c r="D2842" t="inlineStr">
        <is>
          <t>S19</t>
        </is>
      </c>
      <c r="E2842" t="inlineStr">
        <is>
          <t>Nexa Berlin (S19)</t>
        </is>
      </c>
      <c r="F2842" t="inlineStr">
        <is>
          <t>Đức</t>
        </is>
      </c>
      <c r="G2842" t="inlineStr">
        <is>
          <t>POS</t>
        </is>
      </c>
      <c r="H2842" s="42" t="n">
        <v>6052.92</v>
      </c>
      <c r="I2842" s="42" t="n">
        <v>0</v>
      </c>
      <c r="J2842" s="42" t="n">
        <v>6052.92</v>
      </c>
      <c r="K2842" s="42" t="n">
        <v>0</v>
      </c>
      <c r="L2842" s="42" t="n">
        <v>2</v>
      </c>
      <c r="M2842" s="42" t="n">
        <v>14</v>
      </c>
      <c r="N2842" s="42" t="n">
        <v>6052.92</v>
      </c>
      <c r="O2842" s="42" t="n">
        <v>6052.92</v>
      </c>
      <c r="P2842" s="42" t="n">
        <v>0</v>
      </c>
      <c r="Q2842" s="42" t="n">
        <v>0</v>
      </c>
      <c r="R2842" s="42" t="n">
        <v>0</v>
      </c>
      <c r="S2842" s="42">
        <f>N2842-(J2842-K2842)</f>
        <v/>
      </c>
      <c r="T2842">
        <f>IF(N2842=0,0,IF(AND(ABS(S2842)&gt;Calc!$B$8,ABS(S2842)/ABS(N2842)&gt;Calc!$B$9),1,0))</f>
        <v/>
      </c>
      <c r="U2842">
        <f>IF(AND(A2842=Calc!$B$3,OR(Calc!$B$6="*",G2842=Calc!$B$6),OR(Calc!$B$7="*",F2842=Calc!$B$7)),1,0)</f>
        <v/>
      </c>
      <c r="V2842">
        <f>IF(AND(U2842=1,J2842&gt;0),J2842+ROW()/1000000,0)</f>
        <v/>
      </c>
      <c r="W2842">
        <f>IF(AND(U2842=1,OR(N2842&lt;&gt;0,J2842&lt;&gt;0)),ABS(S2842)+ROW()/1000000,0)</f>
        <v/>
      </c>
      <c r="X2842">
        <f>IF(AND(U2842=1,T2842=1,C2842&lt;&gt;0),ABS(S2842)+ROW()/1000000,0)</f>
        <v/>
      </c>
    </row>
    <row r="2843">
      <c r="A2843" t="n">
        <v>202012</v>
      </c>
      <c r="B2843" t="inlineStr">
        <is>
          <t>12/2020</t>
        </is>
      </c>
      <c r="C2843" t="n">
        <v>21</v>
      </c>
      <c r="D2843" t="inlineStr">
        <is>
          <t>S21</t>
        </is>
      </c>
      <c r="E2843" t="inlineStr">
        <is>
          <t>Nexa Freie Hansestadt Bremen (S21)</t>
        </is>
      </c>
      <c r="F2843" t="inlineStr">
        <is>
          <t>Đức</t>
        </is>
      </c>
      <c r="G2843" t="inlineStr">
        <is>
          <t>POS</t>
        </is>
      </c>
      <c r="H2843" s="42" t="n">
        <v>1032.43</v>
      </c>
      <c r="I2843" s="42" t="n">
        <v>0</v>
      </c>
      <c r="J2843" s="42" t="n">
        <v>1032.43</v>
      </c>
      <c r="K2843" s="42" t="n">
        <v>0</v>
      </c>
      <c r="L2843" s="42" t="n">
        <v>1</v>
      </c>
      <c r="M2843" s="42" t="n">
        <v>12</v>
      </c>
      <c r="N2843" s="42" t="n">
        <v>1032.43</v>
      </c>
      <c r="O2843" s="42" t="n">
        <v>1032.43</v>
      </c>
      <c r="P2843" s="42" t="n">
        <v>0</v>
      </c>
      <c r="Q2843" s="42" t="n">
        <v>0</v>
      </c>
      <c r="R2843" s="42" t="n">
        <v>0</v>
      </c>
      <c r="S2843" s="42">
        <f>N2843-(J2843-K2843)</f>
        <v/>
      </c>
      <c r="T2843">
        <f>IF(N2843=0,0,IF(AND(ABS(S2843)&gt;Calc!$B$8,ABS(S2843)/ABS(N2843)&gt;Calc!$B$9),1,0))</f>
        <v/>
      </c>
      <c r="U2843">
        <f>IF(AND(A2843=Calc!$B$3,OR(Calc!$B$6="*",G2843=Calc!$B$6),OR(Calc!$B$7="*",F2843=Calc!$B$7)),1,0)</f>
        <v/>
      </c>
      <c r="V2843">
        <f>IF(AND(U2843=1,J2843&gt;0),J2843+ROW()/1000000,0)</f>
        <v/>
      </c>
      <c r="W2843">
        <f>IF(AND(U2843=1,OR(N2843&lt;&gt;0,J2843&lt;&gt;0)),ABS(S2843)+ROW()/1000000,0)</f>
        <v/>
      </c>
      <c r="X2843">
        <f>IF(AND(U2843=1,T2843=1,C2843&lt;&gt;0),ABS(S2843)+ROW()/1000000,0)</f>
        <v/>
      </c>
    </row>
    <row r="2844">
      <c r="A2844" t="n">
        <v>202012</v>
      </c>
      <c r="B2844" t="inlineStr">
        <is>
          <t>12/2020</t>
        </is>
      </c>
      <c r="C2844" t="n">
        <v>22</v>
      </c>
      <c r="D2844" t="inlineStr">
        <is>
          <t>S22</t>
        </is>
      </c>
      <c r="E2844" t="inlineStr">
        <is>
          <t>Nexa Freistaat Thüringen (S22)</t>
        </is>
      </c>
      <c r="F2844" t="inlineStr">
        <is>
          <t>Đức</t>
        </is>
      </c>
      <c r="G2844" t="inlineStr">
        <is>
          <t>POS</t>
        </is>
      </c>
      <c r="H2844" s="42" t="n">
        <v>8522</v>
      </c>
      <c r="I2844" s="42" t="n">
        <v>352.37</v>
      </c>
      <c r="J2844" s="42" t="n">
        <v>8169.63</v>
      </c>
      <c r="K2844" s="42" t="n">
        <v>0</v>
      </c>
      <c r="L2844" s="42" t="n">
        <v>5</v>
      </c>
      <c r="M2844" s="42" t="n">
        <v>22</v>
      </c>
      <c r="N2844" s="42" t="n">
        <v>8169.63</v>
      </c>
      <c r="O2844" s="42" t="n">
        <v>8169.63</v>
      </c>
      <c r="P2844" s="42" t="n">
        <v>0</v>
      </c>
      <c r="Q2844" s="42" t="n">
        <v>0</v>
      </c>
      <c r="R2844" s="42" t="n">
        <v>0</v>
      </c>
      <c r="S2844" s="42">
        <f>N2844-(J2844-K2844)</f>
        <v/>
      </c>
      <c r="T2844">
        <f>IF(N2844=0,0,IF(AND(ABS(S2844)&gt;Calc!$B$8,ABS(S2844)/ABS(N2844)&gt;Calc!$B$9),1,0))</f>
        <v/>
      </c>
      <c r="U2844">
        <f>IF(AND(A2844=Calc!$B$3,OR(Calc!$B$6="*",G2844=Calc!$B$6),OR(Calc!$B$7="*",F2844=Calc!$B$7)),1,0)</f>
        <v/>
      </c>
      <c r="V2844">
        <f>IF(AND(U2844=1,J2844&gt;0),J2844+ROW()/1000000,0)</f>
        <v/>
      </c>
      <c r="W2844">
        <f>IF(AND(U2844=1,OR(N2844&lt;&gt;0,J2844&lt;&gt;0)),ABS(S2844)+ROW()/1000000,0)</f>
        <v/>
      </c>
      <c r="X2844">
        <f>IF(AND(U2844=1,T2844=1,C2844&lt;&gt;0),ABS(S2844)+ROW()/1000000,0)</f>
        <v/>
      </c>
    </row>
    <row r="2845">
      <c r="A2845" t="n">
        <v>202012</v>
      </c>
      <c r="B2845" t="inlineStr">
        <is>
          <t>12/2020</t>
        </is>
      </c>
      <c r="C2845" t="n">
        <v>23</v>
      </c>
      <c r="D2845" t="inlineStr">
        <is>
          <t>S23</t>
        </is>
      </c>
      <c r="E2845" t="inlineStr">
        <is>
          <t>Nexa Hamburg (S23)</t>
        </is>
      </c>
      <c r="F2845" t="inlineStr">
        <is>
          <t>Đức</t>
        </is>
      </c>
      <c r="G2845" t="inlineStr">
        <is>
          <t>POS</t>
        </is>
      </c>
      <c r="H2845" s="42" t="n">
        <v>17836.7</v>
      </c>
      <c r="I2845" s="42" t="n">
        <v>0</v>
      </c>
      <c r="J2845" s="42" t="n">
        <v>17836.7</v>
      </c>
      <c r="K2845" s="42" t="n">
        <v>0</v>
      </c>
      <c r="L2845" s="42" t="n">
        <v>1</v>
      </c>
      <c r="M2845" s="42" t="n">
        <v>12</v>
      </c>
      <c r="N2845" s="42" t="n">
        <v>17836.7</v>
      </c>
      <c r="O2845" s="42" t="n">
        <v>17836.7</v>
      </c>
      <c r="P2845" s="42" t="n">
        <v>0</v>
      </c>
      <c r="Q2845" s="42" t="n">
        <v>0</v>
      </c>
      <c r="R2845" s="42" t="n">
        <v>0</v>
      </c>
      <c r="S2845" s="42">
        <f>N2845-(J2845-K2845)</f>
        <v/>
      </c>
      <c r="T2845">
        <f>IF(N2845=0,0,IF(AND(ABS(S2845)&gt;Calc!$B$8,ABS(S2845)/ABS(N2845)&gt;Calc!$B$9),1,0))</f>
        <v/>
      </c>
      <c r="U2845">
        <f>IF(AND(A2845=Calc!$B$3,OR(Calc!$B$6="*",G2845=Calc!$B$6),OR(Calc!$B$7="*",F2845=Calc!$B$7)),1,0)</f>
        <v/>
      </c>
      <c r="V2845">
        <f>IF(AND(U2845=1,J2845&gt;0),J2845+ROW()/1000000,0)</f>
        <v/>
      </c>
      <c r="W2845">
        <f>IF(AND(U2845=1,OR(N2845&lt;&gt;0,J2845&lt;&gt;0)),ABS(S2845)+ROW()/1000000,0)</f>
        <v/>
      </c>
      <c r="X2845">
        <f>IF(AND(U2845=1,T2845=1,C2845&lt;&gt;0),ABS(S2845)+ROW()/1000000,0)</f>
        <v/>
      </c>
    </row>
    <row r="2846">
      <c r="A2846" t="n">
        <v>202012</v>
      </c>
      <c r="B2846" t="inlineStr">
        <is>
          <t>12/2020</t>
        </is>
      </c>
      <c r="C2846" t="n">
        <v>24</v>
      </c>
      <c r="D2846" t="inlineStr">
        <is>
          <t>S24</t>
        </is>
      </c>
      <c r="E2846" t="inlineStr">
        <is>
          <t>Nexa Hessen (S24)</t>
        </is>
      </c>
      <c r="F2846" t="inlineStr">
        <is>
          <t>Đức</t>
        </is>
      </c>
      <c r="G2846" t="inlineStr">
        <is>
          <t>POS</t>
        </is>
      </c>
      <c r="H2846" s="42" t="n">
        <v>2090.91</v>
      </c>
      <c r="I2846" s="42" t="n">
        <v>179.29</v>
      </c>
      <c r="J2846" s="42" t="n">
        <v>1911.62</v>
      </c>
      <c r="K2846" s="42" t="n">
        <v>0</v>
      </c>
      <c r="L2846" s="42" t="n">
        <v>2</v>
      </c>
      <c r="M2846" s="42" t="n">
        <v>14</v>
      </c>
      <c r="N2846" s="42" t="n">
        <v>1911.62</v>
      </c>
      <c r="O2846" s="42" t="n">
        <v>1911.62</v>
      </c>
      <c r="P2846" s="42" t="n">
        <v>0</v>
      </c>
      <c r="Q2846" s="42" t="n">
        <v>0</v>
      </c>
      <c r="R2846" s="42" t="n">
        <v>0</v>
      </c>
      <c r="S2846" s="42">
        <f>N2846-(J2846-K2846)</f>
        <v/>
      </c>
      <c r="T2846">
        <f>IF(N2846=0,0,IF(AND(ABS(S2846)&gt;Calc!$B$8,ABS(S2846)/ABS(N2846)&gt;Calc!$B$9),1,0))</f>
        <v/>
      </c>
      <c r="U2846">
        <f>IF(AND(A2846=Calc!$B$3,OR(Calc!$B$6="*",G2846=Calc!$B$6),OR(Calc!$B$7="*",F2846=Calc!$B$7)),1,0)</f>
        <v/>
      </c>
      <c r="V2846">
        <f>IF(AND(U2846=1,J2846&gt;0),J2846+ROW()/1000000,0)</f>
        <v/>
      </c>
      <c r="W2846">
        <f>IF(AND(U2846=1,OR(N2846&lt;&gt;0,J2846&lt;&gt;0)),ABS(S2846)+ROW()/1000000,0)</f>
        <v/>
      </c>
      <c r="X2846">
        <f>IF(AND(U2846=1,T2846=1,C2846&lt;&gt;0),ABS(S2846)+ROW()/1000000,0)</f>
        <v/>
      </c>
    </row>
    <row r="2847">
      <c r="A2847" t="n">
        <v>202012</v>
      </c>
      <c r="B2847" t="inlineStr">
        <is>
          <t>12/2020</t>
        </is>
      </c>
      <c r="C2847" t="n">
        <v>26</v>
      </c>
      <c r="D2847" t="inlineStr">
        <is>
          <t>S26</t>
        </is>
      </c>
      <c r="E2847" t="inlineStr">
        <is>
          <t>Nexa Saarland (S26)</t>
        </is>
      </c>
      <c r="F2847" t="inlineStr">
        <is>
          <t>Đức</t>
        </is>
      </c>
      <c r="G2847" t="inlineStr">
        <is>
          <t>POS</t>
        </is>
      </c>
      <c r="H2847" s="42" t="n">
        <v>7684.29</v>
      </c>
      <c r="I2847" s="42" t="n">
        <v>183.99</v>
      </c>
      <c r="J2847" s="42" t="n">
        <v>7500.3</v>
      </c>
      <c r="K2847" s="42" t="n">
        <v>0</v>
      </c>
      <c r="L2847" s="42" t="n">
        <v>3</v>
      </c>
      <c r="M2847" s="42" t="n">
        <v>26</v>
      </c>
      <c r="N2847" s="42" t="n">
        <v>7500.3</v>
      </c>
      <c r="O2847" s="42" t="n">
        <v>7500.3</v>
      </c>
      <c r="P2847" s="42" t="n">
        <v>0</v>
      </c>
      <c r="Q2847" s="42" t="n">
        <v>0</v>
      </c>
      <c r="R2847" s="42" t="n">
        <v>0</v>
      </c>
      <c r="S2847" s="42">
        <f>N2847-(J2847-K2847)</f>
        <v/>
      </c>
      <c r="T2847">
        <f>IF(N2847=0,0,IF(AND(ABS(S2847)&gt;Calc!$B$8,ABS(S2847)/ABS(N2847)&gt;Calc!$B$9),1,0))</f>
        <v/>
      </c>
      <c r="U2847">
        <f>IF(AND(A2847=Calc!$B$3,OR(Calc!$B$6="*",G2847=Calc!$B$6),OR(Calc!$B$7="*",F2847=Calc!$B$7)),1,0)</f>
        <v/>
      </c>
      <c r="V2847">
        <f>IF(AND(U2847=1,J2847&gt;0),J2847+ROW()/1000000,0)</f>
        <v/>
      </c>
      <c r="W2847">
        <f>IF(AND(U2847=1,OR(N2847&lt;&gt;0,J2847&lt;&gt;0)),ABS(S2847)+ROW()/1000000,0)</f>
        <v/>
      </c>
      <c r="X2847">
        <f>IF(AND(U2847=1,T2847=1,C2847&lt;&gt;0),ABS(S2847)+ROW()/1000000,0)</f>
        <v/>
      </c>
    </row>
    <row r="2848">
      <c r="A2848" t="n">
        <v>202012</v>
      </c>
      <c r="B2848" t="inlineStr">
        <is>
          <t>12/2020</t>
        </is>
      </c>
      <c r="C2848" t="n">
        <v>27</v>
      </c>
      <c r="D2848" t="inlineStr">
        <is>
          <t>S27</t>
        </is>
      </c>
      <c r="E2848" t="inlineStr">
        <is>
          <t>Nexa Sachsen-Anhalt (S27)</t>
        </is>
      </c>
      <c r="F2848" t="inlineStr">
        <is>
          <t>Đức</t>
        </is>
      </c>
      <c r="G2848" t="inlineStr">
        <is>
          <t>POS</t>
        </is>
      </c>
      <c r="H2848" s="42" t="n">
        <v>19067.66</v>
      </c>
      <c r="I2848" s="42" t="n">
        <v>1199.57</v>
      </c>
      <c r="J2848" s="42" t="n">
        <v>17868.09</v>
      </c>
      <c r="K2848" s="42" t="n">
        <v>0</v>
      </c>
      <c r="L2848" s="42" t="n">
        <v>4</v>
      </c>
      <c r="M2848" s="42" t="n">
        <v>42</v>
      </c>
      <c r="N2848" s="42" t="n">
        <v>17868.09</v>
      </c>
      <c r="O2848" s="42" t="n">
        <v>17868.09</v>
      </c>
      <c r="P2848" s="42" t="n">
        <v>0</v>
      </c>
      <c r="Q2848" s="42" t="n">
        <v>0</v>
      </c>
      <c r="R2848" s="42" t="n">
        <v>0</v>
      </c>
      <c r="S2848" s="42">
        <f>N2848-(J2848-K2848)</f>
        <v/>
      </c>
      <c r="T2848">
        <f>IF(N2848=0,0,IF(AND(ABS(S2848)&gt;Calc!$B$8,ABS(S2848)/ABS(N2848)&gt;Calc!$B$9),1,0))</f>
        <v/>
      </c>
      <c r="U2848">
        <f>IF(AND(A2848=Calc!$B$3,OR(Calc!$B$6="*",G2848=Calc!$B$6),OR(Calc!$B$7="*",F2848=Calc!$B$7)),1,0)</f>
        <v/>
      </c>
      <c r="V2848">
        <f>IF(AND(U2848=1,J2848&gt;0),J2848+ROW()/1000000,0)</f>
        <v/>
      </c>
      <c r="W2848">
        <f>IF(AND(U2848=1,OR(N2848&lt;&gt;0,J2848&lt;&gt;0)),ABS(S2848)+ROW()/1000000,0)</f>
        <v/>
      </c>
      <c r="X2848">
        <f>IF(AND(U2848=1,T2848=1,C2848&lt;&gt;0),ABS(S2848)+ROW()/1000000,0)</f>
        <v/>
      </c>
    </row>
    <row r="2849">
      <c r="A2849" t="n">
        <v>202012</v>
      </c>
      <c r="B2849" t="inlineStr">
        <is>
          <t>12/2020</t>
        </is>
      </c>
      <c r="C2849" t="n">
        <v>29</v>
      </c>
      <c r="D2849" t="inlineStr">
        <is>
          <t>S29</t>
        </is>
      </c>
      <c r="E2849" t="inlineStr">
        <is>
          <t>Nexa Enna (S29)</t>
        </is>
      </c>
      <c r="F2849" t="inlineStr">
        <is>
          <t>Ý</t>
        </is>
      </c>
      <c r="G2849" t="inlineStr">
        <is>
          <t>POS</t>
        </is>
      </c>
      <c r="H2849" s="42" t="n">
        <v>5897.63</v>
      </c>
      <c r="I2849" s="42" t="n">
        <v>509.58</v>
      </c>
      <c r="J2849" s="42" t="n">
        <v>5388.05</v>
      </c>
      <c r="K2849" s="42" t="n">
        <v>0</v>
      </c>
      <c r="L2849" s="42" t="n">
        <v>2</v>
      </c>
      <c r="M2849" s="42" t="n">
        <v>15</v>
      </c>
      <c r="N2849" s="42" t="n">
        <v>5388.05</v>
      </c>
      <c r="O2849" s="42" t="n">
        <v>5388.05</v>
      </c>
      <c r="P2849" s="42" t="n">
        <v>0</v>
      </c>
      <c r="Q2849" s="42" t="n">
        <v>0</v>
      </c>
      <c r="R2849" s="42" t="n">
        <v>0</v>
      </c>
      <c r="S2849" s="42">
        <f>N2849-(J2849-K2849)</f>
        <v/>
      </c>
      <c r="T2849">
        <f>IF(N2849=0,0,IF(AND(ABS(S2849)&gt;Calc!$B$8,ABS(S2849)/ABS(N2849)&gt;Calc!$B$9),1,0))</f>
        <v/>
      </c>
      <c r="U2849">
        <f>IF(AND(A2849=Calc!$B$3,OR(Calc!$B$6="*",G2849=Calc!$B$6),OR(Calc!$B$7="*",F2849=Calc!$B$7)),1,0)</f>
        <v/>
      </c>
      <c r="V2849">
        <f>IF(AND(U2849=1,J2849&gt;0),J2849+ROW()/1000000,0)</f>
        <v/>
      </c>
      <c r="W2849">
        <f>IF(AND(U2849=1,OR(N2849&lt;&gt;0,J2849&lt;&gt;0)),ABS(S2849)+ROW()/1000000,0)</f>
        <v/>
      </c>
      <c r="X2849">
        <f>IF(AND(U2849=1,T2849=1,C2849&lt;&gt;0),ABS(S2849)+ROW()/1000000,0)</f>
        <v/>
      </c>
    </row>
    <row r="2850">
      <c r="A2850" t="n">
        <v>202012</v>
      </c>
      <c r="B2850" t="inlineStr">
        <is>
          <t>12/2020</t>
        </is>
      </c>
      <c r="C2850" t="n">
        <v>30</v>
      </c>
      <c r="D2850" t="inlineStr">
        <is>
          <t>S30</t>
        </is>
      </c>
      <c r="E2850" t="inlineStr">
        <is>
          <t>Nexa Pesaro (S30)</t>
        </is>
      </c>
      <c r="F2850" t="inlineStr">
        <is>
          <t>Ý</t>
        </is>
      </c>
      <c r="G2850" t="inlineStr">
        <is>
          <t>POS</t>
        </is>
      </c>
      <c r="H2850" s="42" t="n">
        <v>8822.08</v>
      </c>
      <c r="I2850" s="42" t="n">
        <v>554.76</v>
      </c>
      <c r="J2850" s="42" t="n">
        <v>8267.32</v>
      </c>
      <c r="K2850" s="42" t="n">
        <v>0</v>
      </c>
      <c r="L2850" s="42" t="n">
        <v>3</v>
      </c>
      <c r="M2850" s="42" t="n">
        <v>58</v>
      </c>
      <c r="N2850" s="42" t="n">
        <v>8267.32</v>
      </c>
      <c r="O2850" s="42" t="n">
        <v>8267.32</v>
      </c>
      <c r="P2850" s="42" t="n">
        <v>0</v>
      </c>
      <c r="Q2850" s="42" t="n">
        <v>0</v>
      </c>
      <c r="R2850" s="42" t="n">
        <v>0</v>
      </c>
      <c r="S2850" s="42">
        <f>N2850-(J2850-K2850)</f>
        <v/>
      </c>
      <c r="T2850">
        <f>IF(N2850=0,0,IF(AND(ABS(S2850)&gt;Calc!$B$8,ABS(S2850)/ABS(N2850)&gt;Calc!$B$9),1,0))</f>
        <v/>
      </c>
      <c r="U2850">
        <f>IF(AND(A2850=Calc!$B$3,OR(Calc!$B$6="*",G2850=Calc!$B$6),OR(Calc!$B$7="*",F2850=Calc!$B$7)),1,0)</f>
        <v/>
      </c>
      <c r="V2850">
        <f>IF(AND(U2850=1,J2850&gt;0),J2850+ROW()/1000000,0)</f>
        <v/>
      </c>
      <c r="W2850">
        <f>IF(AND(U2850=1,OR(N2850&lt;&gt;0,J2850&lt;&gt;0)),ABS(S2850)+ROW()/1000000,0)</f>
        <v/>
      </c>
      <c r="X2850">
        <f>IF(AND(U2850=1,T2850=1,C2850&lt;&gt;0),ABS(S2850)+ROW()/1000000,0)</f>
        <v/>
      </c>
    </row>
    <row r="2851">
      <c r="A2851" t="n">
        <v>202012</v>
      </c>
      <c r="B2851" t="inlineStr">
        <is>
          <t>12/2020</t>
        </is>
      </c>
      <c r="C2851" t="n">
        <v>31</v>
      </c>
      <c r="D2851" t="inlineStr">
        <is>
          <t>S31</t>
        </is>
      </c>
      <c r="E2851" t="inlineStr">
        <is>
          <t>Nexa Drenthe (S31)</t>
        </is>
      </c>
      <c r="F2851" t="inlineStr">
        <is>
          <t>Hà Lan</t>
        </is>
      </c>
      <c r="G2851" t="inlineStr">
        <is>
          <t>POS</t>
        </is>
      </c>
      <c r="H2851" s="42" t="n">
        <v>879.8200000000001</v>
      </c>
      <c r="I2851" s="42" t="n">
        <v>0</v>
      </c>
      <c r="J2851" s="42" t="n">
        <v>879.8200000000001</v>
      </c>
      <c r="K2851" s="42" t="n">
        <v>0</v>
      </c>
      <c r="L2851" s="42" t="n">
        <v>2</v>
      </c>
      <c r="M2851" s="42" t="n">
        <v>15</v>
      </c>
      <c r="N2851" s="42" t="n">
        <v>879.8200000000001</v>
      </c>
      <c r="O2851" s="42" t="n">
        <v>879.8200000000001</v>
      </c>
      <c r="P2851" s="42" t="n">
        <v>0</v>
      </c>
      <c r="Q2851" s="42" t="n">
        <v>0</v>
      </c>
      <c r="R2851" s="42" t="n">
        <v>0</v>
      </c>
      <c r="S2851" s="42">
        <f>N2851-(J2851-K2851)</f>
        <v/>
      </c>
      <c r="T2851">
        <f>IF(N2851=0,0,IF(AND(ABS(S2851)&gt;Calc!$B$8,ABS(S2851)/ABS(N2851)&gt;Calc!$B$9),1,0))</f>
        <v/>
      </c>
      <c r="U2851">
        <f>IF(AND(A2851=Calc!$B$3,OR(Calc!$B$6="*",G2851=Calc!$B$6),OR(Calc!$B$7="*",F2851=Calc!$B$7)),1,0)</f>
        <v/>
      </c>
      <c r="V2851">
        <f>IF(AND(U2851=1,J2851&gt;0),J2851+ROW()/1000000,0)</f>
        <v/>
      </c>
      <c r="W2851">
        <f>IF(AND(U2851=1,OR(N2851&lt;&gt;0,J2851&lt;&gt;0)),ABS(S2851)+ROW()/1000000,0)</f>
        <v/>
      </c>
      <c r="X2851">
        <f>IF(AND(U2851=1,T2851=1,C2851&lt;&gt;0),ABS(S2851)+ROW()/1000000,0)</f>
        <v/>
      </c>
    </row>
    <row r="2852">
      <c r="A2852" t="n">
        <v>202012</v>
      </c>
      <c r="B2852" t="inlineStr">
        <is>
          <t>12/2020</t>
        </is>
      </c>
      <c r="C2852" t="n">
        <v>32</v>
      </c>
      <c r="D2852" t="inlineStr">
        <is>
          <t>S32</t>
        </is>
      </c>
      <c r="E2852" t="inlineStr">
        <is>
          <t>Nexa Flevoland (S32)</t>
        </is>
      </c>
      <c r="F2852" t="inlineStr">
        <is>
          <t>Hà Lan</t>
        </is>
      </c>
      <c r="G2852" t="inlineStr">
        <is>
          <t>POS</t>
        </is>
      </c>
      <c r="H2852" s="42" t="n">
        <v>4499.04</v>
      </c>
      <c r="I2852" s="42" t="n">
        <v>0</v>
      </c>
      <c r="J2852" s="42" t="n">
        <v>4499.04</v>
      </c>
      <c r="K2852" s="42" t="n">
        <v>0</v>
      </c>
      <c r="L2852" s="42" t="n">
        <v>4</v>
      </c>
      <c r="M2852" s="42" t="n">
        <v>25</v>
      </c>
      <c r="N2852" s="42" t="n">
        <v>4499.04</v>
      </c>
      <c r="O2852" s="42" t="n">
        <v>4499.04</v>
      </c>
      <c r="P2852" s="42" t="n">
        <v>0</v>
      </c>
      <c r="Q2852" s="42" t="n">
        <v>0</v>
      </c>
      <c r="R2852" s="42" t="n">
        <v>0</v>
      </c>
      <c r="S2852" s="42">
        <f>N2852-(J2852-K2852)</f>
        <v/>
      </c>
      <c r="T2852">
        <f>IF(N2852=0,0,IF(AND(ABS(S2852)&gt;Calc!$B$8,ABS(S2852)/ABS(N2852)&gt;Calc!$B$9),1,0))</f>
        <v/>
      </c>
      <c r="U2852">
        <f>IF(AND(A2852=Calc!$B$3,OR(Calc!$B$6="*",G2852=Calc!$B$6),OR(Calc!$B$7="*",F2852=Calc!$B$7)),1,0)</f>
        <v/>
      </c>
      <c r="V2852">
        <f>IF(AND(U2852=1,J2852&gt;0),J2852+ROW()/1000000,0)</f>
        <v/>
      </c>
      <c r="W2852">
        <f>IF(AND(U2852=1,OR(N2852&lt;&gt;0,J2852&lt;&gt;0)),ABS(S2852)+ROW()/1000000,0)</f>
        <v/>
      </c>
      <c r="X2852">
        <f>IF(AND(U2852=1,T2852=1,C2852&lt;&gt;0),ABS(S2852)+ROW()/1000000,0)</f>
        <v/>
      </c>
    </row>
    <row r="2853">
      <c r="A2853" t="n">
        <v>202012</v>
      </c>
      <c r="B2853" t="inlineStr">
        <is>
          <t>12/2020</t>
        </is>
      </c>
      <c r="C2853" t="n">
        <v>33</v>
      </c>
      <c r="D2853" t="inlineStr">
        <is>
          <t>S33</t>
        </is>
      </c>
      <c r="E2853" t="inlineStr">
        <is>
          <t>Nexa Friesland (S33)</t>
        </is>
      </c>
      <c r="F2853" t="inlineStr">
        <is>
          <t>Hà Lan</t>
        </is>
      </c>
      <c r="G2853" t="inlineStr">
        <is>
          <t>POS</t>
        </is>
      </c>
      <c r="H2853" s="42" t="n">
        <v>299</v>
      </c>
      <c r="I2853" s="42" t="n">
        <v>0</v>
      </c>
      <c r="J2853" s="42" t="n">
        <v>299</v>
      </c>
      <c r="K2853" s="42" t="n">
        <v>0</v>
      </c>
      <c r="L2853" s="42" t="n">
        <v>1</v>
      </c>
      <c r="M2853" s="42" t="n">
        <v>1</v>
      </c>
      <c r="N2853" s="42" t="n">
        <v>299</v>
      </c>
      <c r="O2853" s="42" t="n">
        <v>299</v>
      </c>
      <c r="P2853" s="42" t="n">
        <v>0</v>
      </c>
      <c r="Q2853" s="42" t="n">
        <v>0</v>
      </c>
      <c r="R2853" s="42" t="n">
        <v>0</v>
      </c>
      <c r="S2853" s="42">
        <f>N2853-(J2853-K2853)</f>
        <v/>
      </c>
      <c r="T2853">
        <f>IF(N2853=0,0,IF(AND(ABS(S2853)&gt;Calc!$B$8,ABS(S2853)/ABS(N2853)&gt;Calc!$B$9),1,0))</f>
        <v/>
      </c>
      <c r="U2853">
        <f>IF(AND(A2853=Calc!$B$3,OR(Calc!$B$6="*",G2853=Calc!$B$6),OR(Calc!$B$7="*",F2853=Calc!$B$7)),1,0)</f>
        <v/>
      </c>
      <c r="V2853">
        <f>IF(AND(U2853=1,J2853&gt;0),J2853+ROW()/1000000,0)</f>
        <v/>
      </c>
      <c r="W2853">
        <f>IF(AND(U2853=1,OR(N2853&lt;&gt;0,J2853&lt;&gt;0)),ABS(S2853)+ROW()/1000000,0)</f>
        <v/>
      </c>
      <c r="X2853">
        <f>IF(AND(U2853=1,T2853=1,C2853&lt;&gt;0),ABS(S2853)+ROW()/1000000,0)</f>
        <v/>
      </c>
    </row>
    <row r="2854">
      <c r="A2854" t="n">
        <v>202012</v>
      </c>
      <c r="B2854" t="inlineStr">
        <is>
          <t>12/2020</t>
        </is>
      </c>
      <c r="C2854" t="n">
        <v>34</v>
      </c>
      <c r="D2854" t="inlineStr">
        <is>
          <t>S34</t>
        </is>
      </c>
      <c r="E2854" t="inlineStr">
        <is>
          <t>Nexa Groningen (S34)</t>
        </is>
      </c>
      <c r="F2854" t="inlineStr">
        <is>
          <t>Hà Lan</t>
        </is>
      </c>
      <c r="G2854" t="inlineStr">
        <is>
          <t>POS</t>
        </is>
      </c>
      <c r="H2854" s="42" t="n">
        <v>126.01</v>
      </c>
      <c r="I2854" s="42" t="n">
        <v>0.8100000000000001</v>
      </c>
      <c r="J2854" s="42" t="n">
        <v>125.2</v>
      </c>
      <c r="K2854" s="42" t="n">
        <v>22.89</v>
      </c>
      <c r="L2854" s="42" t="n">
        <v>2</v>
      </c>
      <c r="M2854" s="42" t="n">
        <v>4</v>
      </c>
      <c r="N2854" s="42" t="n">
        <v>102.31</v>
      </c>
      <c r="O2854" s="42" t="n">
        <v>125.2</v>
      </c>
      <c r="P2854" s="42" t="n">
        <v>0</v>
      </c>
      <c r="Q2854" s="42" t="n">
        <v>0</v>
      </c>
      <c r="R2854" s="42" t="n">
        <v>0</v>
      </c>
      <c r="S2854" s="42">
        <f>N2854-(J2854-K2854)</f>
        <v/>
      </c>
      <c r="T2854">
        <f>IF(N2854=0,0,IF(AND(ABS(S2854)&gt;Calc!$B$8,ABS(S2854)/ABS(N2854)&gt;Calc!$B$9),1,0))</f>
        <v/>
      </c>
      <c r="U2854">
        <f>IF(AND(A2854=Calc!$B$3,OR(Calc!$B$6="*",G2854=Calc!$B$6),OR(Calc!$B$7="*",F2854=Calc!$B$7)),1,0)</f>
        <v/>
      </c>
      <c r="V2854">
        <f>IF(AND(U2854=1,J2854&gt;0),J2854+ROW()/1000000,0)</f>
        <v/>
      </c>
      <c r="W2854">
        <f>IF(AND(U2854=1,OR(N2854&lt;&gt;0,J2854&lt;&gt;0)),ABS(S2854)+ROW()/1000000,0)</f>
        <v/>
      </c>
      <c r="X2854">
        <f>IF(AND(U2854=1,T2854=1,C2854&lt;&gt;0),ABS(S2854)+ROW()/1000000,0)</f>
        <v/>
      </c>
    </row>
    <row r="2855">
      <c r="A2855" t="n">
        <v>202012</v>
      </c>
      <c r="B2855" t="inlineStr">
        <is>
          <t>12/2020</t>
        </is>
      </c>
      <c r="C2855" t="n">
        <v>36</v>
      </c>
      <c r="D2855" t="inlineStr">
        <is>
          <t>S36</t>
        </is>
      </c>
      <c r="E2855" t="inlineStr">
        <is>
          <t>Nexa Armagh (S36)</t>
        </is>
      </c>
      <c r="F2855" t="inlineStr">
        <is>
          <t>Anh</t>
        </is>
      </c>
      <c r="G2855" t="inlineStr">
        <is>
          <t>POS</t>
        </is>
      </c>
      <c r="H2855" s="42" t="n">
        <v>8947.549999999999</v>
      </c>
      <c r="I2855" s="42" t="n">
        <v>2.07</v>
      </c>
      <c r="J2855" s="42" t="n">
        <v>8945.48</v>
      </c>
      <c r="K2855" s="42" t="n">
        <v>780</v>
      </c>
      <c r="L2855" s="42" t="n">
        <v>5</v>
      </c>
      <c r="M2855" s="42" t="n">
        <v>27</v>
      </c>
      <c r="N2855" s="42" t="n">
        <v>8165.48</v>
      </c>
      <c r="O2855" s="42" t="n">
        <v>8945.48</v>
      </c>
      <c r="P2855" s="42" t="n">
        <v>0</v>
      </c>
      <c r="Q2855" s="42" t="n">
        <v>0</v>
      </c>
      <c r="R2855" s="42" t="n">
        <v>0</v>
      </c>
      <c r="S2855" s="42">
        <f>N2855-(J2855-K2855)</f>
        <v/>
      </c>
      <c r="T2855">
        <f>IF(N2855=0,0,IF(AND(ABS(S2855)&gt;Calc!$B$8,ABS(S2855)/ABS(N2855)&gt;Calc!$B$9),1,0))</f>
        <v/>
      </c>
      <c r="U2855">
        <f>IF(AND(A2855=Calc!$B$3,OR(Calc!$B$6="*",G2855=Calc!$B$6),OR(Calc!$B$7="*",F2855=Calc!$B$7)),1,0)</f>
        <v/>
      </c>
      <c r="V2855">
        <f>IF(AND(U2855=1,J2855&gt;0),J2855+ROW()/1000000,0)</f>
        <v/>
      </c>
      <c r="W2855">
        <f>IF(AND(U2855=1,OR(N2855&lt;&gt;0,J2855&lt;&gt;0)),ABS(S2855)+ROW()/1000000,0)</f>
        <v/>
      </c>
      <c r="X2855">
        <f>IF(AND(U2855=1,T2855=1,C2855&lt;&gt;0),ABS(S2855)+ROW()/1000000,0)</f>
        <v/>
      </c>
    </row>
    <row r="2856">
      <c r="A2856" t="n">
        <v>202012</v>
      </c>
      <c r="B2856" t="inlineStr">
        <is>
          <t>12/2020</t>
        </is>
      </c>
      <c r="C2856" t="n">
        <v>37</v>
      </c>
      <c r="D2856" t="inlineStr">
        <is>
          <t>S37</t>
        </is>
      </c>
      <c r="E2856" t="inlineStr">
        <is>
          <t>Nexa Ayrshire (S37)</t>
        </is>
      </c>
      <c r="F2856" t="inlineStr">
        <is>
          <t>Anh</t>
        </is>
      </c>
      <c r="G2856" t="inlineStr">
        <is>
          <t>POS</t>
        </is>
      </c>
      <c r="H2856" s="42" t="n">
        <v>459.8</v>
      </c>
      <c r="I2856" s="42" t="n">
        <v>45.98</v>
      </c>
      <c r="J2856" s="42" t="n">
        <v>413.82</v>
      </c>
      <c r="K2856" s="42" t="n">
        <v>0</v>
      </c>
      <c r="L2856" s="42" t="n">
        <v>1</v>
      </c>
      <c r="M2856" s="42" t="n">
        <v>2</v>
      </c>
      <c r="N2856" s="42" t="n">
        <v>413.82</v>
      </c>
      <c r="O2856" s="42" t="n">
        <v>413.82</v>
      </c>
      <c r="P2856" s="42" t="n">
        <v>0</v>
      </c>
      <c r="Q2856" s="42" t="n">
        <v>0</v>
      </c>
      <c r="R2856" s="42" t="n">
        <v>0</v>
      </c>
      <c r="S2856" s="42">
        <f>N2856-(J2856-K2856)</f>
        <v/>
      </c>
      <c r="T2856">
        <f>IF(N2856=0,0,IF(AND(ABS(S2856)&gt;Calc!$B$8,ABS(S2856)/ABS(N2856)&gt;Calc!$B$9),1,0))</f>
        <v/>
      </c>
      <c r="U2856">
        <f>IF(AND(A2856=Calc!$B$3,OR(Calc!$B$6="*",G2856=Calc!$B$6),OR(Calc!$B$7="*",F2856=Calc!$B$7)),1,0)</f>
        <v/>
      </c>
      <c r="V2856">
        <f>IF(AND(U2856=1,J2856&gt;0),J2856+ROW()/1000000,0)</f>
        <v/>
      </c>
      <c r="W2856">
        <f>IF(AND(U2856=1,OR(N2856&lt;&gt;0,J2856&lt;&gt;0)),ABS(S2856)+ROW()/1000000,0)</f>
        <v/>
      </c>
      <c r="X2856">
        <f>IF(AND(U2856=1,T2856=1,C2856&lt;&gt;0),ABS(S2856)+ROW()/1000000,0)</f>
        <v/>
      </c>
    </row>
    <row r="2857">
      <c r="A2857" t="n">
        <v>202012</v>
      </c>
      <c r="B2857" t="inlineStr">
        <is>
          <t>12/2020</t>
        </is>
      </c>
      <c r="C2857" t="n">
        <v>38</v>
      </c>
      <c r="D2857" t="inlineStr">
        <is>
          <t>S38</t>
        </is>
      </c>
      <c r="E2857" t="inlineStr">
        <is>
          <t>Nexa Belfast (S38)</t>
        </is>
      </c>
      <c r="F2857" t="inlineStr">
        <is>
          <t>Anh</t>
        </is>
      </c>
      <c r="G2857" t="inlineStr">
        <is>
          <t>POS</t>
        </is>
      </c>
      <c r="H2857" s="42" t="n">
        <v>20241.17</v>
      </c>
      <c r="I2857" s="42" t="n">
        <v>278.65</v>
      </c>
      <c r="J2857" s="42" t="n">
        <v>19962.52</v>
      </c>
      <c r="K2857" s="42" t="n">
        <v>0</v>
      </c>
      <c r="L2857" s="42" t="n">
        <v>8</v>
      </c>
      <c r="M2857" s="42" t="n">
        <v>35</v>
      </c>
      <c r="N2857" s="42" t="n">
        <v>19962.52</v>
      </c>
      <c r="O2857" s="42" t="n">
        <v>19962.52</v>
      </c>
      <c r="P2857" s="42" t="n">
        <v>0</v>
      </c>
      <c r="Q2857" s="42" t="n">
        <v>0</v>
      </c>
      <c r="R2857" s="42" t="n">
        <v>0</v>
      </c>
      <c r="S2857" s="42">
        <f>N2857-(J2857-K2857)</f>
        <v/>
      </c>
      <c r="T2857">
        <f>IF(N2857=0,0,IF(AND(ABS(S2857)&gt;Calc!$B$8,ABS(S2857)/ABS(N2857)&gt;Calc!$B$9),1,0))</f>
        <v/>
      </c>
      <c r="U2857">
        <f>IF(AND(A2857=Calc!$B$3,OR(Calc!$B$6="*",G2857=Calc!$B$6),OR(Calc!$B$7="*",F2857=Calc!$B$7)),1,0)</f>
        <v/>
      </c>
      <c r="V2857">
        <f>IF(AND(U2857=1,J2857&gt;0),J2857+ROW()/1000000,0)</f>
        <v/>
      </c>
      <c r="W2857">
        <f>IF(AND(U2857=1,OR(N2857&lt;&gt;0,J2857&lt;&gt;0)),ABS(S2857)+ROW()/1000000,0)</f>
        <v/>
      </c>
      <c r="X2857">
        <f>IF(AND(U2857=1,T2857=1,C2857&lt;&gt;0),ABS(S2857)+ROW()/1000000,0)</f>
        <v/>
      </c>
    </row>
    <row r="2858">
      <c r="A2858" t="n">
        <v>202012</v>
      </c>
      <c r="B2858" t="inlineStr">
        <is>
          <t>12/2020</t>
        </is>
      </c>
      <c r="C2858" t="n">
        <v>39</v>
      </c>
      <c r="D2858" t="inlineStr">
        <is>
          <t>S39</t>
        </is>
      </c>
      <c r="E2858" t="inlineStr">
        <is>
          <t>Nexa Blaenau Gwent (S39)</t>
        </is>
      </c>
      <c r="F2858" t="inlineStr">
        <is>
          <t>Anh</t>
        </is>
      </c>
      <c r="G2858" t="inlineStr">
        <is>
          <t>POS</t>
        </is>
      </c>
      <c r="H2858" s="42" t="n">
        <v>2958.83</v>
      </c>
      <c r="I2858" s="42" t="n">
        <v>0</v>
      </c>
      <c r="J2858" s="42" t="n">
        <v>2958.83</v>
      </c>
      <c r="K2858" s="42" t="n">
        <v>0</v>
      </c>
      <c r="L2858" s="42" t="n">
        <v>4</v>
      </c>
      <c r="M2858" s="42" t="n">
        <v>33</v>
      </c>
      <c r="N2858" s="42" t="n">
        <v>2958.83</v>
      </c>
      <c r="O2858" s="42" t="n">
        <v>2958.83</v>
      </c>
      <c r="P2858" s="42" t="n">
        <v>0</v>
      </c>
      <c r="Q2858" s="42" t="n">
        <v>0</v>
      </c>
      <c r="R2858" s="42" t="n">
        <v>0</v>
      </c>
      <c r="S2858" s="42">
        <f>N2858-(J2858-K2858)</f>
        <v/>
      </c>
      <c r="T2858">
        <f>IF(N2858=0,0,IF(AND(ABS(S2858)&gt;Calc!$B$8,ABS(S2858)/ABS(N2858)&gt;Calc!$B$9),1,0))</f>
        <v/>
      </c>
      <c r="U2858">
        <f>IF(AND(A2858=Calc!$B$3,OR(Calc!$B$6="*",G2858=Calc!$B$6),OR(Calc!$B$7="*",F2858=Calc!$B$7)),1,0)</f>
        <v/>
      </c>
      <c r="V2858">
        <f>IF(AND(U2858=1,J2858&gt;0),J2858+ROW()/1000000,0)</f>
        <v/>
      </c>
      <c r="W2858">
        <f>IF(AND(U2858=1,OR(N2858&lt;&gt;0,J2858&lt;&gt;0)),ABS(S2858)+ROW()/1000000,0)</f>
        <v/>
      </c>
      <c r="X2858">
        <f>IF(AND(U2858=1,T2858=1,C2858&lt;&gt;0),ABS(S2858)+ROW()/1000000,0)</f>
        <v/>
      </c>
    </row>
    <row r="2859">
      <c r="A2859" t="n">
        <v>202012</v>
      </c>
      <c r="B2859" t="inlineStr">
        <is>
          <t>12/2020</t>
        </is>
      </c>
      <c r="C2859" t="n">
        <v>40</v>
      </c>
      <c r="D2859" t="inlineStr">
        <is>
          <t>S40</t>
        </is>
      </c>
      <c r="E2859" t="inlineStr">
        <is>
          <t>Nexa Dungannon and South Tyrone (S40)</t>
        </is>
      </c>
      <c r="F2859" t="inlineStr">
        <is>
          <t>Anh</t>
        </is>
      </c>
      <c r="G2859" t="inlineStr">
        <is>
          <t>POS</t>
        </is>
      </c>
      <c r="H2859" s="42" t="n">
        <v>4397.56</v>
      </c>
      <c r="I2859" s="42" t="n">
        <v>0</v>
      </c>
      <c r="J2859" s="42" t="n">
        <v>4397.56</v>
      </c>
      <c r="K2859" s="42" t="n">
        <v>293</v>
      </c>
      <c r="L2859" s="42" t="n">
        <v>4</v>
      </c>
      <c r="M2859" s="42" t="n">
        <v>21</v>
      </c>
      <c r="N2859" s="42" t="n">
        <v>4104.56</v>
      </c>
      <c r="O2859" s="42" t="n">
        <v>4397.56</v>
      </c>
      <c r="P2859" s="42" t="n">
        <v>0</v>
      </c>
      <c r="Q2859" s="42" t="n">
        <v>0</v>
      </c>
      <c r="R2859" s="42" t="n">
        <v>0</v>
      </c>
      <c r="S2859" s="42">
        <f>N2859-(J2859-K2859)</f>
        <v/>
      </c>
      <c r="T2859">
        <f>IF(N2859=0,0,IF(AND(ABS(S2859)&gt;Calc!$B$8,ABS(S2859)/ABS(N2859)&gt;Calc!$B$9),1,0))</f>
        <v/>
      </c>
      <c r="U2859">
        <f>IF(AND(A2859=Calc!$B$3,OR(Calc!$B$6="*",G2859=Calc!$B$6),OR(Calc!$B$7="*",F2859=Calc!$B$7)),1,0)</f>
        <v/>
      </c>
      <c r="V2859">
        <f>IF(AND(U2859=1,J2859&gt;0),J2859+ROW()/1000000,0)</f>
        <v/>
      </c>
      <c r="W2859">
        <f>IF(AND(U2859=1,OR(N2859&lt;&gt;0,J2859&lt;&gt;0)),ABS(S2859)+ROW()/1000000,0)</f>
        <v/>
      </c>
      <c r="X2859">
        <f>IF(AND(U2859=1,T2859=1,C2859&lt;&gt;0),ABS(S2859)+ROW()/1000000,0)</f>
        <v/>
      </c>
    </row>
    <row r="2860">
      <c r="A2860" t="n">
        <v>202012</v>
      </c>
      <c r="B2860" t="inlineStr">
        <is>
          <t>12/2020</t>
        </is>
      </c>
      <c r="C2860" t="n">
        <v>42</v>
      </c>
      <c r="D2860" t="inlineStr">
        <is>
          <t>S42</t>
        </is>
      </c>
      <c r="E2860" t="inlineStr">
        <is>
          <t>Nexa North Down (S42)</t>
        </is>
      </c>
      <c r="F2860" t="inlineStr">
        <is>
          <t>Anh</t>
        </is>
      </c>
      <c r="G2860" t="inlineStr">
        <is>
          <t>POS</t>
        </is>
      </c>
      <c r="H2860" s="42" t="n">
        <v>2438.8</v>
      </c>
      <c r="I2860" s="42" t="n">
        <v>0</v>
      </c>
      <c r="J2860" s="42" t="n">
        <v>2438.8</v>
      </c>
      <c r="K2860" s="42" t="n">
        <v>0</v>
      </c>
      <c r="L2860" s="42" t="n">
        <v>2</v>
      </c>
      <c r="M2860" s="42" t="n">
        <v>17</v>
      </c>
      <c r="N2860" s="42" t="n">
        <v>2438.8</v>
      </c>
      <c r="O2860" s="42" t="n">
        <v>2438.8</v>
      </c>
      <c r="P2860" s="42" t="n">
        <v>0</v>
      </c>
      <c r="Q2860" s="42" t="n">
        <v>0</v>
      </c>
      <c r="R2860" s="42" t="n">
        <v>0</v>
      </c>
      <c r="S2860" s="42">
        <f>N2860-(J2860-K2860)</f>
        <v/>
      </c>
      <c r="T2860">
        <f>IF(N2860=0,0,IF(AND(ABS(S2860)&gt;Calc!$B$8,ABS(S2860)/ABS(N2860)&gt;Calc!$B$9),1,0))</f>
        <v/>
      </c>
      <c r="U2860">
        <f>IF(AND(A2860=Calc!$B$3,OR(Calc!$B$6="*",G2860=Calc!$B$6),OR(Calc!$B$7="*",F2860=Calc!$B$7)),1,0)</f>
        <v/>
      </c>
      <c r="V2860">
        <f>IF(AND(U2860=1,J2860&gt;0),J2860+ROW()/1000000,0)</f>
        <v/>
      </c>
      <c r="W2860">
        <f>IF(AND(U2860=1,OR(N2860&lt;&gt;0,J2860&lt;&gt;0)),ABS(S2860)+ROW()/1000000,0)</f>
        <v/>
      </c>
      <c r="X2860">
        <f>IF(AND(U2860=1,T2860=1,C2860&lt;&gt;0),ABS(S2860)+ROW()/1000000,0)</f>
        <v/>
      </c>
    </row>
    <row r="2861">
      <c r="A2861" t="n">
        <v>202012</v>
      </c>
      <c r="B2861" t="inlineStr">
        <is>
          <t>12/2020</t>
        </is>
      </c>
      <c r="C2861" t="n">
        <v>43</v>
      </c>
      <c r="D2861" t="inlineStr">
        <is>
          <t>S43</t>
        </is>
      </c>
      <c r="E2861" t="inlineStr">
        <is>
          <t>Nexa Alaska (S43)</t>
        </is>
      </c>
      <c r="F2861" t="inlineStr">
        <is>
          <t>Mỹ</t>
        </is>
      </c>
      <c r="G2861" t="inlineStr">
        <is>
          <t>POS</t>
        </is>
      </c>
      <c r="H2861" s="42" t="n">
        <v>8053.03</v>
      </c>
      <c r="I2861" s="42" t="n">
        <v>281.29</v>
      </c>
      <c r="J2861" s="42" t="n">
        <v>7771.74</v>
      </c>
      <c r="K2861" s="42" t="n">
        <v>332.1</v>
      </c>
      <c r="L2861" s="42" t="n">
        <v>9</v>
      </c>
      <c r="M2861" s="42" t="n">
        <v>60</v>
      </c>
      <c r="N2861" s="42" t="n">
        <v>7439.64</v>
      </c>
      <c r="O2861" s="42" t="n">
        <v>7771.74</v>
      </c>
      <c r="P2861" s="42" t="n">
        <v>0</v>
      </c>
      <c r="Q2861" s="42" t="n">
        <v>0</v>
      </c>
      <c r="R2861" s="42" t="n">
        <v>0</v>
      </c>
      <c r="S2861" s="42">
        <f>N2861-(J2861-K2861)</f>
        <v/>
      </c>
      <c r="T2861">
        <f>IF(N2861=0,0,IF(AND(ABS(S2861)&gt;Calc!$B$8,ABS(S2861)/ABS(N2861)&gt;Calc!$B$9),1,0))</f>
        <v/>
      </c>
      <c r="U2861">
        <f>IF(AND(A2861=Calc!$B$3,OR(Calc!$B$6="*",G2861=Calc!$B$6),OR(Calc!$B$7="*",F2861=Calc!$B$7)),1,0)</f>
        <v/>
      </c>
      <c r="V2861">
        <f>IF(AND(U2861=1,J2861&gt;0),J2861+ROW()/1000000,0)</f>
        <v/>
      </c>
      <c r="W2861">
        <f>IF(AND(U2861=1,OR(N2861&lt;&gt;0,J2861&lt;&gt;0)),ABS(S2861)+ROW()/1000000,0)</f>
        <v/>
      </c>
      <c r="X2861">
        <f>IF(AND(U2861=1,T2861=1,C2861&lt;&gt;0),ABS(S2861)+ROW()/1000000,0)</f>
        <v/>
      </c>
    </row>
    <row r="2862">
      <c r="A2862" t="n">
        <v>202012</v>
      </c>
      <c r="B2862" t="inlineStr">
        <is>
          <t>12/2020</t>
        </is>
      </c>
      <c r="C2862" t="n">
        <v>44</v>
      </c>
      <c r="D2862" t="inlineStr">
        <is>
          <t>S44</t>
        </is>
      </c>
      <c r="E2862" t="inlineStr">
        <is>
          <t>Nexa Arkansas (S44)</t>
        </is>
      </c>
      <c r="F2862" t="inlineStr">
        <is>
          <t>Mỹ</t>
        </is>
      </c>
      <c r="G2862" t="inlineStr">
        <is>
          <t>POS</t>
        </is>
      </c>
      <c r="H2862" s="42" t="n">
        <v>11170</v>
      </c>
      <c r="I2862" s="42" t="n">
        <v>392.14</v>
      </c>
      <c r="J2862" s="42" t="n">
        <v>10777.86</v>
      </c>
      <c r="K2862" s="42" t="n">
        <v>3392.99</v>
      </c>
      <c r="L2862" s="42" t="n">
        <v>6</v>
      </c>
      <c r="M2862" s="42" t="n">
        <v>72</v>
      </c>
      <c r="N2862" s="42" t="n">
        <v>7384.87</v>
      </c>
      <c r="O2862" s="42" t="n">
        <v>10777.86</v>
      </c>
      <c r="P2862" s="42" t="n">
        <v>0</v>
      </c>
      <c r="Q2862" s="42" t="n">
        <v>0</v>
      </c>
      <c r="R2862" s="42" t="n">
        <v>0</v>
      </c>
      <c r="S2862" s="42">
        <f>N2862-(J2862-K2862)</f>
        <v/>
      </c>
      <c r="T2862">
        <f>IF(N2862=0,0,IF(AND(ABS(S2862)&gt;Calc!$B$8,ABS(S2862)/ABS(N2862)&gt;Calc!$B$9),1,0))</f>
        <v/>
      </c>
      <c r="U2862">
        <f>IF(AND(A2862=Calc!$B$3,OR(Calc!$B$6="*",G2862=Calc!$B$6),OR(Calc!$B$7="*",F2862=Calc!$B$7)),1,0)</f>
        <v/>
      </c>
      <c r="V2862">
        <f>IF(AND(U2862=1,J2862&gt;0),J2862+ROW()/1000000,0)</f>
        <v/>
      </c>
      <c r="W2862">
        <f>IF(AND(U2862=1,OR(N2862&lt;&gt;0,J2862&lt;&gt;0)),ABS(S2862)+ROW()/1000000,0)</f>
        <v/>
      </c>
      <c r="X2862">
        <f>IF(AND(U2862=1,T2862=1,C2862&lt;&gt;0),ABS(S2862)+ROW()/1000000,0)</f>
        <v/>
      </c>
    </row>
    <row r="2863">
      <c r="A2863" t="n">
        <v>202012</v>
      </c>
      <c r="B2863" t="inlineStr">
        <is>
          <t>12/2020</t>
        </is>
      </c>
      <c r="C2863" t="n">
        <v>45</v>
      </c>
      <c r="D2863" t="inlineStr">
        <is>
          <t>S45</t>
        </is>
      </c>
      <c r="E2863" t="inlineStr">
        <is>
          <t>Nexa Connecticut (S45)</t>
        </is>
      </c>
      <c r="F2863" t="inlineStr">
        <is>
          <t>Mỹ</t>
        </is>
      </c>
      <c r="G2863" t="inlineStr">
        <is>
          <t>POS</t>
        </is>
      </c>
      <c r="H2863" s="42" t="n">
        <v>13813.09</v>
      </c>
      <c r="I2863" s="42" t="n">
        <v>136.1</v>
      </c>
      <c r="J2863" s="42" t="n">
        <v>13676.99</v>
      </c>
      <c r="K2863" s="42" t="n">
        <v>0</v>
      </c>
      <c r="L2863" s="42" t="n">
        <v>5</v>
      </c>
      <c r="M2863" s="42" t="n">
        <v>61</v>
      </c>
      <c r="N2863" s="42" t="n">
        <v>13676.99</v>
      </c>
      <c r="O2863" s="42" t="n">
        <v>13676.99</v>
      </c>
      <c r="P2863" s="42" t="n">
        <v>1</v>
      </c>
      <c r="Q2863" s="42" t="n">
        <v>0</v>
      </c>
      <c r="R2863" s="42" t="n">
        <v>0</v>
      </c>
      <c r="S2863" s="42">
        <f>N2863-(J2863-K2863)</f>
        <v/>
      </c>
      <c r="T2863">
        <f>IF(N2863=0,0,IF(AND(ABS(S2863)&gt;Calc!$B$8,ABS(S2863)/ABS(N2863)&gt;Calc!$B$9),1,0))</f>
        <v/>
      </c>
      <c r="U2863">
        <f>IF(AND(A2863=Calc!$B$3,OR(Calc!$B$6="*",G2863=Calc!$B$6),OR(Calc!$B$7="*",F2863=Calc!$B$7)),1,0)</f>
        <v/>
      </c>
      <c r="V2863">
        <f>IF(AND(U2863=1,J2863&gt;0),J2863+ROW()/1000000,0)</f>
        <v/>
      </c>
      <c r="W2863">
        <f>IF(AND(U2863=1,OR(N2863&lt;&gt;0,J2863&lt;&gt;0)),ABS(S2863)+ROW()/1000000,0)</f>
        <v/>
      </c>
      <c r="X2863">
        <f>IF(AND(U2863=1,T2863=1,C2863&lt;&gt;0),ABS(S2863)+ROW()/1000000,0)</f>
        <v/>
      </c>
    </row>
    <row r="2864">
      <c r="A2864" t="n">
        <v>202012</v>
      </c>
      <c r="B2864" t="inlineStr">
        <is>
          <t>12/2020</t>
        </is>
      </c>
      <c r="C2864" t="n">
        <v>47</v>
      </c>
      <c r="D2864" t="inlineStr">
        <is>
          <t>S47</t>
        </is>
      </c>
      <c r="E2864" t="inlineStr">
        <is>
          <t>Nexa Hawaii (S47)</t>
        </is>
      </c>
      <c r="F2864" t="inlineStr">
        <is>
          <t>Mỹ</t>
        </is>
      </c>
      <c r="G2864" t="inlineStr">
        <is>
          <t>POS</t>
        </is>
      </c>
      <c r="H2864" s="42" t="n">
        <v>24842.56</v>
      </c>
      <c r="I2864" s="42" t="n">
        <v>887.48</v>
      </c>
      <c r="J2864" s="42" t="n">
        <v>23955.08</v>
      </c>
      <c r="K2864" s="42" t="n">
        <v>1533</v>
      </c>
      <c r="L2864" s="42" t="n">
        <v>11</v>
      </c>
      <c r="M2864" s="42" t="n">
        <v>93</v>
      </c>
      <c r="N2864" s="42" t="n">
        <v>22422.08</v>
      </c>
      <c r="O2864" s="42" t="n">
        <v>23955.08</v>
      </c>
      <c r="P2864" s="42" t="n">
        <v>0</v>
      </c>
      <c r="Q2864" s="42" t="n">
        <v>0</v>
      </c>
      <c r="R2864" s="42" t="n">
        <v>0</v>
      </c>
      <c r="S2864" s="42">
        <f>N2864-(J2864-K2864)</f>
        <v/>
      </c>
      <c r="T2864">
        <f>IF(N2864=0,0,IF(AND(ABS(S2864)&gt;Calc!$B$8,ABS(S2864)/ABS(N2864)&gt;Calc!$B$9),1,0))</f>
        <v/>
      </c>
      <c r="U2864">
        <f>IF(AND(A2864=Calc!$B$3,OR(Calc!$B$6="*",G2864=Calc!$B$6),OR(Calc!$B$7="*",F2864=Calc!$B$7)),1,0)</f>
        <v/>
      </c>
      <c r="V2864">
        <f>IF(AND(U2864=1,J2864&gt;0),J2864+ROW()/1000000,0)</f>
        <v/>
      </c>
      <c r="W2864">
        <f>IF(AND(U2864=1,OR(N2864&lt;&gt;0,J2864&lt;&gt;0)),ABS(S2864)+ROW()/1000000,0)</f>
        <v/>
      </c>
      <c r="X2864">
        <f>IF(AND(U2864=1,T2864=1,C2864&lt;&gt;0),ABS(S2864)+ROW()/1000000,0)</f>
        <v/>
      </c>
    </row>
    <row r="2865">
      <c r="A2865" t="n">
        <v>202012</v>
      </c>
      <c r="B2865" t="inlineStr">
        <is>
          <t>12/2020</t>
        </is>
      </c>
      <c r="C2865" t="n">
        <v>48</v>
      </c>
      <c r="D2865" t="inlineStr">
        <is>
          <t>S48</t>
        </is>
      </c>
      <c r="E2865" t="inlineStr">
        <is>
          <t>Nexa Idaho (S48)</t>
        </is>
      </c>
      <c r="F2865" t="inlineStr">
        <is>
          <t>Mỹ</t>
        </is>
      </c>
      <c r="G2865" t="inlineStr">
        <is>
          <t>POS</t>
        </is>
      </c>
      <c r="H2865" s="42" t="n">
        <v>3458.48</v>
      </c>
      <c r="I2865" s="42" t="n">
        <v>5</v>
      </c>
      <c r="J2865" s="42" t="n">
        <v>3453.48</v>
      </c>
      <c r="K2865" s="42" t="n">
        <v>0</v>
      </c>
      <c r="L2865" s="42" t="n">
        <v>6</v>
      </c>
      <c r="M2865" s="42" t="n">
        <v>29</v>
      </c>
      <c r="N2865" s="42" t="n">
        <v>3453.48</v>
      </c>
      <c r="O2865" s="42" t="n">
        <v>3453.48</v>
      </c>
      <c r="P2865" s="42" t="n">
        <v>0</v>
      </c>
      <c r="Q2865" s="42" t="n">
        <v>0</v>
      </c>
      <c r="R2865" s="42" t="n">
        <v>0</v>
      </c>
      <c r="S2865" s="42">
        <f>N2865-(J2865-K2865)</f>
        <v/>
      </c>
      <c r="T2865">
        <f>IF(N2865=0,0,IF(AND(ABS(S2865)&gt;Calc!$B$8,ABS(S2865)/ABS(N2865)&gt;Calc!$B$9),1,0))</f>
        <v/>
      </c>
      <c r="U2865">
        <f>IF(AND(A2865=Calc!$B$3,OR(Calc!$B$6="*",G2865=Calc!$B$6),OR(Calc!$B$7="*",F2865=Calc!$B$7)),1,0)</f>
        <v/>
      </c>
      <c r="V2865">
        <f>IF(AND(U2865=1,J2865&gt;0),J2865+ROW()/1000000,0)</f>
        <v/>
      </c>
      <c r="W2865">
        <f>IF(AND(U2865=1,OR(N2865&lt;&gt;0,J2865&lt;&gt;0)),ABS(S2865)+ROW()/1000000,0)</f>
        <v/>
      </c>
      <c r="X2865">
        <f>IF(AND(U2865=1,T2865=1,C2865&lt;&gt;0),ABS(S2865)+ROW()/1000000,0)</f>
        <v/>
      </c>
    </row>
    <row r="2866">
      <c r="A2866" t="n">
        <v>202012</v>
      </c>
      <c r="B2866" t="inlineStr">
        <is>
          <t>12/2020</t>
        </is>
      </c>
      <c r="C2866" t="n">
        <v>49</v>
      </c>
      <c r="D2866" t="inlineStr">
        <is>
          <t>S49</t>
        </is>
      </c>
      <c r="E2866" t="inlineStr">
        <is>
          <t>Nexa Iowa (S49)</t>
        </is>
      </c>
      <c r="F2866" t="inlineStr">
        <is>
          <t>Mỹ</t>
        </is>
      </c>
      <c r="G2866" t="inlineStr">
        <is>
          <t>POS</t>
        </is>
      </c>
      <c r="H2866" s="42" t="n">
        <v>16390.72</v>
      </c>
      <c r="I2866" s="42" t="n">
        <v>700.01</v>
      </c>
      <c r="J2866" s="42" t="n">
        <v>15690.71</v>
      </c>
      <c r="K2866" s="42" t="n">
        <v>0</v>
      </c>
      <c r="L2866" s="42" t="n">
        <v>9</v>
      </c>
      <c r="M2866" s="42" t="n">
        <v>67</v>
      </c>
      <c r="N2866" s="42" t="n">
        <v>15690.71</v>
      </c>
      <c r="O2866" s="42" t="n">
        <v>15690.71</v>
      </c>
      <c r="P2866" s="42" t="n">
        <v>0</v>
      </c>
      <c r="Q2866" s="42" t="n">
        <v>0</v>
      </c>
      <c r="R2866" s="42" t="n">
        <v>0</v>
      </c>
      <c r="S2866" s="42">
        <f>N2866-(J2866-K2866)</f>
        <v/>
      </c>
      <c r="T2866">
        <f>IF(N2866=0,0,IF(AND(ABS(S2866)&gt;Calc!$B$8,ABS(S2866)/ABS(N2866)&gt;Calc!$B$9),1,0))</f>
        <v/>
      </c>
      <c r="U2866">
        <f>IF(AND(A2866=Calc!$B$3,OR(Calc!$B$6="*",G2866=Calc!$B$6),OR(Calc!$B$7="*",F2866=Calc!$B$7)),1,0)</f>
        <v/>
      </c>
      <c r="V2866">
        <f>IF(AND(U2866=1,J2866&gt;0),J2866+ROW()/1000000,0)</f>
        <v/>
      </c>
      <c r="W2866">
        <f>IF(AND(U2866=1,OR(N2866&lt;&gt;0,J2866&lt;&gt;0)),ABS(S2866)+ROW()/1000000,0)</f>
        <v/>
      </c>
      <c r="X2866">
        <f>IF(AND(U2866=1,T2866=1,C2866&lt;&gt;0),ABS(S2866)+ROW()/1000000,0)</f>
        <v/>
      </c>
    </row>
    <row r="2867">
      <c r="A2867" t="n">
        <v>202012</v>
      </c>
      <c r="B2867" t="inlineStr">
        <is>
          <t>12/2020</t>
        </is>
      </c>
      <c r="C2867" t="n">
        <v>50</v>
      </c>
      <c r="D2867" t="inlineStr">
        <is>
          <t>S50</t>
        </is>
      </c>
      <c r="E2867" t="inlineStr">
        <is>
          <t>Nexa Kansas (S50)</t>
        </is>
      </c>
      <c r="F2867" t="inlineStr">
        <is>
          <t>Mỹ</t>
        </is>
      </c>
      <c r="G2867" t="inlineStr">
        <is>
          <t>POS</t>
        </is>
      </c>
      <c r="H2867" s="42" t="n">
        <v>16959.6</v>
      </c>
      <c r="I2867" s="42" t="n">
        <v>1577.76</v>
      </c>
      <c r="J2867" s="42" t="n">
        <v>15381.84</v>
      </c>
      <c r="K2867" s="42" t="n">
        <v>315.14</v>
      </c>
      <c r="L2867" s="42" t="n">
        <v>5</v>
      </c>
      <c r="M2867" s="42" t="n">
        <v>36</v>
      </c>
      <c r="N2867" s="42" t="n">
        <v>15066.7</v>
      </c>
      <c r="O2867" s="42" t="n">
        <v>15381.84</v>
      </c>
      <c r="P2867" s="42" t="n">
        <v>0</v>
      </c>
      <c r="Q2867" s="42" t="n">
        <v>0</v>
      </c>
      <c r="R2867" s="42" t="n">
        <v>0</v>
      </c>
      <c r="S2867" s="42">
        <f>N2867-(J2867-K2867)</f>
        <v/>
      </c>
      <c r="T2867">
        <f>IF(N2867=0,0,IF(AND(ABS(S2867)&gt;Calc!$B$8,ABS(S2867)/ABS(N2867)&gt;Calc!$B$9),1,0))</f>
        <v/>
      </c>
      <c r="U2867">
        <f>IF(AND(A2867=Calc!$B$3,OR(Calc!$B$6="*",G2867=Calc!$B$6),OR(Calc!$B$7="*",F2867=Calc!$B$7)),1,0)</f>
        <v/>
      </c>
      <c r="V2867">
        <f>IF(AND(U2867=1,J2867&gt;0),J2867+ROW()/1000000,0)</f>
        <v/>
      </c>
      <c r="W2867">
        <f>IF(AND(U2867=1,OR(N2867&lt;&gt;0,J2867&lt;&gt;0)),ABS(S2867)+ROW()/1000000,0)</f>
        <v/>
      </c>
      <c r="X2867">
        <f>IF(AND(U2867=1,T2867=1,C2867&lt;&gt;0),ABS(S2867)+ROW()/1000000,0)</f>
        <v/>
      </c>
    </row>
    <row r="2868">
      <c r="A2868" t="n">
        <v>202012</v>
      </c>
      <c r="B2868" t="inlineStr">
        <is>
          <t>12/2020</t>
        </is>
      </c>
      <c r="C2868" t="n">
        <v>51</v>
      </c>
      <c r="D2868" t="inlineStr">
        <is>
          <t>S51</t>
        </is>
      </c>
      <c r="E2868" t="inlineStr">
        <is>
          <t>Nexa Maine (S51)</t>
        </is>
      </c>
      <c r="F2868" t="inlineStr">
        <is>
          <t>Mỹ</t>
        </is>
      </c>
      <c r="G2868" t="inlineStr">
        <is>
          <t>POS</t>
        </is>
      </c>
      <c r="H2868" s="42" t="n">
        <v>17475.74</v>
      </c>
      <c r="I2868" s="42" t="n">
        <v>573.4</v>
      </c>
      <c r="J2868" s="42" t="n">
        <v>16902.34</v>
      </c>
      <c r="K2868" s="42" t="n">
        <v>0</v>
      </c>
      <c r="L2868" s="42" t="n">
        <v>9</v>
      </c>
      <c r="M2868" s="42" t="n">
        <v>75</v>
      </c>
      <c r="N2868" s="42" t="n">
        <v>16902.34</v>
      </c>
      <c r="O2868" s="42" t="n">
        <v>16902.34</v>
      </c>
      <c r="P2868" s="42" t="n">
        <v>2</v>
      </c>
      <c r="Q2868" s="42" t="n">
        <v>0</v>
      </c>
      <c r="R2868" s="42" t="n">
        <v>0</v>
      </c>
      <c r="S2868" s="42">
        <f>N2868-(J2868-K2868)</f>
        <v/>
      </c>
      <c r="T2868">
        <f>IF(N2868=0,0,IF(AND(ABS(S2868)&gt;Calc!$B$8,ABS(S2868)/ABS(N2868)&gt;Calc!$B$9),1,0))</f>
        <v/>
      </c>
      <c r="U2868">
        <f>IF(AND(A2868=Calc!$B$3,OR(Calc!$B$6="*",G2868=Calc!$B$6),OR(Calc!$B$7="*",F2868=Calc!$B$7)),1,0)</f>
        <v/>
      </c>
      <c r="V2868">
        <f>IF(AND(U2868=1,J2868&gt;0),J2868+ROW()/1000000,0)</f>
        <v/>
      </c>
      <c r="W2868">
        <f>IF(AND(U2868=1,OR(N2868&lt;&gt;0,J2868&lt;&gt;0)),ABS(S2868)+ROW()/1000000,0)</f>
        <v/>
      </c>
      <c r="X2868">
        <f>IF(AND(U2868=1,T2868=1,C2868&lt;&gt;0),ABS(S2868)+ROW()/1000000,0)</f>
        <v/>
      </c>
    </row>
    <row r="2869">
      <c r="A2869" t="n">
        <v>202012</v>
      </c>
      <c r="B2869" t="inlineStr">
        <is>
          <t>12/2020</t>
        </is>
      </c>
      <c r="C2869" t="n">
        <v>53</v>
      </c>
      <c r="D2869" t="inlineStr">
        <is>
          <t>S53</t>
        </is>
      </c>
      <c r="E2869" t="inlineStr">
        <is>
          <t>Nexa Montana (S53)</t>
        </is>
      </c>
      <c r="F2869" t="inlineStr">
        <is>
          <t>Mỹ</t>
        </is>
      </c>
      <c r="G2869" t="inlineStr">
        <is>
          <t>POS</t>
        </is>
      </c>
      <c r="H2869" s="42" t="n">
        <v>27498.2</v>
      </c>
      <c r="I2869" s="42" t="n">
        <v>189.2</v>
      </c>
      <c r="J2869" s="42" t="n">
        <v>27309</v>
      </c>
      <c r="K2869" s="42" t="n">
        <v>0</v>
      </c>
      <c r="L2869" s="42" t="n">
        <v>9</v>
      </c>
      <c r="M2869" s="42" t="n">
        <v>65</v>
      </c>
      <c r="N2869" s="42" t="n">
        <v>27309</v>
      </c>
      <c r="O2869" s="42" t="n">
        <v>27309</v>
      </c>
      <c r="P2869" s="42" t="n">
        <v>1</v>
      </c>
      <c r="Q2869" s="42" t="n">
        <v>0</v>
      </c>
      <c r="R2869" s="42" t="n">
        <v>0</v>
      </c>
      <c r="S2869" s="42">
        <f>N2869-(J2869-K2869)</f>
        <v/>
      </c>
      <c r="T2869">
        <f>IF(N2869=0,0,IF(AND(ABS(S2869)&gt;Calc!$B$8,ABS(S2869)/ABS(N2869)&gt;Calc!$B$9),1,0))</f>
        <v/>
      </c>
      <c r="U2869">
        <f>IF(AND(A2869=Calc!$B$3,OR(Calc!$B$6="*",G2869=Calc!$B$6),OR(Calc!$B$7="*",F2869=Calc!$B$7)),1,0)</f>
        <v/>
      </c>
      <c r="V2869">
        <f>IF(AND(U2869=1,J2869&gt;0),J2869+ROW()/1000000,0)</f>
        <v/>
      </c>
      <c r="W2869">
        <f>IF(AND(U2869=1,OR(N2869&lt;&gt;0,J2869&lt;&gt;0)),ABS(S2869)+ROW()/1000000,0)</f>
        <v/>
      </c>
      <c r="X2869">
        <f>IF(AND(U2869=1,T2869=1,C2869&lt;&gt;0),ABS(S2869)+ROW()/1000000,0)</f>
        <v/>
      </c>
    </row>
    <row r="2870">
      <c r="A2870" t="n">
        <v>202012</v>
      </c>
      <c r="B2870" t="inlineStr">
        <is>
          <t>12/2020</t>
        </is>
      </c>
      <c r="C2870" t="n">
        <v>54</v>
      </c>
      <c r="D2870" t="inlineStr">
        <is>
          <t>S54</t>
        </is>
      </c>
      <c r="E2870" t="inlineStr">
        <is>
          <t>Nexa Nebraska (S54)</t>
        </is>
      </c>
      <c r="F2870" t="inlineStr">
        <is>
          <t>Mỹ</t>
        </is>
      </c>
      <c r="G2870" t="inlineStr">
        <is>
          <t>POS</t>
        </is>
      </c>
      <c r="H2870" s="42" t="n">
        <v>35094.88</v>
      </c>
      <c r="I2870" s="42" t="n">
        <v>746.95</v>
      </c>
      <c r="J2870" s="42" t="n">
        <v>34347.93</v>
      </c>
      <c r="K2870" s="42" t="n">
        <v>67.40000000000001</v>
      </c>
      <c r="L2870" s="42" t="n">
        <v>11</v>
      </c>
      <c r="M2870" s="42" t="n">
        <v>117</v>
      </c>
      <c r="N2870" s="42" t="n">
        <v>34280.53</v>
      </c>
      <c r="O2870" s="42" t="n">
        <v>34347.93</v>
      </c>
      <c r="P2870" s="42" t="n">
        <v>0</v>
      </c>
      <c r="Q2870" s="42" t="n">
        <v>0</v>
      </c>
      <c r="R2870" s="42" t="n">
        <v>0</v>
      </c>
      <c r="S2870" s="42">
        <f>N2870-(J2870-K2870)</f>
        <v/>
      </c>
      <c r="T2870">
        <f>IF(N2870=0,0,IF(AND(ABS(S2870)&gt;Calc!$B$8,ABS(S2870)/ABS(N2870)&gt;Calc!$B$9),1,0))</f>
        <v/>
      </c>
      <c r="U2870">
        <f>IF(AND(A2870=Calc!$B$3,OR(Calc!$B$6="*",G2870=Calc!$B$6),OR(Calc!$B$7="*",F2870=Calc!$B$7)),1,0)</f>
        <v/>
      </c>
      <c r="V2870">
        <f>IF(AND(U2870=1,J2870&gt;0),J2870+ROW()/1000000,0)</f>
        <v/>
      </c>
      <c r="W2870">
        <f>IF(AND(U2870=1,OR(N2870&lt;&gt;0,J2870&lt;&gt;0)),ABS(S2870)+ROW()/1000000,0)</f>
        <v/>
      </c>
      <c r="X2870">
        <f>IF(AND(U2870=1,T2870=1,C2870&lt;&gt;0),ABS(S2870)+ROW()/1000000,0)</f>
        <v/>
      </c>
    </row>
    <row r="2871">
      <c r="A2871" t="n">
        <v>202012</v>
      </c>
      <c r="B2871" t="inlineStr">
        <is>
          <t>12/2020</t>
        </is>
      </c>
      <c r="C2871" t="n">
        <v>55</v>
      </c>
      <c r="D2871" t="inlineStr">
        <is>
          <t>S55</t>
        </is>
      </c>
      <c r="E2871" t="inlineStr">
        <is>
          <t>Nexa Nevada (S55)</t>
        </is>
      </c>
      <c r="F2871" t="inlineStr">
        <is>
          <t>Mỹ</t>
        </is>
      </c>
      <c r="G2871" t="inlineStr">
        <is>
          <t>POS</t>
        </is>
      </c>
      <c r="H2871" s="42" t="n">
        <v>5398.79</v>
      </c>
      <c r="I2871" s="42" t="n">
        <v>0</v>
      </c>
      <c r="J2871" s="42" t="n">
        <v>5398.79</v>
      </c>
      <c r="K2871" s="42" t="n">
        <v>0</v>
      </c>
      <c r="L2871" s="42" t="n">
        <v>3</v>
      </c>
      <c r="M2871" s="42" t="n">
        <v>35</v>
      </c>
      <c r="N2871" s="42" t="n">
        <v>5398.79</v>
      </c>
      <c r="O2871" s="42" t="n">
        <v>5398.79</v>
      </c>
      <c r="P2871" s="42" t="n">
        <v>1</v>
      </c>
      <c r="Q2871" s="42" t="n">
        <v>0</v>
      </c>
      <c r="R2871" s="42" t="n">
        <v>0</v>
      </c>
      <c r="S2871" s="42">
        <f>N2871-(J2871-K2871)</f>
        <v/>
      </c>
      <c r="T2871">
        <f>IF(N2871=0,0,IF(AND(ABS(S2871)&gt;Calc!$B$8,ABS(S2871)/ABS(N2871)&gt;Calc!$B$9),1,0))</f>
        <v/>
      </c>
      <c r="U2871">
        <f>IF(AND(A2871=Calc!$B$3,OR(Calc!$B$6="*",G2871=Calc!$B$6),OR(Calc!$B$7="*",F2871=Calc!$B$7)),1,0)</f>
        <v/>
      </c>
      <c r="V2871">
        <f>IF(AND(U2871=1,J2871&gt;0),J2871+ROW()/1000000,0)</f>
        <v/>
      </c>
      <c r="W2871">
        <f>IF(AND(U2871=1,OR(N2871&lt;&gt;0,J2871&lt;&gt;0)),ABS(S2871)+ROW()/1000000,0)</f>
        <v/>
      </c>
      <c r="X2871">
        <f>IF(AND(U2871=1,T2871=1,C2871&lt;&gt;0),ABS(S2871)+ROW()/1000000,0)</f>
        <v/>
      </c>
    </row>
    <row r="2872">
      <c r="A2872" t="n">
        <v>202012</v>
      </c>
      <c r="B2872" t="inlineStr">
        <is>
          <t>12/2020</t>
        </is>
      </c>
      <c r="C2872" t="n">
        <v>56</v>
      </c>
      <c r="D2872" t="inlineStr">
        <is>
          <t>S56</t>
        </is>
      </c>
      <c r="E2872" t="inlineStr">
        <is>
          <t>Nexa New Hampshire (S56)</t>
        </is>
      </c>
      <c r="F2872" t="inlineStr">
        <is>
          <t>Mỹ</t>
        </is>
      </c>
      <c r="G2872" t="inlineStr">
        <is>
          <t>POS</t>
        </is>
      </c>
      <c r="H2872" s="42" t="n">
        <v>10887.68</v>
      </c>
      <c r="I2872" s="42" t="n">
        <v>795.75</v>
      </c>
      <c r="J2872" s="42" t="n">
        <v>10091.93</v>
      </c>
      <c r="K2872" s="42" t="n">
        <v>0</v>
      </c>
      <c r="L2872" s="42" t="n">
        <v>5</v>
      </c>
      <c r="M2872" s="42" t="n">
        <v>52</v>
      </c>
      <c r="N2872" s="42" t="n">
        <v>10091.93</v>
      </c>
      <c r="O2872" s="42" t="n">
        <v>10091.93</v>
      </c>
      <c r="P2872" s="42" t="n">
        <v>1</v>
      </c>
      <c r="Q2872" s="42" t="n">
        <v>0</v>
      </c>
      <c r="R2872" s="42" t="n">
        <v>0</v>
      </c>
      <c r="S2872" s="42">
        <f>N2872-(J2872-K2872)</f>
        <v/>
      </c>
      <c r="T2872">
        <f>IF(N2872=0,0,IF(AND(ABS(S2872)&gt;Calc!$B$8,ABS(S2872)/ABS(N2872)&gt;Calc!$B$9),1,0))</f>
        <v/>
      </c>
      <c r="U2872">
        <f>IF(AND(A2872=Calc!$B$3,OR(Calc!$B$6="*",G2872=Calc!$B$6),OR(Calc!$B$7="*",F2872=Calc!$B$7)),1,0)</f>
        <v/>
      </c>
      <c r="V2872">
        <f>IF(AND(U2872=1,J2872&gt;0),J2872+ROW()/1000000,0)</f>
        <v/>
      </c>
      <c r="W2872">
        <f>IF(AND(U2872=1,OR(N2872&lt;&gt;0,J2872&lt;&gt;0)),ABS(S2872)+ROW()/1000000,0)</f>
        <v/>
      </c>
      <c r="X2872">
        <f>IF(AND(U2872=1,T2872=1,C2872&lt;&gt;0),ABS(S2872)+ROW()/1000000,0)</f>
        <v/>
      </c>
    </row>
    <row r="2873">
      <c r="A2873" t="n">
        <v>202012</v>
      </c>
      <c r="B2873" t="inlineStr">
        <is>
          <t>12/2020</t>
        </is>
      </c>
      <c r="C2873" t="n">
        <v>57</v>
      </c>
      <c r="D2873" t="inlineStr">
        <is>
          <t>S57</t>
        </is>
      </c>
      <c r="E2873" t="inlineStr">
        <is>
          <t>Nexa New Mexico (S57)</t>
        </is>
      </c>
      <c r="F2873" t="inlineStr">
        <is>
          <t>Mỹ</t>
        </is>
      </c>
      <c r="G2873" t="inlineStr">
        <is>
          <t>POS</t>
        </is>
      </c>
      <c r="H2873" s="42" t="n">
        <v>6201.54</v>
      </c>
      <c r="I2873" s="42" t="n">
        <v>384.2</v>
      </c>
      <c r="J2873" s="42" t="n">
        <v>5817.34</v>
      </c>
      <c r="K2873" s="42" t="n">
        <v>0</v>
      </c>
      <c r="L2873" s="42" t="n">
        <v>10</v>
      </c>
      <c r="M2873" s="42" t="n">
        <v>37</v>
      </c>
      <c r="N2873" s="42" t="n">
        <v>5817.34</v>
      </c>
      <c r="O2873" s="42" t="n">
        <v>5817.34</v>
      </c>
      <c r="P2873" s="42" t="n">
        <v>0</v>
      </c>
      <c r="Q2873" s="42" t="n">
        <v>0</v>
      </c>
      <c r="R2873" s="42" t="n">
        <v>0</v>
      </c>
      <c r="S2873" s="42">
        <f>N2873-(J2873-K2873)</f>
        <v/>
      </c>
      <c r="T2873">
        <f>IF(N2873=0,0,IF(AND(ABS(S2873)&gt;Calc!$B$8,ABS(S2873)/ABS(N2873)&gt;Calc!$B$9),1,0))</f>
        <v/>
      </c>
      <c r="U2873">
        <f>IF(AND(A2873=Calc!$B$3,OR(Calc!$B$6="*",G2873=Calc!$B$6),OR(Calc!$B$7="*",F2873=Calc!$B$7)),1,0)</f>
        <v/>
      </c>
      <c r="V2873">
        <f>IF(AND(U2873=1,J2873&gt;0),J2873+ROW()/1000000,0)</f>
        <v/>
      </c>
      <c r="W2873">
        <f>IF(AND(U2873=1,OR(N2873&lt;&gt;0,J2873&lt;&gt;0)),ABS(S2873)+ROW()/1000000,0)</f>
        <v/>
      </c>
      <c r="X2873">
        <f>IF(AND(U2873=1,T2873=1,C2873&lt;&gt;0),ABS(S2873)+ROW()/1000000,0)</f>
        <v/>
      </c>
    </row>
    <row r="2874">
      <c r="A2874" t="n">
        <v>202012</v>
      </c>
      <c r="B2874" t="inlineStr">
        <is>
          <t>12/2020</t>
        </is>
      </c>
      <c r="C2874" t="n">
        <v>59</v>
      </c>
      <c r="D2874" t="inlineStr">
        <is>
          <t>S59</t>
        </is>
      </c>
      <c r="E2874" t="inlineStr">
        <is>
          <t>Nexa Oregon (S59)</t>
        </is>
      </c>
      <c r="F2874" t="inlineStr">
        <is>
          <t>Mỹ</t>
        </is>
      </c>
      <c r="G2874" t="inlineStr">
        <is>
          <t>POS</t>
        </is>
      </c>
      <c r="H2874" s="42" t="n">
        <v>7176.88</v>
      </c>
      <c r="I2874" s="42" t="n">
        <v>167.4</v>
      </c>
      <c r="J2874" s="42" t="n">
        <v>7009.48</v>
      </c>
      <c r="K2874" s="42" t="n">
        <v>0</v>
      </c>
      <c r="L2874" s="42" t="n">
        <v>5</v>
      </c>
      <c r="M2874" s="42" t="n">
        <v>32</v>
      </c>
      <c r="N2874" s="42" t="n">
        <v>7009.48</v>
      </c>
      <c r="O2874" s="42" t="n">
        <v>7009.48</v>
      </c>
      <c r="P2874" s="42" t="n">
        <v>0</v>
      </c>
      <c r="Q2874" s="42" t="n">
        <v>0</v>
      </c>
      <c r="R2874" s="42" t="n">
        <v>0</v>
      </c>
      <c r="S2874" s="42">
        <f>N2874-(J2874-K2874)</f>
        <v/>
      </c>
      <c r="T2874">
        <f>IF(N2874=0,0,IF(AND(ABS(S2874)&gt;Calc!$B$8,ABS(S2874)/ABS(N2874)&gt;Calc!$B$9),1,0))</f>
        <v/>
      </c>
      <c r="U2874">
        <f>IF(AND(A2874=Calc!$B$3,OR(Calc!$B$6="*",G2874=Calc!$B$6),OR(Calc!$B$7="*",F2874=Calc!$B$7)),1,0)</f>
        <v/>
      </c>
      <c r="V2874">
        <f>IF(AND(U2874=1,J2874&gt;0),J2874+ROW()/1000000,0)</f>
        <v/>
      </c>
      <c r="W2874">
        <f>IF(AND(U2874=1,OR(N2874&lt;&gt;0,J2874&lt;&gt;0)),ABS(S2874)+ROW()/1000000,0)</f>
        <v/>
      </c>
      <c r="X2874">
        <f>IF(AND(U2874=1,T2874=1,C2874&lt;&gt;0),ABS(S2874)+ROW()/1000000,0)</f>
        <v/>
      </c>
    </row>
    <row r="2875">
      <c r="A2875" t="n">
        <v>202012</v>
      </c>
      <c r="B2875" t="inlineStr">
        <is>
          <t>12/2020</t>
        </is>
      </c>
      <c r="C2875" t="n">
        <v>61</v>
      </c>
      <c r="D2875" t="inlineStr">
        <is>
          <t>S61</t>
        </is>
      </c>
      <c r="E2875" t="inlineStr">
        <is>
          <t>Nexa South Carolina (S61)</t>
        </is>
      </c>
      <c r="F2875" t="inlineStr">
        <is>
          <t>Mỹ</t>
        </is>
      </c>
      <c r="G2875" t="inlineStr">
        <is>
          <t>POS</t>
        </is>
      </c>
      <c r="H2875" s="42" t="n">
        <v>4006.58</v>
      </c>
      <c r="I2875" s="42" t="n">
        <v>167.49</v>
      </c>
      <c r="J2875" s="42" t="n">
        <v>3839.09</v>
      </c>
      <c r="K2875" s="42" t="n">
        <v>0</v>
      </c>
      <c r="L2875" s="42" t="n">
        <v>6</v>
      </c>
      <c r="M2875" s="42" t="n">
        <v>25</v>
      </c>
      <c r="N2875" s="42" t="n">
        <v>3839.09</v>
      </c>
      <c r="O2875" s="42" t="n">
        <v>3839.09</v>
      </c>
      <c r="P2875" s="42" t="n">
        <v>0</v>
      </c>
      <c r="Q2875" s="42" t="n">
        <v>0</v>
      </c>
      <c r="R2875" s="42" t="n">
        <v>0</v>
      </c>
      <c r="S2875" s="42">
        <f>N2875-(J2875-K2875)</f>
        <v/>
      </c>
      <c r="T2875">
        <f>IF(N2875=0,0,IF(AND(ABS(S2875)&gt;Calc!$B$8,ABS(S2875)/ABS(N2875)&gt;Calc!$B$9),1,0))</f>
        <v/>
      </c>
      <c r="U2875">
        <f>IF(AND(A2875=Calc!$B$3,OR(Calc!$B$6="*",G2875=Calc!$B$6),OR(Calc!$B$7="*",F2875=Calc!$B$7)),1,0)</f>
        <v/>
      </c>
      <c r="V2875">
        <f>IF(AND(U2875=1,J2875&gt;0),J2875+ROW()/1000000,0)</f>
        <v/>
      </c>
      <c r="W2875">
        <f>IF(AND(U2875=1,OR(N2875&lt;&gt;0,J2875&lt;&gt;0)),ABS(S2875)+ROW()/1000000,0)</f>
        <v/>
      </c>
      <c r="X2875">
        <f>IF(AND(U2875=1,T2875=1,C2875&lt;&gt;0),ABS(S2875)+ROW()/1000000,0)</f>
        <v/>
      </c>
    </row>
    <row r="2876">
      <c r="A2876" t="n">
        <v>202012</v>
      </c>
      <c r="B2876" t="inlineStr">
        <is>
          <t>12/2020</t>
        </is>
      </c>
      <c r="C2876" t="n">
        <v>62</v>
      </c>
      <c r="D2876" t="inlineStr">
        <is>
          <t>S62</t>
        </is>
      </c>
      <c r="E2876" t="inlineStr">
        <is>
          <t>Nexa South Dakota (S62)</t>
        </is>
      </c>
      <c r="F2876" t="inlineStr">
        <is>
          <t>Mỹ</t>
        </is>
      </c>
      <c r="G2876" t="inlineStr">
        <is>
          <t>POS</t>
        </is>
      </c>
      <c r="H2876" s="42" t="n">
        <v>6402.13</v>
      </c>
      <c r="I2876" s="42" t="n">
        <v>83.98</v>
      </c>
      <c r="J2876" s="42" t="n">
        <v>6318.15</v>
      </c>
      <c r="K2876" s="42" t="n">
        <v>126.23</v>
      </c>
      <c r="L2876" s="42" t="n">
        <v>7</v>
      </c>
      <c r="M2876" s="42" t="n">
        <v>42</v>
      </c>
      <c r="N2876" s="42" t="n">
        <v>6278.89</v>
      </c>
      <c r="O2876" s="42" t="n">
        <v>6318.15</v>
      </c>
      <c r="P2876" s="42" t="n">
        <v>1</v>
      </c>
      <c r="Q2876" s="42" t="n">
        <v>0</v>
      </c>
      <c r="R2876" s="42" t="n">
        <v>0</v>
      </c>
      <c r="S2876" s="42">
        <f>N2876-(J2876-K2876)</f>
        <v/>
      </c>
      <c r="T2876">
        <f>IF(N2876=0,0,IF(AND(ABS(S2876)&gt;Calc!$B$8,ABS(S2876)/ABS(N2876)&gt;Calc!$B$9),1,0))</f>
        <v/>
      </c>
      <c r="U2876">
        <f>IF(AND(A2876=Calc!$B$3,OR(Calc!$B$6="*",G2876=Calc!$B$6),OR(Calc!$B$7="*",F2876=Calc!$B$7)),1,0)</f>
        <v/>
      </c>
      <c r="V2876">
        <f>IF(AND(U2876=1,J2876&gt;0),J2876+ROW()/1000000,0)</f>
        <v/>
      </c>
      <c r="W2876">
        <f>IF(AND(U2876=1,OR(N2876&lt;&gt;0,J2876&lt;&gt;0)),ABS(S2876)+ROW()/1000000,0)</f>
        <v/>
      </c>
      <c r="X2876">
        <f>IF(AND(U2876=1,T2876=1,C2876&lt;&gt;0),ABS(S2876)+ROW()/1000000,0)</f>
        <v/>
      </c>
    </row>
    <row r="2877">
      <c r="A2877" t="n">
        <v>202012</v>
      </c>
      <c r="B2877" t="inlineStr">
        <is>
          <t>12/2020</t>
        </is>
      </c>
      <c r="C2877" t="n">
        <v>64</v>
      </c>
      <c r="D2877" t="inlineStr">
        <is>
          <t>S64</t>
        </is>
      </c>
      <c r="E2877" t="inlineStr">
        <is>
          <t>Nexa Washington DC (S64)</t>
        </is>
      </c>
      <c r="F2877" t="inlineStr">
        <is>
          <t>Mỹ</t>
        </is>
      </c>
      <c r="G2877" t="inlineStr">
        <is>
          <t>POS</t>
        </is>
      </c>
      <c r="H2877" s="42" t="n">
        <v>12245.07</v>
      </c>
      <c r="I2877" s="42" t="n">
        <v>98.39</v>
      </c>
      <c r="J2877" s="42" t="n">
        <v>12146.68</v>
      </c>
      <c r="K2877" s="42" t="n">
        <v>302.94</v>
      </c>
      <c r="L2877" s="42" t="n">
        <v>7</v>
      </c>
      <c r="M2877" s="42" t="n">
        <v>43</v>
      </c>
      <c r="N2877" s="42" t="n">
        <v>11891.69</v>
      </c>
      <c r="O2877" s="42" t="n">
        <v>12146.68</v>
      </c>
      <c r="P2877" s="42" t="n">
        <v>0</v>
      </c>
      <c r="Q2877" s="42" t="n">
        <v>0</v>
      </c>
      <c r="R2877" s="42" t="n">
        <v>0</v>
      </c>
      <c r="S2877" s="42">
        <f>N2877-(J2877-K2877)</f>
        <v/>
      </c>
      <c r="T2877">
        <f>IF(N2877=0,0,IF(AND(ABS(S2877)&gt;Calc!$B$8,ABS(S2877)/ABS(N2877)&gt;Calc!$B$9),1,0))</f>
        <v/>
      </c>
      <c r="U2877">
        <f>IF(AND(A2877=Calc!$B$3,OR(Calc!$B$6="*",G2877=Calc!$B$6),OR(Calc!$B$7="*",F2877=Calc!$B$7)),1,0)</f>
        <v/>
      </c>
      <c r="V2877">
        <f>IF(AND(U2877=1,J2877&gt;0),J2877+ROW()/1000000,0)</f>
        <v/>
      </c>
      <c r="W2877">
        <f>IF(AND(U2877=1,OR(N2877&lt;&gt;0,J2877&lt;&gt;0)),ABS(S2877)+ROW()/1000000,0)</f>
        <v/>
      </c>
      <c r="X2877">
        <f>IF(AND(U2877=1,T2877=1,C2877&lt;&gt;0),ABS(S2877)+ROW()/1000000,0)</f>
        <v/>
      </c>
    </row>
    <row r="2878">
      <c r="A2878" t="n">
        <v>202012</v>
      </c>
      <c r="B2878" t="inlineStr">
        <is>
          <t>12/2020</t>
        </is>
      </c>
      <c r="C2878" t="n">
        <v>65</v>
      </c>
      <c r="D2878" t="inlineStr">
        <is>
          <t>S65</t>
        </is>
      </c>
      <c r="E2878" t="inlineStr">
        <is>
          <t>Nexa West Virginia (S65)</t>
        </is>
      </c>
      <c r="F2878" t="inlineStr">
        <is>
          <t>Mỹ</t>
        </is>
      </c>
      <c r="G2878" t="inlineStr">
        <is>
          <t>POS</t>
        </is>
      </c>
      <c r="H2878" s="42" t="n">
        <v>13082.58</v>
      </c>
      <c r="I2878" s="42" t="n">
        <v>657.92</v>
      </c>
      <c r="J2878" s="42" t="n">
        <v>12424.66</v>
      </c>
      <c r="K2878" s="42" t="n">
        <v>388.97</v>
      </c>
      <c r="L2878" s="42" t="n">
        <v>9</v>
      </c>
      <c r="M2878" s="42" t="n">
        <v>75</v>
      </c>
      <c r="N2878" s="42" t="n">
        <v>12035.69</v>
      </c>
      <c r="O2878" s="42" t="n">
        <v>12424.66</v>
      </c>
      <c r="P2878" s="42" t="n">
        <v>1</v>
      </c>
      <c r="Q2878" s="42" t="n">
        <v>0</v>
      </c>
      <c r="R2878" s="42" t="n">
        <v>0</v>
      </c>
      <c r="S2878" s="42">
        <f>N2878-(J2878-K2878)</f>
        <v/>
      </c>
      <c r="T2878">
        <f>IF(N2878=0,0,IF(AND(ABS(S2878)&gt;Calc!$B$8,ABS(S2878)/ABS(N2878)&gt;Calc!$B$9),1,0))</f>
        <v/>
      </c>
      <c r="U2878">
        <f>IF(AND(A2878=Calc!$B$3,OR(Calc!$B$6="*",G2878=Calc!$B$6),OR(Calc!$B$7="*",F2878=Calc!$B$7)),1,0)</f>
        <v/>
      </c>
      <c r="V2878">
        <f>IF(AND(U2878=1,J2878&gt;0),J2878+ROW()/1000000,0)</f>
        <v/>
      </c>
      <c r="W2878">
        <f>IF(AND(U2878=1,OR(N2878&lt;&gt;0,J2878&lt;&gt;0)),ABS(S2878)+ROW()/1000000,0)</f>
        <v/>
      </c>
      <c r="X2878">
        <f>IF(AND(U2878=1,T2878=1,C2878&lt;&gt;0),ABS(S2878)+ROW()/1000000,0)</f>
        <v/>
      </c>
    </row>
    <row r="2879">
      <c r="A2879" t="n">
        <v>202012</v>
      </c>
      <c r="B2879" t="inlineStr">
        <is>
          <t>12/2020</t>
        </is>
      </c>
      <c r="C2879" t="n">
        <v>66</v>
      </c>
      <c r="D2879" t="inlineStr">
        <is>
          <t>S66</t>
        </is>
      </c>
      <c r="E2879" t="inlineStr">
        <is>
          <t>Nexa Wyoming (S66)</t>
        </is>
      </c>
      <c r="F2879" t="inlineStr">
        <is>
          <t>Mỹ</t>
        </is>
      </c>
      <c r="G2879" t="inlineStr">
        <is>
          <t>POS</t>
        </is>
      </c>
      <c r="H2879" s="42" t="n">
        <v>4718.02</v>
      </c>
      <c r="I2879" s="42" t="n">
        <v>471.8</v>
      </c>
      <c r="J2879" s="42" t="n">
        <v>4246.22</v>
      </c>
      <c r="K2879" s="42" t="n">
        <v>0</v>
      </c>
      <c r="L2879" s="42" t="n">
        <v>2</v>
      </c>
      <c r="M2879" s="42" t="n">
        <v>20</v>
      </c>
      <c r="N2879" s="42" t="n">
        <v>4246.22</v>
      </c>
      <c r="O2879" s="42" t="n">
        <v>4246.22</v>
      </c>
      <c r="P2879" s="42" t="n">
        <v>0</v>
      </c>
      <c r="Q2879" s="42" t="n">
        <v>0</v>
      </c>
      <c r="R2879" s="42" t="n">
        <v>0</v>
      </c>
      <c r="S2879" s="42">
        <f>N2879-(J2879-K2879)</f>
        <v/>
      </c>
      <c r="T2879">
        <f>IF(N2879=0,0,IF(AND(ABS(S2879)&gt;Calc!$B$8,ABS(S2879)/ABS(N2879)&gt;Calc!$B$9),1,0))</f>
        <v/>
      </c>
      <c r="U2879">
        <f>IF(AND(A2879=Calc!$B$3,OR(Calc!$B$6="*",G2879=Calc!$B$6),OR(Calc!$B$7="*",F2879=Calc!$B$7)),1,0)</f>
        <v/>
      </c>
      <c r="V2879">
        <f>IF(AND(U2879=1,J2879&gt;0),J2879+ROW()/1000000,0)</f>
        <v/>
      </c>
      <c r="W2879">
        <f>IF(AND(U2879=1,OR(N2879&lt;&gt;0,J2879&lt;&gt;0)),ABS(S2879)+ROW()/1000000,0)</f>
        <v/>
      </c>
      <c r="X2879">
        <f>IF(AND(U2879=1,T2879=1,C2879&lt;&gt;0),ABS(S2879)+ROW()/1000000,0)</f>
        <v/>
      </c>
    </row>
    <row r="2880">
      <c r="A2880" t="n">
        <v>202101</v>
      </c>
      <c r="B2880" t="inlineStr">
        <is>
          <t>01/2021</t>
        </is>
      </c>
      <c r="C2880" t="n">
        <v>0</v>
      </c>
      <c r="D2880" t="inlineStr">
        <is>
          <t>ONL</t>
        </is>
      </c>
      <c r="E2880" t="inlineStr">
        <is>
          <t>Nexa Online (website/app)</t>
        </is>
      </c>
      <c r="F2880" t="inlineStr">
        <is>
          <t>Online</t>
        </is>
      </c>
      <c r="G2880" t="inlineStr">
        <is>
          <t>ONLINE</t>
        </is>
      </c>
      <c r="H2880" s="42" t="n">
        <v>144595.56</v>
      </c>
      <c r="I2880" s="42" t="n">
        <v>4159.06</v>
      </c>
      <c r="J2880" s="42" t="n">
        <v>140436.5</v>
      </c>
      <c r="K2880" s="42" t="n">
        <v>1086.21</v>
      </c>
      <c r="L2880" s="42" t="n">
        <v>66</v>
      </c>
      <c r="M2880" s="42" t="n">
        <v>470</v>
      </c>
      <c r="N2880" s="42" t="n">
        <v>142114.97</v>
      </c>
      <c r="O2880" s="42" t="n">
        <v>143201.18</v>
      </c>
      <c r="P2880" s="42" t="n">
        <v>2</v>
      </c>
      <c r="Q2880" s="42" t="n">
        <v>0</v>
      </c>
      <c r="R2880" s="42" t="n">
        <v>1</v>
      </c>
      <c r="S2880" s="42">
        <f>N2880-(J2880-K2880)</f>
        <v/>
      </c>
      <c r="T2880">
        <f>IF(N2880=0,0,IF(AND(ABS(S2880)&gt;Calc!$B$8,ABS(S2880)/ABS(N2880)&gt;Calc!$B$9),1,0))</f>
        <v/>
      </c>
      <c r="U2880">
        <f>IF(AND(A2880=Calc!$B$3,OR(Calc!$B$6="*",G2880=Calc!$B$6),OR(Calc!$B$7="*",F2880=Calc!$B$7)),1,0)</f>
        <v/>
      </c>
      <c r="V2880">
        <f>IF(AND(U2880=1,J2880&gt;0),J2880+ROW()/1000000,0)</f>
        <v/>
      </c>
      <c r="W2880">
        <f>IF(AND(U2880=1,OR(N2880&lt;&gt;0,J2880&lt;&gt;0)),ABS(S2880)+ROW()/1000000,0)</f>
        <v/>
      </c>
      <c r="X2880">
        <f>IF(AND(U2880=1,T2880=1,C2880&lt;&gt;0),ABS(S2880)+ROW()/1000000,0)</f>
        <v/>
      </c>
    </row>
    <row r="2881">
      <c r="A2881" t="n">
        <v>202101</v>
      </c>
      <c r="B2881" t="inlineStr">
        <is>
          <t>01/2021</t>
        </is>
      </c>
      <c r="C2881" t="n">
        <v>4</v>
      </c>
      <c r="D2881" t="inlineStr">
        <is>
          <t>S04</t>
        </is>
      </c>
      <c r="E2881" t="inlineStr">
        <is>
          <t>Nexa Tasmania (S04)</t>
        </is>
      </c>
      <c r="F2881" t="inlineStr">
        <is>
          <t>Úc</t>
        </is>
      </c>
      <c r="G2881" t="inlineStr">
        <is>
          <t>POS</t>
        </is>
      </c>
      <c r="H2881" s="42" t="n">
        <v>3354</v>
      </c>
      <c r="I2881" s="42" t="n">
        <v>27.8</v>
      </c>
      <c r="J2881" s="42" t="n">
        <v>3326.2</v>
      </c>
      <c r="K2881" s="42" t="n">
        <v>0</v>
      </c>
      <c r="L2881" s="42" t="n">
        <v>2</v>
      </c>
      <c r="M2881" s="42" t="n">
        <v>7</v>
      </c>
      <c r="N2881" s="42" t="n">
        <v>3326.2</v>
      </c>
      <c r="O2881" s="42" t="n">
        <v>3326.2</v>
      </c>
      <c r="P2881" s="42" t="n">
        <v>0</v>
      </c>
      <c r="Q2881" s="42" t="n">
        <v>0</v>
      </c>
      <c r="R2881" s="42" t="n">
        <v>0</v>
      </c>
      <c r="S2881" s="42">
        <f>N2881-(J2881-K2881)</f>
        <v/>
      </c>
      <c r="T2881">
        <f>IF(N2881=0,0,IF(AND(ABS(S2881)&gt;Calc!$B$8,ABS(S2881)/ABS(N2881)&gt;Calc!$B$9),1,0))</f>
        <v/>
      </c>
      <c r="U2881">
        <f>IF(AND(A2881=Calc!$B$3,OR(Calc!$B$6="*",G2881=Calc!$B$6),OR(Calc!$B$7="*",F2881=Calc!$B$7)),1,0)</f>
        <v/>
      </c>
      <c r="V2881">
        <f>IF(AND(U2881=1,J2881&gt;0),J2881+ROW()/1000000,0)</f>
        <v/>
      </c>
      <c r="W2881">
        <f>IF(AND(U2881=1,OR(N2881&lt;&gt;0,J2881&lt;&gt;0)),ABS(S2881)+ROW()/1000000,0)</f>
        <v/>
      </c>
      <c r="X2881">
        <f>IF(AND(U2881=1,T2881=1,C2881&lt;&gt;0),ABS(S2881)+ROW()/1000000,0)</f>
        <v/>
      </c>
    </row>
    <row r="2882">
      <c r="A2882" t="n">
        <v>202101</v>
      </c>
      <c r="B2882" t="inlineStr">
        <is>
          <t>01/2021</t>
        </is>
      </c>
      <c r="C2882" t="n">
        <v>5</v>
      </c>
      <c r="D2882" t="inlineStr">
        <is>
          <t>S05</t>
        </is>
      </c>
      <c r="E2882" t="inlineStr">
        <is>
          <t>Nexa Victoria (S05)</t>
        </is>
      </c>
      <c r="F2882" t="inlineStr">
        <is>
          <t>Úc</t>
        </is>
      </c>
      <c r="G2882" t="inlineStr">
        <is>
          <t>POS</t>
        </is>
      </c>
      <c r="H2882" s="42" t="n">
        <v>7465.7</v>
      </c>
      <c r="I2882" s="42" t="n">
        <v>99.87</v>
      </c>
      <c r="J2882" s="42" t="n">
        <v>7365.83</v>
      </c>
      <c r="K2882" s="42" t="n">
        <v>0</v>
      </c>
      <c r="L2882" s="42" t="n">
        <v>7</v>
      </c>
      <c r="M2882" s="42" t="n">
        <v>38</v>
      </c>
      <c r="N2882" s="42" t="n">
        <v>7365.83</v>
      </c>
      <c r="O2882" s="42" t="n">
        <v>7365.83</v>
      </c>
      <c r="P2882" s="42" t="n">
        <v>0</v>
      </c>
      <c r="Q2882" s="42" t="n">
        <v>0</v>
      </c>
      <c r="R2882" s="42" t="n">
        <v>0</v>
      </c>
      <c r="S2882" s="42">
        <f>N2882-(J2882-K2882)</f>
        <v/>
      </c>
      <c r="T2882">
        <f>IF(N2882=0,0,IF(AND(ABS(S2882)&gt;Calc!$B$8,ABS(S2882)/ABS(N2882)&gt;Calc!$B$9),1,0))</f>
        <v/>
      </c>
      <c r="U2882">
        <f>IF(AND(A2882=Calc!$B$3,OR(Calc!$B$6="*",G2882=Calc!$B$6),OR(Calc!$B$7="*",F2882=Calc!$B$7)),1,0)</f>
        <v/>
      </c>
      <c r="V2882">
        <f>IF(AND(U2882=1,J2882&gt;0),J2882+ROW()/1000000,0)</f>
        <v/>
      </c>
      <c r="W2882">
        <f>IF(AND(U2882=1,OR(N2882&lt;&gt;0,J2882&lt;&gt;0)),ABS(S2882)+ROW()/1000000,0)</f>
        <v/>
      </c>
      <c r="X2882">
        <f>IF(AND(U2882=1,T2882=1,C2882&lt;&gt;0),ABS(S2882)+ROW()/1000000,0)</f>
        <v/>
      </c>
    </row>
    <row r="2883">
      <c r="A2883" t="n">
        <v>202101</v>
      </c>
      <c r="B2883" t="inlineStr">
        <is>
          <t>01/2021</t>
        </is>
      </c>
      <c r="C2883" t="n">
        <v>6</v>
      </c>
      <c r="D2883" t="inlineStr">
        <is>
          <t>S06</t>
        </is>
      </c>
      <c r="E2883" t="inlineStr">
        <is>
          <t>Nexa Western Australia (S06)</t>
        </is>
      </c>
      <c r="F2883" t="inlineStr">
        <is>
          <t>Úc</t>
        </is>
      </c>
      <c r="G2883" t="inlineStr">
        <is>
          <t>POS</t>
        </is>
      </c>
      <c r="H2883" s="42" t="n">
        <v>1496.83</v>
      </c>
      <c r="I2883" s="42" t="n">
        <v>0</v>
      </c>
      <c r="J2883" s="42" t="n">
        <v>1496.83</v>
      </c>
      <c r="K2883" s="42" t="n">
        <v>369</v>
      </c>
      <c r="L2883" s="42" t="n">
        <v>1</v>
      </c>
      <c r="M2883" s="42" t="n">
        <v>16</v>
      </c>
      <c r="N2883" s="42" t="n">
        <v>1127.83</v>
      </c>
      <c r="O2883" s="42" t="n">
        <v>1496.83</v>
      </c>
      <c r="P2883" s="42" t="n">
        <v>0</v>
      </c>
      <c r="Q2883" s="42" t="n">
        <v>0</v>
      </c>
      <c r="R2883" s="42" t="n">
        <v>0</v>
      </c>
      <c r="S2883" s="42">
        <f>N2883-(J2883-K2883)</f>
        <v/>
      </c>
      <c r="T2883">
        <f>IF(N2883=0,0,IF(AND(ABS(S2883)&gt;Calc!$B$8,ABS(S2883)/ABS(N2883)&gt;Calc!$B$9),1,0))</f>
        <v/>
      </c>
      <c r="U2883">
        <f>IF(AND(A2883=Calc!$B$3,OR(Calc!$B$6="*",G2883=Calc!$B$6),OR(Calc!$B$7="*",F2883=Calc!$B$7)),1,0)</f>
        <v/>
      </c>
      <c r="V2883">
        <f>IF(AND(U2883=1,J2883&gt;0),J2883+ROW()/1000000,0)</f>
        <v/>
      </c>
      <c r="W2883">
        <f>IF(AND(U2883=1,OR(N2883&lt;&gt;0,J2883&lt;&gt;0)),ABS(S2883)+ROW()/1000000,0)</f>
        <v/>
      </c>
      <c r="X2883">
        <f>IF(AND(U2883=1,T2883=1,C2883&lt;&gt;0),ABS(S2883)+ROW()/1000000,0)</f>
        <v/>
      </c>
    </row>
    <row r="2884">
      <c r="A2884" t="n">
        <v>202101</v>
      </c>
      <c r="B2884" t="inlineStr">
        <is>
          <t>01/2021</t>
        </is>
      </c>
      <c r="C2884" t="n">
        <v>8</v>
      </c>
      <c r="D2884" t="inlineStr">
        <is>
          <t>S08</t>
        </is>
      </c>
      <c r="E2884" t="inlineStr">
        <is>
          <t>Nexa Newfoundland and Labrador (S08)</t>
        </is>
      </c>
      <c r="F2884" t="inlineStr">
        <is>
          <t>Canada</t>
        </is>
      </c>
      <c r="G2884" t="inlineStr">
        <is>
          <t>POS</t>
        </is>
      </c>
      <c r="H2884" s="42" t="n">
        <v>18822.32</v>
      </c>
      <c r="I2884" s="42" t="n">
        <v>491.7</v>
      </c>
      <c r="J2884" s="42" t="n">
        <v>18330.62</v>
      </c>
      <c r="K2884" s="42" t="n">
        <v>432</v>
      </c>
      <c r="L2884" s="42" t="n">
        <v>6</v>
      </c>
      <c r="M2884" s="42" t="n">
        <v>70</v>
      </c>
      <c r="N2884" s="42" t="n">
        <v>17898.62</v>
      </c>
      <c r="O2884" s="42" t="n">
        <v>18330.62</v>
      </c>
      <c r="P2884" s="42" t="n">
        <v>0</v>
      </c>
      <c r="Q2884" s="42" t="n">
        <v>0</v>
      </c>
      <c r="R2884" s="42" t="n">
        <v>0</v>
      </c>
      <c r="S2884" s="42">
        <f>N2884-(J2884-K2884)</f>
        <v/>
      </c>
      <c r="T2884">
        <f>IF(N2884=0,0,IF(AND(ABS(S2884)&gt;Calc!$B$8,ABS(S2884)/ABS(N2884)&gt;Calc!$B$9),1,0))</f>
        <v/>
      </c>
      <c r="U2884">
        <f>IF(AND(A2884=Calc!$B$3,OR(Calc!$B$6="*",G2884=Calc!$B$6),OR(Calc!$B$7="*",F2884=Calc!$B$7)),1,0)</f>
        <v/>
      </c>
      <c r="V2884">
        <f>IF(AND(U2884=1,J2884&gt;0),J2884+ROW()/1000000,0)</f>
        <v/>
      </c>
      <c r="W2884">
        <f>IF(AND(U2884=1,OR(N2884&lt;&gt;0,J2884&lt;&gt;0)),ABS(S2884)+ROW()/1000000,0)</f>
        <v/>
      </c>
      <c r="X2884">
        <f>IF(AND(U2884=1,T2884=1,C2884&lt;&gt;0),ABS(S2884)+ROW()/1000000,0)</f>
        <v/>
      </c>
    </row>
    <row r="2885">
      <c r="A2885" t="n">
        <v>202101</v>
      </c>
      <c r="B2885" t="inlineStr">
        <is>
          <t>01/2021</t>
        </is>
      </c>
      <c r="C2885" t="n">
        <v>9</v>
      </c>
      <c r="D2885" t="inlineStr">
        <is>
          <t>S09</t>
        </is>
      </c>
      <c r="E2885" t="inlineStr">
        <is>
          <t>Nexa Northwest Territories (S09)</t>
        </is>
      </c>
      <c r="F2885" t="inlineStr">
        <is>
          <t>Canada</t>
        </is>
      </c>
      <c r="G2885" t="inlineStr">
        <is>
          <t>POS</t>
        </is>
      </c>
      <c r="H2885" s="42" t="n">
        <v>11543.4</v>
      </c>
      <c r="I2885" s="42" t="n">
        <v>66.05</v>
      </c>
      <c r="J2885" s="42" t="n">
        <v>11477.35</v>
      </c>
      <c r="K2885" s="42" t="n">
        <v>0</v>
      </c>
      <c r="L2885" s="42" t="n">
        <v>8</v>
      </c>
      <c r="M2885" s="42" t="n">
        <v>41</v>
      </c>
      <c r="N2885" s="42" t="n">
        <v>11477.35</v>
      </c>
      <c r="O2885" s="42" t="n">
        <v>11477.35</v>
      </c>
      <c r="P2885" s="42" t="n">
        <v>1</v>
      </c>
      <c r="Q2885" s="42" t="n">
        <v>0</v>
      </c>
      <c r="R2885" s="42" t="n">
        <v>1</v>
      </c>
      <c r="S2885" s="42">
        <f>N2885-(J2885-K2885)</f>
        <v/>
      </c>
      <c r="T2885">
        <f>IF(N2885=0,0,IF(AND(ABS(S2885)&gt;Calc!$B$8,ABS(S2885)/ABS(N2885)&gt;Calc!$B$9),1,0))</f>
        <v/>
      </c>
      <c r="U2885">
        <f>IF(AND(A2885=Calc!$B$3,OR(Calc!$B$6="*",G2885=Calc!$B$6),OR(Calc!$B$7="*",F2885=Calc!$B$7)),1,0)</f>
        <v/>
      </c>
      <c r="V2885">
        <f>IF(AND(U2885=1,J2885&gt;0),J2885+ROW()/1000000,0)</f>
        <v/>
      </c>
      <c r="W2885">
        <f>IF(AND(U2885=1,OR(N2885&lt;&gt;0,J2885&lt;&gt;0)),ABS(S2885)+ROW()/1000000,0)</f>
        <v/>
      </c>
      <c r="X2885">
        <f>IF(AND(U2885=1,T2885=1,C2885&lt;&gt;0),ABS(S2885)+ROW()/1000000,0)</f>
        <v/>
      </c>
    </row>
    <row r="2886">
      <c r="A2886" t="n">
        <v>202101</v>
      </c>
      <c r="B2886" t="inlineStr">
        <is>
          <t>01/2021</t>
        </is>
      </c>
      <c r="C2886" t="n">
        <v>10</v>
      </c>
      <c r="D2886" t="inlineStr">
        <is>
          <t>S10</t>
        </is>
      </c>
      <c r="E2886" t="inlineStr">
        <is>
          <t>Nexa Nunavut (S10)</t>
        </is>
      </c>
      <c r="F2886" t="inlineStr">
        <is>
          <t>Canada</t>
        </is>
      </c>
      <c r="G2886" t="inlineStr">
        <is>
          <t>POS</t>
        </is>
      </c>
      <c r="H2886" s="42" t="n">
        <v>4860.9</v>
      </c>
      <c r="I2886" s="42" t="n">
        <v>146.06</v>
      </c>
      <c r="J2886" s="42" t="n">
        <v>4714.84</v>
      </c>
      <c r="K2886" s="42" t="n">
        <v>0</v>
      </c>
      <c r="L2886" s="42" t="n">
        <v>3</v>
      </c>
      <c r="M2886" s="42" t="n">
        <v>22</v>
      </c>
      <c r="N2886" s="42" t="n">
        <v>4714.84</v>
      </c>
      <c r="O2886" s="42" t="n">
        <v>4714.84</v>
      </c>
      <c r="P2886" s="42" t="n">
        <v>0</v>
      </c>
      <c r="Q2886" s="42" t="n">
        <v>0</v>
      </c>
      <c r="R2886" s="42" t="n">
        <v>0</v>
      </c>
      <c r="S2886" s="42">
        <f>N2886-(J2886-K2886)</f>
        <v/>
      </c>
      <c r="T2886">
        <f>IF(N2886=0,0,IF(AND(ABS(S2886)&gt;Calc!$B$8,ABS(S2886)/ABS(N2886)&gt;Calc!$B$9),1,0))</f>
        <v/>
      </c>
      <c r="U2886">
        <f>IF(AND(A2886=Calc!$B$3,OR(Calc!$B$6="*",G2886=Calc!$B$6),OR(Calc!$B$7="*",F2886=Calc!$B$7)),1,0)</f>
        <v/>
      </c>
      <c r="V2886">
        <f>IF(AND(U2886=1,J2886&gt;0),J2886+ROW()/1000000,0)</f>
        <v/>
      </c>
      <c r="W2886">
        <f>IF(AND(U2886=1,OR(N2886&lt;&gt;0,J2886&lt;&gt;0)),ABS(S2886)+ROW()/1000000,0)</f>
        <v/>
      </c>
      <c r="X2886">
        <f>IF(AND(U2886=1,T2886=1,C2886&lt;&gt;0),ABS(S2886)+ROW()/1000000,0)</f>
        <v/>
      </c>
    </row>
    <row r="2887">
      <c r="A2887" t="n">
        <v>202101</v>
      </c>
      <c r="B2887" t="inlineStr">
        <is>
          <t>01/2021</t>
        </is>
      </c>
      <c r="C2887" t="n">
        <v>12</v>
      </c>
      <c r="D2887" t="inlineStr">
        <is>
          <t>S12</t>
        </is>
      </c>
      <c r="E2887" t="inlineStr">
        <is>
          <t>Nexa Basse-Normandie (S12)</t>
        </is>
      </c>
      <c r="F2887" t="inlineStr">
        <is>
          <t>Pháp</t>
        </is>
      </c>
      <c r="G2887" t="inlineStr">
        <is>
          <t>POS</t>
        </is>
      </c>
      <c r="H2887" s="42" t="n">
        <v>876</v>
      </c>
      <c r="I2887" s="42" t="n">
        <v>0</v>
      </c>
      <c r="J2887" s="42" t="n">
        <v>876</v>
      </c>
      <c r="K2887" s="42" t="n">
        <v>345</v>
      </c>
      <c r="L2887" s="42" t="n">
        <v>1</v>
      </c>
      <c r="M2887" s="42" t="n">
        <v>4</v>
      </c>
      <c r="N2887" s="42" t="n">
        <v>531</v>
      </c>
      <c r="O2887" s="42" t="n">
        <v>876</v>
      </c>
      <c r="P2887" s="42" t="n">
        <v>0</v>
      </c>
      <c r="Q2887" s="42" t="n">
        <v>0</v>
      </c>
      <c r="R2887" s="42" t="n">
        <v>0</v>
      </c>
      <c r="S2887" s="42">
        <f>N2887-(J2887-K2887)</f>
        <v/>
      </c>
      <c r="T2887">
        <f>IF(N2887=0,0,IF(AND(ABS(S2887)&gt;Calc!$B$8,ABS(S2887)/ABS(N2887)&gt;Calc!$B$9),1,0))</f>
        <v/>
      </c>
      <c r="U2887">
        <f>IF(AND(A2887=Calc!$B$3,OR(Calc!$B$6="*",G2887=Calc!$B$6),OR(Calc!$B$7="*",F2887=Calc!$B$7)),1,0)</f>
        <v/>
      </c>
      <c r="V2887">
        <f>IF(AND(U2887=1,J2887&gt;0),J2887+ROW()/1000000,0)</f>
        <v/>
      </c>
      <c r="W2887">
        <f>IF(AND(U2887=1,OR(N2887&lt;&gt;0,J2887&lt;&gt;0)),ABS(S2887)+ROW()/1000000,0)</f>
        <v/>
      </c>
      <c r="X2887">
        <f>IF(AND(U2887=1,T2887=1,C2887&lt;&gt;0),ABS(S2887)+ROW()/1000000,0)</f>
        <v/>
      </c>
    </row>
    <row r="2888">
      <c r="A2888" t="n">
        <v>202101</v>
      </c>
      <c r="B2888" t="inlineStr">
        <is>
          <t>01/2021</t>
        </is>
      </c>
      <c r="C2888" t="n">
        <v>13</v>
      </c>
      <c r="D2888" t="inlineStr">
        <is>
          <t>S13</t>
        </is>
      </c>
      <c r="E2888" t="inlineStr">
        <is>
          <t>Nexa Corse (S13)</t>
        </is>
      </c>
      <c r="F2888" t="inlineStr">
        <is>
          <t>Pháp</t>
        </is>
      </c>
      <c r="G2888" t="inlineStr">
        <is>
          <t>POS</t>
        </is>
      </c>
      <c r="H2888" s="42" t="n">
        <v>1407.73</v>
      </c>
      <c r="I2888" s="42" t="n">
        <v>69.36</v>
      </c>
      <c r="J2888" s="42" t="n">
        <v>1338.37</v>
      </c>
      <c r="K2888" s="42" t="n">
        <v>0</v>
      </c>
      <c r="L2888" s="42" t="n">
        <v>3</v>
      </c>
      <c r="M2888" s="42" t="n">
        <v>13</v>
      </c>
      <c r="N2888" s="42" t="n">
        <v>1338.37</v>
      </c>
      <c r="O2888" s="42" t="n">
        <v>1338.37</v>
      </c>
      <c r="P2888" s="42" t="n">
        <v>0</v>
      </c>
      <c r="Q2888" s="42" t="n">
        <v>0</v>
      </c>
      <c r="R2888" s="42" t="n">
        <v>0</v>
      </c>
      <c r="S2888" s="42">
        <f>N2888-(J2888-K2888)</f>
        <v/>
      </c>
      <c r="T2888">
        <f>IF(N2888=0,0,IF(AND(ABS(S2888)&gt;Calc!$B$8,ABS(S2888)/ABS(N2888)&gt;Calc!$B$9),1,0))</f>
        <v/>
      </c>
      <c r="U2888">
        <f>IF(AND(A2888=Calc!$B$3,OR(Calc!$B$6="*",G2888=Calc!$B$6),OR(Calc!$B$7="*",F2888=Calc!$B$7)),1,0)</f>
        <v/>
      </c>
      <c r="V2888">
        <f>IF(AND(U2888=1,J2888&gt;0),J2888+ROW()/1000000,0)</f>
        <v/>
      </c>
      <c r="W2888">
        <f>IF(AND(U2888=1,OR(N2888&lt;&gt;0,J2888&lt;&gt;0)),ABS(S2888)+ROW()/1000000,0)</f>
        <v/>
      </c>
      <c r="X2888">
        <f>IF(AND(U2888=1,T2888=1,C2888&lt;&gt;0),ABS(S2888)+ROW()/1000000,0)</f>
        <v/>
      </c>
    </row>
    <row r="2889">
      <c r="A2889" t="n">
        <v>202101</v>
      </c>
      <c r="B2889" t="inlineStr">
        <is>
          <t>01/2021</t>
        </is>
      </c>
      <c r="C2889" t="n">
        <v>15</v>
      </c>
      <c r="D2889" t="inlineStr">
        <is>
          <t>S15</t>
        </is>
      </c>
      <c r="E2889" t="inlineStr">
        <is>
          <t>Nexa La Réunion (S15)</t>
        </is>
      </c>
      <c r="F2889" t="inlineStr">
        <is>
          <t>Pháp</t>
        </is>
      </c>
      <c r="G2889" t="inlineStr">
        <is>
          <t>POS</t>
        </is>
      </c>
      <c r="H2889" s="42" t="n">
        <v>3591.65</v>
      </c>
      <c r="I2889" s="42" t="n">
        <v>0</v>
      </c>
      <c r="J2889" s="42" t="n">
        <v>3591.65</v>
      </c>
      <c r="K2889" s="42" t="n">
        <v>0</v>
      </c>
      <c r="L2889" s="42" t="n">
        <v>2</v>
      </c>
      <c r="M2889" s="42" t="n">
        <v>18</v>
      </c>
      <c r="N2889" s="42" t="n">
        <v>3591.65</v>
      </c>
      <c r="O2889" s="42" t="n">
        <v>3591.65</v>
      </c>
      <c r="P2889" s="42" t="n">
        <v>0</v>
      </c>
      <c r="Q2889" s="42" t="n">
        <v>0</v>
      </c>
      <c r="R2889" s="42" t="n">
        <v>0</v>
      </c>
      <c r="S2889" s="42">
        <f>N2889-(J2889-K2889)</f>
        <v/>
      </c>
      <c r="T2889">
        <f>IF(N2889=0,0,IF(AND(ABS(S2889)&gt;Calc!$B$8,ABS(S2889)/ABS(N2889)&gt;Calc!$B$9),1,0))</f>
        <v/>
      </c>
      <c r="U2889">
        <f>IF(AND(A2889=Calc!$B$3,OR(Calc!$B$6="*",G2889=Calc!$B$6),OR(Calc!$B$7="*",F2889=Calc!$B$7)),1,0)</f>
        <v/>
      </c>
      <c r="V2889">
        <f>IF(AND(U2889=1,J2889&gt;0),J2889+ROW()/1000000,0)</f>
        <v/>
      </c>
      <c r="W2889">
        <f>IF(AND(U2889=1,OR(N2889&lt;&gt;0,J2889&lt;&gt;0)),ABS(S2889)+ROW()/1000000,0)</f>
        <v/>
      </c>
      <c r="X2889">
        <f>IF(AND(U2889=1,T2889=1,C2889&lt;&gt;0),ABS(S2889)+ROW()/1000000,0)</f>
        <v/>
      </c>
    </row>
    <row r="2890">
      <c r="A2890" t="n">
        <v>202101</v>
      </c>
      <c r="B2890" t="inlineStr">
        <is>
          <t>01/2021</t>
        </is>
      </c>
      <c r="C2890" t="n">
        <v>17</v>
      </c>
      <c r="D2890" t="inlineStr">
        <is>
          <t>S17</t>
        </is>
      </c>
      <c r="E2890" t="inlineStr">
        <is>
          <t>Nexa Martinique (S17)</t>
        </is>
      </c>
      <c r="F2890" t="inlineStr">
        <is>
          <t>Pháp</t>
        </is>
      </c>
      <c r="G2890" t="inlineStr">
        <is>
          <t>POS</t>
        </is>
      </c>
      <c r="H2890" s="42" t="n">
        <v>2978.77</v>
      </c>
      <c r="I2890" s="42" t="n">
        <v>61.04</v>
      </c>
      <c r="J2890" s="42" t="n">
        <v>2917.73</v>
      </c>
      <c r="K2890" s="42" t="n">
        <v>0</v>
      </c>
      <c r="L2890" s="42" t="n">
        <v>2</v>
      </c>
      <c r="M2890" s="42" t="n">
        <v>8</v>
      </c>
      <c r="N2890" s="42" t="n">
        <v>2917.73</v>
      </c>
      <c r="O2890" s="42" t="n">
        <v>2917.73</v>
      </c>
      <c r="P2890" s="42" t="n">
        <v>0</v>
      </c>
      <c r="Q2890" s="42" t="n">
        <v>0</v>
      </c>
      <c r="R2890" s="42" t="n">
        <v>0</v>
      </c>
      <c r="S2890" s="42">
        <f>N2890-(J2890-K2890)</f>
        <v/>
      </c>
      <c r="T2890">
        <f>IF(N2890=0,0,IF(AND(ABS(S2890)&gt;Calc!$B$8,ABS(S2890)/ABS(N2890)&gt;Calc!$B$9),1,0))</f>
        <v/>
      </c>
      <c r="U2890">
        <f>IF(AND(A2890=Calc!$B$3,OR(Calc!$B$6="*",G2890=Calc!$B$6),OR(Calc!$B$7="*",F2890=Calc!$B$7)),1,0)</f>
        <v/>
      </c>
      <c r="V2890">
        <f>IF(AND(U2890=1,J2890&gt;0),J2890+ROW()/1000000,0)</f>
        <v/>
      </c>
      <c r="W2890">
        <f>IF(AND(U2890=1,OR(N2890&lt;&gt;0,J2890&lt;&gt;0)),ABS(S2890)+ROW()/1000000,0)</f>
        <v/>
      </c>
      <c r="X2890">
        <f>IF(AND(U2890=1,T2890=1,C2890&lt;&gt;0),ABS(S2890)+ROW()/1000000,0)</f>
        <v/>
      </c>
    </row>
    <row r="2891">
      <c r="A2891" t="n">
        <v>202101</v>
      </c>
      <c r="B2891" t="inlineStr">
        <is>
          <t>01/2021</t>
        </is>
      </c>
      <c r="C2891" t="n">
        <v>19</v>
      </c>
      <c r="D2891" t="inlineStr">
        <is>
          <t>S19</t>
        </is>
      </c>
      <c r="E2891" t="inlineStr">
        <is>
          <t>Nexa Berlin (S19)</t>
        </is>
      </c>
      <c r="F2891" t="inlineStr">
        <is>
          <t>Đức</t>
        </is>
      </c>
      <c r="G2891" t="inlineStr">
        <is>
          <t>POS</t>
        </is>
      </c>
      <c r="H2891" s="42" t="n">
        <v>4702.62</v>
      </c>
      <c r="I2891" s="42" t="n">
        <v>112.03</v>
      </c>
      <c r="J2891" s="42" t="n">
        <v>4590.59</v>
      </c>
      <c r="K2891" s="42" t="n">
        <v>326</v>
      </c>
      <c r="L2891" s="42" t="n">
        <v>3</v>
      </c>
      <c r="M2891" s="42" t="n">
        <v>23</v>
      </c>
      <c r="N2891" s="42" t="n">
        <v>4264.59</v>
      </c>
      <c r="O2891" s="42" t="n">
        <v>4590.59</v>
      </c>
      <c r="P2891" s="42" t="n">
        <v>0</v>
      </c>
      <c r="Q2891" s="42" t="n">
        <v>0</v>
      </c>
      <c r="R2891" s="42" t="n">
        <v>0</v>
      </c>
      <c r="S2891" s="42">
        <f>N2891-(J2891-K2891)</f>
        <v/>
      </c>
      <c r="T2891">
        <f>IF(N2891=0,0,IF(AND(ABS(S2891)&gt;Calc!$B$8,ABS(S2891)/ABS(N2891)&gt;Calc!$B$9),1,0))</f>
        <v/>
      </c>
      <c r="U2891">
        <f>IF(AND(A2891=Calc!$B$3,OR(Calc!$B$6="*",G2891=Calc!$B$6),OR(Calc!$B$7="*",F2891=Calc!$B$7)),1,0)</f>
        <v/>
      </c>
      <c r="V2891">
        <f>IF(AND(U2891=1,J2891&gt;0),J2891+ROW()/1000000,0)</f>
        <v/>
      </c>
      <c r="W2891">
        <f>IF(AND(U2891=1,OR(N2891&lt;&gt;0,J2891&lt;&gt;0)),ABS(S2891)+ROW()/1000000,0)</f>
        <v/>
      </c>
      <c r="X2891">
        <f>IF(AND(U2891=1,T2891=1,C2891&lt;&gt;0),ABS(S2891)+ROW()/1000000,0)</f>
        <v/>
      </c>
    </row>
    <row r="2892">
      <c r="A2892" t="n">
        <v>202101</v>
      </c>
      <c r="B2892" t="inlineStr">
        <is>
          <t>01/2021</t>
        </is>
      </c>
      <c r="C2892" t="n">
        <v>21</v>
      </c>
      <c r="D2892" t="inlineStr">
        <is>
          <t>S21</t>
        </is>
      </c>
      <c r="E2892" t="inlineStr">
        <is>
          <t>Nexa Freie Hansestadt Bremen (S21)</t>
        </is>
      </c>
      <c r="F2892" t="inlineStr">
        <is>
          <t>Đức</t>
        </is>
      </c>
      <c r="G2892" t="inlineStr">
        <is>
          <t>POS</t>
        </is>
      </c>
      <c r="H2892" s="42" t="n">
        <v>5151.86</v>
      </c>
      <c r="I2892" s="42" t="n">
        <v>166.8</v>
      </c>
      <c r="J2892" s="42" t="n">
        <v>4985.06</v>
      </c>
      <c r="K2892" s="42" t="n">
        <v>0</v>
      </c>
      <c r="L2892" s="42" t="n">
        <v>2</v>
      </c>
      <c r="M2892" s="42" t="n">
        <v>21</v>
      </c>
      <c r="N2892" s="42" t="n">
        <v>4985.06</v>
      </c>
      <c r="O2892" s="42" t="n">
        <v>4985.06</v>
      </c>
      <c r="P2892" s="42" t="n">
        <v>0</v>
      </c>
      <c r="Q2892" s="42" t="n">
        <v>0</v>
      </c>
      <c r="R2892" s="42" t="n">
        <v>0</v>
      </c>
      <c r="S2892" s="42">
        <f>N2892-(J2892-K2892)</f>
        <v/>
      </c>
      <c r="T2892">
        <f>IF(N2892=0,0,IF(AND(ABS(S2892)&gt;Calc!$B$8,ABS(S2892)/ABS(N2892)&gt;Calc!$B$9),1,0))</f>
        <v/>
      </c>
      <c r="U2892">
        <f>IF(AND(A2892=Calc!$B$3,OR(Calc!$B$6="*",G2892=Calc!$B$6),OR(Calc!$B$7="*",F2892=Calc!$B$7)),1,0)</f>
        <v/>
      </c>
      <c r="V2892">
        <f>IF(AND(U2892=1,J2892&gt;0),J2892+ROW()/1000000,0)</f>
        <v/>
      </c>
      <c r="W2892">
        <f>IF(AND(U2892=1,OR(N2892&lt;&gt;0,J2892&lt;&gt;0)),ABS(S2892)+ROW()/1000000,0)</f>
        <v/>
      </c>
      <c r="X2892">
        <f>IF(AND(U2892=1,T2892=1,C2892&lt;&gt;0),ABS(S2892)+ROW()/1000000,0)</f>
        <v/>
      </c>
    </row>
    <row r="2893">
      <c r="A2893" t="n">
        <v>202101</v>
      </c>
      <c r="B2893" t="inlineStr">
        <is>
          <t>01/2021</t>
        </is>
      </c>
      <c r="C2893" t="n">
        <v>22</v>
      </c>
      <c r="D2893" t="inlineStr">
        <is>
          <t>S22</t>
        </is>
      </c>
      <c r="E2893" t="inlineStr">
        <is>
          <t>Nexa Freistaat Thüringen (S22)</t>
        </is>
      </c>
      <c r="F2893" t="inlineStr">
        <is>
          <t>Đức</t>
        </is>
      </c>
      <c r="G2893" t="inlineStr">
        <is>
          <t>POS</t>
        </is>
      </c>
      <c r="H2893" s="42" t="n">
        <v>7028.96</v>
      </c>
      <c r="I2893" s="42" t="n">
        <v>0</v>
      </c>
      <c r="J2893" s="42" t="n">
        <v>7028.96</v>
      </c>
      <c r="K2893" s="42" t="n">
        <v>0</v>
      </c>
      <c r="L2893" s="42" t="n">
        <v>1</v>
      </c>
      <c r="M2893" s="42" t="n">
        <v>7</v>
      </c>
      <c r="N2893" s="42" t="n">
        <v>7028.96</v>
      </c>
      <c r="O2893" s="42" t="n">
        <v>7028.96</v>
      </c>
      <c r="P2893" s="42" t="n">
        <v>0</v>
      </c>
      <c r="Q2893" s="42" t="n">
        <v>0</v>
      </c>
      <c r="R2893" s="42" t="n">
        <v>0</v>
      </c>
      <c r="S2893" s="42">
        <f>N2893-(J2893-K2893)</f>
        <v/>
      </c>
      <c r="T2893">
        <f>IF(N2893=0,0,IF(AND(ABS(S2893)&gt;Calc!$B$8,ABS(S2893)/ABS(N2893)&gt;Calc!$B$9),1,0))</f>
        <v/>
      </c>
      <c r="U2893">
        <f>IF(AND(A2893=Calc!$B$3,OR(Calc!$B$6="*",G2893=Calc!$B$6),OR(Calc!$B$7="*",F2893=Calc!$B$7)),1,0)</f>
        <v/>
      </c>
      <c r="V2893">
        <f>IF(AND(U2893=1,J2893&gt;0),J2893+ROW()/1000000,0)</f>
        <v/>
      </c>
      <c r="W2893">
        <f>IF(AND(U2893=1,OR(N2893&lt;&gt;0,J2893&lt;&gt;0)),ABS(S2893)+ROW()/1000000,0)</f>
        <v/>
      </c>
      <c r="X2893">
        <f>IF(AND(U2893=1,T2893=1,C2893&lt;&gt;0),ABS(S2893)+ROW()/1000000,0)</f>
        <v/>
      </c>
    </row>
    <row r="2894">
      <c r="A2894" t="n">
        <v>202101</v>
      </c>
      <c r="B2894" t="inlineStr">
        <is>
          <t>01/2021</t>
        </is>
      </c>
      <c r="C2894" t="n">
        <v>23</v>
      </c>
      <c r="D2894" t="inlineStr">
        <is>
          <t>S23</t>
        </is>
      </c>
      <c r="E2894" t="inlineStr">
        <is>
          <t>Nexa Hamburg (S23)</t>
        </is>
      </c>
      <c r="F2894" t="inlineStr">
        <is>
          <t>Đức</t>
        </is>
      </c>
      <c r="G2894" t="inlineStr">
        <is>
          <t>POS</t>
        </is>
      </c>
      <c r="H2894" s="42" t="n">
        <v>4711.99</v>
      </c>
      <c r="I2894" s="42" t="n">
        <v>235.6</v>
      </c>
      <c r="J2894" s="42" t="n">
        <v>4476.39</v>
      </c>
      <c r="K2894" s="42" t="n">
        <v>0</v>
      </c>
      <c r="L2894" s="42" t="n">
        <v>2</v>
      </c>
      <c r="M2894" s="42" t="n">
        <v>9</v>
      </c>
      <c r="N2894" s="42" t="n">
        <v>4476.39</v>
      </c>
      <c r="O2894" s="42" t="n">
        <v>4476.39</v>
      </c>
      <c r="P2894" s="42" t="n">
        <v>0</v>
      </c>
      <c r="Q2894" s="42" t="n">
        <v>0</v>
      </c>
      <c r="R2894" s="42" t="n">
        <v>0</v>
      </c>
      <c r="S2894" s="42">
        <f>N2894-(J2894-K2894)</f>
        <v/>
      </c>
      <c r="T2894">
        <f>IF(N2894=0,0,IF(AND(ABS(S2894)&gt;Calc!$B$8,ABS(S2894)/ABS(N2894)&gt;Calc!$B$9),1,0))</f>
        <v/>
      </c>
      <c r="U2894">
        <f>IF(AND(A2894=Calc!$B$3,OR(Calc!$B$6="*",G2894=Calc!$B$6),OR(Calc!$B$7="*",F2894=Calc!$B$7)),1,0)</f>
        <v/>
      </c>
      <c r="V2894">
        <f>IF(AND(U2894=1,J2894&gt;0),J2894+ROW()/1000000,0)</f>
        <v/>
      </c>
      <c r="W2894">
        <f>IF(AND(U2894=1,OR(N2894&lt;&gt;0,J2894&lt;&gt;0)),ABS(S2894)+ROW()/1000000,0)</f>
        <v/>
      </c>
      <c r="X2894">
        <f>IF(AND(U2894=1,T2894=1,C2894&lt;&gt;0),ABS(S2894)+ROW()/1000000,0)</f>
        <v/>
      </c>
    </row>
    <row r="2895">
      <c r="A2895" t="n">
        <v>202101</v>
      </c>
      <c r="B2895" t="inlineStr">
        <is>
          <t>01/2021</t>
        </is>
      </c>
      <c r="C2895" t="n">
        <v>24</v>
      </c>
      <c r="D2895" t="inlineStr">
        <is>
          <t>S24</t>
        </is>
      </c>
      <c r="E2895" t="inlineStr">
        <is>
          <t>Nexa Hessen (S24)</t>
        </is>
      </c>
      <c r="F2895" t="inlineStr">
        <is>
          <t>Đức</t>
        </is>
      </c>
      <c r="G2895" t="inlineStr">
        <is>
          <t>POS</t>
        </is>
      </c>
      <c r="H2895" s="42" t="n">
        <v>7913.52</v>
      </c>
      <c r="I2895" s="42" t="n">
        <v>232.89</v>
      </c>
      <c r="J2895" s="42" t="n">
        <v>7680.63</v>
      </c>
      <c r="K2895" s="42" t="n">
        <v>252.7</v>
      </c>
      <c r="L2895" s="42" t="n">
        <v>4</v>
      </c>
      <c r="M2895" s="42" t="n">
        <v>27</v>
      </c>
      <c r="N2895" s="42" t="n">
        <v>7427.93</v>
      </c>
      <c r="O2895" s="42" t="n">
        <v>7680.63</v>
      </c>
      <c r="P2895" s="42" t="n">
        <v>0</v>
      </c>
      <c r="Q2895" s="42" t="n">
        <v>0</v>
      </c>
      <c r="R2895" s="42" t="n">
        <v>0</v>
      </c>
      <c r="S2895" s="42">
        <f>N2895-(J2895-K2895)</f>
        <v/>
      </c>
      <c r="T2895">
        <f>IF(N2895=0,0,IF(AND(ABS(S2895)&gt;Calc!$B$8,ABS(S2895)/ABS(N2895)&gt;Calc!$B$9),1,0))</f>
        <v/>
      </c>
      <c r="U2895">
        <f>IF(AND(A2895=Calc!$B$3,OR(Calc!$B$6="*",G2895=Calc!$B$6),OR(Calc!$B$7="*",F2895=Calc!$B$7)),1,0)</f>
        <v/>
      </c>
      <c r="V2895">
        <f>IF(AND(U2895=1,J2895&gt;0),J2895+ROW()/1000000,0)</f>
        <v/>
      </c>
      <c r="W2895">
        <f>IF(AND(U2895=1,OR(N2895&lt;&gt;0,J2895&lt;&gt;0)),ABS(S2895)+ROW()/1000000,0)</f>
        <v/>
      </c>
      <c r="X2895">
        <f>IF(AND(U2895=1,T2895=1,C2895&lt;&gt;0),ABS(S2895)+ROW()/1000000,0)</f>
        <v/>
      </c>
    </row>
    <row r="2896">
      <c r="A2896" t="n">
        <v>202101</v>
      </c>
      <c r="B2896" t="inlineStr">
        <is>
          <t>01/2021</t>
        </is>
      </c>
      <c r="C2896" t="n">
        <v>26</v>
      </c>
      <c r="D2896" t="inlineStr">
        <is>
          <t>S26</t>
        </is>
      </c>
      <c r="E2896" t="inlineStr">
        <is>
          <t>Nexa Saarland (S26)</t>
        </is>
      </c>
      <c r="F2896" t="inlineStr">
        <is>
          <t>Đức</t>
        </is>
      </c>
      <c r="G2896" t="inlineStr">
        <is>
          <t>POS</t>
        </is>
      </c>
      <c r="H2896" s="42" t="n">
        <v>2065.73</v>
      </c>
      <c r="I2896" s="42" t="n">
        <v>88.39</v>
      </c>
      <c r="J2896" s="42" t="n">
        <v>1977.34</v>
      </c>
      <c r="K2896" s="42" t="n">
        <v>0</v>
      </c>
      <c r="L2896" s="42" t="n">
        <v>2</v>
      </c>
      <c r="M2896" s="42" t="n">
        <v>11</v>
      </c>
      <c r="N2896" s="42" t="n">
        <v>1977.34</v>
      </c>
      <c r="O2896" s="42" t="n">
        <v>1977.34</v>
      </c>
      <c r="P2896" s="42" t="n">
        <v>0</v>
      </c>
      <c r="Q2896" s="42" t="n">
        <v>0</v>
      </c>
      <c r="R2896" s="42" t="n">
        <v>0</v>
      </c>
      <c r="S2896" s="42">
        <f>N2896-(J2896-K2896)</f>
        <v/>
      </c>
      <c r="T2896">
        <f>IF(N2896=0,0,IF(AND(ABS(S2896)&gt;Calc!$B$8,ABS(S2896)/ABS(N2896)&gt;Calc!$B$9),1,0))</f>
        <v/>
      </c>
      <c r="U2896">
        <f>IF(AND(A2896=Calc!$B$3,OR(Calc!$B$6="*",G2896=Calc!$B$6),OR(Calc!$B$7="*",F2896=Calc!$B$7)),1,0)</f>
        <v/>
      </c>
      <c r="V2896">
        <f>IF(AND(U2896=1,J2896&gt;0),J2896+ROW()/1000000,0)</f>
        <v/>
      </c>
      <c r="W2896">
        <f>IF(AND(U2896=1,OR(N2896&lt;&gt;0,J2896&lt;&gt;0)),ABS(S2896)+ROW()/1000000,0)</f>
        <v/>
      </c>
      <c r="X2896">
        <f>IF(AND(U2896=1,T2896=1,C2896&lt;&gt;0),ABS(S2896)+ROW()/1000000,0)</f>
        <v/>
      </c>
    </row>
    <row r="2897">
      <c r="A2897" t="n">
        <v>202101</v>
      </c>
      <c r="B2897" t="inlineStr">
        <is>
          <t>01/2021</t>
        </is>
      </c>
      <c r="C2897" t="n">
        <v>30</v>
      </c>
      <c r="D2897" t="inlineStr">
        <is>
          <t>S30</t>
        </is>
      </c>
      <c r="E2897" t="inlineStr">
        <is>
          <t>Nexa Pesaro (S30)</t>
        </is>
      </c>
      <c r="F2897" t="inlineStr">
        <is>
          <t>Ý</t>
        </is>
      </c>
      <c r="G2897" t="inlineStr">
        <is>
          <t>POS</t>
        </is>
      </c>
      <c r="H2897" s="42" t="n">
        <v>0</v>
      </c>
      <c r="I2897" s="42" t="n">
        <v>0</v>
      </c>
      <c r="J2897" s="42" t="n">
        <v>0</v>
      </c>
      <c r="K2897" s="42" t="n">
        <v>41.2</v>
      </c>
      <c r="L2897" s="42" t="n">
        <v>0</v>
      </c>
      <c r="M2897" s="42" t="n">
        <v>0</v>
      </c>
      <c r="N2897" s="42" t="n">
        <v>-41.2</v>
      </c>
      <c r="O2897" s="42" t="n">
        <v>0</v>
      </c>
      <c r="P2897" s="42" t="n">
        <v>0</v>
      </c>
      <c r="Q2897" s="42" t="n">
        <v>0</v>
      </c>
      <c r="R2897" s="42" t="n">
        <v>0</v>
      </c>
      <c r="S2897" s="42">
        <f>N2897-(J2897-K2897)</f>
        <v/>
      </c>
      <c r="T2897">
        <f>IF(N2897=0,0,IF(AND(ABS(S2897)&gt;Calc!$B$8,ABS(S2897)/ABS(N2897)&gt;Calc!$B$9),1,0))</f>
        <v/>
      </c>
      <c r="U2897">
        <f>IF(AND(A2897=Calc!$B$3,OR(Calc!$B$6="*",G2897=Calc!$B$6),OR(Calc!$B$7="*",F2897=Calc!$B$7)),1,0)</f>
        <v/>
      </c>
      <c r="V2897">
        <f>IF(AND(U2897=1,J2897&gt;0),J2897+ROW()/1000000,0)</f>
        <v/>
      </c>
      <c r="W2897">
        <f>IF(AND(U2897=1,OR(N2897&lt;&gt;0,J2897&lt;&gt;0)),ABS(S2897)+ROW()/1000000,0)</f>
        <v/>
      </c>
      <c r="X2897">
        <f>IF(AND(U2897=1,T2897=1,C2897&lt;&gt;0),ABS(S2897)+ROW()/1000000,0)</f>
        <v/>
      </c>
    </row>
    <row r="2898">
      <c r="A2898" t="n">
        <v>202101</v>
      </c>
      <c r="B2898" t="inlineStr">
        <is>
          <t>01/2021</t>
        </is>
      </c>
      <c r="C2898" t="n">
        <v>31</v>
      </c>
      <c r="D2898" t="inlineStr">
        <is>
          <t>S31</t>
        </is>
      </c>
      <c r="E2898" t="inlineStr">
        <is>
          <t>Nexa Drenthe (S31)</t>
        </is>
      </c>
      <c r="F2898" t="inlineStr">
        <is>
          <t>Hà Lan</t>
        </is>
      </c>
      <c r="G2898" t="inlineStr">
        <is>
          <t>POS</t>
        </is>
      </c>
      <c r="H2898" s="42" t="n">
        <v>1701.9</v>
      </c>
      <c r="I2898" s="42" t="n">
        <v>0</v>
      </c>
      <c r="J2898" s="42" t="n">
        <v>1701.9</v>
      </c>
      <c r="K2898" s="42" t="n">
        <v>0</v>
      </c>
      <c r="L2898" s="42" t="n">
        <v>1</v>
      </c>
      <c r="M2898" s="42" t="n">
        <v>9</v>
      </c>
      <c r="N2898" s="42" t="n">
        <v>1701.9</v>
      </c>
      <c r="O2898" s="42" t="n">
        <v>1701.9</v>
      </c>
      <c r="P2898" s="42" t="n">
        <v>0</v>
      </c>
      <c r="Q2898" s="42" t="n">
        <v>0</v>
      </c>
      <c r="R2898" s="42" t="n">
        <v>0</v>
      </c>
      <c r="S2898" s="42">
        <f>N2898-(J2898-K2898)</f>
        <v/>
      </c>
      <c r="T2898">
        <f>IF(N2898=0,0,IF(AND(ABS(S2898)&gt;Calc!$B$8,ABS(S2898)/ABS(N2898)&gt;Calc!$B$9),1,0))</f>
        <v/>
      </c>
      <c r="U2898">
        <f>IF(AND(A2898=Calc!$B$3,OR(Calc!$B$6="*",G2898=Calc!$B$6),OR(Calc!$B$7="*",F2898=Calc!$B$7)),1,0)</f>
        <v/>
      </c>
      <c r="V2898">
        <f>IF(AND(U2898=1,J2898&gt;0),J2898+ROW()/1000000,0)</f>
        <v/>
      </c>
      <c r="W2898">
        <f>IF(AND(U2898=1,OR(N2898&lt;&gt;0,J2898&lt;&gt;0)),ABS(S2898)+ROW()/1000000,0)</f>
        <v/>
      </c>
      <c r="X2898">
        <f>IF(AND(U2898=1,T2898=1,C2898&lt;&gt;0),ABS(S2898)+ROW()/1000000,0)</f>
        <v/>
      </c>
    </row>
    <row r="2899">
      <c r="A2899" t="n">
        <v>202101</v>
      </c>
      <c r="B2899" t="inlineStr">
        <is>
          <t>01/2021</t>
        </is>
      </c>
      <c r="C2899" t="n">
        <v>32</v>
      </c>
      <c r="D2899" t="inlineStr">
        <is>
          <t>S32</t>
        </is>
      </c>
      <c r="E2899" t="inlineStr">
        <is>
          <t>Nexa Flevoland (S32)</t>
        </is>
      </c>
      <c r="F2899" t="inlineStr">
        <is>
          <t>Hà Lan</t>
        </is>
      </c>
      <c r="G2899" t="inlineStr">
        <is>
          <t>POS</t>
        </is>
      </c>
      <c r="H2899" s="42" t="n">
        <v>969</v>
      </c>
      <c r="I2899" s="42" t="n">
        <v>48.45</v>
      </c>
      <c r="J2899" s="42" t="n">
        <v>920.55</v>
      </c>
      <c r="K2899" s="42" t="n">
        <v>278</v>
      </c>
      <c r="L2899" s="42" t="n">
        <v>1</v>
      </c>
      <c r="M2899" s="42" t="n">
        <v>1</v>
      </c>
      <c r="N2899" s="42" t="n">
        <v>642.55</v>
      </c>
      <c r="O2899" s="42" t="n">
        <v>920.55</v>
      </c>
      <c r="P2899" s="42" t="n">
        <v>0</v>
      </c>
      <c r="Q2899" s="42" t="n">
        <v>0</v>
      </c>
      <c r="R2899" s="42" t="n">
        <v>0</v>
      </c>
      <c r="S2899" s="42">
        <f>N2899-(J2899-K2899)</f>
        <v/>
      </c>
      <c r="T2899">
        <f>IF(N2899=0,0,IF(AND(ABS(S2899)&gt;Calc!$B$8,ABS(S2899)/ABS(N2899)&gt;Calc!$B$9),1,0))</f>
        <v/>
      </c>
      <c r="U2899">
        <f>IF(AND(A2899=Calc!$B$3,OR(Calc!$B$6="*",G2899=Calc!$B$6),OR(Calc!$B$7="*",F2899=Calc!$B$7)),1,0)</f>
        <v/>
      </c>
      <c r="V2899">
        <f>IF(AND(U2899=1,J2899&gt;0),J2899+ROW()/1000000,0)</f>
        <v/>
      </c>
      <c r="W2899">
        <f>IF(AND(U2899=1,OR(N2899&lt;&gt;0,J2899&lt;&gt;0)),ABS(S2899)+ROW()/1000000,0)</f>
        <v/>
      </c>
      <c r="X2899">
        <f>IF(AND(U2899=1,T2899=1,C2899&lt;&gt;0),ABS(S2899)+ROW()/1000000,0)</f>
        <v/>
      </c>
    </row>
    <row r="2900">
      <c r="A2900" t="n">
        <v>202101</v>
      </c>
      <c r="B2900" t="inlineStr">
        <is>
          <t>01/2021</t>
        </is>
      </c>
      <c r="C2900" t="n">
        <v>33</v>
      </c>
      <c r="D2900" t="inlineStr">
        <is>
          <t>S33</t>
        </is>
      </c>
      <c r="E2900" t="inlineStr">
        <is>
          <t>Nexa Friesland (S33)</t>
        </is>
      </c>
      <c r="F2900" t="inlineStr">
        <is>
          <t>Hà Lan</t>
        </is>
      </c>
      <c r="G2900" t="inlineStr">
        <is>
          <t>POS</t>
        </is>
      </c>
      <c r="H2900" s="42" t="n">
        <v>710.8200000000001</v>
      </c>
      <c r="I2900" s="42" t="n">
        <v>35.07</v>
      </c>
      <c r="J2900" s="42" t="n">
        <v>675.75</v>
      </c>
      <c r="K2900" s="42" t="n">
        <v>0</v>
      </c>
      <c r="L2900" s="42" t="n">
        <v>2</v>
      </c>
      <c r="M2900" s="42" t="n">
        <v>6</v>
      </c>
      <c r="N2900" s="42" t="n">
        <v>675.75</v>
      </c>
      <c r="O2900" s="42" t="n">
        <v>675.75</v>
      </c>
      <c r="P2900" s="42" t="n">
        <v>0</v>
      </c>
      <c r="Q2900" s="42" t="n">
        <v>0</v>
      </c>
      <c r="R2900" s="42" t="n">
        <v>0</v>
      </c>
      <c r="S2900" s="42">
        <f>N2900-(J2900-K2900)</f>
        <v/>
      </c>
      <c r="T2900">
        <f>IF(N2900=0,0,IF(AND(ABS(S2900)&gt;Calc!$B$8,ABS(S2900)/ABS(N2900)&gt;Calc!$B$9),1,0))</f>
        <v/>
      </c>
      <c r="U2900">
        <f>IF(AND(A2900=Calc!$B$3,OR(Calc!$B$6="*",G2900=Calc!$B$6),OR(Calc!$B$7="*",F2900=Calc!$B$7)),1,0)</f>
        <v/>
      </c>
      <c r="V2900">
        <f>IF(AND(U2900=1,J2900&gt;0),J2900+ROW()/1000000,0)</f>
        <v/>
      </c>
      <c r="W2900">
        <f>IF(AND(U2900=1,OR(N2900&lt;&gt;0,J2900&lt;&gt;0)),ABS(S2900)+ROW()/1000000,0)</f>
        <v/>
      </c>
      <c r="X2900">
        <f>IF(AND(U2900=1,T2900=1,C2900&lt;&gt;0),ABS(S2900)+ROW()/1000000,0)</f>
        <v/>
      </c>
    </row>
    <row r="2901">
      <c r="A2901" t="n">
        <v>202101</v>
      </c>
      <c r="B2901" t="inlineStr">
        <is>
          <t>01/2021</t>
        </is>
      </c>
      <c r="C2901" t="n">
        <v>34</v>
      </c>
      <c r="D2901" t="inlineStr">
        <is>
          <t>S34</t>
        </is>
      </c>
      <c r="E2901" t="inlineStr">
        <is>
          <t>Nexa Groningen (S34)</t>
        </is>
      </c>
      <c r="F2901" t="inlineStr">
        <is>
          <t>Hà Lan</t>
        </is>
      </c>
      <c r="G2901" t="inlineStr">
        <is>
          <t>POS</t>
        </is>
      </c>
      <c r="H2901" s="42" t="n">
        <v>6286.8</v>
      </c>
      <c r="I2901" s="42" t="n">
        <v>26.99</v>
      </c>
      <c r="J2901" s="42" t="n">
        <v>6259.81</v>
      </c>
      <c r="K2901" s="42" t="n">
        <v>0</v>
      </c>
      <c r="L2901" s="42" t="n">
        <v>2</v>
      </c>
      <c r="M2901" s="42" t="n">
        <v>15</v>
      </c>
      <c r="N2901" s="42" t="n">
        <v>6259.81</v>
      </c>
      <c r="O2901" s="42" t="n">
        <v>6259.81</v>
      </c>
      <c r="P2901" s="42" t="n">
        <v>0</v>
      </c>
      <c r="Q2901" s="42" t="n">
        <v>0</v>
      </c>
      <c r="R2901" s="42" t="n">
        <v>0</v>
      </c>
      <c r="S2901" s="42">
        <f>N2901-(J2901-K2901)</f>
        <v/>
      </c>
      <c r="T2901">
        <f>IF(N2901=0,0,IF(AND(ABS(S2901)&gt;Calc!$B$8,ABS(S2901)/ABS(N2901)&gt;Calc!$B$9),1,0))</f>
        <v/>
      </c>
      <c r="U2901">
        <f>IF(AND(A2901=Calc!$B$3,OR(Calc!$B$6="*",G2901=Calc!$B$6),OR(Calc!$B$7="*",F2901=Calc!$B$7)),1,0)</f>
        <v/>
      </c>
      <c r="V2901">
        <f>IF(AND(U2901=1,J2901&gt;0),J2901+ROW()/1000000,0)</f>
        <v/>
      </c>
      <c r="W2901">
        <f>IF(AND(U2901=1,OR(N2901&lt;&gt;0,J2901&lt;&gt;0)),ABS(S2901)+ROW()/1000000,0)</f>
        <v/>
      </c>
      <c r="X2901">
        <f>IF(AND(U2901=1,T2901=1,C2901&lt;&gt;0),ABS(S2901)+ROW()/1000000,0)</f>
        <v/>
      </c>
    </row>
    <row r="2902">
      <c r="A2902" t="n">
        <v>202101</v>
      </c>
      <c r="B2902" t="inlineStr">
        <is>
          <t>01/2021</t>
        </is>
      </c>
      <c r="C2902" t="n">
        <v>36</v>
      </c>
      <c r="D2902" t="inlineStr">
        <is>
          <t>S36</t>
        </is>
      </c>
      <c r="E2902" t="inlineStr">
        <is>
          <t>Nexa Armagh (S36)</t>
        </is>
      </c>
      <c r="F2902" t="inlineStr">
        <is>
          <t>Anh</t>
        </is>
      </c>
      <c r="G2902" t="inlineStr">
        <is>
          <t>POS</t>
        </is>
      </c>
      <c r="H2902" s="42" t="n">
        <v>15964.52</v>
      </c>
      <c r="I2902" s="42" t="n">
        <v>314.27</v>
      </c>
      <c r="J2902" s="42" t="n">
        <v>15650.25</v>
      </c>
      <c r="K2902" s="42" t="n">
        <v>4365.25</v>
      </c>
      <c r="L2902" s="42" t="n">
        <v>4</v>
      </c>
      <c r="M2902" s="42" t="n">
        <v>49</v>
      </c>
      <c r="N2902" s="42" t="n">
        <v>11285</v>
      </c>
      <c r="O2902" s="42" t="n">
        <v>15650.25</v>
      </c>
      <c r="P2902" s="42" t="n">
        <v>0</v>
      </c>
      <c r="Q2902" s="42" t="n">
        <v>0</v>
      </c>
      <c r="R2902" s="42" t="n">
        <v>0</v>
      </c>
      <c r="S2902" s="42">
        <f>N2902-(J2902-K2902)</f>
        <v/>
      </c>
      <c r="T2902">
        <f>IF(N2902=0,0,IF(AND(ABS(S2902)&gt;Calc!$B$8,ABS(S2902)/ABS(N2902)&gt;Calc!$B$9),1,0))</f>
        <v/>
      </c>
      <c r="U2902">
        <f>IF(AND(A2902=Calc!$B$3,OR(Calc!$B$6="*",G2902=Calc!$B$6),OR(Calc!$B$7="*",F2902=Calc!$B$7)),1,0)</f>
        <v/>
      </c>
      <c r="V2902">
        <f>IF(AND(U2902=1,J2902&gt;0),J2902+ROW()/1000000,0)</f>
        <v/>
      </c>
      <c r="W2902">
        <f>IF(AND(U2902=1,OR(N2902&lt;&gt;0,J2902&lt;&gt;0)),ABS(S2902)+ROW()/1000000,0)</f>
        <v/>
      </c>
      <c r="X2902">
        <f>IF(AND(U2902=1,T2902=1,C2902&lt;&gt;0),ABS(S2902)+ROW()/1000000,0)</f>
        <v/>
      </c>
    </row>
    <row r="2903">
      <c r="A2903" t="n">
        <v>202101</v>
      </c>
      <c r="B2903" t="inlineStr">
        <is>
          <t>01/2021</t>
        </is>
      </c>
      <c r="C2903" t="n">
        <v>37</v>
      </c>
      <c r="D2903" t="inlineStr">
        <is>
          <t>S37</t>
        </is>
      </c>
      <c r="E2903" t="inlineStr">
        <is>
          <t>Nexa Ayrshire (S37)</t>
        </is>
      </c>
      <c r="F2903" t="inlineStr">
        <is>
          <t>Anh</t>
        </is>
      </c>
      <c r="G2903" t="inlineStr">
        <is>
          <t>POS</t>
        </is>
      </c>
      <c r="H2903" s="42" t="n">
        <v>4609.92</v>
      </c>
      <c r="I2903" s="42" t="n">
        <v>75.40000000000001</v>
      </c>
      <c r="J2903" s="42" t="n">
        <v>4534.52</v>
      </c>
      <c r="K2903" s="42" t="n">
        <v>0</v>
      </c>
      <c r="L2903" s="42" t="n">
        <v>5</v>
      </c>
      <c r="M2903" s="42" t="n">
        <v>38</v>
      </c>
      <c r="N2903" s="42" t="n">
        <v>4534.52</v>
      </c>
      <c r="O2903" s="42" t="n">
        <v>4534.52</v>
      </c>
      <c r="P2903" s="42" t="n">
        <v>0</v>
      </c>
      <c r="Q2903" s="42" t="n">
        <v>0</v>
      </c>
      <c r="R2903" s="42" t="n">
        <v>0</v>
      </c>
      <c r="S2903" s="42">
        <f>N2903-(J2903-K2903)</f>
        <v/>
      </c>
      <c r="T2903">
        <f>IF(N2903=0,0,IF(AND(ABS(S2903)&gt;Calc!$B$8,ABS(S2903)/ABS(N2903)&gt;Calc!$B$9),1,0))</f>
        <v/>
      </c>
      <c r="U2903">
        <f>IF(AND(A2903=Calc!$B$3,OR(Calc!$B$6="*",G2903=Calc!$B$6),OR(Calc!$B$7="*",F2903=Calc!$B$7)),1,0)</f>
        <v/>
      </c>
      <c r="V2903">
        <f>IF(AND(U2903=1,J2903&gt;0),J2903+ROW()/1000000,0)</f>
        <v/>
      </c>
      <c r="W2903">
        <f>IF(AND(U2903=1,OR(N2903&lt;&gt;0,J2903&lt;&gt;0)),ABS(S2903)+ROW()/1000000,0)</f>
        <v/>
      </c>
      <c r="X2903">
        <f>IF(AND(U2903=1,T2903=1,C2903&lt;&gt;0),ABS(S2903)+ROW()/1000000,0)</f>
        <v/>
      </c>
    </row>
    <row r="2904">
      <c r="A2904" t="n">
        <v>202101</v>
      </c>
      <c r="B2904" t="inlineStr">
        <is>
          <t>01/2021</t>
        </is>
      </c>
      <c r="C2904" t="n">
        <v>38</v>
      </c>
      <c r="D2904" t="inlineStr">
        <is>
          <t>S38</t>
        </is>
      </c>
      <c r="E2904" t="inlineStr">
        <is>
          <t>Nexa Belfast (S38)</t>
        </is>
      </c>
      <c r="F2904" t="inlineStr">
        <is>
          <t>Anh</t>
        </is>
      </c>
      <c r="G2904" t="inlineStr">
        <is>
          <t>POS</t>
        </is>
      </c>
      <c r="H2904" s="42" t="n">
        <v>137</v>
      </c>
      <c r="I2904" s="42" t="n">
        <v>0</v>
      </c>
      <c r="J2904" s="42" t="n">
        <v>137</v>
      </c>
      <c r="K2904" s="42" t="n">
        <v>0</v>
      </c>
      <c r="L2904" s="42" t="n">
        <v>1</v>
      </c>
      <c r="M2904" s="42" t="n">
        <v>8</v>
      </c>
      <c r="N2904" s="42" t="n">
        <v>137</v>
      </c>
      <c r="O2904" s="42" t="n">
        <v>137</v>
      </c>
      <c r="P2904" s="42" t="n">
        <v>0</v>
      </c>
      <c r="Q2904" s="42" t="n">
        <v>0</v>
      </c>
      <c r="R2904" s="42" t="n">
        <v>0</v>
      </c>
      <c r="S2904" s="42">
        <f>N2904-(J2904-K2904)</f>
        <v/>
      </c>
      <c r="T2904">
        <f>IF(N2904=0,0,IF(AND(ABS(S2904)&gt;Calc!$B$8,ABS(S2904)/ABS(N2904)&gt;Calc!$B$9),1,0))</f>
        <v/>
      </c>
      <c r="U2904">
        <f>IF(AND(A2904=Calc!$B$3,OR(Calc!$B$6="*",G2904=Calc!$B$6),OR(Calc!$B$7="*",F2904=Calc!$B$7)),1,0)</f>
        <v/>
      </c>
      <c r="V2904">
        <f>IF(AND(U2904=1,J2904&gt;0),J2904+ROW()/1000000,0)</f>
        <v/>
      </c>
      <c r="W2904">
        <f>IF(AND(U2904=1,OR(N2904&lt;&gt;0,J2904&lt;&gt;0)),ABS(S2904)+ROW()/1000000,0)</f>
        <v/>
      </c>
      <c r="X2904">
        <f>IF(AND(U2904=1,T2904=1,C2904&lt;&gt;0),ABS(S2904)+ROW()/1000000,0)</f>
        <v/>
      </c>
    </row>
    <row r="2905">
      <c r="A2905" t="n">
        <v>202101</v>
      </c>
      <c r="B2905" t="inlineStr">
        <is>
          <t>01/2021</t>
        </is>
      </c>
      <c r="C2905" t="n">
        <v>39</v>
      </c>
      <c r="D2905" t="inlineStr">
        <is>
          <t>S39</t>
        </is>
      </c>
      <c r="E2905" t="inlineStr">
        <is>
          <t>Nexa Blaenau Gwent (S39)</t>
        </is>
      </c>
      <c r="F2905" t="inlineStr">
        <is>
          <t>Anh</t>
        </is>
      </c>
      <c r="G2905" t="inlineStr">
        <is>
          <t>POS</t>
        </is>
      </c>
      <c r="H2905" s="42" t="n">
        <v>13788.45</v>
      </c>
      <c r="I2905" s="42" t="n">
        <v>296.39</v>
      </c>
      <c r="J2905" s="42" t="n">
        <v>13492.06</v>
      </c>
      <c r="K2905" s="42" t="n">
        <v>0</v>
      </c>
      <c r="L2905" s="42" t="n">
        <v>5</v>
      </c>
      <c r="M2905" s="42" t="n">
        <v>28</v>
      </c>
      <c r="N2905" s="42" t="n">
        <v>13492.06</v>
      </c>
      <c r="O2905" s="42" t="n">
        <v>13492.06</v>
      </c>
      <c r="P2905" s="42" t="n">
        <v>0</v>
      </c>
      <c r="Q2905" s="42" t="n">
        <v>0</v>
      </c>
      <c r="R2905" s="42" t="n">
        <v>0</v>
      </c>
      <c r="S2905" s="42">
        <f>N2905-(J2905-K2905)</f>
        <v/>
      </c>
      <c r="T2905">
        <f>IF(N2905=0,0,IF(AND(ABS(S2905)&gt;Calc!$B$8,ABS(S2905)/ABS(N2905)&gt;Calc!$B$9),1,0))</f>
        <v/>
      </c>
      <c r="U2905">
        <f>IF(AND(A2905=Calc!$B$3,OR(Calc!$B$6="*",G2905=Calc!$B$6),OR(Calc!$B$7="*",F2905=Calc!$B$7)),1,0)</f>
        <v/>
      </c>
      <c r="V2905">
        <f>IF(AND(U2905=1,J2905&gt;0),J2905+ROW()/1000000,0)</f>
        <v/>
      </c>
      <c r="W2905">
        <f>IF(AND(U2905=1,OR(N2905&lt;&gt;0,J2905&lt;&gt;0)),ABS(S2905)+ROW()/1000000,0)</f>
        <v/>
      </c>
      <c r="X2905">
        <f>IF(AND(U2905=1,T2905=1,C2905&lt;&gt;0),ABS(S2905)+ROW()/1000000,0)</f>
        <v/>
      </c>
    </row>
    <row r="2906">
      <c r="A2906" t="n">
        <v>202101</v>
      </c>
      <c r="B2906" t="inlineStr">
        <is>
          <t>01/2021</t>
        </is>
      </c>
      <c r="C2906" t="n">
        <v>40</v>
      </c>
      <c r="D2906" t="inlineStr">
        <is>
          <t>S40</t>
        </is>
      </c>
      <c r="E2906" t="inlineStr">
        <is>
          <t>Nexa Dungannon and South Tyrone (S40)</t>
        </is>
      </c>
      <c r="F2906" t="inlineStr">
        <is>
          <t>Anh</t>
        </is>
      </c>
      <c r="G2906" t="inlineStr">
        <is>
          <t>POS</t>
        </is>
      </c>
      <c r="H2906" s="42" t="n">
        <v>9560.68</v>
      </c>
      <c r="I2906" s="42" t="n">
        <v>147.5</v>
      </c>
      <c r="J2906" s="42" t="n">
        <v>9413.18</v>
      </c>
      <c r="K2906" s="42" t="n">
        <v>16.75</v>
      </c>
      <c r="L2906" s="42" t="n">
        <v>5</v>
      </c>
      <c r="M2906" s="42" t="n">
        <v>29</v>
      </c>
      <c r="N2906" s="42" t="n">
        <v>9396.43</v>
      </c>
      <c r="O2906" s="42" t="n">
        <v>9413.18</v>
      </c>
      <c r="P2906" s="42" t="n">
        <v>0</v>
      </c>
      <c r="Q2906" s="42" t="n">
        <v>0</v>
      </c>
      <c r="R2906" s="42" t="n">
        <v>0</v>
      </c>
      <c r="S2906" s="42">
        <f>N2906-(J2906-K2906)</f>
        <v/>
      </c>
      <c r="T2906">
        <f>IF(N2906=0,0,IF(AND(ABS(S2906)&gt;Calc!$B$8,ABS(S2906)/ABS(N2906)&gt;Calc!$B$9),1,0))</f>
        <v/>
      </c>
      <c r="U2906">
        <f>IF(AND(A2906=Calc!$B$3,OR(Calc!$B$6="*",G2906=Calc!$B$6),OR(Calc!$B$7="*",F2906=Calc!$B$7)),1,0)</f>
        <v/>
      </c>
      <c r="V2906">
        <f>IF(AND(U2906=1,J2906&gt;0),J2906+ROW()/1000000,0)</f>
        <v/>
      </c>
      <c r="W2906">
        <f>IF(AND(U2906=1,OR(N2906&lt;&gt;0,J2906&lt;&gt;0)),ABS(S2906)+ROW()/1000000,0)</f>
        <v/>
      </c>
      <c r="X2906">
        <f>IF(AND(U2906=1,T2906=1,C2906&lt;&gt;0),ABS(S2906)+ROW()/1000000,0)</f>
        <v/>
      </c>
    </row>
    <row r="2907">
      <c r="A2907" t="n">
        <v>202101</v>
      </c>
      <c r="B2907" t="inlineStr">
        <is>
          <t>01/2021</t>
        </is>
      </c>
      <c r="C2907" t="n">
        <v>42</v>
      </c>
      <c r="D2907" t="inlineStr">
        <is>
          <t>S42</t>
        </is>
      </c>
      <c r="E2907" t="inlineStr">
        <is>
          <t>Nexa North Down (S42)</t>
        </is>
      </c>
      <c r="F2907" t="inlineStr">
        <is>
          <t>Anh</t>
        </is>
      </c>
      <c r="G2907" t="inlineStr">
        <is>
          <t>POS</t>
        </is>
      </c>
      <c r="H2907" s="42" t="n">
        <v>6286.14</v>
      </c>
      <c r="I2907" s="42" t="n">
        <v>100.75</v>
      </c>
      <c r="J2907" s="42" t="n">
        <v>6185.39</v>
      </c>
      <c r="K2907" s="42" t="n">
        <v>179.8</v>
      </c>
      <c r="L2907" s="42" t="n">
        <v>6</v>
      </c>
      <c r="M2907" s="42" t="n">
        <v>41</v>
      </c>
      <c r="N2907" s="42" t="n">
        <v>6005.59</v>
      </c>
      <c r="O2907" s="42" t="n">
        <v>6185.39</v>
      </c>
      <c r="P2907" s="42" t="n">
        <v>0</v>
      </c>
      <c r="Q2907" s="42" t="n">
        <v>0</v>
      </c>
      <c r="R2907" s="42" t="n">
        <v>0</v>
      </c>
      <c r="S2907" s="42">
        <f>N2907-(J2907-K2907)</f>
        <v/>
      </c>
      <c r="T2907">
        <f>IF(N2907=0,0,IF(AND(ABS(S2907)&gt;Calc!$B$8,ABS(S2907)/ABS(N2907)&gt;Calc!$B$9),1,0))</f>
        <v/>
      </c>
      <c r="U2907">
        <f>IF(AND(A2907=Calc!$B$3,OR(Calc!$B$6="*",G2907=Calc!$B$6),OR(Calc!$B$7="*",F2907=Calc!$B$7)),1,0)</f>
        <v/>
      </c>
      <c r="V2907">
        <f>IF(AND(U2907=1,J2907&gt;0),J2907+ROW()/1000000,0)</f>
        <v/>
      </c>
      <c r="W2907">
        <f>IF(AND(U2907=1,OR(N2907&lt;&gt;0,J2907&lt;&gt;0)),ABS(S2907)+ROW()/1000000,0)</f>
        <v/>
      </c>
      <c r="X2907">
        <f>IF(AND(U2907=1,T2907=1,C2907&lt;&gt;0),ABS(S2907)+ROW()/1000000,0)</f>
        <v/>
      </c>
    </row>
    <row r="2908">
      <c r="A2908" t="n">
        <v>202101</v>
      </c>
      <c r="B2908" t="inlineStr">
        <is>
          <t>01/2021</t>
        </is>
      </c>
      <c r="C2908" t="n">
        <v>43</v>
      </c>
      <c r="D2908" t="inlineStr">
        <is>
          <t>S43</t>
        </is>
      </c>
      <c r="E2908" t="inlineStr">
        <is>
          <t>Nexa Alaska (S43)</t>
        </is>
      </c>
      <c r="F2908" t="inlineStr">
        <is>
          <t>Mỹ</t>
        </is>
      </c>
      <c r="G2908" t="inlineStr">
        <is>
          <t>POS</t>
        </is>
      </c>
      <c r="H2908" s="42" t="n">
        <v>21929.16</v>
      </c>
      <c r="I2908" s="42" t="n">
        <v>8.4</v>
      </c>
      <c r="J2908" s="42" t="n">
        <v>21920.76</v>
      </c>
      <c r="K2908" s="42" t="n">
        <v>726.1</v>
      </c>
      <c r="L2908" s="42" t="n">
        <v>6</v>
      </c>
      <c r="M2908" s="42" t="n">
        <v>36</v>
      </c>
      <c r="N2908" s="42" t="n">
        <v>21275.76</v>
      </c>
      <c r="O2908" s="42" t="n">
        <v>21920.76</v>
      </c>
      <c r="P2908" s="42" t="n">
        <v>0</v>
      </c>
      <c r="Q2908" s="42" t="n">
        <v>0</v>
      </c>
      <c r="R2908" s="42" t="n">
        <v>0</v>
      </c>
      <c r="S2908" s="42">
        <f>N2908-(J2908-K2908)</f>
        <v/>
      </c>
      <c r="T2908">
        <f>IF(N2908=0,0,IF(AND(ABS(S2908)&gt;Calc!$B$8,ABS(S2908)/ABS(N2908)&gt;Calc!$B$9),1,0))</f>
        <v/>
      </c>
      <c r="U2908">
        <f>IF(AND(A2908=Calc!$B$3,OR(Calc!$B$6="*",G2908=Calc!$B$6),OR(Calc!$B$7="*",F2908=Calc!$B$7)),1,0)</f>
        <v/>
      </c>
      <c r="V2908">
        <f>IF(AND(U2908=1,J2908&gt;0),J2908+ROW()/1000000,0)</f>
        <v/>
      </c>
      <c r="W2908">
        <f>IF(AND(U2908=1,OR(N2908&lt;&gt;0,J2908&lt;&gt;0)),ABS(S2908)+ROW()/1000000,0)</f>
        <v/>
      </c>
      <c r="X2908">
        <f>IF(AND(U2908=1,T2908=1,C2908&lt;&gt;0),ABS(S2908)+ROW()/1000000,0)</f>
        <v/>
      </c>
    </row>
    <row r="2909">
      <c r="A2909" t="n">
        <v>202101</v>
      </c>
      <c r="B2909" t="inlineStr">
        <is>
          <t>01/2021</t>
        </is>
      </c>
      <c r="C2909" t="n">
        <v>44</v>
      </c>
      <c r="D2909" t="inlineStr">
        <is>
          <t>S44</t>
        </is>
      </c>
      <c r="E2909" t="inlineStr">
        <is>
          <t>Nexa Arkansas (S44)</t>
        </is>
      </c>
      <c r="F2909" t="inlineStr">
        <is>
          <t>Mỹ</t>
        </is>
      </c>
      <c r="G2909" t="inlineStr">
        <is>
          <t>POS</t>
        </is>
      </c>
      <c r="H2909" s="42" t="n">
        <v>5748.12</v>
      </c>
      <c r="I2909" s="42" t="n">
        <v>165.12</v>
      </c>
      <c r="J2909" s="42" t="n">
        <v>5583</v>
      </c>
      <c r="K2909" s="42" t="n">
        <v>0</v>
      </c>
      <c r="L2909" s="42" t="n">
        <v>8</v>
      </c>
      <c r="M2909" s="42" t="n">
        <v>47</v>
      </c>
      <c r="N2909" s="42" t="n">
        <v>5583</v>
      </c>
      <c r="O2909" s="42" t="n">
        <v>5583</v>
      </c>
      <c r="P2909" s="42" t="n">
        <v>0</v>
      </c>
      <c r="Q2909" s="42" t="n">
        <v>0</v>
      </c>
      <c r="R2909" s="42" t="n">
        <v>0</v>
      </c>
      <c r="S2909" s="42">
        <f>N2909-(J2909-K2909)</f>
        <v/>
      </c>
      <c r="T2909">
        <f>IF(N2909=0,0,IF(AND(ABS(S2909)&gt;Calc!$B$8,ABS(S2909)/ABS(N2909)&gt;Calc!$B$9),1,0))</f>
        <v/>
      </c>
      <c r="U2909">
        <f>IF(AND(A2909=Calc!$B$3,OR(Calc!$B$6="*",G2909=Calc!$B$6),OR(Calc!$B$7="*",F2909=Calc!$B$7)),1,0)</f>
        <v/>
      </c>
      <c r="V2909">
        <f>IF(AND(U2909=1,J2909&gt;0),J2909+ROW()/1000000,0)</f>
        <v/>
      </c>
      <c r="W2909">
        <f>IF(AND(U2909=1,OR(N2909&lt;&gt;0,J2909&lt;&gt;0)),ABS(S2909)+ROW()/1000000,0)</f>
        <v/>
      </c>
      <c r="X2909">
        <f>IF(AND(U2909=1,T2909=1,C2909&lt;&gt;0),ABS(S2909)+ROW()/1000000,0)</f>
        <v/>
      </c>
    </row>
    <row r="2910">
      <c r="A2910" t="n">
        <v>202101</v>
      </c>
      <c r="B2910" t="inlineStr">
        <is>
          <t>01/2021</t>
        </is>
      </c>
      <c r="C2910" t="n">
        <v>45</v>
      </c>
      <c r="D2910" t="inlineStr">
        <is>
          <t>S45</t>
        </is>
      </c>
      <c r="E2910" t="inlineStr">
        <is>
          <t>Nexa Connecticut (S45)</t>
        </is>
      </c>
      <c r="F2910" t="inlineStr">
        <is>
          <t>Mỹ</t>
        </is>
      </c>
      <c r="G2910" t="inlineStr">
        <is>
          <t>POS</t>
        </is>
      </c>
      <c r="H2910" s="42" t="n">
        <v>4761.84</v>
      </c>
      <c r="I2910" s="42" t="n">
        <v>0</v>
      </c>
      <c r="J2910" s="42" t="n">
        <v>4761.84</v>
      </c>
      <c r="K2910" s="42" t="n">
        <v>0</v>
      </c>
      <c r="L2910" s="42" t="n">
        <v>2</v>
      </c>
      <c r="M2910" s="42" t="n">
        <v>21</v>
      </c>
      <c r="N2910" s="42" t="n">
        <v>4761.84</v>
      </c>
      <c r="O2910" s="42" t="n">
        <v>4761.84</v>
      </c>
      <c r="P2910" s="42" t="n">
        <v>0</v>
      </c>
      <c r="Q2910" s="42" t="n">
        <v>0</v>
      </c>
      <c r="R2910" s="42" t="n">
        <v>0</v>
      </c>
      <c r="S2910" s="42">
        <f>N2910-(J2910-K2910)</f>
        <v/>
      </c>
      <c r="T2910">
        <f>IF(N2910=0,0,IF(AND(ABS(S2910)&gt;Calc!$B$8,ABS(S2910)/ABS(N2910)&gt;Calc!$B$9),1,0))</f>
        <v/>
      </c>
      <c r="U2910">
        <f>IF(AND(A2910=Calc!$B$3,OR(Calc!$B$6="*",G2910=Calc!$B$6),OR(Calc!$B$7="*",F2910=Calc!$B$7)),1,0)</f>
        <v/>
      </c>
      <c r="V2910">
        <f>IF(AND(U2910=1,J2910&gt;0),J2910+ROW()/1000000,0)</f>
        <v/>
      </c>
      <c r="W2910">
        <f>IF(AND(U2910=1,OR(N2910&lt;&gt;0,J2910&lt;&gt;0)),ABS(S2910)+ROW()/1000000,0)</f>
        <v/>
      </c>
      <c r="X2910">
        <f>IF(AND(U2910=1,T2910=1,C2910&lt;&gt;0),ABS(S2910)+ROW()/1000000,0)</f>
        <v/>
      </c>
    </row>
    <row r="2911">
      <c r="A2911" t="n">
        <v>202101</v>
      </c>
      <c r="B2911" t="inlineStr">
        <is>
          <t>01/2021</t>
        </is>
      </c>
      <c r="C2911" t="n">
        <v>47</v>
      </c>
      <c r="D2911" t="inlineStr">
        <is>
          <t>S47</t>
        </is>
      </c>
      <c r="E2911" t="inlineStr">
        <is>
          <t>Nexa Hawaii (S47)</t>
        </is>
      </c>
      <c r="F2911" t="inlineStr">
        <is>
          <t>Mỹ</t>
        </is>
      </c>
      <c r="G2911" t="inlineStr">
        <is>
          <t>POS</t>
        </is>
      </c>
      <c r="H2911" s="42" t="n">
        <v>6455.6</v>
      </c>
      <c r="I2911" s="42" t="n">
        <v>282.34</v>
      </c>
      <c r="J2911" s="42" t="n">
        <v>6173.26</v>
      </c>
      <c r="K2911" s="42" t="n">
        <v>0</v>
      </c>
      <c r="L2911" s="42" t="n">
        <v>4</v>
      </c>
      <c r="M2911" s="42" t="n">
        <v>30</v>
      </c>
      <c r="N2911" s="42" t="n">
        <v>6173.26</v>
      </c>
      <c r="O2911" s="42" t="n">
        <v>6173.26</v>
      </c>
      <c r="P2911" s="42" t="n">
        <v>0</v>
      </c>
      <c r="Q2911" s="42" t="n">
        <v>0</v>
      </c>
      <c r="R2911" s="42" t="n">
        <v>0</v>
      </c>
      <c r="S2911" s="42">
        <f>N2911-(J2911-K2911)</f>
        <v/>
      </c>
      <c r="T2911">
        <f>IF(N2911=0,0,IF(AND(ABS(S2911)&gt;Calc!$B$8,ABS(S2911)/ABS(N2911)&gt;Calc!$B$9),1,0))</f>
        <v/>
      </c>
      <c r="U2911">
        <f>IF(AND(A2911=Calc!$B$3,OR(Calc!$B$6="*",G2911=Calc!$B$6),OR(Calc!$B$7="*",F2911=Calc!$B$7)),1,0)</f>
        <v/>
      </c>
      <c r="V2911">
        <f>IF(AND(U2911=1,J2911&gt;0),J2911+ROW()/1000000,0)</f>
        <v/>
      </c>
      <c r="W2911">
        <f>IF(AND(U2911=1,OR(N2911&lt;&gt;0,J2911&lt;&gt;0)),ABS(S2911)+ROW()/1000000,0)</f>
        <v/>
      </c>
      <c r="X2911">
        <f>IF(AND(U2911=1,T2911=1,C2911&lt;&gt;0),ABS(S2911)+ROW()/1000000,0)</f>
        <v/>
      </c>
    </row>
    <row r="2912">
      <c r="A2912" t="n">
        <v>202101</v>
      </c>
      <c r="B2912" t="inlineStr">
        <is>
          <t>01/2021</t>
        </is>
      </c>
      <c r="C2912" t="n">
        <v>48</v>
      </c>
      <c r="D2912" t="inlineStr">
        <is>
          <t>S48</t>
        </is>
      </c>
      <c r="E2912" t="inlineStr">
        <is>
          <t>Nexa Idaho (S48)</t>
        </is>
      </c>
      <c r="F2912" t="inlineStr">
        <is>
          <t>Mỹ</t>
        </is>
      </c>
      <c r="G2912" t="inlineStr">
        <is>
          <t>POS</t>
        </is>
      </c>
      <c r="H2912" s="42" t="n">
        <v>9929.549999999999</v>
      </c>
      <c r="I2912" s="42" t="n">
        <v>219.83</v>
      </c>
      <c r="J2912" s="42" t="n">
        <v>9709.719999999999</v>
      </c>
      <c r="K2912" s="42" t="n">
        <v>0</v>
      </c>
      <c r="L2912" s="42" t="n">
        <v>5</v>
      </c>
      <c r="M2912" s="42" t="n">
        <v>32</v>
      </c>
      <c r="N2912" s="42" t="n">
        <v>9709.719999999999</v>
      </c>
      <c r="O2912" s="42" t="n">
        <v>9709.719999999999</v>
      </c>
      <c r="P2912" s="42" t="n">
        <v>0</v>
      </c>
      <c r="Q2912" s="42" t="n">
        <v>0</v>
      </c>
      <c r="R2912" s="42" t="n">
        <v>0</v>
      </c>
      <c r="S2912" s="42">
        <f>N2912-(J2912-K2912)</f>
        <v/>
      </c>
      <c r="T2912">
        <f>IF(N2912=0,0,IF(AND(ABS(S2912)&gt;Calc!$B$8,ABS(S2912)/ABS(N2912)&gt;Calc!$B$9),1,0))</f>
        <v/>
      </c>
      <c r="U2912">
        <f>IF(AND(A2912=Calc!$B$3,OR(Calc!$B$6="*",G2912=Calc!$B$6),OR(Calc!$B$7="*",F2912=Calc!$B$7)),1,0)</f>
        <v/>
      </c>
      <c r="V2912">
        <f>IF(AND(U2912=1,J2912&gt;0),J2912+ROW()/1000000,0)</f>
        <v/>
      </c>
      <c r="W2912">
        <f>IF(AND(U2912=1,OR(N2912&lt;&gt;0,J2912&lt;&gt;0)),ABS(S2912)+ROW()/1000000,0)</f>
        <v/>
      </c>
      <c r="X2912">
        <f>IF(AND(U2912=1,T2912=1,C2912&lt;&gt;0),ABS(S2912)+ROW()/1000000,0)</f>
        <v/>
      </c>
    </row>
    <row r="2913">
      <c r="A2913" t="n">
        <v>202101</v>
      </c>
      <c r="B2913" t="inlineStr">
        <is>
          <t>01/2021</t>
        </is>
      </c>
      <c r="C2913" t="n">
        <v>49</v>
      </c>
      <c r="D2913" t="inlineStr">
        <is>
          <t>S49</t>
        </is>
      </c>
      <c r="E2913" t="inlineStr">
        <is>
          <t>Nexa Iowa (S49)</t>
        </is>
      </c>
      <c r="F2913" t="inlineStr">
        <is>
          <t>Mỹ</t>
        </is>
      </c>
      <c r="G2913" t="inlineStr">
        <is>
          <t>POS</t>
        </is>
      </c>
      <c r="H2913" s="42" t="n">
        <v>18632.52</v>
      </c>
      <c r="I2913" s="42" t="n">
        <v>119.3</v>
      </c>
      <c r="J2913" s="42" t="n">
        <v>18513.22</v>
      </c>
      <c r="K2913" s="42" t="n">
        <v>0</v>
      </c>
      <c r="L2913" s="42" t="n">
        <v>8</v>
      </c>
      <c r="M2913" s="42" t="n">
        <v>62</v>
      </c>
      <c r="N2913" s="42" t="n">
        <v>18513.22</v>
      </c>
      <c r="O2913" s="42" t="n">
        <v>18513.22</v>
      </c>
      <c r="P2913" s="42" t="n">
        <v>0</v>
      </c>
      <c r="Q2913" s="42" t="n">
        <v>0</v>
      </c>
      <c r="R2913" s="42" t="n">
        <v>0</v>
      </c>
      <c r="S2913" s="42">
        <f>N2913-(J2913-K2913)</f>
        <v/>
      </c>
      <c r="T2913">
        <f>IF(N2913=0,0,IF(AND(ABS(S2913)&gt;Calc!$B$8,ABS(S2913)/ABS(N2913)&gt;Calc!$B$9),1,0))</f>
        <v/>
      </c>
      <c r="U2913">
        <f>IF(AND(A2913=Calc!$B$3,OR(Calc!$B$6="*",G2913=Calc!$B$6),OR(Calc!$B$7="*",F2913=Calc!$B$7)),1,0)</f>
        <v/>
      </c>
      <c r="V2913">
        <f>IF(AND(U2913=1,J2913&gt;0),J2913+ROW()/1000000,0)</f>
        <v/>
      </c>
      <c r="W2913">
        <f>IF(AND(U2913=1,OR(N2913&lt;&gt;0,J2913&lt;&gt;0)),ABS(S2913)+ROW()/1000000,0)</f>
        <v/>
      </c>
      <c r="X2913">
        <f>IF(AND(U2913=1,T2913=1,C2913&lt;&gt;0),ABS(S2913)+ROW()/1000000,0)</f>
        <v/>
      </c>
    </row>
    <row r="2914">
      <c r="A2914" t="n">
        <v>202101</v>
      </c>
      <c r="B2914" t="inlineStr">
        <is>
          <t>01/2021</t>
        </is>
      </c>
      <c r="C2914" t="n">
        <v>50</v>
      </c>
      <c r="D2914" t="inlineStr">
        <is>
          <t>S50</t>
        </is>
      </c>
      <c r="E2914" t="inlineStr">
        <is>
          <t>Nexa Kansas (S50)</t>
        </is>
      </c>
      <c r="F2914" t="inlineStr">
        <is>
          <t>Mỹ</t>
        </is>
      </c>
      <c r="G2914" t="inlineStr">
        <is>
          <t>POS</t>
        </is>
      </c>
      <c r="H2914" s="42" t="n">
        <v>10133.52</v>
      </c>
      <c r="I2914" s="42" t="n">
        <v>285.08</v>
      </c>
      <c r="J2914" s="42" t="n">
        <v>9848.440000000001</v>
      </c>
      <c r="K2914" s="42" t="n">
        <v>0</v>
      </c>
      <c r="L2914" s="42" t="n">
        <v>3</v>
      </c>
      <c r="M2914" s="42" t="n">
        <v>41</v>
      </c>
      <c r="N2914" s="42" t="n">
        <v>9848.440000000001</v>
      </c>
      <c r="O2914" s="42" t="n">
        <v>9848.440000000001</v>
      </c>
      <c r="P2914" s="42" t="n">
        <v>0</v>
      </c>
      <c r="Q2914" s="42" t="n">
        <v>0</v>
      </c>
      <c r="R2914" s="42" t="n">
        <v>0</v>
      </c>
      <c r="S2914" s="42">
        <f>N2914-(J2914-K2914)</f>
        <v/>
      </c>
      <c r="T2914">
        <f>IF(N2914=0,0,IF(AND(ABS(S2914)&gt;Calc!$B$8,ABS(S2914)/ABS(N2914)&gt;Calc!$B$9),1,0))</f>
        <v/>
      </c>
      <c r="U2914">
        <f>IF(AND(A2914=Calc!$B$3,OR(Calc!$B$6="*",G2914=Calc!$B$6),OR(Calc!$B$7="*",F2914=Calc!$B$7)),1,0)</f>
        <v/>
      </c>
      <c r="V2914">
        <f>IF(AND(U2914=1,J2914&gt;0),J2914+ROW()/1000000,0)</f>
        <v/>
      </c>
      <c r="W2914">
        <f>IF(AND(U2914=1,OR(N2914&lt;&gt;0,J2914&lt;&gt;0)),ABS(S2914)+ROW()/1000000,0)</f>
        <v/>
      </c>
      <c r="X2914">
        <f>IF(AND(U2914=1,T2914=1,C2914&lt;&gt;0),ABS(S2914)+ROW()/1000000,0)</f>
        <v/>
      </c>
    </row>
    <row r="2915">
      <c r="A2915" t="n">
        <v>202101</v>
      </c>
      <c r="B2915" t="inlineStr">
        <is>
          <t>01/2021</t>
        </is>
      </c>
      <c r="C2915" t="n">
        <v>51</v>
      </c>
      <c r="D2915" t="inlineStr">
        <is>
          <t>S51</t>
        </is>
      </c>
      <c r="E2915" t="inlineStr">
        <is>
          <t>Nexa Maine (S51)</t>
        </is>
      </c>
      <c r="F2915" t="inlineStr">
        <is>
          <t>Mỹ</t>
        </is>
      </c>
      <c r="G2915" t="inlineStr">
        <is>
          <t>POS</t>
        </is>
      </c>
      <c r="H2915" s="42" t="n">
        <v>2824.12</v>
      </c>
      <c r="I2915" s="42" t="n">
        <v>141.21</v>
      </c>
      <c r="J2915" s="42" t="n">
        <v>2682.91</v>
      </c>
      <c r="K2915" s="42" t="n">
        <v>56.99</v>
      </c>
      <c r="L2915" s="42" t="n">
        <v>3</v>
      </c>
      <c r="M2915" s="42" t="n">
        <v>32</v>
      </c>
      <c r="N2915" s="42" t="n">
        <v>2625.92</v>
      </c>
      <c r="O2915" s="42" t="n">
        <v>2682.91</v>
      </c>
      <c r="P2915" s="42" t="n">
        <v>0</v>
      </c>
      <c r="Q2915" s="42" t="n">
        <v>0</v>
      </c>
      <c r="R2915" s="42" t="n">
        <v>0</v>
      </c>
      <c r="S2915" s="42">
        <f>N2915-(J2915-K2915)</f>
        <v/>
      </c>
      <c r="T2915">
        <f>IF(N2915=0,0,IF(AND(ABS(S2915)&gt;Calc!$B$8,ABS(S2915)/ABS(N2915)&gt;Calc!$B$9),1,0))</f>
        <v/>
      </c>
      <c r="U2915">
        <f>IF(AND(A2915=Calc!$B$3,OR(Calc!$B$6="*",G2915=Calc!$B$6),OR(Calc!$B$7="*",F2915=Calc!$B$7)),1,0)</f>
        <v/>
      </c>
      <c r="V2915">
        <f>IF(AND(U2915=1,J2915&gt;0),J2915+ROW()/1000000,0)</f>
        <v/>
      </c>
      <c r="W2915">
        <f>IF(AND(U2915=1,OR(N2915&lt;&gt;0,J2915&lt;&gt;0)),ABS(S2915)+ROW()/1000000,0)</f>
        <v/>
      </c>
      <c r="X2915">
        <f>IF(AND(U2915=1,T2915=1,C2915&lt;&gt;0),ABS(S2915)+ROW()/1000000,0)</f>
        <v/>
      </c>
    </row>
    <row r="2916">
      <c r="A2916" t="n">
        <v>202101</v>
      </c>
      <c r="B2916" t="inlineStr">
        <is>
          <t>01/2021</t>
        </is>
      </c>
      <c r="C2916" t="n">
        <v>53</v>
      </c>
      <c r="D2916" t="inlineStr">
        <is>
          <t>S53</t>
        </is>
      </c>
      <c r="E2916" t="inlineStr">
        <is>
          <t>Nexa Montana (S53)</t>
        </is>
      </c>
      <c r="F2916" t="inlineStr">
        <is>
          <t>Mỹ</t>
        </is>
      </c>
      <c r="G2916" t="inlineStr">
        <is>
          <t>POS</t>
        </is>
      </c>
      <c r="H2916" s="42" t="n">
        <v>13356.01</v>
      </c>
      <c r="I2916" s="42" t="n">
        <v>4.8</v>
      </c>
      <c r="J2916" s="42" t="n">
        <v>13351.21</v>
      </c>
      <c r="K2916" s="42" t="n">
        <v>162.9</v>
      </c>
      <c r="L2916" s="42" t="n">
        <v>6</v>
      </c>
      <c r="M2916" s="42" t="n">
        <v>35</v>
      </c>
      <c r="N2916" s="42" t="n">
        <v>13188.31</v>
      </c>
      <c r="O2916" s="42" t="n">
        <v>13351.21</v>
      </c>
      <c r="P2916" s="42" t="n">
        <v>0</v>
      </c>
      <c r="Q2916" s="42" t="n">
        <v>0</v>
      </c>
      <c r="R2916" s="42" t="n">
        <v>0</v>
      </c>
      <c r="S2916" s="42">
        <f>N2916-(J2916-K2916)</f>
        <v/>
      </c>
      <c r="T2916">
        <f>IF(N2916=0,0,IF(AND(ABS(S2916)&gt;Calc!$B$8,ABS(S2916)/ABS(N2916)&gt;Calc!$B$9),1,0))</f>
        <v/>
      </c>
      <c r="U2916">
        <f>IF(AND(A2916=Calc!$B$3,OR(Calc!$B$6="*",G2916=Calc!$B$6),OR(Calc!$B$7="*",F2916=Calc!$B$7)),1,0)</f>
        <v/>
      </c>
      <c r="V2916">
        <f>IF(AND(U2916=1,J2916&gt;0),J2916+ROW()/1000000,0)</f>
        <v/>
      </c>
      <c r="W2916">
        <f>IF(AND(U2916=1,OR(N2916&lt;&gt;0,J2916&lt;&gt;0)),ABS(S2916)+ROW()/1000000,0)</f>
        <v/>
      </c>
      <c r="X2916">
        <f>IF(AND(U2916=1,T2916=1,C2916&lt;&gt;0),ABS(S2916)+ROW()/1000000,0)</f>
        <v/>
      </c>
    </row>
    <row r="2917">
      <c r="A2917" t="n">
        <v>202101</v>
      </c>
      <c r="B2917" t="inlineStr">
        <is>
          <t>01/2021</t>
        </is>
      </c>
      <c r="C2917" t="n">
        <v>54</v>
      </c>
      <c r="D2917" t="inlineStr">
        <is>
          <t>S54</t>
        </is>
      </c>
      <c r="E2917" t="inlineStr">
        <is>
          <t>Nexa Nebraska (S54)</t>
        </is>
      </c>
      <c r="F2917" t="inlineStr">
        <is>
          <t>Mỹ</t>
        </is>
      </c>
      <c r="G2917" t="inlineStr">
        <is>
          <t>POS</t>
        </is>
      </c>
      <c r="H2917" s="42" t="n">
        <v>8311.610000000001</v>
      </c>
      <c r="I2917" s="42" t="n">
        <v>144.3</v>
      </c>
      <c r="J2917" s="42" t="n">
        <v>8167.31</v>
      </c>
      <c r="K2917" s="42" t="n">
        <v>5034.09</v>
      </c>
      <c r="L2917" s="42" t="n">
        <v>4</v>
      </c>
      <c r="M2917" s="42" t="n">
        <v>24</v>
      </c>
      <c r="N2917" s="42" t="n">
        <v>3133.22</v>
      </c>
      <c r="O2917" s="42" t="n">
        <v>8167.31</v>
      </c>
      <c r="P2917" s="42" t="n">
        <v>0</v>
      </c>
      <c r="Q2917" s="42" t="n">
        <v>0</v>
      </c>
      <c r="R2917" s="42" t="n">
        <v>1</v>
      </c>
      <c r="S2917" s="42">
        <f>N2917-(J2917-K2917)</f>
        <v/>
      </c>
      <c r="T2917">
        <f>IF(N2917=0,0,IF(AND(ABS(S2917)&gt;Calc!$B$8,ABS(S2917)/ABS(N2917)&gt;Calc!$B$9),1,0))</f>
        <v/>
      </c>
      <c r="U2917">
        <f>IF(AND(A2917=Calc!$B$3,OR(Calc!$B$6="*",G2917=Calc!$B$6),OR(Calc!$B$7="*",F2917=Calc!$B$7)),1,0)</f>
        <v/>
      </c>
      <c r="V2917">
        <f>IF(AND(U2917=1,J2917&gt;0),J2917+ROW()/1000000,0)</f>
        <v/>
      </c>
      <c r="W2917">
        <f>IF(AND(U2917=1,OR(N2917&lt;&gt;0,J2917&lt;&gt;0)),ABS(S2917)+ROW()/1000000,0)</f>
        <v/>
      </c>
      <c r="X2917">
        <f>IF(AND(U2917=1,T2917=1,C2917&lt;&gt;0),ABS(S2917)+ROW()/1000000,0)</f>
        <v/>
      </c>
    </row>
    <row r="2918">
      <c r="A2918" t="n">
        <v>202101</v>
      </c>
      <c r="B2918" t="inlineStr">
        <is>
          <t>01/2021</t>
        </is>
      </c>
      <c r="C2918" t="n">
        <v>55</v>
      </c>
      <c r="D2918" t="inlineStr">
        <is>
          <t>S55</t>
        </is>
      </c>
      <c r="E2918" t="inlineStr">
        <is>
          <t>Nexa Nevada (S55)</t>
        </is>
      </c>
      <c r="F2918" t="inlineStr">
        <is>
          <t>Mỹ</t>
        </is>
      </c>
      <c r="G2918" t="inlineStr">
        <is>
          <t>POS</t>
        </is>
      </c>
      <c r="H2918" s="42" t="n">
        <v>19202.44</v>
      </c>
      <c r="I2918" s="42" t="n">
        <v>278.18</v>
      </c>
      <c r="J2918" s="42" t="n">
        <v>18924.26</v>
      </c>
      <c r="K2918" s="42" t="n">
        <v>182.97</v>
      </c>
      <c r="L2918" s="42" t="n">
        <v>8</v>
      </c>
      <c r="M2918" s="42" t="n">
        <v>75</v>
      </c>
      <c r="N2918" s="42" t="n">
        <v>18741.29</v>
      </c>
      <c r="O2918" s="42" t="n">
        <v>18924.26</v>
      </c>
      <c r="P2918" s="42" t="n">
        <v>0</v>
      </c>
      <c r="Q2918" s="42" t="n">
        <v>0</v>
      </c>
      <c r="R2918" s="42" t="n">
        <v>0</v>
      </c>
      <c r="S2918" s="42">
        <f>N2918-(J2918-K2918)</f>
        <v/>
      </c>
      <c r="T2918">
        <f>IF(N2918=0,0,IF(AND(ABS(S2918)&gt;Calc!$B$8,ABS(S2918)/ABS(N2918)&gt;Calc!$B$9),1,0))</f>
        <v/>
      </c>
      <c r="U2918">
        <f>IF(AND(A2918=Calc!$B$3,OR(Calc!$B$6="*",G2918=Calc!$B$6),OR(Calc!$B$7="*",F2918=Calc!$B$7)),1,0)</f>
        <v/>
      </c>
      <c r="V2918">
        <f>IF(AND(U2918=1,J2918&gt;0),J2918+ROW()/1000000,0)</f>
        <v/>
      </c>
      <c r="W2918">
        <f>IF(AND(U2918=1,OR(N2918&lt;&gt;0,J2918&lt;&gt;0)),ABS(S2918)+ROW()/1000000,0)</f>
        <v/>
      </c>
      <c r="X2918">
        <f>IF(AND(U2918=1,T2918=1,C2918&lt;&gt;0),ABS(S2918)+ROW()/1000000,0)</f>
        <v/>
      </c>
    </row>
    <row r="2919">
      <c r="A2919" t="n">
        <v>202101</v>
      </c>
      <c r="B2919" t="inlineStr">
        <is>
          <t>01/2021</t>
        </is>
      </c>
      <c r="C2919" t="n">
        <v>56</v>
      </c>
      <c r="D2919" t="inlineStr">
        <is>
          <t>S56</t>
        </is>
      </c>
      <c r="E2919" t="inlineStr">
        <is>
          <t>Nexa New Hampshire (S56)</t>
        </is>
      </c>
      <c r="F2919" t="inlineStr">
        <is>
          <t>Mỹ</t>
        </is>
      </c>
      <c r="G2919" t="inlineStr">
        <is>
          <t>POS</t>
        </is>
      </c>
      <c r="H2919" s="42" t="n">
        <v>2183.93</v>
      </c>
      <c r="I2919" s="42" t="n">
        <v>0</v>
      </c>
      <c r="J2919" s="42" t="n">
        <v>2183.93</v>
      </c>
      <c r="K2919" s="42" t="n">
        <v>620.62</v>
      </c>
      <c r="L2919" s="42" t="n">
        <v>2</v>
      </c>
      <c r="M2919" s="42" t="n">
        <v>10</v>
      </c>
      <c r="N2919" s="42" t="n">
        <v>1563.31</v>
      </c>
      <c r="O2919" s="42" t="n">
        <v>2183.93</v>
      </c>
      <c r="P2919" s="42" t="n">
        <v>0</v>
      </c>
      <c r="Q2919" s="42" t="n">
        <v>0</v>
      </c>
      <c r="R2919" s="42" t="n">
        <v>0</v>
      </c>
      <c r="S2919" s="42">
        <f>N2919-(J2919-K2919)</f>
        <v/>
      </c>
      <c r="T2919">
        <f>IF(N2919=0,0,IF(AND(ABS(S2919)&gt;Calc!$B$8,ABS(S2919)/ABS(N2919)&gt;Calc!$B$9),1,0))</f>
        <v/>
      </c>
      <c r="U2919">
        <f>IF(AND(A2919=Calc!$B$3,OR(Calc!$B$6="*",G2919=Calc!$B$6),OR(Calc!$B$7="*",F2919=Calc!$B$7)),1,0)</f>
        <v/>
      </c>
      <c r="V2919">
        <f>IF(AND(U2919=1,J2919&gt;0),J2919+ROW()/1000000,0)</f>
        <v/>
      </c>
      <c r="W2919">
        <f>IF(AND(U2919=1,OR(N2919&lt;&gt;0,J2919&lt;&gt;0)),ABS(S2919)+ROW()/1000000,0)</f>
        <v/>
      </c>
      <c r="X2919">
        <f>IF(AND(U2919=1,T2919=1,C2919&lt;&gt;0),ABS(S2919)+ROW()/1000000,0)</f>
        <v/>
      </c>
    </row>
    <row r="2920">
      <c r="A2920" t="n">
        <v>202101</v>
      </c>
      <c r="B2920" t="inlineStr">
        <is>
          <t>01/2021</t>
        </is>
      </c>
      <c r="C2920" t="n">
        <v>57</v>
      </c>
      <c r="D2920" t="inlineStr">
        <is>
          <t>S57</t>
        </is>
      </c>
      <c r="E2920" t="inlineStr">
        <is>
          <t>Nexa New Mexico (S57)</t>
        </is>
      </c>
      <c r="F2920" t="inlineStr">
        <is>
          <t>Mỹ</t>
        </is>
      </c>
      <c r="G2920" t="inlineStr">
        <is>
          <t>POS</t>
        </is>
      </c>
      <c r="H2920" s="42" t="n">
        <v>8603.959999999999</v>
      </c>
      <c r="I2920" s="42" t="n">
        <v>158.15</v>
      </c>
      <c r="J2920" s="42" t="n">
        <v>8445.809999999999</v>
      </c>
      <c r="K2920" s="42" t="n">
        <v>0</v>
      </c>
      <c r="L2920" s="42" t="n">
        <v>6</v>
      </c>
      <c r="M2920" s="42" t="n">
        <v>32</v>
      </c>
      <c r="N2920" s="42" t="n">
        <v>8445.809999999999</v>
      </c>
      <c r="O2920" s="42" t="n">
        <v>8445.809999999999</v>
      </c>
      <c r="P2920" s="42" t="n">
        <v>0</v>
      </c>
      <c r="Q2920" s="42" t="n">
        <v>0</v>
      </c>
      <c r="R2920" s="42" t="n">
        <v>0</v>
      </c>
      <c r="S2920" s="42">
        <f>N2920-(J2920-K2920)</f>
        <v/>
      </c>
      <c r="T2920">
        <f>IF(N2920=0,0,IF(AND(ABS(S2920)&gt;Calc!$B$8,ABS(S2920)/ABS(N2920)&gt;Calc!$B$9),1,0))</f>
        <v/>
      </c>
      <c r="U2920">
        <f>IF(AND(A2920=Calc!$B$3,OR(Calc!$B$6="*",G2920=Calc!$B$6),OR(Calc!$B$7="*",F2920=Calc!$B$7)),1,0)</f>
        <v/>
      </c>
      <c r="V2920">
        <f>IF(AND(U2920=1,J2920&gt;0),J2920+ROW()/1000000,0)</f>
        <v/>
      </c>
      <c r="W2920">
        <f>IF(AND(U2920=1,OR(N2920&lt;&gt;0,J2920&lt;&gt;0)),ABS(S2920)+ROW()/1000000,0)</f>
        <v/>
      </c>
      <c r="X2920">
        <f>IF(AND(U2920=1,T2920=1,C2920&lt;&gt;0),ABS(S2920)+ROW()/1000000,0)</f>
        <v/>
      </c>
    </row>
    <row r="2921">
      <c r="A2921" t="n">
        <v>202101</v>
      </c>
      <c r="B2921" t="inlineStr">
        <is>
          <t>01/2021</t>
        </is>
      </c>
      <c r="C2921" t="n">
        <v>59</v>
      </c>
      <c r="D2921" t="inlineStr">
        <is>
          <t>S59</t>
        </is>
      </c>
      <c r="E2921" t="inlineStr">
        <is>
          <t>Nexa Oregon (S59)</t>
        </is>
      </c>
      <c r="F2921" t="inlineStr">
        <is>
          <t>Mỹ</t>
        </is>
      </c>
      <c r="G2921" t="inlineStr">
        <is>
          <t>POS</t>
        </is>
      </c>
      <c r="H2921" s="42" t="n">
        <v>15807.43</v>
      </c>
      <c r="I2921" s="42" t="n">
        <v>295.43</v>
      </c>
      <c r="J2921" s="42" t="n">
        <v>15512</v>
      </c>
      <c r="K2921" s="42" t="n">
        <v>1420.1</v>
      </c>
      <c r="L2921" s="42" t="n">
        <v>5</v>
      </c>
      <c r="M2921" s="42" t="n">
        <v>59</v>
      </c>
      <c r="N2921" s="42" t="n">
        <v>14091.9</v>
      </c>
      <c r="O2921" s="42" t="n">
        <v>15512</v>
      </c>
      <c r="P2921" s="42" t="n">
        <v>1</v>
      </c>
      <c r="Q2921" s="42" t="n">
        <v>0</v>
      </c>
      <c r="R2921" s="42" t="n">
        <v>0</v>
      </c>
      <c r="S2921" s="42">
        <f>N2921-(J2921-K2921)</f>
        <v/>
      </c>
      <c r="T2921">
        <f>IF(N2921=0,0,IF(AND(ABS(S2921)&gt;Calc!$B$8,ABS(S2921)/ABS(N2921)&gt;Calc!$B$9),1,0))</f>
        <v/>
      </c>
      <c r="U2921">
        <f>IF(AND(A2921=Calc!$B$3,OR(Calc!$B$6="*",G2921=Calc!$B$6),OR(Calc!$B$7="*",F2921=Calc!$B$7)),1,0)</f>
        <v/>
      </c>
      <c r="V2921">
        <f>IF(AND(U2921=1,J2921&gt;0),J2921+ROW()/1000000,0)</f>
        <v/>
      </c>
      <c r="W2921">
        <f>IF(AND(U2921=1,OR(N2921&lt;&gt;0,J2921&lt;&gt;0)),ABS(S2921)+ROW()/1000000,0)</f>
        <v/>
      </c>
      <c r="X2921">
        <f>IF(AND(U2921=1,T2921=1,C2921&lt;&gt;0),ABS(S2921)+ROW()/1000000,0)</f>
        <v/>
      </c>
    </row>
    <row r="2922">
      <c r="A2922" t="n">
        <v>202101</v>
      </c>
      <c r="B2922" t="inlineStr">
        <is>
          <t>01/2021</t>
        </is>
      </c>
      <c r="C2922" t="n">
        <v>61</v>
      </c>
      <c r="D2922" t="inlineStr">
        <is>
          <t>S61</t>
        </is>
      </c>
      <c r="E2922" t="inlineStr">
        <is>
          <t>Nexa South Carolina (S61)</t>
        </is>
      </c>
      <c r="F2922" t="inlineStr">
        <is>
          <t>Mỹ</t>
        </is>
      </c>
      <c r="G2922" t="inlineStr">
        <is>
          <t>POS</t>
        </is>
      </c>
      <c r="H2922" s="42" t="n">
        <v>10721.2</v>
      </c>
      <c r="I2922" s="42" t="n">
        <v>334.7</v>
      </c>
      <c r="J2922" s="42" t="n">
        <v>10386.5</v>
      </c>
      <c r="K2922" s="42" t="n">
        <v>1002.86</v>
      </c>
      <c r="L2922" s="42" t="n">
        <v>8</v>
      </c>
      <c r="M2922" s="42" t="n">
        <v>49</v>
      </c>
      <c r="N2922" s="42" t="n">
        <v>9383.639999999999</v>
      </c>
      <c r="O2922" s="42" t="n">
        <v>10386.5</v>
      </c>
      <c r="P2922" s="42" t="n">
        <v>0</v>
      </c>
      <c r="Q2922" s="42" t="n">
        <v>0</v>
      </c>
      <c r="R2922" s="42" t="n">
        <v>0</v>
      </c>
      <c r="S2922" s="42">
        <f>N2922-(J2922-K2922)</f>
        <v/>
      </c>
      <c r="T2922">
        <f>IF(N2922=0,0,IF(AND(ABS(S2922)&gt;Calc!$B$8,ABS(S2922)/ABS(N2922)&gt;Calc!$B$9),1,0))</f>
        <v/>
      </c>
      <c r="U2922">
        <f>IF(AND(A2922=Calc!$B$3,OR(Calc!$B$6="*",G2922=Calc!$B$6),OR(Calc!$B$7="*",F2922=Calc!$B$7)),1,0)</f>
        <v/>
      </c>
      <c r="V2922">
        <f>IF(AND(U2922=1,J2922&gt;0),J2922+ROW()/1000000,0)</f>
        <v/>
      </c>
      <c r="W2922">
        <f>IF(AND(U2922=1,OR(N2922&lt;&gt;0,J2922&lt;&gt;0)),ABS(S2922)+ROW()/1000000,0)</f>
        <v/>
      </c>
      <c r="X2922">
        <f>IF(AND(U2922=1,T2922=1,C2922&lt;&gt;0),ABS(S2922)+ROW()/1000000,0)</f>
        <v/>
      </c>
    </row>
    <row r="2923">
      <c r="A2923" t="n">
        <v>202101</v>
      </c>
      <c r="B2923" t="inlineStr">
        <is>
          <t>01/2021</t>
        </is>
      </c>
      <c r="C2923" t="n">
        <v>62</v>
      </c>
      <c r="D2923" t="inlineStr">
        <is>
          <t>S62</t>
        </is>
      </c>
      <c r="E2923" t="inlineStr">
        <is>
          <t>Nexa South Dakota (S62)</t>
        </is>
      </c>
      <c r="F2923" t="inlineStr">
        <is>
          <t>Mỹ</t>
        </is>
      </c>
      <c r="G2923" t="inlineStr">
        <is>
          <t>POS</t>
        </is>
      </c>
      <c r="H2923" s="42" t="n">
        <v>11498.58</v>
      </c>
      <c r="I2923" s="42" t="n">
        <v>18.61</v>
      </c>
      <c r="J2923" s="42" t="n">
        <v>11479.97</v>
      </c>
      <c r="K2923" s="42" t="n">
        <v>0</v>
      </c>
      <c r="L2923" s="42" t="n">
        <v>5</v>
      </c>
      <c r="M2923" s="42" t="n">
        <v>43</v>
      </c>
      <c r="N2923" s="42" t="n">
        <v>11479.97</v>
      </c>
      <c r="O2923" s="42" t="n">
        <v>11479.97</v>
      </c>
      <c r="P2923" s="42" t="n">
        <v>0</v>
      </c>
      <c r="Q2923" s="42" t="n">
        <v>0</v>
      </c>
      <c r="R2923" s="42" t="n">
        <v>0</v>
      </c>
      <c r="S2923" s="42">
        <f>N2923-(J2923-K2923)</f>
        <v/>
      </c>
      <c r="T2923">
        <f>IF(N2923=0,0,IF(AND(ABS(S2923)&gt;Calc!$B$8,ABS(S2923)/ABS(N2923)&gt;Calc!$B$9),1,0))</f>
        <v/>
      </c>
      <c r="U2923">
        <f>IF(AND(A2923=Calc!$B$3,OR(Calc!$B$6="*",G2923=Calc!$B$6),OR(Calc!$B$7="*",F2923=Calc!$B$7)),1,0)</f>
        <v/>
      </c>
      <c r="V2923">
        <f>IF(AND(U2923=1,J2923&gt;0),J2923+ROW()/1000000,0)</f>
        <v/>
      </c>
      <c r="W2923">
        <f>IF(AND(U2923=1,OR(N2923&lt;&gt;0,J2923&lt;&gt;0)),ABS(S2923)+ROW()/1000000,0)</f>
        <v/>
      </c>
      <c r="X2923">
        <f>IF(AND(U2923=1,T2923=1,C2923&lt;&gt;0),ABS(S2923)+ROW()/1000000,0)</f>
        <v/>
      </c>
    </row>
    <row r="2924">
      <c r="A2924" t="n">
        <v>202101</v>
      </c>
      <c r="B2924" t="inlineStr">
        <is>
          <t>01/2021</t>
        </is>
      </c>
      <c r="C2924" t="n">
        <v>64</v>
      </c>
      <c r="D2924" t="inlineStr">
        <is>
          <t>S64</t>
        </is>
      </c>
      <c r="E2924" t="inlineStr">
        <is>
          <t>Nexa Washington DC (S64)</t>
        </is>
      </c>
      <c r="F2924" t="inlineStr">
        <is>
          <t>Mỹ</t>
        </is>
      </c>
      <c r="G2924" t="inlineStr">
        <is>
          <t>POS</t>
        </is>
      </c>
      <c r="H2924" s="42" t="n">
        <v>16888.56</v>
      </c>
      <c r="I2924" s="42" t="n">
        <v>195.8</v>
      </c>
      <c r="J2924" s="42" t="n">
        <v>16692.76</v>
      </c>
      <c r="K2924" s="42" t="n">
        <v>0</v>
      </c>
      <c r="L2924" s="42" t="n">
        <v>8</v>
      </c>
      <c r="M2924" s="42" t="n">
        <v>59</v>
      </c>
      <c r="N2924" s="42" t="n">
        <v>16644.81</v>
      </c>
      <c r="O2924" s="42" t="n">
        <v>16692.76</v>
      </c>
      <c r="P2924" s="42" t="n">
        <v>1</v>
      </c>
      <c r="Q2924" s="42" t="n">
        <v>0</v>
      </c>
      <c r="R2924" s="42" t="n">
        <v>0</v>
      </c>
      <c r="S2924" s="42">
        <f>N2924-(J2924-K2924)</f>
        <v/>
      </c>
      <c r="T2924">
        <f>IF(N2924=0,0,IF(AND(ABS(S2924)&gt;Calc!$B$8,ABS(S2924)/ABS(N2924)&gt;Calc!$B$9),1,0))</f>
        <v/>
      </c>
      <c r="U2924">
        <f>IF(AND(A2924=Calc!$B$3,OR(Calc!$B$6="*",G2924=Calc!$B$6),OR(Calc!$B$7="*",F2924=Calc!$B$7)),1,0)</f>
        <v/>
      </c>
      <c r="V2924">
        <f>IF(AND(U2924=1,J2924&gt;0),J2924+ROW()/1000000,0)</f>
        <v/>
      </c>
      <c r="W2924">
        <f>IF(AND(U2924=1,OR(N2924&lt;&gt;0,J2924&lt;&gt;0)),ABS(S2924)+ROW()/1000000,0)</f>
        <v/>
      </c>
      <c r="X2924">
        <f>IF(AND(U2924=1,T2924=1,C2924&lt;&gt;0),ABS(S2924)+ROW()/1000000,0)</f>
        <v/>
      </c>
    </row>
    <row r="2925">
      <c r="A2925" t="n">
        <v>202101</v>
      </c>
      <c r="B2925" t="inlineStr">
        <is>
          <t>01/2021</t>
        </is>
      </c>
      <c r="C2925" t="n">
        <v>65</v>
      </c>
      <c r="D2925" t="inlineStr">
        <is>
          <t>S65</t>
        </is>
      </c>
      <c r="E2925" t="inlineStr">
        <is>
          <t>Nexa West Virginia (S65)</t>
        </is>
      </c>
      <c r="F2925" t="inlineStr">
        <is>
          <t>Mỹ</t>
        </is>
      </c>
      <c r="G2925" t="inlineStr">
        <is>
          <t>POS</t>
        </is>
      </c>
      <c r="H2925" s="42" t="n">
        <v>11993.78</v>
      </c>
      <c r="I2925" s="42" t="n">
        <v>251.34</v>
      </c>
      <c r="J2925" s="42" t="n">
        <v>11742.44</v>
      </c>
      <c r="K2925" s="42" t="n">
        <v>169.1</v>
      </c>
      <c r="L2925" s="42" t="n">
        <v>8</v>
      </c>
      <c r="M2925" s="42" t="n">
        <v>64</v>
      </c>
      <c r="N2925" s="42" t="n">
        <v>11573.34</v>
      </c>
      <c r="O2925" s="42" t="n">
        <v>11742.44</v>
      </c>
      <c r="P2925" s="42" t="n">
        <v>1</v>
      </c>
      <c r="Q2925" s="42" t="n">
        <v>0</v>
      </c>
      <c r="R2925" s="42" t="n">
        <v>0</v>
      </c>
      <c r="S2925" s="42">
        <f>N2925-(J2925-K2925)</f>
        <v/>
      </c>
      <c r="T2925">
        <f>IF(N2925=0,0,IF(AND(ABS(S2925)&gt;Calc!$B$8,ABS(S2925)/ABS(N2925)&gt;Calc!$B$9),1,0))</f>
        <v/>
      </c>
      <c r="U2925">
        <f>IF(AND(A2925=Calc!$B$3,OR(Calc!$B$6="*",G2925=Calc!$B$6),OR(Calc!$B$7="*",F2925=Calc!$B$7)),1,0)</f>
        <v/>
      </c>
      <c r="V2925">
        <f>IF(AND(U2925=1,J2925&gt;0),J2925+ROW()/1000000,0)</f>
        <v/>
      </c>
      <c r="W2925">
        <f>IF(AND(U2925=1,OR(N2925&lt;&gt;0,J2925&lt;&gt;0)),ABS(S2925)+ROW()/1000000,0)</f>
        <v/>
      </c>
      <c r="X2925">
        <f>IF(AND(U2925=1,T2925=1,C2925&lt;&gt;0),ABS(S2925)+ROW()/1000000,0)</f>
        <v/>
      </c>
    </row>
    <row r="2926">
      <c r="A2926" t="n">
        <v>202101</v>
      </c>
      <c r="B2926" t="inlineStr">
        <is>
          <t>01/2021</t>
        </is>
      </c>
      <c r="C2926" t="n">
        <v>66</v>
      </c>
      <c r="D2926" t="inlineStr">
        <is>
          <t>S66</t>
        </is>
      </c>
      <c r="E2926" t="inlineStr">
        <is>
          <t>Nexa Wyoming (S66)</t>
        </is>
      </c>
      <c r="F2926" t="inlineStr">
        <is>
          <t>Mỹ</t>
        </is>
      </c>
      <c r="G2926" t="inlineStr">
        <is>
          <t>POS</t>
        </is>
      </c>
      <c r="H2926" s="42" t="n">
        <v>8107.66</v>
      </c>
      <c r="I2926" s="42" t="n">
        <v>0</v>
      </c>
      <c r="J2926" s="42" t="n">
        <v>8107.66</v>
      </c>
      <c r="K2926" s="42" t="n">
        <v>728.45</v>
      </c>
      <c r="L2926" s="42" t="n">
        <v>4</v>
      </c>
      <c r="M2926" s="42" t="n">
        <v>19</v>
      </c>
      <c r="N2926" s="42" t="n">
        <v>7379.21</v>
      </c>
      <c r="O2926" s="42" t="n">
        <v>8107.66</v>
      </c>
      <c r="P2926" s="42" t="n">
        <v>0</v>
      </c>
      <c r="Q2926" s="42" t="n">
        <v>0</v>
      </c>
      <c r="R2926" s="42" t="n">
        <v>0</v>
      </c>
      <c r="S2926" s="42">
        <f>N2926-(J2926-K2926)</f>
        <v/>
      </c>
      <c r="T2926">
        <f>IF(N2926=0,0,IF(AND(ABS(S2926)&gt;Calc!$B$8,ABS(S2926)/ABS(N2926)&gt;Calc!$B$9),1,0))</f>
        <v/>
      </c>
      <c r="U2926">
        <f>IF(AND(A2926=Calc!$B$3,OR(Calc!$B$6="*",G2926=Calc!$B$6),OR(Calc!$B$7="*",F2926=Calc!$B$7)),1,0)</f>
        <v/>
      </c>
      <c r="V2926">
        <f>IF(AND(U2926=1,J2926&gt;0),J2926+ROW()/1000000,0)</f>
        <v/>
      </c>
      <c r="W2926">
        <f>IF(AND(U2926=1,OR(N2926&lt;&gt;0,J2926&lt;&gt;0)),ABS(S2926)+ROW()/1000000,0)</f>
        <v/>
      </c>
      <c r="X2926">
        <f>IF(AND(U2926=1,T2926=1,C2926&lt;&gt;0),ABS(S2926)+ROW()/1000000,0)</f>
        <v/>
      </c>
    </row>
    <row r="2927">
      <c r="A2927" t="n">
        <v>202102</v>
      </c>
      <c r="B2927" t="inlineStr">
        <is>
          <t>02/2021</t>
        </is>
      </c>
      <c r="C2927" t="n">
        <v>0</v>
      </c>
      <c r="D2927" t="inlineStr">
        <is>
          <t>ONL</t>
        </is>
      </c>
      <c r="E2927" t="inlineStr">
        <is>
          <t>Nexa Online (website/app)</t>
        </is>
      </c>
      <c r="F2927" t="inlineStr">
        <is>
          <t>Online</t>
        </is>
      </c>
      <c r="G2927" t="inlineStr">
        <is>
          <t>ONLINE</t>
        </is>
      </c>
      <c r="H2927" s="42" t="n">
        <v>60853.33</v>
      </c>
      <c r="I2927" s="42" t="n">
        <v>1740.28</v>
      </c>
      <c r="J2927" s="42" t="n">
        <v>59113.05</v>
      </c>
      <c r="K2927" s="42" t="n">
        <v>909.84</v>
      </c>
      <c r="L2927" s="42" t="n">
        <v>41</v>
      </c>
      <c r="M2927" s="42" t="n">
        <v>250</v>
      </c>
      <c r="N2927" s="42" t="n">
        <v>85636.27</v>
      </c>
      <c r="O2927" s="42" t="n">
        <v>86546.11</v>
      </c>
      <c r="P2927" s="42" t="n">
        <v>0</v>
      </c>
      <c r="Q2927" s="42" t="n">
        <v>29</v>
      </c>
      <c r="R2927" s="42" t="n">
        <v>0</v>
      </c>
      <c r="S2927" s="42">
        <f>N2927-(J2927-K2927)</f>
        <v/>
      </c>
      <c r="T2927">
        <f>IF(N2927=0,0,IF(AND(ABS(S2927)&gt;Calc!$B$8,ABS(S2927)/ABS(N2927)&gt;Calc!$B$9),1,0))</f>
        <v/>
      </c>
      <c r="U2927">
        <f>IF(AND(A2927=Calc!$B$3,OR(Calc!$B$6="*",G2927=Calc!$B$6),OR(Calc!$B$7="*",F2927=Calc!$B$7)),1,0)</f>
        <v/>
      </c>
      <c r="V2927">
        <f>IF(AND(U2927=1,J2927&gt;0),J2927+ROW()/1000000,0)</f>
        <v/>
      </c>
      <c r="W2927">
        <f>IF(AND(U2927=1,OR(N2927&lt;&gt;0,J2927&lt;&gt;0)),ABS(S2927)+ROW()/1000000,0)</f>
        <v/>
      </c>
      <c r="X2927">
        <f>IF(AND(U2927=1,T2927=1,C2927&lt;&gt;0),ABS(S2927)+ROW()/1000000,0)</f>
        <v/>
      </c>
    </row>
    <row r="2928">
      <c r="A2928" t="n">
        <v>202102</v>
      </c>
      <c r="B2928" t="inlineStr">
        <is>
          <t>02/2021</t>
        </is>
      </c>
      <c r="C2928" t="n">
        <v>1</v>
      </c>
      <c r="D2928" t="inlineStr">
        <is>
          <t>S01</t>
        </is>
      </c>
      <c r="E2928" t="inlineStr">
        <is>
          <t>Nexa Australian Capital Territory (S01)</t>
        </is>
      </c>
      <c r="F2928" t="inlineStr">
        <is>
          <t>Úc</t>
        </is>
      </c>
      <c r="G2928" t="inlineStr">
        <is>
          <t>POS</t>
        </is>
      </c>
      <c r="H2928" s="42" t="n">
        <v>4634.93</v>
      </c>
      <c r="I2928" s="42" t="n">
        <v>0</v>
      </c>
      <c r="J2928" s="42" t="n">
        <v>4634.93</v>
      </c>
      <c r="K2928" s="42" t="n">
        <v>0</v>
      </c>
      <c r="L2928" s="42" t="n">
        <v>2</v>
      </c>
      <c r="M2928" s="42" t="n">
        <v>20</v>
      </c>
      <c r="N2928" s="42" t="n">
        <v>4634.93</v>
      </c>
      <c r="O2928" s="42" t="n">
        <v>4634.93</v>
      </c>
      <c r="P2928" s="42" t="n">
        <v>0</v>
      </c>
      <c r="Q2928" s="42" t="n">
        <v>0</v>
      </c>
      <c r="R2928" s="42" t="n">
        <v>0</v>
      </c>
      <c r="S2928" s="42">
        <f>N2928-(J2928-K2928)</f>
        <v/>
      </c>
      <c r="T2928">
        <f>IF(N2928=0,0,IF(AND(ABS(S2928)&gt;Calc!$B$8,ABS(S2928)/ABS(N2928)&gt;Calc!$B$9),1,0))</f>
        <v/>
      </c>
      <c r="U2928">
        <f>IF(AND(A2928=Calc!$B$3,OR(Calc!$B$6="*",G2928=Calc!$B$6),OR(Calc!$B$7="*",F2928=Calc!$B$7)),1,0)</f>
        <v/>
      </c>
      <c r="V2928">
        <f>IF(AND(U2928=1,J2928&gt;0),J2928+ROW()/1000000,0)</f>
        <v/>
      </c>
      <c r="W2928">
        <f>IF(AND(U2928=1,OR(N2928&lt;&gt;0,J2928&lt;&gt;0)),ABS(S2928)+ROW()/1000000,0)</f>
        <v/>
      </c>
      <c r="X2928">
        <f>IF(AND(U2928=1,T2928=1,C2928&lt;&gt;0),ABS(S2928)+ROW()/1000000,0)</f>
        <v/>
      </c>
    </row>
    <row r="2929">
      <c r="A2929" t="n">
        <v>202102</v>
      </c>
      <c r="B2929" t="inlineStr">
        <is>
          <t>02/2021</t>
        </is>
      </c>
      <c r="C2929" t="n">
        <v>4</v>
      </c>
      <c r="D2929" t="inlineStr">
        <is>
          <t>S04</t>
        </is>
      </c>
      <c r="E2929" t="inlineStr">
        <is>
          <t>Nexa Tasmania (S04)</t>
        </is>
      </c>
      <c r="F2929" t="inlineStr">
        <is>
          <t>Úc</t>
        </is>
      </c>
      <c r="G2929" t="inlineStr">
        <is>
          <t>POS</t>
        </is>
      </c>
      <c r="H2929" s="42" t="n">
        <v>1026.88</v>
      </c>
      <c r="I2929" s="42" t="n">
        <v>0</v>
      </c>
      <c r="J2929" s="42" t="n">
        <v>1026.88</v>
      </c>
      <c r="K2929" s="42" t="n">
        <v>0</v>
      </c>
      <c r="L2929" s="42" t="n">
        <v>1</v>
      </c>
      <c r="M2929" s="42" t="n">
        <v>2</v>
      </c>
      <c r="N2929" s="42" t="n">
        <v>1026.88</v>
      </c>
      <c r="O2929" s="42" t="n">
        <v>1026.88</v>
      </c>
      <c r="P2929" s="42" t="n">
        <v>0</v>
      </c>
      <c r="Q2929" s="42" t="n">
        <v>0</v>
      </c>
      <c r="R2929" s="42" t="n">
        <v>0</v>
      </c>
      <c r="S2929" s="42">
        <f>N2929-(J2929-K2929)</f>
        <v/>
      </c>
      <c r="T2929">
        <f>IF(N2929=0,0,IF(AND(ABS(S2929)&gt;Calc!$B$8,ABS(S2929)/ABS(N2929)&gt;Calc!$B$9),1,0))</f>
        <v/>
      </c>
      <c r="U2929">
        <f>IF(AND(A2929=Calc!$B$3,OR(Calc!$B$6="*",G2929=Calc!$B$6),OR(Calc!$B$7="*",F2929=Calc!$B$7)),1,0)</f>
        <v/>
      </c>
      <c r="V2929">
        <f>IF(AND(U2929=1,J2929&gt;0),J2929+ROW()/1000000,0)</f>
        <v/>
      </c>
      <c r="W2929">
        <f>IF(AND(U2929=1,OR(N2929&lt;&gt;0,J2929&lt;&gt;0)),ABS(S2929)+ROW()/1000000,0)</f>
        <v/>
      </c>
      <c r="X2929">
        <f>IF(AND(U2929=1,T2929=1,C2929&lt;&gt;0),ABS(S2929)+ROW()/1000000,0)</f>
        <v/>
      </c>
    </row>
    <row r="2930">
      <c r="A2930" t="n">
        <v>202102</v>
      </c>
      <c r="B2930" t="inlineStr">
        <is>
          <t>02/2021</t>
        </is>
      </c>
      <c r="C2930" t="n">
        <v>5</v>
      </c>
      <c r="D2930" t="inlineStr">
        <is>
          <t>S05</t>
        </is>
      </c>
      <c r="E2930" t="inlineStr">
        <is>
          <t>Nexa Victoria (S05)</t>
        </is>
      </c>
      <c r="F2930" t="inlineStr">
        <is>
          <t>Úc</t>
        </is>
      </c>
      <c r="G2930" t="inlineStr">
        <is>
          <t>POS</t>
        </is>
      </c>
      <c r="H2930" s="42" t="n">
        <v>6754.78</v>
      </c>
      <c r="I2930" s="42" t="n">
        <v>0</v>
      </c>
      <c r="J2930" s="42" t="n">
        <v>6754.78</v>
      </c>
      <c r="K2930" s="42" t="n">
        <v>0</v>
      </c>
      <c r="L2930" s="42" t="n">
        <v>2</v>
      </c>
      <c r="M2930" s="42" t="n">
        <v>25</v>
      </c>
      <c r="N2930" s="42" t="n">
        <v>6754.78</v>
      </c>
      <c r="O2930" s="42" t="n">
        <v>6754.78</v>
      </c>
      <c r="P2930" s="42" t="n">
        <v>0</v>
      </c>
      <c r="Q2930" s="42" t="n">
        <v>0</v>
      </c>
      <c r="R2930" s="42" t="n">
        <v>0</v>
      </c>
      <c r="S2930" s="42">
        <f>N2930-(J2930-K2930)</f>
        <v/>
      </c>
      <c r="T2930">
        <f>IF(N2930=0,0,IF(AND(ABS(S2930)&gt;Calc!$B$8,ABS(S2930)/ABS(N2930)&gt;Calc!$B$9),1,0))</f>
        <v/>
      </c>
      <c r="U2930">
        <f>IF(AND(A2930=Calc!$B$3,OR(Calc!$B$6="*",G2930=Calc!$B$6),OR(Calc!$B$7="*",F2930=Calc!$B$7)),1,0)</f>
        <v/>
      </c>
      <c r="V2930">
        <f>IF(AND(U2930=1,J2930&gt;0),J2930+ROW()/1000000,0)</f>
        <v/>
      </c>
      <c r="W2930">
        <f>IF(AND(U2930=1,OR(N2930&lt;&gt;0,J2930&lt;&gt;0)),ABS(S2930)+ROW()/1000000,0)</f>
        <v/>
      </c>
      <c r="X2930">
        <f>IF(AND(U2930=1,T2930=1,C2930&lt;&gt;0),ABS(S2930)+ROW()/1000000,0)</f>
        <v/>
      </c>
    </row>
    <row r="2931">
      <c r="A2931" t="n">
        <v>202102</v>
      </c>
      <c r="B2931" t="inlineStr">
        <is>
          <t>02/2021</t>
        </is>
      </c>
      <c r="C2931" t="n">
        <v>6</v>
      </c>
      <c r="D2931" t="inlineStr">
        <is>
          <t>S06</t>
        </is>
      </c>
      <c r="E2931" t="inlineStr">
        <is>
          <t>Nexa Western Australia (S06)</t>
        </is>
      </c>
      <c r="F2931" t="inlineStr">
        <is>
          <t>Úc</t>
        </is>
      </c>
      <c r="G2931" t="inlineStr">
        <is>
          <t>POS</t>
        </is>
      </c>
      <c r="H2931" s="42" t="n">
        <v>109</v>
      </c>
      <c r="I2931" s="42" t="n">
        <v>0</v>
      </c>
      <c r="J2931" s="42" t="n">
        <v>109</v>
      </c>
      <c r="K2931" s="42" t="n">
        <v>0</v>
      </c>
      <c r="L2931" s="42" t="n">
        <v>1</v>
      </c>
      <c r="M2931" s="42" t="n">
        <v>1</v>
      </c>
      <c r="N2931" s="42" t="n">
        <v>109</v>
      </c>
      <c r="O2931" s="42" t="n">
        <v>109</v>
      </c>
      <c r="P2931" s="42" t="n">
        <v>0</v>
      </c>
      <c r="Q2931" s="42" t="n">
        <v>0</v>
      </c>
      <c r="R2931" s="42" t="n">
        <v>0</v>
      </c>
      <c r="S2931" s="42">
        <f>N2931-(J2931-K2931)</f>
        <v/>
      </c>
      <c r="T2931">
        <f>IF(N2931=0,0,IF(AND(ABS(S2931)&gt;Calc!$B$8,ABS(S2931)/ABS(N2931)&gt;Calc!$B$9),1,0))</f>
        <v/>
      </c>
      <c r="U2931">
        <f>IF(AND(A2931=Calc!$B$3,OR(Calc!$B$6="*",G2931=Calc!$B$6),OR(Calc!$B$7="*",F2931=Calc!$B$7)),1,0)</f>
        <v/>
      </c>
      <c r="V2931">
        <f>IF(AND(U2931=1,J2931&gt;0),J2931+ROW()/1000000,0)</f>
        <v/>
      </c>
      <c r="W2931">
        <f>IF(AND(U2931=1,OR(N2931&lt;&gt;0,J2931&lt;&gt;0)),ABS(S2931)+ROW()/1000000,0)</f>
        <v/>
      </c>
      <c r="X2931">
        <f>IF(AND(U2931=1,T2931=1,C2931&lt;&gt;0),ABS(S2931)+ROW()/1000000,0)</f>
        <v/>
      </c>
    </row>
    <row r="2932">
      <c r="A2932" t="n">
        <v>202102</v>
      </c>
      <c r="B2932" t="inlineStr">
        <is>
          <t>02/2021</t>
        </is>
      </c>
      <c r="C2932" t="n">
        <v>8</v>
      </c>
      <c r="D2932" t="inlineStr">
        <is>
          <t>S08</t>
        </is>
      </c>
      <c r="E2932" t="inlineStr">
        <is>
          <t>Nexa Newfoundland and Labrador (S08)</t>
        </is>
      </c>
      <c r="F2932" t="inlineStr">
        <is>
          <t>Canada</t>
        </is>
      </c>
      <c r="G2932" t="inlineStr">
        <is>
          <t>POS</t>
        </is>
      </c>
      <c r="H2932" s="42" t="n">
        <v>9929.139999999999</v>
      </c>
      <c r="I2932" s="42" t="n">
        <v>0</v>
      </c>
      <c r="J2932" s="42" t="n">
        <v>9929.139999999999</v>
      </c>
      <c r="K2932" s="42" t="n">
        <v>0</v>
      </c>
      <c r="L2932" s="42" t="n">
        <v>5</v>
      </c>
      <c r="M2932" s="42" t="n">
        <v>40</v>
      </c>
      <c r="N2932" s="42" t="n">
        <v>9929.139999999999</v>
      </c>
      <c r="O2932" s="42" t="n">
        <v>9929.139999999999</v>
      </c>
      <c r="P2932" s="42" t="n">
        <v>0</v>
      </c>
      <c r="Q2932" s="42" t="n">
        <v>0</v>
      </c>
      <c r="R2932" s="42" t="n">
        <v>0</v>
      </c>
      <c r="S2932" s="42">
        <f>N2932-(J2932-K2932)</f>
        <v/>
      </c>
      <c r="T2932">
        <f>IF(N2932=0,0,IF(AND(ABS(S2932)&gt;Calc!$B$8,ABS(S2932)/ABS(N2932)&gt;Calc!$B$9),1,0))</f>
        <v/>
      </c>
      <c r="U2932">
        <f>IF(AND(A2932=Calc!$B$3,OR(Calc!$B$6="*",G2932=Calc!$B$6),OR(Calc!$B$7="*",F2932=Calc!$B$7)),1,0)</f>
        <v/>
      </c>
      <c r="V2932">
        <f>IF(AND(U2932=1,J2932&gt;0),J2932+ROW()/1000000,0)</f>
        <v/>
      </c>
      <c r="W2932">
        <f>IF(AND(U2932=1,OR(N2932&lt;&gt;0,J2932&lt;&gt;0)),ABS(S2932)+ROW()/1000000,0)</f>
        <v/>
      </c>
      <c r="X2932">
        <f>IF(AND(U2932=1,T2932=1,C2932&lt;&gt;0),ABS(S2932)+ROW()/1000000,0)</f>
        <v/>
      </c>
    </row>
    <row r="2933">
      <c r="A2933" t="n">
        <v>202102</v>
      </c>
      <c r="B2933" t="inlineStr">
        <is>
          <t>02/2021</t>
        </is>
      </c>
      <c r="C2933" t="n">
        <v>9</v>
      </c>
      <c r="D2933" t="inlineStr">
        <is>
          <t>S09</t>
        </is>
      </c>
      <c r="E2933" t="inlineStr">
        <is>
          <t>Nexa Northwest Territories (S09)</t>
        </is>
      </c>
      <c r="F2933" t="inlineStr">
        <is>
          <t>Canada</t>
        </is>
      </c>
      <c r="G2933" t="inlineStr">
        <is>
          <t>POS</t>
        </is>
      </c>
      <c r="H2933" s="42" t="n">
        <v>14525.44</v>
      </c>
      <c r="I2933" s="42" t="n">
        <v>0</v>
      </c>
      <c r="J2933" s="42" t="n">
        <v>14525.44</v>
      </c>
      <c r="K2933" s="42" t="n">
        <v>42.97</v>
      </c>
      <c r="L2933" s="42" t="n">
        <v>9</v>
      </c>
      <c r="M2933" s="42" t="n">
        <v>70</v>
      </c>
      <c r="N2933" s="42" t="n">
        <v>14482.47</v>
      </c>
      <c r="O2933" s="42" t="n">
        <v>14525.44</v>
      </c>
      <c r="P2933" s="42" t="n">
        <v>0</v>
      </c>
      <c r="Q2933" s="42" t="n">
        <v>0</v>
      </c>
      <c r="R2933" s="42" t="n">
        <v>1</v>
      </c>
      <c r="S2933" s="42">
        <f>N2933-(J2933-K2933)</f>
        <v/>
      </c>
      <c r="T2933">
        <f>IF(N2933=0,0,IF(AND(ABS(S2933)&gt;Calc!$B$8,ABS(S2933)/ABS(N2933)&gt;Calc!$B$9),1,0))</f>
        <v/>
      </c>
      <c r="U2933">
        <f>IF(AND(A2933=Calc!$B$3,OR(Calc!$B$6="*",G2933=Calc!$B$6),OR(Calc!$B$7="*",F2933=Calc!$B$7)),1,0)</f>
        <v/>
      </c>
      <c r="V2933">
        <f>IF(AND(U2933=1,J2933&gt;0),J2933+ROW()/1000000,0)</f>
        <v/>
      </c>
      <c r="W2933">
        <f>IF(AND(U2933=1,OR(N2933&lt;&gt;0,J2933&lt;&gt;0)),ABS(S2933)+ROW()/1000000,0)</f>
        <v/>
      </c>
      <c r="X2933">
        <f>IF(AND(U2933=1,T2933=1,C2933&lt;&gt;0),ABS(S2933)+ROW()/1000000,0)</f>
        <v/>
      </c>
    </row>
    <row r="2934">
      <c r="A2934" t="n">
        <v>202102</v>
      </c>
      <c r="B2934" t="inlineStr">
        <is>
          <t>02/2021</t>
        </is>
      </c>
      <c r="C2934" t="n">
        <v>10</v>
      </c>
      <c r="D2934" t="inlineStr">
        <is>
          <t>S10</t>
        </is>
      </c>
      <c r="E2934" t="inlineStr">
        <is>
          <t>Nexa Nunavut (S10)</t>
        </is>
      </c>
      <c r="F2934" t="inlineStr">
        <is>
          <t>Canada</t>
        </is>
      </c>
      <c r="G2934" t="inlineStr">
        <is>
          <t>POS</t>
        </is>
      </c>
      <c r="H2934" s="42" t="n">
        <v>5070.29</v>
      </c>
      <c r="I2934" s="42" t="n">
        <v>0</v>
      </c>
      <c r="J2934" s="42" t="n">
        <v>5070.29</v>
      </c>
      <c r="K2934" s="42" t="n">
        <v>0</v>
      </c>
      <c r="L2934" s="42" t="n">
        <v>3</v>
      </c>
      <c r="M2934" s="42" t="n">
        <v>31</v>
      </c>
      <c r="N2934" s="42" t="n">
        <v>5070.29</v>
      </c>
      <c r="O2934" s="42" t="n">
        <v>5070.29</v>
      </c>
      <c r="P2934" s="42" t="n">
        <v>0</v>
      </c>
      <c r="Q2934" s="42" t="n">
        <v>0</v>
      </c>
      <c r="R2934" s="42" t="n">
        <v>0</v>
      </c>
      <c r="S2934" s="42">
        <f>N2934-(J2934-K2934)</f>
        <v/>
      </c>
      <c r="T2934">
        <f>IF(N2934=0,0,IF(AND(ABS(S2934)&gt;Calc!$B$8,ABS(S2934)/ABS(N2934)&gt;Calc!$B$9),1,0))</f>
        <v/>
      </c>
      <c r="U2934">
        <f>IF(AND(A2934=Calc!$B$3,OR(Calc!$B$6="*",G2934=Calc!$B$6),OR(Calc!$B$7="*",F2934=Calc!$B$7)),1,0)</f>
        <v/>
      </c>
      <c r="V2934">
        <f>IF(AND(U2934=1,J2934&gt;0),J2934+ROW()/1000000,0)</f>
        <v/>
      </c>
      <c r="W2934">
        <f>IF(AND(U2934=1,OR(N2934&lt;&gt;0,J2934&lt;&gt;0)),ABS(S2934)+ROW()/1000000,0)</f>
        <v/>
      </c>
      <c r="X2934">
        <f>IF(AND(U2934=1,T2934=1,C2934&lt;&gt;0),ABS(S2934)+ROW()/1000000,0)</f>
        <v/>
      </c>
    </row>
    <row r="2935">
      <c r="A2935" t="n">
        <v>202102</v>
      </c>
      <c r="B2935" t="inlineStr">
        <is>
          <t>02/2021</t>
        </is>
      </c>
      <c r="C2935" t="n">
        <v>12</v>
      </c>
      <c r="D2935" t="inlineStr">
        <is>
          <t>S12</t>
        </is>
      </c>
      <c r="E2935" t="inlineStr">
        <is>
          <t>Nexa Basse-Normandie (S12)</t>
        </is>
      </c>
      <c r="F2935" t="inlineStr">
        <is>
          <t>Pháp</t>
        </is>
      </c>
      <c r="G2935" t="inlineStr">
        <is>
          <t>POS</t>
        </is>
      </c>
      <c r="H2935" s="42" t="n">
        <v>2852.53</v>
      </c>
      <c r="I2935" s="42" t="n">
        <v>0</v>
      </c>
      <c r="J2935" s="42" t="n">
        <v>2852.53</v>
      </c>
      <c r="K2935" s="42" t="n">
        <v>0</v>
      </c>
      <c r="L2935" s="42" t="n">
        <v>2</v>
      </c>
      <c r="M2935" s="42" t="n">
        <v>20</v>
      </c>
      <c r="N2935" s="42" t="n">
        <v>2852.53</v>
      </c>
      <c r="O2935" s="42" t="n">
        <v>2852.53</v>
      </c>
      <c r="P2935" s="42" t="n">
        <v>0</v>
      </c>
      <c r="Q2935" s="42" t="n">
        <v>0</v>
      </c>
      <c r="R2935" s="42" t="n">
        <v>0</v>
      </c>
      <c r="S2935" s="42">
        <f>N2935-(J2935-K2935)</f>
        <v/>
      </c>
      <c r="T2935">
        <f>IF(N2935=0,0,IF(AND(ABS(S2935)&gt;Calc!$B$8,ABS(S2935)/ABS(N2935)&gt;Calc!$B$9),1,0))</f>
        <v/>
      </c>
      <c r="U2935">
        <f>IF(AND(A2935=Calc!$B$3,OR(Calc!$B$6="*",G2935=Calc!$B$6),OR(Calc!$B$7="*",F2935=Calc!$B$7)),1,0)</f>
        <v/>
      </c>
      <c r="V2935">
        <f>IF(AND(U2935=1,J2935&gt;0),J2935+ROW()/1000000,0)</f>
        <v/>
      </c>
      <c r="W2935">
        <f>IF(AND(U2935=1,OR(N2935&lt;&gt;0,J2935&lt;&gt;0)),ABS(S2935)+ROW()/1000000,0)</f>
        <v/>
      </c>
      <c r="X2935">
        <f>IF(AND(U2935=1,T2935=1,C2935&lt;&gt;0),ABS(S2935)+ROW()/1000000,0)</f>
        <v/>
      </c>
    </row>
    <row r="2936">
      <c r="A2936" t="n">
        <v>202102</v>
      </c>
      <c r="B2936" t="inlineStr">
        <is>
          <t>02/2021</t>
        </is>
      </c>
      <c r="C2936" t="n">
        <v>13</v>
      </c>
      <c r="D2936" t="inlineStr">
        <is>
          <t>S13</t>
        </is>
      </c>
      <c r="E2936" t="inlineStr">
        <is>
          <t>Nexa Corse (S13)</t>
        </is>
      </c>
      <c r="F2936" t="inlineStr">
        <is>
          <t>Pháp</t>
        </is>
      </c>
      <c r="G2936" t="inlineStr">
        <is>
          <t>POS</t>
        </is>
      </c>
      <c r="H2936" s="42" t="n">
        <v>2799.02</v>
      </c>
      <c r="I2936" s="42" t="n">
        <v>0</v>
      </c>
      <c r="J2936" s="42" t="n">
        <v>2799.02</v>
      </c>
      <c r="K2936" s="42" t="n">
        <v>0</v>
      </c>
      <c r="L2936" s="42" t="n">
        <v>1</v>
      </c>
      <c r="M2936" s="42" t="n">
        <v>9</v>
      </c>
      <c r="N2936" s="42" t="n">
        <v>2799.02</v>
      </c>
      <c r="O2936" s="42" t="n">
        <v>2799.02</v>
      </c>
      <c r="P2936" s="42" t="n">
        <v>0</v>
      </c>
      <c r="Q2936" s="42" t="n">
        <v>0</v>
      </c>
      <c r="R2936" s="42" t="n">
        <v>0</v>
      </c>
      <c r="S2936" s="42">
        <f>N2936-(J2936-K2936)</f>
        <v/>
      </c>
      <c r="T2936">
        <f>IF(N2936=0,0,IF(AND(ABS(S2936)&gt;Calc!$B$8,ABS(S2936)/ABS(N2936)&gt;Calc!$B$9),1,0))</f>
        <v/>
      </c>
      <c r="U2936">
        <f>IF(AND(A2936=Calc!$B$3,OR(Calc!$B$6="*",G2936=Calc!$B$6),OR(Calc!$B$7="*",F2936=Calc!$B$7)),1,0)</f>
        <v/>
      </c>
      <c r="V2936">
        <f>IF(AND(U2936=1,J2936&gt;0),J2936+ROW()/1000000,0)</f>
        <v/>
      </c>
      <c r="W2936">
        <f>IF(AND(U2936=1,OR(N2936&lt;&gt;0,J2936&lt;&gt;0)),ABS(S2936)+ROW()/1000000,0)</f>
        <v/>
      </c>
      <c r="X2936">
        <f>IF(AND(U2936=1,T2936=1,C2936&lt;&gt;0),ABS(S2936)+ROW()/1000000,0)</f>
        <v/>
      </c>
    </row>
    <row r="2937">
      <c r="A2937" t="n">
        <v>202102</v>
      </c>
      <c r="B2937" t="inlineStr">
        <is>
          <t>02/2021</t>
        </is>
      </c>
      <c r="C2937" t="n">
        <v>14</v>
      </c>
      <c r="D2937" t="inlineStr">
        <is>
          <t>S14</t>
        </is>
      </c>
      <c r="E2937" t="inlineStr">
        <is>
          <t>Nexa Franche-Comté (S14)</t>
        </is>
      </c>
      <c r="F2937" t="inlineStr">
        <is>
          <t>Pháp</t>
        </is>
      </c>
      <c r="G2937" t="inlineStr">
        <is>
          <t>POS</t>
        </is>
      </c>
      <c r="H2937" s="42" t="n">
        <v>317.07</v>
      </c>
      <c r="I2937" s="42" t="n">
        <v>0</v>
      </c>
      <c r="J2937" s="42" t="n">
        <v>317.07</v>
      </c>
      <c r="K2937" s="42" t="n">
        <v>0</v>
      </c>
      <c r="L2937" s="42" t="n">
        <v>1</v>
      </c>
      <c r="M2937" s="42" t="n">
        <v>4</v>
      </c>
      <c r="N2937" s="42" t="n">
        <v>317.07</v>
      </c>
      <c r="O2937" s="42" t="n">
        <v>317.07</v>
      </c>
      <c r="P2937" s="42" t="n">
        <v>0</v>
      </c>
      <c r="Q2937" s="42" t="n">
        <v>0</v>
      </c>
      <c r="R2937" s="42" t="n">
        <v>0</v>
      </c>
      <c r="S2937" s="42">
        <f>N2937-(J2937-K2937)</f>
        <v/>
      </c>
      <c r="T2937">
        <f>IF(N2937=0,0,IF(AND(ABS(S2937)&gt;Calc!$B$8,ABS(S2937)/ABS(N2937)&gt;Calc!$B$9),1,0))</f>
        <v/>
      </c>
      <c r="U2937">
        <f>IF(AND(A2937=Calc!$B$3,OR(Calc!$B$6="*",G2937=Calc!$B$6),OR(Calc!$B$7="*",F2937=Calc!$B$7)),1,0)</f>
        <v/>
      </c>
      <c r="V2937">
        <f>IF(AND(U2937=1,J2937&gt;0),J2937+ROW()/1000000,0)</f>
        <v/>
      </c>
      <c r="W2937">
        <f>IF(AND(U2937=1,OR(N2937&lt;&gt;0,J2937&lt;&gt;0)),ABS(S2937)+ROW()/1000000,0)</f>
        <v/>
      </c>
      <c r="X2937">
        <f>IF(AND(U2937=1,T2937=1,C2937&lt;&gt;0),ABS(S2937)+ROW()/1000000,0)</f>
        <v/>
      </c>
    </row>
    <row r="2938">
      <c r="A2938" t="n">
        <v>202102</v>
      </c>
      <c r="B2938" t="inlineStr">
        <is>
          <t>02/2021</t>
        </is>
      </c>
      <c r="C2938" t="n">
        <v>15</v>
      </c>
      <c r="D2938" t="inlineStr">
        <is>
          <t>S15</t>
        </is>
      </c>
      <c r="E2938" t="inlineStr">
        <is>
          <t>Nexa La Réunion (S15)</t>
        </is>
      </c>
      <c r="F2938" t="inlineStr">
        <is>
          <t>Pháp</t>
        </is>
      </c>
      <c r="G2938" t="inlineStr">
        <is>
          <t>POS</t>
        </is>
      </c>
      <c r="H2938" s="42" t="n">
        <v>5508</v>
      </c>
      <c r="I2938" s="42" t="n">
        <v>0</v>
      </c>
      <c r="J2938" s="42" t="n">
        <v>5508</v>
      </c>
      <c r="K2938" s="42" t="n">
        <v>0</v>
      </c>
      <c r="L2938" s="42" t="n">
        <v>1</v>
      </c>
      <c r="M2938" s="42" t="n">
        <v>18</v>
      </c>
      <c r="N2938" s="42" t="n">
        <v>5508</v>
      </c>
      <c r="O2938" s="42" t="n">
        <v>5508</v>
      </c>
      <c r="P2938" s="42" t="n">
        <v>0</v>
      </c>
      <c r="Q2938" s="42" t="n">
        <v>0</v>
      </c>
      <c r="R2938" s="42" t="n">
        <v>0</v>
      </c>
      <c r="S2938" s="42">
        <f>N2938-(J2938-K2938)</f>
        <v/>
      </c>
      <c r="T2938">
        <f>IF(N2938=0,0,IF(AND(ABS(S2938)&gt;Calc!$B$8,ABS(S2938)/ABS(N2938)&gt;Calc!$B$9),1,0))</f>
        <v/>
      </c>
      <c r="U2938">
        <f>IF(AND(A2938=Calc!$B$3,OR(Calc!$B$6="*",G2938=Calc!$B$6),OR(Calc!$B$7="*",F2938=Calc!$B$7)),1,0)</f>
        <v/>
      </c>
      <c r="V2938">
        <f>IF(AND(U2938=1,J2938&gt;0),J2938+ROW()/1000000,0)</f>
        <v/>
      </c>
      <c r="W2938">
        <f>IF(AND(U2938=1,OR(N2938&lt;&gt;0,J2938&lt;&gt;0)),ABS(S2938)+ROW()/1000000,0)</f>
        <v/>
      </c>
      <c r="X2938">
        <f>IF(AND(U2938=1,T2938=1,C2938&lt;&gt;0),ABS(S2938)+ROW()/1000000,0)</f>
        <v/>
      </c>
    </row>
    <row r="2939">
      <c r="A2939" t="n">
        <v>202102</v>
      </c>
      <c r="B2939" t="inlineStr">
        <is>
          <t>02/2021</t>
        </is>
      </c>
      <c r="C2939" t="n">
        <v>17</v>
      </c>
      <c r="D2939" t="inlineStr">
        <is>
          <t>S17</t>
        </is>
      </c>
      <c r="E2939" t="inlineStr">
        <is>
          <t>Nexa Martinique (S17)</t>
        </is>
      </c>
      <c r="F2939" t="inlineStr">
        <is>
          <t>Pháp</t>
        </is>
      </c>
      <c r="G2939" t="inlineStr">
        <is>
          <t>POS</t>
        </is>
      </c>
      <c r="H2939" s="42" t="n">
        <v>2604</v>
      </c>
      <c r="I2939" s="42" t="n">
        <v>0</v>
      </c>
      <c r="J2939" s="42" t="n">
        <v>2604</v>
      </c>
      <c r="K2939" s="42" t="n">
        <v>1138.1</v>
      </c>
      <c r="L2939" s="42" t="n">
        <v>1</v>
      </c>
      <c r="M2939" s="42" t="n">
        <v>7</v>
      </c>
      <c r="N2939" s="42" t="n">
        <v>1465.9</v>
      </c>
      <c r="O2939" s="42" t="n">
        <v>2604</v>
      </c>
      <c r="P2939" s="42" t="n">
        <v>0</v>
      </c>
      <c r="Q2939" s="42" t="n">
        <v>0</v>
      </c>
      <c r="R2939" s="42" t="n">
        <v>0</v>
      </c>
      <c r="S2939" s="42">
        <f>N2939-(J2939-K2939)</f>
        <v/>
      </c>
      <c r="T2939">
        <f>IF(N2939=0,0,IF(AND(ABS(S2939)&gt;Calc!$B$8,ABS(S2939)/ABS(N2939)&gt;Calc!$B$9),1,0))</f>
        <v/>
      </c>
      <c r="U2939">
        <f>IF(AND(A2939=Calc!$B$3,OR(Calc!$B$6="*",G2939=Calc!$B$6),OR(Calc!$B$7="*",F2939=Calc!$B$7)),1,0)</f>
        <v/>
      </c>
      <c r="V2939">
        <f>IF(AND(U2939=1,J2939&gt;0),J2939+ROW()/1000000,0)</f>
        <v/>
      </c>
      <c r="W2939">
        <f>IF(AND(U2939=1,OR(N2939&lt;&gt;0,J2939&lt;&gt;0)),ABS(S2939)+ROW()/1000000,0)</f>
        <v/>
      </c>
      <c r="X2939">
        <f>IF(AND(U2939=1,T2939=1,C2939&lt;&gt;0),ABS(S2939)+ROW()/1000000,0)</f>
        <v/>
      </c>
    </row>
    <row r="2940">
      <c r="A2940" t="n">
        <v>202102</v>
      </c>
      <c r="B2940" t="inlineStr">
        <is>
          <t>02/2021</t>
        </is>
      </c>
      <c r="C2940" t="n">
        <v>18</v>
      </c>
      <c r="D2940" t="inlineStr">
        <is>
          <t>S18</t>
        </is>
      </c>
      <c r="E2940" t="inlineStr">
        <is>
          <t>Nexa Mayotte (S18)</t>
        </is>
      </c>
      <c r="F2940" t="inlineStr">
        <is>
          <t>Pháp</t>
        </is>
      </c>
      <c r="G2940" t="inlineStr">
        <is>
          <t>POS</t>
        </is>
      </c>
      <c r="H2940" s="42" t="n">
        <v>4092.69</v>
      </c>
      <c r="I2940" s="42" t="n">
        <v>0</v>
      </c>
      <c r="J2940" s="42" t="n">
        <v>4092.69</v>
      </c>
      <c r="K2940" s="42" t="n">
        <v>0</v>
      </c>
      <c r="L2940" s="42" t="n">
        <v>1</v>
      </c>
      <c r="M2940" s="42" t="n">
        <v>18</v>
      </c>
      <c r="N2940" s="42" t="n">
        <v>4092.69</v>
      </c>
      <c r="O2940" s="42" t="n">
        <v>4092.69</v>
      </c>
      <c r="P2940" s="42" t="n">
        <v>0</v>
      </c>
      <c r="Q2940" s="42" t="n">
        <v>0</v>
      </c>
      <c r="R2940" s="42" t="n">
        <v>0</v>
      </c>
      <c r="S2940" s="42">
        <f>N2940-(J2940-K2940)</f>
        <v/>
      </c>
      <c r="T2940">
        <f>IF(N2940=0,0,IF(AND(ABS(S2940)&gt;Calc!$B$8,ABS(S2940)/ABS(N2940)&gt;Calc!$B$9),1,0))</f>
        <v/>
      </c>
      <c r="U2940">
        <f>IF(AND(A2940=Calc!$B$3,OR(Calc!$B$6="*",G2940=Calc!$B$6),OR(Calc!$B$7="*",F2940=Calc!$B$7)),1,0)</f>
        <v/>
      </c>
      <c r="V2940">
        <f>IF(AND(U2940=1,J2940&gt;0),J2940+ROW()/1000000,0)</f>
        <v/>
      </c>
      <c r="W2940">
        <f>IF(AND(U2940=1,OR(N2940&lt;&gt;0,J2940&lt;&gt;0)),ABS(S2940)+ROW()/1000000,0)</f>
        <v/>
      </c>
      <c r="X2940">
        <f>IF(AND(U2940=1,T2940=1,C2940&lt;&gt;0),ABS(S2940)+ROW()/1000000,0)</f>
        <v/>
      </c>
    </row>
    <row r="2941">
      <c r="A2941" t="n">
        <v>202102</v>
      </c>
      <c r="B2941" t="inlineStr">
        <is>
          <t>02/2021</t>
        </is>
      </c>
      <c r="C2941" t="n">
        <v>19</v>
      </c>
      <c r="D2941" t="inlineStr">
        <is>
          <t>S19</t>
        </is>
      </c>
      <c r="E2941" t="inlineStr">
        <is>
          <t>Nexa Berlin (S19)</t>
        </is>
      </c>
      <c r="F2941" t="inlineStr">
        <is>
          <t>Đức</t>
        </is>
      </c>
      <c r="G2941" t="inlineStr">
        <is>
          <t>POS</t>
        </is>
      </c>
      <c r="H2941" s="42" t="n">
        <v>13312.83</v>
      </c>
      <c r="I2941" s="42" t="n">
        <v>0</v>
      </c>
      <c r="J2941" s="42" t="n">
        <v>13312.83</v>
      </c>
      <c r="K2941" s="42" t="n">
        <v>0</v>
      </c>
      <c r="L2941" s="42" t="n">
        <v>1</v>
      </c>
      <c r="M2941" s="42" t="n">
        <v>13</v>
      </c>
      <c r="N2941" s="42" t="n">
        <v>13312.83</v>
      </c>
      <c r="O2941" s="42" t="n">
        <v>13312.83</v>
      </c>
      <c r="P2941" s="42" t="n">
        <v>2</v>
      </c>
      <c r="Q2941" s="42" t="n">
        <v>0</v>
      </c>
      <c r="R2941" s="42" t="n">
        <v>0</v>
      </c>
      <c r="S2941" s="42">
        <f>N2941-(J2941-K2941)</f>
        <v/>
      </c>
      <c r="T2941">
        <f>IF(N2941=0,0,IF(AND(ABS(S2941)&gt;Calc!$B$8,ABS(S2941)/ABS(N2941)&gt;Calc!$B$9),1,0))</f>
        <v/>
      </c>
      <c r="U2941">
        <f>IF(AND(A2941=Calc!$B$3,OR(Calc!$B$6="*",G2941=Calc!$B$6),OR(Calc!$B$7="*",F2941=Calc!$B$7)),1,0)</f>
        <v/>
      </c>
      <c r="V2941">
        <f>IF(AND(U2941=1,J2941&gt;0),J2941+ROW()/1000000,0)</f>
        <v/>
      </c>
      <c r="W2941">
        <f>IF(AND(U2941=1,OR(N2941&lt;&gt;0,J2941&lt;&gt;0)),ABS(S2941)+ROW()/1000000,0)</f>
        <v/>
      </c>
      <c r="X2941">
        <f>IF(AND(U2941=1,T2941=1,C2941&lt;&gt;0),ABS(S2941)+ROW()/1000000,0)</f>
        <v/>
      </c>
    </row>
    <row r="2942">
      <c r="A2942" t="n">
        <v>202102</v>
      </c>
      <c r="B2942" t="inlineStr">
        <is>
          <t>02/2021</t>
        </is>
      </c>
      <c r="C2942" t="n">
        <v>22</v>
      </c>
      <c r="D2942" t="inlineStr">
        <is>
          <t>S22</t>
        </is>
      </c>
      <c r="E2942" t="inlineStr">
        <is>
          <t>Nexa Freistaat Thüringen (S22)</t>
        </is>
      </c>
      <c r="F2942" t="inlineStr">
        <is>
          <t>Đức</t>
        </is>
      </c>
      <c r="G2942" t="inlineStr">
        <is>
          <t>POS</t>
        </is>
      </c>
      <c r="H2942" s="42" t="n">
        <v>2320.92</v>
      </c>
      <c r="I2942" s="42" t="n">
        <v>0</v>
      </c>
      <c r="J2942" s="42" t="n">
        <v>2320.92</v>
      </c>
      <c r="K2942" s="42" t="n">
        <v>0</v>
      </c>
      <c r="L2942" s="42" t="n">
        <v>2</v>
      </c>
      <c r="M2942" s="42" t="n">
        <v>12</v>
      </c>
      <c r="N2942" s="42" t="n">
        <v>2320.92</v>
      </c>
      <c r="O2942" s="42" t="n">
        <v>2320.92</v>
      </c>
      <c r="P2942" s="42" t="n">
        <v>0</v>
      </c>
      <c r="Q2942" s="42" t="n">
        <v>0</v>
      </c>
      <c r="R2942" s="42" t="n">
        <v>0</v>
      </c>
      <c r="S2942" s="42">
        <f>N2942-(J2942-K2942)</f>
        <v/>
      </c>
      <c r="T2942">
        <f>IF(N2942=0,0,IF(AND(ABS(S2942)&gt;Calc!$B$8,ABS(S2942)/ABS(N2942)&gt;Calc!$B$9),1,0))</f>
        <v/>
      </c>
      <c r="U2942">
        <f>IF(AND(A2942=Calc!$B$3,OR(Calc!$B$6="*",G2942=Calc!$B$6),OR(Calc!$B$7="*",F2942=Calc!$B$7)),1,0)</f>
        <v/>
      </c>
      <c r="V2942">
        <f>IF(AND(U2942=1,J2942&gt;0),J2942+ROW()/1000000,0)</f>
        <v/>
      </c>
      <c r="W2942">
        <f>IF(AND(U2942=1,OR(N2942&lt;&gt;0,J2942&lt;&gt;0)),ABS(S2942)+ROW()/1000000,0)</f>
        <v/>
      </c>
      <c r="X2942">
        <f>IF(AND(U2942=1,T2942=1,C2942&lt;&gt;0),ABS(S2942)+ROW()/1000000,0)</f>
        <v/>
      </c>
    </row>
    <row r="2943">
      <c r="A2943" t="n">
        <v>202102</v>
      </c>
      <c r="B2943" t="inlineStr">
        <is>
          <t>02/2021</t>
        </is>
      </c>
      <c r="C2943" t="n">
        <v>24</v>
      </c>
      <c r="D2943" t="inlineStr">
        <is>
          <t>S24</t>
        </is>
      </c>
      <c r="E2943" t="inlineStr">
        <is>
          <t>Nexa Hessen (S24)</t>
        </is>
      </c>
      <c r="F2943" t="inlineStr">
        <is>
          <t>Đức</t>
        </is>
      </c>
      <c r="G2943" t="inlineStr">
        <is>
          <t>POS</t>
        </is>
      </c>
      <c r="H2943" s="42" t="n">
        <v>880.83</v>
      </c>
      <c r="I2943" s="42" t="n">
        <v>0</v>
      </c>
      <c r="J2943" s="42" t="n">
        <v>880.83</v>
      </c>
      <c r="K2943" s="42" t="n">
        <v>0</v>
      </c>
      <c r="L2943" s="42" t="n">
        <v>2</v>
      </c>
      <c r="M2943" s="42" t="n">
        <v>9</v>
      </c>
      <c r="N2943" s="42" t="n">
        <v>880.83</v>
      </c>
      <c r="O2943" s="42" t="n">
        <v>880.83</v>
      </c>
      <c r="P2943" s="42" t="n">
        <v>0</v>
      </c>
      <c r="Q2943" s="42" t="n">
        <v>0</v>
      </c>
      <c r="R2943" s="42" t="n">
        <v>0</v>
      </c>
      <c r="S2943" s="42">
        <f>N2943-(J2943-K2943)</f>
        <v/>
      </c>
      <c r="T2943">
        <f>IF(N2943=0,0,IF(AND(ABS(S2943)&gt;Calc!$B$8,ABS(S2943)/ABS(N2943)&gt;Calc!$B$9),1,0))</f>
        <v/>
      </c>
      <c r="U2943">
        <f>IF(AND(A2943=Calc!$B$3,OR(Calc!$B$6="*",G2943=Calc!$B$6),OR(Calc!$B$7="*",F2943=Calc!$B$7)),1,0)</f>
        <v/>
      </c>
      <c r="V2943">
        <f>IF(AND(U2943=1,J2943&gt;0),J2943+ROW()/1000000,0)</f>
        <v/>
      </c>
      <c r="W2943">
        <f>IF(AND(U2943=1,OR(N2943&lt;&gt;0,J2943&lt;&gt;0)),ABS(S2943)+ROW()/1000000,0)</f>
        <v/>
      </c>
      <c r="X2943">
        <f>IF(AND(U2943=1,T2943=1,C2943&lt;&gt;0),ABS(S2943)+ROW()/1000000,0)</f>
        <v/>
      </c>
    </row>
    <row r="2944">
      <c r="A2944" t="n">
        <v>202102</v>
      </c>
      <c r="B2944" t="inlineStr">
        <is>
          <t>02/2021</t>
        </is>
      </c>
      <c r="C2944" t="n">
        <v>26</v>
      </c>
      <c r="D2944" t="inlineStr">
        <is>
          <t>S26</t>
        </is>
      </c>
      <c r="E2944" t="inlineStr">
        <is>
          <t>Nexa Saarland (S26)</t>
        </is>
      </c>
      <c r="F2944" t="inlineStr">
        <is>
          <t>Đức</t>
        </is>
      </c>
      <c r="G2944" t="inlineStr">
        <is>
          <t>POS</t>
        </is>
      </c>
      <c r="H2944" s="42" t="n">
        <v>10331.46</v>
      </c>
      <c r="I2944" s="42" t="n">
        <v>0</v>
      </c>
      <c r="J2944" s="42" t="n">
        <v>10331.46</v>
      </c>
      <c r="K2944" s="42" t="n">
        <v>0</v>
      </c>
      <c r="L2944" s="42" t="n">
        <v>2</v>
      </c>
      <c r="M2944" s="42" t="n">
        <v>26</v>
      </c>
      <c r="N2944" s="42" t="n">
        <v>10331.46</v>
      </c>
      <c r="O2944" s="42" t="n">
        <v>10331.46</v>
      </c>
      <c r="P2944" s="42" t="n">
        <v>0</v>
      </c>
      <c r="Q2944" s="42" t="n">
        <v>0</v>
      </c>
      <c r="R2944" s="42" t="n">
        <v>0</v>
      </c>
      <c r="S2944" s="42">
        <f>N2944-(J2944-K2944)</f>
        <v/>
      </c>
      <c r="T2944">
        <f>IF(N2944=0,0,IF(AND(ABS(S2944)&gt;Calc!$B$8,ABS(S2944)/ABS(N2944)&gt;Calc!$B$9),1,0))</f>
        <v/>
      </c>
      <c r="U2944">
        <f>IF(AND(A2944=Calc!$B$3,OR(Calc!$B$6="*",G2944=Calc!$B$6),OR(Calc!$B$7="*",F2944=Calc!$B$7)),1,0)</f>
        <v/>
      </c>
      <c r="V2944">
        <f>IF(AND(U2944=1,J2944&gt;0),J2944+ROW()/1000000,0)</f>
        <v/>
      </c>
      <c r="W2944">
        <f>IF(AND(U2944=1,OR(N2944&lt;&gt;0,J2944&lt;&gt;0)),ABS(S2944)+ROW()/1000000,0)</f>
        <v/>
      </c>
      <c r="X2944">
        <f>IF(AND(U2944=1,T2944=1,C2944&lt;&gt;0),ABS(S2944)+ROW()/1000000,0)</f>
        <v/>
      </c>
    </row>
    <row r="2945">
      <c r="A2945" t="n">
        <v>202102</v>
      </c>
      <c r="B2945" t="inlineStr">
        <is>
          <t>02/2021</t>
        </is>
      </c>
      <c r="C2945" t="n">
        <v>29</v>
      </c>
      <c r="D2945" t="inlineStr">
        <is>
          <t>S29</t>
        </is>
      </c>
      <c r="E2945" t="inlineStr">
        <is>
          <t>Nexa Enna (S29)</t>
        </is>
      </c>
      <c r="F2945" t="inlineStr">
        <is>
          <t>Ý</t>
        </is>
      </c>
      <c r="G2945" t="inlineStr">
        <is>
          <t>POS</t>
        </is>
      </c>
      <c r="H2945" s="42" t="n">
        <v>8348.610000000001</v>
      </c>
      <c r="I2945" s="42" t="n">
        <v>0</v>
      </c>
      <c r="J2945" s="42" t="n">
        <v>8348.610000000001</v>
      </c>
      <c r="K2945" s="42" t="n">
        <v>0</v>
      </c>
      <c r="L2945" s="42" t="n">
        <v>5</v>
      </c>
      <c r="M2945" s="42" t="n">
        <v>58</v>
      </c>
      <c r="N2945" s="42" t="n">
        <v>8348.610000000001</v>
      </c>
      <c r="O2945" s="42" t="n">
        <v>8348.610000000001</v>
      </c>
      <c r="P2945" s="42" t="n">
        <v>0</v>
      </c>
      <c r="Q2945" s="42" t="n">
        <v>0</v>
      </c>
      <c r="R2945" s="42" t="n">
        <v>0</v>
      </c>
      <c r="S2945" s="42">
        <f>N2945-(J2945-K2945)</f>
        <v/>
      </c>
      <c r="T2945">
        <f>IF(N2945=0,0,IF(AND(ABS(S2945)&gt;Calc!$B$8,ABS(S2945)/ABS(N2945)&gt;Calc!$B$9),1,0))</f>
        <v/>
      </c>
      <c r="U2945">
        <f>IF(AND(A2945=Calc!$B$3,OR(Calc!$B$6="*",G2945=Calc!$B$6),OR(Calc!$B$7="*",F2945=Calc!$B$7)),1,0)</f>
        <v/>
      </c>
      <c r="V2945">
        <f>IF(AND(U2945=1,J2945&gt;0),J2945+ROW()/1000000,0)</f>
        <v/>
      </c>
      <c r="W2945">
        <f>IF(AND(U2945=1,OR(N2945&lt;&gt;0,J2945&lt;&gt;0)),ABS(S2945)+ROW()/1000000,0)</f>
        <v/>
      </c>
      <c r="X2945">
        <f>IF(AND(U2945=1,T2945=1,C2945&lt;&gt;0),ABS(S2945)+ROW()/1000000,0)</f>
        <v/>
      </c>
    </row>
    <row r="2946">
      <c r="A2946" t="n">
        <v>202102</v>
      </c>
      <c r="B2946" t="inlineStr">
        <is>
          <t>02/2021</t>
        </is>
      </c>
      <c r="C2946" t="n">
        <v>30</v>
      </c>
      <c r="D2946" t="inlineStr">
        <is>
          <t>S30</t>
        </is>
      </c>
      <c r="E2946" t="inlineStr">
        <is>
          <t>Nexa Pesaro (S30)</t>
        </is>
      </c>
      <c r="F2946" t="inlineStr">
        <is>
          <t>Ý</t>
        </is>
      </c>
      <c r="G2946" t="inlineStr">
        <is>
          <t>POS</t>
        </is>
      </c>
      <c r="H2946" s="42" t="n">
        <v>6803.91</v>
      </c>
      <c r="I2946" s="42" t="n">
        <v>0</v>
      </c>
      <c r="J2946" s="42" t="n">
        <v>6803.91</v>
      </c>
      <c r="K2946" s="42" t="n">
        <v>0</v>
      </c>
      <c r="L2946" s="42" t="n">
        <v>1</v>
      </c>
      <c r="M2946" s="42" t="n">
        <v>18</v>
      </c>
      <c r="N2946" s="42" t="n">
        <v>6803.91</v>
      </c>
      <c r="O2946" s="42" t="n">
        <v>6803.91</v>
      </c>
      <c r="P2946" s="42" t="n">
        <v>0</v>
      </c>
      <c r="Q2946" s="42" t="n">
        <v>0</v>
      </c>
      <c r="R2946" s="42" t="n">
        <v>0</v>
      </c>
      <c r="S2946" s="42">
        <f>N2946-(J2946-K2946)</f>
        <v/>
      </c>
      <c r="T2946">
        <f>IF(N2946=0,0,IF(AND(ABS(S2946)&gt;Calc!$B$8,ABS(S2946)/ABS(N2946)&gt;Calc!$B$9),1,0))</f>
        <v/>
      </c>
      <c r="U2946">
        <f>IF(AND(A2946=Calc!$B$3,OR(Calc!$B$6="*",G2946=Calc!$B$6),OR(Calc!$B$7="*",F2946=Calc!$B$7)),1,0)</f>
        <v/>
      </c>
      <c r="V2946">
        <f>IF(AND(U2946=1,J2946&gt;0),J2946+ROW()/1000000,0)</f>
        <v/>
      </c>
      <c r="W2946">
        <f>IF(AND(U2946=1,OR(N2946&lt;&gt;0,J2946&lt;&gt;0)),ABS(S2946)+ROW()/1000000,0)</f>
        <v/>
      </c>
      <c r="X2946">
        <f>IF(AND(U2946=1,T2946=1,C2946&lt;&gt;0),ABS(S2946)+ROW()/1000000,0)</f>
        <v/>
      </c>
    </row>
    <row r="2947">
      <c r="A2947" t="n">
        <v>202102</v>
      </c>
      <c r="B2947" t="inlineStr">
        <is>
          <t>02/2021</t>
        </is>
      </c>
      <c r="C2947" t="n">
        <v>31</v>
      </c>
      <c r="D2947" t="inlineStr">
        <is>
          <t>S31</t>
        </is>
      </c>
      <c r="E2947" t="inlineStr">
        <is>
          <t>Nexa Drenthe (S31)</t>
        </is>
      </c>
      <c r="F2947" t="inlineStr">
        <is>
          <t>Hà Lan</t>
        </is>
      </c>
      <c r="G2947" t="inlineStr">
        <is>
          <t>POS</t>
        </is>
      </c>
      <c r="H2947" s="42" t="n">
        <v>1808.63</v>
      </c>
      <c r="I2947" s="42" t="n">
        <v>0</v>
      </c>
      <c r="J2947" s="42" t="n">
        <v>1808.63</v>
      </c>
      <c r="K2947" s="42" t="n">
        <v>0</v>
      </c>
      <c r="L2947" s="42" t="n">
        <v>2</v>
      </c>
      <c r="M2947" s="42" t="n">
        <v>26</v>
      </c>
      <c r="N2947" s="42" t="n">
        <v>1808.63</v>
      </c>
      <c r="O2947" s="42" t="n">
        <v>1808.63</v>
      </c>
      <c r="P2947" s="42" t="n">
        <v>0</v>
      </c>
      <c r="Q2947" s="42" t="n">
        <v>0</v>
      </c>
      <c r="R2947" s="42" t="n">
        <v>0</v>
      </c>
      <c r="S2947" s="42">
        <f>N2947-(J2947-K2947)</f>
        <v/>
      </c>
      <c r="T2947">
        <f>IF(N2947=0,0,IF(AND(ABS(S2947)&gt;Calc!$B$8,ABS(S2947)/ABS(N2947)&gt;Calc!$B$9),1,0))</f>
        <v/>
      </c>
      <c r="U2947">
        <f>IF(AND(A2947=Calc!$B$3,OR(Calc!$B$6="*",G2947=Calc!$B$6),OR(Calc!$B$7="*",F2947=Calc!$B$7)),1,0)</f>
        <v/>
      </c>
      <c r="V2947">
        <f>IF(AND(U2947=1,J2947&gt;0),J2947+ROW()/1000000,0)</f>
        <v/>
      </c>
      <c r="W2947">
        <f>IF(AND(U2947=1,OR(N2947&lt;&gt;0,J2947&lt;&gt;0)),ABS(S2947)+ROW()/1000000,0)</f>
        <v/>
      </c>
      <c r="X2947">
        <f>IF(AND(U2947=1,T2947=1,C2947&lt;&gt;0),ABS(S2947)+ROW()/1000000,0)</f>
        <v/>
      </c>
    </row>
    <row r="2948">
      <c r="A2948" t="n">
        <v>202102</v>
      </c>
      <c r="B2948" t="inlineStr">
        <is>
          <t>02/2021</t>
        </is>
      </c>
      <c r="C2948" t="n">
        <v>32</v>
      </c>
      <c r="D2948" t="inlineStr">
        <is>
          <t>S32</t>
        </is>
      </c>
      <c r="E2948" t="inlineStr">
        <is>
          <t>Nexa Flevoland (S32)</t>
        </is>
      </c>
      <c r="F2948" t="inlineStr">
        <is>
          <t>Hà Lan</t>
        </is>
      </c>
      <c r="G2948" t="inlineStr">
        <is>
          <t>POS</t>
        </is>
      </c>
      <c r="H2948" s="42" t="n">
        <v>9446.940000000001</v>
      </c>
      <c r="I2948" s="42" t="n">
        <v>0</v>
      </c>
      <c r="J2948" s="42" t="n">
        <v>9446.940000000001</v>
      </c>
      <c r="K2948" s="42" t="n">
        <v>0</v>
      </c>
      <c r="L2948" s="42" t="n">
        <v>3</v>
      </c>
      <c r="M2948" s="42" t="n">
        <v>40</v>
      </c>
      <c r="N2948" s="42" t="n">
        <v>9446.940000000001</v>
      </c>
      <c r="O2948" s="42" t="n">
        <v>9446.940000000001</v>
      </c>
      <c r="P2948" s="42" t="n">
        <v>0</v>
      </c>
      <c r="Q2948" s="42" t="n">
        <v>0</v>
      </c>
      <c r="R2948" s="42" t="n">
        <v>0</v>
      </c>
      <c r="S2948" s="42">
        <f>N2948-(J2948-K2948)</f>
        <v/>
      </c>
      <c r="T2948">
        <f>IF(N2948=0,0,IF(AND(ABS(S2948)&gt;Calc!$B$8,ABS(S2948)/ABS(N2948)&gt;Calc!$B$9),1,0))</f>
        <v/>
      </c>
      <c r="U2948">
        <f>IF(AND(A2948=Calc!$B$3,OR(Calc!$B$6="*",G2948=Calc!$B$6),OR(Calc!$B$7="*",F2948=Calc!$B$7)),1,0)</f>
        <v/>
      </c>
      <c r="V2948">
        <f>IF(AND(U2948=1,J2948&gt;0),J2948+ROW()/1000000,0)</f>
        <v/>
      </c>
      <c r="W2948">
        <f>IF(AND(U2948=1,OR(N2948&lt;&gt;0,J2948&lt;&gt;0)),ABS(S2948)+ROW()/1000000,0)</f>
        <v/>
      </c>
      <c r="X2948">
        <f>IF(AND(U2948=1,T2948=1,C2948&lt;&gt;0),ABS(S2948)+ROW()/1000000,0)</f>
        <v/>
      </c>
    </row>
    <row r="2949">
      <c r="A2949" t="n">
        <v>202102</v>
      </c>
      <c r="B2949" t="inlineStr">
        <is>
          <t>02/2021</t>
        </is>
      </c>
      <c r="C2949" t="n">
        <v>33</v>
      </c>
      <c r="D2949" t="inlineStr">
        <is>
          <t>S33</t>
        </is>
      </c>
      <c r="E2949" t="inlineStr">
        <is>
          <t>Nexa Friesland (S33)</t>
        </is>
      </c>
      <c r="F2949" t="inlineStr">
        <is>
          <t>Hà Lan</t>
        </is>
      </c>
      <c r="G2949" t="inlineStr">
        <is>
          <t>POS</t>
        </is>
      </c>
      <c r="H2949" s="42" t="n">
        <v>713.97</v>
      </c>
      <c r="I2949" s="42" t="n">
        <v>0</v>
      </c>
      <c r="J2949" s="42" t="n">
        <v>713.97</v>
      </c>
      <c r="K2949" s="42" t="n">
        <v>0</v>
      </c>
      <c r="L2949" s="42" t="n">
        <v>1</v>
      </c>
      <c r="M2949" s="42" t="n">
        <v>4</v>
      </c>
      <c r="N2949" s="42" t="n">
        <v>713.97</v>
      </c>
      <c r="O2949" s="42" t="n">
        <v>713.97</v>
      </c>
      <c r="P2949" s="42" t="n">
        <v>0</v>
      </c>
      <c r="Q2949" s="42" t="n">
        <v>0</v>
      </c>
      <c r="R2949" s="42" t="n">
        <v>0</v>
      </c>
      <c r="S2949" s="42">
        <f>N2949-(J2949-K2949)</f>
        <v/>
      </c>
      <c r="T2949">
        <f>IF(N2949=0,0,IF(AND(ABS(S2949)&gt;Calc!$B$8,ABS(S2949)/ABS(N2949)&gt;Calc!$B$9),1,0))</f>
        <v/>
      </c>
      <c r="U2949">
        <f>IF(AND(A2949=Calc!$B$3,OR(Calc!$B$6="*",G2949=Calc!$B$6),OR(Calc!$B$7="*",F2949=Calc!$B$7)),1,0)</f>
        <v/>
      </c>
      <c r="V2949">
        <f>IF(AND(U2949=1,J2949&gt;0),J2949+ROW()/1000000,0)</f>
        <v/>
      </c>
      <c r="W2949">
        <f>IF(AND(U2949=1,OR(N2949&lt;&gt;0,J2949&lt;&gt;0)),ABS(S2949)+ROW()/1000000,0)</f>
        <v/>
      </c>
      <c r="X2949">
        <f>IF(AND(U2949=1,T2949=1,C2949&lt;&gt;0),ABS(S2949)+ROW()/1000000,0)</f>
        <v/>
      </c>
    </row>
    <row r="2950">
      <c r="A2950" t="n">
        <v>202102</v>
      </c>
      <c r="B2950" t="inlineStr">
        <is>
          <t>02/2021</t>
        </is>
      </c>
      <c r="C2950" t="n">
        <v>34</v>
      </c>
      <c r="D2950" t="inlineStr">
        <is>
          <t>S34</t>
        </is>
      </c>
      <c r="E2950" t="inlineStr">
        <is>
          <t>Nexa Groningen (S34)</t>
        </is>
      </c>
      <c r="F2950" t="inlineStr">
        <is>
          <t>Hà Lan</t>
        </is>
      </c>
      <c r="G2950" t="inlineStr">
        <is>
          <t>POS</t>
        </is>
      </c>
      <c r="H2950" s="42" t="n">
        <v>0</v>
      </c>
      <c r="I2950" s="42" t="n">
        <v>0</v>
      </c>
      <c r="J2950" s="42" t="n">
        <v>0</v>
      </c>
      <c r="K2950" s="42" t="n">
        <v>0</v>
      </c>
      <c r="L2950" s="42" t="n">
        <v>0</v>
      </c>
      <c r="M2950" s="42" t="n">
        <v>0</v>
      </c>
      <c r="N2950" s="42" t="n">
        <v>0</v>
      </c>
      <c r="O2950" s="42" t="n">
        <v>0</v>
      </c>
      <c r="P2950" s="42" t="n">
        <v>1</v>
      </c>
      <c r="Q2950" s="42" t="n">
        <v>0</v>
      </c>
      <c r="R2950" s="42" t="n">
        <v>0</v>
      </c>
      <c r="S2950" s="42">
        <f>N2950-(J2950-K2950)</f>
        <v/>
      </c>
      <c r="T2950">
        <f>IF(N2950=0,0,IF(AND(ABS(S2950)&gt;Calc!$B$8,ABS(S2950)/ABS(N2950)&gt;Calc!$B$9),1,0))</f>
        <v/>
      </c>
      <c r="U2950">
        <f>IF(AND(A2950=Calc!$B$3,OR(Calc!$B$6="*",G2950=Calc!$B$6),OR(Calc!$B$7="*",F2950=Calc!$B$7)),1,0)</f>
        <v/>
      </c>
      <c r="V2950">
        <f>IF(AND(U2950=1,J2950&gt;0),J2950+ROW()/1000000,0)</f>
        <v/>
      </c>
      <c r="W2950">
        <f>IF(AND(U2950=1,OR(N2950&lt;&gt;0,J2950&lt;&gt;0)),ABS(S2950)+ROW()/1000000,0)</f>
        <v/>
      </c>
      <c r="X2950">
        <f>IF(AND(U2950=1,T2950=1,C2950&lt;&gt;0),ABS(S2950)+ROW()/1000000,0)</f>
        <v/>
      </c>
    </row>
    <row r="2951">
      <c r="A2951" t="n">
        <v>202102</v>
      </c>
      <c r="B2951" t="inlineStr">
        <is>
          <t>02/2021</t>
        </is>
      </c>
      <c r="C2951" t="n">
        <v>36</v>
      </c>
      <c r="D2951" t="inlineStr">
        <is>
          <t>S36</t>
        </is>
      </c>
      <c r="E2951" t="inlineStr">
        <is>
          <t>Nexa Armagh (S36)</t>
        </is>
      </c>
      <c r="F2951" t="inlineStr">
        <is>
          <t>Anh</t>
        </is>
      </c>
      <c r="G2951" t="inlineStr">
        <is>
          <t>POS</t>
        </is>
      </c>
      <c r="H2951" s="42" t="n">
        <v>4719.99</v>
      </c>
      <c r="I2951" s="42" t="n">
        <v>0</v>
      </c>
      <c r="J2951" s="42" t="n">
        <v>4719.99</v>
      </c>
      <c r="K2951" s="42" t="n">
        <v>109.99</v>
      </c>
      <c r="L2951" s="42" t="n">
        <v>3</v>
      </c>
      <c r="M2951" s="42" t="n">
        <v>21</v>
      </c>
      <c r="N2951" s="42" t="n">
        <v>4610</v>
      </c>
      <c r="O2951" s="42" t="n">
        <v>4719.99</v>
      </c>
      <c r="P2951" s="42" t="n">
        <v>0</v>
      </c>
      <c r="Q2951" s="42" t="n">
        <v>0</v>
      </c>
      <c r="R2951" s="42" t="n">
        <v>0</v>
      </c>
      <c r="S2951" s="42">
        <f>N2951-(J2951-K2951)</f>
        <v/>
      </c>
      <c r="T2951">
        <f>IF(N2951=0,0,IF(AND(ABS(S2951)&gt;Calc!$B$8,ABS(S2951)/ABS(N2951)&gt;Calc!$B$9),1,0))</f>
        <v/>
      </c>
      <c r="U2951">
        <f>IF(AND(A2951=Calc!$B$3,OR(Calc!$B$6="*",G2951=Calc!$B$6),OR(Calc!$B$7="*",F2951=Calc!$B$7)),1,0)</f>
        <v/>
      </c>
      <c r="V2951">
        <f>IF(AND(U2951=1,J2951&gt;0),J2951+ROW()/1000000,0)</f>
        <v/>
      </c>
      <c r="W2951">
        <f>IF(AND(U2951=1,OR(N2951&lt;&gt;0,J2951&lt;&gt;0)),ABS(S2951)+ROW()/1000000,0)</f>
        <v/>
      </c>
      <c r="X2951">
        <f>IF(AND(U2951=1,T2951=1,C2951&lt;&gt;0),ABS(S2951)+ROW()/1000000,0)</f>
        <v/>
      </c>
    </row>
    <row r="2952">
      <c r="A2952" t="n">
        <v>202102</v>
      </c>
      <c r="B2952" t="inlineStr">
        <is>
          <t>02/2021</t>
        </is>
      </c>
      <c r="C2952" t="n">
        <v>37</v>
      </c>
      <c r="D2952" t="inlineStr">
        <is>
          <t>S37</t>
        </is>
      </c>
      <c r="E2952" t="inlineStr">
        <is>
          <t>Nexa Ayrshire (S37)</t>
        </is>
      </c>
      <c r="F2952" t="inlineStr">
        <is>
          <t>Anh</t>
        </is>
      </c>
      <c r="G2952" t="inlineStr">
        <is>
          <t>POS</t>
        </is>
      </c>
      <c r="H2952" s="42" t="n">
        <v>6056.29</v>
      </c>
      <c r="I2952" s="42" t="n">
        <v>0</v>
      </c>
      <c r="J2952" s="42" t="n">
        <v>6056.29</v>
      </c>
      <c r="K2952" s="42" t="n">
        <v>0</v>
      </c>
      <c r="L2952" s="42" t="n">
        <v>4</v>
      </c>
      <c r="M2952" s="42" t="n">
        <v>24</v>
      </c>
      <c r="N2952" s="42" t="n">
        <v>6056.29</v>
      </c>
      <c r="O2952" s="42" t="n">
        <v>6056.29</v>
      </c>
      <c r="P2952" s="42" t="n">
        <v>0</v>
      </c>
      <c r="Q2952" s="42" t="n">
        <v>0</v>
      </c>
      <c r="R2952" s="42" t="n">
        <v>0</v>
      </c>
      <c r="S2952" s="42">
        <f>N2952-(J2952-K2952)</f>
        <v/>
      </c>
      <c r="T2952">
        <f>IF(N2952=0,0,IF(AND(ABS(S2952)&gt;Calc!$B$8,ABS(S2952)/ABS(N2952)&gt;Calc!$B$9),1,0))</f>
        <v/>
      </c>
      <c r="U2952">
        <f>IF(AND(A2952=Calc!$B$3,OR(Calc!$B$6="*",G2952=Calc!$B$6),OR(Calc!$B$7="*",F2952=Calc!$B$7)),1,0)</f>
        <v/>
      </c>
      <c r="V2952">
        <f>IF(AND(U2952=1,J2952&gt;0),J2952+ROW()/1000000,0)</f>
        <v/>
      </c>
      <c r="W2952">
        <f>IF(AND(U2952=1,OR(N2952&lt;&gt;0,J2952&lt;&gt;0)),ABS(S2952)+ROW()/1000000,0)</f>
        <v/>
      </c>
      <c r="X2952">
        <f>IF(AND(U2952=1,T2952=1,C2952&lt;&gt;0),ABS(S2952)+ROW()/1000000,0)</f>
        <v/>
      </c>
    </row>
    <row r="2953">
      <c r="A2953" t="n">
        <v>202102</v>
      </c>
      <c r="B2953" t="inlineStr">
        <is>
          <t>02/2021</t>
        </is>
      </c>
      <c r="C2953" t="n">
        <v>39</v>
      </c>
      <c r="D2953" t="inlineStr">
        <is>
          <t>S39</t>
        </is>
      </c>
      <c r="E2953" t="inlineStr">
        <is>
          <t>Nexa Blaenau Gwent (S39)</t>
        </is>
      </c>
      <c r="F2953" t="inlineStr">
        <is>
          <t>Anh</t>
        </is>
      </c>
      <c r="G2953" t="inlineStr">
        <is>
          <t>POS</t>
        </is>
      </c>
      <c r="H2953" s="42" t="n">
        <v>2439.8</v>
      </c>
      <c r="I2953" s="42" t="n">
        <v>0</v>
      </c>
      <c r="J2953" s="42" t="n">
        <v>2439.8</v>
      </c>
      <c r="K2953" s="42" t="n">
        <v>0</v>
      </c>
      <c r="L2953" s="42" t="n">
        <v>4</v>
      </c>
      <c r="M2953" s="42" t="n">
        <v>8</v>
      </c>
      <c r="N2953" s="42" t="n">
        <v>2439.8</v>
      </c>
      <c r="O2953" s="42" t="n">
        <v>2439.8</v>
      </c>
      <c r="P2953" s="42" t="n">
        <v>0</v>
      </c>
      <c r="Q2953" s="42" t="n">
        <v>0</v>
      </c>
      <c r="R2953" s="42" t="n">
        <v>0</v>
      </c>
      <c r="S2953" s="42">
        <f>N2953-(J2953-K2953)</f>
        <v/>
      </c>
      <c r="T2953">
        <f>IF(N2953=0,0,IF(AND(ABS(S2953)&gt;Calc!$B$8,ABS(S2953)/ABS(N2953)&gt;Calc!$B$9),1,0))</f>
        <v/>
      </c>
      <c r="U2953">
        <f>IF(AND(A2953=Calc!$B$3,OR(Calc!$B$6="*",G2953=Calc!$B$6),OR(Calc!$B$7="*",F2953=Calc!$B$7)),1,0)</f>
        <v/>
      </c>
      <c r="V2953">
        <f>IF(AND(U2953=1,J2953&gt;0),J2953+ROW()/1000000,0)</f>
        <v/>
      </c>
      <c r="W2953">
        <f>IF(AND(U2953=1,OR(N2953&lt;&gt;0,J2953&lt;&gt;0)),ABS(S2953)+ROW()/1000000,0)</f>
        <v/>
      </c>
      <c r="X2953">
        <f>IF(AND(U2953=1,T2953=1,C2953&lt;&gt;0),ABS(S2953)+ROW()/1000000,0)</f>
        <v/>
      </c>
    </row>
    <row r="2954">
      <c r="A2954" t="n">
        <v>202102</v>
      </c>
      <c r="B2954" t="inlineStr">
        <is>
          <t>02/2021</t>
        </is>
      </c>
      <c r="C2954" t="n">
        <v>40</v>
      </c>
      <c r="D2954" t="inlineStr">
        <is>
          <t>S40</t>
        </is>
      </c>
      <c r="E2954" t="inlineStr">
        <is>
          <t>Nexa Dungannon and South Tyrone (S40)</t>
        </is>
      </c>
      <c r="F2954" t="inlineStr">
        <is>
          <t>Anh</t>
        </is>
      </c>
      <c r="G2954" t="inlineStr">
        <is>
          <t>POS</t>
        </is>
      </c>
      <c r="H2954" s="42" t="n">
        <v>7587.63</v>
      </c>
      <c r="I2954" s="42" t="n">
        <v>0</v>
      </c>
      <c r="J2954" s="42" t="n">
        <v>7587.63</v>
      </c>
      <c r="K2954" s="42" t="n">
        <v>0</v>
      </c>
      <c r="L2954" s="42" t="n">
        <v>3</v>
      </c>
      <c r="M2954" s="42" t="n">
        <v>28</v>
      </c>
      <c r="N2954" s="42" t="n">
        <v>7587.63</v>
      </c>
      <c r="O2954" s="42" t="n">
        <v>7587.63</v>
      </c>
      <c r="P2954" s="42" t="n">
        <v>0</v>
      </c>
      <c r="Q2954" s="42" t="n">
        <v>0</v>
      </c>
      <c r="R2954" s="42" t="n">
        <v>0</v>
      </c>
      <c r="S2954" s="42">
        <f>N2954-(J2954-K2954)</f>
        <v/>
      </c>
      <c r="T2954">
        <f>IF(N2954=0,0,IF(AND(ABS(S2954)&gt;Calc!$B$8,ABS(S2954)/ABS(N2954)&gt;Calc!$B$9),1,0))</f>
        <v/>
      </c>
      <c r="U2954">
        <f>IF(AND(A2954=Calc!$B$3,OR(Calc!$B$6="*",G2954=Calc!$B$6),OR(Calc!$B$7="*",F2954=Calc!$B$7)),1,0)</f>
        <v/>
      </c>
      <c r="V2954">
        <f>IF(AND(U2954=1,J2954&gt;0),J2954+ROW()/1000000,0)</f>
        <v/>
      </c>
      <c r="W2954">
        <f>IF(AND(U2954=1,OR(N2954&lt;&gt;0,J2954&lt;&gt;0)),ABS(S2954)+ROW()/1000000,0)</f>
        <v/>
      </c>
      <c r="X2954">
        <f>IF(AND(U2954=1,T2954=1,C2954&lt;&gt;0),ABS(S2954)+ROW()/1000000,0)</f>
        <v/>
      </c>
    </row>
    <row r="2955">
      <c r="A2955" t="n">
        <v>202102</v>
      </c>
      <c r="B2955" t="inlineStr">
        <is>
          <t>02/2021</t>
        </is>
      </c>
      <c r="C2955" t="n">
        <v>42</v>
      </c>
      <c r="D2955" t="inlineStr">
        <is>
          <t>S42</t>
        </is>
      </c>
      <c r="E2955" t="inlineStr">
        <is>
          <t>Nexa North Down (S42)</t>
        </is>
      </c>
      <c r="F2955" t="inlineStr">
        <is>
          <t>Anh</t>
        </is>
      </c>
      <c r="G2955" t="inlineStr">
        <is>
          <t>POS</t>
        </is>
      </c>
      <c r="H2955" s="42" t="n">
        <v>0</v>
      </c>
      <c r="I2955" s="42" t="n">
        <v>0</v>
      </c>
      <c r="J2955" s="42" t="n">
        <v>0</v>
      </c>
      <c r="K2955" s="42" t="n">
        <v>0</v>
      </c>
      <c r="L2955" s="42" t="n">
        <v>0</v>
      </c>
      <c r="M2955" s="42" t="n">
        <v>0</v>
      </c>
      <c r="N2955" s="42" t="n">
        <v>0</v>
      </c>
      <c r="O2955" s="42" t="n">
        <v>0</v>
      </c>
      <c r="P2955" s="42" t="n">
        <v>1</v>
      </c>
      <c r="Q2955" s="42" t="n">
        <v>0</v>
      </c>
      <c r="R2955" s="42" t="n">
        <v>0</v>
      </c>
      <c r="S2955" s="42">
        <f>N2955-(J2955-K2955)</f>
        <v/>
      </c>
      <c r="T2955">
        <f>IF(N2955=0,0,IF(AND(ABS(S2955)&gt;Calc!$B$8,ABS(S2955)/ABS(N2955)&gt;Calc!$B$9),1,0))</f>
        <v/>
      </c>
      <c r="U2955">
        <f>IF(AND(A2955=Calc!$B$3,OR(Calc!$B$6="*",G2955=Calc!$B$6),OR(Calc!$B$7="*",F2955=Calc!$B$7)),1,0)</f>
        <v/>
      </c>
      <c r="V2955">
        <f>IF(AND(U2955=1,J2955&gt;0),J2955+ROW()/1000000,0)</f>
        <v/>
      </c>
      <c r="W2955">
        <f>IF(AND(U2955=1,OR(N2955&lt;&gt;0,J2955&lt;&gt;0)),ABS(S2955)+ROW()/1000000,0)</f>
        <v/>
      </c>
      <c r="X2955">
        <f>IF(AND(U2955=1,T2955=1,C2955&lt;&gt;0),ABS(S2955)+ROW()/1000000,0)</f>
        <v/>
      </c>
    </row>
    <row r="2956">
      <c r="A2956" t="n">
        <v>202102</v>
      </c>
      <c r="B2956" t="inlineStr">
        <is>
          <t>02/2021</t>
        </is>
      </c>
      <c r="C2956" t="n">
        <v>43</v>
      </c>
      <c r="D2956" t="inlineStr">
        <is>
          <t>S43</t>
        </is>
      </c>
      <c r="E2956" t="inlineStr">
        <is>
          <t>Nexa Alaska (S43)</t>
        </is>
      </c>
      <c r="F2956" t="inlineStr">
        <is>
          <t>Mỹ</t>
        </is>
      </c>
      <c r="G2956" t="inlineStr">
        <is>
          <t>POS</t>
        </is>
      </c>
      <c r="H2956" s="42" t="n">
        <v>8529.969999999999</v>
      </c>
      <c r="I2956" s="42" t="n">
        <v>0</v>
      </c>
      <c r="J2956" s="42" t="n">
        <v>8529.969999999999</v>
      </c>
      <c r="K2956" s="42" t="n">
        <v>109</v>
      </c>
      <c r="L2956" s="42" t="n">
        <v>4</v>
      </c>
      <c r="M2956" s="42" t="n">
        <v>20</v>
      </c>
      <c r="N2956" s="42" t="n">
        <v>8339.870000000001</v>
      </c>
      <c r="O2956" s="42" t="n">
        <v>8529.969999999999</v>
      </c>
      <c r="P2956" s="42" t="n">
        <v>0</v>
      </c>
      <c r="Q2956" s="42" t="n">
        <v>0</v>
      </c>
      <c r="R2956" s="42" t="n">
        <v>0</v>
      </c>
      <c r="S2956" s="42">
        <f>N2956-(J2956-K2956)</f>
        <v/>
      </c>
      <c r="T2956">
        <f>IF(N2956=0,0,IF(AND(ABS(S2956)&gt;Calc!$B$8,ABS(S2956)/ABS(N2956)&gt;Calc!$B$9),1,0))</f>
        <v/>
      </c>
      <c r="U2956">
        <f>IF(AND(A2956=Calc!$B$3,OR(Calc!$B$6="*",G2956=Calc!$B$6),OR(Calc!$B$7="*",F2956=Calc!$B$7)),1,0)</f>
        <v/>
      </c>
      <c r="V2956">
        <f>IF(AND(U2956=1,J2956&gt;0),J2956+ROW()/1000000,0)</f>
        <v/>
      </c>
      <c r="W2956">
        <f>IF(AND(U2956=1,OR(N2956&lt;&gt;0,J2956&lt;&gt;0)),ABS(S2956)+ROW()/1000000,0)</f>
        <v/>
      </c>
      <c r="X2956">
        <f>IF(AND(U2956=1,T2956=1,C2956&lt;&gt;0),ABS(S2956)+ROW()/1000000,0)</f>
        <v/>
      </c>
    </row>
    <row r="2957">
      <c r="A2957" t="n">
        <v>202102</v>
      </c>
      <c r="B2957" t="inlineStr">
        <is>
          <t>02/2021</t>
        </is>
      </c>
      <c r="C2957" t="n">
        <v>44</v>
      </c>
      <c r="D2957" t="inlineStr">
        <is>
          <t>S44</t>
        </is>
      </c>
      <c r="E2957" t="inlineStr">
        <is>
          <t>Nexa Arkansas (S44)</t>
        </is>
      </c>
      <c r="F2957" t="inlineStr">
        <is>
          <t>Mỹ</t>
        </is>
      </c>
      <c r="G2957" t="inlineStr">
        <is>
          <t>POS</t>
        </is>
      </c>
      <c r="H2957" s="42" t="n">
        <v>12424.68</v>
      </c>
      <c r="I2957" s="42" t="n">
        <v>0</v>
      </c>
      <c r="J2957" s="42" t="n">
        <v>12424.68</v>
      </c>
      <c r="K2957" s="42" t="n">
        <v>0</v>
      </c>
      <c r="L2957" s="42" t="n">
        <v>2</v>
      </c>
      <c r="M2957" s="42" t="n">
        <v>33</v>
      </c>
      <c r="N2957" s="42" t="n">
        <v>12424.68</v>
      </c>
      <c r="O2957" s="42" t="n">
        <v>12424.68</v>
      </c>
      <c r="P2957" s="42" t="n">
        <v>0</v>
      </c>
      <c r="Q2957" s="42" t="n">
        <v>0</v>
      </c>
      <c r="R2957" s="42" t="n">
        <v>0</v>
      </c>
      <c r="S2957" s="42">
        <f>N2957-(J2957-K2957)</f>
        <v/>
      </c>
      <c r="T2957">
        <f>IF(N2957=0,0,IF(AND(ABS(S2957)&gt;Calc!$B$8,ABS(S2957)/ABS(N2957)&gt;Calc!$B$9),1,0))</f>
        <v/>
      </c>
      <c r="U2957">
        <f>IF(AND(A2957=Calc!$B$3,OR(Calc!$B$6="*",G2957=Calc!$B$6),OR(Calc!$B$7="*",F2957=Calc!$B$7)),1,0)</f>
        <v/>
      </c>
      <c r="V2957">
        <f>IF(AND(U2957=1,J2957&gt;0),J2957+ROW()/1000000,0)</f>
        <v/>
      </c>
      <c r="W2957">
        <f>IF(AND(U2957=1,OR(N2957&lt;&gt;0,J2957&lt;&gt;0)),ABS(S2957)+ROW()/1000000,0)</f>
        <v/>
      </c>
      <c r="X2957">
        <f>IF(AND(U2957=1,T2957=1,C2957&lt;&gt;0),ABS(S2957)+ROW()/1000000,0)</f>
        <v/>
      </c>
    </row>
    <row r="2958">
      <c r="A2958" t="n">
        <v>202102</v>
      </c>
      <c r="B2958" t="inlineStr">
        <is>
          <t>02/2021</t>
        </is>
      </c>
      <c r="C2958" t="n">
        <v>45</v>
      </c>
      <c r="D2958" t="inlineStr">
        <is>
          <t>S45</t>
        </is>
      </c>
      <c r="E2958" t="inlineStr">
        <is>
          <t>Nexa Connecticut (S45)</t>
        </is>
      </c>
      <c r="F2958" t="inlineStr">
        <is>
          <t>Mỹ</t>
        </is>
      </c>
      <c r="G2958" t="inlineStr">
        <is>
          <t>POS</t>
        </is>
      </c>
      <c r="H2958" s="42" t="n">
        <v>24575.88</v>
      </c>
      <c r="I2958" s="42" t="n">
        <v>0</v>
      </c>
      <c r="J2958" s="42" t="n">
        <v>24575.88</v>
      </c>
      <c r="K2958" s="42" t="n">
        <v>0</v>
      </c>
      <c r="L2958" s="42" t="n">
        <v>7</v>
      </c>
      <c r="M2958" s="42" t="n">
        <v>71</v>
      </c>
      <c r="N2958" s="42" t="n">
        <v>24575.88</v>
      </c>
      <c r="O2958" s="42" t="n">
        <v>24575.88</v>
      </c>
      <c r="P2958" s="42" t="n">
        <v>0</v>
      </c>
      <c r="Q2958" s="42" t="n">
        <v>0</v>
      </c>
      <c r="R2958" s="42" t="n">
        <v>0</v>
      </c>
      <c r="S2958" s="42">
        <f>N2958-(J2958-K2958)</f>
        <v/>
      </c>
      <c r="T2958">
        <f>IF(N2958=0,0,IF(AND(ABS(S2958)&gt;Calc!$B$8,ABS(S2958)/ABS(N2958)&gt;Calc!$B$9),1,0))</f>
        <v/>
      </c>
      <c r="U2958">
        <f>IF(AND(A2958=Calc!$B$3,OR(Calc!$B$6="*",G2958=Calc!$B$6),OR(Calc!$B$7="*",F2958=Calc!$B$7)),1,0)</f>
        <v/>
      </c>
      <c r="V2958">
        <f>IF(AND(U2958=1,J2958&gt;0),J2958+ROW()/1000000,0)</f>
        <v/>
      </c>
      <c r="W2958">
        <f>IF(AND(U2958=1,OR(N2958&lt;&gt;0,J2958&lt;&gt;0)),ABS(S2958)+ROW()/1000000,0)</f>
        <v/>
      </c>
      <c r="X2958">
        <f>IF(AND(U2958=1,T2958=1,C2958&lt;&gt;0),ABS(S2958)+ROW()/1000000,0)</f>
        <v/>
      </c>
    </row>
    <row r="2959">
      <c r="A2959" t="n">
        <v>202102</v>
      </c>
      <c r="B2959" t="inlineStr">
        <is>
          <t>02/2021</t>
        </is>
      </c>
      <c r="C2959" t="n">
        <v>47</v>
      </c>
      <c r="D2959" t="inlineStr">
        <is>
          <t>S47</t>
        </is>
      </c>
      <c r="E2959" t="inlineStr">
        <is>
          <t>Nexa Hawaii (S47)</t>
        </is>
      </c>
      <c r="F2959" t="inlineStr">
        <is>
          <t>Mỹ</t>
        </is>
      </c>
      <c r="G2959" t="inlineStr">
        <is>
          <t>POS</t>
        </is>
      </c>
      <c r="H2959" s="42" t="n">
        <v>10105.44</v>
      </c>
      <c r="I2959" s="42" t="n">
        <v>0</v>
      </c>
      <c r="J2959" s="42" t="n">
        <v>10105.44</v>
      </c>
      <c r="K2959" s="42" t="n">
        <v>568.1</v>
      </c>
      <c r="L2959" s="42" t="n">
        <v>5</v>
      </c>
      <c r="M2959" s="42" t="n">
        <v>50</v>
      </c>
      <c r="N2959" s="42" t="n">
        <v>9537.34</v>
      </c>
      <c r="O2959" s="42" t="n">
        <v>10105.44</v>
      </c>
      <c r="P2959" s="42" t="n">
        <v>0</v>
      </c>
      <c r="Q2959" s="42" t="n">
        <v>0</v>
      </c>
      <c r="R2959" s="42" t="n">
        <v>0</v>
      </c>
      <c r="S2959" s="42">
        <f>N2959-(J2959-K2959)</f>
        <v/>
      </c>
      <c r="T2959">
        <f>IF(N2959=0,0,IF(AND(ABS(S2959)&gt;Calc!$B$8,ABS(S2959)/ABS(N2959)&gt;Calc!$B$9),1,0))</f>
        <v/>
      </c>
      <c r="U2959">
        <f>IF(AND(A2959=Calc!$B$3,OR(Calc!$B$6="*",G2959=Calc!$B$6),OR(Calc!$B$7="*",F2959=Calc!$B$7)),1,0)</f>
        <v/>
      </c>
      <c r="V2959">
        <f>IF(AND(U2959=1,J2959&gt;0),J2959+ROW()/1000000,0)</f>
        <v/>
      </c>
      <c r="W2959">
        <f>IF(AND(U2959=1,OR(N2959&lt;&gt;0,J2959&lt;&gt;0)),ABS(S2959)+ROW()/1000000,0)</f>
        <v/>
      </c>
      <c r="X2959">
        <f>IF(AND(U2959=1,T2959=1,C2959&lt;&gt;0),ABS(S2959)+ROW()/1000000,0)</f>
        <v/>
      </c>
    </row>
    <row r="2960">
      <c r="A2960" t="n">
        <v>202102</v>
      </c>
      <c r="B2960" t="inlineStr">
        <is>
          <t>02/2021</t>
        </is>
      </c>
      <c r="C2960" t="n">
        <v>48</v>
      </c>
      <c r="D2960" t="inlineStr">
        <is>
          <t>S48</t>
        </is>
      </c>
      <c r="E2960" t="inlineStr">
        <is>
          <t>Nexa Idaho (S48)</t>
        </is>
      </c>
      <c r="F2960" t="inlineStr">
        <is>
          <t>Mỹ</t>
        </is>
      </c>
      <c r="G2960" t="inlineStr">
        <is>
          <t>POS</t>
        </is>
      </c>
      <c r="H2960" s="42" t="n">
        <v>2180</v>
      </c>
      <c r="I2960" s="42" t="n">
        <v>0</v>
      </c>
      <c r="J2960" s="42" t="n">
        <v>2180</v>
      </c>
      <c r="K2960" s="42" t="n">
        <v>0</v>
      </c>
      <c r="L2960" s="42" t="n">
        <v>2</v>
      </c>
      <c r="M2960" s="42" t="n">
        <v>7</v>
      </c>
      <c r="N2960" s="42" t="n">
        <v>2180</v>
      </c>
      <c r="O2960" s="42" t="n">
        <v>2180</v>
      </c>
      <c r="P2960" s="42" t="n">
        <v>0</v>
      </c>
      <c r="Q2960" s="42" t="n">
        <v>0</v>
      </c>
      <c r="R2960" s="42" t="n">
        <v>1</v>
      </c>
      <c r="S2960" s="42">
        <f>N2960-(J2960-K2960)</f>
        <v/>
      </c>
      <c r="T2960">
        <f>IF(N2960=0,0,IF(AND(ABS(S2960)&gt;Calc!$B$8,ABS(S2960)/ABS(N2960)&gt;Calc!$B$9),1,0))</f>
        <v/>
      </c>
      <c r="U2960">
        <f>IF(AND(A2960=Calc!$B$3,OR(Calc!$B$6="*",G2960=Calc!$B$6),OR(Calc!$B$7="*",F2960=Calc!$B$7)),1,0)</f>
        <v/>
      </c>
      <c r="V2960">
        <f>IF(AND(U2960=1,J2960&gt;0),J2960+ROW()/1000000,0)</f>
        <v/>
      </c>
      <c r="W2960">
        <f>IF(AND(U2960=1,OR(N2960&lt;&gt;0,J2960&lt;&gt;0)),ABS(S2960)+ROW()/1000000,0)</f>
        <v/>
      </c>
      <c r="X2960">
        <f>IF(AND(U2960=1,T2960=1,C2960&lt;&gt;0),ABS(S2960)+ROW()/1000000,0)</f>
        <v/>
      </c>
    </row>
    <row r="2961">
      <c r="A2961" t="n">
        <v>202102</v>
      </c>
      <c r="B2961" t="inlineStr">
        <is>
          <t>02/2021</t>
        </is>
      </c>
      <c r="C2961" t="n">
        <v>49</v>
      </c>
      <c r="D2961" t="inlineStr">
        <is>
          <t>S49</t>
        </is>
      </c>
      <c r="E2961" t="inlineStr">
        <is>
          <t>Nexa Iowa (S49)</t>
        </is>
      </c>
      <c r="F2961" t="inlineStr">
        <is>
          <t>Mỹ</t>
        </is>
      </c>
      <c r="G2961" t="inlineStr">
        <is>
          <t>POS</t>
        </is>
      </c>
      <c r="H2961" s="42" t="n">
        <v>14295.16</v>
      </c>
      <c r="I2961" s="42" t="n">
        <v>0</v>
      </c>
      <c r="J2961" s="42" t="n">
        <v>14295.16</v>
      </c>
      <c r="K2961" s="42" t="n">
        <v>0</v>
      </c>
      <c r="L2961" s="42" t="n">
        <v>6</v>
      </c>
      <c r="M2961" s="42" t="n">
        <v>46</v>
      </c>
      <c r="N2961" s="42" t="n">
        <v>14295.16</v>
      </c>
      <c r="O2961" s="42" t="n">
        <v>14295.16</v>
      </c>
      <c r="P2961" s="42" t="n">
        <v>0</v>
      </c>
      <c r="Q2961" s="42" t="n">
        <v>0</v>
      </c>
      <c r="R2961" s="42" t="n">
        <v>0</v>
      </c>
      <c r="S2961" s="42">
        <f>N2961-(J2961-K2961)</f>
        <v/>
      </c>
      <c r="T2961">
        <f>IF(N2961=0,0,IF(AND(ABS(S2961)&gt;Calc!$B$8,ABS(S2961)/ABS(N2961)&gt;Calc!$B$9),1,0))</f>
        <v/>
      </c>
      <c r="U2961">
        <f>IF(AND(A2961=Calc!$B$3,OR(Calc!$B$6="*",G2961=Calc!$B$6),OR(Calc!$B$7="*",F2961=Calc!$B$7)),1,0)</f>
        <v/>
      </c>
      <c r="V2961">
        <f>IF(AND(U2961=1,J2961&gt;0),J2961+ROW()/1000000,0)</f>
        <v/>
      </c>
      <c r="W2961">
        <f>IF(AND(U2961=1,OR(N2961&lt;&gt;0,J2961&lt;&gt;0)),ABS(S2961)+ROW()/1000000,0)</f>
        <v/>
      </c>
      <c r="X2961">
        <f>IF(AND(U2961=1,T2961=1,C2961&lt;&gt;0),ABS(S2961)+ROW()/1000000,0)</f>
        <v/>
      </c>
    </row>
    <row r="2962">
      <c r="A2962" t="n">
        <v>202102</v>
      </c>
      <c r="B2962" t="inlineStr">
        <is>
          <t>02/2021</t>
        </is>
      </c>
      <c r="C2962" t="n">
        <v>50</v>
      </c>
      <c r="D2962" t="inlineStr">
        <is>
          <t>S50</t>
        </is>
      </c>
      <c r="E2962" t="inlineStr">
        <is>
          <t>Nexa Kansas (S50)</t>
        </is>
      </c>
      <c r="F2962" t="inlineStr">
        <is>
          <t>Mỹ</t>
        </is>
      </c>
      <c r="G2962" t="inlineStr">
        <is>
          <t>POS</t>
        </is>
      </c>
      <c r="H2962" s="42" t="n">
        <v>6933.36</v>
      </c>
      <c r="I2962" s="42" t="n">
        <v>0</v>
      </c>
      <c r="J2962" s="42" t="n">
        <v>6933.36</v>
      </c>
      <c r="K2962" s="42" t="n">
        <v>0</v>
      </c>
      <c r="L2962" s="42" t="n">
        <v>6</v>
      </c>
      <c r="M2962" s="42" t="n">
        <v>40</v>
      </c>
      <c r="N2962" s="42" t="n">
        <v>6933.36</v>
      </c>
      <c r="O2962" s="42" t="n">
        <v>6933.36</v>
      </c>
      <c r="P2962" s="42" t="n">
        <v>0</v>
      </c>
      <c r="Q2962" s="42" t="n">
        <v>0</v>
      </c>
      <c r="R2962" s="42" t="n">
        <v>0</v>
      </c>
      <c r="S2962" s="42">
        <f>N2962-(J2962-K2962)</f>
        <v/>
      </c>
      <c r="T2962">
        <f>IF(N2962=0,0,IF(AND(ABS(S2962)&gt;Calc!$B$8,ABS(S2962)/ABS(N2962)&gt;Calc!$B$9),1,0))</f>
        <v/>
      </c>
      <c r="U2962">
        <f>IF(AND(A2962=Calc!$B$3,OR(Calc!$B$6="*",G2962=Calc!$B$6),OR(Calc!$B$7="*",F2962=Calc!$B$7)),1,0)</f>
        <v/>
      </c>
      <c r="V2962">
        <f>IF(AND(U2962=1,J2962&gt;0),J2962+ROW()/1000000,0)</f>
        <v/>
      </c>
      <c r="W2962">
        <f>IF(AND(U2962=1,OR(N2962&lt;&gt;0,J2962&lt;&gt;0)),ABS(S2962)+ROW()/1000000,0)</f>
        <v/>
      </c>
      <c r="X2962">
        <f>IF(AND(U2962=1,T2962=1,C2962&lt;&gt;0),ABS(S2962)+ROW()/1000000,0)</f>
        <v/>
      </c>
    </row>
    <row r="2963">
      <c r="A2963" t="n">
        <v>202102</v>
      </c>
      <c r="B2963" t="inlineStr">
        <is>
          <t>02/2021</t>
        </is>
      </c>
      <c r="C2963" t="n">
        <v>51</v>
      </c>
      <c r="D2963" t="inlineStr">
        <is>
          <t>S51</t>
        </is>
      </c>
      <c r="E2963" t="inlineStr">
        <is>
          <t>Nexa Maine (S51)</t>
        </is>
      </c>
      <c r="F2963" t="inlineStr">
        <is>
          <t>Mỹ</t>
        </is>
      </c>
      <c r="G2963" t="inlineStr">
        <is>
          <t>POS</t>
        </is>
      </c>
      <c r="H2963" s="42" t="n">
        <v>6773.36</v>
      </c>
      <c r="I2963" s="42" t="n">
        <v>0</v>
      </c>
      <c r="J2963" s="42" t="n">
        <v>6773.36</v>
      </c>
      <c r="K2963" s="42" t="n">
        <v>0</v>
      </c>
      <c r="L2963" s="42" t="n">
        <v>7</v>
      </c>
      <c r="M2963" s="42" t="n">
        <v>30</v>
      </c>
      <c r="N2963" s="42" t="n">
        <v>6773.36</v>
      </c>
      <c r="O2963" s="42" t="n">
        <v>6773.36</v>
      </c>
      <c r="P2963" s="42" t="n">
        <v>0</v>
      </c>
      <c r="Q2963" s="42" t="n">
        <v>0</v>
      </c>
      <c r="R2963" s="42" t="n">
        <v>0</v>
      </c>
      <c r="S2963" s="42">
        <f>N2963-(J2963-K2963)</f>
        <v/>
      </c>
      <c r="T2963">
        <f>IF(N2963=0,0,IF(AND(ABS(S2963)&gt;Calc!$B$8,ABS(S2963)/ABS(N2963)&gt;Calc!$B$9),1,0))</f>
        <v/>
      </c>
      <c r="U2963">
        <f>IF(AND(A2963=Calc!$B$3,OR(Calc!$B$6="*",G2963=Calc!$B$6),OR(Calc!$B$7="*",F2963=Calc!$B$7)),1,0)</f>
        <v/>
      </c>
      <c r="V2963">
        <f>IF(AND(U2963=1,J2963&gt;0),J2963+ROW()/1000000,0)</f>
        <v/>
      </c>
      <c r="W2963">
        <f>IF(AND(U2963=1,OR(N2963&lt;&gt;0,J2963&lt;&gt;0)),ABS(S2963)+ROW()/1000000,0)</f>
        <v/>
      </c>
      <c r="X2963">
        <f>IF(AND(U2963=1,T2963=1,C2963&lt;&gt;0),ABS(S2963)+ROW()/1000000,0)</f>
        <v/>
      </c>
    </row>
    <row r="2964">
      <c r="A2964" t="n">
        <v>202102</v>
      </c>
      <c r="B2964" t="inlineStr">
        <is>
          <t>02/2021</t>
        </is>
      </c>
      <c r="C2964" t="n">
        <v>53</v>
      </c>
      <c r="D2964" t="inlineStr">
        <is>
          <t>S53</t>
        </is>
      </c>
      <c r="E2964" t="inlineStr">
        <is>
          <t>Nexa Montana (S53)</t>
        </is>
      </c>
      <c r="F2964" t="inlineStr">
        <is>
          <t>Mỹ</t>
        </is>
      </c>
      <c r="G2964" t="inlineStr">
        <is>
          <t>POS</t>
        </is>
      </c>
      <c r="H2964" s="42" t="n">
        <v>20970.64</v>
      </c>
      <c r="I2964" s="42" t="n">
        <v>0</v>
      </c>
      <c r="J2964" s="42" t="n">
        <v>20970.64</v>
      </c>
      <c r="K2964" s="42" t="n">
        <v>0</v>
      </c>
      <c r="L2964" s="42" t="n">
        <v>7</v>
      </c>
      <c r="M2964" s="42" t="n">
        <v>63</v>
      </c>
      <c r="N2964" s="42" t="n">
        <v>20970.64</v>
      </c>
      <c r="O2964" s="42" t="n">
        <v>20970.64</v>
      </c>
      <c r="P2964" s="42" t="n">
        <v>1</v>
      </c>
      <c r="Q2964" s="42" t="n">
        <v>0</v>
      </c>
      <c r="R2964" s="42" t="n">
        <v>0</v>
      </c>
      <c r="S2964" s="42">
        <f>N2964-(J2964-K2964)</f>
        <v/>
      </c>
      <c r="T2964">
        <f>IF(N2964=0,0,IF(AND(ABS(S2964)&gt;Calc!$B$8,ABS(S2964)/ABS(N2964)&gt;Calc!$B$9),1,0))</f>
        <v/>
      </c>
      <c r="U2964">
        <f>IF(AND(A2964=Calc!$B$3,OR(Calc!$B$6="*",G2964=Calc!$B$6),OR(Calc!$B$7="*",F2964=Calc!$B$7)),1,0)</f>
        <v/>
      </c>
      <c r="V2964">
        <f>IF(AND(U2964=1,J2964&gt;0),J2964+ROW()/1000000,0)</f>
        <v/>
      </c>
      <c r="W2964">
        <f>IF(AND(U2964=1,OR(N2964&lt;&gt;0,J2964&lt;&gt;0)),ABS(S2964)+ROW()/1000000,0)</f>
        <v/>
      </c>
      <c r="X2964">
        <f>IF(AND(U2964=1,T2964=1,C2964&lt;&gt;0),ABS(S2964)+ROW()/1000000,0)</f>
        <v/>
      </c>
    </row>
    <row r="2965">
      <c r="A2965" t="n">
        <v>202102</v>
      </c>
      <c r="B2965" t="inlineStr">
        <is>
          <t>02/2021</t>
        </is>
      </c>
      <c r="C2965" t="n">
        <v>54</v>
      </c>
      <c r="D2965" t="inlineStr">
        <is>
          <t>S54</t>
        </is>
      </c>
      <c r="E2965" t="inlineStr">
        <is>
          <t>Nexa Nebraska (S54)</t>
        </is>
      </c>
      <c r="F2965" t="inlineStr">
        <is>
          <t>Mỹ</t>
        </is>
      </c>
      <c r="G2965" t="inlineStr">
        <is>
          <t>POS</t>
        </is>
      </c>
      <c r="H2965" s="42" t="n">
        <v>6783.99</v>
      </c>
      <c r="I2965" s="42" t="n">
        <v>0</v>
      </c>
      <c r="J2965" s="42" t="n">
        <v>6783.99</v>
      </c>
      <c r="K2965" s="42" t="n">
        <v>2266</v>
      </c>
      <c r="L2965" s="42" t="n">
        <v>4</v>
      </c>
      <c r="M2965" s="42" t="n">
        <v>20</v>
      </c>
      <c r="N2965" s="42" t="n">
        <v>4517.99</v>
      </c>
      <c r="O2965" s="42" t="n">
        <v>6783.99</v>
      </c>
      <c r="P2965" s="42" t="n">
        <v>1</v>
      </c>
      <c r="Q2965" s="42" t="n">
        <v>0</v>
      </c>
      <c r="R2965" s="42" t="n">
        <v>0</v>
      </c>
      <c r="S2965" s="42">
        <f>N2965-(J2965-K2965)</f>
        <v/>
      </c>
      <c r="T2965">
        <f>IF(N2965=0,0,IF(AND(ABS(S2965)&gt;Calc!$B$8,ABS(S2965)/ABS(N2965)&gt;Calc!$B$9),1,0))</f>
        <v/>
      </c>
      <c r="U2965">
        <f>IF(AND(A2965=Calc!$B$3,OR(Calc!$B$6="*",G2965=Calc!$B$6),OR(Calc!$B$7="*",F2965=Calc!$B$7)),1,0)</f>
        <v/>
      </c>
      <c r="V2965">
        <f>IF(AND(U2965=1,J2965&gt;0),J2965+ROW()/1000000,0)</f>
        <v/>
      </c>
      <c r="W2965">
        <f>IF(AND(U2965=1,OR(N2965&lt;&gt;0,J2965&lt;&gt;0)),ABS(S2965)+ROW()/1000000,0)</f>
        <v/>
      </c>
      <c r="X2965">
        <f>IF(AND(U2965=1,T2965=1,C2965&lt;&gt;0),ABS(S2965)+ROW()/1000000,0)</f>
        <v/>
      </c>
    </row>
    <row r="2966">
      <c r="A2966" t="n">
        <v>202102</v>
      </c>
      <c r="B2966" t="inlineStr">
        <is>
          <t>02/2021</t>
        </is>
      </c>
      <c r="C2966" t="n">
        <v>55</v>
      </c>
      <c r="D2966" t="inlineStr">
        <is>
          <t>S55</t>
        </is>
      </c>
      <c r="E2966" t="inlineStr">
        <is>
          <t>Nexa Nevada (S55)</t>
        </is>
      </c>
      <c r="F2966" t="inlineStr">
        <is>
          <t>Mỹ</t>
        </is>
      </c>
      <c r="G2966" t="inlineStr">
        <is>
          <t>POS</t>
        </is>
      </c>
      <c r="H2966" s="42" t="n">
        <v>24184.22</v>
      </c>
      <c r="I2966" s="42" t="n">
        <v>0</v>
      </c>
      <c r="J2966" s="42" t="n">
        <v>24184.22</v>
      </c>
      <c r="K2966" s="42" t="n">
        <v>0</v>
      </c>
      <c r="L2966" s="42" t="n">
        <v>8</v>
      </c>
      <c r="M2966" s="42" t="n">
        <v>76</v>
      </c>
      <c r="N2966" s="42" t="n">
        <v>24184.22</v>
      </c>
      <c r="O2966" s="42" t="n">
        <v>24184.22</v>
      </c>
      <c r="P2966" s="42" t="n">
        <v>1</v>
      </c>
      <c r="Q2966" s="42" t="n">
        <v>0</v>
      </c>
      <c r="R2966" s="42" t="n">
        <v>0</v>
      </c>
      <c r="S2966" s="42">
        <f>N2966-(J2966-K2966)</f>
        <v/>
      </c>
      <c r="T2966">
        <f>IF(N2966=0,0,IF(AND(ABS(S2966)&gt;Calc!$B$8,ABS(S2966)/ABS(N2966)&gt;Calc!$B$9),1,0))</f>
        <v/>
      </c>
      <c r="U2966">
        <f>IF(AND(A2966=Calc!$B$3,OR(Calc!$B$6="*",G2966=Calc!$B$6),OR(Calc!$B$7="*",F2966=Calc!$B$7)),1,0)</f>
        <v/>
      </c>
      <c r="V2966">
        <f>IF(AND(U2966=1,J2966&gt;0),J2966+ROW()/1000000,0)</f>
        <v/>
      </c>
      <c r="W2966">
        <f>IF(AND(U2966=1,OR(N2966&lt;&gt;0,J2966&lt;&gt;0)),ABS(S2966)+ROW()/1000000,0)</f>
        <v/>
      </c>
      <c r="X2966">
        <f>IF(AND(U2966=1,T2966=1,C2966&lt;&gt;0),ABS(S2966)+ROW()/1000000,0)</f>
        <v/>
      </c>
    </row>
    <row r="2967">
      <c r="A2967" t="n">
        <v>202102</v>
      </c>
      <c r="B2967" t="inlineStr">
        <is>
          <t>02/2021</t>
        </is>
      </c>
      <c r="C2967" t="n">
        <v>56</v>
      </c>
      <c r="D2967" t="inlineStr">
        <is>
          <t>S56</t>
        </is>
      </c>
      <c r="E2967" t="inlineStr">
        <is>
          <t>Nexa New Hampshire (S56)</t>
        </is>
      </c>
      <c r="F2967" t="inlineStr">
        <is>
          <t>Mỹ</t>
        </is>
      </c>
      <c r="G2967" t="inlineStr">
        <is>
          <t>POS</t>
        </is>
      </c>
      <c r="H2967" s="42" t="n">
        <v>18501.45</v>
      </c>
      <c r="I2967" s="42" t="n">
        <v>0</v>
      </c>
      <c r="J2967" s="42" t="n">
        <v>18501.45</v>
      </c>
      <c r="K2967" s="42" t="n">
        <v>0</v>
      </c>
      <c r="L2967" s="42" t="n">
        <v>8</v>
      </c>
      <c r="M2967" s="42" t="n">
        <v>64</v>
      </c>
      <c r="N2967" s="42" t="n">
        <v>18501.45</v>
      </c>
      <c r="O2967" s="42" t="n">
        <v>18501.45</v>
      </c>
      <c r="P2967" s="42" t="n">
        <v>0</v>
      </c>
      <c r="Q2967" s="42" t="n">
        <v>0</v>
      </c>
      <c r="R2967" s="42" t="n">
        <v>0</v>
      </c>
      <c r="S2967" s="42">
        <f>N2967-(J2967-K2967)</f>
        <v/>
      </c>
      <c r="T2967">
        <f>IF(N2967=0,0,IF(AND(ABS(S2967)&gt;Calc!$B$8,ABS(S2967)/ABS(N2967)&gt;Calc!$B$9),1,0))</f>
        <v/>
      </c>
      <c r="U2967">
        <f>IF(AND(A2967=Calc!$B$3,OR(Calc!$B$6="*",G2967=Calc!$B$6),OR(Calc!$B$7="*",F2967=Calc!$B$7)),1,0)</f>
        <v/>
      </c>
      <c r="V2967">
        <f>IF(AND(U2967=1,J2967&gt;0),J2967+ROW()/1000000,0)</f>
        <v/>
      </c>
      <c r="W2967">
        <f>IF(AND(U2967=1,OR(N2967&lt;&gt;0,J2967&lt;&gt;0)),ABS(S2967)+ROW()/1000000,0)</f>
        <v/>
      </c>
      <c r="X2967">
        <f>IF(AND(U2967=1,T2967=1,C2967&lt;&gt;0),ABS(S2967)+ROW()/1000000,0)</f>
        <v/>
      </c>
    </row>
    <row r="2968">
      <c r="A2968" t="n">
        <v>202102</v>
      </c>
      <c r="B2968" t="inlineStr">
        <is>
          <t>02/2021</t>
        </is>
      </c>
      <c r="C2968" t="n">
        <v>57</v>
      </c>
      <c r="D2968" t="inlineStr">
        <is>
          <t>S57</t>
        </is>
      </c>
      <c r="E2968" t="inlineStr">
        <is>
          <t>Nexa New Mexico (S57)</t>
        </is>
      </c>
      <c r="F2968" t="inlineStr">
        <is>
          <t>Mỹ</t>
        </is>
      </c>
      <c r="G2968" t="inlineStr">
        <is>
          <t>POS</t>
        </is>
      </c>
      <c r="H2968" s="42" t="n">
        <v>1914</v>
      </c>
      <c r="I2968" s="42" t="n">
        <v>0</v>
      </c>
      <c r="J2968" s="42" t="n">
        <v>1914</v>
      </c>
      <c r="K2968" s="42" t="n">
        <v>0</v>
      </c>
      <c r="L2968" s="42" t="n">
        <v>4</v>
      </c>
      <c r="M2968" s="42" t="n">
        <v>30</v>
      </c>
      <c r="N2968" s="42" t="n">
        <v>1914</v>
      </c>
      <c r="O2968" s="42" t="n">
        <v>1914</v>
      </c>
      <c r="P2968" s="42" t="n">
        <v>0</v>
      </c>
      <c r="Q2968" s="42" t="n">
        <v>0</v>
      </c>
      <c r="R2968" s="42" t="n">
        <v>0</v>
      </c>
      <c r="S2968" s="42">
        <f>N2968-(J2968-K2968)</f>
        <v/>
      </c>
      <c r="T2968">
        <f>IF(N2968=0,0,IF(AND(ABS(S2968)&gt;Calc!$B$8,ABS(S2968)/ABS(N2968)&gt;Calc!$B$9),1,0))</f>
        <v/>
      </c>
      <c r="U2968">
        <f>IF(AND(A2968=Calc!$B$3,OR(Calc!$B$6="*",G2968=Calc!$B$6),OR(Calc!$B$7="*",F2968=Calc!$B$7)),1,0)</f>
        <v/>
      </c>
      <c r="V2968">
        <f>IF(AND(U2968=1,J2968&gt;0),J2968+ROW()/1000000,0)</f>
        <v/>
      </c>
      <c r="W2968">
        <f>IF(AND(U2968=1,OR(N2968&lt;&gt;0,J2968&lt;&gt;0)),ABS(S2968)+ROW()/1000000,0)</f>
        <v/>
      </c>
      <c r="X2968">
        <f>IF(AND(U2968=1,T2968=1,C2968&lt;&gt;0),ABS(S2968)+ROW()/1000000,0)</f>
        <v/>
      </c>
    </row>
    <row r="2969">
      <c r="A2969" t="n">
        <v>202102</v>
      </c>
      <c r="B2969" t="inlineStr">
        <is>
          <t>02/2021</t>
        </is>
      </c>
      <c r="C2969" t="n">
        <v>59</v>
      </c>
      <c r="D2969" t="inlineStr">
        <is>
          <t>S59</t>
        </is>
      </c>
      <c r="E2969" t="inlineStr">
        <is>
          <t>Nexa Oregon (S59)</t>
        </is>
      </c>
      <c r="F2969" t="inlineStr">
        <is>
          <t>Mỹ</t>
        </is>
      </c>
      <c r="G2969" t="inlineStr">
        <is>
          <t>POS</t>
        </is>
      </c>
      <c r="H2969" s="42" t="n">
        <v>5839.44</v>
      </c>
      <c r="I2969" s="42" t="n">
        <v>0</v>
      </c>
      <c r="J2969" s="42" t="n">
        <v>5839.44</v>
      </c>
      <c r="K2969" s="42" t="n">
        <v>0</v>
      </c>
      <c r="L2969" s="42" t="n">
        <v>5</v>
      </c>
      <c r="M2969" s="42" t="n">
        <v>23</v>
      </c>
      <c r="N2969" s="42" t="n">
        <v>5839.44</v>
      </c>
      <c r="O2969" s="42" t="n">
        <v>5839.44</v>
      </c>
      <c r="P2969" s="42" t="n">
        <v>0</v>
      </c>
      <c r="Q2969" s="42" t="n">
        <v>0</v>
      </c>
      <c r="R2969" s="42" t="n">
        <v>0</v>
      </c>
      <c r="S2969" s="42">
        <f>N2969-(J2969-K2969)</f>
        <v/>
      </c>
      <c r="T2969">
        <f>IF(N2969=0,0,IF(AND(ABS(S2969)&gt;Calc!$B$8,ABS(S2969)/ABS(N2969)&gt;Calc!$B$9),1,0))</f>
        <v/>
      </c>
      <c r="U2969">
        <f>IF(AND(A2969=Calc!$B$3,OR(Calc!$B$6="*",G2969=Calc!$B$6),OR(Calc!$B$7="*",F2969=Calc!$B$7)),1,0)</f>
        <v/>
      </c>
      <c r="V2969">
        <f>IF(AND(U2969=1,J2969&gt;0),J2969+ROW()/1000000,0)</f>
        <v/>
      </c>
      <c r="W2969">
        <f>IF(AND(U2969=1,OR(N2969&lt;&gt;0,J2969&lt;&gt;0)),ABS(S2969)+ROW()/1000000,0)</f>
        <v/>
      </c>
      <c r="X2969">
        <f>IF(AND(U2969=1,T2969=1,C2969&lt;&gt;0),ABS(S2969)+ROW()/1000000,0)</f>
        <v/>
      </c>
    </row>
    <row r="2970">
      <c r="A2970" t="n">
        <v>202102</v>
      </c>
      <c r="B2970" t="inlineStr">
        <is>
          <t>02/2021</t>
        </is>
      </c>
      <c r="C2970" t="n">
        <v>61</v>
      </c>
      <c r="D2970" t="inlineStr">
        <is>
          <t>S61</t>
        </is>
      </c>
      <c r="E2970" t="inlineStr">
        <is>
          <t>Nexa South Carolina (S61)</t>
        </is>
      </c>
      <c r="F2970" t="inlineStr">
        <is>
          <t>Mỹ</t>
        </is>
      </c>
      <c r="G2970" t="inlineStr">
        <is>
          <t>POS</t>
        </is>
      </c>
      <c r="H2970" s="42" t="n">
        <v>35187.53</v>
      </c>
      <c r="I2970" s="42" t="n">
        <v>0</v>
      </c>
      <c r="J2970" s="42" t="n">
        <v>35187.53</v>
      </c>
      <c r="K2970" s="42" t="n">
        <v>0</v>
      </c>
      <c r="L2970" s="42" t="n">
        <v>6</v>
      </c>
      <c r="M2970" s="42" t="n">
        <v>78</v>
      </c>
      <c r="N2970" s="42" t="n">
        <v>35187.53</v>
      </c>
      <c r="O2970" s="42" t="n">
        <v>35187.53</v>
      </c>
      <c r="P2970" s="42" t="n">
        <v>0</v>
      </c>
      <c r="Q2970" s="42" t="n">
        <v>0</v>
      </c>
      <c r="R2970" s="42" t="n">
        <v>1</v>
      </c>
      <c r="S2970" s="42">
        <f>N2970-(J2970-K2970)</f>
        <v/>
      </c>
      <c r="T2970">
        <f>IF(N2970=0,0,IF(AND(ABS(S2970)&gt;Calc!$B$8,ABS(S2970)/ABS(N2970)&gt;Calc!$B$9),1,0))</f>
        <v/>
      </c>
      <c r="U2970">
        <f>IF(AND(A2970=Calc!$B$3,OR(Calc!$B$6="*",G2970=Calc!$B$6),OR(Calc!$B$7="*",F2970=Calc!$B$7)),1,0)</f>
        <v/>
      </c>
      <c r="V2970">
        <f>IF(AND(U2970=1,J2970&gt;0),J2970+ROW()/1000000,0)</f>
        <v/>
      </c>
      <c r="W2970">
        <f>IF(AND(U2970=1,OR(N2970&lt;&gt;0,J2970&lt;&gt;0)),ABS(S2970)+ROW()/1000000,0)</f>
        <v/>
      </c>
      <c r="X2970">
        <f>IF(AND(U2970=1,T2970=1,C2970&lt;&gt;0),ABS(S2970)+ROW()/1000000,0)</f>
        <v/>
      </c>
    </row>
    <row r="2971">
      <c r="A2971" t="n">
        <v>202102</v>
      </c>
      <c r="B2971" t="inlineStr">
        <is>
          <t>02/2021</t>
        </is>
      </c>
      <c r="C2971" t="n">
        <v>62</v>
      </c>
      <c r="D2971" t="inlineStr">
        <is>
          <t>S62</t>
        </is>
      </c>
      <c r="E2971" t="inlineStr">
        <is>
          <t>Nexa South Dakota (S62)</t>
        </is>
      </c>
      <c r="F2971" t="inlineStr">
        <is>
          <t>Mỹ</t>
        </is>
      </c>
      <c r="G2971" t="inlineStr">
        <is>
          <t>POS</t>
        </is>
      </c>
      <c r="H2971" s="42" t="n">
        <v>23276.47</v>
      </c>
      <c r="I2971" s="42" t="n">
        <v>0</v>
      </c>
      <c r="J2971" s="42" t="n">
        <v>23276.47</v>
      </c>
      <c r="K2971" s="42" t="n">
        <v>0</v>
      </c>
      <c r="L2971" s="42" t="n">
        <v>7</v>
      </c>
      <c r="M2971" s="42" t="n">
        <v>51</v>
      </c>
      <c r="N2971" s="42" t="n">
        <v>23276.47</v>
      </c>
      <c r="O2971" s="42" t="n">
        <v>23276.47</v>
      </c>
      <c r="P2971" s="42" t="n">
        <v>0</v>
      </c>
      <c r="Q2971" s="42" t="n">
        <v>0</v>
      </c>
      <c r="R2971" s="42" t="n">
        <v>1</v>
      </c>
      <c r="S2971" s="42">
        <f>N2971-(J2971-K2971)</f>
        <v/>
      </c>
      <c r="T2971">
        <f>IF(N2971=0,0,IF(AND(ABS(S2971)&gt;Calc!$B$8,ABS(S2971)/ABS(N2971)&gt;Calc!$B$9),1,0))</f>
        <v/>
      </c>
      <c r="U2971">
        <f>IF(AND(A2971=Calc!$B$3,OR(Calc!$B$6="*",G2971=Calc!$B$6),OR(Calc!$B$7="*",F2971=Calc!$B$7)),1,0)</f>
        <v/>
      </c>
      <c r="V2971">
        <f>IF(AND(U2971=1,J2971&gt;0),J2971+ROW()/1000000,0)</f>
        <v/>
      </c>
      <c r="W2971">
        <f>IF(AND(U2971=1,OR(N2971&lt;&gt;0,J2971&lt;&gt;0)),ABS(S2971)+ROW()/1000000,0)</f>
        <v/>
      </c>
      <c r="X2971">
        <f>IF(AND(U2971=1,T2971=1,C2971&lt;&gt;0),ABS(S2971)+ROW()/1000000,0)</f>
        <v/>
      </c>
    </row>
    <row r="2972">
      <c r="A2972" t="n">
        <v>202102</v>
      </c>
      <c r="B2972" t="inlineStr">
        <is>
          <t>02/2021</t>
        </is>
      </c>
      <c r="C2972" t="n">
        <v>64</v>
      </c>
      <c r="D2972" t="inlineStr">
        <is>
          <t>S64</t>
        </is>
      </c>
      <c r="E2972" t="inlineStr">
        <is>
          <t>Nexa Washington DC (S64)</t>
        </is>
      </c>
      <c r="F2972" t="inlineStr">
        <is>
          <t>Mỹ</t>
        </is>
      </c>
      <c r="G2972" t="inlineStr">
        <is>
          <t>POS</t>
        </is>
      </c>
      <c r="H2972" s="42" t="n">
        <v>2054.78</v>
      </c>
      <c r="I2972" s="42" t="n">
        <v>0</v>
      </c>
      <c r="J2972" s="42" t="n">
        <v>2054.78</v>
      </c>
      <c r="K2972" s="42" t="n">
        <v>299</v>
      </c>
      <c r="L2972" s="42" t="n">
        <v>2</v>
      </c>
      <c r="M2972" s="42" t="n">
        <v>16</v>
      </c>
      <c r="N2972" s="42" t="n">
        <v>1755.78</v>
      </c>
      <c r="O2972" s="42" t="n">
        <v>2054.78</v>
      </c>
      <c r="P2972" s="42" t="n">
        <v>0</v>
      </c>
      <c r="Q2972" s="42" t="n">
        <v>0</v>
      </c>
      <c r="R2972" s="42" t="n">
        <v>0</v>
      </c>
      <c r="S2972" s="42">
        <f>N2972-(J2972-K2972)</f>
        <v/>
      </c>
      <c r="T2972">
        <f>IF(N2972=0,0,IF(AND(ABS(S2972)&gt;Calc!$B$8,ABS(S2972)/ABS(N2972)&gt;Calc!$B$9),1,0))</f>
        <v/>
      </c>
      <c r="U2972">
        <f>IF(AND(A2972=Calc!$B$3,OR(Calc!$B$6="*",G2972=Calc!$B$6),OR(Calc!$B$7="*",F2972=Calc!$B$7)),1,0)</f>
        <v/>
      </c>
      <c r="V2972">
        <f>IF(AND(U2972=1,J2972&gt;0),J2972+ROW()/1000000,0)</f>
        <v/>
      </c>
      <c r="W2972">
        <f>IF(AND(U2972=1,OR(N2972&lt;&gt;0,J2972&lt;&gt;0)),ABS(S2972)+ROW()/1000000,0)</f>
        <v/>
      </c>
      <c r="X2972">
        <f>IF(AND(U2972=1,T2972=1,C2972&lt;&gt;0),ABS(S2972)+ROW()/1000000,0)</f>
        <v/>
      </c>
    </row>
    <row r="2973">
      <c r="A2973" t="n">
        <v>202102</v>
      </c>
      <c r="B2973" t="inlineStr">
        <is>
          <t>02/2021</t>
        </is>
      </c>
      <c r="C2973" t="n">
        <v>65</v>
      </c>
      <c r="D2973" t="inlineStr">
        <is>
          <t>S65</t>
        </is>
      </c>
      <c r="E2973" t="inlineStr">
        <is>
          <t>Nexa West Virginia (S65)</t>
        </is>
      </c>
      <c r="F2973" t="inlineStr">
        <is>
          <t>Mỹ</t>
        </is>
      </c>
      <c r="G2973" t="inlineStr">
        <is>
          <t>POS</t>
        </is>
      </c>
      <c r="H2973" s="42" t="n">
        <v>12829.77</v>
      </c>
      <c r="I2973" s="42" t="n">
        <v>0</v>
      </c>
      <c r="J2973" s="42" t="n">
        <v>12829.77</v>
      </c>
      <c r="K2973" s="42" t="n">
        <v>254.6</v>
      </c>
      <c r="L2973" s="42" t="n">
        <v>6</v>
      </c>
      <c r="M2973" s="42" t="n">
        <v>39</v>
      </c>
      <c r="N2973" s="42" t="n">
        <v>12575.17</v>
      </c>
      <c r="O2973" s="42" t="n">
        <v>12829.77</v>
      </c>
      <c r="P2973" s="42" t="n">
        <v>0</v>
      </c>
      <c r="Q2973" s="42" t="n">
        <v>0</v>
      </c>
      <c r="R2973" s="42" t="n">
        <v>0</v>
      </c>
      <c r="S2973" s="42">
        <f>N2973-(J2973-K2973)</f>
        <v/>
      </c>
      <c r="T2973">
        <f>IF(N2973=0,0,IF(AND(ABS(S2973)&gt;Calc!$B$8,ABS(S2973)/ABS(N2973)&gt;Calc!$B$9),1,0))</f>
        <v/>
      </c>
      <c r="U2973">
        <f>IF(AND(A2973=Calc!$B$3,OR(Calc!$B$6="*",G2973=Calc!$B$6),OR(Calc!$B$7="*",F2973=Calc!$B$7)),1,0)</f>
        <v/>
      </c>
      <c r="V2973">
        <f>IF(AND(U2973=1,J2973&gt;0),J2973+ROW()/1000000,0)</f>
        <v/>
      </c>
      <c r="W2973">
        <f>IF(AND(U2973=1,OR(N2973&lt;&gt;0,J2973&lt;&gt;0)),ABS(S2973)+ROW()/1000000,0)</f>
        <v/>
      </c>
      <c r="X2973">
        <f>IF(AND(U2973=1,T2973=1,C2973&lt;&gt;0),ABS(S2973)+ROW()/1000000,0)</f>
        <v/>
      </c>
    </row>
    <row r="2974">
      <c r="A2974" t="n">
        <v>202102</v>
      </c>
      <c r="B2974" t="inlineStr">
        <is>
          <t>02/2021</t>
        </is>
      </c>
      <c r="C2974" t="n">
        <v>66</v>
      </c>
      <c r="D2974" t="inlineStr">
        <is>
          <t>S66</t>
        </is>
      </c>
      <c r="E2974" t="inlineStr">
        <is>
          <t>Nexa Wyoming (S66)</t>
        </is>
      </c>
      <c r="F2974" t="inlineStr">
        <is>
          <t>Mỹ</t>
        </is>
      </c>
      <c r="G2974" t="inlineStr">
        <is>
          <t>POS</t>
        </is>
      </c>
      <c r="H2974" s="42" t="n">
        <v>7747.56</v>
      </c>
      <c r="I2974" s="42" t="n">
        <v>0</v>
      </c>
      <c r="J2974" s="42" t="n">
        <v>7747.56</v>
      </c>
      <c r="K2974" s="42" t="n">
        <v>115.99</v>
      </c>
      <c r="L2974" s="42" t="n">
        <v>6</v>
      </c>
      <c r="M2974" s="42" t="n">
        <v>53</v>
      </c>
      <c r="N2974" s="42" t="n">
        <v>7631.57</v>
      </c>
      <c r="O2974" s="42" t="n">
        <v>7747.56</v>
      </c>
      <c r="P2974" s="42" t="n">
        <v>0</v>
      </c>
      <c r="Q2974" s="42" t="n">
        <v>0</v>
      </c>
      <c r="R2974" s="42" t="n">
        <v>0</v>
      </c>
      <c r="S2974" s="42">
        <f>N2974-(J2974-K2974)</f>
        <v/>
      </c>
      <c r="T2974">
        <f>IF(N2974=0,0,IF(AND(ABS(S2974)&gt;Calc!$B$8,ABS(S2974)/ABS(N2974)&gt;Calc!$B$9),1,0))</f>
        <v/>
      </c>
      <c r="U2974">
        <f>IF(AND(A2974=Calc!$B$3,OR(Calc!$B$6="*",G2974=Calc!$B$6),OR(Calc!$B$7="*",F2974=Calc!$B$7)),1,0)</f>
        <v/>
      </c>
      <c r="V2974">
        <f>IF(AND(U2974=1,J2974&gt;0),J2974+ROW()/1000000,0)</f>
        <v/>
      </c>
      <c r="W2974">
        <f>IF(AND(U2974=1,OR(N2974&lt;&gt;0,J2974&lt;&gt;0)),ABS(S2974)+ROW()/1000000,0)</f>
        <v/>
      </c>
      <c r="X2974">
        <f>IF(AND(U2974=1,T2974=1,C2974&lt;&gt;0),ABS(S2974)+ROW()/1000000,0)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</cols>
  <sheetData>
    <row r="1">
      <c r="A1" t="inlineStr">
        <is>
          <t>month_id</t>
        </is>
      </c>
      <c r="B1" t="inlineStr">
        <is>
          <t>store_key</t>
        </is>
      </c>
      <c r="C1" t="inlineStr">
        <is>
          <t>channel</t>
        </is>
      </c>
      <c r="D1" t="inlineStr">
        <is>
          <t>country</t>
        </is>
      </c>
      <c r="E1" t="inlineStr">
        <is>
          <t>category</t>
        </is>
      </c>
      <c r="F1" t="inlineStr">
        <is>
          <t>net_sales</t>
        </is>
      </c>
      <c r="G1" t="inlineStr">
        <is>
          <t>returns</t>
        </is>
      </c>
    </row>
    <row r="2">
      <c r="A2" t="n">
        <v>201601</v>
      </c>
      <c r="B2" t="n">
        <v>0</v>
      </c>
      <c r="C2" t="inlineStr">
        <is>
          <t>ONLINE</t>
        </is>
      </c>
      <c r="D2" t="inlineStr">
        <is>
          <t>Online</t>
        </is>
      </c>
      <c r="E2" t="inlineStr">
        <is>
          <t>Âm thanh</t>
        </is>
      </c>
      <c r="F2" t="n">
        <v>7280.92</v>
      </c>
      <c r="G2" t="n">
        <v>0</v>
      </c>
    </row>
    <row r="3">
      <c r="A3" t="n">
        <v>201601</v>
      </c>
      <c r="B3" t="n">
        <v>0</v>
      </c>
      <c r="C3" t="inlineStr">
        <is>
          <t>ONLINE</t>
        </is>
      </c>
      <c r="D3" t="inlineStr">
        <is>
          <t>Online</t>
        </is>
      </c>
      <c r="E3" t="inlineStr">
        <is>
          <t>Máy ảnh</t>
        </is>
      </c>
      <c r="F3" t="n">
        <v>9278.780000000001</v>
      </c>
      <c r="G3" t="n">
        <v>0</v>
      </c>
    </row>
    <row r="4">
      <c r="A4" t="n">
        <v>201601</v>
      </c>
      <c r="B4" t="n">
        <v>0</v>
      </c>
      <c r="C4" t="inlineStr">
        <is>
          <t>ONLINE</t>
        </is>
      </c>
      <c r="D4" t="inlineStr">
        <is>
          <t>Online</t>
        </is>
      </c>
      <c r="E4" t="inlineStr">
        <is>
          <t>Điện thoại</t>
        </is>
      </c>
      <c r="F4" t="n">
        <v>5930.33</v>
      </c>
      <c r="G4" t="n">
        <v>538.65</v>
      </c>
    </row>
    <row r="5">
      <c r="A5" t="n">
        <v>201601</v>
      </c>
      <c r="B5" t="n">
        <v>0</v>
      </c>
      <c r="C5" t="inlineStr">
        <is>
          <t>ONLINE</t>
        </is>
      </c>
      <c r="D5" t="inlineStr">
        <is>
          <t>Online</t>
        </is>
      </c>
      <c r="E5" t="inlineStr">
        <is>
          <t>Máy tính</t>
        </is>
      </c>
      <c r="F5" t="n">
        <v>13054.22</v>
      </c>
      <c r="G5" t="n">
        <v>0</v>
      </c>
    </row>
    <row r="6">
      <c r="A6" t="n">
        <v>201601</v>
      </c>
      <c r="B6" t="n">
        <v>0</v>
      </c>
      <c r="C6" t="inlineStr">
        <is>
          <t>ONLINE</t>
        </is>
      </c>
      <c r="D6" t="inlineStr">
        <is>
          <t>Online</t>
        </is>
      </c>
      <c r="E6" t="inlineStr">
        <is>
          <t>Game &amp; Đồ chơi</t>
        </is>
      </c>
      <c r="F6" t="n">
        <v>965.5700000000001</v>
      </c>
      <c r="G6" t="n">
        <v>0</v>
      </c>
    </row>
    <row r="7">
      <c r="A7" t="n">
        <v>201601</v>
      </c>
      <c r="B7" t="n">
        <v>0</v>
      </c>
      <c r="C7" t="inlineStr">
        <is>
          <t>ONLINE</t>
        </is>
      </c>
      <c r="D7" t="inlineStr">
        <is>
          <t>Online</t>
        </is>
      </c>
      <c r="E7" t="inlineStr">
        <is>
          <t>Gia dụng</t>
        </is>
      </c>
      <c r="F7" t="n">
        <v>5257.3</v>
      </c>
      <c r="G7" t="n">
        <v>0</v>
      </c>
    </row>
    <row r="8">
      <c r="A8" t="n">
        <v>201601</v>
      </c>
      <c r="B8" t="n">
        <v>0</v>
      </c>
      <c r="C8" t="inlineStr">
        <is>
          <t>ONLINE</t>
        </is>
      </c>
      <c r="D8" t="inlineStr">
        <is>
          <t>Online</t>
        </is>
      </c>
      <c r="E8" t="inlineStr">
        <is>
          <t>Nhạc, phim, sách nói</t>
        </is>
      </c>
      <c r="F8" t="n">
        <v>7011.23</v>
      </c>
      <c r="G8" t="n">
        <v>0</v>
      </c>
    </row>
    <row r="9">
      <c r="A9" t="n">
        <v>201601</v>
      </c>
      <c r="B9" t="n">
        <v>0</v>
      </c>
      <c r="C9" t="inlineStr">
        <is>
          <t>ONLINE</t>
        </is>
      </c>
      <c r="D9" t="inlineStr">
        <is>
          <t>Online</t>
        </is>
      </c>
      <c r="E9" t="inlineStr">
        <is>
          <t>TV &amp; Video</t>
        </is>
      </c>
      <c r="F9" t="n">
        <v>16671.01</v>
      </c>
      <c r="G9" t="n">
        <v>0</v>
      </c>
    </row>
    <row r="10">
      <c r="A10" t="n">
        <v>201601</v>
      </c>
      <c r="B10" t="n">
        <v>2</v>
      </c>
      <c r="C10" t="inlineStr">
        <is>
          <t>POS</t>
        </is>
      </c>
      <c r="D10" t="inlineStr">
        <is>
          <t>Úc</t>
        </is>
      </c>
      <c r="E10" t="inlineStr">
        <is>
          <t>Âm thanh</t>
        </is>
      </c>
      <c r="F10" t="n">
        <v>108.16</v>
      </c>
      <c r="G10" t="n">
        <v>0</v>
      </c>
    </row>
    <row r="11">
      <c r="A11" t="n">
        <v>201601</v>
      </c>
      <c r="B11" t="n">
        <v>2</v>
      </c>
      <c r="C11" t="inlineStr">
        <is>
          <t>POS</t>
        </is>
      </c>
      <c r="D11" t="inlineStr">
        <is>
          <t>Úc</t>
        </is>
      </c>
      <c r="E11" t="inlineStr">
        <is>
          <t>Máy ảnh</t>
        </is>
      </c>
      <c r="F11" t="n">
        <v>2604.6</v>
      </c>
      <c r="G11" t="n">
        <v>0</v>
      </c>
    </row>
    <row r="12">
      <c r="A12" t="n">
        <v>201601</v>
      </c>
      <c r="B12" t="n">
        <v>2</v>
      </c>
      <c r="C12" t="inlineStr">
        <is>
          <t>POS</t>
        </is>
      </c>
      <c r="D12" t="inlineStr">
        <is>
          <t>Úc</t>
        </is>
      </c>
      <c r="E12" t="inlineStr">
        <is>
          <t>Nhạc, phim, sách nói</t>
        </is>
      </c>
      <c r="F12" t="n">
        <v>1040.25</v>
      </c>
      <c r="G12" t="n">
        <v>0</v>
      </c>
    </row>
    <row r="13">
      <c r="A13" t="n">
        <v>201601</v>
      </c>
      <c r="B13" t="n">
        <v>4</v>
      </c>
      <c r="C13" t="inlineStr">
        <is>
          <t>POS</t>
        </is>
      </c>
      <c r="D13" t="inlineStr">
        <is>
          <t>Úc</t>
        </is>
      </c>
      <c r="E13" t="inlineStr">
        <is>
          <t>Máy tính</t>
        </is>
      </c>
      <c r="F13" t="n">
        <v>417.9</v>
      </c>
      <c r="G13" t="n">
        <v>0</v>
      </c>
    </row>
    <row r="14">
      <c r="A14" t="n">
        <v>201601</v>
      </c>
      <c r="B14" t="n">
        <v>4</v>
      </c>
      <c r="C14" t="inlineStr">
        <is>
          <t>POS</t>
        </is>
      </c>
      <c r="D14" t="inlineStr">
        <is>
          <t>Úc</t>
        </is>
      </c>
      <c r="E14" t="inlineStr">
        <is>
          <t>Gia dụng</t>
        </is>
      </c>
      <c r="F14" t="n">
        <v>1401.25</v>
      </c>
      <c r="G14" t="n">
        <v>0</v>
      </c>
    </row>
    <row r="15">
      <c r="A15" t="n">
        <v>201601</v>
      </c>
      <c r="B15" t="n">
        <v>5</v>
      </c>
      <c r="C15" t="inlineStr">
        <is>
          <t>POS</t>
        </is>
      </c>
      <c r="D15" t="inlineStr">
        <is>
          <t>Úc</t>
        </is>
      </c>
      <c r="E15" t="inlineStr">
        <is>
          <t>Máy ảnh</t>
        </is>
      </c>
      <c r="F15" t="n">
        <v>12425.91</v>
      </c>
      <c r="G15" t="n">
        <v>0</v>
      </c>
    </row>
    <row r="16">
      <c r="A16" t="n">
        <v>201601</v>
      </c>
      <c r="B16" t="n">
        <v>5</v>
      </c>
      <c r="C16" t="inlineStr">
        <is>
          <t>POS</t>
        </is>
      </c>
      <c r="D16" t="inlineStr">
        <is>
          <t>Úc</t>
        </is>
      </c>
      <c r="E16" t="inlineStr">
        <is>
          <t>Máy tính</t>
        </is>
      </c>
      <c r="F16" t="n">
        <v>5449.94</v>
      </c>
      <c r="G16" t="n">
        <v>0</v>
      </c>
    </row>
    <row r="17">
      <c r="A17" t="n">
        <v>201601</v>
      </c>
      <c r="B17" t="n">
        <v>5</v>
      </c>
      <c r="C17" t="inlineStr">
        <is>
          <t>POS</t>
        </is>
      </c>
      <c r="D17" t="inlineStr">
        <is>
          <t>Úc</t>
        </is>
      </c>
      <c r="E17" t="inlineStr">
        <is>
          <t>Gia dụng</t>
        </is>
      </c>
      <c r="F17" t="n">
        <v>1399.93</v>
      </c>
      <c r="G17" t="n">
        <v>0</v>
      </c>
    </row>
    <row r="18">
      <c r="A18" t="n">
        <v>201601</v>
      </c>
      <c r="B18" t="n">
        <v>5</v>
      </c>
      <c r="C18" t="inlineStr">
        <is>
          <t>POS</t>
        </is>
      </c>
      <c r="D18" t="inlineStr">
        <is>
          <t>Úc</t>
        </is>
      </c>
      <c r="E18" t="inlineStr">
        <is>
          <t>Nhạc, phim, sách nói</t>
        </is>
      </c>
      <c r="F18" t="n">
        <v>866.91</v>
      </c>
      <c r="G18" t="n">
        <v>0</v>
      </c>
    </row>
    <row r="19">
      <c r="A19" t="n">
        <v>201601</v>
      </c>
      <c r="B19" t="n">
        <v>6</v>
      </c>
      <c r="C19" t="inlineStr">
        <is>
          <t>POS</t>
        </is>
      </c>
      <c r="D19" t="inlineStr">
        <is>
          <t>Úc</t>
        </is>
      </c>
      <c r="E19" t="inlineStr">
        <is>
          <t>Âm thanh</t>
        </is>
      </c>
      <c r="F19" t="n">
        <v>40.98</v>
      </c>
      <c r="G19" t="n">
        <v>0</v>
      </c>
    </row>
    <row r="20">
      <c r="A20" t="n">
        <v>201601</v>
      </c>
      <c r="B20" t="n">
        <v>6</v>
      </c>
      <c r="C20" t="inlineStr">
        <is>
          <t>POS</t>
        </is>
      </c>
      <c r="D20" t="inlineStr">
        <is>
          <t>Úc</t>
        </is>
      </c>
      <c r="E20" t="inlineStr">
        <is>
          <t>Máy ảnh</t>
        </is>
      </c>
      <c r="F20" t="n">
        <v>5972.6</v>
      </c>
      <c r="G20" t="n">
        <v>0</v>
      </c>
    </row>
    <row r="21">
      <c r="A21" t="n">
        <v>201601</v>
      </c>
      <c r="B21" t="n">
        <v>6</v>
      </c>
      <c r="C21" t="inlineStr">
        <is>
          <t>POS</t>
        </is>
      </c>
      <c r="D21" t="inlineStr">
        <is>
          <t>Úc</t>
        </is>
      </c>
      <c r="E21" t="inlineStr">
        <is>
          <t>Điện thoại</t>
        </is>
      </c>
      <c r="F21" t="n">
        <v>1980</v>
      </c>
      <c r="G21" t="n">
        <v>0</v>
      </c>
    </row>
    <row r="22">
      <c r="A22" t="n">
        <v>201601</v>
      </c>
      <c r="B22" t="n">
        <v>6</v>
      </c>
      <c r="C22" t="inlineStr">
        <is>
          <t>POS</t>
        </is>
      </c>
      <c r="D22" t="inlineStr">
        <is>
          <t>Úc</t>
        </is>
      </c>
      <c r="E22" t="inlineStr">
        <is>
          <t>Máy tính</t>
        </is>
      </c>
      <c r="F22" t="n">
        <v>1675.85</v>
      </c>
      <c r="G22" t="n">
        <v>219.95</v>
      </c>
    </row>
    <row r="23">
      <c r="A23" t="n">
        <v>201601</v>
      </c>
      <c r="B23" t="n">
        <v>6</v>
      </c>
      <c r="C23" t="inlineStr">
        <is>
          <t>POS</t>
        </is>
      </c>
      <c r="D23" t="inlineStr">
        <is>
          <t>Úc</t>
        </is>
      </c>
      <c r="E23" t="inlineStr">
        <is>
          <t>Game &amp; Đồ chơi</t>
        </is>
      </c>
      <c r="F23" t="n">
        <v>11.87</v>
      </c>
      <c r="G23" t="n">
        <v>0</v>
      </c>
    </row>
    <row r="24">
      <c r="A24" t="n">
        <v>201601</v>
      </c>
      <c r="B24" t="n">
        <v>6</v>
      </c>
      <c r="C24" t="inlineStr">
        <is>
          <t>POS</t>
        </is>
      </c>
      <c r="D24" t="inlineStr">
        <is>
          <t>Úc</t>
        </is>
      </c>
      <c r="E24" t="inlineStr">
        <is>
          <t>Gia dụng</t>
        </is>
      </c>
      <c r="F24" t="n">
        <v>459.98</v>
      </c>
      <c r="G24" t="n">
        <v>0</v>
      </c>
    </row>
    <row r="25">
      <c r="A25" t="n">
        <v>201601</v>
      </c>
      <c r="B25" t="n">
        <v>6</v>
      </c>
      <c r="C25" t="inlineStr">
        <is>
          <t>POS</t>
        </is>
      </c>
      <c r="D25" t="inlineStr">
        <is>
          <t>Úc</t>
        </is>
      </c>
      <c r="E25" t="inlineStr">
        <is>
          <t>Nhạc, phim, sách nói</t>
        </is>
      </c>
      <c r="F25" t="n">
        <v>27.78</v>
      </c>
      <c r="G25" t="n">
        <v>0</v>
      </c>
    </row>
    <row r="26">
      <c r="A26" t="n">
        <v>201601</v>
      </c>
      <c r="B26" t="n">
        <v>6</v>
      </c>
      <c r="C26" t="inlineStr">
        <is>
          <t>POS</t>
        </is>
      </c>
      <c r="D26" t="inlineStr">
        <is>
          <t>Úc</t>
        </is>
      </c>
      <c r="E26" t="inlineStr">
        <is>
          <t>TV &amp; Video</t>
        </is>
      </c>
      <c r="F26" t="n">
        <v>895.99</v>
      </c>
      <c r="G26" t="n">
        <v>0</v>
      </c>
    </row>
    <row r="27">
      <c r="A27" t="n">
        <v>201601</v>
      </c>
      <c r="B27" t="n">
        <v>8</v>
      </c>
      <c r="C27" t="inlineStr">
        <is>
          <t>POS</t>
        </is>
      </c>
      <c r="D27" t="inlineStr">
        <is>
          <t>Canada</t>
        </is>
      </c>
      <c r="E27" t="inlineStr">
        <is>
          <t>Âm thanh</t>
        </is>
      </c>
      <c r="F27" t="n">
        <v>345</v>
      </c>
      <c r="G27" t="n">
        <v>0</v>
      </c>
    </row>
    <row r="28">
      <c r="A28" t="n">
        <v>201601</v>
      </c>
      <c r="B28" t="n">
        <v>8</v>
      </c>
      <c r="C28" t="inlineStr">
        <is>
          <t>POS</t>
        </is>
      </c>
      <c r="D28" t="inlineStr">
        <is>
          <t>Canada</t>
        </is>
      </c>
      <c r="E28" t="inlineStr">
        <is>
          <t>Máy ảnh</t>
        </is>
      </c>
      <c r="F28" t="n">
        <v>1031.03</v>
      </c>
      <c r="G28" t="n">
        <v>0</v>
      </c>
    </row>
    <row r="29">
      <c r="A29" t="n">
        <v>201601</v>
      </c>
      <c r="B29" t="n">
        <v>8</v>
      </c>
      <c r="C29" t="inlineStr">
        <is>
          <t>POS</t>
        </is>
      </c>
      <c r="D29" t="inlineStr">
        <is>
          <t>Canada</t>
        </is>
      </c>
      <c r="E29" t="inlineStr">
        <is>
          <t>Điện thoại</t>
        </is>
      </c>
      <c r="F29" t="n">
        <v>2194.46</v>
      </c>
      <c r="G29" t="n">
        <v>0</v>
      </c>
    </row>
    <row r="30">
      <c r="A30" t="n">
        <v>201601</v>
      </c>
      <c r="B30" t="n">
        <v>8</v>
      </c>
      <c r="C30" t="inlineStr">
        <is>
          <t>POS</t>
        </is>
      </c>
      <c r="D30" t="inlineStr">
        <is>
          <t>Canada</t>
        </is>
      </c>
      <c r="E30" t="inlineStr">
        <is>
          <t>Máy tính</t>
        </is>
      </c>
      <c r="F30" t="n">
        <v>775.9</v>
      </c>
      <c r="G30" t="n">
        <v>0</v>
      </c>
    </row>
    <row r="31">
      <c r="A31" t="n">
        <v>201601</v>
      </c>
      <c r="B31" t="n">
        <v>8</v>
      </c>
      <c r="C31" t="inlineStr">
        <is>
          <t>POS</t>
        </is>
      </c>
      <c r="D31" t="inlineStr">
        <is>
          <t>Canada</t>
        </is>
      </c>
      <c r="E31" t="inlineStr">
        <is>
          <t>Game &amp; Đồ chơi</t>
        </is>
      </c>
      <c r="F31" t="n">
        <v>48.98</v>
      </c>
      <c r="G31" t="n">
        <v>0</v>
      </c>
    </row>
    <row r="32">
      <c r="A32" t="n">
        <v>201601</v>
      </c>
      <c r="B32" t="n">
        <v>8</v>
      </c>
      <c r="C32" t="inlineStr">
        <is>
          <t>POS</t>
        </is>
      </c>
      <c r="D32" t="inlineStr">
        <is>
          <t>Canada</t>
        </is>
      </c>
      <c r="E32" t="inlineStr">
        <is>
          <t>Gia dụng</t>
        </is>
      </c>
      <c r="F32" t="n">
        <v>8496.41</v>
      </c>
      <c r="G32" t="n">
        <v>0</v>
      </c>
    </row>
    <row r="33">
      <c r="A33" t="n">
        <v>201601</v>
      </c>
      <c r="B33" t="n">
        <v>8</v>
      </c>
      <c r="C33" t="inlineStr">
        <is>
          <t>POS</t>
        </is>
      </c>
      <c r="D33" t="inlineStr">
        <is>
          <t>Canada</t>
        </is>
      </c>
      <c r="E33" t="inlineStr">
        <is>
          <t>Nhạc, phim, sách nói</t>
        </is>
      </c>
      <c r="F33" t="n">
        <v>2908.12</v>
      </c>
      <c r="G33" t="n">
        <v>0</v>
      </c>
    </row>
    <row r="34">
      <c r="A34" t="n">
        <v>201601</v>
      </c>
      <c r="B34" t="n">
        <v>8</v>
      </c>
      <c r="C34" t="inlineStr">
        <is>
          <t>POS</t>
        </is>
      </c>
      <c r="D34" t="inlineStr">
        <is>
          <t>Canada</t>
        </is>
      </c>
      <c r="E34" t="inlineStr">
        <is>
          <t>TV &amp; Video</t>
        </is>
      </c>
      <c r="F34" t="n">
        <v>9108.75</v>
      </c>
      <c r="G34" t="n">
        <v>0</v>
      </c>
    </row>
    <row r="35">
      <c r="A35" t="n">
        <v>201601</v>
      </c>
      <c r="B35" t="n">
        <v>9</v>
      </c>
      <c r="C35" t="inlineStr">
        <is>
          <t>POS</t>
        </is>
      </c>
      <c r="D35" t="inlineStr">
        <is>
          <t>Canada</t>
        </is>
      </c>
      <c r="E35" t="inlineStr">
        <is>
          <t>Âm thanh</t>
        </is>
      </c>
      <c r="F35" t="n">
        <v>144.21</v>
      </c>
      <c r="G35" t="n">
        <v>0</v>
      </c>
    </row>
    <row r="36">
      <c r="A36" t="n">
        <v>201601</v>
      </c>
      <c r="B36" t="n">
        <v>9</v>
      </c>
      <c r="C36" t="inlineStr">
        <is>
          <t>POS</t>
        </is>
      </c>
      <c r="D36" t="inlineStr">
        <is>
          <t>Canada</t>
        </is>
      </c>
      <c r="E36" t="inlineStr">
        <is>
          <t>Máy tính</t>
        </is>
      </c>
      <c r="F36" t="n">
        <v>2600.65</v>
      </c>
      <c r="G36" t="n">
        <v>0</v>
      </c>
    </row>
    <row r="37">
      <c r="A37" t="n">
        <v>201601</v>
      </c>
      <c r="B37" t="n">
        <v>9</v>
      </c>
      <c r="C37" t="inlineStr">
        <is>
          <t>POS</t>
        </is>
      </c>
      <c r="D37" t="inlineStr">
        <is>
          <t>Canada</t>
        </is>
      </c>
      <c r="E37" t="inlineStr">
        <is>
          <t>Gia dụng</t>
        </is>
      </c>
      <c r="F37" t="n">
        <v>1534.94</v>
      </c>
      <c r="G37" t="n">
        <v>0</v>
      </c>
    </row>
    <row r="38">
      <c r="A38" t="n">
        <v>201601</v>
      </c>
      <c r="B38" t="n">
        <v>9</v>
      </c>
      <c r="C38" t="inlineStr">
        <is>
          <t>POS</t>
        </is>
      </c>
      <c r="D38" t="inlineStr">
        <is>
          <t>Canada</t>
        </is>
      </c>
      <c r="E38" t="inlineStr">
        <is>
          <t>Nhạc, phim, sách nói</t>
        </is>
      </c>
      <c r="F38" t="n">
        <v>4144.6</v>
      </c>
      <c r="G38" t="n">
        <v>104.49</v>
      </c>
    </row>
    <row r="39">
      <c r="A39" t="n">
        <v>201601</v>
      </c>
      <c r="B39" t="n">
        <v>9</v>
      </c>
      <c r="C39" t="inlineStr">
        <is>
          <t>POS</t>
        </is>
      </c>
      <c r="D39" t="inlineStr">
        <is>
          <t>Canada</t>
        </is>
      </c>
      <c r="E39" t="inlineStr">
        <is>
          <t>TV &amp; Video</t>
        </is>
      </c>
      <c r="F39" t="n">
        <v>10504.89</v>
      </c>
      <c r="G39" t="n">
        <v>0</v>
      </c>
    </row>
    <row r="40">
      <c r="A40" t="n">
        <v>201601</v>
      </c>
      <c r="B40" t="n">
        <v>10</v>
      </c>
      <c r="C40" t="inlineStr">
        <is>
          <t>POS</t>
        </is>
      </c>
      <c r="D40" t="inlineStr">
        <is>
          <t>Canada</t>
        </is>
      </c>
      <c r="E40" t="inlineStr">
        <is>
          <t>Âm thanh</t>
        </is>
      </c>
      <c r="F40" t="n">
        <v>1199.92</v>
      </c>
      <c r="G40" t="n">
        <v>0</v>
      </c>
    </row>
    <row r="41">
      <c r="A41" t="n">
        <v>201601</v>
      </c>
      <c r="B41" t="n">
        <v>10</v>
      </c>
      <c r="C41" t="inlineStr">
        <is>
          <t>POS</t>
        </is>
      </c>
      <c r="D41" t="inlineStr">
        <is>
          <t>Canada</t>
        </is>
      </c>
      <c r="E41" t="inlineStr">
        <is>
          <t>Máy ảnh</t>
        </is>
      </c>
      <c r="F41" t="n">
        <v>278.5</v>
      </c>
      <c r="G41" t="n">
        <v>0</v>
      </c>
    </row>
    <row r="42">
      <c r="A42" t="n">
        <v>201601</v>
      </c>
      <c r="B42" t="n">
        <v>10</v>
      </c>
      <c r="C42" t="inlineStr">
        <is>
          <t>POS</t>
        </is>
      </c>
      <c r="D42" t="inlineStr">
        <is>
          <t>Canada</t>
        </is>
      </c>
      <c r="E42" t="inlineStr">
        <is>
          <t>Điện thoại</t>
        </is>
      </c>
      <c r="F42" t="n">
        <v>1072</v>
      </c>
      <c r="G42" t="n">
        <v>0</v>
      </c>
    </row>
    <row r="43">
      <c r="A43" t="n">
        <v>201601</v>
      </c>
      <c r="B43" t="n">
        <v>10</v>
      </c>
      <c r="C43" t="inlineStr">
        <is>
          <t>POS</t>
        </is>
      </c>
      <c r="D43" t="inlineStr">
        <is>
          <t>Canada</t>
        </is>
      </c>
      <c r="E43" t="inlineStr">
        <is>
          <t>Máy tính</t>
        </is>
      </c>
      <c r="F43" t="n">
        <v>599</v>
      </c>
      <c r="G43" t="n">
        <v>0</v>
      </c>
    </row>
    <row r="44">
      <c r="A44" t="n">
        <v>201601</v>
      </c>
      <c r="B44" t="n">
        <v>10</v>
      </c>
      <c r="C44" t="inlineStr">
        <is>
          <t>POS</t>
        </is>
      </c>
      <c r="D44" t="inlineStr">
        <is>
          <t>Canada</t>
        </is>
      </c>
      <c r="E44" t="inlineStr">
        <is>
          <t>Game &amp; Đồ chơi</t>
        </is>
      </c>
      <c r="F44" t="n">
        <v>344</v>
      </c>
      <c r="G44" t="n">
        <v>0</v>
      </c>
    </row>
    <row r="45">
      <c r="A45" t="n">
        <v>201601</v>
      </c>
      <c r="B45" t="n">
        <v>10</v>
      </c>
      <c r="C45" t="inlineStr">
        <is>
          <t>POS</t>
        </is>
      </c>
      <c r="D45" t="inlineStr">
        <is>
          <t>Canada</t>
        </is>
      </c>
      <c r="E45" t="inlineStr">
        <is>
          <t>Gia dụng</t>
        </is>
      </c>
      <c r="F45" t="n">
        <v>772.5</v>
      </c>
      <c r="G45" t="n">
        <v>0</v>
      </c>
    </row>
    <row r="46">
      <c r="A46" t="n">
        <v>201601</v>
      </c>
      <c r="B46" t="n">
        <v>10</v>
      </c>
      <c r="C46" t="inlineStr">
        <is>
          <t>POS</t>
        </is>
      </c>
      <c r="D46" t="inlineStr">
        <is>
          <t>Canada</t>
        </is>
      </c>
      <c r="E46" t="inlineStr">
        <is>
          <t>Nhạc, phim, sách nói</t>
        </is>
      </c>
      <c r="F46" t="n">
        <v>2301.71</v>
      </c>
      <c r="G46" t="n">
        <v>0</v>
      </c>
    </row>
    <row r="47">
      <c r="A47" t="n">
        <v>201601</v>
      </c>
      <c r="B47" t="n">
        <v>12</v>
      </c>
      <c r="C47" t="inlineStr">
        <is>
          <t>POS</t>
        </is>
      </c>
      <c r="D47" t="inlineStr">
        <is>
          <t>Pháp</t>
        </is>
      </c>
      <c r="E47" t="inlineStr">
        <is>
          <t>Máy ảnh</t>
        </is>
      </c>
      <c r="F47" t="n">
        <v>4153.4</v>
      </c>
      <c r="G47" t="n">
        <v>0</v>
      </c>
    </row>
    <row r="48">
      <c r="A48" t="n">
        <v>201601</v>
      </c>
      <c r="B48" t="n">
        <v>12</v>
      </c>
      <c r="C48" t="inlineStr">
        <is>
          <t>POS</t>
        </is>
      </c>
      <c r="D48" t="inlineStr">
        <is>
          <t>Pháp</t>
        </is>
      </c>
      <c r="E48" t="inlineStr">
        <is>
          <t>Game &amp; Đồ chơi</t>
        </is>
      </c>
      <c r="F48" t="n">
        <v>56.27</v>
      </c>
      <c r="G48" t="n">
        <v>0</v>
      </c>
    </row>
    <row r="49">
      <c r="A49" t="n">
        <v>201601</v>
      </c>
      <c r="B49" t="n">
        <v>12</v>
      </c>
      <c r="C49" t="inlineStr">
        <is>
          <t>POS</t>
        </is>
      </c>
      <c r="D49" t="inlineStr">
        <is>
          <t>Pháp</t>
        </is>
      </c>
      <c r="E49" t="inlineStr">
        <is>
          <t>Gia dụng</t>
        </is>
      </c>
      <c r="F49" t="n">
        <v>978.5</v>
      </c>
      <c r="G49" t="n">
        <v>0</v>
      </c>
    </row>
    <row r="50">
      <c r="A50" t="n">
        <v>201601</v>
      </c>
      <c r="B50" t="n">
        <v>12</v>
      </c>
      <c r="C50" t="inlineStr">
        <is>
          <t>POS</t>
        </is>
      </c>
      <c r="D50" t="inlineStr">
        <is>
          <t>Pháp</t>
        </is>
      </c>
      <c r="E50" t="inlineStr">
        <is>
          <t>Nhạc, phim, sách nói</t>
        </is>
      </c>
      <c r="F50" t="n">
        <v>51.27</v>
      </c>
      <c r="G50" t="n">
        <v>0</v>
      </c>
    </row>
    <row r="51">
      <c r="A51" t="n">
        <v>201601</v>
      </c>
      <c r="B51" t="n">
        <v>15</v>
      </c>
      <c r="C51" t="inlineStr">
        <is>
          <t>POS</t>
        </is>
      </c>
      <c r="D51" t="inlineStr">
        <is>
          <t>Pháp</t>
        </is>
      </c>
      <c r="E51" t="inlineStr">
        <is>
          <t>TV &amp; Video</t>
        </is>
      </c>
      <c r="F51" t="n">
        <v>1266.16</v>
      </c>
      <c r="G51" t="n">
        <v>0</v>
      </c>
    </row>
    <row r="52">
      <c r="A52" t="n">
        <v>201601</v>
      </c>
      <c r="B52" t="n">
        <v>16</v>
      </c>
      <c r="C52" t="inlineStr">
        <is>
          <t>POS</t>
        </is>
      </c>
      <c r="D52" t="inlineStr">
        <is>
          <t>Pháp</t>
        </is>
      </c>
      <c r="E52" t="inlineStr">
        <is>
          <t>Máy ảnh</t>
        </is>
      </c>
      <c r="F52" t="n">
        <v>1416.52</v>
      </c>
      <c r="G52" t="n">
        <v>0</v>
      </c>
    </row>
    <row r="53">
      <c r="A53" t="n">
        <v>201601</v>
      </c>
      <c r="B53" t="n">
        <v>16</v>
      </c>
      <c r="C53" t="inlineStr">
        <is>
          <t>POS</t>
        </is>
      </c>
      <c r="D53" t="inlineStr">
        <is>
          <t>Pháp</t>
        </is>
      </c>
      <c r="E53" t="inlineStr">
        <is>
          <t>Điện thoại</t>
        </is>
      </c>
      <c r="F53" t="n">
        <v>536</v>
      </c>
      <c r="G53" t="n">
        <v>0</v>
      </c>
    </row>
    <row r="54">
      <c r="A54" t="n">
        <v>201601</v>
      </c>
      <c r="B54" t="n">
        <v>17</v>
      </c>
      <c r="C54" t="inlineStr">
        <is>
          <t>POS</t>
        </is>
      </c>
      <c r="D54" t="inlineStr">
        <is>
          <t>Pháp</t>
        </is>
      </c>
      <c r="E54" t="inlineStr">
        <is>
          <t>Âm thanh</t>
        </is>
      </c>
      <c r="F54" t="n">
        <v>162.2</v>
      </c>
      <c r="G54" t="n">
        <v>0</v>
      </c>
    </row>
    <row r="55">
      <c r="A55" t="n">
        <v>201601</v>
      </c>
      <c r="B55" t="n">
        <v>17</v>
      </c>
      <c r="C55" t="inlineStr">
        <is>
          <t>POS</t>
        </is>
      </c>
      <c r="D55" t="inlineStr">
        <is>
          <t>Pháp</t>
        </is>
      </c>
      <c r="E55" t="inlineStr">
        <is>
          <t>Game &amp; Đồ chơi</t>
        </is>
      </c>
      <c r="F55" t="n">
        <v>32</v>
      </c>
      <c r="G55" t="n">
        <v>0</v>
      </c>
    </row>
    <row r="56">
      <c r="A56" t="n">
        <v>201601</v>
      </c>
      <c r="B56" t="n">
        <v>17</v>
      </c>
      <c r="C56" t="inlineStr">
        <is>
          <t>POS</t>
        </is>
      </c>
      <c r="D56" t="inlineStr">
        <is>
          <t>Pháp</t>
        </is>
      </c>
      <c r="E56" t="inlineStr">
        <is>
          <t>TV &amp; Video</t>
        </is>
      </c>
      <c r="F56" t="n">
        <v>1981.6</v>
      </c>
      <c r="G56" t="n">
        <v>0</v>
      </c>
    </row>
    <row r="57">
      <c r="A57" t="n">
        <v>201601</v>
      </c>
      <c r="B57" t="n">
        <v>18</v>
      </c>
      <c r="C57" t="inlineStr">
        <is>
          <t>POS</t>
        </is>
      </c>
      <c r="D57" t="inlineStr">
        <is>
          <t>Pháp</t>
        </is>
      </c>
      <c r="E57" t="inlineStr">
        <is>
          <t>Điện thoại</t>
        </is>
      </c>
      <c r="F57" t="n">
        <v>380</v>
      </c>
      <c r="G57" t="n">
        <v>0</v>
      </c>
    </row>
    <row r="58">
      <c r="A58" t="n">
        <v>201601</v>
      </c>
      <c r="B58" t="n">
        <v>18</v>
      </c>
      <c r="C58" t="inlineStr">
        <is>
          <t>POS</t>
        </is>
      </c>
      <c r="D58" t="inlineStr">
        <is>
          <t>Pháp</t>
        </is>
      </c>
      <c r="E58" t="inlineStr">
        <is>
          <t>Máy tính</t>
        </is>
      </c>
      <c r="F58" t="n">
        <v>1198</v>
      </c>
      <c r="G58" t="n">
        <v>0</v>
      </c>
    </row>
    <row r="59">
      <c r="A59" t="n">
        <v>201601</v>
      </c>
      <c r="B59" t="n">
        <v>18</v>
      </c>
      <c r="C59" t="inlineStr">
        <is>
          <t>POS</t>
        </is>
      </c>
      <c r="D59" t="inlineStr">
        <is>
          <t>Pháp</t>
        </is>
      </c>
      <c r="E59" t="inlineStr">
        <is>
          <t>Game &amp; Đồ chơi</t>
        </is>
      </c>
      <c r="F59" t="n">
        <v>13.98</v>
      </c>
      <c r="G59" t="n">
        <v>0</v>
      </c>
    </row>
    <row r="60">
      <c r="A60" t="n">
        <v>201601</v>
      </c>
      <c r="B60" t="n">
        <v>18</v>
      </c>
      <c r="C60" t="inlineStr">
        <is>
          <t>POS</t>
        </is>
      </c>
      <c r="D60" t="inlineStr">
        <is>
          <t>Pháp</t>
        </is>
      </c>
      <c r="E60" t="inlineStr">
        <is>
          <t>Gia dụng</t>
        </is>
      </c>
      <c r="F60" t="n">
        <v>2711.22</v>
      </c>
      <c r="G60" t="n">
        <v>0</v>
      </c>
    </row>
    <row r="61">
      <c r="A61" t="n">
        <v>201601</v>
      </c>
      <c r="B61" t="n">
        <v>18</v>
      </c>
      <c r="C61" t="inlineStr">
        <is>
          <t>POS</t>
        </is>
      </c>
      <c r="D61" t="inlineStr">
        <is>
          <t>Pháp</t>
        </is>
      </c>
      <c r="E61" t="inlineStr">
        <is>
          <t>Nhạc, phim, sách nói</t>
        </is>
      </c>
      <c r="F61" t="n">
        <v>49.95</v>
      </c>
      <c r="G61" t="n">
        <v>0</v>
      </c>
    </row>
    <row r="62">
      <c r="A62" t="n">
        <v>201601</v>
      </c>
      <c r="B62" t="n">
        <v>18</v>
      </c>
      <c r="C62" t="inlineStr">
        <is>
          <t>POS</t>
        </is>
      </c>
      <c r="D62" t="inlineStr">
        <is>
          <t>Pháp</t>
        </is>
      </c>
      <c r="E62" t="inlineStr">
        <is>
          <t>TV &amp; Video</t>
        </is>
      </c>
      <c r="F62" t="n">
        <v>1142.1</v>
      </c>
      <c r="G62" t="n">
        <v>0</v>
      </c>
    </row>
    <row r="63">
      <c r="A63" t="n">
        <v>201601</v>
      </c>
      <c r="B63" t="n">
        <v>19</v>
      </c>
      <c r="C63" t="inlineStr">
        <is>
          <t>POS</t>
        </is>
      </c>
      <c r="D63" t="inlineStr">
        <is>
          <t>Đức</t>
        </is>
      </c>
      <c r="E63" t="inlineStr">
        <is>
          <t>Âm thanh</t>
        </is>
      </c>
      <c r="F63" t="n">
        <v>354.12</v>
      </c>
      <c r="G63" t="n">
        <v>0</v>
      </c>
    </row>
    <row r="64">
      <c r="A64" t="n">
        <v>201601</v>
      </c>
      <c r="B64" t="n">
        <v>19</v>
      </c>
      <c r="C64" t="inlineStr">
        <is>
          <t>POS</t>
        </is>
      </c>
      <c r="D64" t="inlineStr">
        <is>
          <t>Đức</t>
        </is>
      </c>
      <c r="E64" t="inlineStr">
        <is>
          <t>Máy ảnh</t>
        </is>
      </c>
      <c r="F64" t="n">
        <v>14980</v>
      </c>
      <c r="G64" t="n">
        <v>0</v>
      </c>
    </row>
    <row r="65">
      <c r="A65" t="n">
        <v>201601</v>
      </c>
      <c r="B65" t="n">
        <v>19</v>
      </c>
      <c r="C65" t="inlineStr">
        <is>
          <t>POS</t>
        </is>
      </c>
      <c r="D65" t="inlineStr">
        <is>
          <t>Đức</t>
        </is>
      </c>
      <c r="E65" t="inlineStr">
        <is>
          <t>Gia dụng</t>
        </is>
      </c>
      <c r="F65" t="n">
        <v>13356.46</v>
      </c>
      <c r="G65" t="n">
        <v>0</v>
      </c>
    </row>
    <row r="66">
      <c r="A66" t="n">
        <v>201601</v>
      </c>
      <c r="B66" t="n">
        <v>19</v>
      </c>
      <c r="C66" t="inlineStr">
        <is>
          <t>POS</t>
        </is>
      </c>
      <c r="D66" t="inlineStr">
        <is>
          <t>Đức</t>
        </is>
      </c>
      <c r="E66" t="inlineStr">
        <is>
          <t>Nhạc, phim, sách nói</t>
        </is>
      </c>
      <c r="F66" t="n">
        <v>835.53</v>
      </c>
      <c r="G66" t="n">
        <v>0</v>
      </c>
    </row>
    <row r="67">
      <c r="A67" t="n">
        <v>201601</v>
      </c>
      <c r="B67" t="n">
        <v>19</v>
      </c>
      <c r="C67" t="inlineStr">
        <is>
          <t>POS</t>
        </is>
      </c>
      <c r="D67" t="inlineStr">
        <is>
          <t>Đức</t>
        </is>
      </c>
      <c r="E67" t="inlineStr">
        <is>
          <t>TV &amp; Video</t>
        </is>
      </c>
      <c r="F67" t="n">
        <v>10874.84</v>
      </c>
      <c r="G67" t="n">
        <v>299.99</v>
      </c>
    </row>
    <row r="68">
      <c r="A68" t="n">
        <v>201601</v>
      </c>
      <c r="B68" t="n">
        <v>20</v>
      </c>
      <c r="C68" t="inlineStr">
        <is>
          <t>POS</t>
        </is>
      </c>
      <c r="D68" t="inlineStr">
        <is>
          <t>Đức</t>
        </is>
      </c>
      <c r="E68" t="inlineStr">
        <is>
          <t>Âm thanh</t>
        </is>
      </c>
      <c r="F68" t="n">
        <v>1086</v>
      </c>
      <c r="G68" t="n">
        <v>0</v>
      </c>
    </row>
    <row r="69">
      <c r="A69" t="n">
        <v>201601</v>
      </c>
      <c r="B69" t="n">
        <v>20</v>
      </c>
      <c r="C69" t="inlineStr">
        <is>
          <t>POS</t>
        </is>
      </c>
      <c r="D69" t="inlineStr">
        <is>
          <t>Đức</t>
        </is>
      </c>
      <c r="E69" t="inlineStr">
        <is>
          <t>Máy ảnh</t>
        </is>
      </c>
      <c r="F69" t="n">
        <v>387</v>
      </c>
      <c r="G69" t="n">
        <v>0</v>
      </c>
    </row>
    <row r="70">
      <c r="A70" t="n">
        <v>201601</v>
      </c>
      <c r="B70" t="n">
        <v>20</v>
      </c>
      <c r="C70" t="inlineStr">
        <is>
          <t>POS</t>
        </is>
      </c>
      <c r="D70" t="inlineStr">
        <is>
          <t>Đức</t>
        </is>
      </c>
      <c r="E70" t="inlineStr">
        <is>
          <t>Điện thoại</t>
        </is>
      </c>
      <c r="F70" t="n">
        <v>11.57</v>
      </c>
      <c r="G70" t="n">
        <v>0</v>
      </c>
    </row>
    <row r="71">
      <c r="A71" t="n">
        <v>201601</v>
      </c>
      <c r="B71" t="n">
        <v>20</v>
      </c>
      <c r="C71" t="inlineStr">
        <is>
          <t>POS</t>
        </is>
      </c>
      <c r="D71" t="inlineStr">
        <is>
          <t>Đức</t>
        </is>
      </c>
      <c r="E71" t="inlineStr">
        <is>
          <t>Gia dụng</t>
        </is>
      </c>
      <c r="F71" t="n">
        <v>482.6</v>
      </c>
      <c r="G71" t="n">
        <v>0</v>
      </c>
    </row>
    <row r="72">
      <c r="A72" t="n">
        <v>201601</v>
      </c>
      <c r="B72" t="n">
        <v>20</v>
      </c>
      <c r="C72" t="inlineStr">
        <is>
          <t>POS</t>
        </is>
      </c>
      <c r="D72" t="inlineStr">
        <is>
          <t>Đức</t>
        </is>
      </c>
      <c r="E72" t="inlineStr">
        <is>
          <t>Nhạc, phim, sách nói</t>
        </is>
      </c>
      <c r="F72" t="n">
        <v>624.15</v>
      </c>
      <c r="G72" t="n">
        <v>0</v>
      </c>
    </row>
    <row r="73">
      <c r="A73" t="n">
        <v>201601</v>
      </c>
      <c r="B73" t="n">
        <v>22</v>
      </c>
      <c r="C73" t="inlineStr">
        <is>
          <t>POS</t>
        </is>
      </c>
      <c r="D73" t="inlineStr">
        <is>
          <t>Đức</t>
        </is>
      </c>
      <c r="E73" t="inlineStr">
        <is>
          <t>Âm thanh</t>
        </is>
      </c>
      <c r="F73" t="n">
        <v>284.27</v>
      </c>
      <c r="G73" t="n">
        <v>0</v>
      </c>
    </row>
    <row r="74">
      <c r="A74" t="n">
        <v>201601</v>
      </c>
      <c r="B74" t="n">
        <v>22</v>
      </c>
      <c r="C74" t="inlineStr">
        <is>
          <t>POS</t>
        </is>
      </c>
      <c r="D74" t="inlineStr">
        <is>
          <t>Đức</t>
        </is>
      </c>
      <c r="E74" t="inlineStr">
        <is>
          <t>Điện thoại</t>
        </is>
      </c>
      <c r="F74" t="n">
        <v>1140</v>
      </c>
      <c r="G74" t="n">
        <v>0</v>
      </c>
    </row>
    <row r="75">
      <c r="A75" t="n">
        <v>201601</v>
      </c>
      <c r="B75" t="n">
        <v>22</v>
      </c>
      <c r="C75" t="inlineStr">
        <is>
          <t>POS</t>
        </is>
      </c>
      <c r="D75" t="inlineStr">
        <is>
          <t>Đức</t>
        </is>
      </c>
      <c r="E75" t="inlineStr">
        <is>
          <t>Nhạc, phim, sách nói</t>
        </is>
      </c>
      <c r="F75" t="n">
        <v>9.99</v>
      </c>
      <c r="G75" t="n">
        <v>0</v>
      </c>
    </row>
    <row r="76">
      <c r="A76" t="n">
        <v>201601</v>
      </c>
      <c r="B76" t="n">
        <v>23</v>
      </c>
      <c r="C76" t="inlineStr">
        <is>
          <t>POS</t>
        </is>
      </c>
      <c r="D76" t="inlineStr">
        <is>
          <t>Đức</t>
        </is>
      </c>
      <c r="E76" t="inlineStr">
        <is>
          <t>Âm thanh</t>
        </is>
      </c>
      <c r="F76" t="n">
        <v>362</v>
      </c>
      <c r="G76" t="n">
        <v>0</v>
      </c>
    </row>
    <row r="77">
      <c r="A77" t="n">
        <v>201601</v>
      </c>
      <c r="B77" t="n">
        <v>23</v>
      </c>
      <c r="C77" t="inlineStr">
        <is>
          <t>POS</t>
        </is>
      </c>
      <c r="D77" t="inlineStr">
        <is>
          <t>Đức</t>
        </is>
      </c>
      <c r="E77" t="inlineStr">
        <is>
          <t>Máy tính</t>
        </is>
      </c>
      <c r="F77" t="n">
        <v>537</v>
      </c>
      <c r="G77" t="n">
        <v>0</v>
      </c>
    </row>
    <row r="78">
      <c r="A78" t="n">
        <v>201601</v>
      </c>
      <c r="B78" t="n">
        <v>23</v>
      </c>
      <c r="C78" t="inlineStr">
        <is>
          <t>POS</t>
        </is>
      </c>
      <c r="D78" t="inlineStr">
        <is>
          <t>Đức</t>
        </is>
      </c>
      <c r="E78" t="inlineStr">
        <is>
          <t>Gia dụng</t>
        </is>
      </c>
      <c r="F78" t="n">
        <v>772.5</v>
      </c>
      <c r="G78" t="n">
        <v>0</v>
      </c>
    </row>
    <row r="79">
      <c r="A79" t="n">
        <v>201601</v>
      </c>
      <c r="B79" t="n">
        <v>23</v>
      </c>
      <c r="C79" t="inlineStr">
        <is>
          <t>POS</t>
        </is>
      </c>
      <c r="D79" t="inlineStr">
        <is>
          <t>Đức</t>
        </is>
      </c>
      <c r="E79" t="inlineStr">
        <is>
          <t>Nhạc, phim, sách nói</t>
        </is>
      </c>
      <c r="F79" t="n">
        <v>539.97</v>
      </c>
      <c r="G79" t="n">
        <v>0</v>
      </c>
    </row>
    <row r="80">
      <c r="A80" t="n">
        <v>201601</v>
      </c>
      <c r="B80" t="n">
        <v>24</v>
      </c>
      <c r="C80" t="inlineStr">
        <is>
          <t>POS</t>
        </is>
      </c>
      <c r="D80" t="inlineStr">
        <is>
          <t>Đức</t>
        </is>
      </c>
      <c r="E80" t="inlineStr">
        <is>
          <t>Máy ảnh</t>
        </is>
      </c>
      <c r="F80" t="n">
        <v>139.98</v>
      </c>
      <c r="G80" t="n">
        <v>0</v>
      </c>
    </row>
    <row r="81">
      <c r="A81" t="n">
        <v>201601</v>
      </c>
      <c r="B81" t="n">
        <v>24</v>
      </c>
      <c r="C81" t="inlineStr">
        <is>
          <t>POS</t>
        </is>
      </c>
      <c r="D81" t="inlineStr">
        <is>
          <t>Đức</t>
        </is>
      </c>
      <c r="E81" t="inlineStr">
        <is>
          <t>Điện thoại</t>
        </is>
      </c>
      <c r="F81" t="n">
        <v>765</v>
      </c>
      <c r="G81" t="n">
        <v>0</v>
      </c>
    </row>
    <row r="82">
      <c r="A82" t="n">
        <v>201601</v>
      </c>
      <c r="B82" t="n">
        <v>24</v>
      </c>
      <c r="C82" t="inlineStr">
        <is>
          <t>POS</t>
        </is>
      </c>
      <c r="D82" t="inlineStr">
        <is>
          <t>Đức</t>
        </is>
      </c>
      <c r="E82" t="inlineStr">
        <is>
          <t>Game &amp; Đồ chơi</t>
        </is>
      </c>
      <c r="F82" t="n">
        <v>1706.58</v>
      </c>
      <c r="G82" t="n">
        <v>0</v>
      </c>
    </row>
    <row r="83">
      <c r="A83" t="n">
        <v>201601</v>
      </c>
      <c r="B83" t="n">
        <v>24</v>
      </c>
      <c r="C83" t="inlineStr">
        <is>
          <t>POS</t>
        </is>
      </c>
      <c r="D83" t="inlineStr">
        <is>
          <t>Đức</t>
        </is>
      </c>
      <c r="E83" t="inlineStr">
        <is>
          <t>Nhạc, phim, sách nói</t>
        </is>
      </c>
      <c r="F83" t="n">
        <v>1339.9</v>
      </c>
      <c r="G83" t="n">
        <v>179.99</v>
      </c>
    </row>
    <row r="84">
      <c r="A84" t="n">
        <v>201601</v>
      </c>
      <c r="B84" t="n">
        <v>27</v>
      </c>
      <c r="C84" t="inlineStr">
        <is>
          <t>POS</t>
        </is>
      </c>
      <c r="D84" t="inlineStr">
        <is>
          <t>Đức</t>
        </is>
      </c>
      <c r="E84" t="inlineStr">
        <is>
          <t>Âm thanh</t>
        </is>
      </c>
      <c r="F84" t="n">
        <v>592</v>
      </c>
      <c r="G84" t="n">
        <v>0</v>
      </c>
    </row>
    <row r="85">
      <c r="A85" t="n">
        <v>201601</v>
      </c>
      <c r="B85" t="n">
        <v>27</v>
      </c>
      <c r="C85" t="inlineStr">
        <is>
          <t>POS</t>
        </is>
      </c>
      <c r="D85" t="inlineStr">
        <is>
          <t>Đức</t>
        </is>
      </c>
      <c r="E85" t="inlineStr">
        <is>
          <t>Điện thoại</t>
        </is>
      </c>
      <c r="F85" t="n">
        <v>149.94</v>
      </c>
      <c r="G85" t="n">
        <v>0</v>
      </c>
    </row>
    <row r="86">
      <c r="A86" t="n">
        <v>201601</v>
      </c>
      <c r="B86" t="n">
        <v>27</v>
      </c>
      <c r="C86" t="inlineStr">
        <is>
          <t>POS</t>
        </is>
      </c>
      <c r="D86" t="inlineStr">
        <is>
          <t>Đức</t>
        </is>
      </c>
      <c r="E86" t="inlineStr">
        <is>
          <t>Máy tính</t>
        </is>
      </c>
      <c r="F86" t="n">
        <v>258</v>
      </c>
      <c r="G86" t="n">
        <v>0</v>
      </c>
    </row>
    <row r="87">
      <c r="A87" t="n">
        <v>201601</v>
      </c>
      <c r="B87" t="n">
        <v>27</v>
      </c>
      <c r="C87" t="inlineStr">
        <is>
          <t>POS</t>
        </is>
      </c>
      <c r="D87" t="inlineStr">
        <is>
          <t>Đức</t>
        </is>
      </c>
      <c r="E87" t="inlineStr">
        <is>
          <t>Game &amp; Đồ chơi</t>
        </is>
      </c>
      <c r="F87" t="n">
        <v>38.91</v>
      </c>
      <c r="G87" t="n">
        <v>0</v>
      </c>
    </row>
    <row r="88">
      <c r="A88" t="n">
        <v>201601</v>
      </c>
      <c r="B88" t="n">
        <v>27</v>
      </c>
      <c r="C88" t="inlineStr">
        <is>
          <t>POS</t>
        </is>
      </c>
      <c r="D88" t="inlineStr">
        <is>
          <t>Đức</t>
        </is>
      </c>
      <c r="E88" t="inlineStr">
        <is>
          <t>Gia dụng</t>
        </is>
      </c>
      <c r="F88" t="n">
        <v>23427.93</v>
      </c>
      <c r="G88" t="n">
        <v>0</v>
      </c>
    </row>
    <row r="89">
      <c r="A89" t="n">
        <v>201601</v>
      </c>
      <c r="B89" t="n">
        <v>27</v>
      </c>
      <c r="C89" t="inlineStr">
        <is>
          <t>POS</t>
        </is>
      </c>
      <c r="D89" t="inlineStr">
        <is>
          <t>Đức</t>
        </is>
      </c>
      <c r="E89" t="inlineStr">
        <is>
          <t>TV &amp; Video</t>
        </is>
      </c>
      <c r="F89" t="n">
        <v>598</v>
      </c>
      <c r="G89" t="n">
        <v>0</v>
      </c>
    </row>
    <row r="90">
      <c r="A90" t="n">
        <v>201601</v>
      </c>
      <c r="B90" t="n">
        <v>28</v>
      </c>
      <c r="C90" t="inlineStr">
        <is>
          <t>POS</t>
        </is>
      </c>
      <c r="D90" t="inlineStr">
        <is>
          <t>Ý</t>
        </is>
      </c>
      <c r="E90" t="inlineStr">
        <is>
          <t>Âm thanh</t>
        </is>
      </c>
      <c r="F90" t="n">
        <v>171.95</v>
      </c>
      <c r="G90" t="n">
        <v>0</v>
      </c>
    </row>
    <row r="91">
      <c r="A91" t="n">
        <v>201601</v>
      </c>
      <c r="B91" t="n">
        <v>28</v>
      </c>
      <c r="C91" t="inlineStr">
        <is>
          <t>POS</t>
        </is>
      </c>
      <c r="D91" t="inlineStr">
        <is>
          <t>Ý</t>
        </is>
      </c>
      <c r="E91" t="inlineStr">
        <is>
          <t>Máy ảnh</t>
        </is>
      </c>
      <c r="F91" t="n">
        <v>2758.4</v>
      </c>
      <c r="G91" t="n">
        <v>0</v>
      </c>
    </row>
    <row r="92">
      <c r="A92" t="n">
        <v>201601</v>
      </c>
      <c r="B92" t="n">
        <v>28</v>
      </c>
      <c r="C92" t="inlineStr">
        <is>
          <t>POS</t>
        </is>
      </c>
      <c r="D92" t="inlineStr">
        <is>
          <t>Ý</t>
        </is>
      </c>
      <c r="E92" t="inlineStr">
        <is>
          <t>Máy tính</t>
        </is>
      </c>
      <c r="F92" t="n">
        <v>2246.55</v>
      </c>
      <c r="G92" t="n">
        <v>0</v>
      </c>
    </row>
    <row r="93">
      <c r="A93" t="n">
        <v>201601</v>
      </c>
      <c r="B93" t="n">
        <v>28</v>
      </c>
      <c r="C93" t="inlineStr">
        <is>
          <t>POS</t>
        </is>
      </c>
      <c r="D93" t="inlineStr">
        <is>
          <t>Ý</t>
        </is>
      </c>
      <c r="E93" t="inlineStr">
        <is>
          <t>Gia dụng</t>
        </is>
      </c>
      <c r="F93" t="n">
        <v>9632.940000000001</v>
      </c>
      <c r="G93" t="n">
        <v>6079.98</v>
      </c>
    </row>
    <row r="94">
      <c r="A94" t="n">
        <v>201601</v>
      </c>
      <c r="B94" t="n">
        <v>28</v>
      </c>
      <c r="C94" t="inlineStr">
        <is>
          <t>POS</t>
        </is>
      </c>
      <c r="D94" t="inlineStr">
        <is>
          <t>Ý</t>
        </is>
      </c>
      <c r="E94" t="inlineStr">
        <is>
          <t>Nhạc, phim, sách nói</t>
        </is>
      </c>
      <c r="F94" t="n">
        <v>68.36</v>
      </c>
      <c r="G94" t="n">
        <v>0</v>
      </c>
    </row>
    <row r="95">
      <c r="A95" t="n">
        <v>201601</v>
      </c>
      <c r="B95" t="n">
        <v>28</v>
      </c>
      <c r="C95" t="inlineStr">
        <is>
          <t>POS</t>
        </is>
      </c>
      <c r="D95" t="inlineStr">
        <is>
          <t>Ý</t>
        </is>
      </c>
      <c r="E95" t="inlineStr">
        <is>
          <t>TV &amp; Video</t>
        </is>
      </c>
      <c r="F95" t="n">
        <v>3187.51</v>
      </c>
      <c r="G95" t="n">
        <v>0</v>
      </c>
    </row>
    <row r="96">
      <c r="A96" t="n">
        <v>201601</v>
      </c>
      <c r="B96" t="n">
        <v>29</v>
      </c>
      <c r="C96" t="inlineStr">
        <is>
          <t>POS</t>
        </is>
      </c>
      <c r="D96" t="inlineStr">
        <is>
          <t>Ý</t>
        </is>
      </c>
      <c r="E96" t="inlineStr">
        <is>
          <t>Âm thanh</t>
        </is>
      </c>
      <c r="F96" t="n">
        <v>1049.93</v>
      </c>
      <c r="G96" t="n">
        <v>0</v>
      </c>
    </row>
    <row r="97">
      <c r="A97" t="n">
        <v>201601</v>
      </c>
      <c r="B97" t="n">
        <v>29</v>
      </c>
      <c r="C97" t="inlineStr">
        <is>
          <t>POS</t>
        </is>
      </c>
      <c r="D97" t="inlineStr">
        <is>
          <t>Ý</t>
        </is>
      </c>
      <c r="E97" t="inlineStr">
        <is>
          <t>Máy ảnh</t>
        </is>
      </c>
      <c r="F97" t="n">
        <v>20640.8</v>
      </c>
      <c r="G97" t="n">
        <v>0</v>
      </c>
    </row>
    <row r="98">
      <c r="A98" t="n">
        <v>201601</v>
      </c>
      <c r="B98" t="n">
        <v>29</v>
      </c>
      <c r="C98" t="inlineStr">
        <is>
          <t>POS</t>
        </is>
      </c>
      <c r="D98" t="inlineStr">
        <is>
          <t>Ý</t>
        </is>
      </c>
      <c r="E98" t="inlineStr">
        <is>
          <t>Điện thoại</t>
        </is>
      </c>
      <c r="F98" t="n">
        <v>4.06</v>
      </c>
      <c r="G98" t="n">
        <v>0</v>
      </c>
    </row>
    <row r="99">
      <c r="A99" t="n">
        <v>201601</v>
      </c>
      <c r="B99" t="n">
        <v>29</v>
      </c>
      <c r="C99" t="inlineStr">
        <is>
          <t>POS</t>
        </is>
      </c>
      <c r="D99" t="inlineStr">
        <is>
          <t>Ý</t>
        </is>
      </c>
      <c r="E99" t="inlineStr">
        <is>
          <t>Máy tính</t>
        </is>
      </c>
      <c r="F99" t="n">
        <v>7137.65</v>
      </c>
      <c r="G99" t="n">
        <v>0</v>
      </c>
    </row>
    <row r="100">
      <c r="A100" t="n">
        <v>201601</v>
      </c>
      <c r="B100" t="n">
        <v>29</v>
      </c>
      <c r="C100" t="inlineStr">
        <is>
          <t>POS</t>
        </is>
      </c>
      <c r="D100" t="inlineStr">
        <is>
          <t>Ý</t>
        </is>
      </c>
      <c r="E100" t="inlineStr">
        <is>
          <t>Game &amp; Đồ chơi</t>
        </is>
      </c>
      <c r="F100" t="n">
        <v>9.960000000000001</v>
      </c>
      <c r="G100" t="n">
        <v>0</v>
      </c>
    </row>
    <row r="101">
      <c r="A101" t="n">
        <v>201601</v>
      </c>
      <c r="B101" t="n">
        <v>29</v>
      </c>
      <c r="C101" t="inlineStr">
        <is>
          <t>POS</t>
        </is>
      </c>
      <c r="D101" t="inlineStr">
        <is>
          <t>Ý</t>
        </is>
      </c>
      <c r="E101" t="inlineStr">
        <is>
          <t>Gia dụng</t>
        </is>
      </c>
      <c r="F101" t="n">
        <v>19753.95</v>
      </c>
      <c r="G101" t="n">
        <v>0</v>
      </c>
    </row>
    <row r="102">
      <c r="A102" t="n">
        <v>201601</v>
      </c>
      <c r="B102" t="n">
        <v>29</v>
      </c>
      <c r="C102" t="inlineStr">
        <is>
          <t>POS</t>
        </is>
      </c>
      <c r="D102" t="inlineStr">
        <is>
          <t>Ý</t>
        </is>
      </c>
      <c r="E102" t="inlineStr">
        <is>
          <t>Nhạc, phim, sách nói</t>
        </is>
      </c>
      <c r="F102" t="n">
        <v>3268.49</v>
      </c>
      <c r="G102" t="n">
        <v>0</v>
      </c>
    </row>
    <row r="103">
      <c r="A103" t="n">
        <v>201601</v>
      </c>
      <c r="B103" t="n">
        <v>29</v>
      </c>
      <c r="C103" t="inlineStr">
        <is>
          <t>POS</t>
        </is>
      </c>
      <c r="D103" t="inlineStr">
        <is>
          <t>Ý</t>
        </is>
      </c>
      <c r="E103" t="inlineStr">
        <is>
          <t>TV &amp; Video</t>
        </is>
      </c>
      <c r="F103" t="n">
        <v>638</v>
      </c>
      <c r="G103" t="n">
        <v>0</v>
      </c>
    </row>
    <row r="104">
      <c r="A104" t="n">
        <v>201601</v>
      </c>
      <c r="B104" t="n">
        <v>30</v>
      </c>
      <c r="C104" t="inlineStr">
        <is>
          <t>POS</t>
        </is>
      </c>
      <c r="D104" t="inlineStr">
        <is>
          <t>Ý</t>
        </is>
      </c>
      <c r="E104" t="inlineStr">
        <is>
          <t>Âm thanh</t>
        </is>
      </c>
      <c r="F104" t="n">
        <v>189.26</v>
      </c>
      <c r="G104" t="n">
        <v>0</v>
      </c>
    </row>
    <row r="105">
      <c r="A105" t="n">
        <v>201601</v>
      </c>
      <c r="B105" t="n">
        <v>30</v>
      </c>
      <c r="C105" t="inlineStr">
        <is>
          <t>POS</t>
        </is>
      </c>
      <c r="D105" t="inlineStr">
        <is>
          <t>Ý</t>
        </is>
      </c>
      <c r="E105" t="inlineStr">
        <is>
          <t>Máy ảnh</t>
        </is>
      </c>
      <c r="F105" t="n">
        <v>25</v>
      </c>
      <c r="G105" t="n">
        <v>0</v>
      </c>
    </row>
    <row r="106">
      <c r="A106" t="n">
        <v>201601</v>
      </c>
      <c r="B106" t="n">
        <v>30</v>
      </c>
      <c r="C106" t="inlineStr">
        <is>
          <t>POS</t>
        </is>
      </c>
      <c r="D106" t="inlineStr">
        <is>
          <t>Ý</t>
        </is>
      </c>
      <c r="E106" t="inlineStr">
        <is>
          <t>Máy tính</t>
        </is>
      </c>
      <c r="F106" t="n">
        <v>4409.51</v>
      </c>
      <c r="G106" t="n">
        <v>3.8</v>
      </c>
    </row>
    <row r="107">
      <c r="A107" t="n">
        <v>201601</v>
      </c>
      <c r="B107" t="n">
        <v>30</v>
      </c>
      <c r="C107" t="inlineStr">
        <is>
          <t>POS</t>
        </is>
      </c>
      <c r="D107" t="inlineStr">
        <is>
          <t>Ý</t>
        </is>
      </c>
      <c r="E107" t="inlineStr">
        <is>
          <t>Game &amp; Đồ chơi</t>
        </is>
      </c>
      <c r="F107" t="n">
        <v>77.06999999999999</v>
      </c>
      <c r="G107" t="n">
        <v>0</v>
      </c>
    </row>
    <row r="108">
      <c r="A108" t="n">
        <v>201601</v>
      </c>
      <c r="B108" t="n">
        <v>30</v>
      </c>
      <c r="C108" t="inlineStr">
        <is>
          <t>POS</t>
        </is>
      </c>
      <c r="D108" t="inlineStr">
        <is>
          <t>Ý</t>
        </is>
      </c>
      <c r="E108" t="inlineStr">
        <is>
          <t>Gia dụng</t>
        </is>
      </c>
      <c r="F108" t="n">
        <v>3164</v>
      </c>
      <c r="G108" t="n">
        <v>0</v>
      </c>
    </row>
    <row r="109">
      <c r="A109" t="n">
        <v>201601</v>
      </c>
      <c r="B109" t="n">
        <v>30</v>
      </c>
      <c r="C109" t="inlineStr">
        <is>
          <t>POS</t>
        </is>
      </c>
      <c r="D109" t="inlineStr">
        <is>
          <t>Ý</t>
        </is>
      </c>
      <c r="E109" t="inlineStr">
        <is>
          <t>Nhạc, phim, sách nói</t>
        </is>
      </c>
      <c r="F109" t="n">
        <v>178.52</v>
      </c>
      <c r="G109" t="n">
        <v>0</v>
      </c>
    </row>
    <row r="110">
      <c r="A110" t="n">
        <v>201601</v>
      </c>
      <c r="B110" t="n">
        <v>30</v>
      </c>
      <c r="C110" t="inlineStr">
        <is>
          <t>POS</t>
        </is>
      </c>
      <c r="D110" t="inlineStr">
        <is>
          <t>Ý</t>
        </is>
      </c>
      <c r="E110" t="inlineStr">
        <is>
          <t>TV &amp; Video</t>
        </is>
      </c>
      <c r="F110" t="n">
        <v>3194.3</v>
      </c>
      <c r="G110" t="n">
        <v>0</v>
      </c>
    </row>
    <row r="111">
      <c r="A111" t="n">
        <v>201601</v>
      </c>
      <c r="B111" t="n">
        <v>31</v>
      </c>
      <c r="C111" t="inlineStr">
        <is>
          <t>POS</t>
        </is>
      </c>
      <c r="D111" t="inlineStr">
        <is>
          <t>Hà Lan</t>
        </is>
      </c>
      <c r="E111" t="inlineStr">
        <is>
          <t>Âm thanh</t>
        </is>
      </c>
      <c r="F111" t="n">
        <v>1914.4</v>
      </c>
      <c r="G111" t="n">
        <v>0</v>
      </c>
    </row>
    <row r="112">
      <c r="A112" t="n">
        <v>201601</v>
      </c>
      <c r="B112" t="n">
        <v>31</v>
      </c>
      <c r="C112" t="inlineStr">
        <is>
          <t>POS</t>
        </is>
      </c>
      <c r="D112" t="inlineStr">
        <is>
          <t>Hà Lan</t>
        </is>
      </c>
      <c r="E112" t="inlineStr">
        <is>
          <t>Máy tính</t>
        </is>
      </c>
      <c r="F112" t="n">
        <v>539.9</v>
      </c>
      <c r="G112" t="n">
        <v>0</v>
      </c>
    </row>
    <row r="113">
      <c r="A113" t="n">
        <v>201601</v>
      </c>
      <c r="B113" t="n">
        <v>31</v>
      </c>
      <c r="C113" t="inlineStr">
        <is>
          <t>POS</t>
        </is>
      </c>
      <c r="D113" t="inlineStr">
        <is>
          <t>Hà Lan</t>
        </is>
      </c>
      <c r="E113" t="inlineStr">
        <is>
          <t>Game &amp; Đồ chơi</t>
        </is>
      </c>
      <c r="F113" t="n">
        <v>43.3</v>
      </c>
      <c r="G113" t="n">
        <v>0</v>
      </c>
    </row>
    <row r="114">
      <c r="A114" t="n">
        <v>201601</v>
      </c>
      <c r="B114" t="n">
        <v>31</v>
      </c>
      <c r="C114" t="inlineStr">
        <is>
          <t>POS</t>
        </is>
      </c>
      <c r="D114" t="inlineStr">
        <is>
          <t>Hà Lan</t>
        </is>
      </c>
      <c r="E114" t="inlineStr">
        <is>
          <t>Nhạc, phim, sách nói</t>
        </is>
      </c>
      <c r="F114" t="n">
        <v>36.08</v>
      </c>
      <c r="G114" t="n">
        <v>0</v>
      </c>
    </row>
    <row r="115">
      <c r="A115" t="n">
        <v>201601</v>
      </c>
      <c r="B115" t="n">
        <v>32</v>
      </c>
      <c r="C115" t="inlineStr">
        <is>
          <t>POS</t>
        </is>
      </c>
      <c r="D115" t="inlineStr">
        <is>
          <t>Hà Lan</t>
        </is>
      </c>
      <c r="E115" t="inlineStr">
        <is>
          <t>Điện thoại</t>
        </is>
      </c>
      <c r="F115" t="n">
        <v>179.55</v>
      </c>
      <c r="G115" t="n">
        <v>0</v>
      </c>
    </row>
    <row r="116">
      <c r="A116" t="n">
        <v>201601</v>
      </c>
      <c r="B116" t="n">
        <v>32</v>
      </c>
      <c r="C116" t="inlineStr">
        <is>
          <t>POS</t>
        </is>
      </c>
      <c r="D116" t="inlineStr">
        <is>
          <t>Hà Lan</t>
        </is>
      </c>
      <c r="E116" t="inlineStr">
        <is>
          <t>Game &amp; Đồ chơi</t>
        </is>
      </c>
      <c r="F116" t="n">
        <v>27.26</v>
      </c>
      <c r="G116" t="n">
        <v>0</v>
      </c>
    </row>
    <row r="117">
      <c r="A117" t="n">
        <v>201601</v>
      </c>
      <c r="B117" t="n">
        <v>32</v>
      </c>
      <c r="C117" t="inlineStr">
        <is>
          <t>POS</t>
        </is>
      </c>
      <c r="D117" t="inlineStr">
        <is>
          <t>Hà Lan</t>
        </is>
      </c>
      <c r="E117" t="inlineStr">
        <is>
          <t>Gia dụng</t>
        </is>
      </c>
      <c r="F117" t="n">
        <v>508</v>
      </c>
      <c r="G117" t="n">
        <v>0</v>
      </c>
    </row>
    <row r="118">
      <c r="A118" t="n">
        <v>201601</v>
      </c>
      <c r="B118" t="n">
        <v>32</v>
      </c>
      <c r="C118" t="inlineStr">
        <is>
          <t>POS</t>
        </is>
      </c>
      <c r="D118" t="inlineStr">
        <is>
          <t>Hà Lan</t>
        </is>
      </c>
      <c r="E118" t="inlineStr">
        <is>
          <t>Nhạc, phim, sách nói</t>
        </is>
      </c>
      <c r="F118" t="n">
        <v>259.99</v>
      </c>
      <c r="G118" t="n">
        <v>0</v>
      </c>
    </row>
    <row r="119">
      <c r="A119" t="n">
        <v>201601</v>
      </c>
      <c r="B119" t="n">
        <v>32</v>
      </c>
      <c r="C119" t="inlineStr">
        <is>
          <t>POS</t>
        </is>
      </c>
      <c r="D119" t="inlineStr">
        <is>
          <t>Hà Lan</t>
        </is>
      </c>
      <c r="E119" t="inlineStr">
        <is>
          <t>TV &amp; Video</t>
        </is>
      </c>
      <c r="F119" t="n">
        <v>1073.59</v>
      </c>
      <c r="G119" t="n">
        <v>0</v>
      </c>
    </row>
    <row r="120">
      <c r="A120" t="n">
        <v>201601</v>
      </c>
      <c r="B120" t="n">
        <v>33</v>
      </c>
      <c r="C120" t="inlineStr">
        <is>
          <t>POS</t>
        </is>
      </c>
      <c r="D120" t="inlineStr">
        <is>
          <t>Hà Lan</t>
        </is>
      </c>
      <c r="E120" t="inlineStr">
        <is>
          <t>Máy tính</t>
        </is>
      </c>
      <c r="F120" t="n">
        <v>1782.2</v>
      </c>
      <c r="G120" t="n">
        <v>0</v>
      </c>
    </row>
    <row r="121">
      <c r="A121" t="n">
        <v>201601</v>
      </c>
      <c r="B121" t="n">
        <v>36</v>
      </c>
      <c r="C121" t="inlineStr">
        <is>
          <t>POS</t>
        </is>
      </c>
      <c r="D121" t="inlineStr">
        <is>
          <t>Anh</t>
        </is>
      </c>
      <c r="E121" t="inlineStr">
        <is>
          <t>Máy ảnh</t>
        </is>
      </c>
      <c r="F121" t="n">
        <v>3470.8</v>
      </c>
      <c r="G121" t="n">
        <v>855</v>
      </c>
    </row>
    <row r="122">
      <c r="A122" t="n">
        <v>201601</v>
      </c>
      <c r="B122" t="n">
        <v>36</v>
      </c>
      <c r="C122" t="inlineStr">
        <is>
          <t>POS</t>
        </is>
      </c>
      <c r="D122" t="inlineStr">
        <is>
          <t>Anh</t>
        </is>
      </c>
      <c r="E122" t="inlineStr">
        <is>
          <t>Điện thoại</t>
        </is>
      </c>
      <c r="F122" t="n">
        <v>72.17</v>
      </c>
      <c r="G122" t="n">
        <v>0</v>
      </c>
    </row>
    <row r="123">
      <c r="A123" t="n">
        <v>201601</v>
      </c>
      <c r="B123" t="n">
        <v>36</v>
      </c>
      <c r="C123" t="inlineStr">
        <is>
          <t>POS</t>
        </is>
      </c>
      <c r="D123" t="inlineStr">
        <is>
          <t>Anh</t>
        </is>
      </c>
      <c r="E123" t="inlineStr">
        <is>
          <t>Máy tính</t>
        </is>
      </c>
      <c r="F123" t="n">
        <v>2639.75</v>
      </c>
      <c r="G123" t="n">
        <v>0</v>
      </c>
    </row>
    <row r="124">
      <c r="A124" t="n">
        <v>201601</v>
      </c>
      <c r="B124" t="n">
        <v>36</v>
      </c>
      <c r="C124" t="inlineStr">
        <is>
          <t>POS</t>
        </is>
      </c>
      <c r="D124" t="inlineStr">
        <is>
          <t>Anh</t>
        </is>
      </c>
      <c r="E124" t="inlineStr">
        <is>
          <t>Game &amp; Đồ chơi</t>
        </is>
      </c>
      <c r="F124" t="n">
        <v>132.58</v>
      </c>
      <c r="G124" t="n">
        <v>0</v>
      </c>
    </row>
    <row r="125">
      <c r="A125" t="n">
        <v>201601</v>
      </c>
      <c r="B125" t="n">
        <v>36</v>
      </c>
      <c r="C125" t="inlineStr">
        <is>
          <t>POS</t>
        </is>
      </c>
      <c r="D125" t="inlineStr">
        <is>
          <t>Anh</t>
        </is>
      </c>
      <c r="E125" t="inlineStr">
        <is>
          <t>Gia dụng</t>
        </is>
      </c>
      <c r="F125" t="n">
        <v>10022.72</v>
      </c>
      <c r="G125" t="n">
        <v>0</v>
      </c>
    </row>
    <row r="126">
      <c r="A126" t="n">
        <v>201601</v>
      </c>
      <c r="B126" t="n">
        <v>36</v>
      </c>
      <c r="C126" t="inlineStr">
        <is>
          <t>POS</t>
        </is>
      </c>
      <c r="D126" t="inlineStr">
        <is>
          <t>Anh</t>
        </is>
      </c>
      <c r="E126" t="inlineStr">
        <is>
          <t>Nhạc, phim, sách nói</t>
        </is>
      </c>
      <c r="F126" t="n">
        <v>17.99</v>
      </c>
      <c r="G126" t="n">
        <v>0</v>
      </c>
    </row>
    <row r="127">
      <c r="A127" t="n">
        <v>201601</v>
      </c>
      <c r="B127" t="n">
        <v>36</v>
      </c>
      <c r="C127" t="inlineStr">
        <is>
          <t>POS</t>
        </is>
      </c>
      <c r="D127" t="inlineStr">
        <is>
          <t>Anh</t>
        </is>
      </c>
      <c r="E127" t="inlineStr">
        <is>
          <t>TV &amp; Video</t>
        </is>
      </c>
      <c r="F127" t="n">
        <v>599.98</v>
      </c>
      <c r="G127" t="n">
        <v>0</v>
      </c>
    </row>
    <row r="128">
      <c r="A128" t="n">
        <v>201601</v>
      </c>
      <c r="B128" t="n">
        <v>37</v>
      </c>
      <c r="C128" t="inlineStr">
        <is>
          <t>POS</t>
        </is>
      </c>
      <c r="D128" t="inlineStr">
        <is>
          <t>Anh</t>
        </is>
      </c>
      <c r="E128" t="inlineStr">
        <is>
          <t>Điện thoại</t>
        </is>
      </c>
      <c r="F128" t="n">
        <v>2172</v>
      </c>
      <c r="G128" t="n">
        <v>0</v>
      </c>
    </row>
    <row r="129">
      <c r="A129" t="n">
        <v>201601</v>
      </c>
      <c r="B129" t="n">
        <v>37</v>
      </c>
      <c r="C129" t="inlineStr">
        <is>
          <t>POS</t>
        </is>
      </c>
      <c r="D129" t="inlineStr">
        <is>
          <t>Anh</t>
        </is>
      </c>
      <c r="E129" t="inlineStr">
        <is>
          <t>Game &amp; Đồ chơi</t>
        </is>
      </c>
      <c r="F129" t="n">
        <v>408</v>
      </c>
      <c r="G129" t="n">
        <v>0</v>
      </c>
    </row>
    <row r="130">
      <c r="A130" t="n">
        <v>201601</v>
      </c>
      <c r="B130" t="n">
        <v>37</v>
      </c>
      <c r="C130" t="inlineStr">
        <is>
          <t>POS</t>
        </is>
      </c>
      <c r="D130" t="inlineStr">
        <is>
          <t>Anh</t>
        </is>
      </c>
      <c r="E130" t="inlineStr">
        <is>
          <t>Gia dụng</t>
        </is>
      </c>
      <c r="F130" t="n">
        <v>10993.62</v>
      </c>
      <c r="G130" t="n">
        <v>0</v>
      </c>
    </row>
    <row r="131">
      <c r="A131" t="n">
        <v>201601</v>
      </c>
      <c r="B131" t="n">
        <v>37</v>
      </c>
      <c r="C131" t="inlineStr">
        <is>
          <t>POS</t>
        </is>
      </c>
      <c r="D131" t="inlineStr">
        <is>
          <t>Anh</t>
        </is>
      </c>
      <c r="E131" t="inlineStr">
        <is>
          <t>Nhạc, phim, sách nói</t>
        </is>
      </c>
      <c r="F131" t="n">
        <v>1816</v>
      </c>
      <c r="G131" t="n">
        <v>0</v>
      </c>
    </row>
    <row r="132">
      <c r="A132" t="n">
        <v>201601</v>
      </c>
      <c r="B132" t="n">
        <v>37</v>
      </c>
      <c r="C132" t="inlineStr">
        <is>
          <t>POS</t>
        </is>
      </c>
      <c r="D132" t="inlineStr">
        <is>
          <t>Anh</t>
        </is>
      </c>
      <c r="E132" t="inlineStr">
        <is>
          <t>TV &amp; Video</t>
        </is>
      </c>
      <c r="F132" t="n">
        <v>169.1</v>
      </c>
      <c r="G132" t="n">
        <v>0</v>
      </c>
    </row>
    <row r="133">
      <c r="A133" t="n">
        <v>201601</v>
      </c>
      <c r="B133" t="n">
        <v>38</v>
      </c>
      <c r="C133" t="inlineStr">
        <is>
          <t>POS</t>
        </is>
      </c>
      <c r="D133" t="inlineStr">
        <is>
          <t>Anh</t>
        </is>
      </c>
      <c r="E133" t="inlineStr">
        <is>
          <t>Máy ảnh</t>
        </is>
      </c>
      <c r="F133" t="n">
        <v>408.21</v>
      </c>
      <c r="G133" t="n">
        <v>0</v>
      </c>
    </row>
    <row r="134">
      <c r="A134" t="n">
        <v>201601</v>
      </c>
      <c r="B134" t="n">
        <v>38</v>
      </c>
      <c r="C134" t="inlineStr">
        <is>
          <t>POS</t>
        </is>
      </c>
      <c r="D134" t="inlineStr">
        <is>
          <t>Anh</t>
        </is>
      </c>
      <c r="E134" t="inlineStr">
        <is>
          <t>Điện thoại</t>
        </is>
      </c>
      <c r="F134" t="n">
        <v>484.5</v>
      </c>
      <c r="G134" t="n">
        <v>0</v>
      </c>
    </row>
    <row r="135">
      <c r="A135" t="n">
        <v>201601</v>
      </c>
      <c r="B135" t="n">
        <v>38</v>
      </c>
      <c r="C135" t="inlineStr">
        <is>
          <t>POS</t>
        </is>
      </c>
      <c r="D135" t="inlineStr">
        <is>
          <t>Anh</t>
        </is>
      </c>
      <c r="E135" t="inlineStr">
        <is>
          <t>Gia dụng</t>
        </is>
      </c>
      <c r="F135" t="n">
        <v>1340.96</v>
      </c>
      <c r="G135" t="n">
        <v>0</v>
      </c>
    </row>
    <row r="136">
      <c r="A136" t="n">
        <v>201601</v>
      </c>
      <c r="B136" t="n">
        <v>38</v>
      </c>
      <c r="C136" t="inlineStr">
        <is>
          <t>POS</t>
        </is>
      </c>
      <c r="D136" t="inlineStr">
        <is>
          <t>Anh</t>
        </is>
      </c>
      <c r="E136" t="inlineStr">
        <is>
          <t>Nhạc, phim, sách nói</t>
        </is>
      </c>
      <c r="F136" t="n">
        <v>2616.53</v>
      </c>
      <c r="G136" t="n">
        <v>0</v>
      </c>
    </row>
    <row r="137">
      <c r="A137" t="n">
        <v>201601</v>
      </c>
      <c r="B137" t="n">
        <v>38</v>
      </c>
      <c r="C137" t="inlineStr">
        <is>
          <t>POS</t>
        </is>
      </c>
      <c r="D137" t="inlineStr">
        <is>
          <t>Anh</t>
        </is>
      </c>
      <c r="E137" t="inlineStr">
        <is>
          <t>TV &amp; Video</t>
        </is>
      </c>
      <c r="F137" t="n">
        <v>9075.540000000001</v>
      </c>
      <c r="G137" t="n">
        <v>0</v>
      </c>
    </row>
    <row r="138">
      <c r="A138" t="n">
        <v>201601</v>
      </c>
      <c r="B138" t="n">
        <v>39</v>
      </c>
      <c r="C138" t="inlineStr">
        <is>
          <t>POS</t>
        </is>
      </c>
      <c r="D138" t="inlineStr">
        <is>
          <t>Anh</t>
        </is>
      </c>
      <c r="E138" t="inlineStr">
        <is>
          <t>Máy ảnh</t>
        </is>
      </c>
      <c r="F138" t="n">
        <v>328</v>
      </c>
      <c r="G138" t="n">
        <v>0</v>
      </c>
    </row>
    <row r="139">
      <c r="A139" t="n">
        <v>201601</v>
      </c>
      <c r="B139" t="n">
        <v>39</v>
      </c>
      <c r="C139" t="inlineStr">
        <is>
          <t>POS</t>
        </is>
      </c>
      <c r="D139" t="inlineStr">
        <is>
          <t>Anh</t>
        </is>
      </c>
      <c r="E139" t="inlineStr">
        <is>
          <t>Điện thoại</t>
        </is>
      </c>
      <c r="F139" t="n">
        <v>8.119999999999999</v>
      </c>
      <c r="G139" t="n">
        <v>0</v>
      </c>
    </row>
    <row r="140">
      <c r="A140" t="n">
        <v>201601</v>
      </c>
      <c r="B140" t="n">
        <v>39</v>
      </c>
      <c r="C140" t="inlineStr">
        <is>
          <t>POS</t>
        </is>
      </c>
      <c r="D140" t="inlineStr">
        <is>
          <t>Anh</t>
        </is>
      </c>
      <c r="E140" t="inlineStr">
        <is>
          <t>Máy tính</t>
        </is>
      </c>
      <c r="F140" t="n">
        <v>2659.8</v>
      </c>
      <c r="G140" t="n">
        <v>0</v>
      </c>
    </row>
    <row r="141">
      <c r="A141" t="n">
        <v>201601</v>
      </c>
      <c r="B141" t="n">
        <v>39</v>
      </c>
      <c r="C141" t="inlineStr">
        <is>
          <t>POS</t>
        </is>
      </c>
      <c r="D141" t="inlineStr">
        <is>
          <t>Anh</t>
        </is>
      </c>
      <c r="E141" t="inlineStr">
        <is>
          <t>Nhạc, phim, sách nói</t>
        </is>
      </c>
      <c r="F141" t="n">
        <v>1433.92</v>
      </c>
      <c r="G141" t="n">
        <v>0</v>
      </c>
    </row>
    <row r="142">
      <c r="A142" t="n">
        <v>201601</v>
      </c>
      <c r="B142" t="n">
        <v>39</v>
      </c>
      <c r="C142" t="inlineStr">
        <is>
          <t>POS</t>
        </is>
      </c>
      <c r="D142" t="inlineStr">
        <is>
          <t>Anh</t>
        </is>
      </c>
      <c r="E142" t="inlineStr">
        <is>
          <t>TV &amp; Video</t>
        </is>
      </c>
      <c r="F142" t="n">
        <v>701.4</v>
      </c>
      <c r="G142" t="n">
        <v>0</v>
      </c>
    </row>
    <row r="143">
      <c r="A143" t="n">
        <v>201601</v>
      </c>
      <c r="B143" t="n">
        <v>40</v>
      </c>
      <c r="C143" t="inlineStr">
        <is>
          <t>POS</t>
        </is>
      </c>
      <c r="D143" t="inlineStr">
        <is>
          <t>Anh</t>
        </is>
      </c>
      <c r="E143" t="inlineStr">
        <is>
          <t>Âm thanh</t>
        </is>
      </c>
      <c r="F143" t="n">
        <v>569.96</v>
      </c>
      <c r="G143" t="n">
        <v>0</v>
      </c>
    </row>
    <row r="144">
      <c r="A144" t="n">
        <v>201601</v>
      </c>
      <c r="B144" t="n">
        <v>40</v>
      </c>
      <c r="C144" t="inlineStr">
        <is>
          <t>POS</t>
        </is>
      </c>
      <c r="D144" t="inlineStr">
        <is>
          <t>Anh</t>
        </is>
      </c>
      <c r="E144" t="inlineStr">
        <is>
          <t>Máy ảnh</t>
        </is>
      </c>
      <c r="F144" t="n">
        <v>8849.43</v>
      </c>
      <c r="G144" t="n">
        <v>0</v>
      </c>
    </row>
    <row r="145">
      <c r="A145" t="n">
        <v>201601</v>
      </c>
      <c r="B145" t="n">
        <v>40</v>
      </c>
      <c r="C145" t="inlineStr">
        <is>
          <t>POS</t>
        </is>
      </c>
      <c r="D145" t="inlineStr">
        <is>
          <t>Anh</t>
        </is>
      </c>
      <c r="E145" t="inlineStr">
        <is>
          <t>Game &amp; Đồ chơi</t>
        </is>
      </c>
      <c r="F145" t="n">
        <v>37.85</v>
      </c>
      <c r="G145" t="n">
        <v>0</v>
      </c>
    </row>
    <row r="146">
      <c r="A146" t="n">
        <v>201601</v>
      </c>
      <c r="B146" t="n">
        <v>40</v>
      </c>
      <c r="C146" t="inlineStr">
        <is>
          <t>POS</t>
        </is>
      </c>
      <c r="D146" t="inlineStr">
        <is>
          <t>Anh</t>
        </is>
      </c>
      <c r="E146" t="inlineStr">
        <is>
          <t>Gia dụng</t>
        </is>
      </c>
      <c r="F146" t="n">
        <v>1799.94</v>
      </c>
      <c r="G146" t="n">
        <v>0</v>
      </c>
    </row>
    <row r="147">
      <c r="A147" t="n">
        <v>201601</v>
      </c>
      <c r="B147" t="n">
        <v>40</v>
      </c>
      <c r="C147" t="inlineStr">
        <is>
          <t>POS</t>
        </is>
      </c>
      <c r="D147" t="inlineStr">
        <is>
          <t>Anh</t>
        </is>
      </c>
      <c r="E147" t="inlineStr">
        <is>
          <t>Nhạc, phim, sách nói</t>
        </is>
      </c>
      <c r="F147" t="n">
        <v>142.64</v>
      </c>
      <c r="G147" t="n">
        <v>0</v>
      </c>
    </row>
    <row r="148">
      <c r="A148" t="n">
        <v>201601</v>
      </c>
      <c r="B148" t="n">
        <v>40</v>
      </c>
      <c r="C148" t="inlineStr">
        <is>
          <t>POS</t>
        </is>
      </c>
      <c r="D148" t="inlineStr">
        <is>
          <t>Anh</t>
        </is>
      </c>
      <c r="E148" t="inlineStr">
        <is>
          <t>TV &amp; Video</t>
        </is>
      </c>
      <c r="F148" t="n">
        <v>1877.59</v>
      </c>
      <c r="G148" t="n">
        <v>0</v>
      </c>
    </row>
    <row r="149">
      <c r="A149" t="n">
        <v>201601</v>
      </c>
      <c r="B149" t="n">
        <v>41</v>
      </c>
      <c r="C149" t="inlineStr">
        <is>
          <t>POS</t>
        </is>
      </c>
      <c r="D149" t="inlineStr">
        <is>
          <t>Anh</t>
        </is>
      </c>
      <c r="E149" t="inlineStr">
        <is>
          <t>Âm thanh</t>
        </is>
      </c>
      <c r="F149" t="n">
        <v>702.15</v>
      </c>
      <c r="G149" t="n">
        <v>0</v>
      </c>
    </row>
    <row r="150">
      <c r="A150" t="n">
        <v>201601</v>
      </c>
      <c r="B150" t="n">
        <v>41</v>
      </c>
      <c r="C150" t="inlineStr">
        <is>
          <t>POS</t>
        </is>
      </c>
      <c r="D150" t="inlineStr">
        <is>
          <t>Anh</t>
        </is>
      </c>
      <c r="E150" t="inlineStr">
        <is>
          <t>Điện thoại</t>
        </is>
      </c>
      <c r="F150" t="n">
        <v>150.45</v>
      </c>
      <c r="G150" t="n">
        <v>0</v>
      </c>
    </row>
    <row r="151">
      <c r="A151" t="n">
        <v>201601</v>
      </c>
      <c r="B151" t="n">
        <v>41</v>
      </c>
      <c r="C151" t="inlineStr">
        <is>
          <t>POS</t>
        </is>
      </c>
      <c r="D151" t="inlineStr">
        <is>
          <t>Anh</t>
        </is>
      </c>
      <c r="E151" t="inlineStr">
        <is>
          <t>Máy tính</t>
        </is>
      </c>
      <c r="F151" t="n">
        <v>1998</v>
      </c>
      <c r="G151" t="n">
        <v>0</v>
      </c>
    </row>
    <row r="152">
      <c r="A152" t="n">
        <v>201601</v>
      </c>
      <c r="B152" t="n">
        <v>41</v>
      </c>
      <c r="C152" t="inlineStr">
        <is>
          <t>POS</t>
        </is>
      </c>
      <c r="D152" t="inlineStr">
        <is>
          <t>Anh</t>
        </is>
      </c>
      <c r="E152" t="inlineStr">
        <is>
          <t>Game &amp; Đồ chơi</t>
        </is>
      </c>
      <c r="F152" t="n">
        <v>9.98</v>
      </c>
      <c r="G152" t="n">
        <v>0</v>
      </c>
    </row>
    <row r="153">
      <c r="A153" t="n">
        <v>201601</v>
      </c>
      <c r="B153" t="n">
        <v>41</v>
      </c>
      <c r="C153" t="inlineStr">
        <is>
          <t>POS</t>
        </is>
      </c>
      <c r="D153" t="inlineStr">
        <is>
          <t>Anh</t>
        </is>
      </c>
      <c r="E153" t="inlineStr">
        <is>
          <t>Gia dụng</t>
        </is>
      </c>
      <c r="F153" t="n">
        <v>1016</v>
      </c>
      <c r="G153" t="n">
        <v>0</v>
      </c>
    </row>
    <row r="154">
      <c r="A154" t="n">
        <v>201601</v>
      </c>
      <c r="B154" t="n">
        <v>41</v>
      </c>
      <c r="C154" t="inlineStr">
        <is>
          <t>POS</t>
        </is>
      </c>
      <c r="D154" t="inlineStr">
        <is>
          <t>Anh</t>
        </is>
      </c>
      <c r="E154" t="inlineStr">
        <is>
          <t>Nhạc, phim, sách nói</t>
        </is>
      </c>
      <c r="F154" t="n">
        <v>2056.78</v>
      </c>
      <c r="G154" t="n">
        <v>0</v>
      </c>
    </row>
    <row r="155">
      <c r="A155" t="n">
        <v>201601</v>
      </c>
      <c r="B155" t="n">
        <v>41</v>
      </c>
      <c r="C155" t="inlineStr">
        <is>
          <t>POS</t>
        </is>
      </c>
      <c r="D155" t="inlineStr">
        <is>
          <t>Anh</t>
        </is>
      </c>
      <c r="E155" t="inlineStr">
        <is>
          <t>TV &amp; Video</t>
        </is>
      </c>
      <c r="F155" t="n">
        <v>1618.94</v>
      </c>
      <c r="G155" t="n">
        <v>0</v>
      </c>
    </row>
    <row r="156">
      <c r="A156" t="n">
        <v>201601</v>
      </c>
      <c r="B156" t="n">
        <v>42</v>
      </c>
      <c r="C156" t="inlineStr">
        <is>
          <t>POS</t>
        </is>
      </c>
      <c r="D156" t="inlineStr">
        <is>
          <t>Anh</t>
        </is>
      </c>
      <c r="E156" t="inlineStr">
        <is>
          <t>Âm thanh</t>
        </is>
      </c>
      <c r="F156" t="n">
        <v>61.47</v>
      </c>
      <c r="G156" t="n">
        <v>40.98</v>
      </c>
    </row>
    <row r="157">
      <c r="A157" t="n">
        <v>201601</v>
      </c>
      <c r="B157" t="n">
        <v>42</v>
      </c>
      <c r="C157" t="inlineStr">
        <is>
          <t>POS</t>
        </is>
      </c>
      <c r="D157" t="inlineStr">
        <is>
          <t>Anh</t>
        </is>
      </c>
      <c r="E157" t="inlineStr">
        <is>
          <t>Máy ảnh</t>
        </is>
      </c>
      <c r="F157" t="n">
        <v>3741.03</v>
      </c>
      <c r="G157" t="n">
        <v>0</v>
      </c>
    </row>
    <row r="158">
      <c r="A158" t="n">
        <v>201601</v>
      </c>
      <c r="B158" t="n">
        <v>42</v>
      </c>
      <c r="C158" t="inlineStr">
        <is>
          <t>POS</t>
        </is>
      </c>
      <c r="D158" t="inlineStr">
        <is>
          <t>Anh</t>
        </is>
      </c>
      <c r="E158" t="inlineStr">
        <is>
          <t>Máy tính</t>
        </is>
      </c>
      <c r="F158" t="n">
        <v>3730</v>
      </c>
      <c r="G158" t="n">
        <v>0</v>
      </c>
    </row>
    <row r="159">
      <c r="A159" t="n">
        <v>201601</v>
      </c>
      <c r="B159" t="n">
        <v>42</v>
      </c>
      <c r="C159" t="inlineStr">
        <is>
          <t>POS</t>
        </is>
      </c>
      <c r="D159" t="inlineStr">
        <is>
          <t>Anh</t>
        </is>
      </c>
      <c r="E159" t="inlineStr">
        <is>
          <t>Game &amp; Đồ chơi</t>
        </is>
      </c>
      <c r="F159" t="n">
        <v>140.26</v>
      </c>
      <c r="G159" t="n">
        <v>0</v>
      </c>
    </row>
    <row r="160">
      <c r="A160" t="n">
        <v>201601</v>
      </c>
      <c r="B160" t="n">
        <v>42</v>
      </c>
      <c r="C160" t="inlineStr">
        <is>
          <t>POS</t>
        </is>
      </c>
      <c r="D160" t="inlineStr">
        <is>
          <t>Anh</t>
        </is>
      </c>
      <c r="E160" t="inlineStr">
        <is>
          <t>Gia dụng</t>
        </is>
      </c>
      <c r="F160" t="n">
        <v>5295.52</v>
      </c>
      <c r="G160" t="n">
        <v>0</v>
      </c>
    </row>
    <row r="161">
      <c r="A161" t="n">
        <v>201601</v>
      </c>
      <c r="B161" t="n">
        <v>42</v>
      </c>
      <c r="C161" t="inlineStr">
        <is>
          <t>POS</t>
        </is>
      </c>
      <c r="D161" t="inlineStr">
        <is>
          <t>Anh</t>
        </is>
      </c>
      <c r="E161" t="inlineStr">
        <is>
          <t>Nhạc, phim, sách nói</t>
        </is>
      </c>
      <c r="F161" t="n">
        <v>3328.03</v>
      </c>
      <c r="G161" t="n">
        <v>0</v>
      </c>
    </row>
    <row r="162">
      <c r="A162" t="n">
        <v>201601</v>
      </c>
      <c r="B162" t="n">
        <v>43</v>
      </c>
      <c r="C162" t="inlineStr">
        <is>
          <t>POS</t>
        </is>
      </c>
      <c r="D162" t="inlineStr">
        <is>
          <t>Mỹ</t>
        </is>
      </c>
      <c r="E162" t="inlineStr">
        <is>
          <t>Âm thanh</t>
        </is>
      </c>
      <c r="F162" t="n">
        <v>386.41</v>
      </c>
      <c r="G162" t="n">
        <v>0</v>
      </c>
    </row>
    <row r="163">
      <c r="A163" t="n">
        <v>201601</v>
      </c>
      <c r="B163" t="n">
        <v>43</v>
      </c>
      <c r="C163" t="inlineStr">
        <is>
          <t>POS</t>
        </is>
      </c>
      <c r="D163" t="inlineStr">
        <is>
          <t>Mỹ</t>
        </is>
      </c>
      <c r="E163" t="inlineStr">
        <is>
          <t>Máy ảnh</t>
        </is>
      </c>
      <c r="F163" t="n">
        <v>113.98</v>
      </c>
      <c r="G163" t="n">
        <v>0</v>
      </c>
    </row>
    <row r="164">
      <c r="A164" t="n">
        <v>201601</v>
      </c>
      <c r="B164" t="n">
        <v>43</v>
      </c>
      <c r="C164" t="inlineStr">
        <is>
          <t>POS</t>
        </is>
      </c>
      <c r="D164" t="inlineStr">
        <is>
          <t>Mỹ</t>
        </is>
      </c>
      <c r="E164" t="inlineStr">
        <is>
          <t>Máy tính</t>
        </is>
      </c>
      <c r="F164" t="n">
        <v>2192</v>
      </c>
      <c r="G164" t="n">
        <v>0</v>
      </c>
    </row>
    <row r="165">
      <c r="A165" t="n">
        <v>201601</v>
      </c>
      <c r="B165" t="n">
        <v>43</v>
      </c>
      <c r="C165" t="inlineStr">
        <is>
          <t>POS</t>
        </is>
      </c>
      <c r="D165" t="inlineStr">
        <is>
          <t>Mỹ</t>
        </is>
      </c>
      <c r="E165" t="inlineStr">
        <is>
          <t>Gia dụng</t>
        </is>
      </c>
      <c r="F165" t="n">
        <v>1475</v>
      </c>
      <c r="G165" t="n">
        <v>0</v>
      </c>
    </row>
    <row r="166">
      <c r="A166" t="n">
        <v>201601</v>
      </c>
      <c r="B166" t="n">
        <v>43</v>
      </c>
      <c r="C166" t="inlineStr">
        <is>
          <t>POS</t>
        </is>
      </c>
      <c r="D166" t="inlineStr">
        <is>
          <t>Mỹ</t>
        </is>
      </c>
      <c r="E166" t="inlineStr">
        <is>
          <t>Nhạc, phim, sách nói</t>
        </is>
      </c>
      <c r="F166" t="n">
        <v>57.99</v>
      </c>
      <c r="G166" t="n">
        <v>0</v>
      </c>
    </row>
    <row r="167">
      <c r="A167" t="n">
        <v>201601</v>
      </c>
      <c r="B167" t="n">
        <v>44</v>
      </c>
      <c r="C167" t="inlineStr">
        <is>
          <t>POS</t>
        </is>
      </c>
      <c r="D167" t="inlineStr">
        <is>
          <t>Mỹ</t>
        </is>
      </c>
      <c r="E167" t="inlineStr">
        <is>
          <t>Máy ảnh</t>
        </is>
      </c>
      <c r="F167" t="n">
        <v>89.94</v>
      </c>
      <c r="G167" t="n">
        <v>0</v>
      </c>
    </row>
    <row r="168">
      <c r="A168" t="n">
        <v>201601</v>
      </c>
      <c r="B168" t="n">
        <v>44</v>
      </c>
      <c r="C168" t="inlineStr">
        <is>
          <t>POS</t>
        </is>
      </c>
      <c r="D168" t="inlineStr">
        <is>
          <t>Mỹ</t>
        </is>
      </c>
      <c r="E168" t="inlineStr">
        <is>
          <t>Điện thoại</t>
        </is>
      </c>
      <c r="F168" t="n">
        <v>143.44</v>
      </c>
      <c r="G168" t="n">
        <v>0</v>
      </c>
    </row>
    <row r="169">
      <c r="A169" t="n">
        <v>201601</v>
      </c>
      <c r="B169" t="n">
        <v>44</v>
      </c>
      <c r="C169" t="inlineStr">
        <is>
          <t>POS</t>
        </is>
      </c>
      <c r="D169" t="inlineStr">
        <is>
          <t>Mỹ</t>
        </is>
      </c>
      <c r="E169" t="inlineStr">
        <is>
          <t>Máy tính</t>
        </is>
      </c>
      <c r="F169" t="n">
        <v>1563.6</v>
      </c>
      <c r="G169" t="n">
        <v>0</v>
      </c>
    </row>
    <row r="170">
      <c r="A170" t="n">
        <v>201601</v>
      </c>
      <c r="B170" t="n">
        <v>44</v>
      </c>
      <c r="C170" t="inlineStr">
        <is>
          <t>POS</t>
        </is>
      </c>
      <c r="D170" t="inlineStr">
        <is>
          <t>Mỹ</t>
        </is>
      </c>
      <c r="E170" t="inlineStr">
        <is>
          <t>Gia dụng</t>
        </is>
      </c>
      <c r="F170" t="n">
        <v>3182.48</v>
      </c>
      <c r="G170" t="n">
        <v>0</v>
      </c>
    </row>
    <row r="171">
      <c r="A171" t="n">
        <v>201601</v>
      </c>
      <c r="B171" t="n">
        <v>44</v>
      </c>
      <c r="C171" t="inlineStr">
        <is>
          <t>POS</t>
        </is>
      </c>
      <c r="D171" t="inlineStr">
        <is>
          <t>Mỹ</t>
        </is>
      </c>
      <c r="E171" t="inlineStr">
        <is>
          <t>TV &amp; Video</t>
        </is>
      </c>
      <c r="F171" t="n">
        <v>6558.3</v>
      </c>
      <c r="G171" t="n">
        <v>0</v>
      </c>
    </row>
    <row r="172">
      <c r="A172" t="n">
        <v>201601</v>
      </c>
      <c r="B172" t="n">
        <v>45</v>
      </c>
      <c r="C172" t="inlineStr">
        <is>
          <t>POS</t>
        </is>
      </c>
      <c r="D172" t="inlineStr">
        <is>
          <t>Mỹ</t>
        </is>
      </c>
      <c r="E172" t="inlineStr">
        <is>
          <t>Âm thanh</t>
        </is>
      </c>
      <c r="F172" t="n">
        <v>284.95</v>
      </c>
      <c r="G172" t="n">
        <v>0</v>
      </c>
    </row>
    <row r="173">
      <c r="A173" t="n">
        <v>201601</v>
      </c>
      <c r="B173" t="n">
        <v>45</v>
      </c>
      <c r="C173" t="inlineStr">
        <is>
          <t>POS</t>
        </is>
      </c>
      <c r="D173" t="inlineStr">
        <is>
          <t>Mỹ</t>
        </is>
      </c>
      <c r="E173" t="inlineStr">
        <is>
          <t>Máy ảnh</t>
        </is>
      </c>
      <c r="F173" t="n">
        <v>2090.7</v>
      </c>
      <c r="G173" t="n">
        <v>0</v>
      </c>
    </row>
    <row r="174">
      <c r="A174" t="n">
        <v>201601</v>
      </c>
      <c r="B174" t="n">
        <v>45</v>
      </c>
      <c r="C174" t="inlineStr">
        <is>
          <t>POS</t>
        </is>
      </c>
      <c r="D174" t="inlineStr">
        <is>
          <t>Mỹ</t>
        </is>
      </c>
      <c r="E174" t="inlineStr">
        <is>
          <t>Điện thoại</t>
        </is>
      </c>
      <c r="F174" t="n">
        <v>39.99</v>
      </c>
      <c r="G174" t="n">
        <v>0</v>
      </c>
    </row>
    <row r="175">
      <c r="A175" t="n">
        <v>201601</v>
      </c>
      <c r="B175" t="n">
        <v>45</v>
      </c>
      <c r="C175" t="inlineStr">
        <is>
          <t>POS</t>
        </is>
      </c>
      <c r="D175" t="inlineStr">
        <is>
          <t>Mỹ</t>
        </is>
      </c>
      <c r="E175" t="inlineStr">
        <is>
          <t>Máy tính</t>
        </is>
      </c>
      <c r="F175" t="n">
        <v>919</v>
      </c>
      <c r="G175" t="n">
        <v>0</v>
      </c>
    </row>
    <row r="176">
      <c r="A176" t="n">
        <v>201601</v>
      </c>
      <c r="B176" t="n">
        <v>45</v>
      </c>
      <c r="C176" t="inlineStr">
        <is>
          <t>POS</t>
        </is>
      </c>
      <c r="D176" t="inlineStr">
        <is>
          <t>Mỹ</t>
        </is>
      </c>
      <c r="E176" t="inlineStr">
        <is>
          <t>Game &amp; Đồ chơi</t>
        </is>
      </c>
      <c r="F176" t="n">
        <v>99.75</v>
      </c>
      <c r="G176" t="n">
        <v>0</v>
      </c>
    </row>
    <row r="177">
      <c r="A177" t="n">
        <v>201601</v>
      </c>
      <c r="B177" t="n">
        <v>45</v>
      </c>
      <c r="C177" t="inlineStr">
        <is>
          <t>POS</t>
        </is>
      </c>
      <c r="D177" t="inlineStr">
        <is>
          <t>Mỹ</t>
        </is>
      </c>
      <c r="E177" t="inlineStr">
        <is>
          <t>Gia dụng</t>
        </is>
      </c>
      <c r="F177" t="n">
        <v>4949.82</v>
      </c>
      <c r="G177" t="n">
        <v>0</v>
      </c>
    </row>
    <row r="178">
      <c r="A178" t="n">
        <v>201601</v>
      </c>
      <c r="B178" t="n">
        <v>45</v>
      </c>
      <c r="C178" t="inlineStr">
        <is>
          <t>POS</t>
        </is>
      </c>
      <c r="D178" t="inlineStr">
        <is>
          <t>Mỹ</t>
        </is>
      </c>
      <c r="E178" t="inlineStr">
        <is>
          <t>Nhạc, phim, sách nói</t>
        </is>
      </c>
      <c r="F178" t="n">
        <v>220.71</v>
      </c>
      <c r="G178" t="n">
        <v>0</v>
      </c>
    </row>
    <row r="179">
      <c r="A179" t="n">
        <v>201601</v>
      </c>
      <c r="B179" t="n">
        <v>45</v>
      </c>
      <c r="C179" t="inlineStr">
        <is>
          <t>POS</t>
        </is>
      </c>
      <c r="D179" t="inlineStr">
        <is>
          <t>Mỹ</t>
        </is>
      </c>
      <c r="E179" t="inlineStr">
        <is>
          <t>TV &amp; Video</t>
        </is>
      </c>
      <c r="F179" t="n">
        <v>119.99</v>
      </c>
      <c r="G179" t="n">
        <v>0</v>
      </c>
    </row>
    <row r="180">
      <c r="A180" t="n">
        <v>201601</v>
      </c>
      <c r="B180" t="n">
        <v>47</v>
      </c>
      <c r="C180" t="inlineStr">
        <is>
          <t>POS</t>
        </is>
      </c>
      <c r="D180" t="inlineStr">
        <is>
          <t>Mỹ</t>
        </is>
      </c>
      <c r="E180" t="inlineStr">
        <is>
          <t>Âm thanh</t>
        </is>
      </c>
      <c r="F180" t="n">
        <v>510</v>
      </c>
      <c r="G180" t="n">
        <v>0</v>
      </c>
    </row>
    <row r="181">
      <c r="A181" t="n">
        <v>201601</v>
      </c>
      <c r="B181" t="n">
        <v>47</v>
      </c>
      <c r="C181" t="inlineStr">
        <is>
          <t>POS</t>
        </is>
      </c>
      <c r="D181" t="inlineStr">
        <is>
          <t>Mỹ</t>
        </is>
      </c>
      <c r="E181" t="inlineStr">
        <is>
          <t>Máy ảnh</t>
        </is>
      </c>
      <c r="F181" t="n">
        <v>3890.25</v>
      </c>
      <c r="G181" t="n">
        <v>0</v>
      </c>
    </row>
    <row r="182">
      <c r="A182" t="n">
        <v>201601</v>
      </c>
      <c r="B182" t="n">
        <v>47</v>
      </c>
      <c r="C182" t="inlineStr">
        <is>
          <t>POS</t>
        </is>
      </c>
      <c r="D182" t="inlineStr">
        <is>
          <t>Mỹ</t>
        </is>
      </c>
      <c r="E182" t="inlineStr">
        <is>
          <t>Điện thoại</t>
        </is>
      </c>
      <c r="F182" t="n">
        <v>274.55</v>
      </c>
      <c r="G182" t="n">
        <v>0</v>
      </c>
    </row>
    <row r="183">
      <c r="A183" t="n">
        <v>201601</v>
      </c>
      <c r="B183" t="n">
        <v>47</v>
      </c>
      <c r="C183" t="inlineStr">
        <is>
          <t>POS</t>
        </is>
      </c>
      <c r="D183" t="inlineStr">
        <is>
          <t>Mỹ</t>
        </is>
      </c>
      <c r="E183" t="inlineStr">
        <is>
          <t>Máy tính</t>
        </is>
      </c>
      <c r="F183" t="n">
        <v>436.05</v>
      </c>
      <c r="G183" t="n">
        <v>0</v>
      </c>
    </row>
    <row r="184">
      <c r="A184" t="n">
        <v>201601</v>
      </c>
      <c r="B184" t="n">
        <v>48</v>
      </c>
      <c r="C184" t="inlineStr">
        <is>
          <t>POS</t>
        </is>
      </c>
      <c r="D184" t="inlineStr">
        <is>
          <t>Mỹ</t>
        </is>
      </c>
      <c r="E184" t="inlineStr">
        <is>
          <t>Âm thanh</t>
        </is>
      </c>
      <c r="F184" t="n">
        <v>2501.9</v>
      </c>
      <c r="G184" t="n">
        <v>0</v>
      </c>
    </row>
    <row r="185">
      <c r="A185" t="n">
        <v>201601</v>
      </c>
      <c r="B185" t="n">
        <v>48</v>
      </c>
      <c r="C185" t="inlineStr">
        <is>
          <t>POS</t>
        </is>
      </c>
      <c r="D185" t="inlineStr">
        <is>
          <t>Mỹ</t>
        </is>
      </c>
      <c r="E185" t="inlineStr">
        <is>
          <t>Máy ảnh</t>
        </is>
      </c>
      <c r="F185" t="n">
        <v>4673.52</v>
      </c>
      <c r="G185" t="n">
        <v>0</v>
      </c>
    </row>
    <row r="186">
      <c r="A186" t="n">
        <v>201601</v>
      </c>
      <c r="B186" t="n">
        <v>48</v>
      </c>
      <c r="C186" t="inlineStr">
        <is>
          <t>POS</t>
        </is>
      </c>
      <c r="D186" t="inlineStr">
        <is>
          <t>Mỹ</t>
        </is>
      </c>
      <c r="E186" t="inlineStr">
        <is>
          <t>Máy tính</t>
        </is>
      </c>
      <c r="F186" t="n">
        <v>795</v>
      </c>
      <c r="G186" t="n">
        <v>0</v>
      </c>
    </row>
    <row r="187">
      <c r="A187" t="n">
        <v>201601</v>
      </c>
      <c r="B187" t="n">
        <v>48</v>
      </c>
      <c r="C187" t="inlineStr">
        <is>
          <t>POS</t>
        </is>
      </c>
      <c r="D187" t="inlineStr">
        <is>
          <t>Mỹ</t>
        </is>
      </c>
      <c r="E187" t="inlineStr">
        <is>
          <t>Game &amp; Đồ chơi</t>
        </is>
      </c>
      <c r="F187" t="n">
        <v>584.87</v>
      </c>
      <c r="G187" t="n">
        <v>129</v>
      </c>
    </row>
    <row r="188">
      <c r="A188" t="n">
        <v>201601</v>
      </c>
      <c r="B188" t="n">
        <v>48</v>
      </c>
      <c r="C188" t="inlineStr">
        <is>
          <t>POS</t>
        </is>
      </c>
      <c r="D188" t="inlineStr">
        <is>
          <t>Mỹ</t>
        </is>
      </c>
      <c r="E188" t="inlineStr">
        <is>
          <t>Gia dụng</t>
        </is>
      </c>
      <c r="F188" t="n">
        <v>14430.98</v>
      </c>
      <c r="G188" t="n">
        <v>0</v>
      </c>
    </row>
    <row r="189">
      <c r="A189" t="n">
        <v>201601</v>
      </c>
      <c r="B189" t="n">
        <v>48</v>
      </c>
      <c r="C189" t="inlineStr">
        <is>
          <t>POS</t>
        </is>
      </c>
      <c r="D189" t="inlineStr">
        <is>
          <t>Mỹ</t>
        </is>
      </c>
      <c r="E189" t="inlineStr">
        <is>
          <t>Nhạc, phim, sách nói</t>
        </is>
      </c>
      <c r="F189" t="n">
        <v>2232.87</v>
      </c>
      <c r="G189" t="n">
        <v>0</v>
      </c>
    </row>
    <row r="190">
      <c r="A190" t="n">
        <v>201601</v>
      </c>
      <c r="B190" t="n">
        <v>48</v>
      </c>
      <c r="C190" t="inlineStr">
        <is>
          <t>POS</t>
        </is>
      </c>
      <c r="D190" t="inlineStr">
        <is>
          <t>Mỹ</t>
        </is>
      </c>
      <c r="E190" t="inlineStr">
        <is>
          <t>TV &amp; Video</t>
        </is>
      </c>
      <c r="F190" t="n">
        <v>2369.94</v>
      </c>
      <c r="G190" t="n">
        <v>0</v>
      </c>
    </row>
    <row r="191">
      <c r="A191" t="n">
        <v>201601</v>
      </c>
      <c r="B191" t="n">
        <v>50</v>
      </c>
      <c r="C191" t="inlineStr">
        <is>
          <t>POS</t>
        </is>
      </c>
      <c r="D191" t="inlineStr">
        <is>
          <t>Mỹ</t>
        </is>
      </c>
      <c r="E191" t="inlineStr">
        <is>
          <t>Âm thanh</t>
        </is>
      </c>
      <c r="F191" t="n">
        <v>51.38</v>
      </c>
      <c r="G191" t="n">
        <v>0</v>
      </c>
    </row>
    <row r="192">
      <c r="A192" t="n">
        <v>201601</v>
      </c>
      <c r="B192" t="n">
        <v>50</v>
      </c>
      <c r="C192" t="inlineStr">
        <is>
          <t>POS</t>
        </is>
      </c>
      <c r="D192" t="inlineStr">
        <is>
          <t>Mỹ</t>
        </is>
      </c>
      <c r="E192" t="inlineStr">
        <is>
          <t>Máy tính</t>
        </is>
      </c>
      <c r="F192" t="n">
        <v>29.95</v>
      </c>
      <c r="G192" t="n">
        <v>0</v>
      </c>
    </row>
    <row r="193">
      <c r="A193" t="n">
        <v>201601</v>
      </c>
      <c r="B193" t="n">
        <v>50</v>
      </c>
      <c r="C193" t="inlineStr">
        <is>
          <t>POS</t>
        </is>
      </c>
      <c r="D193" t="inlineStr">
        <is>
          <t>Mỹ</t>
        </is>
      </c>
      <c r="E193" t="inlineStr">
        <is>
          <t>Gia dụng</t>
        </is>
      </c>
      <c r="F193" t="n">
        <v>16504.25</v>
      </c>
      <c r="G193" t="n">
        <v>0</v>
      </c>
    </row>
    <row r="194">
      <c r="A194" t="n">
        <v>201601</v>
      </c>
      <c r="B194" t="n">
        <v>50</v>
      </c>
      <c r="C194" t="inlineStr">
        <is>
          <t>POS</t>
        </is>
      </c>
      <c r="D194" t="inlineStr">
        <is>
          <t>Mỹ</t>
        </is>
      </c>
      <c r="E194" t="inlineStr">
        <is>
          <t>Nhạc, phim, sách nói</t>
        </is>
      </c>
      <c r="F194" t="n">
        <v>225.77</v>
      </c>
      <c r="G194" t="n">
        <v>0</v>
      </c>
    </row>
    <row r="195">
      <c r="A195" t="n">
        <v>201601</v>
      </c>
      <c r="B195" t="n">
        <v>50</v>
      </c>
      <c r="C195" t="inlineStr">
        <is>
          <t>POS</t>
        </is>
      </c>
      <c r="D195" t="inlineStr">
        <is>
          <t>Mỹ</t>
        </is>
      </c>
      <c r="E195" t="inlineStr">
        <is>
          <t>TV &amp; Video</t>
        </is>
      </c>
      <c r="F195" t="n">
        <v>7592.4</v>
      </c>
      <c r="G195" t="n">
        <v>0</v>
      </c>
    </row>
    <row r="196">
      <c r="A196" t="n">
        <v>201601</v>
      </c>
      <c r="B196" t="n">
        <v>51</v>
      </c>
      <c r="C196" t="inlineStr">
        <is>
          <t>POS</t>
        </is>
      </c>
      <c r="D196" t="inlineStr">
        <is>
          <t>Mỹ</t>
        </is>
      </c>
      <c r="E196" t="inlineStr">
        <is>
          <t>Âm thanh</t>
        </is>
      </c>
      <c r="F196" t="n">
        <v>1496.15</v>
      </c>
      <c r="G196" t="n">
        <v>0</v>
      </c>
    </row>
    <row r="197">
      <c r="A197" t="n">
        <v>201601</v>
      </c>
      <c r="B197" t="n">
        <v>51</v>
      </c>
      <c r="C197" t="inlineStr">
        <is>
          <t>POS</t>
        </is>
      </c>
      <c r="D197" t="inlineStr">
        <is>
          <t>Mỹ</t>
        </is>
      </c>
      <c r="E197" t="inlineStr">
        <is>
          <t>Máy ảnh</t>
        </is>
      </c>
      <c r="F197" t="n">
        <v>6240</v>
      </c>
      <c r="G197" t="n">
        <v>0</v>
      </c>
    </row>
    <row r="198">
      <c r="A198" t="n">
        <v>201601</v>
      </c>
      <c r="B198" t="n">
        <v>51</v>
      </c>
      <c r="C198" t="inlineStr">
        <is>
          <t>POS</t>
        </is>
      </c>
      <c r="D198" t="inlineStr">
        <is>
          <t>Mỹ</t>
        </is>
      </c>
      <c r="E198" t="inlineStr">
        <is>
          <t>Điện thoại</t>
        </is>
      </c>
      <c r="F198" t="n">
        <v>617.96</v>
      </c>
      <c r="G198" t="n">
        <v>0</v>
      </c>
    </row>
    <row r="199">
      <c r="A199" t="n">
        <v>201601</v>
      </c>
      <c r="B199" t="n">
        <v>51</v>
      </c>
      <c r="C199" t="inlineStr">
        <is>
          <t>POS</t>
        </is>
      </c>
      <c r="D199" t="inlineStr">
        <is>
          <t>Mỹ</t>
        </is>
      </c>
      <c r="E199" t="inlineStr">
        <is>
          <t>Máy tính</t>
        </is>
      </c>
      <c r="F199" t="n">
        <v>2112.8</v>
      </c>
      <c r="G199" t="n">
        <v>0</v>
      </c>
    </row>
    <row r="200">
      <c r="A200" t="n">
        <v>201601</v>
      </c>
      <c r="B200" t="n">
        <v>51</v>
      </c>
      <c r="C200" t="inlineStr">
        <is>
          <t>POS</t>
        </is>
      </c>
      <c r="D200" t="inlineStr">
        <is>
          <t>Mỹ</t>
        </is>
      </c>
      <c r="E200" t="inlineStr">
        <is>
          <t>Game &amp; Đồ chơi</t>
        </is>
      </c>
      <c r="F200" t="n">
        <v>16.87</v>
      </c>
      <c r="G200" t="n">
        <v>0</v>
      </c>
    </row>
    <row r="201">
      <c r="A201" t="n">
        <v>201601</v>
      </c>
      <c r="B201" t="n">
        <v>51</v>
      </c>
      <c r="C201" t="inlineStr">
        <is>
          <t>POS</t>
        </is>
      </c>
      <c r="D201" t="inlineStr">
        <is>
          <t>Mỹ</t>
        </is>
      </c>
      <c r="E201" t="inlineStr">
        <is>
          <t>Gia dụng</t>
        </is>
      </c>
      <c r="F201" t="n">
        <v>2792.16</v>
      </c>
      <c r="G201" t="n">
        <v>0</v>
      </c>
    </row>
    <row r="202">
      <c r="A202" t="n">
        <v>201601</v>
      </c>
      <c r="B202" t="n">
        <v>51</v>
      </c>
      <c r="C202" t="inlineStr">
        <is>
          <t>POS</t>
        </is>
      </c>
      <c r="D202" t="inlineStr">
        <is>
          <t>Mỹ</t>
        </is>
      </c>
      <c r="E202" t="inlineStr">
        <is>
          <t>Nhạc, phim, sách nói</t>
        </is>
      </c>
      <c r="F202" t="n">
        <v>2157.76</v>
      </c>
      <c r="G202" t="n">
        <v>0</v>
      </c>
    </row>
    <row r="203">
      <c r="A203" t="n">
        <v>201601</v>
      </c>
      <c r="B203" t="n">
        <v>51</v>
      </c>
      <c r="C203" t="inlineStr">
        <is>
          <t>POS</t>
        </is>
      </c>
      <c r="D203" t="inlineStr">
        <is>
          <t>Mỹ</t>
        </is>
      </c>
      <c r="E203" t="inlineStr">
        <is>
          <t>TV &amp; Video</t>
        </is>
      </c>
      <c r="F203" t="n">
        <v>667.4</v>
      </c>
      <c r="G203" t="n">
        <v>0</v>
      </c>
    </row>
    <row r="204">
      <c r="A204" t="n">
        <v>201601</v>
      </c>
      <c r="B204" t="n">
        <v>53</v>
      </c>
      <c r="C204" t="inlineStr">
        <is>
          <t>POS</t>
        </is>
      </c>
      <c r="D204" t="inlineStr">
        <is>
          <t>Mỹ</t>
        </is>
      </c>
      <c r="E204" t="inlineStr">
        <is>
          <t>Âm thanh</t>
        </is>
      </c>
      <c r="F204" t="n">
        <v>194.64</v>
      </c>
      <c r="G204" t="n">
        <v>0</v>
      </c>
    </row>
    <row r="205">
      <c r="A205" t="n">
        <v>201601</v>
      </c>
      <c r="B205" t="n">
        <v>53</v>
      </c>
      <c r="C205" t="inlineStr">
        <is>
          <t>POS</t>
        </is>
      </c>
      <c r="D205" t="inlineStr">
        <is>
          <t>Mỹ</t>
        </is>
      </c>
      <c r="E205" t="inlineStr">
        <is>
          <t>Máy ảnh</t>
        </is>
      </c>
      <c r="F205" t="n">
        <v>484</v>
      </c>
      <c r="G205" t="n">
        <v>0</v>
      </c>
    </row>
    <row r="206">
      <c r="A206" t="n">
        <v>201601</v>
      </c>
      <c r="B206" t="n">
        <v>53</v>
      </c>
      <c r="C206" t="inlineStr">
        <is>
          <t>POS</t>
        </is>
      </c>
      <c r="D206" t="inlineStr">
        <is>
          <t>Mỹ</t>
        </is>
      </c>
      <c r="E206" t="inlineStr">
        <is>
          <t>Điện thoại</t>
        </is>
      </c>
      <c r="F206" t="n">
        <v>124.95</v>
      </c>
      <c r="G206" t="n">
        <v>0</v>
      </c>
    </row>
    <row r="207">
      <c r="A207" t="n">
        <v>201601</v>
      </c>
      <c r="B207" t="n">
        <v>53</v>
      </c>
      <c r="C207" t="inlineStr">
        <is>
          <t>POS</t>
        </is>
      </c>
      <c r="D207" t="inlineStr">
        <is>
          <t>Mỹ</t>
        </is>
      </c>
      <c r="E207" t="inlineStr">
        <is>
          <t>Máy tính</t>
        </is>
      </c>
      <c r="F207" t="n">
        <v>696</v>
      </c>
      <c r="G207" t="n">
        <v>0</v>
      </c>
    </row>
    <row r="208">
      <c r="A208" t="n">
        <v>201601</v>
      </c>
      <c r="B208" t="n">
        <v>53</v>
      </c>
      <c r="C208" t="inlineStr">
        <is>
          <t>POS</t>
        </is>
      </c>
      <c r="D208" t="inlineStr">
        <is>
          <t>Mỹ</t>
        </is>
      </c>
      <c r="E208" t="inlineStr">
        <is>
          <t>Game &amp; Đồ chơi</t>
        </is>
      </c>
      <c r="F208" t="n">
        <v>166.57</v>
      </c>
      <c r="G208" t="n">
        <v>0</v>
      </c>
    </row>
    <row r="209">
      <c r="A209" t="n">
        <v>201601</v>
      </c>
      <c r="B209" t="n">
        <v>53</v>
      </c>
      <c r="C209" t="inlineStr">
        <is>
          <t>POS</t>
        </is>
      </c>
      <c r="D209" t="inlineStr">
        <is>
          <t>Mỹ</t>
        </is>
      </c>
      <c r="E209" t="inlineStr">
        <is>
          <t>Gia dụng</t>
        </is>
      </c>
      <c r="F209" t="n">
        <v>2451.52</v>
      </c>
      <c r="G209" t="n">
        <v>0</v>
      </c>
    </row>
    <row r="210">
      <c r="A210" t="n">
        <v>201601</v>
      </c>
      <c r="B210" t="n">
        <v>53</v>
      </c>
      <c r="C210" t="inlineStr">
        <is>
          <t>POS</t>
        </is>
      </c>
      <c r="D210" t="inlineStr">
        <is>
          <t>Mỹ</t>
        </is>
      </c>
      <c r="E210" t="inlineStr">
        <is>
          <t>Nhạc, phim, sách nói</t>
        </is>
      </c>
      <c r="F210" t="n">
        <v>212.28</v>
      </c>
      <c r="G210" t="n">
        <v>37.98</v>
      </c>
    </row>
    <row r="211">
      <c r="A211" t="n">
        <v>201601</v>
      </c>
      <c r="B211" t="n">
        <v>53</v>
      </c>
      <c r="C211" t="inlineStr">
        <is>
          <t>POS</t>
        </is>
      </c>
      <c r="D211" t="inlineStr">
        <is>
          <t>Mỹ</t>
        </is>
      </c>
      <c r="E211" t="inlineStr">
        <is>
          <t>TV &amp; Video</t>
        </is>
      </c>
      <c r="F211" t="n">
        <v>1308.96</v>
      </c>
      <c r="G211" t="n">
        <v>109</v>
      </c>
    </row>
    <row r="212">
      <c r="A212" t="n">
        <v>201601</v>
      </c>
      <c r="B212" t="n">
        <v>54</v>
      </c>
      <c r="C212" t="inlineStr">
        <is>
          <t>POS</t>
        </is>
      </c>
      <c r="D212" t="inlineStr">
        <is>
          <t>Mỹ</t>
        </is>
      </c>
      <c r="E212" t="inlineStr">
        <is>
          <t>Âm thanh</t>
        </is>
      </c>
      <c r="F212" t="n">
        <v>116.91</v>
      </c>
      <c r="G212" t="n">
        <v>0</v>
      </c>
    </row>
    <row r="213">
      <c r="A213" t="n">
        <v>201601</v>
      </c>
      <c r="B213" t="n">
        <v>54</v>
      </c>
      <c r="C213" t="inlineStr">
        <is>
          <t>POS</t>
        </is>
      </c>
      <c r="D213" t="inlineStr">
        <is>
          <t>Mỹ</t>
        </is>
      </c>
      <c r="E213" t="inlineStr">
        <is>
          <t>Máy ảnh</t>
        </is>
      </c>
      <c r="F213" t="n">
        <v>2640</v>
      </c>
      <c r="G213" t="n">
        <v>0</v>
      </c>
    </row>
    <row r="214">
      <c r="A214" t="n">
        <v>201601</v>
      </c>
      <c r="B214" t="n">
        <v>54</v>
      </c>
      <c r="C214" t="inlineStr">
        <is>
          <t>POS</t>
        </is>
      </c>
      <c r="D214" t="inlineStr">
        <is>
          <t>Mỹ</t>
        </is>
      </c>
      <c r="E214" t="inlineStr">
        <is>
          <t>Điện thoại</t>
        </is>
      </c>
      <c r="F214" t="n">
        <v>28.99</v>
      </c>
      <c r="G214" t="n">
        <v>0</v>
      </c>
    </row>
    <row r="215">
      <c r="A215" t="n">
        <v>201601</v>
      </c>
      <c r="B215" t="n">
        <v>54</v>
      </c>
      <c r="C215" t="inlineStr">
        <is>
          <t>POS</t>
        </is>
      </c>
      <c r="D215" t="inlineStr">
        <is>
          <t>Mỹ</t>
        </is>
      </c>
      <c r="E215" t="inlineStr">
        <is>
          <t>Gia dụng</t>
        </is>
      </c>
      <c r="F215" t="n">
        <v>2960.92</v>
      </c>
      <c r="G215" t="n">
        <v>0</v>
      </c>
    </row>
    <row r="216">
      <c r="A216" t="n">
        <v>201601</v>
      </c>
      <c r="B216" t="n">
        <v>54</v>
      </c>
      <c r="C216" t="inlineStr">
        <is>
          <t>POS</t>
        </is>
      </c>
      <c r="D216" t="inlineStr">
        <is>
          <t>Mỹ</t>
        </is>
      </c>
      <c r="E216" t="inlineStr">
        <is>
          <t>Nhạc, phim, sách nói</t>
        </is>
      </c>
      <c r="F216" t="n">
        <v>1019.94</v>
      </c>
      <c r="G216" t="n">
        <v>0</v>
      </c>
    </row>
    <row r="217">
      <c r="A217" t="n">
        <v>201601</v>
      </c>
      <c r="B217" t="n">
        <v>54</v>
      </c>
      <c r="C217" t="inlineStr">
        <is>
          <t>POS</t>
        </is>
      </c>
      <c r="D217" t="inlineStr">
        <is>
          <t>Mỹ</t>
        </is>
      </c>
      <c r="E217" t="inlineStr">
        <is>
          <t>TV &amp; Video</t>
        </is>
      </c>
      <c r="F217" t="n">
        <v>939.9400000000001</v>
      </c>
      <c r="G217" t="n">
        <v>0</v>
      </c>
    </row>
    <row r="218">
      <c r="A218" t="n">
        <v>201601</v>
      </c>
      <c r="B218" t="n">
        <v>55</v>
      </c>
      <c r="C218" t="inlineStr">
        <is>
          <t>POS</t>
        </is>
      </c>
      <c r="D218" t="inlineStr">
        <is>
          <t>Mỹ</t>
        </is>
      </c>
      <c r="E218" t="inlineStr">
        <is>
          <t>Âm thanh</t>
        </is>
      </c>
      <c r="F218" t="n">
        <v>884.38</v>
      </c>
      <c r="G218" t="n">
        <v>252.68</v>
      </c>
    </row>
    <row r="219">
      <c r="A219" t="n">
        <v>201601</v>
      </c>
      <c r="B219" t="n">
        <v>55</v>
      </c>
      <c r="C219" t="inlineStr">
        <is>
          <t>POS</t>
        </is>
      </c>
      <c r="D219" t="inlineStr">
        <is>
          <t>Mỹ</t>
        </is>
      </c>
      <c r="E219" t="inlineStr">
        <is>
          <t>Máy ảnh</t>
        </is>
      </c>
      <c r="F219" t="n">
        <v>3185</v>
      </c>
      <c r="G219" t="n">
        <v>0</v>
      </c>
    </row>
    <row r="220">
      <c r="A220" t="n">
        <v>201601</v>
      </c>
      <c r="B220" t="n">
        <v>55</v>
      </c>
      <c r="C220" t="inlineStr">
        <is>
          <t>POS</t>
        </is>
      </c>
      <c r="D220" t="inlineStr">
        <is>
          <t>Mỹ</t>
        </is>
      </c>
      <c r="E220" t="inlineStr">
        <is>
          <t>Gia dụng</t>
        </is>
      </c>
      <c r="F220" t="n">
        <v>1799.91</v>
      </c>
      <c r="G220" t="n">
        <v>0</v>
      </c>
    </row>
    <row r="221">
      <c r="A221" t="n">
        <v>201601</v>
      </c>
      <c r="B221" t="n">
        <v>55</v>
      </c>
      <c r="C221" t="inlineStr">
        <is>
          <t>POS</t>
        </is>
      </c>
      <c r="D221" t="inlineStr">
        <is>
          <t>Mỹ</t>
        </is>
      </c>
      <c r="E221" t="inlineStr">
        <is>
          <t>Nhạc, phim, sách nói</t>
        </is>
      </c>
      <c r="F221" t="n">
        <v>639.96</v>
      </c>
      <c r="G221" t="n">
        <v>0</v>
      </c>
    </row>
    <row r="222">
      <c r="A222" t="n">
        <v>201601</v>
      </c>
      <c r="B222" t="n">
        <v>56</v>
      </c>
      <c r="C222" t="inlineStr">
        <is>
          <t>POS</t>
        </is>
      </c>
      <c r="D222" t="inlineStr">
        <is>
          <t>Mỹ</t>
        </is>
      </c>
      <c r="E222" t="inlineStr">
        <is>
          <t>Âm thanh</t>
        </is>
      </c>
      <c r="F222" t="n">
        <v>77.06999999999999</v>
      </c>
      <c r="G222" t="n">
        <v>0</v>
      </c>
    </row>
    <row r="223">
      <c r="A223" t="n">
        <v>201601</v>
      </c>
      <c r="B223" t="n">
        <v>56</v>
      </c>
      <c r="C223" t="inlineStr">
        <is>
          <t>POS</t>
        </is>
      </c>
      <c r="D223" t="inlineStr">
        <is>
          <t>Mỹ</t>
        </is>
      </c>
      <c r="E223" t="inlineStr">
        <is>
          <t>Máy ảnh</t>
        </is>
      </c>
      <c r="F223" t="n">
        <v>3486.5</v>
      </c>
      <c r="G223" t="n">
        <v>0</v>
      </c>
    </row>
    <row r="224">
      <c r="A224" t="n">
        <v>201601</v>
      </c>
      <c r="B224" t="n">
        <v>56</v>
      </c>
      <c r="C224" t="inlineStr">
        <is>
          <t>POS</t>
        </is>
      </c>
      <c r="D224" t="inlineStr">
        <is>
          <t>Mỹ</t>
        </is>
      </c>
      <c r="E224" t="inlineStr">
        <is>
          <t>Máy tính</t>
        </is>
      </c>
      <c r="F224" t="n">
        <v>1079.6</v>
      </c>
      <c r="G224" t="n">
        <v>0</v>
      </c>
    </row>
    <row r="225">
      <c r="A225" t="n">
        <v>201601</v>
      </c>
      <c r="B225" t="n">
        <v>56</v>
      </c>
      <c r="C225" t="inlineStr">
        <is>
          <t>POS</t>
        </is>
      </c>
      <c r="D225" t="inlineStr">
        <is>
          <t>Mỹ</t>
        </is>
      </c>
      <c r="E225" t="inlineStr">
        <is>
          <t>Gia dụng</t>
        </is>
      </c>
      <c r="F225" t="n">
        <v>94.98999999999999</v>
      </c>
      <c r="G225" t="n">
        <v>0</v>
      </c>
    </row>
    <row r="226">
      <c r="A226" t="n">
        <v>201601</v>
      </c>
      <c r="B226" t="n">
        <v>56</v>
      </c>
      <c r="C226" t="inlineStr">
        <is>
          <t>POS</t>
        </is>
      </c>
      <c r="D226" t="inlineStr">
        <is>
          <t>Mỹ</t>
        </is>
      </c>
      <c r="E226" t="inlineStr">
        <is>
          <t>Nhạc, phim, sách nói</t>
        </is>
      </c>
      <c r="F226" t="n">
        <v>397.84</v>
      </c>
      <c r="G226" t="n">
        <v>0</v>
      </c>
    </row>
    <row r="227">
      <c r="A227" t="n">
        <v>201601</v>
      </c>
      <c r="B227" t="n">
        <v>56</v>
      </c>
      <c r="C227" t="inlineStr">
        <is>
          <t>POS</t>
        </is>
      </c>
      <c r="D227" t="inlineStr">
        <is>
          <t>Mỹ</t>
        </is>
      </c>
      <c r="E227" t="inlineStr">
        <is>
          <t>TV &amp; Video</t>
        </is>
      </c>
      <c r="F227" t="n">
        <v>3157.38</v>
      </c>
      <c r="G227" t="n">
        <v>0</v>
      </c>
    </row>
    <row r="228">
      <c r="A228" t="n">
        <v>201601</v>
      </c>
      <c r="B228" t="n">
        <v>57</v>
      </c>
      <c r="C228" t="inlineStr">
        <is>
          <t>POS</t>
        </is>
      </c>
      <c r="D228" t="inlineStr">
        <is>
          <t>Mỹ</t>
        </is>
      </c>
      <c r="E228" t="inlineStr">
        <is>
          <t>Âm thanh</t>
        </is>
      </c>
      <c r="F228" t="n">
        <v>2685.55</v>
      </c>
      <c r="G228" t="n">
        <v>0</v>
      </c>
    </row>
    <row r="229">
      <c r="A229" t="n">
        <v>201601</v>
      </c>
      <c r="B229" t="n">
        <v>57</v>
      </c>
      <c r="C229" t="inlineStr">
        <is>
          <t>POS</t>
        </is>
      </c>
      <c r="D229" t="inlineStr">
        <is>
          <t>Mỹ</t>
        </is>
      </c>
      <c r="E229" t="inlineStr">
        <is>
          <t>Máy ảnh</t>
        </is>
      </c>
      <c r="F229" t="n">
        <v>566</v>
      </c>
      <c r="G229" t="n">
        <v>566</v>
      </c>
    </row>
    <row r="230">
      <c r="A230" t="n">
        <v>201601</v>
      </c>
      <c r="B230" t="n">
        <v>57</v>
      </c>
      <c r="C230" t="inlineStr">
        <is>
          <t>POS</t>
        </is>
      </c>
      <c r="D230" t="inlineStr">
        <is>
          <t>Mỹ</t>
        </is>
      </c>
      <c r="E230" t="inlineStr">
        <is>
          <t>Điện thoại</t>
        </is>
      </c>
      <c r="F230" t="n">
        <v>4612.13</v>
      </c>
      <c r="G230" t="n">
        <v>23.72</v>
      </c>
    </row>
    <row r="231">
      <c r="A231" t="n">
        <v>201601</v>
      </c>
      <c r="B231" t="n">
        <v>57</v>
      </c>
      <c r="C231" t="inlineStr">
        <is>
          <t>POS</t>
        </is>
      </c>
      <c r="D231" t="inlineStr">
        <is>
          <t>Mỹ</t>
        </is>
      </c>
      <c r="E231" t="inlineStr">
        <is>
          <t>Máy tính</t>
        </is>
      </c>
      <c r="F231" t="n">
        <v>344.87</v>
      </c>
      <c r="G231" t="n">
        <v>0</v>
      </c>
    </row>
    <row r="232">
      <c r="A232" t="n">
        <v>201601</v>
      </c>
      <c r="B232" t="n">
        <v>57</v>
      </c>
      <c r="C232" t="inlineStr">
        <is>
          <t>POS</t>
        </is>
      </c>
      <c r="D232" t="inlineStr">
        <is>
          <t>Mỹ</t>
        </is>
      </c>
      <c r="E232" t="inlineStr">
        <is>
          <t>Game &amp; Đồ chơi</t>
        </is>
      </c>
      <c r="F232" t="n">
        <v>197.62</v>
      </c>
      <c r="G232" t="n">
        <v>0</v>
      </c>
    </row>
    <row r="233">
      <c r="A233" t="n">
        <v>201601</v>
      </c>
      <c r="B233" t="n">
        <v>57</v>
      </c>
      <c r="C233" t="inlineStr">
        <is>
          <t>POS</t>
        </is>
      </c>
      <c r="D233" t="inlineStr">
        <is>
          <t>Mỹ</t>
        </is>
      </c>
      <c r="E233" t="inlineStr">
        <is>
          <t>Gia dụng</t>
        </is>
      </c>
      <c r="F233" t="n">
        <v>3349.11</v>
      </c>
      <c r="G233" t="n">
        <v>0</v>
      </c>
    </row>
    <row r="234">
      <c r="A234" t="n">
        <v>201601</v>
      </c>
      <c r="B234" t="n">
        <v>57</v>
      </c>
      <c r="C234" t="inlineStr">
        <is>
          <t>POS</t>
        </is>
      </c>
      <c r="D234" t="inlineStr">
        <is>
          <t>Mỹ</t>
        </is>
      </c>
      <c r="E234" t="inlineStr">
        <is>
          <t>Nhạc, phim, sách nói</t>
        </is>
      </c>
      <c r="F234" t="n">
        <v>26.55</v>
      </c>
      <c r="G234" t="n">
        <v>0</v>
      </c>
    </row>
    <row r="235">
      <c r="A235" t="n">
        <v>201601</v>
      </c>
      <c r="B235" t="n">
        <v>57</v>
      </c>
      <c r="C235" t="inlineStr">
        <is>
          <t>POS</t>
        </is>
      </c>
      <c r="D235" t="inlineStr">
        <is>
          <t>Mỹ</t>
        </is>
      </c>
      <c r="E235" t="inlineStr">
        <is>
          <t>TV &amp; Video</t>
        </is>
      </c>
      <c r="F235" t="n">
        <v>2963.22</v>
      </c>
      <c r="G235" t="n">
        <v>0</v>
      </c>
    </row>
    <row r="236">
      <c r="A236" t="n">
        <v>201601</v>
      </c>
      <c r="B236" t="n">
        <v>59</v>
      </c>
      <c r="C236" t="inlineStr">
        <is>
          <t>POS</t>
        </is>
      </c>
      <c r="D236" t="inlineStr">
        <is>
          <t>Mỹ</t>
        </is>
      </c>
      <c r="E236" t="inlineStr">
        <is>
          <t>Máy ảnh</t>
        </is>
      </c>
      <c r="F236" t="n">
        <v>919.2</v>
      </c>
      <c r="G236" t="n">
        <v>0</v>
      </c>
    </row>
    <row r="237">
      <c r="A237" t="n">
        <v>201601</v>
      </c>
      <c r="B237" t="n">
        <v>59</v>
      </c>
      <c r="C237" t="inlineStr">
        <is>
          <t>POS</t>
        </is>
      </c>
      <c r="D237" t="inlineStr">
        <is>
          <t>Mỹ</t>
        </is>
      </c>
      <c r="E237" t="inlineStr">
        <is>
          <t>Máy tính</t>
        </is>
      </c>
      <c r="F237" t="n">
        <v>1030.1</v>
      </c>
      <c r="G237" t="n">
        <v>0</v>
      </c>
    </row>
    <row r="238">
      <c r="A238" t="n">
        <v>201601</v>
      </c>
      <c r="B238" t="n">
        <v>59</v>
      </c>
      <c r="C238" t="inlineStr">
        <is>
          <t>POS</t>
        </is>
      </c>
      <c r="D238" t="inlineStr">
        <is>
          <t>Mỹ</t>
        </is>
      </c>
      <c r="E238" t="inlineStr">
        <is>
          <t>Gia dụng</t>
        </is>
      </c>
      <c r="F238" t="n">
        <v>2103.92</v>
      </c>
      <c r="G238" t="n">
        <v>0</v>
      </c>
    </row>
    <row r="239">
      <c r="A239" t="n">
        <v>201601</v>
      </c>
      <c r="B239" t="n">
        <v>59</v>
      </c>
      <c r="C239" t="inlineStr">
        <is>
          <t>POS</t>
        </is>
      </c>
      <c r="D239" t="inlineStr">
        <is>
          <t>Mỹ</t>
        </is>
      </c>
      <c r="E239" t="inlineStr">
        <is>
          <t>Nhạc, phim, sách nói</t>
        </is>
      </c>
      <c r="F239" t="n">
        <v>219</v>
      </c>
      <c r="G239" t="n">
        <v>0</v>
      </c>
    </row>
    <row r="240">
      <c r="A240" t="n">
        <v>201601</v>
      </c>
      <c r="B240" t="n">
        <v>59</v>
      </c>
      <c r="C240" t="inlineStr">
        <is>
          <t>POS</t>
        </is>
      </c>
      <c r="D240" t="inlineStr">
        <is>
          <t>Mỹ</t>
        </is>
      </c>
      <c r="E240" t="inlineStr">
        <is>
          <t>TV &amp; Video</t>
        </is>
      </c>
      <c r="F240" t="n">
        <v>599.98</v>
      </c>
      <c r="G240" t="n">
        <v>0</v>
      </c>
    </row>
    <row r="241">
      <c r="A241" t="n">
        <v>201601</v>
      </c>
      <c r="B241" t="n">
        <v>61</v>
      </c>
      <c r="C241" t="inlineStr">
        <is>
          <t>POS</t>
        </is>
      </c>
      <c r="D241" t="inlineStr">
        <is>
          <t>Mỹ</t>
        </is>
      </c>
      <c r="E241" t="inlineStr">
        <is>
          <t>Âm thanh</t>
        </is>
      </c>
      <c r="F241" t="n">
        <v>221.52</v>
      </c>
      <c r="G241" t="n">
        <v>0</v>
      </c>
    </row>
    <row r="242">
      <c r="A242" t="n">
        <v>201601</v>
      </c>
      <c r="B242" t="n">
        <v>61</v>
      </c>
      <c r="C242" t="inlineStr">
        <is>
          <t>POS</t>
        </is>
      </c>
      <c r="D242" t="inlineStr">
        <is>
          <t>Mỹ</t>
        </is>
      </c>
      <c r="E242" t="inlineStr">
        <is>
          <t>Máy ảnh</t>
        </is>
      </c>
      <c r="F242" t="n">
        <v>9752.799999999999</v>
      </c>
      <c r="G242" t="n">
        <v>0</v>
      </c>
    </row>
    <row r="243">
      <c r="A243" t="n">
        <v>201601</v>
      </c>
      <c r="B243" t="n">
        <v>61</v>
      </c>
      <c r="C243" t="inlineStr">
        <is>
          <t>POS</t>
        </is>
      </c>
      <c r="D243" t="inlineStr">
        <is>
          <t>Mỹ</t>
        </is>
      </c>
      <c r="E243" t="inlineStr">
        <is>
          <t>Điện thoại</t>
        </is>
      </c>
      <c r="F243" t="n">
        <v>1582.7</v>
      </c>
      <c r="G243" t="n">
        <v>0</v>
      </c>
    </row>
    <row r="244">
      <c r="A244" t="n">
        <v>201601</v>
      </c>
      <c r="B244" t="n">
        <v>61</v>
      </c>
      <c r="C244" t="inlineStr">
        <is>
          <t>POS</t>
        </is>
      </c>
      <c r="D244" t="inlineStr">
        <is>
          <t>Mỹ</t>
        </is>
      </c>
      <c r="E244" t="inlineStr">
        <is>
          <t>Máy tính</t>
        </is>
      </c>
      <c r="F244" t="n">
        <v>4336.3</v>
      </c>
      <c r="G244" t="n">
        <v>0</v>
      </c>
    </row>
    <row r="245">
      <c r="A245" t="n">
        <v>201601</v>
      </c>
      <c r="B245" t="n">
        <v>61</v>
      </c>
      <c r="C245" t="inlineStr">
        <is>
          <t>POS</t>
        </is>
      </c>
      <c r="D245" t="inlineStr">
        <is>
          <t>Mỹ</t>
        </is>
      </c>
      <c r="E245" t="inlineStr">
        <is>
          <t>Game &amp; Đồ chơi</t>
        </is>
      </c>
      <c r="F245" t="n">
        <v>20.97</v>
      </c>
      <c r="G245" t="n">
        <v>0</v>
      </c>
    </row>
    <row r="246">
      <c r="A246" t="n">
        <v>201601</v>
      </c>
      <c r="B246" t="n">
        <v>61</v>
      </c>
      <c r="C246" t="inlineStr">
        <is>
          <t>POS</t>
        </is>
      </c>
      <c r="D246" t="inlineStr">
        <is>
          <t>Mỹ</t>
        </is>
      </c>
      <c r="E246" t="inlineStr">
        <is>
          <t>Gia dụng</t>
        </is>
      </c>
      <c r="F246" t="n">
        <v>7897.13</v>
      </c>
      <c r="G246" t="n">
        <v>0</v>
      </c>
    </row>
    <row r="247">
      <c r="A247" t="n">
        <v>201601</v>
      </c>
      <c r="B247" t="n">
        <v>61</v>
      </c>
      <c r="C247" t="inlineStr">
        <is>
          <t>POS</t>
        </is>
      </c>
      <c r="D247" t="inlineStr">
        <is>
          <t>Mỹ</t>
        </is>
      </c>
      <c r="E247" t="inlineStr">
        <is>
          <t>Nhạc, phim, sách nói</t>
        </is>
      </c>
      <c r="F247" t="n">
        <v>616</v>
      </c>
      <c r="G247" t="n">
        <v>0</v>
      </c>
    </row>
    <row r="248">
      <c r="A248" t="n">
        <v>201601</v>
      </c>
      <c r="B248" t="n">
        <v>61</v>
      </c>
      <c r="C248" t="inlineStr">
        <is>
          <t>POS</t>
        </is>
      </c>
      <c r="D248" t="inlineStr">
        <is>
          <t>Mỹ</t>
        </is>
      </c>
      <c r="E248" t="inlineStr">
        <is>
          <t>TV &amp; Video</t>
        </is>
      </c>
      <c r="F248" t="n">
        <v>1686.75</v>
      </c>
      <c r="G248" t="n">
        <v>0</v>
      </c>
    </row>
    <row r="249">
      <c r="A249" t="n">
        <v>201601</v>
      </c>
      <c r="B249" t="n">
        <v>63</v>
      </c>
      <c r="C249" t="inlineStr">
        <is>
          <t>POS</t>
        </is>
      </c>
      <c r="D249" t="inlineStr">
        <is>
          <t>Mỹ</t>
        </is>
      </c>
      <c r="E249" t="inlineStr">
        <is>
          <t>Máy ảnh</t>
        </is>
      </c>
      <c r="F249" t="n">
        <v>217.92</v>
      </c>
      <c r="G249" t="n">
        <v>0</v>
      </c>
    </row>
    <row r="250">
      <c r="A250" t="n">
        <v>201601</v>
      </c>
      <c r="B250" t="n">
        <v>63</v>
      </c>
      <c r="C250" t="inlineStr">
        <is>
          <t>POS</t>
        </is>
      </c>
      <c r="D250" t="inlineStr">
        <is>
          <t>Mỹ</t>
        </is>
      </c>
      <c r="E250" t="inlineStr">
        <is>
          <t>Điện thoại</t>
        </is>
      </c>
      <c r="F250" t="n">
        <v>253.65</v>
      </c>
      <c r="G250" t="n">
        <v>0</v>
      </c>
    </row>
    <row r="251">
      <c r="A251" t="n">
        <v>201601</v>
      </c>
      <c r="B251" t="n">
        <v>63</v>
      </c>
      <c r="C251" t="inlineStr">
        <is>
          <t>POS</t>
        </is>
      </c>
      <c r="D251" t="inlineStr">
        <is>
          <t>Mỹ</t>
        </is>
      </c>
      <c r="E251" t="inlineStr">
        <is>
          <t>Máy tính</t>
        </is>
      </c>
      <c r="F251" t="n">
        <v>1988.35</v>
      </c>
      <c r="G251" t="n">
        <v>0</v>
      </c>
    </row>
    <row r="252">
      <c r="A252" t="n">
        <v>201601</v>
      </c>
      <c r="B252" t="n">
        <v>63</v>
      </c>
      <c r="C252" t="inlineStr">
        <is>
          <t>POS</t>
        </is>
      </c>
      <c r="D252" t="inlineStr">
        <is>
          <t>Mỹ</t>
        </is>
      </c>
      <c r="E252" t="inlineStr">
        <is>
          <t>Game &amp; Đồ chơi</t>
        </is>
      </c>
      <c r="F252" t="n">
        <v>20.67</v>
      </c>
      <c r="G252" t="n">
        <v>0</v>
      </c>
    </row>
    <row r="253">
      <c r="A253" t="n">
        <v>201601</v>
      </c>
      <c r="B253" t="n">
        <v>63</v>
      </c>
      <c r="C253" t="inlineStr">
        <is>
          <t>POS</t>
        </is>
      </c>
      <c r="D253" t="inlineStr">
        <is>
          <t>Mỹ</t>
        </is>
      </c>
      <c r="E253" t="inlineStr">
        <is>
          <t>Gia dụng</t>
        </is>
      </c>
      <c r="F253" t="n">
        <v>499.95</v>
      </c>
      <c r="G253" t="n">
        <v>0</v>
      </c>
    </row>
    <row r="254">
      <c r="A254" t="n">
        <v>201601</v>
      </c>
      <c r="B254" t="n">
        <v>63</v>
      </c>
      <c r="C254" t="inlineStr">
        <is>
          <t>POS</t>
        </is>
      </c>
      <c r="D254" t="inlineStr">
        <is>
          <t>Mỹ</t>
        </is>
      </c>
      <c r="E254" t="inlineStr">
        <is>
          <t>Nhạc, phim, sách nói</t>
        </is>
      </c>
      <c r="F254" t="n">
        <v>21.75</v>
      </c>
      <c r="G254" t="n">
        <v>0</v>
      </c>
    </row>
    <row r="255">
      <c r="A255" t="n">
        <v>201601</v>
      </c>
      <c r="B255" t="n">
        <v>63</v>
      </c>
      <c r="C255" t="inlineStr">
        <is>
          <t>POS</t>
        </is>
      </c>
      <c r="D255" t="inlineStr">
        <is>
          <t>Mỹ</t>
        </is>
      </c>
      <c r="E255" t="inlineStr">
        <is>
          <t>TV &amp; Video</t>
        </is>
      </c>
      <c r="F255" t="n">
        <v>1621.65</v>
      </c>
      <c r="G255" t="n">
        <v>0</v>
      </c>
    </row>
    <row r="256">
      <c r="A256" t="n">
        <v>201601</v>
      </c>
      <c r="B256" t="n">
        <v>64</v>
      </c>
      <c r="C256" t="inlineStr">
        <is>
          <t>POS</t>
        </is>
      </c>
      <c r="D256" t="inlineStr">
        <is>
          <t>Mỹ</t>
        </is>
      </c>
      <c r="E256" t="inlineStr">
        <is>
          <t>Máy ảnh</t>
        </is>
      </c>
      <c r="F256" t="n">
        <v>200</v>
      </c>
      <c r="G256" t="n">
        <v>0</v>
      </c>
    </row>
    <row r="257">
      <c r="A257" t="n">
        <v>201601</v>
      </c>
      <c r="B257" t="n">
        <v>64</v>
      </c>
      <c r="C257" t="inlineStr">
        <is>
          <t>POS</t>
        </is>
      </c>
      <c r="D257" t="inlineStr">
        <is>
          <t>Mỹ</t>
        </is>
      </c>
      <c r="E257" t="inlineStr">
        <is>
          <t>Máy tính</t>
        </is>
      </c>
      <c r="F257" t="n">
        <v>2071</v>
      </c>
      <c r="G257" t="n">
        <v>0</v>
      </c>
    </row>
    <row r="258">
      <c r="A258" t="n">
        <v>201601</v>
      </c>
      <c r="B258" t="n">
        <v>64</v>
      </c>
      <c r="C258" t="inlineStr">
        <is>
          <t>POS</t>
        </is>
      </c>
      <c r="D258" t="inlineStr">
        <is>
          <t>Mỹ</t>
        </is>
      </c>
      <c r="E258" t="inlineStr">
        <is>
          <t>Game &amp; Đồ chơi</t>
        </is>
      </c>
      <c r="F258" t="n">
        <v>341</v>
      </c>
      <c r="G258" t="n">
        <v>0</v>
      </c>
    </row>
    <row r="259">
      <c r="A259" t="n">
        <v>201601</v>
      </c>
      <c r="B259" t="n">
        <v>64</v>
      </c>
      <c r="C259" t="inlineStr">
        <is>
          <t>POS</t>
        </is>
      </c>
      <c r="D259" t="inlineStr">
        <is>
          <t>Mỹ</t>
        </is>
      </c>
      <c r="E259" t="inlineStr">
        <is>
          <t>Nhạc, phim, sách nói</t>
        </is>
      </c>
      <c r="F259" t="n">
        <v>1413.26</v>
      </c>
      <c r="G259" t="n">
        <v>0</v>
      </c>
    </row>
    <row r="260">
      <c r="A260" t="n">
        <v>201601</v>
      </c>
      <c r="B260" t="n">
        <v>65</v>
      </c>
      <c r="C260" t="inlineStr">
        <is>
          <t>POS</t>
        </is>
      </c>
      <c r="D260" t="inlineStr">
        <is>
          <t>Mỹ</t>
        </is>
      </c>
      <c r="E260" t="inlineStr">
        <is>
          <t>Máy ảnh</t>
        </is>
      </c>
      <c r="F260" t="n">
        <v>1228</v>
      </c>
      <c r="G260" t="n">
        <v>0</v>
      </c>
    </row>
    <row r="261">
      <c r="A261" t="n">
        <v>201601</v>
      </c>
      <c r="B261" t="n">
        <v>65</v>
      </c>
      <c r="C261" t="inlineStr">
        <is>
          <t>POS</t>
        </is>
      </c>
      <c r="D261" t="inlineStr">
        <is>
          <t>Mỹ</t>
        </is>
      </c>
      <c r="E261" t="inlineStr">
        <is>
          <t>Máy tính</t>
        </is>
      </c>
      <c r="F261" t="n">
        <v>1198</v>
      </c>
      <c r="G261" t="n">
        <v>0</v>
      </c>
    </row>
    <row r="262">
      <c r="A262" t="n">
        <v>201601</v>
      </c>
      <c r="B262" t="n">
        <v>65</v>
      </c>
      <c r="C262" t="inlineStr">
        <is>
          <t>POS</t>
        </is>
      </c>
      <c r="D262" t="inlineStr">
        <is>
          <t>Mỹ</t>
        </is>
      </c>
      <c r="E262" t="inlineStr">
        <is>
          <t>Game &amp; Đồ chơi</t>
        </is>
      </c>
      <c r="F262" t="n">
        <v>753.78</v>
      </c>
      <c r="G262" t="n">
        <v>0</v>
      </c>
    </row>
    <row r="263">
      <c r="A263" t="n">
        <v>201601</v>
      </c>
      <c r="B263" t="n">
        <v>65</v>
      </c>
      <c r="C263" t="inlineStr">
        <is>
          <t>POS</t>
        </is>
      </c>
      <c r="D263" t="inlineStr">
        <is>
          <t>Mỹ</t>
        </is>
      </c>
      <c r="E263" t="inlineStr">
        <is>
          <t>Gia dụng</t>
        </is>
      </c>
      <c r="F263" t="n">
        <v>5822.72</v>
      </c>
      <c r="G263" t="n">
        <v>0</v>
      </c>
    </row>
    <row r="264">
      <c r="A264" t="n">
        <v>201601</v>
      </c>
      <c r="B264" t="n">
        <v>65</v>
      </c>
      <c r="C264" t="inlineStr">
        <is>
          <t>POS</t>
        </is>
      </c>
      <c r="D264" t="inlineStr">
        <is>
          <t>Mỹ</t>
        </is>
      </c>
      <c r="E264" t="inlineStr">
        <is>
          <t>Nhạc, phim, sách nói</t>
        </is>
      </c>
      <c r="F264" t="n">
        <v>1288.26</v>
      </c>
      <c r="G264" t="n">
        <v>0</v>
      </c>
    </row>
    <row r="265">
      <c r="A265" t="n">
        <v>201601</v>
      </c>
      <c r="B265" t="n">
        <v>65</v>
      </c>
      <c r="C265" t="inlineStr">
        <is>
          <t>POS</t>
        </is>
      </c>
      <c r="D265" t="inlineStr">
        <is>
          <t>Mỹ</t>
        </is>
      </c>
      <c r="E265" t="inlineStr">
        <is>
          <t>TV &amp; Video</t>
        </is>
      </c>
      <c r="F265" t="n">
        <v>7629.42</v>
      </c>
      <c r="G265" t="n">
        <v>0</v>
      </c>
    </row>
    <row r="266">
      <c r="A266" t="n">
        <v>201601</v>
      </c>
      <c r="B266" t="n">
        <v>66</v>
      </c>
      <c r="C266" t="inlineStr">
        <is>
          <t>POS</t>
        </is>
      </c>
      <c r="D266" t="inlineStr">
        <is>
          <t>Mỹ</t>
        </is>
      </c>
      <c r="E266" t="inlineStr">
        <is>
          <t>Âm thanh</t>
        </is>
      </c>
      <c r="F266" t="n">
        <v>299.23</v>
      </c>
      <c r="G266" t="n">
        <v>0</v>
      </c>
    </row>
    <row r="267">
      <c r="A267" t="n">
        <v>201601</v>
      </c>
      <c r="B267" t="n">
        <v>66</v>
      </c>
      <c r="C267" t="inlineStr">
        <is>
          <t>POS</t>
        </is>
      </c>
      <c r="D267" t="inlineStr">
        <is>
          <t>Mỹ</t>
        </is>
      </c>
      <c r="E267" t="inlineStr">
        <is>
          <t>Máy ảnh</t>
        </is>
      </c>
      <c r="F267" t="n">
        <v>5068.8</v>
      </c>
      <c r="G267" t="n">
        <v>0</v>
      </c>
    </row>
    <row r="268">
      <c r="A268" t="n">
        <v>201601</v>
      </c>
      <c r="B268" t="n">
        <v>66</v>
      </c>
      <c r="C268" t="inlineStr">
        <is>
          <t>POS</t>
        </is>
      </c>
      <c r="D268" t="inlineStr">
        <is>
          <t>Mỹ</t>
        </is>
      </c>
      <c r="E268" t="inlineStr">
        <is>
          <t>Điện thoại</t>
        </is>
      </c>
      <c r="F268" t="n">
        <v>726.75</v>
      </c>
      <c r="G268" t="n">
        <v>0</v>
      </c>
    </row>
    <row r="269">
      <c r="A269" t="n">
        <v>201601</v>
      </c>
      <c r="B269" t="n">
        <v>66</v>
      </c>
      <c r="C269" t="inlineStr">
        <is>
          <t>POS</t>
        </is>
      </c>
      <c r="D269" t="inlineStr">
        <is>
          <t>Mỹ</t>
        </is>
      </c>
      <c r="E269" t="inlineStr">
        <is>
          <t>Máy tính</t>
        </is>
      </c>
      <c r="F269" t="n">
        <v>1015.19</v>
      </c>
      <c r="G269" t="n">
        <v>15.1</v>
      </c>
    </row>
    <row r="270">
      <c r="A270" t="n">
        <v>201601</v>
      </c>
      <c r="B270" t="n">
        <v>66</v>
      </c>
      <c r="C270" t="inlineStr">
        <is>
          <t>POS</t>
        </is>
      </c>
      <c r="D270" t="inlineStr">
        <is>
          <t>Mỹ</t>
        </is>
      </c>
      <c r="E270" t="inlineStr">
        <is>
          <t>Game &amp; Đồ chơi</t>
        </is>
      </c>
      <c r="F270" t="n">
        <v>77.64</v>
      </c>
      <c r="G270" t="n">
        <v>0</v>
      </c>
    </row>
    <row r="271">
      <c r="A271" t="n">
        <v>201601</v>
      </c>
      <c r="B271" t="n">
        <v>66</v>
      </c>
      <c r="C271" t="inlineStr">
        <is>
          <t>POS</t>
        </is>
      </c>
      <c r="D271" t="inlineStr">
        <is>
          <t>Mỹ</t>
        </is>
      </c>
      <c r="E271" t="inlineStr">
        <is>
          <t>Gia dụng</t>
        </is>
      </c>
      <c r="F271" t="n">
        <v>2312.79</v>
      </c>
      <c r="G271" t="n">
        <v>0</v>
      </c>
    </row>
    <row r="272">
      <c r="A272" t="n">
        <v>201601</v>
      </c>
      <c r="B272" t="n">
        <v>66</v>
      </c>
      <c r="C272" t="inlineStr">
        <is>
          <t>POS</t>
        </is>
      </c>
      <c r="D272" t="inlineStr">
        <is>
          <t>Mỹ</t>
        </is>
      </c>
      <c r="E272" t="inlineStr">
        <is>
          <t>Nhạc, phim, sách nói</t>
        </is>
      </c>
      <c r="F272" t="n">
        <v>453.67</v>
      </c>
      <c r="G272" t="n">
        <v>0</v>
      </c>
    </row>
    <row r="273">
      <c r="A273" t="n">
        <v>201601</v>
      </c>
      <c r="B273" t="n">
        <v>66</v>
      </c>
      <c r="C273" t="inlineStr">
        <is>
          <t>POS</t>
        </is>
      </c>
      <c r="D273" t="inlineStr">
        <is>
          <t>Mỹ</t>
        </is>
      </c>
      <c r="E273" t="inlineStr">
        <is>
          <t>TV &amp; Video</t>
        </is>
      </c>
      <c r="F273" t="n">
        <v>1282.61</v>
      </c>
      <c r="G273" t="n">
        <v>0</v>
      </c>
    </row>
    <row r="274">
      <c r="A274" t="n">
        <v>201602</v>
      </c>
      <c r="B274" t="n">
        <v>0</v>
      </c>
      <c r="C274" t="inlineStr">
        <is>
          <t>ONLINE</t>
        </is>
      </c>
      <c r="D274" t="inlineStr">
        <is>
          <t>Online</t>
        </is>
      </c>
      <c r="E274" t="inlineStr">
        <is>
          <t>Âm thanh</t>
        </is>
      </c>
      <c r="F274" t="n">
        <v>2948.95</v>
      </c>
      <c r="G274" t="n">
        <v>0</v>
      </c>
    </row>
    <row r="275">
      <c r="A275" t="n">
        <v>201602</v>
      </c>
      <c r="B275" t="n">
        <v>0</v>
      </c>
      <c r="C275" t="inlineStr">
        <is>
          <t>ONLINE</t>
        </is>
      </c>
      <c r="D275" t="inlineStr">
        <is>
          <t>Online</t>
        </is>
      </c>
      <c r="E275" t="inlineStr">
        <is>
          <t>Máy ảnh</t>
        </is>
      </c>
      <c r="F275" t="n">
        <v>14467.87</v>
      </c>
      <c r="G275" t="n">
        <v>0</v>
      </c>
    </row>
    <row r="276">
      <c r="A276" t="n">
        <v>201602</v>
      </c>
      <c r="B276" t="n">
        <v>0</v>
      </c>
      <c r="C276" t="inlineStr">
        <is>
          <t>ONLINE</t>
        </is>
      </c>
      <c r="D276" t="inlineStr">
        <is>
          <t>Online</t>
        </is>
      </c>
      <c r="E276" t="inlineStr">
        <is>
          <t>Điện thoại</t>
        </is>
      </c>
      <c r="F276" t="n">
        <v>3817.5</v>
      </c>
      <c r="G276" t="n">
        <v>559.12</v>
      </c>
    </row>
    <row r="277">
      <c r="A277" t="n">
        <v>201602</v>
      </c>
      <c r="B277" t="n">
        <v>0</v>
      </c>
      <c r="C277" t="inlineStr">
        <is>
          <t>ONLINE</t>
        </is>
      </c>
      <c r="D277" t="inlineStr">
        <is>
          <t>Online</t>
        </is>
      </c>
      <c r="E277" t="inlineStr">
        <is>
          <t>Máy tính</t>
        </is>
      </c>
      <c r="F277" t="n">
        <v>22399.17</v>
      </c>
      <c r="G277" t="n">
        <v>686</v>
      </c>
    </row>
    <row r="278">
      <c r="A278" t="n">
        <v>201602</v>
      </c>
      <c r="B278" t="n">
        <v>0</v>
      </c>
      <c r="C278" t="inlineStr">
        <is>
          <t>ONLINE</t>
        </is>
      </c>
      <c r="D278" t="inlineStr">
        <is>
          <t>Online</t>
        </is>
      </c>
      <c r="E278" t="inlineStr">
        <is>
          <t>Game &amp; Đồ chơi</t>
        </is>
      </c>
      <c r="F278" t="n">
        <v>1741.08</v>
      </c>
      <c r="G278" t="n">
        <v>0</v>
      </c>
    </row>
    <row r="279">
      <c r="A279" t="n">
        <v>201602</v>
      </c>
      <c r="B279" t="n">
        <v>0</v>
      </c>
      <c r="C279" t="inlineStr">
        <is>
          <t>ONLINE</t>
        </is>
      </c>
      <c r="D279" t="inlineStr">
        <is>
          <t>Online</t>
        </is>
      </c>
      <c r="E279" t="inlineStr">
        <is>
          <t>Gia dụng</t>
        </is>
      </c>
      <c r="F279" t="n">
        <v>25335.08</v>
      </c>
      <c r="G279" t="n">
        <v>257.5</v>
      </c>
    </row>
    <row r="280">
      <c r="A280" t="n">
        <v>201602</v>
      </c>
      <c r="B280" t="n">
        <v>0</v>
      </c>
      <c r="C280" t="inlineStr">
        <is>
          <t>ONLINE</t>
        </is>
      </c>
      <c r="D280" t="inlineStr">
        <is>
          <t>Online</t>
        </is>
      </c>
      <c r="E280" t="inlineStr">
        <is>
          <t>Nhạc, phim, sách nói</t>
        </is>
      </c>
      <c r="F280" t="n">
        <v>3228.93</v>
      </c>
      <c r="G280" t="n">
        <v>0</v>
      </c>
    </row>
    <row r="281">
      <c r="A281" t="n">
        <v>201602</v>
      </c>
      <c r="B281" t="n">
        <v>0</v>
      </c>
      <c r="C281" t="inlineStr">
        <is>
          <t>ONLINE</t>
        </is>
      </c>
      <c r="D281" t="inlineStr">
        <is>
          <t>Online</t>
        </is>
      </c>
      <c r="E281" t="inlineStr">
        <is>
          <t>TV &amp; Video</t>
        </is>
      </c>
      <c r="F281" t="n">
        <v>20262.36</v>
      </c>
      <c r="G281" t="n">
        <v>0</v>
      </c>
    </row>
    <row r="282">
      <c r="A282" t="n">
        <v>201602</v>
      </c>
      <c r="B282" t="n">
        <v>4</v>
      </c>
      <c r="C282" t="inlineStr">
        <is>
          <t>POS</t>
        </is>
      </c>
      <c r="D282" t="inlineStr">
        <is>
          <t>Úc</t>
        </is>
      </c>
      <c r="E282" t="inlineStr">
        <is>
          <t>Âm thanh</t>
        </is>
      </c>
      <c r="F282" t="n">
        <v>1854.84</v>
      </c>
      <c r="G282" t="n">
        <v>0</v>
      </c>
    </row>
    <row r="283">
      <c r="A283" t="n">
        <v>201602</v>
      </c>
      <c r="B283" t="n">
        <v>4</v>
      </c>
      <c r="C283" t="inlineStr">
        <is>
          <t>POS</t>
        </is>
      </c>
      <c r="D283" t="inlineStr">
        <is>
          <t>Úc</t>
        </is>
      </c>
      <c r="E283" t="inlineStr">
        <is>
          <t>Máy ảnh</t>
        </is>
      </c>
      <c r="F283" t="n">
        <v>903</v>
      </c>
      <c r="G283" t="n">
        <v>0</v>
      </c>
    </row>
    <row r="284">
      <c r="A284" t="n">
        <v>201602</v>
      </c>
      <c r="B284" t="n">
        <v>4</v>
      </c>
      <c r="C284" t="inlineStr">
        <is>
          <t>POS</t>
        </is>
      </c>
      <c r="D284" t="inlineStr">
        <is>
          <t>Úc</t>
        </is>
      </c>
      <c r="E284" t="inlineStr">
        <is>
          <t>Điện thoại</t>
        </is>
      </c>
      <c r="F284" t="n">
        <v>31</v>
      </c>
      <c r="G284" t="n">
        <v>0</v>
      </c>
    </row>
    <row r="285">
      <c r="A285" t="n">
        <v>201602</v>
      </c>
      <c r="B285" t="n">
        <v>4</v>
      </c>
      <c r="C285" t="inlineStr">
        <is>
          <t>POS</t>
        </is>
      </c>
      <c r="D285" t="inlineStr">
        <is>
          <t>Úc</t>
        </is>
      </c>
      <c r="E285" t="inlineStr">
        <is>
          <t>Máy tính</t>
        </is>
      </c>
      <c r="F285" t="n">
        <v>229.9</v>
      </c>
      <c r="G285" t="n">
        <v>0</v>
      </c>
    </row>
    <row r="286">
      <c r="A286" t="n">
        <v>201602</v>
      </c>
      <c r="B286" t="n">
        <v>4</v>
      </c>
      <c r="C286" t="inlineStr">
        <is>
          <t>POS</t>
        </is>
      </c>
      <c r="D286" t="inlineStr">
        <is>
          <t>Úc</t>
        </is>
      </c>
      <c r="E286" t="inlineStr">
        <is>
          <t>Gia dụng</t>
        </is>
      </c>
      <c r="F286" t="n">
        <v>6369.63</v>
      </c>
      <c r="G286" t="n">
        <v>0</v>
      </c>
    </row>
    <row r="287">
      <c r="A287" t="n">
        <v>201602</v>
      </c>
      <c r="B287" t="n">
        <v>4</v>
      </c>
      <c r="C287" t="inlineStr">
        <is>
          <t>POS</t>
        </is>
      </c>
      <c r="D287" t="inlineStr">
        <is>
          <t>Úc</t>
        </is>
      </c>
      <c r="E287" t="inlineStr">
        <is>
          <t>Nhạc, phim, sách nói</t>
        </is>
      </c>
      <c r="F287" t="n">
        <v>575.27</v>
      </c>
      <c r="G287" t="n">
        <v>0</v>
      </c>
    </row>
    <row r="288">
      <c r="A288" t="n">
        <v>201602</v>
      </c>
      <c r="B288" t="n">
        <v>4</v>
      </c>
      <c r="C288" t="inlineStr">
        <is>
          <t>POS</t>
        </is>
      </c>
      <c r="D288" t="inlineStr">
        <is>
          <t>Úc</t>
        </is>
      </c>
      <c r="E288" t="inlineStr">
        <is>
          <t>TV &amp; Video</t>
        </is>
      </c>
      <c r="F288" t="n">
        <v>3495</v>
      </c>
      <c r="G288" t="n">
        <v>0</v>
      </c>
    </row>
    <row r="289">
      <c r="A289" t="n">
        <v>201602</v>
      </c>
      <c r="B289" t="n">
        <v>5</v>
      </c>
      <c r="C289" t="inlineStr">
        <is>
          <t>POS</t>
        </is>
      </c>
      <c r="D289" t="inlineStr">
        <is>
          <t>Úc</t>
        </is>
      </c>
      <c r="E289" t="inlineStr">
        <is>
          <t>Âm thanh</t>
        </is>
      </c>
      <c r="F289" t="n">
        <v>75.90000000000001</v>
      </c>
      <c r="G289" t="n">
        <v>0</v>
      </c>
    </row>
    <row r="290">
      <c r="A290" t="n">
        <v>201602</v>
      </c>
      <c r="B290" t="n">
        <v>5</v>
      </c>
      <c r="C290" t="inlineStr">
        <is>
          <t>POS</t>
        </is>
      </c>
      <c r="D290" t="inlineStr">
        <is>
          <t>Úc</t>
        </is>
      </c>
      <c r="E290" t="inlineStr">
        <is>
          <t>Máy ảnh</t>
        </is>
      </c>
      <c r="F290" t="n">
        <v>952.92</v>
      </c>
      <c r="G290" t="n">
        <v>0</v>
      </c>
    </row>
    <row r="291">
      <c r="A291" t="n">
        <v>201602</v>
      </c>
      <c r="B291" t="n">
        <v>5</v>
      </c>
      <c r="C291" t="inlineStr">
        <is>
          <t>POS</t>
        </is>
      </c>
      <c r="D291" t="inlineStr">
        <is>
          <t>Úc</t>
        </is>
      </c>
      <c r="E291" t="inlineStr">
        <is>
          <t>Điện thoại</t>
        </is>
      </c>
      <c r="F291" t="n">
        <v>6664</v>
      </c>
      <c r="G291" t="n">
        <v>0</v>
      </c>
    </row>
    <row r="292">
      <c r="A292" t="n">
        <v>201602</v>
      </c>
      <c r="B292" t="n">
        <v>5</v>
      </c>
      <c r="C292" t="inlineStr">
        <is>
          <t>POS</t>
        </is>
      </c>
      <c r="D292" t="inlineStr">
        <is>
          <t>Úc</t>
        </is>
      </c>
      <c r="E292" t="inlineStr">
        <is>
          <t>Máy tính</t>
        </is>
      </c>
      <c r="F292" t="n">
        <v>18195</v>
      </c>
      <c r="G292" t="n">
        <v>0</v>
      </c>
    </row>
    <row r="293">
      <c r="A293" t="n">
        <v>201602</v>
      </c>
      <c r="B293" t="n">
        <v>5</v>
      </c>
      <c r="C293" t="inlineStr">
        <is>
          <t>POS</t>
        </is>
      </c>
      <c r="D293" t="inlineStr">
        <is>
          <t>Úc</t>
        </is>
      </c>
      <c r="E293" t="inlineStr">
        <is>
          <t>Game &amp; Đồ chơi</t>
        </is>
      </c>
      <c r="F293" t="n">
        <v>56</v>
      </c>
      <c r="G293" t="n">
        <v>0</v>
      </c>
    </row>
    <row r="294">
      <c r="A294" t="n">
        <v>201602</v>
      </c>
      <c r="B294" t="n">
        <v>5</v>
      </c>
      <c r="C294" t="inlineStr">
        <is>
          <t>POS</t>
        </is>
      </c>
      <c r="D294" t="inlineStr">
        <is>
          <t>Úc</t>
        </is>
      </c>
      <c r="E294" t="inlineStr">
        <is>
          <t>Gia dụng</t>
        </is>
      </c>
      <c r="F294" t="n">
        <v>8751.950000000001</v>
      </c>
      <c r="G294" t="n">
        <v>0</v>
      </c>
    </row>
    <row r="295">
      <c r="A295" t="n">
        <v>201602</v>
      </c>
      <c r="B295" t="n">
        <v>5</v>
      </c>
      <c r="C295" t="inlineStr">
        <is>
          <t>POS</t>
        </is>
      </c>
      <c r="D295" t="inlineStr">
        <is>
          <t>Úc</t>
        </is>
      </c>
      <c r="E295" t="inlineStr">
        <is>
          <t>Nhạc, phim, sách nói</t>
        </is>
      </c>
      <c r="F295" t="n">
        <v>1157.12</v>
      </c>
      <c r="G295" t="n">
        <v>0</v>
      </c>
    </row>
    <row r="296">
      <c r="A296" t="n">
        <v>201602</v>
      </c>
      <c r="B296" t="n">
        <v>5</v>
      </c>
      <c r="C296" t="inlineStr">
        <is>
          <t>POS</t>
        </is>
      </c>
      <c r="D296" t="inlineStr">
        <is>
          <t>Úc</t>
        </is>
      </c>
      <c r="E296" t="inlineStr">
        <is>
          <t>TV &amp; Video</t>
        </is>
      </c>
      <c r="F296" t="n">
        <v>668</v>
      </c>
      <c r="G296" t="n">
        <v>0</v>
      </c>
    </row>
    <row r="297">
      <c r="A297" t="n">
        <v>201602</v>
      </c>
      <c r="B297" t="n">
        <v>6</v>
      </c>
      <c r="C297" t="inlineStr">
        <is>
          <t>POS</t>
        </is>
      </c>
      <c r="D297" t="inlineStr">
        <is>
          <t>Úc</t>
        </is>
      </c>
      <c r="E297" t="inlineStr">
        <is>
          <t>Máy ảnh</t>
        </is>
      </c>
      <c r="F297" t="n">
        <v>714.92</v>
      </c>
      <c r="G297" t="n">
        <v>0</v>
      </c>
    </row>
    <row r="298">
      <c r="A298" t="n">
        <v>201602</v>
      </c>
      <c r="B298" t="n">
        <v>6</v>
      </c>
      <c r="C298" t="inlineStr">
        <is>
          <t>POS</t>
        </is>
      </c>
      <c r="D298" t="inlineStr">
        <is>
          <t>Úc</t>
        </is>
      </c>
      <c r="E298" t="inlineStr">
        <is>
          <t>Điện thoại</t>
        </is>
      </c>
      <c r="F298" t="n">
        <v>840</v>
      </c>
      <c r="G298" t="n">
        <v>0</v>
      </c>
    </row>
    <row r="299">
      <c r="A299" t="n">
        <v>201602</v>
      </c>
      <c r="B299" t="n">
        <v>6</v>
      </c>
      <c r="C299" t="inlineStr">
        <is>
          <t>POS</t>
        </is>
      </c>
      <c r="D299" t="inlineStr">
        <is>
          <t>Úc</t>
        </is>
      </c>
      <c r="E299" t="inlineStr">
        <is>
          <t>Máy tính</t>
        </is>
      </c>
      <c r="F299" t="n">
        <v>1619.4</v>
      </c>
      <c r="G299" t="n">
        <v>0</v>
      </c>
    </row>
    <row r="300">
      <c r="A300" t="n">
        <v>201602</v>
      </c>
      <c r="B300" t="n">
        <v>6</v>
      </c>
      <c r="C300" t="inlineStr">
        <is>
          <t>POS</t>
        </is>
      </c>
      <c r="D300" t="inlineStr">
        <is>
          <t>Úc</t>
        </is>
      </c>
      <c r="E300" t="inlineStr">
        <is>
          <t>Gia dụng</t>
        </is>
      </c>
      <c r="F300" t="n">
        <v>1755</v>
      </c>
      <c r="G300" t="n">
        <v>0</v>
      </c>
    </row>
    <row r="301">
      <c r="A301" t="n">
        <v>201602</v>
      </c>
      <c r="B301" t="n">
        <v>6</v>
      </c>
      <c r="C301" t="inlineStr">
        <is>
          <t>POS</t>
        </is>
      </c>
      <c r="D301" t="inlineStr">
        <is>
          <t>Úc</t>
        </is>
      </c>
      <c r="E301" t="inlineStr">
        <is>
          <t>Nhạc, phim, sách nói</t>
        </is>
      </c>
      <c r="F301" t="n">
        <v>68.67</v>
      </c>
      <c r="G301" t="n">
        <v>0</v>
      </c>
    </row>
    <row r="302">
      <c r="A302" t="n">
        <v>201602</v>
      </c>
      <c r="B302" t="n">
        <v>6</v>
      </c>
      <c r="C302" t="inlineStr">
        <is>
          <t>POS</t>
        </is>
      </c>
      <c r="D302" t="inlineStr">
        <is>
          <t>Úc</t>
        </is>
      </c>
      <c r="E302" t="inlineStr">
        <is>
          <t>TV &amp; Video</t>
        </is>
      </c>
      <c r="F302" t="n">
        <v>2994</v>
      </c>
      <c r="G302" t="n">
        <v>0</v>
      </c>
    </row>
    <row r="303">
      <c r="A303" t="n">
        <v>201602</v>
      </c>
      <c r="B303" t="n">
        <v>8</v>
      </c>
      <c r="C303" t="inlineStr">
        <is>
          <t>POS</t>
        </is>
      </c>
      <c r="D303" t="inlineStr">
        <is>
          <t>Canada</t>
        </is>
      </c>
      <c r="E303" t="inlineStr">
        <is>
          <t>Âm thanh</t>
        </is>
      </c>
      <c r="F303" t="n">
        <v>3971.15</v>
      </c>
      <c r="G303" t="n">
        <v>115</v>
      </c>
    </row>
    <row r="304">
      <c r="A304" t="n">
        <v>201602</v>
      </c>
      <c r="B304" t="n">
        <v>8</v>
      </c>
      <c r="C304" t="inlineStr">
        <is>
          <t>POS</t>
        </is>
      </c>
      <c r="D304" t="inlineStr">
        <is>
          <t>Canada</t>
        </is>
      </c>
      <c r="E304" t="inlineStr">
        <is>
          <t>Máy ảnh</t>
        </is>
      </c>
      <c r="F304" t="n">
        <v>3251</v>
      </c>
      <c r="G304" t="n">
        <v>0</v>
      </c>
    </row>
    <row r="305">
      <c r="A305" t="n">
        <v>201602</v>
      </c>
      <c r="B305" t="n">
        <v>8</v>
      </c>
      <c r="C305" t="inlineStr">
        <is>
          <t>POS</t>
        </is>
      </c>
      <c r="D305" t="inlineStr">
        <is>
          <t>Canada</t>
        </is>
      </c>
      <c r="E305" t="inlineStr">
        <is>
          <t>Điện thoại</t>
        </is>
      </c>
      <c r="F305" t="n">
        <v>96</v>
      </c>
      <c r="G305" t="n">
        <v>0</v>
      </c>
    </row>
    <row r="306">
      <c r="A306" t="n">
        <v>201602</v>
      </c>
      <c r="B306" t="n">
        <v>8</v>
      </c>
      <c r="C306" t="inlineStr">
        <is>
          <t>POS</t>
        </is>
      </c>
      <c r="D306" t="inlineStr">
        <is>
          <t>Canada</t>
        </is>
      </c>
      <c r="E306" t="inlineStr">
        <is>
          <t>Máy tính</t>
        </is>
      </c>
      <c r="F306" t="n">
        <v>387</v>
      </c>
      <c r="G306" t="n">
        <v>0</v>
      </c>
    </row>
    <row r="307">
      <c r="A307" t="n">
        <v>201602</v>
      </c>
      <c r="B307" t="n">
        <v>8</v>
      </c>
      <c r="C307" t="inlineStr">
        <is>
          <t>POS</t>
        </is>
      </c>
      <c r="D307" t="inlineStr">
        <is>
          <t>Canada</t>
        </is>
      </c>
      <c r="E307" t="inlineStr">
        <is>
          <t>Game &amp; Đồ chơi</t>
        </is>
      </c>
      <c r="F307" t="n">
        <v>129</v>
      </c>
      <c r="G307" t="n">
        <v>0</v>
      </c>
    </row>
    <row r="308">
      <c r="A308" t="n">
        <v>201602</v>
      </c>
      <c r="B308" t="n">
        <v>8</v>
      </c>
      <c r="C308" t="inlineStr">
        <is>
          <t>POS</t>
        </is>
      </c>
      <c r="D308" t="inlineStr">
        <is>
          <t>Canada</t>
        </is>
      </c>
      <c r="E308" t="inlineStr">
        <is>
          <t>Gia dụng</t>
        </is>
      </c>
      <c r="F308" t="n">
        <v>16964.72</v>
      </c>
      <c r="G308" t="n">
        <v>0</v>
      </c>
    </row>
    <row r="309">
      <c r="A309" t="n">
        <v>201602</v>
      </c>
      <c r="B309" t="n">
        <v>8</v>
      </c>
      <c r="C309" t="inlineStr">
        <is>
          <t>POS</t>
        </is>
      </c>
      <c r="D309" t="inlineStr">
        <is>
          <t>Canada</t>
        </is>
      </c>
      <c r="E309" t="inlineStr">
        <is>
          <t>Nhạc, phim, sách nói</t>
        </is>
      </c>
      <c r="F309" t="n">
        <v>1245.27</v>
      </c>
      <c r="G309" t="n">
        <v>0</v>
      </c>
    </row>
    <row r="310">
      <c r="A310" t="n">
        <v>201602</v>
      </c>
      <c r="B310" t="n">
        <v>8</v>
      </c>
      <c r="C310" t="inlineStr">
        <is>
          <t>POS</t>
        </is>
      </c>
      <c r="D310" t="inlineStr">
        <is>
          <t>Canada</t>
        </is>
      </c>
      <c r="E310" t="inlineStr">
        <is>
          <t>TV &amp; Video</t>
        </is>
      </c>
      <c r="F310" t="n">
        <v>169.99</v>
      </c>
      <c r="G310" t="n">
        <v>0</v>
      </c>
    </row>
    <row r="311">
      <c r="A311" t="n">
        <v>201602</v>
      </c>
      <c r="B311" t="n">
        <v>9</v>
      </c>
      <c r="C311" t="inlineStr">
        <is>
          <t>POS</t>
        </is>
      </c>
      <c r="D311" t="inlineStr">
        <is>
          <t>Canada</t>
        </is>
      </c>
      <c r="E311" t="inlineStr">
        <is>
          <t>Âm thanh</t>
        </is>
      </c>
      <c r="F311" t="n">
        <v>336.55</v>
      </c>
      <c r="G311" t="n">
        <v>0</v>
      </c>
    </row>
    <row r="312">
      <c r="A312" t="n">
        <v>201602</v>
      </c>
      <c r="B312" t="n">
        <v>9</v>
      </c>
      <c r="C312" t="inlineStr">
        <is>
          <t>POS</t>
        </is>
      </c>
      <c r="D312" t="inlineStr">
        <is>
          <t>Canada</t>
        </is>
      </c>
      <c r="E312" t="inlineStr">
        <is>
          <t>Máy ảnh</t>
        </is>
      </c>
      <c r="F312" t="n">
        <v>6456.95</v>
      </c>
      <c r="G312" t="n">
        <v>0</v>
      </c>
    </row>
    <row r="313">
      <c r="A313" t="n">
        <v>201602</v>
      </c>
      <c r="B313" t="n">
        <v>9</v>
      </c>
      <c r="C313" t="inlineStr">
        <is>
          <t>POS</t>
        </is>
      </c>
      <c r="D313" t="inlineStr">
        <is>
          <t>Canada</t>
        </is>
      </c>
      <c r="E313" t="inlineStr">
        <is>
          <t>Máy tính</t>
        </is>
      </c>
      <c r="F313" t="n">
        <v>3278</v>
      </c>
      <c r="G313" t="n">
        <v>0</v>
      </c>
    </row>
    <row r="314">
      <c r="A314" t="n">
        <v>201602</v>
      </c>
      <c r="B314" t="n">
        <v>9</v>
      </c>
      <c r="C314" t="inlineStr">
        <is>
          <t>POS</t>
        </is>
      </c>
      <c r="D314" t="inlineStr">
        <is>
          <t>Canada</t>
        </is>
      </c>
      <c r="E314" t="inlineStr">
        <is>
          <t>Game &amp; Đồ chơi</t>
        </is>
      </c>
      <c r="F314" t="n">
        <v>114.46</v>
      </c>
      <c r="G314" t="n">
        <v>0</v>
      </c>
    </row>
    <row r="315">
      <c r="A315" t="n">
        <v>201602</v>
      </c>
      <c r="B315" t="n">
        <v>9</v>
      </c>
      <c r="C315" t="inlineStr">
        <is>
          <t>POS</t>
        </is>
      </c>
      <c r="D315" t="inlineStr">
        <is>
          <t>Canada</t>
        </is>
      </c>
      <c r="E315" t="inlineStr">
        <is>
          <t>Gia dụng</t>
        </is>
      </c>
      <c r="F315" t="n">
        <v>12605.34</v>
      </c>
      <c r="G315" t="n">
        <v>0</v>
      </c>
    </row>
    <row r="316">
      <c r="A316" t="n">
        <v>201602</v>
      </c>
      <c r="B316" t="n">
        <v>9</v>
      </c>
      <c r="C316" t="inlineStr">
        <is>
          <t>POS</t>
        </is>
      </c>
      <c r="D316" t="inlineStr">
        <is>
          <t>Canada</t>
        </is>
      </c>
      <c r="E316" t="inlineStr">
        <is>
          <t>Nhạc, phim, sách nói</t>
        </is>
      </c>
      <c r="F316" t="n">
        <v>1449.95</v>
      </c>
      <c r="G316" t="n">
        <v>0</v>
      </c>
    </row>
    <row r="317">
      <c r="A317" t="n">
        <v>201602</v>
      </c>
      <c r="B317" t="n">
        <v>9</v>
      </c>
      <c r="C317" t="inlineStr">
        <is>
          <t>POS</t>
        </is>
      </c>
      <c r="D317" t="inlineStr">
        <is>
          <t>Canada</t>
        </is>
      </c>
      <c r="E317" t="inlineStr">
        <is>
          <t>TV &amp; Video</t>
        </is>
      </c>
      <c r="F317" t="n">
        <v>286.8</v>
      </c>
      <c r="G317" t="n">
        <v>0</v>
      </c>
    </row>
    <row r="318">
      <c r="A318" t="n">
        <v>201602</v>
      </c>
      <c r="B318" t="n">
        <v>10</v>
      </c>
      <c r="C318" t="inlineStr">
        <is>
          <t>POS</t>
        </is>
      </c>
      <c r="D318" t="inlineStr">
        <is>
          <t>Canada</t>
        </is>
      </c>
      <c r="E318" t="inlineStr">
        <is>
          <t>Âm thanh</t>
        </is>
      </c>
      <c r="F318" t="n">
        <v>47.95</v>
      </c>
      <c r="G318" t="n">
        <v>0</v>
      </c>
    </row>
    <row r="319">
      <c r="A319" t="n">
        <v>201602</v>
      </c>
      <c r="B319" t="n">
        <v>10</v>
      </c>
      <c r="C319" t="inlineStr">
        <is>
          <t>POS</t>
        </is>
      </c>
      <c r="D319" t="inlineStr">
        <is>
          <t>Canada</t>
        </is>
      </c>
      <c r="E319" t="inlineStr">
        <is>
          <t>Máy ảnh</t>
        </is>
      </c>
      <c r="F319" t="n">
        <v>4134.75</v>
      </c>
      <c r="G319" t="n">
        <v>0</v>
      </c>
    </row>
    <row r="320">
      <c r="A320" t="n">
        <v>201602</v>
      </c>
      <c r="B320" t="n">
        <v>10</v>
      </c>
      <c r="C320" t="inlineStr">
        <is>
          <t>POS</t>
        </is>
      </c>
      <c r="D320" t="inlineStr">
        <is>
          <t>Canada</t>
        </is>
      </c>
      <c r="E320" t="inlineStr">
        <is>
          <t>Điện thoại</t>
        </is>
      </c>
      <c r="F320" t="n">
        <v>1431.58</v>
      </c>
      <c r="G320" t="n">
        <v>0</v>
      </c>
    </row>
    <row r="321">
      <c r="A321" t="n">
        <v>201602</v>
      </c>
      <c r="B321" t="n">
        <v>10</v>
      </c>
      <c r="C321" t="inlineStr">
        <is>
          <t>POS</t>
        </is>
      </c>
      <c r="D321" t="inlineStr">
        <is>
          <t>Canada</t>
        </is>
      </c>
      <c r="E321" t="inlineStr">
        <is>
          <t>Máy tính</t>
        </is>
      </c>
      <c r="F321" t="n">
        <v>3748</v>
      </c>
      <c r="G321" t="n">
        <v>0</v>
      </c>
    </row>
    <row r="322">
      <c r="A322" t="n">
        <v>201602</v>
      </c>
      <c r="B322" t="n">
        <v>10</v>
      </c>
      <c r="C322" t="inlineStr">
        <is>
          <t>POS</t>
        </is>
      </c>
      <c r="D322" t="inlineStr">
        <is>
          <t>Canada</t>
        </is>
      </c>
      <c r="E322" t="inlineStr">
        <is>
          <t>Game &amp; Đồ chơi</t>
        </is>
      </c>
      <c r="F322" t="n">
        <v>402</v>
      </c>
      <c r="G322" t="n">
        <v>0</v>
      </c>
    </row>
    <row r="323">
      <c r="A323" t="n">
        <v>201602</v>
      </c>
      <c r="B323" t="n">
        <v>10</v>
      </c>
      <c r="C323" t="inlineStr">
        <is>
          <t>POS</t>
        </is>
      </c>
      <c r="D323" t="inlineStr">
        <is>
          <t>Canada</t>
        </is>
      </c>
      <c r="E323" t="inlineStr">
        <is>
          <t>Gia dụng</t>
        </is>
      </c>
      <c r="F323" t="n">
        <v>2453.36</v>
      </c>
      <c r="G323" t="n">
        <v>0</v>
      </c>
    </row>
    <row r="324">
      <c r="A324" t="n">
        <v>201602</v>
      </c>
      <c r="B324" t="n">
        <v>10</v>
      </c>
      <c r="C324" t="inlineStr">
        <is>
          <t>POS</t>
        </is>
      </c>
      <c r="D324" t="inlineStr">
        <is>
          <t>Canada</t>
        </is>
      </c>
      <c r="E324" t="inlineStr">
        <is>
          <t>Nhạc, phim, sách nói</t>
        </is>
      </c>
      <c r="F324" t="n">
        <v>717.3200000000001</v>
      </c>
      <c r="G324" t="n">
        <v>0</v>
      </c>
    </row>
    <row r="325">
      <c r="A325" t="n">
        <v>201602</v>
      </c>
      <c r="B325" t="n">
        <v>10</v>
      </c>
      <c r="C325" t="inlineStr">
        <is>
          <t>POS</t>
        </is>
      </c>
      <c r="D325" t="inlineStr">
        <is>
          <t>Canada</t>
        </is>
      </c>
      <c r="E325" t="inlineStr">
        <is>
          <t>TV &amp; Video</t>
        </is>
      </c>
      <c r="F325" t="n">
        <v>889.9</v>
      </c>
      <c r="G325" t="n">
        <v>0</v>
      </c>
    </row>
    <row r="326">
      <c r="A326" t="n">
        <v>201602</v>
      </c>
      <c r="B326" t="n">
        <v>12</v>
      </c>
      <c r="C326" t="inlineStr">
        <is>
          <t>POS</t>
        </is>
      </c>
      <c r="D326" t="inlineStr">
        <is>
          <t>Pháp</t>
        </is>
      </c>
      <c r="E326" t="inlineStr">
        <is>
          <t>Máy tính</t>
        </is>
      </c>
      <c r="F326" t="n">
        <v>459</v>
      </c>
      <c r="G326" t="n">
        <v>0</v>
      </c>
    </row>
    <row r="327">
      <c r="A327" t="n">
        <v>201602</v>
      </c>
      <c r="B327" t="n">
        <v>12</v>
      </c>
      <c r="C327" t="inlineStr">
        <is>
          <t>POS</t>
        </is>
      </c>
      <c r="D327" t="inlineStr">
        <is>
          <t>Pháp</t>
        </is>
      </c>
      <c r="E327" t="inlineStr">
        <is>
          <t>Game &amp; Đồ chơi</t>
        </is>
      </c>
      <c r="F327" t="n">
        <v>430</v>
      </c>
      <c r="G327" t="n">
        <v>0</v>
      </c>
    </row>
    <row r="328">
      <c r="A328" t="n">
        <v>201602</v>
      </c>
      <c r="B328" t="n">
        <v>12</v>
      </c>
      <c r="C328" t="inlineStr">
        <is>
          <t>POS</t>
        </is>
      </c>
      <c r="D328" t="inlineStr">
        <is>
          <t>Pháp</t>
        </is>
      </c>
      <c r="E328" t="inlineStr">
        <is>
          <t>Nhạc, phim, sách nói</t>
        </is>
      </c>
      <c r="F328" t="n">
        <v>50.64</v>
      </c>
      <c r="G328" t="n">
        <v>0</v>
      </c>
    </row>
    <row r="329">
      <c r="A329" t="n">
        <v>201602</v>
      </c>
      <c r="B329" t="n">
        <v>13</v>
      </c>
      <c r="C329" t="inlineStr">
        <is>
          <t>POS</t>
        </is>
      </c>
      <c r="D329" t="inlineStr">
        <is>
          <t>Pháp</t>
        </is>
      </c>
      <c r="E329" t="inlineStr">
        <is>
          <t>Máy ảnh</t>
        </is>
      </c>
      <c r="F329" t="n">
        <v>983.96</v>
      </c>
      <c r="G329" t="n">
        <v>0</v>
      </c>
    </row>
    <row r="330">
      <c r="A330" t="n">
        <v>201602</v>
      </c>
      <c r="B330" t="n">
        <v>14</v>
      </c>
      <c r="C330" t="inlineStr">
        <is>
          <t>POS</t>
        </is>
      </c>
      <c r="D330" t="inlineStr">
        <is>
          <t>Pháp</t>
        </is>
      </c>
      <c r="E330" t="inlineStr">
        <is>
          <t>Máy tính</t>
        </is>
      </c>
      <c r="F330" t="n">
        <v>258</v>
      </c>
      <c r="G330" t="n">
        <v>0</v>
      </c>
    </row>
    <row r="331">
      <c r="A331" t="n">
        <v>201602</v>
      </c>
      <c r="B331" t="n">
        <v>14</v>
      </c>
      <c r="C331" t="inlineStr">
        <is>
          <t>POS</t>
        </is>
      </c>
      <c r="D331" t="inlineStr">
        <is>
          <t>Pháp</t>
        </is>
      </c>
      <c r="E331" t="inlineStr">
        <is>
          <t>Game &amp; Đồ chơi</t>
        </is>
      </c>
      <c r="F331" t="n">
        <v>56</v>
      </c>
      <c r="G331" t="n">
        <v>0</v>
      </c>
    </row>
    <row r="332">
      <c r="A332" t="n">
        <v>201602</v>
      </c>
      <c r="B332" t="n">
        <v>14</v>
      </c>
      <c r="C332" t="inlineStr">
        <is>
          <t>POS</t>
        </is>
      </c>
      <c r="D332" t="inlineStr">
        <is>
          <t>Pháp</t>
        </is>
      </c>
      <c r="E332" t="inlineStr">
        <is>
          <t>Gia dụng</t>
        </is>
      </c>
      <c r="F332" t="n">
        <v>2632.5</v>
      </c>
      <c r="G332" t="n">
        <v>0</v>
      </c>
    </row>
    <row r="333">
      <c r="A333" t="n">
        <v>201602</v>
      </c>
      <c r="B333" t="n">
        <v>14</v>
      </c>
      <c r="C333" t="inlineStr">
        <is>
          <t>POS</t>
        </is>
      </c>
      <c r="D333" t="inlineStr">
        <is>
          <t>Pháp</t>
        </is>
      </c>
      <c r="E333" t="inlineStr">
        <is>
          <t>TV &amp; Video</t>
        </is>
      </c>
      <c r="F333" t="n">
        <v>1000</v>
      </c>
      <c r="G333" t="n">
        <v>0</v>
      </c>
    </row>
    <row r="334">
      <c r="A334" t="n">
        <v>201602</v>
      </c>
      <c r="B334" t="n">
        <v>15</v>
      </c>
      <c r="C334" t="inlineStr">
        <is>
          <t>POS</t>
        </is>
      </c>
      <c r="D334" t="inlineStr">
        <is>
          <t>Pháp</t>
        </is>
      </c>
      <c r="E334" t="inlineStr">
        <is>
          <t>Máy ảnh</t>
        </is>
      </c>
      <c r="F334" t="n">
        <v>820</v>
      </c>
      <c r="G334" t="n">
        <v>0</v>
      </c>
    </row>
    <row r="335">
      <c r="A335" t="n">
        <v>201602</v>
      </c>
      <c r="B335" t="n">
        <v>15</v>
      </c>
      <c r="C335" t="inlineStr">
        <is>
          <t>POS</t>
        </is>
      </c>
      <c r="D335" t="inlineStr">
        <is>
          <t>Pháp</t>
        </is>
      </c>
      <c r="E335" t="inlineStr">
        <is>
          <t>Game &amp; Đồ chơi</t>
        </is>
      </c>
      <c r="F335" t="n">
        <v>148.45</v>
      </c>
      <c r="G335" t="n">
        <v>0</v>
      </c>
    </row>
    <row r="336">
      <c r="A336" t="n">
        <v>201602</v>
      </c>
      <c r="B336" t="n">
        <v>16</v>
      </c>
      <c r="C336" t="inlineStr">
        <is>
          <t>POS</t>
        </is>
      </c>
      <c r="D336" t="inlineStr">
        <is>
          <t>Pháp</t>
        </is>
      </c>
      <c r="E336" t="inlineStr">
        <is>
          <t>Máy ảnh</t>
        </is>
      </c>
      <c r="F336" t="n">
        <v>9120</v>
      </c>
      <c r="G336" t="n">
        <v>0</v>
      </c>
    </row>
    <row r="337">
      <c r="A337" t="n">
        <v>201602</v>
      </c>
      <c r="B337" t="n">
        <v>16</v>
      </c>
      <c r="C337" t="inlineStr">
        <is>
          <t>POS</t>
        </is>
      </c>
      <c r="D337" t="inlineStr">
        <is>
          <t>Pháp</t>
        </is>
      </c>
      <c r="E337" t="inlineStr">
        <is>
          <t>Gia dụng</t>
        </is>
      </c>
      <c r="F337" t="n">
        <v>259.98</v>
      </c>
      <c r="G337" t="n">
        <v>0</v>
      </c>
    </row>
    <row r="338">
      <c r="A338" t="n">
        <v>201602</v>
      </c>
      <c r="B338" t="n">
        <v>16</v>
      </c>
      <c r="C338" t="inlineStr">
        <is>
          <t>POS</t>
        </is>
      </c>
      <c r="D338" t="inlineStr">
        <is>
          <t>Pháp</t>
        </is>
      </c>
      <c r="E338" t="inlineStr">
        <is>
          <t>Nhạc, phim, sách nói</t>
        </is>
      </c>
      <c r="F338" t="n">
        <v>520.92</v>
      </c>
      <c r="G338" t="n">
        <v>0</v>
      </c>
    </row>
    <row r="339">
      <c r="A339" t="n">
        <v>201602</v>
      </c>
      <c r="B339" t="n">
        <v>17</v>
      </c>
      <c r="C339" t="inlineStr">
        <is>
          <t>POS</t>
        </is>
      </c>
      <c r="D339" t="inlineStr">
        <is>
          <t>Pháp</t>
        </is>
      </c>
      <c r="E339" t="inlineStr">
        <is>
          <t>Âm thanh</t>
        </is>
      </c>
      <c r="F339" t="n">
        <v>181</v>
      </c>
      <c r="G339" t="n">
        <v>0</v>
      </c>
    </row>
    <row r="340">
      <c r="A340" t="n">
        <v>201602</v>
      </c>
      <c r="B340" t="n">
        <v>17</v>
      </c>
      <c r="C340" t="inlineStr">
        <is>
          <t>POS</t>
        </is>
      </c>
      <c r="D340" t="inlineStr">
        <is>
          <t>Pháp</t>
        </is>
      </c>
      <c r="E340" t="inlineStr">
        <is>
          <t>Gia dụng</t>
        </is>
      </c>
      <c r="F340" t="n">
        <v>4080.95</v>
      </c>
      <c r="G340" t="n">
        <v>0</v>
      </c>
    </row>
    <row r="341">
      <c r="A341" t="n">
        <v>201602</v>
      </c>
      <c r="B341" t="n">
        <v>17</v>
      </c>
      <c r="C341" t="inlineStr">
        <is>
          <t>POS</t>
        </is>
      </c>
      <c r="D341" t="inlineStr">
        <is>
          <t>Pháp</t>
        </is>
      </c>
      <c r="E341" t="inlineStr">
        <is>
          <t>Nhạc, phim, sách nói</t>
        </is>
      </c>
      <c r="F341" t="n">
        <v>935.5</v>
      </c>
      <c r="G341" t="n">
        <v>0</v>
      </c>
    </row>
    <row r="342">
      <c r="A342" t="n">
        <v>201602</v>
      </c>
      <c r="B342" t="n">
        <v>18</v>
      </c>
      <c r="C342" t="inlineStr">
        <is>
          <t>POS</t>
        </is>
      </c>
      <c r="D342" t="inlineStr">
        <is>
          <t>Pháp</t>
        </is>
      </c>
      <c r="E342" t="inlineStr">
        <is>
          <t>Gia dụng</t>
        </is>
      </c>
      <c r="F342" t="n">
        <v>508</v>
      </c>
      <c r="G342" t="n">
        <v>0</v>
      </c>
    </row>
    <row r="343">
      <c r="A343" t="n">
        <v>201602</v>
      </c>
      <c r="B343" t="n">
        <v>18</v>
      </c>
      <c r="C343" t="inlineStr">
        <is>
          <t>POS</t>
        </is>
      </c>
      <c r="D343" t="inlineStr">
        <is>
          <t>Pháp</t>
        </is>
      </c>
      <c r="E343" t="inlineStr">
        <is>
          <t>TV &amp; Video</t>
        </is>
      </c>
      <c r="F343" t="n">
        <v>1999.96</v>
      </c>
      <c r="G343" t="n">
        <v>0</v>
      </c>
    </row>
    <row r="344">
      <c r="A344" t="n">
        <v>201602</v>
      </c>
      <c r="B344" t="n">
        <v>19</v>
      </c>
      <c r="C344" t="inlineStr">
        <is>
          <t>POS</t>
        </is>
      </c>
      <c r="D344" t="inlineStr">
        <is>
          <t>Đức</t>
        </is>
      </c>
      <c r="E344" t="inlineStr">
        <is>
          <t>Máy ảnh</t>
        </is>
      </c>
      <c r="F344" t="n">
        <v>0</v>
      </c>
      <c r="G344" t="n">
        <v>4860</v>
      </c>
    </row>
    <row r="345">
      <c r="A345" t="n">
        <v>201602</v>
      </c>
      <c r="B345" t="n">
        <v>19</v>
      </c>
      <c r="C345" t="inlineStr">
        <is>
          <t>POS</t>
        </is>
      </c>
      <c r="D345" t="inlineStr">
        <is>
          <t>Đức</t>
        </is>
      </c>
      <c r="E345" t="inlineStr">
        <is>
          <t>Điện thoại</t>
        </is>
      </c>
      <c r="F345" t="n">
        <v>538.4299999999999</v>
      </c>
      <c r="G345" t="n">
        <v>0</v>
      </c>
    </row>
    <row r="346">
      <c r="A346" t="n">
        <v>201602</v>
      </c>
      <c r="B346" t="n">
        <v>19</v>
      </c>
      <c r="C346" t="inlineStr">
        <is>
          <t>POS</t>
        </is>
      </c>
      <c r="D346" t="inlineStr">
        <is>
          <t>Đức</t>
        </is>
      </c>
      <c r="E346" t="inlineStr">
        <is>
          <t>Máy tính</t>
        </is>
      </c>
      <c r="F346" t="n">
        <v>5590</v>
      </c>
      <c r="G346" t="n">
        <v>0</v>
      </c>
    </row>
    <row r="347">
      <c r="A347" t="n">
        <v>201602</v>
      </c>
      <c r="B347" t="n">
        <v>19</v>
      </c>
      <c r="C347" t="inlineStr">
        <is>
          <t>POS</t>
        </is>
      </c>
      <c r="D347" t="inlineStr">
        <is>
          <t>Đức</t>
        </is>
      </c>
      <c r="E347" t="inlineStr">
        <is>
          <t>Game &amp; Đồ chơi</t>
        </is>
      </c>
      <c r="F347" t="n">
        <v>299.25</v>
      </c>
      <c r="G347" t="n">
        <v>0</v>
      </c>
    </row>
    <row r="348">
      <c r="A348" t="n">
        <v>201602</v>
      </c>
      <c r="B348" t="n">
        <v>19</v>
      </c>
      <c r="C348" t="inlineStr">
        <is>
          <t>POS</t>
        </is>
      </c>
      <c r="D348" t="inlineStr">
        <is>
          <t>Đức</t>
        </is>
      </c>
      <c r="E348" t="inlineStr">
        <is>
          <t>Gia dụng</t>
        </is>
      </c>
      <c r="F348" t="n">
        <v>899.97</v>
      </c>
      <c r="G348" t="n">
        <v>0</v>
      </c>
    </row>
    <row r="349">
      <c r="A349" t="n">
        <v>201602</v>
      </c>
      <c r="B349" t="n">
        <v>19</v>
      </c>
      <c r="C349" t="inlineStr">
        <is>
          <t>POS</t>
        </is>
      </c>
      <c r="D349" t="inlineStr">
        <is>
          <t>Đức</t>
        </is>
      </c>
      <c r="E349" t="inlineStr">
        <is>
          <t>TV &amp; Video</t>
        </is>
      </c>
      <c r="F349" t="n">
        <v>3554.91</v>
      </c>
      <c r="G349" t="n">
        <v>0</v>
      </c>
    </row>
    <row r="350">
      <c r="A350" t="n">
        <v>201602</v>
      </c>
      <c r="B350" t="n">
        <v>20</v>
      </c>
      <c r="C350" t="inlineStr">
        <is>
          <t>POS</t>
        </is>
      </c>
      <c r="D350" t="inlineStr">
        <is>
          <t>Đức</t>
        </is>
      </c>
      <c r="E350" t="inlineStr">
        <is>
          <t>Âm thanh</t>
        </is>
      </c>
      <c r="F350" t="n">
        <v>1899.88</v>
      </c>
      <c r="G350" t="n">
        <v>0</v>
      </c>
    </row>
    <row r="351">
      <c r="A351" t="n">
        <v>201602</v>
      </c>
      <c r="B351" t="n">
        <v>20</v>
      </c>
      <c r="C351" t="inlineStr">
        <is>
          <t>POS</t>
        </is>
      </c>
      <c r="D351" t="inlineStr">
        <is>
          <t>Đức</t>
        </is>
      </c>
      <c r="E351" t="inlineStr">
        <is>
          <t>Điện thoại</t>
        </is>
      </c>
      <c r="F351" t="n">
        <v>71.98</v>
      </c>
      <c r="G351" t="n">
        <v>0</v>
      </c>
    </row>
    <row r="352">
      <c r="A352" t="n">
        <v>201602</v>
      </c>
      <c r="B352" t="n">
        <v>20</v>
      </c>
      <c r="C352" t="inlineStr">
        <is>
          <t>POS</t>
        </is>
      </c>
      <c r="D352" t="inlineStr">
        <is>
          <t>Đức</t>
        </is>
      </c>
      <c r="E352" t="inlineStr">
        <is>
          <t>Gia dụng</t>
        </is>
      </c>
      <c r="F352" t="n">
        <v>238.98</v>
      </c>
      <c r="G352" t="n">
        <v>0</v>
      </c>
    </row>
    <row r="353">
      <c r="A353" t="n">
        <v>201602</v>
      </c>
      <c r="B353" t="n">
        <v>20</v>
      </c>
      <c r="C353" t="inlineStr">
        <is>
          <t>POS</t>
        </is>
      </c>
      <c r="D353" t="inlineStr">
        <is>
          <t>Đức</t>
        </is>
      </c>
      <c r="E353" t="inlineStr">
        <is>
          <t>Nhạc, phim, sách nói</t>
        </is>
      </c>
      <c r="F353" t="n">
        <v>911.64</v>
      </c>
      <c r="G353" t="n">
        <v>0</v>
      </c>
    </row>
    <row r="354">
      <c r="A354" t="n">
        <v>201602</v>
      </c>
      <c r="B354" t="n">
        <v>22</v>
      </c>
      <c r="C354" t="inlineStr">
        <is>
          <t>POS</t>
        </is>
      </c>
      <c r="D354" t="inlineStr">
        <is>
          <t>Đức</t>
        </is>
      </c>
      <c r="E354" t="inlineStr">
        <is>
          <t>Âm thanh</t>
        </is>
      </c>
      <c r="F354" t="n">
        <v>67.40000000000001</v>
      </c>
      <c r="G354" t="n">
        <v>0</v>
      </c>
    </row>
    <row r="355">
      <c r="A355" t="n">
        <v>201602</v>
      </c>
      <c r="B355" t="n">
        <v>22</v>
      </c>
      <c r="C355" t="inlineStr">
        <is>
          <t>POS</t>
        </is>
      </c>
      <c r="D355" t="inlineStr">
        <is>
          <t>Đức</t>
        </is>
      </c>
      <c r="E355" t="inlineStr">
        <is>
          <t>Máy ảnh</t>
        </is>
      </c>
      <c r="F355" t="n">
        <v>4740</v>
      </c>
      <c r="G355" t="n">
        <v>0</v>
      </c>
    </row>
    <row r="356">
      <c r="A356" t="n">
        <v>201602</v>
      </c>
      <c r="B356" t="n">
        <v>22</v>
      </c>
      <c r="C356" t="inlineStr">
        <is>
          <t>POS</t>
        </is>
      </c>
      <c r="D356" t="inlineStr">
        <is>
          <t>Đức</t>
        </is>
      </c>
      <c r="E356" t="inlineStr">
        <is>
          <t>Máy tính</t>
        </is>
      </c>
      <c r="F356" t="n">
        <v>15.5</v>
      </c>
      <c r="G356" t="n">
        <v>0</v>
      </c>
    </row>
    <row r="357">
      <c r="A357" t="n">
        <v>201602</v>
      </c>
      <c r="B357" t="n">
        <v>22</v>
      </c>
      <c r="C357" t="inlineStr">
        <is>
          <t>POS</t>
        </is>
      </c>
      <c r="D357" t="inlineStr">
        <is>
          <t>Đức</t>
        </is>
      </c>
      <c r="E357" t="inlineStr">
        <is>
          <t>Gia dụng</t>
        </is>
      </c>
      <c r="F357" t="n">
        <v>4138.92</v>
      </c>
      <c r="G357" t="n">
        <v>0</v>
      </c>
    </row>
    <row r="358">
      <c r="A358" t="n">
        <v>201602</v>
      </c>
      <c r="B358" t="n">
        <v>22</v>
      </c>
      <c r="C358" t="inlineStr">
        <is>
          <t>POS</t>
        </is>
      </c>
      <c r="D358" t="inlineStr">
        <is>
          <t>Đức</t>
        </is>
      </c>
      <c r="E358" t="inlineStr">
        <is>
          <t>Nhạc, phim, sách nói</t>
        </is>
      </c>
      <c r="F358" t="n">
        <v>22.89</v>
      </c>
      <c r="G358" t="n">
        <v>0</v>
      </c>
    </row>
    <row r="359">
      <c r="A359" t="n">
        <v>201602</v>
      </c>
      <c r="B359" t="n">
        <v>22</v>
      </c>
      <c r="C359" t="inlineStr">
        <is>
          <t>POS</t>
        </is>
      </c>
      <c r="D359" t="inlineStr">
        <is>
          <t>Đức</t>
        </is>
      </c>
      <c r="E359" t="inlineStr">
        <is>
          <t>TV &amp; Video</t>
        </is>
      </c>
      <c r="F359" t="n">
        <v>5799.98</v>
      </c>
      <c r="G359" t="n">
        <v>0</v>
      </c>
    </row>
    <row r="360">
      <c r="A360" t="n">
        <v>201602</v>
      </c>
      <c r="B360" t="n">
        <v>23</v>
      </c>
      <c r="C360" t="inlineStr">
        <is>
          <t>POS</t>
        </is>
      </c>
      <c r="D360" t="inlineStr">
        <is>
          <t>Đức</t>
        </is>
      </c>
      <c r="E360" t="inlineStr">
        <is>
          <t>Âm thanh</t>
        </is>
      </c>
      <c r="F360" t="n">
        <v>3497.77</v>
      </c>
      <c r="G360" t="n">
        <v>0</v>
      </c>
    </row>
    <row r="361">
      <c r="A361" t="n">
        <v>201602</v>
      </c>
      <c r="B361" t="n">
        <v>23</v>
      </c>
      <c r="C361" t="inlineStr">
        <is>
          <t>POS</t>
        </is>
      </c>
      <c r="D361" t="inlineStr">
        <is>
          <t>Đức</t>
        </is>
      </c>
      <c r="E361" t="inlineStr">
        <is>
          <t>Máy ảnh</t>
        </is>
      </c>
      <c r="F361" t="n">
        <v>633</v>
      </c>
      <c r="G361" t="n">
        <v>0</v>
      </c>
    </row>
    <row r="362">
      <c r="A362" t="n">
        <v>201602</v>
      </c>
      <c r="B362" t="n">
        <v>23</v>
      </c>
      <c r="C362" t="inlineStr">
        <is>
          <t>POS</t>
        </is>
      </c>
      <c r="D362" t="inlineStr">
        <is>
          <t>Đức</t>
        </is>
      </c>
      <c r="E362" t="inlineStr">
        <is>
          <t>Máy tính</t>
        </is>
      </c>
      <c r="F362" t="n">
        <v>3437.5</v>
      </c>
      <c r="G362" t="n">
        <v>358</v>
      </c>
    </row>
    <row r="363">
      <c r="A363" t="n">
        <v>201602</v>
      </c>
      <c r="B363" t="n">
        <v>23</v>
      </c>
      <c r="C363" t="inlineStr">
        <is>
          <t>POS</t>
        </is>
      </c>
      <c r="D363" t="inlineStr">
        <is>
          <t>Đức</t>
        </is>
      </c>
      <c r="E363" t="inlineStr">
        <is>
          <t>Game &amp; Đồ chơi</t>
        </is>
      </c>
      <c r="F363" t="n">
        <v>13.76</v>
      </c>
      <c r="G363" t="n">
        <v>0</v>
      </c>
    </row>
    <row r="364">
      <c r="A364" t="n">
        <v>201602</v>
      </c>
      <c r="B364" t="n">
        <v>23</v>
      </c>
      <c r="C364" t="inlineStr">
        <is>
          <t>POS</t>
        </is>
      </c>
      <c r="D364" t="inlineStr">
        <is>
          <t>Đức</t>
        </is>
      </c>
      <c r="E364" t="inlineStr">
        <is>
          <t>Nhạc, phim, sách nói</t>
        </is>
      </c>
      <c r="F364" t="n">
        <v>519.98</v>
      </c>
      <c r="G364" t="n">
        <v>0</v>
      </c>
    </row>
    <row r="365">
      <c r="A365" t="n">
        <v>201602</v>
      </c>
      <c r="B365" t="n">
        <v>24</v>
      </c>
      <c r="C365" t="inlineStr">
        <is>
          <t>POS</t>
        </is>
      </c>
      <c r="D365" t="inlineStr">
        <is>
          <t>Đức</t>
        </is>
      </c>
      <c r="E365" t="inlineStr">
        <is>
          <t>Máy ảnh</t>
        </is>
      </c>
      <c r="F365" t="n">
        <v>95</v>
      </c>
      <c r="G365" t="n">
        <v>0</v>
      </c>
    </row>
    <row r="366">
      <c r="A366" t="n">
        <v>201602</v>
      </c>
      <c r="B366" t="n">
        <v>24</v>
      </c>
      <c r="C366" t="inlineStr">
        <is>
          <t>POS</t>
        </is>
      </c>
      <c r="D366" t="inlineStr">
        <is>
          <t>Đức</t>
        </is>
      </c>
      <c r="E366" t="inlineStr">
        <is>
          <t>Máy tính</t>
        </is>
      </c>
      <c r="F366" t="n">
        <v>809.7</v>
      </c>
      <c r="G366" t="n">
        <v>0</v>
      </c>
    </row>
    <row r="367">
      <c r="A367" t="n">
        <v>201602</v>
      </c>
      <c r="B367" t="n">
        <v>24</v>
      </c>
      <c r="C367" t="inlineStr">
        <is>
          <t>POS</t>
        </is>
      </c>
      <c r="D367" t="inlineStr">
        <is>
          <t>Đức</t>
        </is>
      </c>
      <c r="E367" t="inlineStr">
        <is>
          <t>Gia dụng</t>
        </is>
      </c>
      <c r="F367" t="n">
        <v>257.5</v>
      </c>
      <c r="G367" t="n">
        <v>0</v>
      </c>
    </row>
    <row r="368">
      <c r="A368" t="n">
        <v>201602</v>
      </c>
      <c r="B368" t="n">
        <v>24</v>
      </c>
      <c r="C368" t="inlineStr">
        <is>
          <t>POS</t>
        </is>
      </c>
      <c r="D368" t="inlineStr">
        <is>
          <t>Đức</t>
        </is>
      </c>
      <c r="E368" t="inlineStr">
        <is>
          <t>Nhạc, phim, sách nói</t>
        </is>
      </c>
      <c r="F368" t="n">
        <v>509.96</v>
      </c>
      <c r="G368" t="n">
        <v>0</v>
      </c>
    </row>
    <row r="369">
      <c r="A369" t="n">
        <v>201602</v>
      </c>
      <c r="B369" t="n">
        <v>24</v>
      </c>
      <c r="C369" t="inlineStr">
        <is>
          <t>POS</t>
        </is>
      </c>
      <c r="D369" t="inlineStr">
        <is>
          <t>Đức</t>
        </is>
      </c>
      <c r="E369" t="inlineStr">
        <is>
          <t>TV &amp; Video</t>
        </is>
      </c>
      <c r="F369" t="n">
        <v>40599.86</v>
      </c>
      <c r="G369" t="n">
        <v>0</v>
      </c>
    </row>
    <row r="370">
      <c r="A370" t="n">
        <v>201602</v>
      </c>
      <c r="B370" t="n">
        <v>27</v>
      </c>
      <c r="C370" t="inlineStr">
        <is>
          <t>POS</t>
        </is>
      </c>
      <c r="D370" t="inlineStr">
        <is>
          <t>Đức</t>
        </is>
      </c>
      <c r="E370" t="inlineStr">
        <is>
          <t>Máy ảnh</t>
        </is>
      </c>
      <c r="F370" t="n">
        <v>1264</v>
      </c>
      <c r="G370" t="n">
        <v>0</v>
      </c>
    </row>
    <row r="371">
      <c r="A371" t="n">
        <v>201602</v>
      </c>
      <c r="B371" t="n">
        <v>27</v>
      </c>
      <c r="C371" t="inlineStr">
        <is>
          <t>POS</t>
        </is>
      </c>
      <c r="D371" t="inlineStr">
        <is>
          <t>Đức</t>
        </is>
      </c>
      <c r="E371" t="inlineStr">
        <is>
          <t>Điện thoại</t>
        </is>
      </c>
      <c r="F371" t="n">
        <v>188.93</v>
      </c>
      <c r="G371" t="n">
        <v>0</v>
      </c>
    </row>
    <row r="372">
      <c r="A372" t="n">
        <v>201602</v>
      </c>
      <c r="B372" t="n">
        <v>27</v>
      </c>
      <c r="C372" t="inlineStr">
        <is>
          <t>POS</t>
        </is>
      </c>
      <c r="D372" t="inlineStr">
        <is>
          <t>Đức</t>
        </is>
      </c>
      <c r="E372" t="inlineStr">
        <is>
          <t>Máy tính</t>
        </is>
      </c>
      <c r="F372" t="n">
        <v>2399.6</v>
      </c>
      <c r="G372" t="n">
        <v>0</v>
      </c>
    </row>
    <row r="373">
      <c r="A373" t="n">
        <v>201602</v>
      </c>
      <c r="B373" t="n">
        <v>27</v>
      </c>
      <c r="C373" t="inlineStr">
        <is>
          <t>POS</t>
        </is>
      </c>
      <c r="D373" t="inlineStr">
        <is>
          <t>Đức</t>
        </is>
      </c>
      <c r="E373" t="inlineStr">
        <is>
          <t>Game &amp; Đồ chơi</t>
        </is>
      </c>
      <c r="F373" t="n">
        <v>6.88</v>
      </c>
      <c r="G373" t="n">
        <v>0</v>
      </c>
    </row>
    <row r="374">
      <c r="A374" t="n">
        <v>201602</v>
      </c>
      <c r="B374" t="n">
        <v>27</v>
      </c>
      <c r="C374" t="inlineStr">
        <is>
          <t>POS</t>
        </is>
      </c>
      <c r="D374" t="inlineStr">
        <is>
          <t>Đức</t>
        </is>
      </c>
      <c r="E374" t="inlineStr">
        <is>
          <t>Gia dụng</t>
        </is>
      </c>
      <c r="F374" t="n">
        <v>16911.58</v>
      </c>
      <c r="G374" t="n">
        <v>0</v>
      </c>
    </row>
    <row r="375">
      <c r="A375" t="n">
        <v>201602</v>
      </c>
      <c r="B375" t="n">
        <v>27</v>
      </c>
      <c r="C375" t="inlineStr">
        <is>
          <t>POS</t>
        </is>
      </c>
      <c r="D375" t="inlineStr">
        <is>
          <t>Đức</t>
        </is>
      </c>
      <c r="E375" t="inlineStr">
        <is>
          <t>Nhạc, phim, sách nói</t>
        </is>
      </c>
      <c r="F375" t="n">
        <v>145.86</v>
      </c>
      <c r="G375" t="n">
        <v>0</v>
      </c>
    </row>
    <row r="376">
      <c r="A376" t="n">
        <v>201602</v>
      </c>
      <c r="B376" t="n">
        <v>27</v>
      </c>
      <c r="C376" t="inlineStr">
        <is>
          <t>POS</t>
        </is>
      </c>
      <c r="D376" t="inlineStr">
        <is>
          <t>Đức</t>
        </is>
      </c>
      <c r="E376" t="inlineStr">
        <is>
          <t>TV &amp; Video</t>
        </is>
      </c>
      <c r="F376" t="n">
        <v>16465.4</v>
      </c>
      <c r="G376" t="n">
        <v>0</v>
      </c>
    </row>
    <row r="377">
      <c r="A377" t="n">
        <v>201602</v>
      </c>
      <c r="B377" t="n">
        <v>28</v>
      </c>
      <c r="C377" t="inlineStr">
        <is>
          <t>POS</t>
        </is>
      </c>
      <c r="D377" t="inlineStr">
        <is>
          <t>Ý</t>
        </is>
      </c>
      <c r="E377" t="inlineStr">
        <is>
          <t>Âm thanh</t>
        </is>
      </c>
      <c r="F377" t="n">
        <v>1987.41</v>
      </c>
      <c r="G377" t="n">
        <v>0</v>
      </c>
    </row>
    <row r="378">
      <c r="A378" t="n">
        <v>201602</v>
      </c>
      <c r="B378" t="n">
        <v>28</v>
      </c>
      <c r="C378" t="inlineStr">
        <is>
          <t>POS</t>
        </is>
      </c>
      <c r="D378" t="inlineStr">
        <is>
          <t>Ý</t>
        </is>
      </c>
      <c r="E378" t="inlineStr">
        <is>
          <t>Điện thoại</t>
        </is>
      </c>
      <c r="F378" t="n">
        <v>1686</v>
      </c>
      <c r="G378" t="n">
        <v>0</v>
      </c>
    </row>
    <row r="379">
      <c r="A379" t="n">
        <v>201602</v>
      </c>
      <c r="B379" t="n">
        <v>28</v>
      </c>
      <c r="C379" t="inlineStr">
        <is>
          <t>POS</t>
        </is>
      </c>
      <c r="D379" t="inlineStr">
        <is>
          <t>Ý</t>
        </is>
      </c>
      <c r="E379" t="inlineStr">
        <is>
          <t>Máy tính</t>
        </is>
      </c>
      <c r="F379" t="n">
        <v>2844.7</v>
      </c>
      <c r="G379" t="n">
        <v>0</v>
      </c>
    </row>
    <row r="380">
      <c r="A380" t="n">
        <v>201602</v>
      </c>
      <c r="B380" t="n">
        <v>28</v>
      </c>
      <c r="C380" t="inlineStr">
        <is>
          <t>POS</t>
        </is>
      </c>
      <c r="D380" t="inlineStr">
        <is>
          <t>Ý</t>
        </is>
      </c>
      <c r="E380" t="inlineStr">
        <is>
          <t>Gia dụng</t>
        </is>
      </c>
      <c r="F380" t="n">
        <v>2158.86</v>
      </c>
      <c r="G380" t="n">
        <v>0</v>
      </c>
    </row>
    <row r="381">
      <c r="A381" t="n">
        <v>201602</v>
      </c>
      <c r="B381" t="n">
        <v>28</v>
      </c>
      <c r="C381" t="inlineStr">
        <is>
          <t>POS</t>
        </is>
      </c>
      <c r="D381" t="inlineStr">
        <is>
          <t>Ý</t>
        </is>
      </c>
      <c r="E381" t="inlineStr">
        <is>
          <t>Nhạc, phim, sách nói</t>
        </is>
      </c>
      <c r="F381" t="n">
        <v>619.95</v>
      </c>
      <c r="G381" t="n">
        <v>0</v>
      </c>
    </row>
    <row r="382">
      <c r="A382" t="n">
        <v>201602</v>
      </c>
      <c r="B382" t="n">
        <v>28</v>
      </c>
      <c r="C382" t="inlineStr">
        <is>
          <t>POS</t>
        </is>
      </c>
      <c r="D382" t="inlineStr">
        <is>
          <t>Ý</t>
        </is>
      </c>
      <c r="E382" t="inlineStr">
        <is>
          <t>TV &amp; Video</t>
        </is>
      </c>
      <c r="F382" t="n">
        <v>10669.77</v>
      </c>
      <c r="G382" t="n">
        <v>0</v>
      </c>
    </row>
    <row r="383">
      <c r="A383" t="n">
        <v>201602</v>
      </c>
      <c r="B383" t="n">
        <v>29</v>
      </c>
      <c r="C383" t="inlineStr">
        <is>
          <t>POS</t>
        </is>
      </c>
      <c r="D383" t="inlineStr">
        <is>
          <t>Ý</t>
        </is>
      </c>
      <c r="E383" t="inlineStr">
        <is>
          <t>Âm thanh</t>
        </is>
      </c>
      <c r="F383" t="n">
        <v>543</v>
      </c>
      <c r="G383" t="n">
        <v>0</v>
      </c>
    </row>
    <row r="384">
      <c r="A384" t="n">
        <v>201602</v>
      </c>
      <c r="B384" t="n">
        <v>29</v>
      </c>
      <c r="C384" t="inlineStr">
        <is>
          <t>POS</t>
        </is>
      </c>
      <c r="D384" t="inlineStr">
        <is>
          <t>Ý</t>
        </is>
      </c>
      <c r="E384" t="inlineStr">
        <is>
          <t>Máy ảnh</t>
        </is>
      </c>
      <c r="F384" t="n">
        <v>3908.7</v>
      </c>
      <c r="G384" t="n">
        <v>0</v>
      </c>
    </row>
    <row r="385">
      <c r="A385" t="n">
        <v>201602</v>
      </c>
      <c r="B385" t="n">
        <v>29</v>
      </c>
      <c r="C385" t="inlineStr">
        <is>
          <t>POS</t>
        </is>
      </c>
      <c r="D385" t="inlineStr">
        <is>
          <t>Ý</t>
        </is>
      </c>
      <c r="E385" t="inlineStr">
        <is>
          <t>Máy tính</t>
        </is>
      </c>
      <c r="F385" t="n">
        <v>918</v>
      </c>
      <c r="G385" t="n">
        <v>0</v>
      </c>
    </row>
    <row r="386">
      <c r="A386" t="n">
        <v>201602</v>
      </c>
      <c r="B386" t="n">
        <v>29</v>
      </c>
      <c r="C386" t="inlineStr">
        <is>
          <t>POS</t>
        </is>
      </c>
      <c r="D386" t="inlineStr">
        <is>
          <t>Ý</t>
        </is>
      </c>
      <c r="E386" t="inlineStr">
        <is>
          <t>Game &amp; Đồ chơi</t>
        </is>
      </c>
      <c r="F386" t="n">
        <v>21.78</v>
      </c>
      <c r="G386" t="n">
        <v>0</v>
      </c>
    </row>
    <row r="387">
      <c r="A387" t="n">
        <v>201602</v>
      </c>
      <c r="B387" t="n">
        <v>29</v>
      </c>
      <c r="C387" t="inlineStr">
        <is>
          <t>POS</t>
        </is>
      </c>
      <c r="D387" t="inlineStr">
        <is>
          <t>Ý</t>
        </is>
      </c>
      <c r="E387" t="inlineStr">
        <is>
          <t>Nhạc, phim, sách nói</t>
        </is>
      </c>
      <c r="F387" t="n">
        <v>269.98</v>
      </c>
      <c r="G387" t="n">
        <v>0</v>
      </c>
    </row>
    <row r="388">
      <c r="A388" t="n">
        <v>201602</v>
      </c>
      <c r="B388" t="n">
        <v>29</v>
      </c>
      <c r="C388" t="inlineStr">
        <is>
          <t>POS</t>
        </is>
      </c>
      <c r="D388" t="inlineStr">
        <is>
          <t>Ý</t>
        </is>
      </c>
      <c r="E388" t="inlineStr">
        <is>
          <t>TV &amp; Video</t>
        </is>
      </c>
      <c r="F388" t="n">
        <v>349.95</v>
      </c>
      <c r="G388" t="n">
        <v>0</v>
      </c>
    </row>
    <row r="389">
      <c r="A389" t="n">
        <v>201602</v>
      </c>
      <c r="B389" t="n">
        <v>30</v>
      </c>
      <c r="C389" t="inlineStr">
        <is>
          <t>POS</t>
        </is>
      </c>
      <c r="D389" t="inlineStr">
        <is>
          <t>Ý</t>
        </is>
      </c>
      <c r="E389" t="inlineStr">
        <is>
          <t>Máy ảnh</t>
        </is>
      </c>
      <c r="F389" t="n">
        <v>8266</v>
      </c>
      <c r="G389" t="n">
        <v>0</v>
      </c>
    </row>
    <row r="390">
      <c r="A390" t="n">
        <v>201602</v>
      </c>
      <c r="B390" t="n">
        <v>30</v>
      </c>
      <c r="C390" t="inlineStr">
        <is>
          <t>POS</t>
        </is>
      </c>
      <c r="D390" t="inlineStr">
        <is>
          <t>Ý</t>
        </is>
      </c>
      <c r="E390" t="inlineStr">
        <is>
          <t>Máy tính</t>
        </is>
      </c>
      <c r="F390" t="n">
        <v>1208</v>
      </c>
      <c r="G390" t="n">
        <v>0</v>
      </c>
    </row>
    <row r="391">
      <c r="A391" t="n">
        <v>201602</v>
      </c>
      <c r="B391" t="n">
        <v>30</v>
      </c>
      <c r="C391" t="inlineStr">
        <is>
          <t>POS</t>
        </is>
      </c>
      <c r="D391" t="inlineStr">
        <is>
          <t>Ý</t>
        </is>
      </c>
      <c r="E391" t="inlineStr">
        <is>
          <t>Game &amp; Đồ chơi</t>
        </is>
      </c>
      <c r="F391" t="n">
        <v>68.8</v>
      </c>
      <c r="G391" t="n">
        <v>0</v>
      </c>
    </row>
    <row r="392">
      <c r="A392" t="n">
        <v>201602</v>
      </c>
      <c r="B392" t="n">
        <v>30</v>
      </c>
      <c r="C392" t="inlineStr">
        <is>
          <t>POS</t>
        </is>
      </c>
      <c r="D392" t="inlineStr">
        <is>
          <t>Ý</t>
        </is>
      </c>
      <c r="E392" t="inlineStr">
        <is>
          <t>Gia dụng</t>
        </is>
      </c>
      <c r="F392" t="n">
        <v>1069.98</v>
      </c>
      <c r="G392" t="n">
        <v>0</v>
      </c>
    </row>
    <row r="393">
      <c r="A393" t="n">
        <v>201602</v>
      </c>
      <c r="B393" t="n">
        <v>30</v>
      </c>
      <c r="C393" t="inlineStr">
        <is>
          <t>POS</t>
        </is>
      </c>
      <c r="D393" t="inlineStr">
        <is>
          <t>Ý</t>
        </is>
      </c>
      <c r="E393" t="inlineStr">
        <is>
          <t>Nhạc, phim, sách nói</t>
        </is>
      </c>
      <c r="F393" t="n">
        <v>1649.88</v>
      </c>
      <c r="G393" t="n">
        <v>0</v>
      </c>
    </row>
    <row r="394">
      <c r="A394" t="n">
        <v>201602</v>
      </c>
      <c r="B394" t="n">
        <v>30</v>
      </c>
      <c r="C394" t="inlineStr">
        <is>
          <t>POS</t>
        </is>
      </c>
      <c r="D394" t="inlineStr">
        <is>
          <t>Ý</t>
        </is>
      </c>
      <c r="E394" t="inlineStr">
        <is>
          <t>TV &amp; Video</t>
        </is>
      </c>
      <c r="F394" t="n">
        <v>11979.8</v>
      </c>
      <c r="G394" t="n">
        <v>0</v>
      </c>
    </row>
    <row r="395">
      <c r="A395" t="n">
        <v>201602</v>
      </c>
      <c r="B395" t="n">
        <v>31</v>
      </c>
      <c r="C395" t="inlineStr">
        <is>
          <t>POS</t>
        </is>
      </c>
      <c r="D395" t="inlineStr">
        <is>
          <t>Hà Lan</t>
        </is>
      </c>
      <c r="E395" t="inlineStr">
        <is>
          <t>Âm thanh</t>
        </is>
      </c>
      <c r="F395" t="n">
        <v>2099.79</v>
      </c>
      <c r="G395" t="n">
        <v>0</v>
      </c>
    </row>
    <row r="396">
      <c r="A396" t="n">
        <v>201602</v>
      </c>
      <c r="B396" t="n">
        <v>31</v>
      </c>
      <c r="C396" t="inlineStr">
        <is>
          <t>POS</t>
        </is>
      </c>
      <c r="D396" t="inlineStr">
        <is>
          <t>Hà Lan</t>
        </is>
      </c>
      <c r="E396" t="inlineStr">
        <is>
          <t>Máy ảnh</t>
        </is>
      </c>
      <c r="F396" t="n">
        <v>2994</v>
      </c>
      <c r="G396" t="n">
        <v>0</v>
      </c>
    </row>
    <row r="397">
      <c r="A397" t="n">
        <v>201602</v>
      </c>
      <c r="B397" t="n">
        <v>31</v>
      </c>
      <c r="C397" t="inlineStr">
        <is>
          <t>POS</t>
        </is>
      </c>
      <c r="D397" t="inlineStr">
        <is>
          <t>Hà Lan</t>
        </is>
      </c>
      <c r="E397" t="inlineStr">
        <is>
          <t>Điện thoại</t>
        </is>
      </c>
      <c r="F397" t="n">
        <v>57.98</v>
      </c>
      <c r="G397" t="n">
        <v>0</v>
      </c>
    </row>
    <row r="398">
      <c r="A398" t="n">
        <v>201602</v>
      </c>
      <c r="B398" t="n">
        <v>31</v>
      </c>
      <c r="C398" t="inlineStr">
        <is>
          <t>POS</t>
        </is>
      </c>
      <c r="D398" t="inlineStr">
        <is>
          <t>Hà Lan</t>
        </is>
      </c>
      <c r="E398" t="inlineStr">
        <is>
          <t>Máy tính</t>
        </is>
      </c>
      <c r="F398" t="n">
        <v>3290</v>
      </c>
      <c r="G398" t="n">
        <v>0</v>
      </c>
    </row>
    <row r="399">
      <c r="A399" t="n">
        <v>201602</v>
      </c>
      <c r="B399" t="n">
        <v>32</v>
      </c>
      <c r="C399" t="inlineStr">
        <is>
          <t>POS</t>
        </is>
      </c>
      <c r="D399" t="inlineStr">
        <is>
          <t>Hà Lan</t>
        </is>
      </c>
      <c r="E399" t="inlineStr">
        <is>
          <t>Điện thoại</t>
        </is>
      </c>
      <c r="F399" t="n">
        <v>2129.96</v>
      </c>
      <c r="G399" t="n">
        <v>0</v>
      </c>
    </row>
    <row r="400">
      <c r="A400" t="n">
        <v>201602</v>
      </c>
      <c r="B400" t="n">
        <v>32</v>
      </c>
      <c r="C400" t="inlineStr">
        <is>
          <t>POS</t>
        </is>
      </c>
      <c r="D400" t="inlineStr">
        <is>
          <t>Hà Lan</t>
        </is>
      </c>
      <c r="E400" t="inlineStr">
        <is>
          <t>Máy tính</t>
        </is>
      </c>
      <c r="F400" t="n">
        <v>477</v>
      </c>
      <c r="G400" t="n">
        <v>0</v>
      </c>
    </row>
    <row r="401">
      <c r="A401" t="n">
        <v>201602</v>
      </c>
      <c r="B401" t="n">
        <v>32</v>
      </c>
      <c r="C401" t="inlineStr">
        <is>
          <t>POS</t>
        </is>
      </c>
      <c r="D401" t="inlineStr">
        <is>
          <t>Hà Lan</t>
        </is>
      </c>
      <c r="E401" t="inlineStr">
        <is>
          <t>Nhạc, phim, sách nói</t>
        </is>
      </c>
      <c r="F401" t="n">
        <v>1462.94</v>
      </c>
      <c r="G401" t="n">
        <v>0</v>
      </c>
    </row>
    <row r="402">
      <c r="A402" t="n">
        <v>201602</v>
      </c>
      <c r="B402" t="n">
        <v>33</v>
      </c>
      <c r="C402" t="inlineStr">
        <is>
          <t>POS</t>
        </is>
      </c>
      <c r="D402" t="inlineStr">
        <is>
          <t>Hà Lan</t>
        </is>
      </c>
      <c r="E402" t="inlineStr">
        <is>
          <t>Âm thanh</t>
        </is>
      </c>
      <c r="F402" t="n">
        <v>664.95</v>
      </c>
      <c r="G402" t="n">
        <v>0</v>
      </c>
    </row>
    <row r="403">
      <c r="A403" t="n">
        <v>201602</v>
      </c>
      <c r="B403" t="n">
        <v>33</v>
      </c>
      <c r="C403" t="inlineStr">
        <is>
          <t>POS</t>
        </is>
      </c>
      <c r="D403" t="inlineStr">
        <is>
          <t>Hà Lan</t>
        </is>
      </c>
      <c r="E403" t="inlineStr">
        <is>
          <t>Máy ảnh</t>
        </is>
      </c>
      <c r="F403" t="n">
        <v>740</v>
      </c>
      <c r="G403" t="n">
        <v>0</v>
      </c>
    </row>
    <row r="404">
      <c r="A404" t="n">
        <v>201602</v>
      </c>
      <c r="B404" t="n">
        <v>33</v>
      </c>
      <c r="C404" t="inlineStr">
        <is>
          <t>POS</t>
        </is>
      </c>
      <c r="D404" t="inlineStr">
        <is>
          <t>Hà Lan</t>
        </is>
      </c>
      <c r="E404" t="inlineStr">
        <is>
          <t>Máy tính</t>
        </is>
      </c>
      <c r="F404" t="n">
        <v>5814</v>
      </c>
      <c r="G404" t="n">
        <v>0</v>
      </c>
    </row>
    <row r="405">
      <c r="A405" t="n">
        <v>201602</v>
      </c>
      <c r="B405" t="n">
        <v>33</v>
      </c>
      <c r="C405" t="inlineStr">
        <is>
          <t>POS</t>
        </is>
      </c>
      <c r="D405" t="inlineStr">
        <is>
          <t>Hà Lan</t>
        </is>
      </c>
      <c r="E405" t="inlineStr">
        <is>
          <t>Gia dụng</t>
        </is>
      </c>
      <c r="F405" t="n">
        <v>699.95</v>
      </c>
      <c r="G405" t="n">
        <v>0</v>
      </c>
    </row>
    <row r="406">
      <c r="A406" t="n">
        <v>201602</v>
      </c>
      <c r="B406" t="n">
        <v>33</v>
      </c>
      <c r="C406" t="inlineStr">
        <is>
          <t>POS</t>
        </is>
      </c>
      <c r="D406" t="inlineStr">
        <is>
          <t>Hà Lan</t>
        </is>
      </c>
      <c r="E406" t="inlineStr">
        <is>
          <t>Nhạc, phim, sách nói</t>
        </is>
      </c>
      <c r="F406" t="n">
        <v>869.97</v>
      </c>
      <c r="G406" t="n">
        <v>0</v>
      </c>
    </row>
    <row r="407">
      <c r="A407" t="n">
        <v>201602</v>
      </c>
      <c r="B407" t="n">
        <v>33</v>
      </c>
      <c r="C407" t="inlineStr">
        <is>
          <t>POS</t>
        </is>
      </c>
      <c r="D407" t="inlineStr">
        <is>
          <t>Hà Lan</t>
        </is>
      </c>
      <c r="E407" t="inlineStr">
        <is>
          <t>TV &amp; Video</t>
        </is>
      </c>
      <c r="F407" t="n">
        <v>499.99</v>
      </c>
      <c r="G407" t="n">
        <v>0</v>
      </c>
    </row>
    <row r="408">
      <c r="A408" t="n">
        <v>201602</v>
      </c>
      <c r="B408" t="n">
        <v>34</v>
      </c>
      <c r="C408" t="inlineStr">
        <is>
          <t>POS</t>
        </is>
      </c>
      <c r="D408" t="inlineStr">
        <is>
          <t>Hà Lan</t>
        </is>
      </c>
      <c r="E408" t="inlineStr">
        <is>
          <t>Máy ảnh</t>
        </is>
      </c>
      <c r="F408" t="n">
        <v>679.13</v>
      </c>
      <c r="G408" t="n">
        <v>0</v>
      </c>
    </row>
    <row r="409">
      <c r="A409" t="n">
        <v>201602</v>
      </c>
      <c r="B409" t="n">
        <v>34</v>
      </c>
      <c r="C409" t="inlineStr">
        <is>
          <t>POS</t>
        </is>
      </c>
      <c r="D409" t="inlineStr">
        <is>
          <t>Hà Lan</t>
        </is>
      </c>
      <c r="E409" t="inlineStr">
        <is>
          <t>Điện thoại</t>
        </is>
      </c>
      <c r="F409" t="n">
        <v>1735.96</v>
      </c>
      <c r="G409" t="n">
        <v>0</v>
      </c>
    </row>
    <row r="410">
      <c r="A410" t="n">
        <v>201602</v>
      </c>
      <c r="B410" t="n">
        <v>34</v>
      </c>
      <c r="C410" t="inlineStr">
        <is>
          <t>POS</t>
        </is>
      </c>
      <c r="D410" t="inlineStr">
        <is>
          <t>Hà Lan</t>
        </is>
      </c>
      <c r="E410" t="inlineStr">
        <is>
          <t>Máy tính</t>
        </is>
      </c>
      <c r="F410" t="n">
        <v>237</v>
      </c>
      <c r="G410" t="n">
        <v>237</v>
      </c>
    </row>
    <row r="411">
      <c r="A411" t="n">
        <v>201602</v>
      </c>
      <c r="B411" t="n">
        <v>34</v>
      </c>
      <c r="C411" t="inlineStr">
        <is>
          <t>POS</t>
        </is>
      </c>
      <c r="D411" t="inlineStr">
        <is>
          <t>Hà Lan</t>
        </is>
      </c>
      <c r="E411" t="inlineStr">
        <is>
          <t>TV &amp; Video</t>
        </is>
      </c>
      <c r="F411" t="n">
        <v>299</v>
      </c>
      <c r="G411" t="n">
        <v>0</v>
      </c>
    </row>
    <row r="412">
      <c r="A412" t="n">
        <v>201602</v>
      </c>
      <c r="B412" t="n">
        <v>36</v>
      </c>
      <c r="C412" t="inlineStr">
        <is>
          <t>POS</t>
        </is>
      </c>
      <c r="D412" t="inlineStr">
        <is>
          <t>Anh</t>
        </is>
      </c>
      <c r="E412" t="inlineStr">
        <is>
          <t>Âm thanh</t>
        </is>
      </c>
      <c r="F412" t="n">
        <v>195.89</v>
      </c>
      <c r="G412" t="n">
        <v>0</v>
      </c>
    </row>
    <row r="413">
      <c r="A413" t="n">
        <v>201602</v>
      </c>
      <c r="B413" t="n">
        <v>36</v>
      </c>
      <c r="C413" t="inlineStr">
        <is>
          <t>POS</t>
        </is>
      </c>
      <c r="D413" t="inlineStr">
        <is>
          <t>Anh</t>
        </is>
      </c>
      <c r="E413" t="inlineStr">
        <is>
          <t>Máy ảnh</t>
        </is>
      </c>
      <c r="F413" t="n">
        <v>595.9</v>
      </c>
      <c r="G413" t="n">
        <v>0</v>
      </c>
    </row>
    <row r="414">
      <c r="A414" t="n">
        <v>201602</v>
      </c>
      <c r="B414" t="n">
        <v>36</v>
      </c>
      <c r="C414" t="inlineStr">
        <is>
          <t>POS</t>
        </is>
      </c>
      <c r="D414" t="inlineStr">
        <is>
          <t>Anh</t>
        </is>
      </c>
      <c r="E414" t="inlineStr">
        <is>
          <t>Điện thoại</t>
        </is>
      </c>
      <c r="F414" t="n">
        <v>1497.99</v>
      </c>
      <c r="G414" t="n">
        <v>400</v>
      </c>
    </row>
    <row r="415">
      <c r="A415" t="n">
        <v>201602</v>
      </c>
      <c r="B415" t="n">
        <v>36</v>
      </c>
      <c r="C415" t="inlineStr">
        <is>
          <t>POS</t>
        </is>
      </c>
      <c r="D415" t="inlineStr">
        <is>
          <t>Anh</t>
        </is>
      </c>
      <c r="E415" t="inlineStr">
        <is>
          <t>Máy tính</t>
        </is>
      </c>
      <c r="F415" t="n">
        <v>0</v>
      </c>
      <c r="G415" t="n">
        <v>1088.9</v>
      </c>
    </row>
    <row r="416">
      <c r="A416" t="n">
        <v>201602</v>
      </c>
      <c r="B416" t="n">
        <v>36</v>
      </c>
      <c r="C416" t="inlineStr">
        <is>
          <t>POS</t>
        </is>
      </c>
      <c r="D416" t="inlineStr">
        <is>
          <t>Anh</t>
        </is>
      </c>
      <c r="E416" t="inlineStr">
        <is>
          <t>Game &amp; Đồ chơi</t>
        </is>
      </c>
      <c r="F416" t="n">
        <v>252</v>
      </c>
      <c r="G416" t="n">
        <v>0</v>
      </c>
    </row>
    <row r="417">
      <c r="A417" t="n">
        <v>201602</v>
      </c>
      <c r="B417" t="n">
        <v>36</v>
      </c>
      <c r="C417" t="inlineStr">
        <is>
          <t>POS</t>
        </is>
      </c>
      <c r="D417" t="inlineStr">
        <is>
          <t>Anh</t>
        </is>
      </c>
      <c r="E417" t="inlineStr">
        <is>
          <t>Gia dụng</t>
        </is>
      </c>
      <c r="F417" t="n">
        <v>2331.88</v>
      </c>
      <c r="G417" t="n">
        <v>0</v>
      </c>
    </row>
    <row r="418">
      <c r="A418" t="n">
        <v>201602</v>
      </c>
      <c r="B418" t="n">
        <v>36</v>
      </c>
      <c r="C418" t="inlineStr">
        <is>
          <t>POS</t>
        </is>
      </c>
      <c r="D418" t="inlineStr">
        <is>
          <t>Anh</t>
        </is>
      </c>
      <c r="E418" t="inlineStr">
        <is>
          <t>Nhạc, phim, sách nói</t>
        </is>
      </c>
      <c r="F418" t="n">
        <v>330.92</v>
      </c>
      <c r="G418" t="n">
        <v>0</v>
      </c>
    </row>
    <row r="419">
      <c r="A419" t="n">
        <v>201602</v>
      </c>
      <c r="B419" t="n">
        <v>37</v>
      </c>
      <c r="C419" t="inlineStr">
        <is>
          <t>POS</t>
        </is>
      </c>
      <c r="D419" t="inlineStr">
        <is>
          <t>Anh</t>
        </is>
      </c>
      <c r="E419" t="inlineStr">
        <is>
          <t>Âm thanh</t>
        </is>
      </c>
      <c r="F419" t="n">
        <v>2024.4</v>
      </c>
      <c r="G419" t="n">
        <v>0</v>
      </c>
    </row>
    <row r="420">
      <c r="A420" t="n">
        <v>201602</v>
      </c>
      <c r="B420" t="n">
        <v>37</v>
      </c>
      <c r="C420" t="inlineStr">
        <is>
          <t>POS</t>
        </is>
      </c>
      <c r="D420" t="inlineStr">
        <is>
          <t>Anh</t>
        </is>
      </c>
      <c r="E420" t="inlineStr">
        <is>
          <t>Máy ảnh</t>
        </is>
      </c>
      <c r="F420" t="n">
        <v>2606</v>
      </c>
      <c r="G420" t="n">
        <v>0</v>
      </c>
    </row>
    <row r="421">
      <c r="A421" t="n">
        <v>201602</v>
      </c>
      <c r="B421" t="n">
        <v>37</v>
      </c>
      <c r="C421" t="inlineStr">
        <is>
          <t>POS</t>
        </is>
      </c>
      <c r="D421" t="inlineStr">
        <is>
          <t>Anh</t>
        </is>
      </c>
      <c r="E421" t="inlineStr">
        <is>
          <t>Điện thoại</t>
        </is>
      </c>
      <c r="F421" t="n">
        <v>5392.96</v>
      </c>
      <c r="G421" t="n">
        <v>774</v>
      </c>
    </row>
    <row r="422">
      <c r="A422" t="n">
        <v>201602</v>
      </c>
      <c r="B422" t="n">
        <v>37</v>
      </c>
      <c r="C422" t="inlineStr">
        <is>
          <t>POS</t>
        </is>
      </c>
      <c r="D422" t="inlineStr">
        <is>
          <t>Anh</t>
        </is>
      </c>
      <c r="E422" t="inlineStr">
        <is>
          <t>Máy tính</t>
        </is>
      </c>
      <c r="F422" t="n">
        <v>3057.8</v>
      </c>
      <c r="G422" t="n">
        <v>0</v>
      </c>
    </row>
    <row r="423">
      <c r="A423" t="n">
        <v>201602</v>
      </c>
      <c r="B423" t="n">
        <v>37</v>
      </c>
      <c r="C423" t="inlineStr">
        <is>
          <t>POS</t>
        </is>
      </c>
      <c r="D423" t="inlineStr">
        <is>
          <t>Anh</t>
        </is>
      </c>
      <c r="E423" t="inlineStr">
        <is>
          <t>Gia dụng</t>
        </is>
      </c>
      <c r="F423" t="n">
        <v>10848.9</v>
      </c>
      <c r="G423" t="n">
        <v>99.98999999999999</v>
      </c>
    </row>
    <row r="424">
      <c r="A424" t="n">
        <v>201602</v>
      </c>
      <c r="B424" t="n">
        <v>37</v>
      </c>
      <c r="C424" t="inlineStr">
        <is>
          <t>POS</t>
        </is>
      </c>
      <c r="D424" t="inlineStr">
        <is>
          <t>Anh</t>
        </is>
      </c>
      <c r="E424" t="inlineStr">
        <is>
          <t>Nhạc, phim, sách nói</t>
        </is>
      </c>
      <c r="F424" t="n">
        <v>1460.6</v>
      </c>
      <c r="G424" t="n">
        <v>173.64</v>
      </c>
    </row>
    <row r="425">
      <c r="A425" t="n">
        <v>201602</v>
      </c>
      <c r="B425" t="n">
        <v>37</v>
      </c>
      <c r="C425" t="inlineStr">
        <is>
          <t>POS</t>
        </is>
      </c>
      <c r="D425" t="inlineStr">
        <is>
          <t>Anh</t>
        </is>
      </c>
      <c r="E425" t="inlineStr">
        <is>
          <t>TV &amp; Video</t>
        </is>
      </c>
      <c r="F425" t="n">
        <v>6545.8</v>
      </c>
      <c r="G425" t="n">
        <v>0</v>
      </c>
    </row>
    <row r="426">
      <c r="A426" t="n">
        <v>201602</v>
      </c>
      <c r="B426" t="n">
        <v>38</v>
      </c>
      <c r="C426" t="inlineStr">
        <is>
          <t>POS</t>
        </is>
      </c>
      <c r="D426" t="inlineStr">
        <is>
          <t>Anh</t>
        </is>
      </c>
      <c r="E426" t="inlineStr">
        <is>
          <t>Âm thanh</t>
        </is>
      </c>
      <c r="F426" t="n">
        <v>1332.72</v>
      </c>
      <c r="G426" t="n">
        <v>0</v>
      </c>
    </row>
    <row r="427">
      <c r="A427" t="n">
        <v>201602</v>
      </c>
      <c r="B427" t="n">
        <v>38</v>
      </c>
      <c r="C427" t="inlineStr">
        <is>
          <t>POS</t>
        </is>
      </c>
      <c r="D427" t="inlineStr">
        <is>
          <t>Anh</t>
        </is>
      </c>
      <c r="E427" t="inlineStr">
        <is>
          <t>Máy ảnh</t>
        </is>
      </c>
      <c r="F427" t="n">
        <v>3717</v>
      </c>
      <c r="G427" t="n">
        <v>0</v>
      </c>
    </row>
    <row r="428">
      <c r="A428" t="n">
        <v>201602</v>
      </c>
      <c r="B428" t="n">
        <v>38</v>
      </c>
      <c r="C428" t="inlineStr">
        <is>
          <t>POS</t>
        </is>
      </c>
      <c r="D428" t="inlineStr">
        <is>
          <t>Anh</t>
        </is>
      </c>
      <c r="E428" t="inlineStr">
        <is>
          <t>Điện thoại</t>
        </is>
      </c>
      <c r="F428" t="n">
        <v>463.6</v>
      </c>
      <c r="G428" t="n">
        <v>0</v>
      </c>
    </row>
    <row r="429">
      <c r="A429" t="n">
        <v>201602</v>
      </c>
      <c r="B429" t="n">
        <v>38</v>
      </c>
      <c r="C429" t="inlineStr">
        <is>
          <t>POS</t>
        </is>
      </c>
      <c r="D429" t="inlineStr">
        <is>
          <t>Anh</t>
        </is>
      </c>
      <c r="E429" t="inlineStr">
        <is>
          <t>Máy tính</t>
        </is>
      </c>
      <c r="F429" t="n">
        <v>4733</v>
      </c>
      <c r="G429" t="n">
        <v>0</v>
      </c>
    </row>
    <row r="430">
      <c r="A430" t="n">
        <v>201602</v>
      </c>
      <c r="B430" t="n">
        <v>38</v>
      </c>
      <c r="C430" t="inlineStr">
        <is>
          <t>POS</t>
        </is>
      </c>
      <c r="D430" t="inlineStr">
        <is>
          <t>Anh</t>
        </is>
      </c>
      <c r="E430" t="inlineStr">
        <is>
          <t>Game &amp; Đồ chơi</t>
        </is>
      </c>
      <c r="F430" t="n">
        <v>28</v>
      </c>
      <c r="G430" t="n">
        <v>0</v>
      </c>
    </row>
    <row r="431">
      <c r="A431" t="n">
        <v>201602</v>
      </c>
      <c r="B431" t="n">
        <v>38</v>
      </c>
      <c r="C431" t="inlineStr">
        <is>
          <t>POS</t>
        </is>
      </c>
      <c r="D431" t="inlineStr">
        <is>
          <t>Anh</t>
        </is>
      </c>
      <c r="E431" t="inlineStr">
        <is>
          <t>Gia dụng</t>
        </is>
      </c>
      <c r="F431" t="n">
        <v>179.99</v>
      </c>
      <c r="G431" t="n">
        <v>0</v>
      </c>
    </row>
    <row r="432">
      <c r="A432" t="n">
        <v>201602</v>
      </c>
      <c r="B432" t="n">
        <v>38</v>
      </c>
      <c r="C432" t="inlineStr">
        <is>
          <t>POS</t>
        </is>
      </c>
      <c r="D432" t="inlineStr">
        <is>
          <t>Anh</t>
        </is>
      </c>
      <c r="E432" t="inlineStr">
        <is>
          <t>Nhạc, phim, sách nói</t>
        </is>
      </c>
      <c r="F432" t="n">
        <v>848.71</v>
      </c>
      <c r="G432" t="n">
        <v>0</v>
      </c>
    </row>
    <row r="433">
      <c r="A433" t="n">
        <v>201602</v>
      </c>
      <c r="B433" t="n">
        <v>39</v>
      </c>
      <c r="C433" t="inlineStr">
        <is>
          <t>POS</t>
        </is>
      </c>
      <c r="D433" t="inlineStr">
        <is>
          <t>Anh</t>
        </is>
      </c>
      <c r="E433" t="inlineStr">
        <is>
          <t>Âm thanh</t>
        </is>
      </c>
      <c r="F433" t="n">
        <v>47.95</v>
      </c>
      <c r="G433" t="n">
        <v>0</v>
      </c>
    </row>
    <row r="434">
      <c r="A434" t="n">
        <v>201602</v>
      </c>
      <c r="B434" t="n">
        <v>39</v>
      </c>
      <c r="C434" t="inlineStr">
        <is>
          <t>POS</t>
        </is>
      </c>
      <c r="D434" t="inlineStr">
        <is>
          <t>Anh</t>
        </is>
      </c>
      <c r="E434" t="inlineStr">
        <is>
          <t>Máy ảnh</t>
        </is>
      </c>
      <c r="F434" t="n">
        <v>50</v>
      </c>
      <c r="G434" t="n">
        <v>0</v>
      </c>
    </row>
    <row r="435">
      <c r="A435" t="n">
        <v>201602</v>
      </c>
      <c r="B435" t="n">
        <v>39</v>
      </c>
      <c r="C435" t="inlineStr">
        <is>
          <t>POS</t>
        </is>
      </c>
      <c r="D435" t="inlineStr">
        <is>
          <t>Anh</t>
        </is>
      </c>
      <c r="E435" t="inlineStr">
        <is>
          <t>Điện thoại</t>
        </is>
      </c>
      <c r="F435" t="n">
        <v>91.95999999999999</v>
      </c>
      <c r="G435" t="n">
        <v>0</v>
      </c>
    </row>
    <row r="436">
      <c r="A436" t="n">
        <v>201602</v>
      </c>
      <c r="B436" t="n">
        <v>39</v>
      </c>
      <c r="C436" t="inlineStr">
        <is>
          <t>POS</t>
        </is>
      </c>
      <c r="D436" t="inlineStr">
        <is>
          <t>Anh</t>
        </is>
      </c>
      <c r="E436" t="inlineStr">
        <is>
          <t>Gia dụng</t>
        </is>
      </c>
      <c r="F436" t="n">
        <v>1225.93</v>
      </c>
      <c r="G436" t="n">
        <v>0</v>
      </c>
    </row>
    <row r="437">
      <c r="A437" t="n">
        <v>201602</v>
      </c>
      <c r="B437" t="n">
        <v>39</v>
      </c>
      <c r="C437" t="inlineStr">
        <is>
          <t>POS</t>
        </is>
      </c>
      <c r="D437" t="inlineStr">
        <is>
          <t>Anh</t>
        </is>
      </c>
      <c r="E437" t="inlineStr">
        <is>
          <t>Nhạc, phim, sách nói</t>
        </is>
      </c>
      <c r="F437" t="n">
        <v>173.64</v>
      </c>
      <c r="G437" t="n">
        <v>0</v>
      </c>
    </row>
    <row r="438">
      <c r="A438" t="n">
        <v>201602</v>
      </c>
      <c r="B438" t="n">
        <v>39</v>
      </c>
      <c r="C438" t="inlineStr">
        <is>
          <t>POS</t>
        </is>
      </c>
      <c r="D438" t="inlineStr">
        <is>
          <t>Anh</t>
        </is>
      </c>
      <c r="E438" t="inlineStr">
        <is>
          <t>TV &amp; Video</t>
        </is>
      </c>
      <c r="F438" t="n">
        <v>939.9400000000001</v>
      </c>
      <c r="G438" t="n">
        <v>0</v>
      </c>
    </row>
    <row r="439">
      <c r="A439" t="n">
        <v>201602</v>
      </c>
      <c r="B439" t="n">
        <v>40</v>
      </c>
      <c r="C439" t="inlineStr">
        <is>
          <t>POS</t>
        </is>
      </c>
      <c r="D439" t="inlineStr">
        <is>
          <t>Anh</t>
        </is>
      </c>
      <c r="E439" t="inlineStr">
        <is>
          <t>Máy ảnh</t>
        </is>
      </c>
      <c r="F439" t="n">
        <v>480</v>
      </c>
      <c r="G439" t="n">
        <v>0</v>
      </c>
    </row>
    <row r="440">
      <c r="A440" t="n">
        <v>201602</v>
      </c>
      <c r="B440" t="n">
        <v>40</v>
      </c>
      <c r="C440" t="inlineStr">
        <is>
          <t>POS</t>
        </is>
      </c>
      <c r="D440" t="inlineStr">
        <is>
          <t>Anh</t>
        </is>
      </c>
      <c r="E440" t="inlineStr">
        <is>
          <t>Điện thoại</t>
        </is>
      </c>
      <c r="F440" t="n">
        <v>598</v>
      </c>
      <c r="G440" t="n">
        <v>0</v>
      </c>
    </row>
    <row r="441">
      <c r="A441" t="n">
        <v>201602</v>
      </c>
      <c r="B441" t="n">
        <v>40</v>
      </c>
      <c r="C441" t="inlineStr">
        <is>
          <t>POS</t>
        </is>
      </c>
      <c r="D441" t="inlineStr">
        <is>
          <t>Anh</t>
        </is>
      </c>
      <c r="E441" t="inlineStr">
        <is>
          <t>Game &amp; Đồ chơi</t>
        </is>
      </c>
      <c r="F441" t="n">
        <v>122.98</v>
      </c>
      <c r="G441" t="n">
        <v>0</v>
      </c>
    </row>
    <row r="442">
      <c r="A442" t="n">
        <v>201602</v>
      </c>
      <c r="B442" t="n">
        <v>40</v>
      </c>
      <c r="C442" t="inlineStr">
        <is>
          <t>POS</t>
        </is>
      </c>
      <c r="D442" t="inlineStr">
        <is>
          <t>Anh</t>
        </is>
      </c>
      <c r="E442" t="inlineStr">
        <is>
          <t>Nhạc, phim, sách nói</t>
        </is>
      </c>
      <c r="F442" t="n">
        <v>298.84</v>
      </c>
      <c r="G442" t="n">
        <v>0</v>
      </c>
    </row>
    <row r="443">
      <c r="A443" t="n">
        <v>201602</v>
      </c>
      <c r="B443" t="n">
        <v>41</v>
      </c>
      <c r="C443" t="inlineStr">
        <is>
          <t>POS</t>
        </is>
      </c>
      <c r="D443" t="inlineStr">
        <is>
          <t>Anh</t>
        </is>
      </c>
      <c r="E443" t="inlineStr">
        <is>
          <t>Âm thanh</t>
        </is>
      </c>
      <c r="F443" t="n">
        <v>156</v>
      </c>
      <c r="G443" t="n">
        <v>0</v>
      </c>
    </row>
    <row r="444">
      <c r="A444" t="n">
        <v>201602</v>
      </c>
      <c r="B444" t="n">
        <v>41</v>
      </c>
      <c r="C444" t="inlineStr">
        <is>
          <t>POS</t>
        </is>
      </c>
      <c r="D444" t="inlineStr">
        <is>
          <t>Anh</t>
        </is>
      </c>
      <c r="E444" t="inlineStr">
        <is>
          <t>Máy ảnh</t>
        </is>
      </c>
      <c r="F444" t="n">
        <v>5089</v>
      </c>
      <c r="G444" t="n">
        <v>0</v>
      </c>
    </row>
    <row r="445">
      <c r="A445" t="n">
        <v>201602</v>
      </c>
      <c r="B445" t="n">
        <v>41</v>
      </c>
      <c r="C445" t="inlineStr">
        <is>
          <t>POS</t>
        </is>
      </c>
      <c r="D445" t="inlineStr">
        <is>
          <t>Anh</t>
        </is>
      </c>
      <c r="E445" t="inlineStr">
        <is>
          <t>Điện thoại</t>
        </is>
      </c>
      <c r="F445" t="n">
        <v>3242</v>
      </c>
      <c r="G445" t="n">
        <v>0</v>
      </c>
    </row>
    <row r="446">
      <c r="A446" t="n">
        <v>201602</v>
      </c>
      <c r="B446" t="n">
        <v>41</v>
      </c>
      <c r="C446" t="inlineStr">
        <is>
          <t>POS</t>
        </is>
      </c>
      <c r="D446" t="inlineStr">
        <is>
          <t>Anh</t>
        </is>
      </c>
      <c r="E446" t="inlineStr">
        <is>
          <t>Máy tính</t>
        </is>
      </c>
      <c r="F446" t="n">
        <v>11850.2</v>
      </c>
      <c r="G446" t="n">
        <v>0</v>
      </c>
    </row>
    <row r="447">
      <c r="A447" t="n">
        <v>201602</v>
      </c>
      <c r="B447" t="n">
        <v>41</v>
      </c>
      <c r="C447" t="inlineStr">
        <is>
          <t>POS</t>
        </is>
      </c>
      <c r="D447" t="inlineStr">
        <is>
          <t>Anh</t>
        </is>
      </c>
      <c r="E447" t="inlineStr">
        <is>
          <t>Game &amp; Đồ chơi</t>
        </is>
      </c>
      <c r="F447" t="n">
        <v>199.66</v>
      </c>
      <c r="G447" t="n">
        <v>0</v>
      </c>
    </row>
    <row r="448">
      <c r="A448" t="n">
        <v>201602</v>
      </c>
      <c r="B448" t="n">
        <v>41</v>
      </c>
      <c r="C448" t="inlineStr">
        <is>
          <t>POS</t>
        </is>
      </c>
      <c r="D448" t="inlineStr">
        <is>
          <t>Anh</t>
        </is>
      </c>
      <c r="E448" t="inlineStr">
        <is>
          <t>Gia dụng</t>
        </is>
      </c>
      <c r="F448" t="n">
        <v>3397.75</v>
      </c>
      <c r="G448" t="n">
        <v>0</v>
      </c>
    </row>
    <row r="449">
      <c r="A449" t="n">
        <v>201602</v>
      </c>
      <c r="B449" t="n">
        <v>41</v>
      </c>
      <c r="C449" t="inlineStr">
        <is>
          <t>POS</t>
        </is>
      </c>
      <c r="D449" t="inlineStr">
        <is>
          <t>Anh</t>
        </is>
      </c>
      <c r="E449" t="inlineStr">
        <is>
          <t>Nhạc, phim, sách nói</t>
        </is>
      </c>
      <c r="F449" t="n">
        <v>1367.86</v>
      </c>
      <c r="G449" t="n">
        <v>0</v>
      </c>
    </row>
    <row r="450">
      <c r="A450" t="n">
        <v>201602</v>
      </c>
      <c r="B450" t="n">
        <v>41</v>
      </c>
      <c r="C450" t="inlineStr">
        <is>
          <t>POS</t>
        </is>
      </c>
      <c r="D450" t="inlineStr">
        <is>
          <t>Anh</t>
        </is>
      </c>
      <c r="E450" t="inlineStr">
        <is>
          <t>TV &amp; Video</t>
        </is>
      </c>
      <c r="F450" t="n">
        <v>1246.2</v>
      </c>
      <c r="G450" t="n">
        <v>0</v>
      </c>
    </row>
    <row r="451">
      <c r="A451" t="n">
        <v>201602</v>
      </c>
      <c r="B451" t="n">
        <v>42</v>
      </c>
      <c r="C451" t="inlineStr">
        <is>
          <t>POS</t>
        </is>
      </c>
      <c r="D451" t="inlineStr">
        <is>
          <t>Anh</t>
        </is>
      </c>
      <c r="E451" t="inlineStr">
        <is>
          <t>Âm thanh</t>
        </is>
      </c>
      <c r="F451" t="n">
        <v>99.98999999999999</v>
      </c>
      <c r="G451" t="n">
        <v>0</v>
      </c>
    </row>
    <row r="452">
      <c r="A452" t="n">
        <v>201602</v>
      </c>
      <c r="B452" t="n">
        <v>42</v>
      </c>
      <c r="C452" t="inlineStr">
        <is>
          <t>POS</t>
        </is>
      </c>
      <c r="D452" t="inlineStr">
        <is>
          <t>Anh</t>
        </is>
      </c>
      <c r="E452" t="inlineStr">
        <is>
          <t>Máy ảnh</t>
        </is>
      </c>
      <c r="F452" t="n">
        <v>119.98</v>
      </c>
      <c r="G452" t="n">
        <v>0</v>
      </c>
    </row>
    <row r="453">
      <c r="A453" t="n">
        <v>201602</v>
      </c>
      <c r="B453" t="n">
        <v>42</v>
      </c>
      <c r="C453" t="inlineStr">
        <is>
          <t>POS</t>
        </is>
      </c>
      <c r="D453" t="inlineStr">
        <is>
          <t>Anh</t>
        </is>
      </c>
      <c r="E453" t="inlineStr">
        <is>
          <t>Điện thoại</t>
        </is>
      </c>
      <c r="F453" t="n">
        <v>1274.98</v>
      </c>
      <c r="G453" t="n">
        <v>0</v>
      </c>
    </row>
    <row r="454">
      <c r="A454" t="n">
        <v>201602</v>
      </c>
      <c r="B454" t="n">
        <v>42</v>
      </c>
      <c r="C454" t="inlineStr">
        <is>
          <t>POS</t>
        </is>
      </c>
      <c r="D454" t="inlineStr">
        <is>
          <t>Anh</t>
        </is>
      </c>
      <c r="E454" t="inlineStr">
        <is>
          <t>Máy tính</t>
        </is>
      </c>
      <c r="F454" t="n">
        <v>13248.8</v>
      </c>
      <c r="G454" t="n">
        <v>0</v>
      </c>
    </row>
    <row r="455">
      <c r="A455" t="n">
        <v>201602</v>
      </c>
      <c r="B455" t="n">
        <v>42</v>
      </c>
      <c r="C455" t="inlineStr">
        <is>
          <t>POS</t>
        </is>
      </c>
      <c r="D455" t="inlineStr">
        <is>
          <t>Anh</t>
        </is>
      </c>
      <c r="E455" t="inlineStr">
        <is>
          <t>Game &amp; Đồ chơi</t>
        </is>
      </c>
      <c r="F455" t="n">
        <v>154</v>
      </c>
      <c r="G455" t="n">
        <v>0</v>
      </c>
    </row>
    <row r="456">
      <c r="A456" t="n">
        <v>201602</v>
      </c>
      <c r="B456" t="n">
        <v>42</v>
      </c>
      <c r="C456" t="inlineStr">
        <is>
          <t>POS</t>
        </is>
      </c>
      <c r="D456" t="inlineStr">
        <is>
          <t>Anh</t>
        </is>
      </c>
      <c r="E456" t="inlineStr">
        <is>
          <t>Gia dụng</t>
        </is>
      </c>
      <c r="F456" t="n">
        <v>2031.83</v>
      </c>
      <c r="G456" t="n">
        <v>0</v>
      </c>
    </row>
    <row r="457">
      <c r="A457" t="n">
        <v>201602</v>
      </c>
      <c r="B457" t="n">
        <v>42</v>
      </c>
      <c r="C457" t="inlineStr">
        <is>
          <t>POS</t>
        </is>
      </c>
      <c r="D457" t="inlineStr">
        <is>
          <t>Anh</t>
        </is>
      </c>
      <c r="E457" t="inlineStr">
        <is>
          <t>Nhạc, phim, sách nói</t>
        </is>
      </c>
      <c r="F457" t="n">
        <v>405.16</v>
      </c>
      <c r="G457" t="n">
        <v>0</v>
      </c>
    </row>
    <row r="458">
      <c r="A458" t="n">
        <v>201602</v>
      </c>
      <c r="B458" t="n">
        <v>43</v>
      </c>
      <c r="C458" t="inlineStr">
        <is>
          <t>POS</t>
        </is>
      </c>
      <c r="D458" t="inlineStr">
        <is>
          <t>Mỹ</t>
        </is>
      </c>
      <c r="E458" t="inlineStr">
        <is>
          <t>Âm thanh</t>
        </is>
      </c>
      <c r="F458" t="n">
        <v>95.90000000000001</v>
      </c>
      <c r="G458" t="n">
        <v>0</v>
      </c>
    </row>
    <row r="459">
      <c r="A459" t="n">
        <v>201602</v>
      </c>
      <c r="B459" t="n">
        <v>43</v>
      </c>
      <c r="C459" t="inlineStr">
        <is>
          <t>POS</t>
        </is>
      </c>
      <c r="D459" t="inlineStr">
        <is>
          <t>Mỹ</t>
        </is>
      </c>
      <c r="E459" t="inlineStr">
        <is>
          <t>Máy ảnh</t>
        </is>
      </c>
      <c r="F459" t="n">
        <v>358.97</v>
      </c>
      <c r="G459" t="n">
        <v>0</v>
      </c>
    </row>
    <row r="460">
      <c r="A460" t="n">
        <v>201602</v>
      </c>
      <c r="B460" t="n">
        <v>43</v>
      </c>
      <c r="C460" t="inlineStr">
        <is>
          <t>POS</t>
        </is>
      </c>
      <c r="D460" t="inlineStr">
        <is>
          <t>Mỹ</t>
        </is>
      </c>
      <c r="E460" t="inlineStr">
        <is>
          <t>Điện thoại</t>
        </is>
      </c>
      <c r="F460" t="n">
        <v>578</v>
      </c>
      <c r="G460" t="n">
        <v>0</v>
      </c>
    </row>
    <row r="461">
      <c r="A461" t="n">
        <v>201602</v>
      </c>
      <c r="B461" t="n">
        <v>43</v>
      </c>
      <c r="C461" t="inlineStr">
        <is>
          <t>POS</t>
        </is>
      </c>
      <c r="D461" t="inlineStr">
        <is>
          <t>Mỹ</t>
        </is>
      </c>
      <c r="E461" t="inlineStr">
        <is>
          <t>Máy tính</t>
        </is>
      </c>
      <c r="F461" t="n">
        <v>6901</v>
      </c>
      <c r="G461" t="n">
        <v>0</v>
      </c>
    </row>
    <row r="462">
      <c r="A462" t="n">
        <v>201602</v>
      </c>
      <c r="B462" t="n">
        <v>43</v>
      </c>
      <c r="C462" t="inlineStr">
        <is>
          <t>POS</t>
        </is>
      </c>
      <c r="D462" t="inlineStr">
        <is>
          <t>Mỹ</t>
        </is>
      </c>
      <c r="E462" t="inlineStr">
        <is>
          <t>Game &amp; Đồ chơi</t>
        </is>
      </c>
      <c r="F462" t="n">
        <v>321.8</v>
      </c>
      <c r="G462" t="n">
        <v>0</v>
      </c>
    </row>
    <row r="463">
      <c r="A463" t="n">
        <v>201602</v>
      </c>
      <c r="B463" t="n">
        <v>43</v>
      </c>
      <c r="C463" t="inlineStr">
        <is>
          <t>POS</t>
        </is>
      </c>
      <c r="D463" t="inlineStr">
        <is>
          <t>Mỹ</t>
        </is>
      </c>
      <c r="E463" t="inlineStr">
        <is>
          <t>Gia dụng</t>
        </is>
      </c>
      <c r="F463" t="n">
        <v>1135.96</v>
      </c>
      <c r="G463" t="n">
        <v>0</v>
      </c>
    </row>
    <row r="464">
      <c r="A464" t="n">
        <v>201602</v>
      </c>
      <c r="B464" t="n">
        <v>43</v>
      </c>
      <c r="C464" t="inlineStr">
        <is>
          <t>POS</t>
        </is>
      </c>
      <c r="D464" t="inlineStr">
        <is>
          <t>Mỹ</t>
        </is>
      </c>
      <c r="E464" t="inlineStr">
        <is>
          <t>Nhạc, phim, sách nói</t>
        </is>
      </c>
      <c r="F464" t="n">
        <v>193.95</v>
      </c>
      <c r="G464" t="n">
        <v>0</v>
      </c>
    </row>
    <row r="465">
      <c r="A465" t="n">
        <v>201602</v>
      </c>
      <c r="B465" t="n">
        <v>44</v>
      </c>
      <c r="C465" t="inlineStr">
        <is>
          <t>POS</t>
        </is>
      </c>
      <c r="D465" t="inlineStr">
        <is>
          <t>Mỹ</t>
        </is>
      </c>
      <c r="E465" t="inlineStr">
        <is>
          <t>Âm thanh</t>
        </is>
      </c>
      <c r="F465" t="n">
        <v>243.3</v>
      </c>
      <c r="G465" t="n">
        <v>0</v>
      </c>
    </row>
    <row r="466">
      <c r="A466" t="n">
        <v>201602</v>
      </c>
      <c r="B466" t="n">
        <v>44</v>
      </c>
      <c r="C466" t="inlineStr">
        <is>
          <t>POS</t>
        </is>
      </c>
      <c r="D466" t="inlineStr">
        <is>
          <t>Mỹ</t>
        </is>
      </c>
      <c r="E466" t="inlineStr">
        <is>
          <t>Máy ảnh</t>
        </is>
      </c>
      <c r="F466" t="n">
        <v>112</v>
      </c>
      <c r="G466" t="n">
        <v>0</v>
      </c>
    </row>
    <row r="467">
      <c r="A467" t="n">
        <v>201602</v>
      </c>
      <c r="B467" t="n">
        <v>44</v>
      </c>
      <c r="C467" t="inlineStr">
        <is>
          <t>POS</t>
        </is>
      </c>
      <c r="D467" t="inlineStr">
        <is>
          <t>Mỹ</t>
        </is>
      </c>
      <c r="E467" t="inlineStr">
        <is>
          <t>Điện thoại</t>
        </is>
      </c>
      <c r="F467" t="n">
        <v>1613</v>
      </c>
      <c r="G467" t="n">
        <v>143.44</v>
      </c>
    </row>
    <row r="468">
      <c r="A468" t="n">
        <v>201602</v>
      </c>
      <c r="B468" t="n">
        <v>44</v>
      </c>
      <c r="C468" t="inlineStr">
        <is>
          <t>POS</t>
        </is>
      </c>
      <c r="D468" t="inlineStr">
        <is>
          <t>Mỹ</t>
        </is>
      </c>
      <c r="E468" t="inlineStr">
        <is>
          <t>Máy tính</t>
        </is>
      </c>
      <c r="F468" t="n">
        <v>3879</v>
      </c>
      <c r="G468" t="n">
        <v>0</v>
      </c>
    </row>
    <row r="469">
      <c r="A469" t="n">
        <v>201602</v>
      </c>
      <c r="B469" t="n">
        <v>44</v>
      </c>
      <c r="C469" t="inlineStr">
        <is>
          <t>POS</t>
        </is>
      </c>
      <c r="D469" t="inlineStr">
        <is>
          <t>Mỹ</t>
        </is>
      </c>
      <c r="E469" t="inlineStr">
        <is>
          <t>Game &amp; Đồ chơi</t>
        </is>
      </c>
      <c r="F469" t="n">
        <v>363.78</v>
      </c>
      <c r="G469" t="n">
        <v>0</v>
      </c>
    </row>
    <row r="470">
      <c r="A470" t="n">
        <v>201602</v>
      </c>
      <c r="B470" t="n">
        <v>44</v>
      </c>
      <c r="C470" t="inlineStr">
        <is>
          <t>POS</t>
        </is>
      </c>
      <c r="D470" t="inlineStr">
        <is>
          <t>Mỹ</t>
        </is>
      </c>
      <c r="E470" t="inlineStr">
        <is>
          <t>Gia dụng</t>
        </is>
      </c>
      <c r="F470" t="n">
        <v>16128.49</v>
      </c>
      <c r="G470" t="n">
        <v>0</v>
      </c>
    </row>
    <row r="471">
      <c r="A471" t="n">
        <v>201602</v>
      </c>
      <c r="B471" t="n">
        <v>44</v>
      </c>
      <c r="C471" t="inlineStr">
        <is>
          <t>POS</t>
        </is>
      </c>
      <c r="D471" t="inlineStr">
        <is>
          <t>Mỹ</t>
        </is>
      </c>
      <c r="E471" t="inlineStr">
        <is>
          <t>Nhạc, phim, sách nói</t>
        </is>
      </c>
      <c r="F471" t="n">
        <v>1757.26</v>
      </c>
      <c r="G471" t="n">
        <v>0</v>
      </c>
    </row>
    <row r="472">
      <c r="A472" t="n">
        <v>201602</v>
      </c>
      <c r="B472" t="n">
        <v>44</v>
      </c>
      <c r="C472" t="inlineStr">
        <is>
          <t>POS</t>
        </is>
      </c>
      <c r="D472" t="inlineStr">
        <is>
          <t>Mỹ</t>
        </is>
      </c>
      <c r="E472" t="inlineStr">
        <is>
          <t>TV &amp; Video</t>
        </is>
      </c>
      <c r="F472" t="n">
        <v>25337.39</v>
      </c>
      <c r="G472" t="n">
        <v>0</v>
      </c>
    </row>
    <row r="473">
      <c r="A473" t="n">
        <v>201602</v>
      </c>
      <c r="B473" t="n">
        <v>45</v>
      </c>
      <c r="C473" t="inlineStr">
        <is>
          <t>POS</t>
        </is>
      </c>
      <c r="D473" t="inlineStr">
        <is>
          <t>Mỹ</t>
        </is>
      </c>
      <c r="E473" t="inlineStr">
        <is>
          <t>Âm thanh</t>
        </is>
      </c>
      <c r="F473" t="n">
        <v>199.9</v>
      </c>
      <c r="G473" t="n">
        <v>0</v>
      </c>
    </row>
    <row r="474">
      <c r="A474" t="n">
        <v>201602</v>
      </c>
      <c r="B474" t="n">
        <v>45</v>
      </c>
      <c r="C474" t="inlineStr">
        <is>
          <t>POS</t>
        </is>
      </c>
      <c r="D474" t="inlineStr">
        <is>
          <t>Mỹ</t>
        </is>
      </c>
      <c r="E474" t="inlineStr">
        <is>
          <t>Điện thoại</t>
        </is>
      </c>
      <c r="F474" t="n">
        <v>230</v>
      </c>
      <c r="G474" t="n">
        <v>0</v>
      </c>
    </row>
    <row r="475">
      <c r="A475" t="n">
        <v>201602</v>
      </c>
      <c r="B475" t="n">
        <v>45</v>
      </c>
      <c r="C475" t="inlineStr">
        <is>
          <t>POS</t>
        </is>
      </c>
      <c r="D475" t="inlineStr">
        <is>
          <t>Mỹ</t>
        </is>
      </c>
      <c r="E475" t="inlineStr">
        <is>
          <t>Game &amp; Đồ chơi</t>
        </is>
      </c>
      <c r="F475" t="n">
        <v>218</v>
      </c>
      <c r="G475" t="n">
        <v>0</v>
      </c>
    </row>
    <row r="476">
      <c r="A476" t="n">
        <v>201602</v>
      </c>
      <c r="B476" t="n">
        <v>45</v>
      </c>
      <c r="C476" t="inlineStr">
        <is>
          <t>POS</t>
        </is>
      </c>
      <c r="D476" t="inlineStr">
        <is>
          <t>Mỹ</t>
        </is>
      </c>
      <c r="E476" t="inlineStr">
        <is>
          <t>Gia dụng</t>
        </is>
      </c>
      <c r="F476" t="n">
        <v>199.98</v>
      </c>
      <c r="G476" t="n">
        <v>0</v>
      </c>
    </row>
    <row r="477">
      <c r="A477" t="n">
        <v>201602</v>
      </c>
      <c r="B477" t="n">
        <v>45</v>
      </c>
      <c r="C477" t="inlineStr">
        <is>
          <t>POS</t>
        </is>
      </c>
      <c r="D477" t="inlineStr">
        <is>
          <t>Mỹ</t>
        </is>
      </c>
      <c r="E477" t="inlineStr">
        <is>
          <t>Nhạc, phim, sách nói</t>
        </is>
      </c>
      <c r="F477" t="n">
        <v>101.28</v>
      </c>
      <c r="G477" t="n">
        <v>0</v>
      </c>
    </row>
    <row r="478">
      <c r="A478" t="n">
        <v>201602</v>
      </c>
      <c r="B478" t="n">
        <v>47</v>
      </c>
      <c r="C478" t="inlineStr">
        <is>
          <t>POS</t>
        </is>
      </c>
      <c r="D478" t="inlineStr">
        <is>
          <t>Mỹ</t>
        </is>
      </c>
      <c r="E478" t="inlineStr">
        <is>
          <t>Âm thanh</t>
        </is>
      </c>
      <c r="F478" t="n">
        <v>3416.63</v>
      </c>
      <c r="G478" t="n">
        <v>0</v>
      </c>
    </row>
    <row r="479">
      <c r="A479" t="n">
        <v>201602</v>
      </c>
      <c r="B479" t="n">
        <v>47</v>
      </c>
      <c r="C479" t="inlineStr">
        <is>
          <t>POS</t>
        </is>
      </c>
      <c r="D479" t="inlineStr">
        <is>
          <t>Mỹ</t>
        </is>
      </c>
      <c r="E479" t="inlineStr">
        <is>
          <t>Máy ảnh</t>
        </is>
      </c>
      <c r="F479" t="n">
        <v>160</v>
      </c>
      <c r="G479" t="n">
        <v>0</v>
      </c>
    </row>
    <row r="480">
      <c r="A480" t="n">
        <v>201602</v>
      </c>
      <c r="B480" t="n">
        <v>47</v>
      </c>
      <c r="C480" t="inlineStr">
        <is>
          <t>POS</t>
        </is>
      </c>
      <c r="D480" t="inlineStr">
        <is>
          <t>Mỹ</t>
        </is>
      </c>
      <c r="E480" t="inlineStr">
        <is>
          <t>Điện thoại</t>
        </is>
      </c>
      <c r="F480" t="n">
        <v>633.48</v>
      </c>
      <c r="G480" t="n">
        <v>0</v>
      </c>
    </row>
    <row r="481">
      <c r="A481" t="n">
        <v>201602</v>
      </c>
      <c r="B481" t="n">
        <v>47</v>
      </c>
      <c r="C481" t="inlineStr">
        <is>
          <t>POS</t>
        </is>
      </c>
      <c r="D481" t="inlineStr">
        <is>
          <t>Mỹ</t>
        </is>
      </c>
      <c r="E481" t="inlineStr">
        <is>
          <t>Máy tính</t>
        </is>
      </c>
      <c r="F481" t="n">
        <v>1140</v>
      </c>
      <c r="G481" t="n">
        <v>0</v>
      </c>
    </row>
    <row r="482">
      <c r="A482" t="n">
        <v>201602</v>
      </c>
      <c r="B482" t="n">
        <v>47</v>
      </c>
      <c r="C482" t="inlineStr">
        <is>
          <t>POS</t>
        </is>
      </c>
      <c r="D482" t="inlineStr">
        <is>
          <t>Mỹ</t>
        </is>
      </c>
      <c r="E482" t="inlineStr">
        <is>
          <t>Game &amp; Đồ chơi</t>
        </is>
      </c>
      <c r="F482" t="n">
        <v>52.98</v>
      </c>
      <c r="G482" t="n">
        <v>0</v>
      </c>
    </row>
    <row r="483">
      <c r="A483" t="n">
        <v>201602</v>
      </c>
      <c r="B483" t="n">
        <v>47</v>
      </c>
      <c r="C483" t="inlineStr">
        <is>
          <t>POS</t>
        </is>
      </c>
      <c r="D483" t="inlineStr">
        <is>
          <t>Mỹ</t>
        </is>
      </c>
      <c r="E483" t="inlineStr">
        <is>
          <t>Gia dụng</t>
        </is>
      </c>
      <c r="F483" t="n">
        <v>1464.9</v>
      </c>
      <c r="G483" t="n">
        <v>0</v>
      </c>
    </row>
    <row r="484">
      <c r="A484" t="n">
        <v>201602</v>
      </c>
      <c r="B484" t="n">
        <v>47</v>
      </c>
      <c r="C484" t="inlineStr">
        <is>
          <t>POS</t>
        </is>
      </c>
      <c r="D484" t="inlineStr">
        <is>
          <t>Mỹ</t>
        </is>
      </c>
      <c r="E484" t="inlineStr">
        <is>
          <t>Nhạc, phim, sách nói</t>
        </is>
      </c>
      <c r="F484" t="n">
        <v>2477.86</v>
      </c>
      <c r="G484" t="n">
        <v>0</v>
      </c>
    </row>
    <row r="485">
      <c r="A485" t="n">
        <v>201602</v>
      </c>
      <c r="B485" t="n">
        <v>47</v>
      </c>
      <c r="C485" t="inlineStr">
        <is>
          <t>POS</t>
        </is>
      </c>
      <c r="D485" t="inlineStr">
        <is>
          <t>Mỹ</t>
        </is>
      </c>
      <c r="E485" t="inlineStr">
        <is>
          <t>TV &amp; Video</t>
        </is>
      </c>
      <c r="F485" t="n">
        <v>360</v>
      </c>
      <c r="G485" t="n">
        <v>0</v>
      </c>
    </row>
    <row r="486">
      <c r="A486" t="n">
        <v>201602</v>
      </c>
      <c r="B486" t="n">
        <v>48</v>
      </c>
      <c r="C486" t="inlineStr">
        <is>
          <t>POS</t>
        </is>
      </c>
      <c r="D486" t="inlineStr">
        <is>
          <t>Mỹ</t>
        </is>
      </c>
      <c r="E486" t="inlineStr">
        <is>
          <t>Máy ảnh</t>
        </is>
      </c>
      <c r="F486" t="n">
        <v>389.95</v>
      </c>
      <c r="G486" t="n">
        <v>0</v>
      </c>
    </row>
    <row r="487">
      <c r="A487" t="n">
        <v>201602</v>
      </c>
      <c r="B487" t="n">
        <v>48</v>
      </c>
      <c r="C487" t="inlineStr">
        <is>
          <t>POS</t>
        </is>
      </c>
      <c r="D487" t="inlineStr">
        <is>
          <t>Mỹ</t>
        </is>
      </c>
      <c r="E487" t="inlineStr">
        <is>
          <t>Điện thoại</t>
        </is>
      </c>
      <c r="F487" t="n">
        <v>2025</v>
      </c>
      <c r="G487" t="n">
        <v>0</v>
      </c>
    </row>
    <row r="488">
      <c r="A488" t="n">
        <v>201602</v>
      </c>
      <c r="B488" t="n">
        <v>48</v>
      </c>
      <c r="C488" t="inlineStr">
        <is>
          <t>POS</t>
        </is>
      </c>
      <c r="D488" t="inlineStr">
        <is>
          <t>Mỹ</t>
        </is>
      </c>
      <c r="E488" t="inlineStr">
        <is>
          <t>Game &amp; Đồ chơi</t>
        </is>
      </c>
      <c r="F488" t="n">
        <v>62.16</v>
      </c>
      <c r="G488" t="n">
        <v>0</v>
      </c>
    </row>
    <row r="489">
      <c r="A489" t="n">
        <v>201602</v>
      </c>
      <c r="B489" t="n">
        <v>48</v>
      </c>
      <c r="C489" t="inlineStr">
        <is>
          <t>POS</t>
        </is>
      </c>
      <c r="D489" t="inlineStr">
        <is>
          <t>Mỹ</t>
        </is>
      </c>
      <c r="E489" t="inlineStr">
        <is>
          <t>Nhạc, phim, sách nói</t>
        </is>
      </c>
      <c r="F489" t="n">
        <v>27.78</v>
      </c>
      <c r="G489" t="n">
        <v>0</v>
      </c>
    </row>
    <row r="490">
      <c r="A490" t="n">
        <v>201602</v>
      </c>
      <c r="B490" t="n">
        <v>48</v>
      </c>
      <c r="C490" t="inlineStr">
        <is>
          <t>POS</t>
        </is>
      </c>
      <c r="D490" t="inlineStr">
        <is>
          <t>Mỹ</t>
        </is>
      </c>
      <c r="E490" t="inlineStr">
        <is>
          <t>TV &amp; Video</t>
        </is>
      </c>
      <c r="F490" t="n">
        <v>2748.88</v>
      </c>
      <c r="G490" t="n">
        <v>0</v>
      </c>
    </row>
    <row r="491">
      <c r="A491" t="n">
        <v>201602</v>
      </c>
      <c r="B491" t="n">
        <v>50</v>
      </c>
      <c r="C491" t="inlineStr">
        <is>
          <t>POS</t>
        </is>
      </c>
      <c r="D491" t="inlineStr">
        <is>
          <t>Mỹ</t>
        </is>
      </c>
      <c r="E491" t="inlineStr">
        <is>
          <t>Máy ảnh</t>
        </is>
      </c>
      <c r="F491" t="n">
        <v>3132</v>
      </c>
      <c r="G491" t="n">
        <v>0</v>
      </c>
    </row>
    <row r="492">
      <c r="A492" t="n">
        <v>201602</v>
      </c>
      <c r="B492" t="n">
        <v>50</v>
      </c>
      <c r="C492" t="inlineStr">
        <is>
          <t>POS</t>
        </is>
      </c>
      <c r="D492" t="inlineStr">
        <is>
          <t>Mỹ</t>
        </is>
      </c>
      <c r="E492" t="inlineStr">
        <is>
          <t>Máy tính</t>
        </is>
      </c>
      <c r="F492" t="n">
        <v>7486.7</v>
      </c>
      <c r="G492" t="n">
        <v>0</v>
      </c>
    </row>
    <row r="493">
      <c r="A493" t="n">
        <v>201602</v>
      </c>
      <c r="B493" t="n">
        <v>50</v>
      </c>
      <c r="C493" t="inlineStr">
        <is>
          <t>POS</t>
        </is>
      </c>
      <c r="D493" t="inlineStr">
        <is>
          <t>Mỹ</t>
        </is>
      </c>
      <c r="E493" t="inlineStr">
        <is>
          <t>Game &amp; Đồ chơi</t>
        </is>
      </c>
      <c r="F493" t="n">
        <v>128</v>
      </c>
      <c r="G493" t="n">
        <v>0</v>
      </c>
    </row>
    <row r="494">
      <c r="A494" t="n">
        <v>201602</v>
      </c>
      <c r="B494" t="n">
        <v>50</v>
      </c>
      <c r="C494" t="inlineStr">
        <is>
          <t>POS</t>
        </is>
      </c>
      <c r="D494" t="inlineStr">
        <is>
          <t>Mỹ</t>
        </is>
      </c>
      <c r="E494" t="inlineStr">
        <is>
          <t>Gia dụng</t>
        </is>
      </c>
      <c r="F494" t="n">
        <v>1014.99</v>
      </c>
      <c r="G494" t="n">
        <v>0</v>
      </c>
    </row>
    <row r="495">
      <c r="A495" t="n">
        <v>201602</v>
      </c>
      <c r="B495" t="n">
        <v>50</v>
      </c>
      <c r="C495" t="inlineStr">
        <is>
          <t>POS</t>
        </is>
      </c>
      <c r="D495" t="inlineStr">
        <is>
          <t>Mỹ</t>
        </is>
      </c>
      <c r="E495" t="inlineStr">
        <is>
          <t>Nhạc, phim, sách nói</t>
        </is>
      </c>
      <c r="F495" t="n">
        <v>450.22</v>
      </c>
      <c r="G495" t="n">
        <v>0</v>
      </c>
    </row>
    <row r="496">
      <c r="A496" t="n">
        <v>201602</v>
      </c>
      <c r="B496" t="n">
        <v>50</v>
      </c>
      <c r="C496" t="inlineStr">
        <is>
          <t>POS</t>
        </is>
      </c>
      <c r="D496" t="inlineStr">
        <is>
          <t>Mỹ</t>
        </is>
      </c>
      <c r="E496" t="inlineStr">
        <is>
          <t>TV &amp; Video</t>
        </is>
      </c>
      <c r="F496" t="n">
        <v>6049.54</v>
      </c>
      <c r="G496" t="n">
        <v>0</v>
      </c>
    </row>
    <row r="497">
      <c r="A497" t="n">
        <v>201602</v>
      </c>
      <c r="B497" t="n">
        <v>51</v>
      </c>
      <c r="C497" t="inlineStr">
        <is>
          <t>POS</t>
        </is>
      </c>
      <c r="D497" t="inlineStr">
        <is>
          <t>Mỹ</t>
        </is>
      </c>
      <c r="E497" t="inlineStr">
        <is>
          <t>Âm thanh</t>
        </is>
      </c>
      <c r="F497" t="n">
        <v>413.68</v>
      </c>
      <c r="G497" t="n">
        <v>132.99</v>
      </c>
    </row>
    <row r="498">
      <c r="A498" t="n">
        <v>201602</v>
      </c>
      <c r="B498" t="n">
        <v>51</v>
      </c>
      <c r="C498" t="inlineStr">
        <is>
          <t>POS</t>
        </is>
      </c>
      <c r="D498" t="inlineStr">
        <is>
          <t>Mỹ</t>
        </is>
      </c>
      <c r="E498" t="inlineStr">
        <is>
          <t>Máy ảnh</t>
        </is>
      </c>
      <c r="F498" t="n">
        <v>3610.4</v>
      </c>
      <c r="G498" t="n">
        <v>0</v>
      </c>
    </row>
    <row r="499">
      <c r="A499" t="n">
        <v>201602</v>
      </c>
      <c r="B499" t="n">
        <v>51</v>
      </c>
      <c r="C499" t="inlineStr">
        <is>
          <t>POS</t>
        </is>
      </c>
      <c r="D499" t="inlineStr">
        <is>
          <t>Mỹ</t>
        </is>
      </c>
      <c r="E499" t="inlineStr">
        <is>
          <t>Điện thoại</t>
        </is>
      </c>
      <c r="F499" t="n">
        <v>956</v>
      </c>
      <c r="G499" t="n">
        <v>0</v>
      </c>
    </row>
    <row r="500">
      <c r="A500" t="n">
        <v>201602</v>
      </c>
      <c r="B500" t="n">
        <v>51</v>
      </c>
      <c r="C500" t="inlineStr">
        <is>
          <t>POS</t>
        </is>
      </c>
      <c r="D500" t="inlineStr">
        <is>
          <t>Mỹ</t>
        </is>
      </c>
      <c r="E500" t="inlineStr">
        <is>
          <t>Máy tính</t>
        </is>
      </c>
      <c r="F500" t="n">
        <v>5511</v>
      </c>
      <c r="G500" t="n">
        <v>0</v>
      </c>
    </row>
    <row r="501">
      <c r="A501" t="n">
        <v>201602</v>
      </c>
      <c r="B501" t="n">
        <v>51</v>
      </c>
      <c r="C501" t="inlineStr">
        <is>
          <t>POS</t>
        </is>
      </c>
      <c r="D501" t="inlineStr">
        <is>
          <t>Mỹ</t>
        </is>
      </c>
      <c r="E501" t="inlineStr">
        <is>
          <t>Gia dụng</t>
        </is>
      </c>
      <c r="F501" t="n">
        <v>4631.96</v>
      </c>
      <c r="G501" t="n">
        <v>459.98</v>
      </c>
    </row>
    <row r="502">
      <c r="A502" t="n">
        <v>201602</v>
      </c>
      <c r="B502" t="n">
        <v>51</v>
      </c>
      <c r="C502" t="inlineStr">
        <is>
          <t>POS</t>
        </is>
      </c>
      <c r="D502" t="inlineStr">
        <is>
          <t>Mỹ</t>
        </is>
      </c>
      <c r="E502" t="inlineStr">
        <is>
          <t>Nhạc, phim, sách nói</t>
        </is>
      </c>
      <c r="F502" t="n">
        <v>607.76</v>
      </c>
      <c r="G502" t="n">
        <v>0</v>
      </c>
    </row>
    <row r="503">
      <c r="A503" t="n">
        <v>201602</v>
      </c>
      <c r="B503" t="n">
        <v>51</v>
      </c>
      <c r="C503" t="inlineStr">
        <is>
          <t>POS</t>
        </is>
      </c>
      <c r="D503" t="inlineStr">
        <is>
          <t>Mỹ</t>
        </is>
      </c>
      <c r="E503" t="inlineStr">
        <is>
          <t>TV &amp; Video</t>
        </is>
      </c>
      <c r="F503" t="n">
        <v>0</v>
      </c>
      <c r="G503" t="n">
        <v>233.8</v>
      </c>
    </row>
    <row r="504">
      <c r="A504" t="n">
        <v>201602</v>
      </c>
      <c r="B504" t="n">
        <v>53</v>
      </c>
      <c r="C504" t="inlineStr">
        <is>
          <t>POS</t>
        </is>
      </c>
      <c r="D504" t="inlineStr">
        <is>
          <t>Mỹ</t>
        </is>
      </c>
      <c r="E504" t="inlineStr">
        <is>
          <t>Máy ảnh</t>
        </is>
      </c>
      <c r="F504" t="n">
        <v>6138.5</v>
      </c>
      <c r="G504" t="n">
        <v>0</v>
      </c>
    </row>
    <row r="505">
      <c r="A505" t="n">
        <v>201602</v>
      </c>
      <c r="B505" t="n">
        <v>53</v>
      </c>
      <c r="C505" t="inlineStr">
        <is>
          <t>POS</t>
        </is>
      </c>
      <c r="D505" t="inlineStr">
        <is>
          <t>Mỹ</t>
        </is>
      </c>
      <c r="E505" t="inlineStr">
        <is>
          <t>Điện thoại</t>
        </is>
      </c>
      <c r="F505" t="n">
        <v>1636</v>
      </c>
      <c r="G505" t="n">
        <v>0</v>
      </c>
    </row>
    <row r="506">
      <c r="A506" t="n">
        <v>201602</v>
      </c>
      <c r="B506" t="n">
        <v>53</v>
      </c>
      <c r="C506" t="inlineStr">
        <is>
          <t>POS</t>
        </is>
      </c>
      <c r="D506" t="inlineStr">
        <is>
          <t>Mỹ</t>
        </is>
      </c>
      <c r="E506" t="inlineStr">
        <is>
          <t>Máy tính</t>
        </is>
      </c>
      <c r="F506" t="n">
        <v>869</v>
      </c>
      <c r="G506" t="n">
        <v>0</v>
      </c>
    </row>
    <row r="507">
      <c r="A507" t="n">
        <v>201602</v>
      </c>
      <c r="B507" t="n">
        <v>53</v>
      </c>
      <c r="C507" t="inlineStr">
        <is>
          <t>POS</t>
        </is>
      </c>
      <c r="D507" t="inlineStr">
        <is>
          <t>Mỹ</t>
        </is>
      </c>
      <c r="E507" t="inlineStr">
        <is>
          <t>Game &amp; Đồ chơi</t>
        </is>
      </c>
      <c r="F507" t="n">
        <v>112</v>
      </c>
      <c r="G507" t="n">
        <v>0</v>
      </c>
    </row>
    <row r="508">
      <c r="A508" t="n">
        <v>201602</v>
      </c>
      <c r="B508" t="n">
        <v>53</v>
      </c>
      <c r="C508" t="inlineStr">
        <is>
          <t>POS</t>
        </is>
      </c>
      <c r="D508" t="inlineStr">
        <is>
          <t>Mỹ</t>
        </is>
      </c>
      <c r="E508" t="inlineStr">
        <is>
          <t>Gia dụng</t>
        </is>
      </c>
      <c r="F508" t="n">
        <v>2807.39</v>
      </c>
      <c r="G508" t="n">
        <v>0</v>
      </c>
    </row>
    <row r="509">
      <c r="A509" t="n">
        <v>201602</v>
      </c>
      <c r="B509" t="n">
        <v>53</v>
      </c>
      <c r="C509" t="inlineStr">
        <is>
          <t>POS</t>
        </is>
      </c>
      <c r="D509" t="inlineStr">
        <is>
          <t>Mỹ</t>
        </is>
      </c>
      <c r="E509" t="inlineStr">
        <is>
          <t>Nhạc, phim, sách nói</t>
        </is>
      </c>
      <c r="F509" t="n">
        <v>2328.59</v>
      </c>
      <c r="G509" t="n">
        <v>0</v>
      </c>
    </row>
    <row r="510">
      <c r="A510" t="n">
        <v>201602</v>
      </c>
      <c r="B510" t="n">
        <v>53</v>
      </c>
      <c r="C510" t="inlineStr">
        <is>
          <t>POS</t>
        </is>
      </c>
      <c r="D510" t="inlineStr">
        <is>
          <t>Mỹ</t>
        </is>
      </c>
      <c r="E510" t="inlineStr">
        <is>
          <t>TV &amp; Video</t>
        </is>
      </c>
      <c r="F510" t="n">
        <v>1049.85</v>
      </c>
      <c r="G510" t="n">
        <v>0</v>
      </c>
    </row>
    <row r="511">
      <c r="A511" t="n">
        <v>201602</v>
      </c>
      <c r="B511" t="n">
        <v>54</v>
      </c>
      <c r="C511" t="inlineStr">
        <is>
          <t>POS</t>
        </is>
      </c>
      <c r="D511" t="inlineStr">
        <is>
          <t>Mỹ</t>
        </is>
      </c>
      <c r="E511" t="inlineStr">
        <is>
          <t>Máy ảnh</t>
        </is>
      </c>
      <c r="F511" t="n">
        <v>2362.95</v>
      </c>
      <c r="G511" t="n">
        <v>0</v>
      </c>
    </row>
    <row r="512">
      <c r="A512" t="n">
        <v>201602</v>
      </c>
      <c r="B512" t="n">
        <v>54</v>
      </c>
      <c r="C512" t="inlineStr">
        <is>
          <t>POS</t>
        </is>
      </c>
      <c r="D512" t="inlineStr">
        <is>
          <t>Mỹ</t>
        </is>
      </c>
      <c r="E512" t="inlineStr">
        <is>
          <t>Game &amp; Đồ chơi</t>
        </is>
      </c>
      <c r="F512" t="n">
        <v>17.76</v>
      </c>
      <c r="G512" t="n">
        <v>0</v>
      </c>
    </row>
    <row r="513">
      <c r="A513" t="n">
        <v>201602</v>
      </c>
      <c r="B513" t="n">
        <v>54</v>
      </c>
      <c r="C513" t="inlineStr">
        <is>
          <t>POS</t>
        </is>
      </c>
      <c r="D513" t="inlineStr">
        <is>
          <t>Mỹ</t>
        </is>
      </c>
      <c r="E513" t="inlineStr">
        <is>
          <t>Gia dụng</t>
        </is>
      </c>
      <c r="F513" t="n">
        <v>515</v>
      </c>
      <c r="G513" t="n">
        <v>0</v>
      </c>
    </row>
    <row r="514">
      <c r="A514" t="n">
        <v>201602</v>
      </c>
      <c r="B514" t="n">
        <v>54</v>
      </c>
      <c r="C514" t="inlineStr">
        <is>
          <t>POS</t>
        </is>
      </c>
      <c r="D514" t="inlineStr">
        <is>
          <t>Mỹ</t>
        </is>
      </c>
      <c r="E514" t="inlineStr">
        <is>
          <t>Nhạc, phim, sách nói</t>
        </is>
      </c>
      <c r="F514" t="n">
        <v>160.23</v>
      </c>
      <c r="G514" t="n">
        <v>0</v>
      </c>
    </row>
    <row r="515">
      <c r="A515" t="n">
        <v>201602</v>
      </c>
      <c r="B515" t="n">
        <v>54</v>
      </c>
      <c r="C515" t="inlineStr">
        <is>
          <t>POS</t>
        </is>
      </c>
      <c r="D515" t="inlineStr">
        <is>
          <t>Mỹ</t>
        </is>
      </c>
      <c r="E515" t="inlineStr">
        <is>
          <t>TV &amp; Video</t>
        </is>
      </c>
      <c r="F515" t="n">
        <v>1049.85</v>
      </c>
      <c r="G515" t="n">
        <v>0</v>
      </c>
    </row>
    <row r="516">
      <c r="A516" t="n">
        <v>201602</v>
      </c>
      <c r="B516" t="n">
        <v>55</v>
      </c>
      <c r="C516" t="inlineStr">
        <is>
          <t>POS</t>
        </is>
      </c>
      <c r="D516" t="inlineStr">
        <is>
          <t>Mỹ</t>
        </is>
      </c>
      <c r="E516" t="inlineStr">
        <is>
          <t>Máy ảnh</t>
        </is>
      </c>
      <c r="F516" t="n">
        <v>401.98</v>
      </c>
      <c r="G516" t="n">
        <v>0</v>
      </c>
    </row>
    <row r="517">
      <c r="A517" t="n">
        <v>201602</v>
      </c>
      <c r="B517" t="n">
        <v>55</v>
      </c>
      <c r="C517" t="inlineStr">
        <is>
          <t>POS</t>
        </is>
      </c>
      <c r="D517" t="inlineStr">
        <is>
          <t>Mỹ</t>
        </is>
      </c>
      <c r="E517" t="inlineStr">
        <is>
          <t>Điện thoại</t>
        </is>
      </c>
      <c r="F517" t="n">
        <v>1749.9</v>
      </c>
      <c r="G517" t="n">
        <v>0</v>
      </c>
    </row>
    <row r="518">
      <c r="A518" t="n">
        <v>201602</v>
      </c>
      <c r="B518" t="n">
        <v>55</v>
      </c>
      <c r="C518" t="inlineStr">
        <is>
          <t>POS</t>
        </is>
      </c>
      <c r="D518" t="inlineStr">
        <is>
          <t>Mỹ</t>
        </is>
      </c>
      <c r="E518" t="inlineStr">
        <is>
          <t>Máy tính</t>
        </is>
      </c>
      <c r="F518" t="n">
        <v>4756</v>
      </c>
      <c r="G518" t="n">
        <v>0</v>
      </c>
    </row>
    <row r="519">
      <c r="A519" t="n">
        <v>201602</v>
      </c>
      <c r="B519" t="n">
        <v>55</v>
      </c>
      <c r="C519" t="inlineStr">
        <is>
          <t>POS</t>
        </is>
      </c>
      <c r="D519" t="inlineStr">
        <is>
          <t>Mỹ</t>
        </is>
      </c>
      <c r="E519" t="inlineStr">
        <is>
          <t>Gia dụng</t>
        </is>
      </c>
      <c r="F519" t="n">
        <v>5423</v>
      </c>
      <c r="G519" t="n">
        <v>0</v>
      </c>
    </row>
    <row r="520">
      <c r="A520" t="n">
        <v>201602</v>
      </c>
      <c r="B520" t="n">
        <v>55</v>
      </c>
      <c r="C520" t="inlineStr">
        <is>
          <t>POS</t>
        </is>
      </c>
      <c r="D520" t="inlineStr">
        <is>
          <t>Mỹ</t>
        </is>
      </c>
      <c r="E520" t="inlineStr">
        <is>
          <t>Nhạc, phim, sách nói</t>
        </is>
      </c>
      <c r="F520" t="n">
        <v>3619.83</v>
      </c>
      <c r="G520" t="n">
        <v>0</v>
      </c>
    </row>
    <row r="521">
      <c r="A521" t="n">
        <v>201602</v>
      </c>
      <c r="B521" t="n">
        <v>55</v>
      </c>
      <c r="C521" t="inlineStr">
        <is>
          <t>POS</t>
        </is>
      </c>
      <c r="D521" t="inlineStr">
        <is>
          <t>Mỹ</t>
        </is>
      </c>
      <c r="E521" t="inlineStr">
        <is>
          <t>TV &amp; Video</t>
        </is>
      </c>
      <c r="F521" t="n">
        <v>2478.99</v>
      </c>
      <c r="G521" t="n">
        <v>0</v>
      </c>
    </row>
    <row r="522">
      <c r="A522" t="n">
        <v>201602</v>
      </c>
      <c r="B522" t="n">
        <v>56</v>
      </c>
      <c r="C522" t="inlineStr">
        <is>
          <t>POS</t>
        </is>
      </c>
      <c r="D522" t="inlineStr">
        <is>
          <t>Mỹ</t>
        </is>
      </c>
      <c r="E522" t="inlineStr">
        <is>
          <t>Máy ảnh</t>
        </is>
      </c>
      <c r="F522" t="n">
        <v>1778</v>
      </c>
      <c r="G522" t="n">
        <v>0</v>
      </c>
    </row>
    <row r="523">
      <c r="A523" t="n">
        <v>201602</v>
      </c>
      <c r="B523" t="n">
        <v>56</v>
      </c>
      <c r="C523" t="inlineStr">
        <is>
          <t>POS</t>
        </is>
      </c>
      <c r="D523" t="inlineStr">
        <is>
          <t>Mỹ</t>
        </is>
      </c>
      <c r="E523" t="inlineStr">
        <is>
          <t>Điện thoại</t>
        </is>
      </c>
      <c r="F523" t="n">
        <v>536</v>
      </c>
      <c r="G523" t="n">
        <v>0</v>
      </c>
    </row>
    <row r="524">
      <c r="A524" t="n">
        <v>201602</v>
      </c>
      <c r="B524" t="n">
        <v>56</v>
      </c>
      <c r="C524" t="inlineStr">
        <is>
          <t>POS</t>
        </is>
      </c>
      <c r="D524" t="inlineStr">
        <is>
          <t>Mỹ</t>
        </is>
      </c>
      <c r="E524" t="inlineStr">
        <is>
          <t>Máy tính</t>
        </is>
      </c>
      <c r="F524" t="n">
        <v>1456</v>
      </c>
      <c r="G524" t="n">
        <v>0</v>
      </c>
    </row>
    <row r="525">
      <c r="A525" t="n">
        <v>201602</v>
      </c>
      <c r="B525" t="n">
        <v>56</v>
      </c>
      <c r="C525" t="inlineStr">
        <is>
          <t>POS</t>
        </is>
      </c>
      <c r="D525" t="inlineStr">
        <is>
          <t>Mỹ</t>
        </is>
      </c>
      <c r="E525" t="inlineStr">
        <is>
          <t>Gia dụng</t>
        </is>
      </c>
      <c r="F525" t="n">
        <v>3374.69</v>
      </c>
      <c r="G525" t="n">
        <v>0</v>
      </c>
    </row>
    <row r="526">
      <c r="A526" t="n">
        <v>201602</v>
      </c>
      <c r="B526" t="n">
        <v>56</v>
      </c>
      <c r="C526" t="inlineStr">
        <is>
          <t>POS</t>
        </is>
      </c>
      <c r="D526" t="inlineStr">
        <is>
          <t>Mỹ</t>
        </is>
      </c>
      <c r="E526" t="inlineStr">
        <is>
          <t>Nhạc, phim, sách nói</t>
        </is>
      </c>
      <c r="F526" t="n">
        <v>2079.92</v>
      </c>
      <c r="G526" t="n">
        <v>0</v>
      </c>
    </row>
    <row r="527">
      <c r="A527" t="n">
        <v>201602</v>
      </c>
      <c r="B527" t="n">
        <v>57</v>
      </c>
      <c r="C527" t="inlineStr">
        <is>
          <t>POS</t>
        </is>
      </c>
      <c r="D527" t="inlineStr">
        <is>
          <t>Mỹ</t>
        </is>
      </c>
      <c r="E527" t="inlineStr">
        <is>
          <t>Máy ảnh</t>
        </is>
      </c>
      <c r="F527" t="n">
        <v>2978</v>
      </c>
      <c r="G527" t="n">
        <v>0</v>
      </c>
    </row>
    <row r="528">
      <c r="A528" t="n">
        <v>201602</v>
      </c>
      <c r="B528" t="n">
        <v>57</v>
      </c>
      <c r="C528" t="inlineStr">
        <is>
          <t>POS</t>
        </is>
      </c>
      <c r="D528" t="inlineStr">
        <is>
          <t>Mỹ</t>
        </is>
      </c>
      <c r="E528" t="inlineStr">
        <is>
          <t>Điện thoại</t>
        </is>
      </c>
      <c r="F528" t="n">
        <v>1191.98</v>
      </c>
      <c r="G528" t="n">
        <v>0</v>
      </c>
    </row>
    <row r="529">
      <c r="A529" t="n">
        <v>201602</v>
      </c>
      <c r="B529" t="n">
        <v>57</v>
      </c>
      <c r="C529" t="inlineStr">
        <is>
          <t>POS</t>
        </is>
      </c>
      <c r="D529" t="inlineStr">
        <is>
          <t>Mỹ</t>
        </is>
      </c>
      <c r="E529" t="inlineStr">
        <is>
          <t>Máy tính</t>
        </is>
      </c>
      <c r="F529" t="n">
        <v>2391</v>
      </c>
      <c r="G529" t="n">
        <v>0</v>
      </c>
    </row>
    <row r="530">
      <c r="A530" t="n">
        <v>201602</v>
      </c>
      <c r="B530" t="n">
        <v>57</v>
      </c>
      <c r="C530" t="inlineStr">
        <is>
          <t>POS</t>
        </is>
      </c>
      <c r="D530" t="inlineStr">
        <is>
          <t>Mỹ</t>
        </is>
      </c>
      <c r="E530" t="inlineStr">
        <is>
          <t>Game &amp; Đồ chơi</t>
        </is>
      </c>
      <c r="F530" t="n">
        <v>6.88</v>
      </c>
      <c r="G530" t="n">
        <v>0</v>
      </c>
    </row>
    <row r="531">
      <c r="A531" t="n">
        <v>201602</v>
      </c>
      <c r="B531" t="n">
        <v>57</v>
      </c>
      <c r="C531" t="inlineStr">
        <is>
          <t>POS</t>
        </is>
      </c>
      <c r="D531" t="inlineStr">
        <is>
          <t>Mỹ</t>
        </is>
      </c>
      <c r="E531" t="inlineStr">
        <is>
          <t>Gia dụng</t>
        </is>
      </c>
      <c r="F531" t="n">
        <v>2168.99</v>
      </c>
      <c r="G531" t="n">
        <v>1989</v>
      </c>
    </row>
    <row r="532">
      <c r="A532" t="n">
        <v>201602</v>
      </c>
      <c r="B532" t="n">
        <v>57</v>
      </c>
      <c r="C532" t="inlineStr">
        <is>
          <t>POS</t>
        </is>
      </c>
      <c r="D532" t="inlineStr">
        <is>
          <t>Mỹ</t>
        </is>
      </c>
      <c r="E532" t="inlineStr">
        <is>
          <t>Nhạc, phim, sách nói</t>
        </is>
      </c>
      <c r="F532" t="n">
        <v>753.62</v>
      </c>
      <c r="G532" t="n">
        <v>0</v>
      </c>
    </row>
    <row r="533">
      <c r="A533" t="n">
        <v>201602</v>
      </c>
      <c r="B533" t="n">
        <v>57</v>
      </c>
      <c r="C533" t="inlineStr">
        <is>
          <t>POS</t>
        </is>
      </c>
      <c r="D533" t="inlineStr">
        <is>
          <t>Mỹ</t>
        </is>
      </c>
      <c r="E533" t="inlineStr">
        <is>
          <t>TV &amp; Video</t>
        </is>
      </c>
      <c r="F533" t="n">
        <v>678.98</v>
      </c>
      <c r="G533" t="n">
        <v>0</v>
      </c>
    </row>
    <row r="534">
      <c r="A534" t="n">
        <v>201602</v>
      </c>
      <c r="B534" t="n">
        <v>59</v>
      </c>
      <c r="C534" t="inlineStr">
        <is>
          <t>POS</t>
        </is>
      </c>
      <c r="D534" t="inlineStr">
        <is>
          <t>Mỹ</t>
        </is>
      </c>
      <c r="E534" t="inlineStr">
        <is>
          <t>Âm thanh</t>
        </is>
      </c>
      <c r="F534" t="n">
        <v>1600.05</v>
      </c>
      <c r="G534" t="n">
        <v>0</v>
      </c>
    </row>
    <row r="535">
      <c r="A535" t="n">
        <v>201602</v>
      </c>
      <c r="B535" t="n">
        <v>59</v>
      </c>
      <c r="C535" t="inlineStr">
        <is>
          <t>POS</t>
        </is>
      </c>
      <c r="D535" t="inlineStr">
        <is>
          <t>Mỹ</t>
        </is>
      </c>
      <c r="E535" t="inlineStr">
        <is>
          <t>Máy ảnh</t>
        </is>
      </c>
      <c r="F535" t="n">
        <v>184.5</v>
      </c>
      <c r="G535" t="n">
        <v>0</v>
      </c>
    </row>
    <row r="536">
      <c r="A536" t="n">
        <v>201602</v>
      </c>
      <c r="B536" t="n">
        <v>59</v>
      </c>
      <c r="C536" t="inlineStr">
        <is>
          <t>POS</t>
        </is>
      </c>
      <c r="D536" t="inlineStr">
        <is>
          <t>Mỹ</t>
        </is>
      </c>
      <c r="E536" t="inlineStr">
        <is>
          <t>Điện thoại</t>
        </is>
      </c>
      <c r="F536" t="n">
        <v>47.44</v>
      </c>
      <c r="G536" t="n">
        <v>0</v>
      </c>
    </row>
    <row r="537">
      <c r="A537" t="n">
        <v>201602</v>
      </c>
      <c r="B537" t="n">
        <v>59</v>
      </c>
      <c r="C537" t="inlineStr">
        <is>
          <t>POS</t>
        </is>
      </c>
      <c r="D537" t="inlineStr">
        <is>
          <t>Mỹ</t>
        </is>
      </c>
      <c r="E537" t="inlineStr">
        <is>
          <t>Máy tính</t>
        </is>
      </c>
      <c r="F537" t="n">
        <v>2185</v>
      </c>
      <c r="G537" t="n">
        <v>0</v>
      </c>
    </row>
    <row r="538">
      <c r="A538" t="n">
        <v>201602</v>
      </c>
      <c r="B538" t="n">
        <v>59</v>
      </c>
      <c r="C538" t="inlineStr">
        <is>
          <t>POS</t>
        </is>
      </c>
      <c r="D538" t="inlineStr">
        <is>
          <t>Mỹ</t>
        </is>
      </c>
      <c r="E538" t="inlineStr">
        <is>
          <t>Game &amp; Đồ chơi</t>
        </is>
      </c>
      <c r="F538" t="n">
        <v>128</v>
      </c>
      <c r="G538" t="n">
        <v>0</v>
      </c>
    </row>
    <row r="539">
      <c r="A539" t="n">
        <v>201602</v>
      </c>
      <c r="B539" t="n">
        <v>59</v>
      </c>
      <c r="C539" t="inlineStr">
        <is>
          <t>POS</t>
        </is>
      </c>
      <c r="D539" t="inlineStr">
        <is>
          <t>Mỹ</t>
        </is>
      </c>
      <c r="E539" t="inlineStr">
        <is>
          <t>Gia dụng</t>
        </is>
      </c>
      <c r="F539" t="n">
        <v>12023.98</v>
      </c>
      <c r="G539" t="n">
        <v>119.99</v>
      </c>
    </row>
    <row r="540">
      <c r="A540" t="n">
        <v>201602</v>
      </c>
      <c r="B540" t="n">
        <v>59</v>
      </c>
      <c r="C540" t="inlineStr">
        <is>
          <t>POS</t>
        </is>
      </c>
      <c r="D540" t="inlineStr">
        <is>
          <t>Mỹ</t>
        </is>
      </c>
      <c r="E540" t="inlineStr">
        <is>
          <t>Nhạc, phim, sách nói</t>
        </is>
      </c>
      <c r="F540" t="n">
        <v>277.13</v>
      </c>
      <c r="G540" t="n">
        <v>0</v>
      </c>
    </row>
    <row r="541">
      <c r="A541" t="n">
        <v>201602</v>
      </c>
      <c r="B541" t="n">
        <v>59</v>
      </c>
      <c r="C541" t="inlineStr">
        <is>
          <t>POS</t>
        </is>
      </c>
      <c r="D541" t="inlineStr">
        <is>
          <t>Mỹ</t>
        </is>
      </c>
      <c r="E541" t="inlineStr">
        <is>
          <t>TV &amp; Video</t>
        </is>
      </c>
      <c r="F541" t="n">
        <v>16813.83</v>
      </c>
      <c r="G541" t="n">
        <v>0</v>
      </c>
    </row>
    <row r="542">
      <c r="A542" t="n">
        <v>201602</v>
      </c>
      <c r="B542" t="n">
        <v>61</v>
      </c>
      <c r="C542" t="inlineStr">
        <is>
          <t>POS</t>
        </is>
      </c>
      <c r="D542" t="inlineStr">
        <is>
          <t>Mỹ</t>
        </is>
      </c>
      <c r="E542" t="inlineStr">
        <is>
          <t>Âm thanh</t>
        </is>
      </c>
      <c r="F542" t="n">
        <v>890.17</v>
      </c>
      <c r="G542" t="n">
        <v>191.8</v>
      </c>
    </row>
    <row r="543">
      <c r="A543" t="n">
        <v>201602</v>
      </c>
      <c r="B543" t="n">
        <v>61</v>
      </c>
      <c r="C543" t="inlineStr">
        <is>
          <t>POS</t>
        </is>
      </c>
      <c r="D543" t="inlineStr">
        <is>
          <t>Mỹ</t>
        </is>
      </c>
      <c r="E543" t="inlineStr">
        <is>
          <t>Máy ảnh</t>
        </is>
      </c>
      <c r="F543" t="n">
        <v>3380</v>
      </c>
      <c r="G543" t="n">
        <v>0</v>
      </c>
    </row>
    <row r="544">
      <c r="A544" t="n">
        <v>201602</v>
      </c>
      <c r="B544" t="n">
        <v>61</v>
      </c>
      <c r="C544" t="inlineStr">
        <is>
          <t>POS</t>
        </is>
      </c>
      <c r="D544" t="inlineStr">
        <is>
          <t>Mỹ</t>
        </is>
      </c>
      <c r="E544" t="inlineStr">
        <is>
          <t>Điện thoại</t>
        </is>
      </c>
      <c r="F544" t="n">
        <v>109.89</v>
      </c>
      <c r="G544" t="n">
        <v>0</v>
      </c>
    </row>
    <row r="545">
      <c r="A545" t="n">
        <v>201602</v>
      </c>
      <c r="B545" t="n">
        <v>61</v>
      </c>
      <c r="C545" t="inlineStr">
        <is>
          <t>POS</t>
        </is>
      </c>
      <c r="D545" t="inlineStr">
        <is>
          <t>Mỹ</t>
        </is>
      </c>
      <c r="E545" t="inlineStr">
        <is>
          <t>Máy tính</t>
        </is>
      </c>
      <c r="F545" t="n">
        <v>99</v>
      </c>
      <c r="G545" t="n">
        <v>664.05</v>
      </c>
    </row>
    <row r="546">
      <c r="A546" t="n">
        <v>201602</v>
      </c>
      <c r="B546" t="n">
        <v>61</v>
      </c>
      <c r="C546" t="inlineStr">
        <is>
          <t>POS</t>
        </is>
      </c>
      <c r="D546" t="inlineStr">
        <is>
          <t>Mỹ</t>
        </is>
      </c>
      <c r="E546" t="inlineStr">
        <is>
          <t>Game &amp; Đồ chơi</t>
        </is>
      </c>
      <c r="F546" t="n">
        <v>32</v>
      </c>
      <c r="G546" t="n">
        <v>0</v>
      </c>
    </row>
    <row r="547">
      <c r="A547" t="n">
        <v>201602</v>
      </c>
      <c r="B547" t="n">
        <v>61</v>
      </c>
      <c r="C547" t="inlineStr">
        <is>
          <t>POS</t>
        </is>
      </c>
      <c r="D547" t="inlineStr">
        <is>
          <t>Mỹ</t>
        </is>
      </c>
      <c r="E547" t="inlineStr">
        <is>
          <t>Gia dụng</t>
        </is>
      </c>
      <c r="F547" t="n">
        <v>18753.64</v>
      </c>
      <c r="G547" t="n">
        <v>0</v>
      </c>
    </row>
    <row r="548">
      <c r="A548" t="n">
        <v>201602</v>
      </c>
      <c r="B548" t="n">
        <v>61</v>
      </c>
      <c r="C548" t="inlineStr">
        <is>
          <t>POS</t>
        </is>
      </c>
      <c r="D548" t="inlineStr">
        <is>
          <t>Mỹ</t>
        </is>
      </c>
      <c r="E548" t="inlineStr">
        <is>
          <t>Nhạc, phim, sách nói</t>
        </is>
      </c>
      <c r="F548" t="n">
        <v>629.21</v>
      </c>
      <c r="G548" t="n">
        <v>0</v>
      </c>
    </row>
    <row r="549">
      <c r="A549" t="n">
        <v>201602</v>
      </c>
      <c r="B549" t="n">
        <v>61</v>
      </c>
      <c r="C549" t="inlineStr">
        <is>
          <t>POS</t>
        </is>
      </c>
      <c r="D549" t="inlineStr">
        <is>
          <t>Mỹ</t>
        </is>
      </c>
      <c r="E549" t="inlineStr">
        <is>
          <t>TV &amp; Video</t>
        </is>
      </c>
      <c r="F549" t="n">
        <v>4641.35</v>
      </c>
      <c r="G549" t="n">
        <v>0</v>
      </c>
    </row>
    <row r="550">
      <c r="A550" t="n">
        <v>201602</v>
      </c>
      <c r="B550" t="n">
        <v>63</v>
      </c>
      <c r="C550" t="inlineStr">
        <is>
          <t>POS</t>
        </is>
      </c>
      <c r="D550" t="inlineStr">
        <is>
          <t>Mỹ</t>
        </is>
      </c>
      <c r="E550" t="inlineStr">
        <is>
          <t>Âm thanh</t>
        </is>
      </c>
      <c r="F550" t="n">
        <v>1804.97</v>
      </c>
      <c r="G550" t="n">
        <v>149.95</v>
      </c>
    </row>
    <row r="551">
      <c r="A551" t="n">
        <v>201602</v>
      </c>
      <c r="B551" t="n">
        <v>63</v>
      </c>
      <c r="C551" t="inlineStr">
        <is>
          <t>POS</t>
        </is>
      </c>
      <c r="D551" t="inlineStr">
        <is>
          <t>Mỹ</t>
        </is>
      </c>
      <c r="E551" t="inlineStr">
        <is>
          <t>Máy ảnh</t>
        </is>
      </c>
      <c r="F551" t="n">
        <v>1045.9</v>
      </c>
      <c r="G551" t="n">
        <v>0</v>
      </c>
    </row>
    <row r="552">
      <c r="A552" t="n">
        <v>201602</v>
      </c>
      <c r="B552" t="n">
        <v>63</v>
      </c>
      <c r="C552" t="inlineStr">
        <is>
          <t>POS</t>
        </is>
      </c>
      <c r="D552" t="inlineStr">
        <is>
          <t>Mỹ</t>
        </is>
      </c>
      <c r="E552" t="inlineStr">
        <is>
          <t>Điện thoại</t>
        </is>
      </c>
      <c r="F552" t="n">
        <v>1328.78</v>
      </c>
      <c r="G552" t="n">
        <v>0</v>
      </c>
    </row>
    <row r="553">
      <c r="A553" t="n">
        <v>201602</v>
      </c>
      <c r="B553" t="n">
        <v>63</v>
      </c>
      <c r="C553" t="inlineStr">
        <is>
          <t>POS</t>
        </is>
      </c>
      <c r="D553" t="inlineStr">
        <is>
          <t>Mỹ</t>
        </is>
      </c>
      <c r="E553" t="inlineStr">
        <is>
          <t>Máy tính</t>
        </is>
      </c>
      <c r="F553" t="n">
        <v>7665.73</v>
      </c>
      <c r="G553" t="n">
        <v>0</v>
      </c>
    </row>
    <row r="554">
      <c r="A554" t="n">
        <v>201602</v>
      </c>
      <c r="B554" t="n">
        <v>63</v>
      </c>
      <c r="C554" t="inlineStr">
        <is>
          <t>POS</t>
        </is>
      </c>
      <c r="D554" t="inlineStr">
        <is>
          <t>Mỹ</t>
        </is>
      </c>
      <c r="E554" t="inlineStr">
        <is>
          <t>Game &amp; Đồ chơi</t>
        </is>
      </c>
      <c r="F554" t="n">
        <v>87.02</v>
      </c>
      <c r="G554" t="n">
        <v>0</v>
      </c>
    </row>
    <row r="555">
      <c r="A555" t="n">
        <v>201602</v>
      </c>
      <c r="B555" t="n">
        <v>63</v>
      </c>
      <c r="C555" t="inlineStr">
        <is>
          <t>POS</t>
        </is>
      </c>
      <c r="D555" t="inlineStr">
        <is>
          <t>Mỹ</t>
        </is>
      </c>
      <c r="E555" t="inlineStr">
        <is>
          <t>Gia dụng</t>
        </is>
      </c>
      <c r="F555" t="n">
        <v>5010</v>
      </c>
      <c r="G555" t="n">
        <v>0</v>
      </c>
    </row>
    <row r="556">
      <c r="A556" t="n">
        <v>201602</v>
      </c>
      <c r="B556" t="n">
        <v>63</v>
      </c>
      <c r="C556" t="inlineStr">
        <is>
          <t>POS</t>
        </is>
      </c>
      <c r="D556" t="inlineStr">
        <is>
          <t>Mỹ</t>
        </is>
      </c>
      <c r="E556" t="inlineStr">
        <is>
          <t>Nhạc, phim, sách nói</t>
        </is>
      </c>
      <c r="F556" t="n">
        <v>400.34</v>
      </c>
      <c r="G556" t="n">
        <v>0</v>
      </c>
    </row>
    <row r="557">
      <c r="A557" t="n">
        <v>201602</v>
      </c>
      <c r="B557" t="n">
        <v>63</v>
      </c>
      <c r="C557" t="inlineStr">
        <is>
          <t>POS</t>
        </is>
      </c>
      <c r="D557" t="inlineStr">
        <is>
          <t>Mỹ</t>
        </is>
      </c>
      <c r="E557" t="inlineStr">
        <is>
          <t>TV &amp; Video</t>
        </is>
      </c>
      <c r="F557" t="n">
        <v>8418.75</v>
      </c>
      <c r="G557" t="n">
        <v>839.97</v>
      </c>
    </row>
    <row r="558">
      <c r="A558" t="n">
        <v>201602</v>
      </c>
      <c r="B558" t="n">
        <v>64</v>
      </c>
      <c r="C558" t="inlineStr">
        <is>
          <t>POS</t>
        </is>
      </c>
      <c r="D558" t="inlineStr">
        <is>
          <t>Mỹ</t>
        </is>
      </c>
      <c r="E558" t="inlineStr">
        <is>
          <t>Máy ảnh</t>
        </is>
      </c>
      <c r="F558" t="n">
        <v>16568.98</v>
      </c>
      <c r="G558" t="n">
        <v>0</v>
      </c>
    </row>
    <row r="559">
      <c r="A559" t="n">
        <v>201602</v>
      </c>
      <c r="B559" t="n">
        <v>64</v>
      </c>
      <c r="C559" t="inlineStr">
        <is>
          <t>POS</t>
        </is>
      </c>
      <c r="D559" t="inlineStr">
        <is>
          <t>Mỹ</t>
        </is>
      </c>
      <c r="E559" t="inlineStr">
        <is>
          <t>Điện thoại</t>
        </is>
      </c>
      <c r="F559" t="n">
        <v>5122</v>
      </c>
      <c r="G559" t="n">
        <v>0</v>
      </c>
    </row>
    <row r="560">
      <c r="A560" t="n">
        <v>201602</v>
      </c>
      <c r="B560" t="n">
        <v>64</v>
      </c>
      <c r="C560" t="inlineStr">
        <is>
          <t>POS</t>
        </is>
      </c>
      <c r="D560" t="inlineStr">
        <is>
          <t>Mỹ</t>
        </is>
      </c>
      <c r="E560" t="inlineStr">
        <is>
          <t>Máy tính</t>
        </is>
      </c>
      <c r="F560" t="n">
        <v>4632</v>
      </c>
      <c r="G560" t="n">
        <v>0</v>
      </c>
    </row>
    <row r="561">
      <c r="A561" t="n">
        <v>201602</v>
      </c>
      <c r="B561" t="n">
        <v>64</v>
      </c>
      <c r="C561" t="inlineStr">
        <is>
          <t>POS</t>
        </is>
      </c>
      <c r="D561" t="inlineStr">
        <is>
          <t>Mỹ</t>
        </is>
      </c>
      <c r="E561" t="inlineStr">
        <is>
          <t>Game &amp; Đồ chơi</t>
        </is>
      </c>
      <c r="F561" t="n">
        <v>360.17</v>
      </c>
      <c r="G561" t="n">
        <v>0</v>
      </c>
    </row>
    <row r="562">
      <c r="A562" t="n">
        <v>201602</v>
      </c>
      <c r="B562" t="n">
        <v>64</v>
      </c>
      <c r="C562" t="inlineStr">
        <is>
          <t>POS</t>
        </is>
      </c>
      <c r="D562" t="inlineStr">
        <is>
          <t>Mỹ</t>
        </is>
      </c>
      <c r="E562" t="inlineStr">
        <is>
          <t>Gia dụng</t>
        </is>
      </c>
      <c r="F562" t="n">
        <v>12247.62</v>
      </c>
      <c r="G562" t="n">
        <v>0</v>
      </c>
    </row>
    <row r="563">
      <c r="A563" t="n">
        <v>201602</v>
      </c>
      <c r="B563" t="n">
        <v>64</v>
      </c>
      <c r="C563" t="inlineStr">
        <is>
          <t>POS</t>
        </is>
      </c>
      <c r="D563" t="inlineStr">
        <is>
          <t>Mỹ</t>
        </is>
      </c>
      <c r="E563" t="inlineStr">
        <is>
          <t>Nhạc, phim, sách nói</t>
        </is>
      </c>
      <c r="F563" t="n">
        <v>481</v>
      </c>
      <c r="G563" t="n">
        <v>0</v>
      </c>
    </row>
    <row r="564">
      <c r="A564" t="n">
        <v>201602</v>
      </c>
      <c r="B564" t="n">
        <v>64</v>
      </c>
      <c r="C564" t="inlineStr">
        <is>
          <t>POS</t>
        </is>
      </c>
      <c r="D564" t="inlineStr">
        <is>
          <t>Mỹ</t>
        </is>
      </c>
      <c r="E564" t="inlineStr">
        <is>
          <t>TV &amp; Video</t>
        </is>
      </c>
      <c r="F564" t="n">
        <v>14349.7</v>
      </c>
      <c r="G564" t="n">
        <v>0</v>
      </c>
    </row>
    <row r="565">
      <c r="A565" t="n">
        <v>201602</v>
      </c>
      <c r="B565" t="n">
        <v>65</v>
      </c>
      <c r="C565" t="inlineStr">
        <is>
          <t>POS</t>
        </is>
      </c>
      <c r="D565" t="inlineStr">
        <is>
          <t>Mỹ</t>
        </is>
      </c>
      <c r="E565" t="inlineStr">
        <is>
          <t>Âm thanh</t>
        </is>
      </c>
      <c r="F565" t="n">
        <v>659.97</v>
      </c>
      <c r="G565" t="n">
        <v>0</v>
      </c>
    </row>
    <row r="566">
      <c r="A566" t="n">
        <v>201602</v>
      </c>
      <c r="B566" t="n">
        <v>65</v>
      </c>
      <c r="C566" t="inlineStr">
        <is>
          <t>POS</t>
        </is>
      </c>
      <c r="D566" t="inlineStr">
        <is>
          <t>Mỹ</t>
        </is>
      </c>
      <c r="E566" t="inlineStr">
        <is>
          <t>Máy ảnh</t>
        </is>
      </c>
      <c r="F566" t="n">
        <v>624</v>
      </c>
      <c r="G566" t="n">
        <v>0</v>
      </c>
    </row>
    <row r="567">
      <c r="A567" t="n">
        <v>201602</v>
      </c>
      <c r="B567" t="n">
        <v>65</v>
      </c>
      <c r="C567" t="inlineStr">
        <is>
          <t>POS</t>
        </is>
      </c>
      <c r="D567" t="inlineStr">
        <is>
          <t>Mỹ</t>
        </is>
      </c>
      <c r="E567" t="inlineStr">
        <is>
          <t>Máy tính</t>
        </is>
      </c>
      <c r="F567" t="n">
        <v>7722</v>
      </c>
      <c r="G567" t="n">
        <v>0</v>
      </c>
    </row>
    <row r="568">
      <c r="A568" t="n">
        <v>201602</v>
      </c>
      <c r="B568" t="n">
        <v>65</v>
      </c>
      <c r="C568" t="inlineStr">
        <is>
          <t>POS</t>
        </is>
      </c>
      <c r="D568" t="inlineStr">
        <is>
          <t>Mỹ</t>
        </is>
      </c>
      <c r="E568" t="inlineStr">
        <is>
          <t>Gia dụng</t>
        </is>
      </c>
      <c r="F568" t="n">
        <v>4264.91</v>
      </c>
      <c r="G568" t="n">
        <v>0</v>
      </c>
    </row>
    <row r="569">
      <c r="A569" t="n">
        <v>201602</v>
      </c>
      <c r="B569" t="n">
        <v>65</v>
      </c>
      <c r="C569" t="inlineStr">
        <is>
          <t>POS</t>
        </is>
      </c>
      <c r="D569" t="inlineStr">
        <is>
          <t>Mỹ</t>
        </is>
      </c>
      <c r="E569" t="inlineStr">
        <is>
          <t>Nhạc, phim, sách nói</t>
        </is>
      </c>
      <c r="F569" t="n">
        <v>1518.95</v>
      </c>
      <c r="G569" t="n">
        <v>0</v>
      </c>
    </row>
    <row r="570">
      <c r="A570" t="n">
        <v>201602</v>
      </c>
      <c r="B570" t="n">
        <v>65</v>
      </c>
      <c r="C570" t="inlineStr">
        <is>
          <t>POS</t>
        </is>
      </c>
      <c r="D570" t="inlineStr">
        <is>
          <t>Mỹ</t>
        </is>
      </c>
      <c r="E570" t="inlineStr">
        <is>
          <t>TV &amp; Video</t>
        </is>
      </c>
      <c r="F570" t="n">
        <v>1379.76</v>
      </c>
      <c r="G570" t="n">
        <v>0</v>
      </c>
    </row>
    <row r="571">
      <c r="A571" t="n">
        <v>201602</v>
      </c>
      <c r="B571" t="n">
        <v>66</v>
      </c>
      <c r="C571" t="inlineStr">
        <is>
          <t>POS</t>
        </is>
      </c>
      <c r="D571" t="inlineStr">
        <is>
          <t>Mỹ</t>
        </is>
      </c>
      <c r="E571" t="inlineStr">
        <is>
          <t>Âm thanh</t>
        </is>
      </c>
      <c r="F571" t="n">
        <v>668.8</v>
      </c>
      <c r="G571" t="n">
        <v>0</v>
      </c>
    </row>
    <row r="572">
      <c r="A572" t="n">
        <v>201602</v>
      </c>
      <c r="B572" t="n">
        <v>66</v>
      </c>
      <c r="C572" t="inlineStr">
        <is>
          <t>POS</t>
        </is>
      </c>
      <c r="D572" t="inlineStr">
        <is>
          <t>Mỹ</t>
        </is>
      </c>
      <c r="E572" t="inlineStr">
        <is>
          <t>Máy ảnh</t>
        </is>
      </c>
      <c r="F572" t="n">
        <v>19.99</v>
      </c>
      <c r="G572" t="n">
        <v>0</v>
      </c>
    </row>
    <row r="573">
      <c r="A573" t="n">
        <v>201602</v>
      </c>
      <c r="B573" t="n">
        <v>66</v>
      </c>
      <c r="C573" t="inlineStr">
        <is>
          <t>POS</t>
        </is>
      </c>
      <c r="D573" t="inlineStr">
        <is>
          <t>Mỹ</t>
        </is>
      </c>
      <c r="E573" t="inlineStr">
        <is>
          <t>Điện thoại</t>
        </is>
      </c>
      <c r="F573" t="n">
        <v>1740</v>
      </c>
      <c r="G573" t="n">
        <v>0</v>
      </c>
    </row>
    <row r="574">
      <c r="A574" t="n">
        <v>201602</v>
      </c>
      <c r="B574" t="n">
        <v>66</v>
      </c>
      <c r="C574" t="inlineStr">
        <is>
          <t>POS</t>
        </is>
      </c>
      <c r="D574" t="inlineStr">
        <is>
          <t>Mỹ</t>
        </is>
      </c>
      <c r="E574" t="inlineStr">
        <is>
          <t>Máy tính</t>
        </is>
      </c>
      <c r="F574" t="n">
        <v>4487.5</v>
      </c>
      <c r="G574" t="n">
        <v>0</v>
      </c>
    </row>
    <row r="575">
      <c r="A575" t="n">
        <v>201602</v>
      </c>
      <c r="B575" t="n">
        <v>66</v>
      </c>
      <c r="C575" t="inlineStr">
        <is>
          <t>POS</t>
        </is>
      </c>
      <c r="D575" t="inlineStr">
        <is>
          <t>Mỹ</t>
        </is>
      </c>
      <c r="E575" t="inlineStr">
        <is>
          <t>Game &amp; Đồ chơi</t>
        </is>
      </c>
      <c r="F575" t="n">
        <v>23.06</v>
      </c>
      <c r="G575" t="n">
        <v>0</v>
      </c>
    </row>
    <row r="576">
      <c r="A576" t="n">
        <v>201602</v>
      </c>
      <c r="B576" t="n">
        <v>66</v>
      </c>
      <c r="C576" t="inlineStr">
        <is>
          <t>POS</t>
        </is>
      </c>
      <c r="D576" t="inlineStr">
        <is>
          <t>Mỹ</t>
        </is>
      </c>
      <c r="E576" t="inlineStr">
        <is>
          <t>Gia dụng</t>
        </is>
      </c>
      <c r="F576" t="n">
        <v>1384.87</v>
      </c>
      <c r="G576" t="n">
        <v>0</v>
      </c>
    </row>
    <row r="577">
      <c r="A577" t="n">
        <v>201602</v>
      </c>
      <c r="B577" t="n">
        <v>66</v>
      </c>
      <c r="C577" t="inlineStr">
        <is>
          <t>POS</t>
        </is>
      </c>
      <c r="D577" t="inlineStr">
        <is>
          <t>Mỹ</t>
        </is>
      </c>
      <c r="E577" t="inlineStr">
        <is>
          <t>Nhạc, phim, sách nói</t>
        </is>
      </c>
      <c r="F577" t="n">
        <v>438</v>
      </c>
      <c r="G577" t="n">
        <v>0</v>
      </c>
    </row>
    <row r="578">
      <c r="A578" t="n">
        <v>201602</v>
      </c>
      <c r="B578" t="n">
        <v>66</v>
      </c>
      <c r="C578" t="inlineStr">
        <is>
          <t>POS</t>
        </is>
      </c>
      <c r="D578" t="inlineStr">
        <is>
          <t>Mỹ</t>
        </is>
      </c>
      <c r="E578" t="inlineStr">
        <is>
          <t>TV &amp; Video</t>
        </is>
      </c>
      <c r="F578" t="n">
        <v>15640.54</v>
      </c>
      <c r="G578" t="n">
        <v>0</v>
      </c>
    </row>
    <row r="579">
      <c r="A579" t="n">
        <v>201603</v>
      </c>
      <c r="B579" t="n">
        <v>0</v>
      </c>
      <c r="C579" t="inlineStr">
        <is>
          <t>ONLINE</t>
        </is>
      </c>
      <c r="D579" t="inlineStr">
        <is>
          <t>Online</t>
        </is>
      </c>
      <c r="E579" t="inlineStr">
        <is>
          <t>Âm thanh</t>
        </is>
      </c>
      <c r="F579" t="n">
        <v>1050.52</v>
      </c>
      <c r="G579" t="n">
        <v>37.95</v>
      </c>
    </row>
    <row r="580">
      <c r="A580" t="n">
        <v>201603</v>
      </c>
      <c r="B580" t="n">
        <v>0</v>
      </c>
      <c r="C580" t="inlineStr">
        <is>
          <t>ONLINE</t>
        </is>
      </c>
      <c r="D580" t="inlineStr">
        <is>
          <t>Online</t>
        </is>
      </c>
      <c r="E580" t="inlineStr">
        <is>
          <t>Máy ảnh</t>
        </is>
      </c>
      <c r="F580" t="n">
        <v>1002.5</v>
      </c>
      <c r="G580" t="n">
        <v>56</v>
      </c>
    </row>
    <row r="581">
      <c r="A581" t="n">
        <v>201603</v>
      </c>
      <c r="B581" t="n">
        <v>0</v>
      </c>
      <c r="C581" t="inlineStr">
        <is>
          <t>ONLINE</t>
        </is>
      </c>
      <c r="D581" t="inlineStr">
        <is>
          <t>Online</t>
        </is>
      </c>
      <c r="E581" t="inlineStr">
        <is>
          <t>Điện thoại</t>
        </is>
      </c>
      <c r="F581" t="n">
        <v>4.06</v>
      </c>
      <c r="G581" t="n">
        <v>0</v>
      </c>
    </row>
    <row r="582">
      <c r="A582" t="n">
        <v>201603</v>
      </c>
      <c r="B582" t="n">
        <v>0</v>
      </c>
      <c r="C582" t="inlineStr">
        <is>
          <t>ONLINE</t>
        </is>
      </c>
      <c r="D582" t="inlineStr">
        <is>
          <t>Online</t>
        </is>
      </c>
      <c r="E582" t="inlineStr">
        <is>
          <t>Máy tính</t>
        </is>
      </c>
      <c r="F582" t="n">
        <v>6560.95</v>
      </c>
      <c r="G582" t="n">
        <v>0</v>
      </c>
    </row>
    <row r="583">
      <c r="A583" t="n">
        <v>201603</v>
      </c>
      <c r="B583" t="n">
        <v>0</v>
      </c>
      <c r="C583" t="inlineStr">
        <is>
          <t>ONLINE</t>
        </is>
      </c>
      <c r="D583" t="inlineStr">
        <is>
          <t>Online</t>
        </is>
      </c>
      <c r="E583" t="inlineStr">
        <is>
          <t>Game &amp; Đồ chơi</t>
        </is>
      </c>
      <c r="F583" t="n">
        <v>132.1</v>
      </c>
      <c r="G583" t="n">
        <v>0</v>
      </c>
    </row>
    <row r="584">
      <c r="A584" t="n">
        <v>201603</v>
      </c>
      <c r="B584" t="n">
        <v>0</v>
      </c>
      <c r="C584" t="inlineStr">
        <is>
          <t>ONLINE</t>
        </is>
      </c>
      <c r="D584" t="inlineStr">
        <is>
          <t>Online</t>
        </is>
      </c>
      <c r="E584" t="inlineStr">
        <is>
          <t>Gia dụng</t>
        </is>
      </c>
      <c r="F584" t="n">
        <v>3879.05</v>
      </c>
      <c r="G584" t="n">
        <v>0</v>
      </c>
    </row>
    <row r="585">
      <c r="A585" t="n">
        <v>201603</v>
      </c>
      <c r="B585" t="n">
        <v>0</v>
      </c>
      <c r="C585" t="inlineStr">
        <is>
          <t>ONLINE</t>
        </is>
      </c>
      <c r="D585" t="inlineStr">
        <is>
          <t>Online</t>
        </is>
      </c>
      <c r="E585" t="inlineStr">
        <is>
          <t>Nhạc, phim, sách nói</t>
        </is>
      </c>
      <c r="F585" t="n">
        <v>1371.33</v>
      </c>
      <c r="G585" t="n">
        <v>69.93000000000001</v>
      </c>
    </row>
    <row r="586">
      <c r="A586" t="n">
        <v>201603</v>
      </c>
      <c r="B586" t="n">
        <v>0</v>
      </c>
      <c r="C586" t="inlineStr">
        <is>
          <t>ONLINE</t>
        </is>
      </c>
      <c r="D586" t="inlineStr">
        <is>
          <t>Online</t>
        </is>
      </c>
      <c r="E586" t="inlineStr">
        <is>
          <t>TV &amp; Video</t>
        </is>
      </c>
      <c r="F586" t="n">
        <v>7766.84</v>
      </c>
      <c r="G586" t="n">
        <v>899.97</v>
      </c>
    </row>
    <row r="587">
      <c r="A587" t="n">
        <v>201603</v>
      </c>
      <c r="B587" t="n">
        <v>2</v>
      </c>
      <c r="C587" t="inlineStr">
        <is>
          <t>POS</t>
        </is>
      </c>
      <c r="D587" t="inlineStr">
        <is>
          <t>Úc</t>
        </is>
      </c>
      <c r="E587" t="inlineStr">
        <is>
          <t>Âm thanh</t>
        </is>
      </c>
      <c r="F587" t="n">
        <v>1275</v>
      </c>
      <c r="G587" t="n">
        <v>255</v>
      </c>
    </row>
    <row r="588">
      <c r="A588" t="n">
        <v>201603</v>
      </c>
      <c r="B588" t="n">
        <v>2</v>
      </c>
      <c r="C588" t="inlineStr">
        <is>
          <t>POS</t>
        </is>
      </c>
      <c r="D588" t="inlineStr">
        <is>
          <t>Úc</t>
        </is>
      </c>
      <c r="E588" t="inlineStr">
        <is>
          <t>Máy tính</t>
        </is>
      </c>
      <c r="F588" t="n">
        <v>699</v>
      </c>
      <c r="G588" t="n">
        <v>0</v>
      </c>
    </row>
    <row r="589">
      <c r="A589" t="n">
        <v>201603</v>
      </c>
      <c r="B589" t="n">
        <v>2</v>
      </c>
      <c r="C589" t="inlineStr">
        <is>
          <t>POS</t>
        </is>
      </c>
      <c r="D589" t="inlineStr">
        <is>
          <t>Úc</t>
        </is>
      </c>
      <c r="E589" t="inlineStr">
        <is>
          <t>Game &amp; Đồ chơi</t>
        </is>
      </c>
      <c r="F589" t="n">
        <v>75.7</v>
      </c>
      <c r="G589" t="n">
        <v>0</v>
      </c>
    </row>
    <row r="590">
      <c r="A590" t="n">
        <v>201603</v>
      </c>
      <c r="B590" t="n">
        <v>2</v>
      </c>
      <c r="C590" t="inlineStr">
        <is>
          <t>POS</t>
        </is>
      </c>
      <c r="D590" t="inlineStr">
        <is>
          <t>Úc</t>
        </is>
      </c>
      <c r="E590" t="inlineStr">
        <is>
          <t>Nhạc, phim, sách nói</t>
        </is>
      </c>
      <c r="F590" t="n">
        <v>1119.93</v>
      </c>
      <c r="G590" t="n">
        <v>0</v>
      </c>
    </row>
    <row r="591">
      <c r="A591" t="n">
        <v>201603</v>
      </c>
      <c r="B591" t="n">
        <v>2</v>
      </c>
      <c r="C591" t="inlineStr">
        <is>
          <t>POS</t>
        </is>
      </c>
      <c r="D591" t="inlineStr">
        <is>
          <t>Úc</t>
        </is>
      </c>
      <c r="E591" t="inlineStr">
        <is>
          <t>TV &amp; Video</t>
        </is>
      </c>
      <c r="F591" t="n">
        <v>5799.98</v>
      </c>
      <c r="G591" t="n">
        <v>0</v>
      </c>
    </row>
    <row r="592">
      <c r="A592" t="n">
        <v>201603</v>
      </c>
      <c r="B592" t="n">
        <v>5</v>
      </c>
      <c r="C592" t="inlineStr">
        <is>
          <t>POS</t>
        </is>
      </c>
      <c r="D592" t="inlineStr">
        <is>
          <t>Úc</t>
        </is>
      </c>
      <c r="E592" t="inlineStr">
        <is>
          <t>Điện thoại</t>
        </is>
      </c>
      <c r="F592" t="n">
        <v>0</v>
      </c>
      <c r="G592" t="n">
        <v>516</v>
      </c>
    </row>
    <row r="593">
      <c r="A593" t="n">
        <v>201603</v>
      </c>
      <c r="B593" t="n">
        <v>6</v>
      </c>
      <c r="C593" t="inlineStr">
        <is>
          <t>POS</t>
        </is>
      </c>
      <c r="D593" t="inlineStr">
        <is>
          <t>Úc</t>
        </is>
      </c>
      <c r="E593" t="inlineStr">
        <is>
          <t>Âm thanh</t>
        </is>
      </c>
      <c r="F593" t="n">
        <v>283.85</v>
      </c>
      <c r="G593" t="n">
        <v>0</v>
      </c>
    </row>
    <row r="594">
      <c r="A594" t="n">
        <v>201603</v>
      </c>
      <c r="B594" t="n">
        <v>6</v>
      </c>
      <c r="C594" t="inlineStr">
        <is>
          <t>POS</t>
        </is>
      </c>
      <c r="D594" t="inlineStr">
        <is>
          <t>Úc</t>
        </is>
      </c>
      <c r="E594" t="inlineStr">
        <is>
          <t>Điện thoại</t>
        </is>
      </c>
      <c r="F594" t="n">
        <v>534</v>
      </c>
      <c r="G594" t="n">
        <v>0</v>
      </c>
    </row>
    <row r="595">
      <c r="A595" t="n">
        <v>201603</v>
      </c>
      <c r="B595" t="n">
        <v>6</v>
      </c>
      <c r="C595" t="inlineStr">
        <is>
          <t>POS</t>
        </is>
      </c>
      <c r="D595" t="inlineStr">
        <is>
          <t>Úc</t>
        </is>
      </c>
      <c r="E595" t="inlineStr">
        <is>
          <t>Máy tính</t>
        </is>
      </c>
      <c r="F595" t="n">
        <v>0</v>
      </c>
      <c r="G595" t="n">
        <v>809.7</v>
      </c>
    </row>
    <row r="596">
      <c r="A596" t="n">
        <v>201603</v>
      </c>
      <c r="B596" t="n">
        <v>6</v>
      </c>
      <c r="C596" t="inlineStr">
        <is>
          <t>POS</t>
        </is>
      </c>
      <c r="D596" t="inlineStr">
        <is>
          <t>Úc</t>
        </is>
      </c>
      <c r="E596" t="inlineStr">
        <is>
          <t>Gia dụng</t>
        </is>
      </c>
      <c r="F596" t="n">
        <v>3048</v>
      </c>
      <c r="G596" t="n">
        <v>508</v>
      </c>
    </row>
    <row r="597">
      <c r="A597" t="n">
        <v>201603</v>
      </c>
      <c r="B597" t="n">
        <v>6</v>
      </c>
      <c r="C597" t="inlineStr">
        <is>
          <t>POS</t>
        </is>
      </c>
      <c r="D597" t="inlineStr">
        <is>
          <t>Úc</t>
        </is>
      </c>
      <c r="E597" t="inlineStr">
        <is>
          <t>TV &amp; Video</t>
        </is>
      </c>
      <c r="F597" t="n">
        <v>997.98</v>
      </c>
      <c r="G597" t="n">
        <v>0</v>
      </c>
    </row>
    <row r="598">
      <c r="A598" t="n">
        <v>201603</v>
      </c>
      <c r="B598" t="n">
        <v>8</v>
      </c>
      <c r="C598" t="inlineStr">
        <is>
          <t>POS</t>
        </is>
      </c>
      <c r="D598" t="inlineStr">
        <is>
          <t>Canada</t>
        </is>
      </c>
      <c r="E598" t="inlineStr">
        <is>
          <t>Âm thanh</t>
        </is>
      </c>
      <c r="F598" t="n">
        <v>1999.92</v>
      </c>
      <c r="G598" t="n">
        <v>0</v>
      </c>
    </row>
    <row r="599">
      <c r="A599" t="n">
        <v>201603</v>
      </c>
      <c r="B599" t="n">
        <v>8</v>
      </c>
      <c r="C599" t="inlineStr">
        <is>
          <t>POS</t>
        </is>
      </c>
      <c r="D599" t="inlineStr">
        <is>
          <t>Canada</t>
        </is>
      </c>
      <c r="E599" t="inlineStr">
        <is>
          <t>Máy ảnh</t>
        </is>
      </c>
      <c r="F599" t="n">
        <v>3374</v>
      </c>
      <c r="G599" t="n">
        <v>0</v>
      </c>
    </row>
    <row r="600">
      <c r="A600" t="n">
        <v>201603</v>
      </c>
      <c r="B600" t="n">
        <v>8</v>
      </c>
      <c r="C600" t="inlineStr">
        <is>
          <t>POS</t>
        </is>
      </c>
      <c r="D600" t="inlineStr">
        <is>
          <t>Canada</t>
        </is>
      </c>
      <c r="E600" t="inlineStr">
        <is>
          <t>Điện thoại</t>
        </is>
      </c>
      <c r="F600" t="n">
        <v>874</v>
      </c>
      <c r="G600" t="n">
        <v>0</v>
      </c>
    </row>
    <row r="601">
      <c r="A601" t="n">
        <v>201603</v>
      </c>
      <c r="B601" t="n">
        <v>8</v>
      </c>
      <c r="C601" t="inlineStr">
        <is>
          <t>POS</t>
        </is>
      </c>
      <c r="D601" t="inlineStr">
        <is>
          <t>Canada</t>
        </is>
      </c>
      <c r="E601" t="inlineStr">
        <is>
          <t>Máy tính</t>
        </is>
      </c>
      <c r="F601" t="n">
        <v>3536.65</v>
      </c>
      <c r="G601" t="n">
        <v>0</v>
      </c>
    </row>
    <row r="602">
      <c r="A602" t="n">
        <v>201603</v>
      </c>
      <c r="B602" t="n">
        <v>8</v>
      </c>
      <c r="C602" t="inlineStr">
        <is>
          <t>POS</t>
        </is>
      </c>
      <c r="D602" t="inlineStr">
        <is>
          <t>Canada</t>
        </is>
      </c>
      <c r="E602" t="inlineStr">
        <is>
          <t>Game &amp; Đồ chơi</t>
        </is>
      </c>
      <c r="F602" t="n">
        <v>388.4</v>
      </c>
      <c r="G602" t="n">
        <v>0</v>
      </c>
    </row>
    <row r="603">
      <c r="A603" t="n">
        <v>201603</v>
      </c>
      <c r="B603" t="n">
        <v>8</v>
      </c>
      <c r="C603" t="inlineStr">
        <is>
          <t>POS</t>
        </is>
      </c>
      <c r="D603" t="inlineStr">
        <is>
          <t>Canada</t>
        </is>
      </c>
      <c r="E603" t="inlineStr">
        <is>
          <t>Gia dụng</t>
        </is>
      </c>
      <c r="F603" t="n">
        <v>1755</v>
      </c>
      <c r="G603" t="n">
        <v>0</v>
      </c>
    </row>
    <row r="604">
      <c r="A604" t="n">
        <v>201603</v>
      </c>
      <c r="B604" t="n">
        <v>8</v>
      </c>
      <c r="C604" t="inlineStr">
        <is>
          <t>POS</t>
        </is>
      </c>
      <c r="D604" t="inlineStr">
        <is>
          <t>Canada</t>
        </is>
      </c>
      <c r="E604" t="inlineStr">
        <is>
          <t>Nhạc, phim, sách nói</t>
        </is>
      </c>
      <c r="F604" t="n">
        <v>371.94</v>
      </c>
      <c r="G604" t="n">
        <v>0</v>
      </c>
    </row>
    <row r="605">
      <c r="A605" t="n">
        <v>201603</v>
      </c>
      <c r="B605" t="n">
        <v>9</v>
      </c>
      <c r="C605" t="inlineStr">
        <is>
          <t>POS</t>
        </is>
      </c>
      <c r="D605" t="inlineStr">
        <is>
          <t>Canada</t>
        </is>
      </c>
      <c r="E605" t="inlineStr">
        <is>
          <t>Âm thanh</t>
        </is>
      </c>
      <c r="F605" t="n">
        <v>1349.67</v>
      </c>
      <c r="G605" t="n">
        <v>0</v>
      </c>
    </row>
    <row r="606">
      <c r="A606" t="n">
        <v>201603</v>
      </c>
      <c r="B606" t="n">
        <v>9</v>
      </c>
      <c r="C606" t="inlineStr">
        <is>
          <t>POS</t>
        </is>
      </c>
      <c r="D606" t="inlineStr">
        <is>
          <t>Canada</t>
        </is>
      </c>
      <c r="E606" t="inlineStr">
        <is>
          <t>Máy ảnh</t>
        </is>
      </c>
      <c r="F606" t="n">
        <v>9114</v>
      </c>
      <c r="G606" t="n">
        <v>184.5</v>
      </c>
    </row>
    <row r="607">
      <c r="A607" t="n">
        <v>201603</v>
      </c>
      <c r="B607" t="n">
        <v>9</v>
      </c>
      <c r="C607" t="inlineStr">
        <is>
          <t>POS</t>
        </is>
      </c>
      <c r="D607" t="inlineStr">
        <is>
          <t>Canada</t>
        </is>
      </c>
      <c r="E607" t="inlineStr">
        <is>
          <t>Game &amp; Đồ chơi</t>
        </is>
      </c>
      <c r="F607" t="n">
        <v>116.07</v>
      </c>
      <c r="G607" t="n">
        <v>0</v>
      </c>
    </row>
    <row r="608">
      <c r="A608" t="n">
        <v>201603</v>
      </c>
      <c r="B608" t="n">
        <v>9</v>
      </c>
      <c r="C608" t="inlineStr">
        <is>
          <t>POS</t>
        </is>
      </c>
      <c r="D608" t="inlineStr">
        <is>
          <t>Canada</t>
        </is>
      </c>
      <c r="E608" t="inlineStr">
        <is>
          <t>Gia dụng</t>
        </is>
      </c>
      <c r="F608" t="n">
        <v>2554.94</v>
      </c>
      <c r="G608" t="n">
        <v>0</v>
      </c>
    </row>
    <row r="609">
      <c r="A609" t="n">
        <v>201603</v>
      </c>
      <c r="B609" t="n">
        <v>9</v>
      </c>
      <c r="C609" t="inlineStr">
        <is>
          <t>POS</t>
        </is>
      </c>
      <c r="D609" t="inlineStr">
        <is>
          <t>Canada</t>
        </is>
      </c>
      <c r="E609" t="inlineStr">
        <is>
          <t>Nhạc, phim, sách nói</t>
        </is>
      </c>
      <c r="F609" t="n">
        <v>17.99</v>
      </c>
      <c r="G609" t="n">
        <v>0</v>
      </c>
    </row>
    <row r="610">
      <c r="A610" t="n">
        <v>201603</v>
      </c>
      <c r="B610" t="n">
        <v>10</v>
      </c>
      <c r="C610" t="inlineStr">
        <is>
          <t>POS</t>
        </is>
      </c>
      <c r="D610" t="inlineStr">
        <is>
          <t>Canada</t>
        </is>
      </c>
      <c r="E610" t="inlineStr">
        <is>
          <t>Âm thanh</t>
        </is>
      </c>
      <c r="F610" t="n">
        <v>0</v>
      </c>
      <c r="G610" t="n">
        <v>47.95</v>
      </c>
    </row>
    <row r="611">
      <c r="A611" t="n">
        <v>201603</v>
      </c>
      <c r="B611" t="n">
        <v>10</v>
      </c>
      <c r="C611" t="inlineStr">
        <is>
          <t>POS</t>
        </is>
      </c>
      <c r="D611" t="inlineStr">
        <is>
          <t>Canada</t>
        </is>
      </c>
      <c r="E611" t="inlineStr">
        <is>
          <t>Máy ảnh</t>
        </is>
      </c>
      <c r="F611" t="n">
        <v>1639.91</v>
      </c>
      <c r="G611" t="n">
        <v>0</v>
      </c>
    </row>
    <row r="612">
      <c r="A612" t="n">
        <v>201603</v>
      </c>
      <c r="B612" t="n">
        <v>10</v>
      </c>
      <c r="C612" t="inlineStr">
        <is>
          <t>POS</t>
        </is>
      </c>
      <c r="D612" t="inlineStr">
        <is>
          <t>Canada</t>
        </is>
      </c>
      <c r="E612" t="inlineStr">
        <is>
          <t>Gia dụng</t>
        </is>
      </c>
      <c r="F612" t="n">
        <v>711.98</v>
      </c>
      <c r="G612" t="n">
        <v>0</v>
      </c>
    </row>
    <row r="613">
      <c r="A613" t="n">
        <v>201603</v>
      </c>
      <c r="B613" t="n">
        <v>10</v>
      </c>
      <c r="C613" t="inlineStr">
        <is>
          <t>POS</t>
        </is>
      </c>
      <c r="D613" t="inlineStr">
        <is>
          <t>Canada</t>
        </is>
      </c>
      <c r="E613" t="inlineStr">
        <is>
          <t>Nhạc, phim, sách nói</t>
        </is>
      </c>
      <c r="F613" t="n">
        <v>664.9299999999999</v>
      </c>
      <c r="G613" t="n">
        <v>0</v>
      </c>
    </row>
    <row r="614">
      <c r="A614" t="n">
        <v>201603</v>
      </c>
      <c r="B614" t="n">
        <v>12</v>
      </c>
      <c r="C614" t="inlineStr">
        <is>
          <t>POS</t>
        </is>
      </c>
      <c r="D614" t="inlineStr">
        <is>
          <t>Pháp</t>
        </is>
      </c>
      <c r="E614" t="inlineStr">
        <is>
          <t>Máy ảnh</t>
        </is>
      </c>
      <c r="F614" t="n">
        <v>1155.61</v>
      </c>
      <c r="G614" t="n">
        <v>0</v>
      </c>
    </row>
    <row r="615">
      <c r="A615" t="n">
        <v>201603</v>
      </c>
      <c r="B615" t="n">
        <v>12</v>
      </c>
      <c r="C615" t="inlineStr">
        <is>
          <t>POS</t>
        </is>
      </c>
      <c r="D615" t="inlineStr">
        <is>
          <t>Pháp</t>
        </is>
      </c>
      <c r="E615" t="inlineStr">
        <is>
          <t>Game &amp; Đồ chơi</t>
        </is>
      </c>
      <c r="F615" t="n">
        <v>410.62</v>
      </c>
      <c r="G615" t="n">
        <v>0</v>
      </c>
    </row>
    <row r="616">
      <c r="A616" t="n">
        <v>201603</v>
      </c>
      <c r="B616" t="n">
        <v>14</v>
      </c>
      <c r="C616" t="inlineStr">
        <is>
          <t>POS</t>
        </is>
      </c>
      <c r="D616" t="inlineStr">
        <is>
          <t>Pháp</t>
        </is>
      </c>
      <c r="E616" t="inlineStr">
        <is>
          <t>Game &amp; Đồ chơi</t>
        </is>
      </c>
      <c r="F616" t="n">
        <v>0</v>
      </c>
      <c r="G616" t="n">
        <v>56</v>
      </c>
    </row>
    <row r="617">
      <c r="A617" t="n">
        <v>201603</v>
      </c>
      <c r="B617" t="n">
        <v>19</v>
      </c>
      <c r="C617" t="inlineStr">
        <is>
          <t>POS</t>
        </is>
      </c>
      <c r="D617" t="inlineStr">
        <is>
          <t>Đức</t>
        </is>
      </c>
      <c r="E617" t="inlineStr">
        <is>
          <t>Máy ảnh</t>
        </is>
      </c>
      <c r="F617" t="n">
        <v>1190</v>
      </c>
      <c r="G617" t="n">
        <v>0</v>
      </c>
    </row>
    <row r="618">
      <c r="A618" t="n">
        <v>201603</v>
      </c>
      <c r="B618" t="n">
        <v>19</v>
      </c>
      <c r="C618" t="inlineStr">
        <is>
          <t>POS</t>
        </is>
      </c>
      <c r="D618" t="inlineStr">
        <is>
          <t>Đức</t>
        </is>
      </c>
      <c r="E618" t="inlineStr">
        <is>
          <t>Điện thoại</t>
        </is>
      </c>
      <c r="F618" t="n">
        <v>4.74</v>
      </c>
      <c r="G618" t="n">
        <v>0</v>
      </c>
    </row>
    <row r="619">
      <c r="A619" t="n">
        <v>201603</v>
      </c>
      <c r="B619" t="n">
        <v>19</v>
      </c>
      <c r="C619" t="inlineStr">
        <is>
          <t>POS</t>
        </is>
      </c>
      <c r="D619" t="inlineStr">
        <is>
          <t>Đức</t>
        </is>
      </c>
      <c r="E619" t="inlineStr">
        <is>
          <t>TV &amp; Video</t>
        </is>
      </c>
      <c r="F619" t="n">
        <v>838.98</v>
      </c>
      <c r="G619" t="n">
        <v>279.99</v>
      </c>
    </row>
    <row r="620">
      <c r="A620" t="n">
        <v>201603</v>
      </c>
      <c r="B620" t="n">
        <v>20</v>
      </c>
      <c r="C620" t="inlineStr">
        <is>
          <t>POS</t>
        </is>
      </c>
      <c r="D620" t="inlineStr">
        <is>
          <t>Đức</t>
        </is>
      </c>
      <c r="E620" t="inlineStr">
        <is>
          <t>Âm thanh</t>
        </is>
      </c>
      <c r="F620" t="n">
        <v>999.96</v>
      </c>
      <c r="G620" t="n">
        <v>0</v>
      </c>
    </row>
    <row r="621">
      <c r="A621" t="n">
        <v>201603</v>
      </c>
      <c r="B621" t="n">
        <v>20</v>
      </c>
      <c r="C621" t="inlineStr">
        <is>
          <t>POS</t>
        </is>
      </c>
      <c r="D621" t="inlineStr">
        <is>
          <t>Đức</t>
        </is>
      </c>
      <c r="E621" t="inlineStr">
        <is>
          <t>Nhạc, phim, sách nói</t>
        </is>
      </c>
      <c r="F621" t="n">
        <v>17.99</v>
      </c>
      <c r="G621" t="n">
        <v>0</v>
      </c>
    </row>
    <row r="622">
      <c r="A622" t="n">
        <v>201603</v>
      </c>
      <c r="B622" t="n">
        <v>24</v>
      </c>
      <c r="C622" t="inlineStr">
        <is>
          <t>POS</t>
        </is>
      </c>
      <c r="D622" t="inlineStr">
        <is>
          <t>Đức</t>
        </is>
      </c>
      <c r="E622" t="inlineStr">
        <is>
          <t>Âm thanh</t>
        </is>
      </c>
      <c r="F622" t="n">
        <v>415.97</v>
      </c>
      <c r="G622" t="n">
        <v>0</v>
      </c>
    </row>
    <row r="623">
      <c r="A623" t="n">
        <v>201603</v>
      </c>
      <c r="B623" t="n">
        <v>24</v>
      </c>
      <c r="C623" t="inlineStr">
        <is>
          <t>POS</t>
        </is>
      </c>
      <c r="D623" t="inlineStr">
        <is>
          <t>Đức</t>
        </is>
      </c>
      <c r="E623" t="inlineStr">
        <is>
          <t>Máy ảnh</t>
        </is>
      </c>
      <c r="F623" t="n">
        <v>1098.99</v>
      </c>
      <c r="G623" t="n">
        <v>0</v>
      </c>
    </row>
    <row r="624">
      <c r="A624" t="n">
        <v>201603</v>
      </c>
      <c r="B624" t="n">
        <v>28</v>
      </c>
      <c r="C624" t="inlineStr">
        <is>
          <t>POS</t>
        </is>
      </c>
      <c r="D624" t="inlineStr">
        <is>
          <t>Ý</t>
        </is>
      </c>
      <c r="E624" t="inlineStr">
        <is>
          <t>Máy ảnh</t>
        </is>
      </c>
      <c r="F624" t="n">
        <v>5913</v>
      </c>
      <c r="G624" t="n">
        <v>0</v>
      </c>
    </row>
    <row r="625">
      <c r="A625" t="n">
        <v>201603</v>
      </c>
      <c r="B625" t="n">
        <v>28</v>
      </c>
      <c r="C625" t="inlineStr">
        <is>
          <t>POS</t>
        </is>
      </c>
      <c r="D625" t="inlineStr">
        <is>
          <t>Ý</t>
        </is>
      </c>
      <c r="E625" t="inlineStr">
        <is>
          <t>Điện thoại</t>
        </is>
      </c>
      <c r="F625" t="n">
        <v>9.99</v>
      </c>
      <c r="G625" t="n">
        <v>0</v>
      </c>
    </row>
    <row r="626">
      <c r="A626" t="n">
        <v>201603</v>
      </c>
      <c r="B626" t="n">
        <v>28</v>
      </c>
      <c r="C626" t="inlineStr">
        <is>
          <t>POS</t>
        </is>
      </c>
      <c r="D626" t="inlineStr">
        <is>
          <t>Ý</t>
        </is>
      </c>
      <c r="E626" t="inlineStr">
        <is>
          <t>Máy tính</t>
        </is>
      </c>
      <c r="F626" t="n">
        <v>1838</v>
      </c>
      <c r="G626" t="n">
        <v>0</v>
      </c>
    </row>
    <row r="627">
      <c r="A627" t="n">
        <v>201603</v>
      </c>
      <c r="B627" t="n">
        <v>28</v>
      </c>
      <c r="C627" t="inlineStr">
        <is>
          <t>POS</t>
        </is>
      </c>
      <c r="D627" t="inlineStr">
        <is>
          <t>Ý</t>
        </is>
      </c>
      <c r="E627" t="inlineStr">
        <is>
          <t>Gia dụng</t>
        </is>
      </c>
      <c r="F627" t="n">
        <v>13922.42</v>
      </c>
      <c r="G627" t="n">
        <v>0</v>
      </c>
    </row>
    <row r="628">
      <c r="A628" t="n">
        <v>201603</v>
      </c>
      <c r="B628" t="n">
        <v>29</v>
      </c>
      <c r="C628" t="inlineStr">
        <is>
          <t>POS</t>
        </is>
      </c>
      <c r="D628" t="inlineStr">
        <is>
          <t>Ý</t>
        </is>
      </c>
      <c r="E628" t="inlineStr">
        <is>
          <t>Gia dụng</t>
        </is>
      </c>
      <c r="F628" t="n">
        <v>15589.97</v>
      </c>
      <c r="G628" t="n">
        <v>0</v>
      </c>
    </row>
    <row r="629">
      <c r="A629" t="n">
        <v>201603</v>
      </c>
      <c r="B629" t="n">
        <v>30</v>
      </c>
      <c r="C629" t="inlineStr">
        <is>
          <t>POS</t>
        </is>
      </c>
      <c r="D629" t="inlineStr">
        <is>
          <t>Ý</t>
        </is>
      </c>
      <c r="E629" t="inlineStr">
        <is>
          <t>Âm thanh</t>
        </is>
      </c>
      <c r="F629" t="n">
        <v>240</v>
      </c>
      <c r="G629" t="n">
        <v>120</v>
      </c>
    </row>
    <row r="630">
      <c r="A630" t="n">
        <v>201603</v>
      </c>
      <c r="B630" t="n">
        <v>30</v>
      </c>
      <c r="C630" t="inlineStr">
        <is>
          <t>POS</t>
        </is>
      </c>
      <c r="D630" t="inlineStr">
        <is>
          <t>Ý</t>
        </is>
      </c>
      <c r="E630" t="inlineStr">
        <is>
          <t>Máy ảnh</t>
        </is>
      </c>
      <c r="F630" t="n">
        <v>5314.72</v>
      </c>
      <c r="G630" t="n">
        <v>0</v>
      </c>
    </row>
    <row r="631">
      <c r="A631" t="n">
        <v>201603</v>
      </c>
      <c r="B631" t="n">
        <v>30</v>
      </c>
      <c r="C631" t="inlineStr">
        <is>
          <t>POS</t>
        </is>
      </c>
      <c r="D631" t="inlineStr">
        <is>
          <t>Ý</t>
        </is>
      </c>
      <c r="E631" t="inlineStr">
        <is>
          <t>Điện thoại</t>
        </is>
      </c>
      <c r="F631" t="n">
        <v>290</v>
      </c>
      <c r="G631" t="n">
        <v>0</v>
      </c>
    </row>
    <row r="632">
      <c r="A632" t="n">
        <v>201603</v>
      </c>
      <c r="B632" t="n">
        <v>30</v>
      </c>
      <c r="C632" t="inlineStr">
        <is>
          <t>POS</t>
        </is>
      </c>
      <c r="D632" t="inlineStr">
        <is>
          <t>Ý</t>
        </is>
      </c>
      <c r="E632" t="inlineStr">
        <is>
          <t>Game &amp; Đồ chơi</t>
        </is>
      </c>
      <c r="F632" t="n">
        <v>33.78</v>
      </c>
      <c r="G632" t="n">
        <v>0</v>
      </c>
    </row>
    <row r="633">
      <c r="A633" t="n">
        <v>201603</v>
      </c>
      <c r="B633" t="n">
        <v>30</v>
      </c>
      <c r="C633" t="inlineStr">
        <is>
          <t>POS</t>
        </is>
      </c>
      <c r="D633" t="inlineStr">
        <is>
          <t>Ý</t>
        </is>
      </c>
      <c r="E633" t="inlineStr">
        <is>
          <t>Gia dụng</t>
        </is>
      </c>
      <c r="F633" t="n">
        <v>6131.98</v>
      </c>
      <c r="G633" t="n">
        <v>3199.99</v>
      </c>
    </row>
    <row r="634">
      <c r="A634" t="n">
        <v>201603</v>
      </c>
      <c r="B634" t="n">
        <v>30</v>
      </c>
      <c r="C634" t="inlineStr">
        <is>
          <t>POS</t>
        </is>
      </c>
      <c r="D634" t="inlineStr">
        <is>
          <t>Ý</t>
        </is>
      </c>
      <c r="E634" t="inlineStr">
        <is>
          <t>Nhạc, phim, sách nói</t>
        </is>
      </c>
      <c r="F634" t="n">
        <v>1335.86</v>
      </c>
      <c r="G634" t="n">
        <v>0</v>
      </c>
    </row>
    <row r="635">
      <c r="A635" t="n">
        <v>201603</v>
      </c>
      <c r="B635" t="n">
        <v>30</v>
      </c>
      <c r="C635" t="inlineStr">
        <is>
          <t>POS</t>
        </is>
      </c>
      <c r="D635" t="inlineStr">
        <is>
          <t>Ý</t>
        </is>
      </c>
      <c r="E635" t="inlineStr">
        <is>
          <t>TV &amp; Video</t>
        </is>
      </c>
      <c r="F635" t="n">
        <v>1796.91</v>
      </c>
      <c r="G635" t="n">
        <v>0</v>
      </c>
    </row>
    <row r="636">
      <c r="A636" t="n">
        <v>201603</v>
      </c>
      <c r="B636" t="n">
        <v>31</v>
      </c>
      <c r="C636" t="inlineStr">
        <is>
          <t>POS</t>
        </is>
      </c>
      <c r="D636" t="inlineStr">
        <is>
          <t>Hà Lan</t>
        </is>
      </c>
      <c r="E636" t="inlineStr">
        <is>
          <t>Máy tính</t>
        </is>
      </c>
      <c r="F636" t="n">
        <v>0</v>
      </c>
      <c r="G636" t="n">
        <v>369</v>
      </c>
    </row>
    <row r="637">
      <c r="A637" t="n">
        <v>201603</v>
      </c>
      <c r="B637" t="n">
        <v>32</v>
      </c>
      <c r="C637" t="inlineStr">
        <is>
          <t>POS</t>
        </is>
      </c>
      <c r="D637" t="inlineStr">
        <is>
          <t>Hà Lan</t>
        </is>
      </c>
      <c r="E637" t="inlineStr">
        <is>
          <t>Máy ảnh</t>
        </is>
      </c>
      <c r="F637" t="n">
        <v>1512</v>
      </c>
      <c r="G637" t="n">
        <v>0</v>
      </c>
    </row>
    <row r="638">
      <c r="A638" t="n">
        <v>201603</v>
      </c>
      <c r="B638" t="n">
        <v>32</v>
      </c>
      <c r="C638" t="inlineStr">
        <is>
          <t>POS</t>
        </is>
      </c>
      <c r="D638" t="inlineStr">
        <is>
          <t>Hà Lan</t>
        </is>
      </c>
      <c r="E638" t="inlineStr">
        <is>
          <t>Điện thoại</t>
        </is>
      </c>
      <c r="F638" t="n">
        <v>576</v>
      </c>
      <c r="G638" t="n">
        <v>0</v>
      </c>
    </row>
    <row r="639">
      <c r="A639" t="n">
        <v>201603</v>
      </c>
      <c r="B639" t="n">
        <v>32</v>
      </c>
      <c r="C639" t="inlineStr">
        <is>
          <t>POS</t>
        </is>
      </c>
      <c r="D639" t="inlineStr">
        <is>
          <t>Hà Lan</t>
        </is>
      </c>
      <c r="E639" t="inlineStr">
        <is>
          <t>Gia dụng</t>
        </is>
      </c>
      <c r="F639" t="n">
        <v>89.97</v>
      </c>
      <c r="G639" t="n">
        <v>0</v>
      </c>
    </row>
    <row r="640">
      <c r="A640" t="n">
        <v>201603</v>
      </c>
      <c r="B640" t="n">
        <v>32</v>
      </c>
      <c r="C640" t="inlineStr">
        <is>
          <t>POS</t>
        </is>
      </c>
      <c r="D640" t="inlineStr">
        <is>
          <t>Hà Lan</t>
        </is>
      </c>
      <c r="E640" t="inlineStr">
        <is>
          <t>TV &amp; Video</t>
        </is>
      </c>
      <c r="F640" t="n">
        <v>1184.97</v>
      </c>
      <c r="G640" t="n">
        <v>0</v>
      </c>
    </row>
    <row r="641">
      <c r="A641" t="n">
        <v>201603</v>
      </c>
      <c r="B641" t="n">
        <v>33</v>
      </c>
      <c r="C641" t="inlineStr">
        <is>
          <t>POS</t>
        </is>
      </c>
      <c r="D641" t="inlineStr">
        <is>
          <t>Hà Lan</t>
        </is>
      </c>
      <c r="E641" t="inlineStr">
        <is>
          <t>Điện thoại</t>
        </is>
      </c>
      <c r="F641" t="n">
        <v>796</v>
      </c>
      <c r="G641" t="n">
        <v>0</v>
      </c>
    </row>
    <row r="642">
      <c r="A642" t="n">
        <v>201603</v>
      </c>
      <c r="B642" t="n">
        <v>33</v>
      </c>
      <c r="C642" t="inlineStr">
        <is>
          <t>POS</t>
        </is>
      </c>
      <c r="D642" t="inlineStr">
        <is>
          <t>Hà Lan</t>
        </is>
      </c>
      <c r="E642" t="inlineStr">
        <is>
          <t>Máy tính</t>
        </is>
      </c>
      <c r="F642" t="n">
        <v>0</v>
      </c>
      <c r="G642" t="n">
        <v>3876</v>
      </c>
    </row>
    <row r="643">
      <c r="A643" t="n">
        <v>201603</v>
      </c>
      <c r="B643" t="n">
        <v>33</v>
      </c>
      <c r="C643" t="inlineStr">
        <is>
          <t>POS</t>
        </is>
      </c>
      <c r="D643" t="inlineStr">
        <is>
          <t>Hà Lan</t>
        </is>
      </c>
      <c r="E643" t="inlineStr">
        <is>
          <t>Gia dụng</t>
        </is>
      </c>
      <c r="F643" t="n">
        <v>0</v>
      </c>
      <c r="G643" t="n">
        <v>279.98</v>
      </c>
    </row>
    <row r="644">
      <c r="A644" t="n">
        <v>201603</v>
      </c>
      <c r="B644" t="n">
        <v>34</v>
      </c>
      <c r="C644" t="inlineStr">
        <is>
          <t>POS</t>
        </is>
      </c>
      <c r="D644" t="inlineStr">
        <is>
          <t>Hà Lan</t>
        </is>
      </c>
      <c r="E644" t="inlineStr">
        <is>
          <t>Âm thanh</t>
        </is>
      </c>
      <c r="F644" t="n">
        <v>269.6</v>
      </c>
      <c r="G644" t="n">
        <v>0</v>
      </c>
    </row>
    <row r="645">
      <c r="A645" t="n">
        <v>201603</v>
      </c>
      <c r="B645" t="n">
        <v>34</v>
      </c>
      <c r="C645" t="inlineStr">
        <is>
          <t>POS</t>
        </is>
      </c>
      <c r="D645" t="inlineStr">
        <is>
          <t>Hà Lan</t>
        </is>
      </c>
      <c r="E645" t="inlineStr">
        <is>
          <t>Máy ảnh</t>
        </is>
      </c>
      <c r="F645" t="n">
        <v>1965</v>
      </c>
      <c r="G645" t="n">
        <v>0</v>
      </c>
    </row>
    <row r="646">
      <c r="A646" t="n">
        <v>201603</v>
      </c>
      <c r="B646" t="n">
        <v>34</v>
      </c>
      <c r="C646" t="inlineStr">
        <is>
          <t>POS</t>
        </is>
      </c>
      <c r="D646" t="inlineStr">
        <is>
          <t>Hà Lan</t>
        </is>
      </c>
      <c r="E646" t="inlineStr">
        <is>
          <t>Game &amp; Đồ chơi</t>
        </is>
      </c>
      <c r="F646" t="n">
        <v>8.880000000000001</v>
      </c>
      <c r="G646" t="n">
        <v>0</v>
      </c>
    </row>
    <row r="647">
      <c r="A647" t="n">
        <v>201603</v>
      </c>
      <c r="B647" t="n">
        <v>34</v>
      </c>
      <c r="C647" t="inlineStr">
        <is>
          <t>POS</t>
        </is>
      </c>
      <c r="D647" t="inlineStr">
        <is>
          <t>Hà Lan</t>
        </is>
      </c>
      <c r="E647" t="inlineStr">
        <is>
          <t>Gia dụng</t>
        </is>
      </c>
      <c r="F647" t="n">
        <v>8250</v>
      </c>
      <c r="G647" t="n">
        <v>0</v>
      </c>
    </row>
    <row r="648">
      <c r="A648" t="n">
        <v>201603</v>
      </c>
      <c r="B648" t="n">
        <v>34</v>
      </c>
      <c r="C648" t="inlineStr">
        <is>
          <t>POS</t>
        </is>
      </c>
      <c r="D648" t="inlineStr">
        <is>
          <t>Hà Lan</t>
        </is>
      </c>
      <c r="E648" t="inlineStr">
        <is>
          <t>Nhạc, phim, sách nói</t>
        </is>
      </c>
      <c r="F648" t="n">
        <v>779.97</v>
      </c>
      <c r="G648" t="n">
        <v>0</v>
      </c>
    </row>
    <row r="649">
      <c r="A649" t="n">
        <v>201603</v>
      </c>
      <c r="B649" t="n">
        <v>36</v>
      </c>
      <c r="C649" t="inlineStr">
        <is>
          <t>POS</t>
        </is>
      </c>
      <c r="D649" t="inlineStr">
        <is>
          <t>Anh</t>
        </is>
      </c>
      <c r="E649" t="inlineStr">
        <is>
          <t>Âm thanh</t>
        </is>
      </c>
      <c r="F649" t="n">
        <v>749.75</v>
      </c>
      <c r="G649" t="n">
        <v>0</v>
      </c>
    </row>
    <row r="650">
      <c r="A650" t="n">
        <v>201603</v>
      </c>
      <c r="B650" t="n">
        <v>36</v>
      </c>
      <c r="C650" t="inlineStr">
        <is>
          <t>POS</t>
        </is>
      </c>
      <c r="D650" t="inlineStr">
        <is>
          <t>Anh</t>
        </is>
      </c>
      <c r="E650" t="inlineStr">
        <is>
          <t>Điện thoại</t>
        </is>
      </c>
      <c r="F650" t="n">
        <v>952</v>
      </c>
      <c r="G650" t="n">
        <v>0</v>
      </c>
    </row>
    <row r="651">
      <c r="A651" t="n">
        <v>201603</v>
      </c>
      <c r="B651" t="n">
        <v>36</v>
      </c>
      <c r="C651" t="inlineStr">
        <is>
          <t>POS</t>
        </is>
      </c>
      <c r="D651" t="inlineStr">
        <is>
          <t>Anh</t>
        </is>
      </c>
      <c r="E651" t="inlineStr">
        <is>
          <t>Nhạc, phim, sách nói</t>
        </is>
      </c>
      <c r="F651" t="n">
        <v>1633.98</v>
      </c>
      <c r="G651" t="n">
        <v>0</v>
      </c>
    </row>
    <row r="652">
      <c r="A652" t="n">
        <v>201603</v>
      </c>
      <c r="B652" t="n">
        <v>36</v>
      </c>
      <c r="C652" t="inlineStr">
        <is>
          <t>POS</t>
        </is>
      </c>
      <c r="D652" t="inlineStr">
        <is>
          <t>Anh</t>
        </is>
      </c>
      <c r="E652" t="inlineStr">
        <is>
          <t>TV &amp; Video</t>
        </is>
      </c>
      <c r="F652" t="n">
        <v>499.99</v>
      </c>
      <c r="G652" t="n">
        <v>0</v>
      </c>
    </row>
    <row r="653">
      <c r="A653" t="n">
        <v>201603</v>
      </c>
      <c r="B653" t="n">
        <v>37</v>
      </c>
      <c r="C653" t="inlineStr">
        <is>
          <t>POS</t>
        </is>
      </c>
      <c r="D653" t="inlineStr">
        <is>
          <t>Anh</t>
        </is>
      </c>
      <c r="E653" t="inlineStr">
        <is>
          <t>Điện thoại</t>
        </is>
      </c>
      <c r="F653" t="n">
        <v>80.38</v>
      </c>
      <c r="G653" t="n">
        <v>0</v>
      </c>
    </row>
    <row r="654">
      <c r="A654" t="n">
        <v>201603</v>
      </c>
      <c r="B654" t="n">
        <v>37</v>
      </c>
      <c r="C654" t="inlineStr">
        <is>
          <t>POS</t>
        </is>
      </c>
      <c r="D654" t="inlineStr">
        <is>
          <t>Anh</t>
        </is>
      </c>
      <c r="E654" t="inlineStr">
        <is>
          <t>Gia dụng</t>
        </is>
      </c>
      <c r="F654" t="n">
        <v>1114.95</v>
      </c>
      <c r="G654" t="n">
        <v>0</v>
      </c>
    </row>
    <row r="655">
      <c r="A655" t="n">
        <v>201603</v>
      </c>
      <c r="B655" t="n">
        <v>37</v>
      </c>
      <c r="C655" t="inlineStr">
        <is>
          <t>POS</t>
        </is>
      </c>
      <c r="D655" t="inlineStr">
        <is>
          <t>Anh</t>
        </is>
      </c>
      <c r="E655" t="inlineStr">
        <is>
          <t>Nhạc, phim, sách nói</t>
        </is>
      </c>
      <c r="F655" t="n">
        <v>2772.54</v>
      </c>
      <c r="G655" t="n">
        <v>0</v>
      </c>
    </row>
    <row r="656">
      <c r="A656" t="n">
        <v>201603</v>
      </c>
      <c r="B656" t="n">
        <v>38</v>
      </c>
      <c r="C656" t="inlineStr">
        <is>
          <t>POS</t>
        </is>
      </c>
      <c r="D656" t="inlineStr">
        <is>
          <t>Anh</t>
        </is>
      </c>
      <c r="E656" t="inlineStr">
        <is>
          <t>Âm thanh</t>
        </is>
      </c>
      <c r="F656" t="n">
        <v>502.1</v>
      </c>
      <c r="G656" t="n">
        <v>0</v>
      </c>
    </row>
    <row r="657">
      <c r="A657" t="n">
        <v>201603</v>
      </c>
      <c r="B657" t="n">
        <v>38</v>
      </c>
      <c r="C657" t="inlineStr">
        <is>
          <t>POS</t>
        </is>
      </c>
      <c r="D657" t="inlineStr">
        <is>
          <t>Anh</t>
        </is>
      </c>
      <c r="E657" t="inlineStr">
        <is>
          <t>Máy ảnh</t>
        </is>
      </c>
      <c r="F657" t="n">
        <v>2300</v>
      </c>
      <c r="G657" t="n">
        <v>0</v>
      </c>
    </row>
    <row r="658">
      <c r="A658" t="n">
        <v>201603</v>
      </c>
      <c r="B658" t="n">
        <v>38</v>
      </c>
      <c r="C658" t="inlineStr">
        <is>
          <t>POS</t>
        </is>
      </c>
      <c r="D658" t="inlineStr">
        <is>
          <t>Anh</t>
        </is>
      </c>
      <c r="E658" t="inlineStr">
        <is>
          <t>Máy tính</t>
        </is>
      </c>
      <c r="F658" t="n">
        <v>99</v>
      </c>
      <c r="G658" t="n">
        <v>0</v>
      </c>
    </row>
    <row r="659">
      <c r="A659" t="n">
        <v>201603</v>
      </c>
      <c r="B659" t="n">
        <v>38</v>
      </c>
      <c r="C659" t="inlineStr">
        <is>
          <t>POS</t>
        </is>
      </c>
      <c r="D659" t="inlineStr">
        <is>
          <t>Anh</t>
        </is>
      </c>
      <c r="E659" t="inlineStr">
        <is>
          <t>Game &amp; Đồ chơi</t>
        </is>
      </c>
      <c r="F659" t="n">
        <v>20.47</v>
      </c>
      <c r="G659" t="n">
        <v>0</v>
      </c>
    </row>
    <row r="660">
      <c r="A660" t="n">
        <v>201603</v>
      </c>
      <c r="B660" t="n">
        <v>38</v>
      </c>
      <c r="C660" t="inlineStr">
        <is>
          <t>POS</t>
        </is>
      </c>
      <c r="D660" t="inlineStr">
        <is>
          <t>Anh</t>
        </is>
      </c>
      <c r="E660" t="inlineStr">
        <is>
          <t>Nhạc, phim, sách nói</t>
        </is>
      </c>
      <c r="F660" t="n">
        <v>438</v>
      </c>
      <c r="G660" t="n">
        <v>0</v>
      </c>
    </row>
    <row r="661">
      <c r="A661" t="n">
        <v>201603</v>
      </c>
      <c r="B661" t="n">
        <v>38</v>
      </c>
      <c r="C661" t="inlineStr">
        <is>
          <t>POS</t>
        </is>
      </c>
      <c r="D661" t="inlineStr">
        <is>
          <t>Anh</t>
        </is>
      </c>
      <c r="E661" t="inlineStr">
        <is>
          <t>TV &amp; Video</t>
        </is>
      </c>
      <c r="F661" t="n">
        <v>2965.99</v>
      </c>
      <c r="G661" t="n">
        <v>0</v>
      </c>
    </row>
    <row r="662">
      <c r="A662" t="n">
        <v>201603</v>
      </c>
      <c r="B662" t="n">
        <v>39</v>
      </c>
      <c r="C662" t="inlineStr">
        <is>
          <t>POS</t>
        </is>
      </c>
      <c r="D662" t="inlineStr">
        <is>
          <t>Anh</t>
        </is>
      </c>
      <c r="E662" t="inlineStr">
        <is>
          <t>Âm thanh</t>
        </is>
      </c>
      <c r="F662" t="n">
        <v>3530.14</v>
      </c>
      <c r="G662" t="n">
        <v>0</v>
      </c>
    </row>
    <row r="663">
      <c r="A663" t="n">
        <v>201603</v>
      </c>
      <c r="B663" t="n">
        <v>39</v>
      </c>
      <c r="C663" t="inlineStr">
        <is>
          <t>POS</t>
        </is>
      </c>
      <c r="D663" t="inlineStr">
        <is>
          <t>Anh</t>
        </is>
      </c>
      <c r="E663" t="inlineStr">
        <is>
          <t>Máy ảnh</t>
        </is>
      </c>
      <c r="F663" t="n">
        <v>2770</v>
      </c>
      <c r="G663" t="n">
        <v>0</v>
      </c>
    </row>
    <row r="664">
      <c r="A664" t="n">
        <v>201603</v>
      </c>
      <c r="B664" t="n">
        <v>39</v>
      </c>
      <c r="C664" t="inlineStr">
        <is>
          <t>POS</t>
        </is>
      </c>
      <c r="D664" t="inlineStr">
        <is>
          <t>Anh</t>
        </is>
      </c>
      <c r="E664" t="inlineStr">
        <is>
          <t>Điện thoại</t>
        </is>
      </c>
      <c r="F664" t="n">
        <v>2726.96</v>
      </c>
      <c r="G664" t="n">
        <v>259.98</v>
      </c>
    </row>
    <row r="665">
      <c r="A665" t="n">
        <v>201603</v>
      </c>
      <c r="B665" t="n">
        <v>39</v>
      </c>
      <c r="C665" t="inlineStr">
        <is>
          <t>POS</t>
        </is>
      </c>
      <c r="D665" t="inlineStr">
        <is>
          <t>Anh</t>
        </is>
      </c>
      <c r="E665" t="inlineStr">
        <is>
          <t>Game &amp; Đồ chơi</t>
        </is>
      </c>
      <c r="F665" t="n">
        <v>504.67</v>
      </c>
      <c r="G665" t="n">
        <v>0</v>
      </c>
    </row>
    <row r="666">
      <c r="A666" t="n">
        <v>201603</v>
      </c>
      <c r="B666" t="n">
        <v>39</v>
      </c>
      <c r="C666" t="inlineStr">
        <is>
          <t>POS</t>
        </is>
      </c>
      <c r="D666" t="inlineStr">
        <is>
          <t>Anh</t>
        </is>
      </c>
      <c r="E666" t="inlineStr">
        <is>
          <t>Gia dụng</t>
        </is>
      </c>
      <c r="F666" t="n">
        <v>1399.93</v>
      </c>
      <c r="G666" t="n">
        <v>0</v>
      </c>
    </row>
    <row r="667">
      <c r="A667" t="n">
        <v>201603</v>
      </c>
      <c r="B667" t="n">
        <v>39</v>
      </c>
      <c r="C667" t="inlineStr">
        <is>
          <t>POS</t>
        </is>
      </c>
      <c r="D667" t="inlineStr">
        <is>
          <t>Anh</t>
        </is>
      </c>
      <c r="E667" t="inlineStr">
        <is>
          <t>Nhạc, phim, sách nói</t>
        </is>
      </c>
      <c r="F667" t="n">
        <v>377.97</v>
      </c>
      <c r="G667" t="n">
        <v>0</v>
      </c>
    </row>
    <row r="668">
      <c r="A668" t="n">
        <v>201603</v>
      </c>
      <c r="B668" t="n">
        <v>40</v>
      </c>
      <c r="C668" t="inlineStr">
        <is>
          <t>POS</t>
        </is>
      </c>
      <c r="D668" t="inlineStr">
        <is>
          <t>Anh</t>
        </is>
      </c>
      <c r="E668" t="inlineStr">
        <is>
          <t>Máy ảnh</t>
        </is>
      </c>
      <c r="F668" t="n">
        <v>624</v>
      </c>
      <c r="G668" t="n">
        <v>0</v>
      </c>
    </row>
    <row r="669">
      <c r="A669" t="n">
        <v>201603</v>
      </c>
      <c r="B669" t="n">
        <v>41</v>
      </c>
      <c r="C669" t="inlineStr">
        <is>
          <t>POS</t>
        </is>
      </c>
      <c r="D669" t="inlineStr">
        <is>
          <t>Anh</t>
        </is>
      </c>
      <c r="E669" t="inlineStr">
        <is>
          <t>Máy tính</t>
        </is>
      </c>
      <c r="F669" t="n">
        <v>219.95</v>
      </c>
      <c r="G669" t="n">
        <v>0</v>
      </c>
    </row>
    <row r="670">
      <c r="A670" t="n">
        <v>201603</v>
      </c>
      <c r="B670" t="n">
        <v>41</v>
      </c>
      <c r="C670" t="inlineStr">
        <is>
          <t>POS</t>
        </is>
      </c>
      <c r="D670" t="inlineStr">
        <is>
          <t>Anh</t>
        </is>
      </c>
      <c r="E670" t="inlineStr">
        <is>
          <t>Gia dụng</t>
        </is>
      </c>
      <c r="F670" t="n">
        <v>299.99</v>
      </c>
      <c r="G670" t="n">
        <v>0</v>
      </c>
    </row>
    <row r="671">
      <c r="A671" t="n">
        <v>201603</v>
      </c>
      <c r="B671" t="n">
        <v>42</v>
      </c>
      <c r="C671" t="inlineStr">
        <is>
          <t>POS</t>
        </is>
      </c>
      <c r="D671" t="inlineStr">
        <is>
          <t>Anh</t>
        </is>
      </c>
      <c r="E671" t="inlineStr">
        <is>
          <t>Máy ảnh</t>
        </is>
      </c>
      <c r="F671" t="n">
        <v>3596.2</v>
      </c>
      <c r="G671" t="n">
        <v>0</v>
      </c>
    </row>
    <row r="672">
      <c r="A672" t="n">
        <v>201603</v>
      </c>
      <c r="B672" t="n">
        <v>42</v>
      </c>
      <c r="C672" t="inlineStr">
        <is>
          <t>POS</t>
        </is>
      </c>
      <c r="D672" t="inlineStr">
        <is>
          <t>Anh</t>
        </is>
      </c>
      <c r="E672" t="inlineStr">
        <is>
          <t>Gia dụng</t>
        </is>
      </c>
      <c r="F672" t="n">
        <v>210</v>
      </c>
      <c r="G672" t="n">
        <v>0</v>
      </c>
    </row>
    <row r="673">
      <c r="A673" t="n">
        <v>201603</v>
      </c>
      <c r="B673" t="n">
        <v>42</v>
      </c>
      <c r="C673" t="inlineStr">
        <is>
          <t>POS</t>
        </is>
      </c>
      <c r="D673" t="inlineStr">
        <is>
          <t>Anh</t>
        </is>
      </c>
      <c r="E673" t="inlineStr">
        <is>
          <t>Nhạc, phim, sách nói</t>
        </is>
      </c>
      <c r="F673" t="n">
        <v>13.89</v>
      </c>
      <c r="G673" t="n">
        <v>0</v>
      </c>
    </row>
    <row r="674">
      <c r="A674" t="n">
        <v>201603</v>
      </c>
      <c r="B674" t="n">
        <v>42</v>
      </c>
      <c r="C674" t="inlineStr">
        <is>
          <t>POS</t>
        </is>
      </c>
      <c r="D674" t="inlineStr">
        <is>
          <t>Anh</t>
        </is>
      </c>
      <c r="E674" t="inlineStr">
        <is>
          <t>TV &amp; Video</t>
        </is>
      </c>
      <c r="F674" t="n">
        <v>1716</v>
      </c>
      <c r="G674" t="n">
        <v>0</v>
      </c>
    </row>
    <row r="675">
      <c r="A675" t="n">
        <v>201603</v>
      </c>
      <c r="B675" t="n">
        <v>43</v>
      </c>
      <c r="C675" t="inlineStr">
        <is>
          <t>POS</t>
        </is>
      </c>
      <c r="D675" t="inlineStr">
        <is>
          <t>Mỹ</t>
        </is>
      </c>
      <c r="E675" t="inlineStr">
        <is>
          <t>Âm thanh</t>
        </is>
      </c>
      <c r="F675" t="n">
        <v>336.55</v>
      </c>
      <c r="G675" t="n">
        <v>0</v>
      </c>
    </row>
    <row r="676">
      <c r="A676" t="n">
        <v>201603</v>
      </c>
      <c r="B676" t="n">
        <v>43</v>
      </c>
      <c r="C676" t="inlineStr">
        <is>
          <t>POS</t>
        </is>
      </c>
      <c r="D676" t="inlineStr">
        <is>
          <t>Mỹ</t>
        </is>
      </c>
      <c r="E676" t="inlineStr">
        <is>
          <t>Máy ảnh</t>
        </is>
      </c>
      <c r="F676" t="n">
        <v>3942</v>
      </c>
      <c r="G676" t="n">
        <v>0</v>
      </c>
    </row>
    <row r="677">
      <c r="A677" t="n">
        <v>201603</v>
      </c>
      <c r="B677" t="n">
        <v>43</v>
      </c>
      <c r="C677" t="inlineStr">
        <is>
          <t>POS</t>
        </is>
      </c>
      <c r="D677" t="inlineStr">
        <is>
          <t>Mỹ</t>
        </is>
      </c>
      <c r="E677" t="inlineStr">
        <is>
          <t>Game &amp; Đồ chơi</t>
        </is>
      </c>
      <c r="F677" t="n">
        <v>86</v>
      </c>
      <c r="G677" t="n">
        <v>280.52</v>
      </c>
    </row>
    <row r="678">
      <c r="A678" t="n">
        <v>201603</v>
      </c>
      <c r="B678" t="n">
        <v>43</v>
      </c>
      <c r="C678" t="inlineStr">
        <is>
          <t>POS</t>
        </is>
      </c>
      <c r="D678" t="inlineStr">
        <is>
          <t>Mỹ</t>
        </is>
      </c>
      <c r="E678" t="inlineStr">
        <is>
          <t>Nhạc, phim, sách nói</t>
        </is>
      </c>
      <c r="F678" t="n">
        <v>17.99</v>
      </c>
      <c r="G678" t="n">
        <v>0</v>
      </c>
    </row>
    <row r="679">
      <c r="A679" t="n">
        <v>201603</v>
      </c>
      <c r="B679" t="n">
        <v>45</v>
      </c>
      <c r="C679" t="inlineStr">
        <is>
          <t>POS</t>
        </is>
      </c>
      <c r="D679" t="inlineStr">
        <is>
          <t>Mỹ</t>
        </is>
      </c>
      <c r="E679" t="inlineStr">
        <is>
          <t>Âm thanh</t>
        </is>
      </c>
      <c r="F679" t="n">
        <v>888</v>
      </c>
      <c r="G679" t="n">
        <v>199.9</v>
      </c>
    </row>
    <row r="680">
      <c r="A680" t="n">
        <v>201603</v>
      </c>
      <c r="B680" t="n">
        <v>45</v>
      </c>
      <c r="C680" t="inlineStr">
        <is>
          <t>POS</t>
        </is>
      </c>
      <c r="D680" t="inlineStr">
        <is>
          <t>Mỹ</t>
        </is>
      </c>
      <c r="E680" t="inlineStr">
        <is>
          <t>Máy ảnh</t>
        </is>
      </c>
      <c r="F680" t="n">
        <v>8976</v>
      </c>
      <c r="G680" t="n">
        <v>0</v>
      </c>
    </row>
    <row r="681">
      <c r="A681" t="n">
        <v>201603</v>
      </c>
      <c r="B681" t="n">
        <v>45</v>
      </c>
      <c r="C681" t="inlineStr">
        <is>
          <t>POS</t>
        </is>
      </c>
      <c r="D681" t="inlineStr">
        <is>
          <t>Mỹ</t>
        </is>
      </c>
      <c r="E681" t="inlineStr">
        <is>
          <t>Điện thoại</t>
        </is>
      </c>
      <c r="F681" t="n">
        <v>897</v>
      </c>
      <c r="G681" t="n">
        <v>0</v>
      </c>
    </row>
    <row r="682">
      <c r="A682" t="n">
        <v>201603</v>
      </c>
      <c r="B682" t="n">
        <v>45</v>
      </c>
      <c r="C682" t="inlineStr">
        <is>
          <t>POS</t>
        </is>
      </c>
      <c r="D682" t="inlineStr">
        <is>
          <t>Mỹ</t>
        </is>
      </c>
      <c r="E682" t="inlineStr">
        <is>
          <t>Máy tính</t>
        </is>
      </c>
      <c r="F682" t="n">
        <v>1149.5</v>
      </c>
      <c r="G682" t="n">
        <v>0</v>
      </c>
    </row>
    <row r="683">
      <c r="A683" t="n">
        <v>201603</v>
      </c>
      <c r="B683" t="n">
        <v>45</v>
      </c>
      <c r="C683" t="inlineStr">
        <is>
          <t>POS</t>
        </is>
      </c>
      <c r="D683" t="inlineStr">
        <is>
          <t>Mỹ</t>
        </is>
      </c>
      <c r="E683" t="inlineStr">
        <is>
          <t>Game &amp; Đồ chơi</t>
        </is>
      </c>
      <c r="F683" t="n">
        <v>26.97</v>
      </c>
      <c r="G683" t="n">
        <v>0</v>
      </c>
    </row>
    <row r="684">
      <c r="A684" t="n">
        <v>201603</v>
      </c>
      <c r="B684" t="n">
        <v>45</v>
      </c>
      <c r="C684" t="inlineStr">
        <is>
          <t>POS</t>
        </is>
      </c>
      <c r="D684" t="inlineStr">
        <is>
          <t>Mỹ</t>
        </is>
      </c>
      <c r="E684" t="inlineStr">
        <is>
          <t>Gia dụng</t>
        </is>
      </c>
      <c r="F684" t="n">
        <v>1561.84</v>
      </c>
      <c r="G684" t="n">
        <v>139.99</v>
      </c>
    </row>
    <row r="685">
      <c r="A685" t="n">
        <v>201603</v>
      </c>
      <c r="B685" t="n">
        <v>45</v>
      </c>
      <c r="C685" t="inlineStr">
        <is>
          <t>POS</t>
        </is>
      </c>
      <c r="D685" t="inlineStr">
        <is>
          <t>Mỹ</t>
        </is>
      </c>
      <c r="E685" t="inlineStr">
        <is>
          <t>Nhạc, phim, sách nói</t>
        </is>
      </c>
      <c r="F685" t="n">
        <v>113.98</v>
      </c>
      <c r="G685" t="n">
        <v>0</v>
      </c>
    </row>
    <row r="686">
      <c r="A686" t="n">
        <v>201603</v>
      </c>
      <c r="B686" t="n">
        <v>45</v>
      </c>
      <c r="C686" t="inlineStr">
        <is>
          <t>POS</t>
        </is>
      </c>
      <c r="D686" t="inlineStr">
        <is>
          <t>Mỹ</t>
        </is>
      </c>
      <c r="E686" t="inlineStr">
        <is>
          <t>TV &amp; Video</t>
        </is>
      </c>
      <c r="F686" t="n">
        <v>1080</v>
      </c>
      <c r="G686" t="n">
        <v>0</v>
      </c>
    </row>
    <row r="687">
      <c r="A687" t="n">
        <v>201603</v>
      </c>
      <c r="B687" t="n">
        <v>47</v>
      </c>
      <c r="C687" t="inlineStr">
        <is>
          <t>POS</t>
        </is>
      </c>
      <c r="D687" t="inlineStr">
        <is>
          <t>Mỹ</t>
        </is>
      </c>
      <c r="E687" t="inlineStr">
        <is>
          <t>Máy tính</t>
        </is>
      </c>
      <c r="F687" t="n">
        <v>269.1</v>
      </c>
      <c r="G687" t="n">
        <v>0</v>
      </c>
    </row>
    <row r="688">
      <c r="A688" t="n">
        <v>201603</v>
      </c>
      <c r="B688" t="n">
        <v>47</v>
      </c>
      <c r="C688" t="inlineStr">
        <is>
          <t>POS</t>
        </is>
      </c>
      <c r="D688" t="inlineStr">
        <is>
          <t>Mỹ</t>
        </is>
      </c>
      <c r="E688" t="inlineStr">
        <is>
          <t>Gia dụng</t>
        </is>
      </c>
      <c r="F688" t="n">
        <v>163</v>
      </c>
      <c r="G688" t="n">
        <v>0</v>
      </c>
    </row>
    <row r="689">
      <c r="A689" t="n">
        <v>201603</v>
      </c>
      <c r="B689" t="n">
        <v>47</v>
      </c>
      <c r="C689" t="inlineStr">
        <is>
          <t>POS</t>
        </is>
      </c>
      <c r="D689" t="inlineStr">
        <is>
          <t>Mỹ</t>
        </is>
      </c>
      <c r="E689" t="inlineStr">
        <is>
          <t>Nhạc, phim, sách nói</t>
        </is>
      </c>
      <c r="F689" t="n">
        <v>0</v>
      </c>
      <c r="G689" t="n">
        <v>359.98</v>
      </c>
    </row>
    <row r="690">
      <c r="A690" t="n">
        <v>201603</v>
      </c>
      <c r="B690" t="n">
        <v>48</v>
      </c>
      <c r="C690" t="inlineStr">
        <is>
          <t>POS</t>
        </is>
      </c>
      <c r="D690" t="inlineStr">
        <is>
          <t>Mỹ</t>
        </is>
      </c>
      <c r="E690" t="inlineStr">
        <is>
          <t>Âm thanh</t>
        </is>
      </c>
      <c r="F690" t="n">
        <v>2094.61</v>
      </c>
      <c r="G690" t="n">
        <v>0</v>
      </c>
    </row>
    <row r="691">
      <c r="A691" t="n">
        <v>201603</v>
      </c>
      <c r="B691" t="n">
        <v>48</v>
      </c>
      <c r="C691" t="inlineStr">
        <is>
          <t>POS</t>
        </is>
      </c>
      <c r="D691" t="inlineStr">
        <is>
          <t>Mỹ</t>
        </is>
      </c>
      <c r="E691" t="inlineStr">
        <is>
          <t>Máy ảnh</t>
        </is>
      </c>
      <c r="F691" t="n">
        <v>6828</v>
      </c>
      <c r="G691" t="n">
        <v>0</v>
      </c>
    </row>
    <row r="692">
      <c r="A692" t="n">
        <v>201603</v>
      </c>
      <c r="B692" t="n">
        <v>48</v>
      </c>
      <c r="C692" t="inlineStr">
        <is>
          <t>POS</t>
        </is>
      </c>
      <c r="D692" t="inlineStr">
        <is>
          <t>Mỹ</t>
        </is>
      </c>
      <c r="E692" t="inlineStr">
        <is>
          <t>Điện thoại</t>
        </is>
      </c>
      <c r="F692" t="n">
        <v>269</v>
      </c>
      <c r="G692" t="n">
        <v>0</v>
      </c>
    </row>
    <row r="693">
      <c r="A693" t="n">
        <v>201603</v>
      </c>
      <c r="B693" t="n">
        <v>48</v>
      </c>
      <c r="C693" t="inlineStr">
        <is>
          <t>POS</t>
        </is>
      </c>
      <c r="D693" t="inlineStr">
        <is>
          <t>Mỹ</t>
        </is>
      </c>
      <c r="E693" t="inlineStr">
        <is>
          <t>Máy tính</t>
        </is>
      </c>
      <c r="F693" t="n">
        <v>851.95</v>
      </c>
      <c r="G693" t="n">
        <v>0</v>
      </c>
    </row>
    <row r="694">
      <c r="A694" t="n">
        <v>201603</v>
      </c>
      <c r="B694" t="n">
        <v>48</v>
      </c>
      <c r="C694" t="inlineStr">
        <is>
          <t>POS</t>
        </is>
      </c>
      <c r="D694" t="inlineStr">
        <is>
          <t>Mỹ</t>
        </is>
      </c>
      <c r="E694" t="inlineStr">
        <is>
          <t>Gia dụng</t>
        </is>
      </c>
      <c r="F694" t="n">
        <v>34711.9</v>
      </c>
      <c r="G694" t="n">
        <v>19199.94</v>
      </c>
    </row>
    <row r="695">
      <c r="A695" t="n">
        <v>201603</v>
      </c>
      <c r="B695" t="n">
        <v>48</v>
      </c>
      <c r="C695" t="inlineStr">
        <is>
          <t>POS</t>
        </is>
      </c>
      <c r="D695" t="inlineStr">
        <is>
          <t>Mỹ</t>
        </is>
      </c>
      <c r="E695" t="inlineStr">
        <is>
          <t>Nhạc, phim, sách nói</t>
        </is>
      </c>
      <c r="F695" t="n">
        <v>236.96</v>
      </c>
      <c r="G695" t="n">
        <v>0</v>
      </c>
    </row>
    <row r="696">
      <c r="A696" t="n">
        <v>201603</v>
      </c>
      <c r="B696" t="n">
        <v>50</v>
      </c>
      <c r="C696" t="inlineStr">
        <is>
          <t>POS</t>
        </is>
      </c>
      <c r="D696" t="inlineStr">
        <is>
          <t>Mỹ</t>
        </is>
      </c>
      <c r="E696" t="inlineStr">
        <is>
          <t>Âm thanh</t>
        </is>
      </c>
      <c r="F696" t="n">
        <v>799.8</v>
      </c>
      <c r="G696" t="n">
        <v>0</v>
      </c>
    </row>
    <row r="697">
      <c r="A697" t="n">
        <v>201603</v>
      </c>
      <c r="B697" t="n">
        <v>50</v>
      </c>
      <c r="C697" t="inlineStr">
        <is>
          <t>POS</t>
        </is>
      </c>
      <c r="D697" t="inlineStr">
        <is>
          <t>Mỹ</t>
        </is>
      </c>
      <c r="E697" t="inlineStr">
        <is>
          <t>Điện thoại</t>
        </is>
      </c>
      <c r="F697" t="n">
        <v>68.97</v>
      </c>
      <c r="G697" t="n">
        <v>0</v>
      </c>
    </row>
    <row r="698">
      <c r="A698" t="n">
        <v>201603</v>
      </c>
      <c r="B698" t="n">
        <v>50</v>
      </c>
      <c r="C698" t="inlineStr">
        <is>
          <t>POS</t>
        </is>
      </c>
      <c r="D698" t="inlineStr">
        <is>
          <t>Mỹ</t>
        </is>
      </c>
      <c r="E698" t="inlineStr">
        <is>
          <t>Máy tính</t>
        </is>
      </c>
      <c r="F698" t="n">
        <v>558</v>
      </c>
      <c r="G698" t="n">
        <v>0</v>
      </c>
    </row>
    <row r="699">
      <c r="A699" t="n">
        <v>201603</v>
      </c>
      <c r="B699" t="n">
        <v>50</v>
      </c>
      <c r="C699" t="inlineStr">
        <is>
          <t>POS</t>
        </is>
      </c>
      <c r="D699" t="inlineStr">
        <is>
          <t>Mỹ</t>
        </is>
      </c>
      <c r="E699" t="inlineStr">
        <is>
          <t>Game &amp; Đồ chơi</t>
        </is>
      </c>
      <c r="F699" t="n">
        <v>68.98999999999999</v>
      </c>
      <c r="G699" t="n">
        <v>0</v>
      </c>
    </row>
    <row r="700">
      <c r="A700" t="n">
        <v>201603</v>
      </c>
      <c r="B700" t="n">
        <v>50</v>
      </c>
      <c r="C700" t="inlineStr">
        <is>
          <t>POS</t>
        </is>
      </c>
      <c r="D700" t="inlineStr">
        <is>
          <t>Mỹ</t>
        </is>
      </c>
      <c r="E700" t="inlineStr">
        <is>
          <t>Nhạc, phim, sách nói</t>
        </is>
      </c>
      <c r="F700" t="n">
        <v>179.99</v>
      </c>
      <c r="G700" t="n">
        <v>0</v>
      </c>
    </row>
    <row r="701">
      <c r="A701" t="n">
        <v>201603</v>
      </c>
      <c r="B701" t="n">
        <v>51</v>
      </c>
      <c r="C701" t="inlineStr">
        <is>
          <t>POS</t>
        </is>
      </c>
      <c r="D701" t="inlineStr">
        <is>
          <t>Mỹ</t>
        </is>
      </c>
      <c r="E701" t="inlineStr">
        <is>
          <t>Gia dụng</t>
        </is>
      </c>
      <c r="F701" t="n">
        <v>5265</v>
      </c>
      <c r="G701" t="n">
        <v>0</v>
      </c>
    </row>
    <row r="702">
      <c r="A702" t="n">
        <v>201603</v>
      </c>
      <c r="B702" t="n">
        <v>51</v>
      </c>
      <c r="C702" t="inlineStr">
        <is>
          <t>POS</t>
        </is>
      </c>
      <c r="D702" t="inlineStr">
        <is>
          <t>Mỹ</t>
        </is>
      </c>
      <c r="E702" t="inlineStr">
        <is>
          <t>Nhạc, phim, sách nói</t>
        </is>
      </c>
      <c r="F702" t="n">
        <v>79.92</v>
      </c>
      <c r="G702" t="n">
        <v>0</v>
      </c>
    </row>
    <row r="703">
      <c r="A703" t="n">
        <v>201603</v>
      </c>
      <c r="B703" t="n">
        <v>53</v>
      </c>
      <c r="C703" t="inlineStr">
        <is>
          <t>POS</t>
        </is>
      </c>
      <c r="D703" t="inlineStr">
        <is>
          <t>Mỹ</t>
        </is>
      </c>
      <c r="E703" t="inlineStr">
        <is>
          <t>Máy ảnh</t>
        </is>
      </c>
      <c r="F703" t="n">
        <v>639.99</v>
      </c>
      <c r="G703" t="n">
        <v>0</v>
      </c>
    </row>
    <row r="704">
      <c r="A704" t="n">
        <v>201603</v>
      </c>
      <c r="B704" t="n">
        <v>53</v>
      </c>
      <c r="C704" t="inlineStr">
        <is>
          <t>POS</t>
        </is>
      </c>
      <c r="D704" t="inlineStr">
        <is>
          <t>Mỹ</t>
        </is>
      </c>
      <c r="E704" t="inlineStr">
        <is>
          <t>Điện thoại</t>
        </is>
      </c>
      <c r="F704" t="n">
        <v>1728</v>
      </c>
      <c r="G704" t="n">
        <v>0</v>
      </c>
    </row>
    <row r="705">
      <c r="A705" t="n">
        <v>201603</v>
      </c>
      <c r="B705" t="n">
        <v>53</v>
      </c>
      <c r="C705" t="inlineStr">
        <is>
          <t>POS</t>
        </is>
      </c>
      <c r="D705" t="inlineStr">
        <is>
          <t>Mỹ</t>
        </is>
      </c>
      <c r="E705" t="inlineStr">
        <is>
          <t>Máy tính</t>
        </is>
      </c>
      <c r="F705" t="n">
        <v>1433.85</v>
      </c>
      <c r="G705" t="n">
        <v>0</v>
      </c>
    </row>
    <row r="706">
      <c r="A706" t="n">
        <v>201603</v>
      </c>
      <c r="B706" t="n">
        <v>53</v>
      </c>
      <c r="C706" t="inlineStr">
        <is>
          <t>POS</t>
        </is>
      </c>
      <c r="D706" t="inlineStr">
        <is>
          <t>Mỹ</t>
        </is>
      </c>
      <c r="E706" t="inlineStr">
        <is>
          <t>Game &amp; Đồ chơi</t>
        </is>
      </c>
      <c r="F706" t="n">
        <v>80.91</v>
      </c>
      <c r="G706" t="n">
        <v>17.98</v>
      </c>
    </row>
    <row r="707">
      <c r="A707" t="n">
        <v>201603</v>
      </c>
      <c r="B707" t="n">
        <v>53</v>
      </c>
      <c r="C707" t="inlineStr">
        <is>
          <t>POS</t>
        </is>
      </c>
      <c r="D707" t="inlineStr">
        <is>
          <t>Mỹ</t>
        </is>
      </c>
      <c r="E707" t="inlineStr">
        <is>
          <t>Nhạc, phim, sách nói</t>
        </is>
      </c>
      <c r="F707" t="n">
        <v>769.37</v>
      </c>
      <c r="G707" t="n">
        <v>0</v>
      </c>
    </row>
    <row r="708">
      <c r="A708" t="n">
        <v>201603</v>
      </c>
      <c r="B708" t="n">
        <v>53</v>
      </c>
      <c r="C708" t="inlineStr">
        <is>
          <t>POS</t>
        </is>
      </c>
      <c r="D708" t="inlineStr">
        <is>
          <t>Mỹ</t>
        </is>
      </c>
      <c r="E708" t="inlineStr">
        <is>
          <t>TV &amp; Video</t>
        </is>
      </c>
      <c r="F708" t="n">
        <v>129</v>
      </c>
      <c r="G708" t="n">
        <v>0</v>
      </c>
    </row>
    <row r="709">
      <c r="A709" t="n">
        <v>201603</v>
      </c>
      <c r="B709" t="n">
        <v>54</v>
      </c>
      <c r="C709" t="inlineStr">
        <is>
          <t>POS</t>
        </is>
      </c>
      <c r="D709" t="inlineStr">
        <is>
          <t>Mỹ</t>
        </is>
      </c>
      <c r="E709" t="inlineStr">
        <is>
          <t>Âm thanh</t>
        </is>
      </c>
      <c r="F709" t="n">
        <v>312</v>
      </c>
      <c r="G709" t="n">
        <v>0</v>
      </c>
    </row>
    <row r="710">
      <c r="A710" t="n">
        <v>201603</v>
      </c>
      <c r="B710" t="n">
        <v>54</v>
      </c>
      <c r="C710" t="inlineStr">
        <is>
          <t>POS</t>
        </is>
      </c>
      <c r="D710" t="inlineStr">
        <is>
          <t>Mỹ</t>
        </is>
      </c>
      <c r="E710" t="inlineStr">
        <is>
          <t>Máy tính</t>
        </is>
      </c>
      <c r="F710" t="n">
        <v>495</v>
      </c>
      <c r="G710" t="n">
        <v>0</v>
      </c>
    </row>
    <row r="711">
      <c r="A711" t="n">
        <v>201603</v>
      </c>
      <c r="B711" t="n">
        <v>54</v>
      </c>
      <c r="C711" t="inlineStr">
        <is>
          <t>POS</t>
        </is>
      </c>
      <c r="D711" t="inlineStr">
        <is>
          <t>Mỹ</t>
        </is>
      </c>
      <c r="E711" t="inlineStr">
        <is>
          <t>Nhạc, phim, sách nói</t>
        </is>
      </c>
      <c r="F711" t="n">
        <v>159.99</v>
      </c>
      <c r="G711" t="n">
        <v>0</v>
      </c>
    </row>
    <row r="712">
      <c r="A712" t="n">
        <v>201603</v>
      </c>
      <c r="B712" t="n">
        <v>55</v>
      </c>
      <c r="C712" t="inlineStr">
        <is>
          <t>POS</t>
        </is>
      </c>
      <c r="D712" t="inlineStr">
        <is>
          <t>Mỹ</t>
        </is>
      </c>
      <c r="E712" t="inlineStr">
        <is>
          <t>Âm thanh</t>
        </is>
      </c>
      <c r="F712" t="n">
        <v>398.97</v>
      </c>
      <c r="G712" t="n">
        <v>0</v>
      </c>
    </row>
    <row r="713">
      <c r="A713" t="n">
        <v>201603</v>
      </c>
      <c r="B713" t="n">
        <v>55</v>
      </c>
      <c r="C713" t="inlineStr">
        <is>
          <t>POS</t>
        </is>
      </c>
      <c r="D713" t="inlineStr">
        <is>
          <t>Mỹ</t>
        </is>
      </c>
      <c r="E713" t="inlineStr">
        <is>
          <t>Game &amp; Đồ chơi</t>
        </is>
      </c>
      <c r="F713" t="n">
        <v>130</v>
      </c>
      <c r="G713" t="n">
        <v>0</v>
      </c>
    </row>
    <row r="714">
      <c r="A714" t="n">
        <v>201603</v>
      </c>
      <c r="B714" t="n">
        <v>55</v>
      </c>
      <c r="C714" t="inlineStr">
        <is>
          <t>POS</t>
        </is>
      </c>
      <c r="D714" t="inlineStr">
        <is>
          <t>Mỹ</t>
        </is>
      </c>
      <c r="E714" t="inlineStr">
        <is>
          <t>Gia dụng</t>
        </is>
      </c>
      <c r="F714" t="n">
        <v>17901</v>
      </c>
      <c r="G714" t="n">
        <v>0</v>
      </c>
    </row>
    <row r="715">
      <c r="A715" t="n">
        <v>201603</v>
      </c>
      <c r="B715" t="n">
        <v>55</v>
      </c>
      <c r="C715" t="inlineStr">
        <is>
          <t>POS</t>
        </is>
      </c>
      <c r="D715" t="inlineStr">
        <is>
          <t>Mỹ</t>
        </is>
      </c>
      <c r="E715" t="inlineStr">
        <is>
          <t>Nhạc, phim, sách nói</t>
        </is>
      </c>
      <c r="F715" t="n">
        <v>57.88</v>
      </c>
      <c r="G715" t="n">
        <v>0</v>
      </c>
    </row>
    <row r="716">
      <c r="A716" t="n">
        <v>201603</v>
      </c>
      <c r="B716" t="n">
        <v>55</v>
      </c>
      <c r="C716" t="inlineStr">
        <is>
          <t>POS</t>
        </is>
      </c>
      <c r="D716" t="inlineStr">
        <is>
          <t>Mỹ</t>
        </is>
      </c>
      <c r="E716" t="inlineStr">
        <is>
          <t>TV &amp; Video</t>
        </is>
      </c>
      <c r="F716" t="n">
        <v>1679.94</v>
      </c>
      <c r="G716" t="n">
        <v>0</v>
      </c>
    </row>
    <row r="717">
      <c r="A717" t="n">
        <v>201603</v>
      </c>
      <c r="B717" t="n">
        <v>57</v>
      </c>
      <c r="C717" t="inlineStr">
        <is>
          <t>POS</t>
        </is>
      </c>
      <c r="D717" t="inlineStr">
        <is>
          <t>Mỹ</t>
        </is>
      </c>
      <c r="E717" t="inlineStr">
        <is>
          <t>Máy ảnh</t>
        </is>
      </c>
      <c r="F717" t="n">
        <v>668</v>
      </c>
      <c r="G717" t="n">
        <v>0</v>
      </c>
    </row>
    <row r="718">
      <c r="A718" t="n">
        <v>201603</v>
      </c>
      <c r="B718" t="n">
        <v>57</v>
      </c>
      <c r="C718" t="inlineStr">
        <is>
          <t>POS</t>
        </is>
      </c>
      <c r="D718" t="inlineStr">
        <is>
          <t>Mỹ</t>
        </is>
      </c>
      <c r="E718" t="inlineStr">
        <is>
          <t>Điện thoại</t>
        </is>
      </c>
      <c r="F718" t="n">
        <v>32.99</v>
      </c>
      <c r="G718" t="n">
        <v>0</v>
      </c>
    </row>
    <row r="719">
      <c r="A719" t="n">
        <v>201603</v>
      </c>
      <c r="B719" t="n">
        <v>57</v>
      </c>
      <c r="C719" t="inlineStr">
        <is>
          <t>POS</t>
        </is>
      </c>
      <c r="D719" t="inlineStr">
        <is>
          <t>Mỹ</t>
        </is>
      </c>
      <c r="E719" t="inlineStr">
        <is>
          <t>Máy tính</t>
        </is>
      </c>
      <c r="F719" t="n">
        <v>879.8</v>
      </c>
      <c r="G719" t="n">
        <v>0</v>
      </c>
    </row>
    <row r="720">
      <c r="A720" t="n">
        <v>201603</v>
      </c>
      <c r="B720" t="n">
        <v>57</v>
      </c>
      <c r="C720" t="inlineStr">
        <is>
          <t>POS</t>
        </is>
      </c>
      <c r="D720" t="inlineStr">
        <is>
          <t>Mỹ</t>
        </is>
      </c>
      <c r="E720" t="inlineStr">
        <is>
          <t>Gia dụng</t>
        </is>
      </c>
      <c r="F720" t="n">
        <v>1737.48</v>
      </c>
      <c r="G720" t="n">
        <v>0</v>
      </c>
    </row>
    <row r="721">
      <c r="A721" t="n">
        <v>201603</v>
      </c>
      <c r="B721" t="n">
        <v>57</v>
      </c>
      <c r="C721" t="inlineStr">
        <is>
          <t>POS</t>
        </is>
      </c>
      <c r="D721" t="inlineStr">
        <is>
          <t>Mỹ</t>
        </is>
      </c>
      <c r="E721" t="inlineStr">
        <is>
          <t>Nhạc, phim, sách nói</t>
        </is>
      </c>
      <c r="F721" t="n">
        <v>597.99</v>
      </c>
      <c r="G721" t="n">
        <v>0</v>
      </c>
    </row>
    <row r="722">
      <c r="A722" t="n">
        <v>201603</v>
      </c>
      <c r="B722" t="n">
        <v>57</v>
      </c>
      <c r="C722" t="inlineStr">
        <is>
          <t>POS</t>
        </is>
      </c>
      <c r="D722" t="inlineStr">
        <is>
          <t>Mỹ</t>
        </is>
      </c>
      <c r="E722" t="inlineStr">
        <is>
          <t>TV &amp; Video</t>
        </is>
      </c>
      <c r="F722" t="n">
        <v>944.98</v>
      </c>
      <c r="G722" t="n">
        <v>299.99</v>
      </c>
    </row>
    <row r="723">
      <c r="A723" t="n">
        <v>201603</v>
      </c>
      <c r="B723" t="n">
        <v>59</v>
      </c>
      <c r="C723" t="inlineStr">
        <is>
          <t>POS</t>
        </is>
      </c>
      <c r="D723" t="inlineStr">
        <is>
          <t>Mỹ</t>
        </is>
      </c>
      <c r="E723" t="inlineStr">
        <is>
          <t>Điện thoại</t>
        </is>
      </c>
      <c r="F723" t="n">
        <v>197.94</v>
      </c>
      <c r="G723" t="n">
        <v>0</v>
      </c>
    </row>
    <row r="724">
      <c r="A724" t="n">
        <v>201603</v>
      </c>
      <c r="B724" t="n">
        <v>59</v>
      </c>
      <c r="C724" t="inlineStr">
        <is>
          <t>POS</t>
        </is>
      </c>
      <c r="D724" t="inlineStr">
        <is>
          <t>Mỹ</t>
        </is>
      </c>
      <c r="E724" t="inlineStr">
        <is>
          <t>Máy tính</t>
        </is>
      </c>
      <c r="F724" t="n">
        <v>1919.2</v>
      </c>
      <c r="G724" t="n">
        <v>269.9</v>
      </c>
    </row>
    <row r="725">
      <c r="A725" t="n">
        <v>201603</v>
      </c>
      <c r="B725" t="n">
        <v>59</v>
      </c>
      <c r="C725" t="inlineStr">
        <is>
          <t>POS</t>
        </is>
      </c>
      <c r="D725" t="inlineStr">
        <is>
          <t>Mỹ</t>
        </is>
      </c>
      <c r="E725" t="inlineStr">
        <is>
          <t>Game &amp; Đồ chơi</t>
        </is>
      </c>
      <c r="F725" t="n">
        <v>6.89</v>
      </c>
      <c r="G725" t="n">
        <v>0</v>
      </c>
    </row>
    <row r="726">
      <c r="A726" t="n">
        <v>201603</v>
      </c>
      <c r="B726" t="n">
        <v>59</v>
      </c>
      <c r="C726" t="inlineStr">
        <is>
          <t>POS</t>
        </is>
      </c>
      <c r="D726" t="inlineStr">
        <is>
          <t>Mỹ</t>
        </is>
      </c>
      <c r="E726" t="inlineStr">
        <is>
          <t>Gia dụng</t>
        </is>
      </c>
      <c r="F726" t="n">
        <v>688.99</v>
      </c>
      <c r="G726" t="n">
        <v>0</v>
      </c>
    </row>
    <row r="727">
      <c r="A727" t="n">
        <v>201603</v>
      </c>
      <c r="B727" t="n">
        <v>59</v>
      </c>
      <c r="C727" t="inlineStr">
        <is>
          <t>POS</t>
        </is>
      </c>
      <c r="D727" t="inlineStr">
        <is>
          <t>Mỹ</t>
        </is>
      </c>
      <c r="E727" t="inlineStr">
        <is>
          <t>Nhạc, phim, sách nói</t>
        </is>
      </c>
      <c r="F727" t="n">
        <v>465.78</v>
      </c>
      <c r="G727" t="n">
        <v>57.88</v>
      </c>
    </row>
    <row r="728">
      <c r="A728" t="n">
        <v>201603</v>
      </c>
      <c r="B728" t="n">
        <v>59</v>
      </c>
      <c r="C728" t="inlineStr">
        <is>
          <t>POS</t>
        </is>
      </c>
      <c r="D728" t="inlineStr">
        <is>
          <t>Mỹ</t>
        </is>
      </c>
      <c r="E728" t="inlineStr">
        <is>
          <t>TV &amp; Video</t>
        </is>
      </c>
      <c r="F728" t="n">
        <v>2973.96</v>
      </c>
      <c r="G728" t="n">
        <v>0</v>
      </c>
    </row>
    <row r="729">
      <c r="A729" t="n">
        <v>201603</v>
      </c>
      <c r="B729" t="n">
        <v>61</v>
      </c>
      <c r="C729" t="inlineStr">
        <is>
          <t>POS</t>
        </is>
      </c>
      <c r="D729" t="inlineStr">
        <is>
          <t>Mỹ</t>
        </is>
      </c>
      <c r="E729" t="inlineStr">
        <is>
          <t>Âm thanh</t>
        </is>
      </c>
      <c r="F729" t="n">
        <v>2633.98</v>
      </c>
      <c r="G729" t="n">
        <v>0</v>
      </c>
    </row>
    <row r="730">
      <c r="A730" t="n">
        <v>201603</v>
      </c>
      <c r="B730" t="n">
        <v>61</v>
      </c>
      <c r="C730" t="inlineStr">
        <is>
          <t>POS</t>
        </is>
      </c>
      <c r="D730" t="inlineStr">
        <is>
          <t>Mỹ</t>
        </is>
      </c>
      <c r="E730" t="inlineStr">
        <is>
          <t>Máy ảnh</t>
        </is>
      </c>
      <c r="F730" t="n">
        <v>3653.4</v>
      </c>
      <c r="G730" t="n">
        <v>0</v>
      </c>
    </row>
    <row r="731">
      <c r="A731" t="n">
        <v>201603</v>
      </c>
      <c r="B731" t="n">
        <v>61</v>
      </c>
      <c r="C731" t="inlineStr">
        <is>
          <t>POS</t>
        </is>
      </c>
      <c r="D731" t="inlineStr">
        <is>
          <t>Mỹ</t>
        </is>
      </c>
      <c r="E731" t="inlineStr">
        <is>
          <t>Điện thoại</t>
        </is>
      </c>
      <c r="F731" t="n">
        <v>597</v>
      </c>
      <c r="G731" t="n">
        <v>0</v>
      </c>
    </row>
    <row r="732">
      <c r="A732" t="n">
        <v>201603</v>
      </c>
      <c r="B732" t="n">
        <v>61</v>
      </c>
      <c r="C732" t="inlineStr">
        <is>
          <t>POS</t>
        </is>
      </c>
      <c r="D732" t="inlineStr">
        <is>
          <t>Mỹ</t>
        </is>
      </c>
      <c r="E732" t="inlineStr">
        <is>
          <t>Máy tính</t>
        </is>
      </c>
      <c r="F732" t="n">
        <v>3816.8</v>
      </c>
      <c r="G732" t="n">
        <v>0</v>
      </c>
    </row>
    <row r="733">
      <c r="A733" t="n">
        <v>201603</v>
      </c>
      <c r="B733" t="n">
        <v>61</v>
      </c>
      <c r="C733" t="inlineStr">
        <is>
          <t>POS</t>
        </is>
      </c>
      <c r="D733" t="inlineStr">
        <is>
          <t>Mỹ</t>
        </is>
      </c>
      <c r="E733" t="inlineStr">
        <is>
          <t>Game &amp; Đồ chơi</t>
        </is>
      </c>
      <c r="F733" t="n">
        <v>128</v>
      </c>
      <c r="G733" t="n">
        <v>0</v>
      </c>
    </row>
    <row r="734">
      <c r="A734" t="n">
        <v>201603</v>
      </c>
      <c r="B734" t="n">
        <v>61</v>
      </c>
      <c r="C734" t="inlineStr">
        <is>
          <t>POS</t>
        </is>
      </c>
      <c r="D734" t="inlineStr">
        <is>
          <t>Mỹ</t>
        </is>
      </c>
      <c r="E734" t="inlineStr">
        <is>
          <t>Gia dụng</t>
        </is>
      </c>
      <c r="F734" t="n">
        <v>6075</v>
      </c>
      <c r="G734" t="n">
        <v>0</v>
      </c>
    </row>
    <row r="735">
      <c r="A735" t="n">
        <v>201603</v>
      </c>
      <c r="B735" t="n">
        <v>61</v>
      </c>
      <c r="C735" t="inlineStr">
        <is>
          <t>POS</t>
        </is>
      </c>
      <c r="D735" t="inlineStr">
        <is>
          <t>Mỹ</t>
        </is>
      </c>
      <c r="E735" t="inlineStr">
        <is>
          <t>Nhạc, phim, sách nói</t>
        </is>
      </c>
      <c r="F735" t="n">
        <v>73.56</v>
      </c>
      <c r="G735" t="n">
        <v>0</v>
      </c>
    </row>
    <row r="736">
      <c r="A736" t="n">
        <v>201603</v>
      </c>
      <c r="B736" t="n">
        <v>61</v>
      </c>
      <c r="C736" t="inlineStr">
        <is>
          <t>POS</t>
        </is>
      </c>
      <c r="D736" t="inlineStr">
        <is>
          <t>Mỹ</t>
        </is>
      </c>
      <c r="E736" t="inlineStr">
        <is>
          <t>TV &amp; Video</t>
        </is>
      </c>
      <c r="F736" t="n">
        <v>4304.36</v>
      </c>
      <c r="G736" t="n">
        <v>0</v>
      </c>
    </row>
    <row r="737">
      <c r="A737" t="n">
        <v>201603</v>
      </c>
      <c r="B737" t="n">
        <v>63</v>
      </c>
      <c r="C737" t="inlineStr">
        <is>
          <t>POS</t>
        </is>
      </c>
      <c r="D737" t="inlineStr">
        <is>
          <t>Mỹ</t>
        </is>
      </c>
      <c r="E737" t="inlineStr">
        <is>
          <t>Điện thoại</t>
        </is>
      </c>
      <c r="F737" t="n">
        <v>262.7</v>
      </c>
      <c r="G737" t="n">
        <v>0</v>
      </c>
    </row>
    <row r="738">
      <c r="A738" t="n">
        <v>201603</v>
      </c>
      <c r="B738" t="n">
        <v>63</v>
      </c>
      <c r="C738" t="inlineStr">
        <is>
          <t>POS</t>
        </is>
      </c>
      <c r="D738" t="inlineStr">
        <is>
          <t>Mỹ</t>
        </is>
      </c>
      <c r="E738" t="inlineStr">
        <is>
          <t>Gia dụng</t>
        </is>
      </c>
      <c r="F738" t="n">
        <v>1545</v>
      </c>
      <c r="G738" t="n">
        <v>0</v>
      </c>
    </row>
    <row r="739">
      <c r="A739" t="n">
        <v>201603</v>
      </c>
      <c r="B739" t="n">
        <v>63</v>
      </c>
      <c r="C739" t="inlineStr">
        <is>
          <t>POS</t>
        </is>
      </c>
      <c r="D739" t="inlineStr">
        <is>
          <t>Mỹ</t>
        </is>
      </c>
      <c r="E739" t="inlineStr">
        <is>
          <t>TV &amp; Video</t>
        </is>
      </c>
      <c r="F739" t="n">
        <v>119</v>
      </c>
      <c r="G739" t="n">
        <v>0</v>
      </c>
    </row>
    <row r="740">
      <c r="A740" t="n">
        <v>201603</v>
      </c>
      <c r="B740" t="n">
        <v>64</v>
      </c>
      <c r="C740" t="inlineStr">
        <is>
          <t>POS</t>
        </is>
      </c>
      <c r="D740" t="inlineStr">
        <is>
          <t>Mỹ</t>
        </is>
      </c>
      <c r="E740" t="inlineStr">
        <is>
          <t>Máy ảnh</t>
        </is>
      </c>
      <c r="F740" t="n">
        <v>1741.5</v>
      </c>
      <c r="G740" t="n">
        <v>0</v>
      </c>
    </row>
    <row r="741">
      <c r="A741" t="n">
        <v>201603</v>
      </c>
      <c r="B741" t="n">
        <v>64</v>
      </c>
      <c r="C741" t="inlineStr">
        <is>
          <t>POS</t>
        </is>
      </c>
      <c r="D741" t="inlineStr">
        <is>
          <t>Mỹ</t>
        </is>
      </c>
      <c r="E741" t="inlineStr">
        <is>
          <t>Game &amp; Đồ chơi</t>
        </is>
      </c>
      <c r="F741" t="n">
        <v>265.4</v>
      </c>
      <c r="G741" t="n">
        <v>0</v>
      </c>
    </row>
    <row r="742">
      <c r="A742" t="n">
        <v>201603</v>
      </c>
      <c r="B742" t="n">
        <v>64</v>
      </c>
      <c r="C742" t="inlineStr">
        <is>
          <t>POS</t>
        </is>
      </c>
      <c r="D742" t="inlineStr">
        <is>
          <t>Mỹ</t>
        </is>
      </c>
      <c r="E742" t="inlineStr">
        <is>
          <t>Gia dụng</t>
        </is>
      </c>
      <c r="F742" t="n">
        <v>18165.5</v>
      </c>
      <c r="G742" t="n">
        <v>0</v>
      </c>
    </row>
    <row r="743">
      <c r="A743" t="n">
        <v>201603</v>
      </c>
      <c r="B743" t="n">
        <v>64</v>
      </c>
      <c r="C743" t="inlineStr">
        <is>
          <t>POS</t>
        </is>
      </c>
      <c r="D743" t="inlineStr">
        <is>
          <t>Mỹ</t>
        </is>
      </c>
      <c r="E743" t="inlineStr">
        <is>
          <t>Nhạc, phim, sách nói</t>
        </is>
      </c>
      <c r="F743" t="n">
        <v>378.98</v>
      </c>
      <c r="G743" t="n">
        <v>0</v>
      </c>
    </row>
    <row r="744">
      <c r="A744" t="n">
        <v>201603</v>
      </c>
      <c r="B744" t="n">
        <v>64</v>
      </c>
      <c r="C744" t="inlineStr">
        <is>
          <t>POS</t>
        </is>
      </c>
      <c r="D744" t="inlineStr">
        <is>
          <t>Mỹ</t>
        </is>
      </c>
      <c r="E744" t="inlineStr">
        <is>
          <t>TV &amp; Video</t>
        </is>
      </c>
      <c r="F744" t="n">
        <v>693</v>
      </c>
      <c r="G744" t="n">
        <v>0</v>
      </c>
    </row>
    <row r="745">
      <c r="A745" t="n">
        <v>201603</v>
      </c>
      <c r="B745" t="n">
        <v>65</v>
      </c>
      <c r="C745" t="inlineStr">
        <is>
          <t>POS</t>
        </is>
      </c>
      <c r="D745" t="inlineStr">
        <is>
          <t>Mỹ</t>
        </is>
      </c>
      <c r="E745" t="inlineStr">
        <is>
          <t>Máy ảnh</t>
        </is>
      </c>
      <c r="F745" t="n">
        <v>1967</v>
      </c>
      <c r="G745" t="n">
        <v>0</v>
      </c>
    </row>
    <row r="746">
      <c r="A746" t="n">
        <v>201603</v>
      </c>
      <c r="B746" t="n">
        <v>65</v>
      </c>
      <c r="C746" t="inlineStr">
        <is>
          <t>POS</t>
        </is>
      </c>
      <c r="D746" t="inlineStr">
        <is>
          <t>Mỹ</t>
        </is>
      </c>
      <c r="E746" t="inlineStr">
        <is>
          <t>Game &amp; Đồ chơi</t>
        </is>
      </c>
      <c r="F746" t="n">
        <v>56</v>
      </c>
      <c r="G746" t="n">
        <v>0</v>
      </c>
    </row>
    <row r="747">
      <c r="A747" t="n">
        <v>201603</v>
      </c>
      <c r="B747" t="n">
        <v>66</v>
      </c>
      <c r="C747" t="inlineStr">
        <is>
          <t>POS</t>
        </is>
      </c>
      <c r="D747" t="inlineStr">
        <is>
          <t>Mỹ</t>
        </is>
      </c>
      <c r="E747" t="inlineStr">
        <is>
          <t>Âm thanh</t>
        </is>
      </c>
      <c r="F747" t="n">
        <v>132.99</v>
      </c>
      <c r="G747" t="n">
        <v>0</v>
      </c>
    </row>
    <row r="748">
      <c r="A748" t="n">
        <v>201603</v>
      </c>
      <c r="B748" t="n">
        <v>66</v>
      </c>
      <c r="C748" t="inlineStr">
        <is>
          <t>POS</t>
        </is>
      </c>
      <c r="D748" t="inlineStr">
        <is>
          <t>Mỹ</t>
        </is>
      </c>
      <c r="E748" t="inlineStr">
        <is>
          <t>Máy tính</t>
        </is>
      </c>
      <c r="F748" t="n">
        <v>6394.7</v>
      </c>
      <c r="G748" t="n">
        <v>0</v>
      </c>
    </row>
    <row r="749">
      <c r="A749" t="n">
        <v>201603</v>
      </c>
      <c r="B749" t="n">
        <v>66</v>
      </c>
      <c r="C749" t="inlineStr">
        <is>
          <t>POS</t>
        </is>
      </c>
      <c r="D749" t="inlineStr">
        <is>
          <t>Mỹ</t>
        </is>
      </c>
      <c r="E749" t="inlineStr">
        <is>
          <t>Game &amp; Đồ chơi</t>
        </is>
      </c>
      <c r="F749" t="n">
        <v>56</v>
      </c>
      <c r="G749" t="n">
        <v>0</v>
      </c>
    </row>
    <row r="750">
      <c r="A750" t="n">
        <v>201603</v>
      </c>
      <c r="B750" t="n">
        <v>66</v>
      </c>
      <c r="C750" t="inlineStr">
        <is>
          <t>POS</t>
        </is>
      </c>
      <c r="D750" t="inlineStr">
        <is>
          <t>Mỹ</t>
        </is>
      </c>
      <c r="E750" t="inlineStr">
        <is>
          <t>Nhạc, phim, sách nói</t>
        </is>
      </c>
      <c r="F750" t="n">
        <v>365.76</v>
      </c>
      <c r="G750" t="n">
        <v>0</v>
      </c>
    </row>
    <row r="751">
      <c r="A751" t="n">
        <v>201603</v>
      </c>
      <c r="B751" t="n">
        <v>66</v>
      </c>
      <c r="C751" t="inlineStr">
        <is>
          <t>POS</t>
        </is>
      </c>
      <c r="D751" t="inlineStr">
        <is>
          <t>Mỹ</t>
        </is>
      </c>
      <c r="E751" t="inlineStr">
        <is>
          <t>TV &amp; Video</t>
        </is>
      </c>
      <c r="F751" t="n">
        <v>0</v>
      </c>
      <c r="G751" t="n">
        <v>469.97</v>
      </c>
    </row>
    <row r="752">
      <c r="A752" t="n">
        <v>201604</v>
      </c>
      <c r="B752" t="n">
        <v>0</v>
      </c>
      <c r="C752" t="inlineStr">
        <is>
          <t>ONLINE</t>
        </is>
      </c>
      <c r="D752" t="inlineStr">
        <is>
          <t>Online</t>
        </is>
      </c>
      <c r="E752" t="inlineStr">
        <is>
          <t>Máy ảnh</t>
        </is>
      </c>
      <c r="F752" t="n">
        <v>8537.99</v>
      </c>
      <c r="G752" t="n">
        <v>0</v>
      </c>
    </row>
    <row r="753">
      <c r="A753" t="n">
        <v>201604</v>
      </c>
      <c r="B753" t="n">
        <v>0</v>
      </c>
      <c r="C753" t="inlineStr">
        <is>
          <t>ONLINE</t>
        </is>
      </c>
      <c r="D753" t="inlineStr">
        <is>
          <t>Online</t>
        </is>
      </c>
      <c r="E753" t="inlineStr">
        <is>
          <t>Game &amp; Đồ chơi</t>
        </is>
      </c>
      <c r="F753" t="n">
        <v>0</v>
      </c>
      <c r="G753" t="n">
        <v>13.76</v>
      </c>
    </row>
    <row r="754">
      <c r="A754" t="n">
        <v>201604</v>
      </c>
      <c r="B754" t="n">
        <v>0</v>
      </c>
      <c r="C754" t="inlineStr">
        <is>
          <t>ONLINE</t>
        </is>
      </c>
      <c r="D754" t="inlineStr">
        <is>
          <t>Online</t>
        </is>
      </c>
      <c r="E754" t="inlineStr">
        <is>
          <t>Gia dụng</t>
        </is>
      </c>
      <c r="F754" t="n">
        <v>6049.25</v>
      </c>
      <c r="G754" t="n">
        <v>0</v>
      </c>
    </row>
    <row r="755">
      <c r="A755" t="n">
        <v>201604</v>
      </c>
      <c r="B755" t="n">
        <v>0</v>
      </c>
      <c r="C755" t="inlineStr">
        <is>
          <t>ONLINE</t>
        </is>
      </c>
      <c r="D755" t="inlineStr">
        <is>
          <t>Online</t>
        </is>
      </c>
      <c r="E755" t="inlineStr">
        <is>
          <t>Nhạc, phim, sách nói</t>
        </is>
      </c>
      <c r="F755" t="n">
        <v>0</v>
      </c>
      <c r="G755" t="n">
        <v>13.89</v>
      </c>
    </row>
    <row r="756">
      <c r="A756" t="n">
        <v>201604</v>
      </c>
      <c r="B756" t="n">
        <v>0</v>
      </c>
      <c r="C756" t="inlineStr">
        <is>
          <t>ONLINE</t>
        </is>
      </c>
      <c r="D756" t="inlineStr">
        <is>
          <t>Online</t>
        </is>
      </c>
      <c r="E756" t="inlineStr">
        <is>
          <t>TV &amp; Video</t>
        </is>
      </c>
      <c r="F756" t="n">
        <v>1310.98</v>
      </c>
      <c r="G756" t="n">
        <v>0</v>
      </c>
    </row>
    <row r="757">
      <c r="A757" t="n">
        <v>201604</v>
      </c>
      <c r="B757" t="n">
        <v>2</v>
      </c>
      <c r="C757" t="inlineStr">
        <is>
          <t>POS</t>
        </is>
      </c>
      <c r="D757" t="inlineStr">
        <is>
          <t>Úc</t>
        </is>
      </c>
      <c r="E757" t="inlineStr">
        <is>
          <t>Âm thanh</t>
        </is>
      </c>
      <c r="F757" t="n">
        <v>734.62</v>
      </c>
      <c r="G757" t="n">
        <v>0</v>
      </c>
    </row>
    <row r="758">
      <c r="A758" t="n">
        <v>201604</v>
      </c>
      <c r="B758" t="n">
        <v>2</v>
      </c>
      <c r="C758" t="inlineStr">
        <is>
          <t>POS</t>
        </is>
      </c>
      <c r="D758" t="inlineStr">
        <is>
          <t>Úc</t>
        </is>
      </c>
      <c r="E758" t="inlineStr">
        <is>
          <t>Máy ảnh</t>
        </is>
      </c>
      <c r="F758" t="n">
        <v>50</v>
      </c>
      <c r="G758" t="n">
        <v>0</v>
      </c>
    </row>
    <row r="759">
      <c r="A759" t="n">
        <v>201604</v>
      </c>
      <c r="B759" t="n">
        <v>2</v>
      </c>
      <c r="C759" t="inlineStr">
        <is>
          <t>POS</t>
        </is>
      </c>
      <c r="D759" t="inlineStr">
        <is>
          <t>Úc</t>
        </is>
      </c>
      <c r="E759" t="inlineStr">
        <is>
          <t>Điện thoại</t>
        </is>
      </c>
      <c r="F759" t="n">
        <v>129</v>
      </c>
      <c r="G759" t="n">
        <v>0</v>
      </c>
    </row>
    <row r="760">
      <c r="A760" t="n">
        <v>201604</v>
      </c>
      <c r="B760" t="n">
        <v>2</v>
      </c>
      <c r="C760" t="inlineStr">
        <is>
          <t>POS</t>
        </is>
      </c>
      <c r="D760" t="inlineStr">
        <is>
          <t>Úc</t>
        </is>
      </c>
      <c r="E760" t="inlineStr">
        <is>
          <t>Gia dụng</t>
        </is>
      </c>
      <c r="F760" t="n">
        <v>665.9400000000001</v>
      </c>
      <c r="G760" t="n">
        <v>0</v>
      </c>
    </row>
    <row r="761">
      <c r="A761" t="n">
        <v>201604</v>
      </c>
      <c r="B761" t="n">
        <v>2</v>
      </c>
      <c r="C761" t="inlineStr">
        <is>
          <t>POS</t>
        </is>
      </c>
      <c r="D761" t="inlineStr">
        <is>
          <t>Úc</t>
        </is>
      </c>
      <c r="E761" t="inlineStr">
        <is>
          <t>Nhạc, phim, sách nói</t>
        </is>
      </c>
      <c r="F761" t="n">
        <v>779.97</v>
      </c>
      <c r="G761" t="n">
        <v>0</v>
      </c>
    </row>
    <row r="762">
      <c r="A762" t="n">
        <v>201604</v>
      </c>
      <c r="B762" t="n">
        <v>4</v>
      </c>
      <c r="C762" t="inlineStr">
        <is>
          <t>POS</t>
        </is>
      </c>
      <c r="D762" t="inlineStr">
        <is>
          <t>Úc</t>
        </is>
      </c>
      <c r="E762" t="inlineStr">
        <is>
          <t>Âm thanh</t>
        </is>
      </c>
      <c r="F762" t="n">
        <v>1749.93</v>
      </c>
      <c r="G762" t="n">
        <v>0</v>
      </c>
    </row>
    <row r="763">
      <c r="A763" t="n">
        <v>201604</v>
      </c>
      <c r="B763" t="n">
        <v>4</v>
      </c>
      <c r="C763" t="inlineStr">
        <is>
          <t>POS</t>
        </is>
      </c>
      <c r="D763" t="inlineStr">
        <is>
          <t>Úc</t>
        </is>
      </c>
      <c r="E763" t="inlineStr">
        <is>
          <t>Máy ảnh</t>
        </is>
      </c>
      <c r="F763" t="n">
        <v>580</v>
      </c>
      <c r="G763" t="n">
        <v>0</v>
      </c>
    </row>
    <row r="764">
      <c r="A764" t="n">
        <v>201604</v>
      </c>
      <c r="B764" t="n">
        <v>4</v>
      </c>
      <c r="C764" t="inlineStr">
        <is>
          <t>POS</t>
        </is>
      </c>
      <c r="D764" t="inlineStr">
        <is>
          <t>Úc</t>
        </is>
      </c>
      <c r="E764" t="inlineStr">
        <is>
          <t>Gia dụng</t>
        </is>
      </c>
      <c r="F764" t="n">
        <v>445</v>
      </c>
      <c r="G764" t="n">
        <v>0</v>
      </c>
    </row>
    <row r="765">
      <c r="A765" t="n">
        <v>201604</v>
      </c>
      <c r="B765" t="n">
        <v>4</v>
      </c>
      <c r="C765" t="inlineStr">
        <is>
          <t>POS</t>
        </is>
      </c>
      <c r="D765" t="inlineStr">
        <is>
          <t>Úc</t>
        </is>
      </c>
      <c r="E765" t="inlineStr">
        <is>
          <t>Nhạc, phim, sách nói</t>
        </is>
      </c>
      <c r="F765" t="n">
        <v>229.96</v>
      </c>
      <c r="G765" t="n">
        <v>0</v>
      </c>
    </row>
    <row r="766">
      <c r="A766" t="n">
        <v>201604</v>
      </c>
      <c r="B766" t="n">
        <v>5</v>
      </c>
      <c r="C766" t="inlineStr">
        <is>
          <t>POS</t>
        </is>
      </c>
      <c r="D766" t="inlineStr">
        <is>
          <t>Úc</t>
        </is>
      </c>
      <c r="E766" t="inlineStr">
        <is>
          <t>Máy ảnh</t>
        </is>
      </c>
      <c r="F766" t="n">
        <v>1281</v>
      </c>
      <c r="G766" t="n">
        <v>0</v>
      </c>
    </row>
    <row r="767">
      <c r="A767" t="n">
        <v>201604</v>
      </c>
      <c r="B767" t="n">
        <v>5</v>
      </c>
      <c r="C767" t="inlineStr">
        <is>
          <t>POS</t>
        </is>
      </c>
      <c r="D767" t="inlineStr">
        <is>
          <t>Úc</t>
        </is>
      </c>
      <c r="E767" t="inlineStr">
        <is>
          <t>TV &amp; Video</t>
        </is>
      </c>
      <c r="F767" t="n">
        <v>9899.91</v>
      </c>
      <c r="G767" t="n">
        <v>0</v>
      </c>
    </row>
    <row r="768">
      <c r="A768" t="n">
        <v>201604</v>
      </c>
      <c r="B768" t="n">
        <v>6</v>
      </c>
      <c r="C768" t="inlineStr">
        <is>
          <t>POS</t>
        </is>
      </c>
      <c r="D768" t="inlineStr">
        <is>
          <t>Úc</t>
        </is>
      </c>
      <c r="E768" t="inlineStr">
        <is>
          <t>Điện thoại</t>
        </is>
      </c>
      <c r="F768" t="n">
        <v>57.98</v>
      </c>
      <c r="G768" t="n">
        <v>0</v>
      </c>
    </row>
    <row r="769">
      <c r="A769" t="n">
        <v>201604</v>
      </c>
      <c r="B769" t="n">
        <v>6</v>
      </c>
      <c r="C769" t="inlineStr">
        <is>
          <t>POS</t>
        </is>
      </c>
      <c r="D769" t="inlineStr">
        <is>
          <t>Úc</t>
        </is>
      </c>
      <c r="E769" t="inlineStr">
        <is>
          <t>Máy tính</t>
        </is>
      </c>
      <c r="F769" t="n">
        <v>369</v>
      </c>
      <c r="G769" t="n">
        <v>0</v>
      </c>
    </row>
    <row r="770">
      <c r="A770" t="n">
        <v>201604</v>
      </c>
      <c r="B770" t="n">
        <v>6</v>
      </c>
      <c r="C770" t="inlineStr">
        <is>
          <t>POS</t>
        </is>
      </c>
      <c r="D770" t="inlineStr">
        <is>
          <t>Úc</t>
        </is>
      </c>
      <c r="E770" t="inlineStr">
        <is>
          <t>Gia dụng</t>
        </is>
      </c>
      <c r="F770" t="n">
        <v>99.98999999999999</v>
      </c>
      <c r="G770" t="n">
        <v>0</v>
      </c>
    </row>
    <row r="771">
      <c r="A771" t="n">
        <v>201604</v>
      </c>
      <c r="B771" t="n">
        <v>8</v>
      </c>
      <c r="C771" t="inlineStr">
        <is>
          <t>POS</t>
        </is>
      </c>
      <c r="D771" t="inlineStr">
        <is>
          <t>Canada</t>
        </is>
      </c>
      <c r="E771" t="inlineStr">
        <is>
          <t>Máy ảnh</t>
        </is>
      </c>
      <c r="F771" t="n">
        <v>436.2</v>
      </c>
      <c r="G771" t="n">
        <v>0</v>
      </c>
    </row>
    <row r="772">
      <c r="A772" t="n">
        <v>201604</v>
      </c>
      <c r="B772" t="n">
        <v>8</v>
      </c>
      <c r="C772" t="inlineStr">
        <is>
          <t>POS</t>
        </is>
      </c>
      <c r="D772" t="inlineStr">
        <is>
          <t>Canada</t>
        </is>
      </c>
      <c r="E772" t="inlineStr">
        <is>
          <t>Điện thoại</t>
        </is>
      </c>
      <c r="F772" t="n">
        <v>400</v>
      </c>
      <c r="G772" t="n">
        <v>0</v>
      </c>
    </row>
    <row r="773">
      <c r="A773" t="n">
        <v>201604</v>
      </c>
      <c r="B773" t="n">
        <v>8</v>
      </c>
      <c r="C773" t="inlineStr">
        <is>
          <t>POS</t>
        </is>
      </c>
      <c r="D773" t="inlineStr">
        <is>
          <t>Canada</t>
        </is>
      </c>
      <c r="E773" t="inlineStr">
        <is>
          <t>Máy tính</t>
        </is>
      </c>
      <c r="F773" t="n">
        <v>198</v>
      </c>
      <c r="G773" t="n">
        <v>0</v>
      </c>
    </row>
    <row r="774">
      <c r="A774" t="n">
        <v>201604</v>
      </c>
      <c r="B774" t="n">
        <v>8</v>
      </c>
      <c r="C774" t="inlineStr">
        <is>
          <t>POS</t>
        </is>
      </c>
      <c r="D774" t="inlineStr">
        <is>
          <t>Canada</t>
        </is>
      </c>
      <c r="E774" t="inlineStr">
        <is>
          <t>Gia dụng</t>
        </is>
      </c>
      <c r="F774" t="n">
        <v>791</v>
      </c>
      <c r="G774" t="n">
        <v>0</v>
      </c>
    </row>
    <row r="775">
      <c r="A775" t="n">
        <v>201604</v>
      </c>
      <c r="B775" t="n">
        <v>8</v>
      </c>
      <c r="C775" t="inlineStr">
        <is>
          <t>POS</t>
        </is>
      </c>
      <c r="D775" t="inlineStr">
        <is>
          <t>Canada</t>
        </is>
      </c>
      <c r="E775" t="inlineStr">
        <is>
          <t>Nhạc, phim, sách nói</t>
        </is>
      </c>
      <c r="F775" t="n">
        <v>37.98</v>
      </c>
      <c r="G775" t="n">
        <v>0</v>
      </c>
    </row>
    <row r="776">
      <c r="A776" t="n">
        <v>201604</v>
      </c>
      <c r="B776" t="n">
        <v>9</v>
      </c>
      <c r="C776" t="inlineStr">
        <is>
          <t>POS</t>
        </is>
      </c>
      <c r="D776" t="inlineStr">
        <is>
          <t>Canada</t>
        </is>
      </c>
      <c r="E776" t="inlineStr">
        <is>
          <t>Âm thanh</t>
        </is>
      </c>
      <c r="F776" t="n">
        <v>2532</v>
      </c>
      <c r="G776" t="n">
        <v>0</v>
      </c>
    </row>
    <row r="777">
      <c r="A777" t="n">
        <v>201604</v>
      </c>
      <c r="B777" t="n">
        <v>9</v>
      </c>
      <c r="C777" t="inlineStr">
        <is>
          <t>POS</t>
        </is>
      </c>
      <c r="D777" t="inlineStr">
        <is>
          <t>Canada</t>
        </is>
      </c>
      <c r="E777" t="inlineStr">
        <is>
          <t>Máy ảnh</t>
        </is>
      </c>
      <c r="F777" t="n">
        <v>872.4</v>
      </c>
      <c r="G777" t="n">
        <v>0</v>
      </c>
    </row>
    <row r="778">
      <c r="A778" t="n">
        <v>201604</v>
      </c>
      <c r="B778" t="n">
        <v>9</v>
      </c>
      <c r="C778" t="inlineStr">
        <is>
          <t>POS</t>
        </is>
      </c>
      <c r="D778" t="inlineStr">
        <is>
          <t>Canada</t>
        </is>
      </c>
      <c r="E778" t="inlineStr">
        <is>
          <t>Điện thoại</t>
        </is>
      </c>
      <c r="F778" t="n">
        <v>45.98</v>
      </c>
      <c r="G778" t="n">
        <v>0</v>
      </c>
    </row>
    <row r="779">
      <c r="A779" t="n">
        <v>201604</v>
      </c>
      <c r="B779" t="n">
        <v>9</v>
      </c>
      <c r="C779" t="inlineStr">
        <is>
          <t>POS</t>
        </is>
      </c>
      <c r="D779" t="inlineStr">
        <is>
          <t>Canada</t>
        </is>
      </c>
      <c r="E779" t="inlineStr">
        <is>
          <t>Máy tính</t>
        </is>
      </c>
      <c r="F779" t="n">
        <v>618.9</v>
      </c>
      <c r="G779" t="n">
        <v>0</v>
      </c>
    </row>
    <row r="780">
      <c r="A780" t="n">
        <v>201604</v>
      </c>
      <c r="B780" t="n">
        <v>9</v>
      </c>
      <c r="C780" t="inlineStr">
        <is>
          <t>POS</t>
        </is>
      </c>
      <c r="D780" t="inlineStr">
        <is>
          <t>Canada</t>
        </is>
      </c>
      <c r="E780" t="inlineStr">
        <is>
          <t>Gia dụng</t>
        </is>
      </c>
      <c r="F780" t="n">
        <v>3946.91</v>
      </c>
      <c r="G780" t="n">
        <v>0</v>
      </c>
    </row>
    <row r="781">
      <c r="A781" t="n">
        <v>201604</v>
      </c>
      <c r="B781" t="n">
        <v>9</v>
      </c>
      <c r="C781" t="inlineStr">
        <is>
          <t>POS</t>
        </is>
      </c>
      <c r="D781" t="inlineStr">
        <is>
          <t>Canada</t>
        </is>
      </c>
      <c r="E781" t="inlineStr">
        <is>
          <t>TV &amp; Video</t>
        </is>
      </c>
      <c r="F781" t="n">
        <v>1554</v>
      </c>
      <c r="G781" t="n">
        <v>0</v>
      </c>
    </row>
    <row r="782">
      <c r="A782" t="n">
        <v>201604</v>
      </c>
      <c r="B782" t="n">
        <v>13</v>
      </c>
      <c r="C782" t="inlineStr">
        <is>
          <t>POS</t>
        </is>
      </c>
      <c r="D782" t="inlineStr">
        <is>
          <t>Pháp</t>
        </is>
      </c>
      <c r="E782" t="inlineStr">
        <is>
          <t>Máy tính</t>
        </is>
      </c>
      <c r="F782" t="n">
        <v>1396</v>
      </c>
      <c r="G782" t="n">
        <v>0</v>
      </c>
    </row>
    <row r="783">
      <c r="A783" t="n">
        <v>201604</v>
      </c>
      <c r="B783" t="n">
        <v>13</v>
      </c>
      <c r="C783" t="inlineStr">
        <is>
          <t>POS</t>
        </is>
      </c>
      <c r="D783" t="inlineStr">
        <is>
          <t>Pháp</t>
        </is>
      </c>
      <c r="E783" t="inlineStr">
        <is>
          <t>TV &amp; Video</t>
        </is>
      </c>
      <c r="F783" t="n">
        <v>1000</v>
      </c>
      <c r="G783" t="n">
        <v>0</v>
      </c>
    </row>
    <row r="784">
      <c r="A784" t="n">
        <v>201604</v>
      </c>
      <c r="B784" t="n">
        <v>19</v>
      </c>
      <c r="C784" t="inlineStr">
        <is>
          <t>POS</t>
        </is>
      </c>
      <c r="D784" t="inlineStr">
        <is>
          <t>Đức</t>
        </is>
      </c>
      <c r="E784" t="inlineStr">
        <is>
          <t>Âm thanh</t>
        </is>
      </c>
      <c r="F784" t="n">
        <v>799.8</v>
      </c>
      <c r="G784" t="n">
        <v>0</v>
      </c>
    </row>
    <row r="785">
      <c r="A785" t="n">
        <v>201604</v>
      </c>
      <c r="B785" t="n">
        <v>19</v>
      </c>
      <c r="C785" t="inlineStr">
        <is>
          <t>POS</t>
        </is>
      </c>
      <c r="D785" t="inlineStr">
        <is>
          <t>Đức</t>
        </is>
      </c>
      <c r="E785" t="inlineStr">
        <is>
          <t>Điện thoại</t>
        </is>
      </c>
      <c r="F785" t="n">
        <v>602</v>
      </c>
      <c r="G785" t="n">
        <v>0</v>
      </c>
    </row>
    <row r="786">
      <c r="A786" t="n">
        <v>201604</v>
      </c>
      <c r="B786" t="n">
        <v>19</v>
      </c>
      <c r="C786" t="inlineStr">
        <is>
          <t>POS</t>
        </is>
      </c>
      <c r="D786" t="inlineStr">
        <is>
          <t>Đức</t>
        </is>
      </c>
      <c r="E786" t="inlineStr">
        <is>
          <t>Máy tính</t>
        </is>
      </c>
      <c r="F786" t="n">
        <v>2598</v>
      </c>
      <c r="G786" t="n">
        <v>0</v>
      </c>
    </row>
    <row r="787">
      <c r="A787" t="n">
        <v>201604</v>
      </c>
      <c r="B787" t="n">
        <v>19</v>
      </c>
      <c r="C787" t="inlineStr">
        <is>
          <t>POS</t>
        </is>
      </c>
      <c r="D787" t="inlineStr">
        <is>
          <t>Đức</t>
        </is>
      </c>
      <c r="E787" t="inlineStr">
        <is>
          <t>Game &amp; Đồ chơi</t>
        </is>
      </c>
      <c r="F787" t="n">
        <v>33.98</v>
      </c>
      <c r="G787" t="n">
        <v>0</v>
      </c>
    </row>
    <row r="788">
      <c r="A788" t="n">
        <v>201604</v>
      </c>
      <c r="B788" t="n">
        <v>19</v>
      </c>
      <c r="C788" t="inlineStr">
        <is>
          <t>POS</t>
        </is>
      </c>
      <c r="D788" t="inlineStr">
        <is>
          <t>Đức</t>
        </is>
      </c>
      <c r="E788" t="inlineStr">
        <is>
          <t>TV &amp; Video</t>
        </is>
      </c>
      <c r="F788" t="n">
        <v>99</v>
      </c>
      <c r="G788" t="n">
        <v>0</v>
      </c>
    </row>
    <row r="789">
      <c r="A789" t="n">
        <v>201604</v>
      </c>
      <c r="B789" t="n">
        <v>20</v>
      </c>
      <c r="C789" t="inlineStr">
        <is>
          <t>POS</t>
        </is>
      </c>
      <c r="D789" t="inlineStr">
        <is>
          <t>Đức</t>
        </is>
      </c>
      <c r="E789" t="inlineStr">
        <is>
          <t>Âm thanh</t>
        </is>
      </c>
      <c r="F789" t="n">
        <v>0</v>
      </c>
      <c r="G789" t="n">
        <v>999.96</v>
      </c>
    </row>
    <row r="790">
      <c r="A790" t="n">
        <v>201604</v>
      </c>
      <c r="B790" t="n">
        <v>22</v>
      </c>
      <c r="C790" t="inlineStr">
        <is>
          <t>POS</t>
        </is>
      </c>
      <c r="D790" t="inlineStr">
        <is>
          <t>Đức</t>
        </is>
      </c>
      <c r="E790" t="inlineStr">
        <is>
          <t>Âm thanh</t>
        </is>
      </c>
      <c r="F790" t="n">
        <v>803.97</v>
      </c>
      <c r="G790" t="n">
        <v>0</v>
      </c>
    </row>
    <row r="791">
      <c r="A791" t="n">
        <v>201604</v>
      </c>
      <c r="B791" t="n">
        <v>22</v>
      </c>
      <c r="C791" t="inlineStr">
        <is>
          <t>POS</t>
        </is>
      </c>
      <c r="D791" t="inlineStr">
        <is>
          <t>Đức</t>
        </is>
      </c>
      <c r="E791" t="inlineStr">
        <is>
          <t>Gia dụng</t>
        </is>
      </c>
      <c r="F791" t="n">
        <v>284.97</v>
      </c>
      <c r="G791" t="n">
        <v>0</v>
      </c>
    </row>
    <row r="792">
      <c r="A792" t="n">
        <v>201604</v>
      </c>
      <c r="B792" t="n">
        <v>22</v>
      </c>
      <c r="C792" t="inlineStr">
        <is>
          <t>POS</t>
        </is>
      </c>
      <c r="D792" t="inlineStr">
        <is>
          <t>Đức</t>
        </is>
      </c>
      <c r="E792" t="inlineStr">
        <is>
          <t>Nhạc, phim, sách nói</t>
        </is>
      </c>
      <c r="F792" t="n">
        <v>57.88</v>
      </c>
      <c r="G792" t="n">
        <v>0</v>
      </c>
    </row>
    <row r="793">
      <c r="A793" t="n">
        <v>201604</v>
      </c>
      <c r="B793" t="n">
        <v>24</v>
      </c>
      <c r="C793" t="inlineStr">
        <is>
          <t>POS</t>
        </is>
      </c>
      <c r="D793" t="inlineStr">
        <is>
          <t>Đức</t>
        </is>
      </c>
      <c r="E793" t="inlineStr">
        <is>
          <t>Âm thanh</t>
        </is>
      </c>
      <c r="F793" t="n">
        <v>1131.2</v>
      </c>
      <c r="G793" t="n">
        <v>0</v>
      </c>
    </row>
    <row r="794">
      <c r="A794" t="n">
        <v>201604</v>
      </c>
      <c r="B794" t="n">
        <v>24</v>
      </c>
      <c r="C794" t="inlineStr">
        <is>
          <t>POS</t>
        </is>
      </c>
      <c r="D794" t="inlineStr">
        <is>
          <t>Đức</t>
        </is>
      </c>
      <c r="E794" t="inlineStr">
        <is>
          <t>Game &amp; Đồ chơi</t>
        </is>
      </c>
      <c r="F794" t="n">
        <v>233.04</v>
      </c>
      <c r="G794" t="n">
        <v>0</v>
      </c>
    </row>
    <row r="795">
      <c r="A795" t="n">
        <v>201604</v>
      </c>
      <c r="B795" t="n">
        <v>24</v>
      </c>
      <c r="C795" t="inlineStr">
        <is>
          <t>POS</t>
        </is>
      </c>
      <c r="D795" t="inlineStr">
        <is>
          <t>Đức</t>
        </is>
      </c>
      <c r="E795" t="inlineStr">
        <is>
          <t>Gia dụng</t>
        </is>
      </c>
      <c r="F795" t="n">
        <v>4425</v>
      </c>
      <c r="G795" t="n">
        <v>0</v>
      </c>
    </row>
    <row r="796">
      <c r="A796" t="n">
        <v>201604</v>
      </c>
      <c r="B796" t="n">
        <v>24</v>
      </c>
      <c r="C796" t="inlineStr">
        <is>
          <t>POS</t>
        </is>
      </c>
      <c r="D796" t="inlineStr">
        <is>
          <t>Đức</t>
        </is>
      </c>
      <c r="E796" t="inlineStr">
        <is>
          <t>Nhạc, phim, sách nói</t>
        </is>
      </c>
      <c r="F796" t="n">
        <v>113.98</v>
      </c>
      <c r="G796" t="n">
        <v>0</v>
      </c>
    </row>
    <row r="797">
      <c r="A797" t="n">
        <v>201604</v>
      </c>
      <c r="B797" t="n">
        <v>28</v>
      </c>
      <c r="C797" t="inlineStr">
        <is>
          <t>POS</t>
        </is>
      </c>
      <c r="D797" t="inlineStr">
        <is>
          <t>Ý</t>
        </is>
      </c>
      <c r="E797" t="inlineStr">
        <is>
          <t>Âm thanh</t>
        </is>
      </c>
      <c r="F797" t="n">
        <v>191.8</v>
      </c>
      <c r="G797" t="n">
        <v>0</v>
      </c>
    </row>
    <row r="798">
      <c r="A798" t="n">
        <v>201604</v>
      </c>
      <c r="B798" t="n">
        <v>28</v>
      </c>
      <c r="C798" t="inlineStr">
        <is>
          <t>POS</t>
        </is>
      </c>
      <c r="D798" t="inlineStr">
        <is>
          <t>Ý</t>
        </is>
      </c>
      <c r="E798" t="inlineStr">
        <is>
          <t>Máy ảnh</t>
        </is>
      </c>
      <c r="F798" t="n">
        <v>200</v>
      </c>
      <c r="G798" t="n">
        <v>0</v>
      </c>
    </row>
    <row r="799">
      <c r="A799" t="n">
        <v>201604</v>
      </c>
      <c r="B799" t="n">
        <v>28</v>
      </c>
      <c r="C799" t="inlineStr">
        <is>
          <t>POS</t>
        </is>
      </c>
      <c r="D799" t="inlineStr">
        <is>
          <t>Ý</t>
        </is>
      </c>
      <c r="E799" t="inlineStr">
        <is>
          <t>Điện thoại</t>
        </is>
      </c>
      <c r="F799" t="n">
        <v>1516</v>
      </c>
      <c r="G799" t="n">
        <v>0</v>
      </c>
    </row>
    <row r="800">
      <c r="A800" t="n">
        <v>201604</v>
      </c>
      <c r="B800" t="n">
        <v>28</v>
      </c>
      <c r="C800" t="inlineStr">
        <is>
          <t>POS</t>
        </is>
      </c>
      <c r="D800" t="inlineStr">
        <is>
          <t>Ý</t>
        </is>
      </c>
      <c r="E800" t="inlineStr">
        <is>
          <t>Nhạc, phim, sách nói</t>
        </is>
      </c>
      <c r="F800" t="n">
        <v>663.3200000000001</v>
      </c>
      <c r="G800" t="n">
        <v>0</v>
      </c>
    </row>
    <row r="801">
      <c r="A801" t="n">
        <v>201604</v>
      </c>
      <c r="B801" t="n">
        <v>29</v>
      </c>
      <c r="C801" t="inlineStr">
        <is>
          <t>POS</t>
        </is>
      </c>
      <c r="D801" t="inlineStr">
        <is>
          <t>Ý</t>
        </is>
      </c>
      <c r="E801" t="inlineStr">
        <is>
          <t>Game &amp; Đồ chơi</t>
        </is>
      </c>
      <c r="F801" t="n">
        <v>24.9</v>
      </c>
      <c r="G801" t="n">
        <v>0</v>
      </c>
    </row>
    <row r="802">
      <c r="A802" t="n">
        <v>201604</v>
      </c>
      <c r="B802" t="n">
        <v>29</v>
      </c>
      <c r="C802" t="inlineStr">
        <is>
          <t>POS</t>
        </is>
      </c>
      <c r="D802" t="inlineStr">
        <is>
          <t>Ý</t>
        </is>
      </c>
      <c r="E802" t="inlineStr">
        <is>
          <t>Nhạc, phim, sách nói</t>
        </is>
      </c>
      <c r="F802" t="n">
        <v>22.89</v>
      </c>
      <c r="G802" t="n">
        <v>0</v>
      </c>
    </row>
    <row r="803">
      <c r="A803" t="n">
        <v>201604</v>
      </c>
      <c r="B803" t="n">
        <v>37</v>
      </c>
      <c r="C803" t="inlineStr">
        <is>
          <t>POS</t>
        </is>
      </c>
      <c r="D803" t="inlineStr">
        <is>
          <t>Anh</t>
        </is>
      </c>
      <c r="E803" t="inlineStr">
        <is>
          <t>Nhạc, phim, sách nói</t>
        </is>
      </c>
      <c r="F803" t="n">
        <v>56.99</v>
      </c>
      <c r="G803" t="n">
        <v>0</v>
      </c>
    </row>
    <row r="804">
      <c r="A804" t="n">
        <v>201604</v>
      </c>
      <c r="B804" t="n">
        <v>37</v>
      </c>
      <c r="C804" t="inlineStr">
        <is>
          <t>POS</t>
        </is>
      </c>
      <c r="D804" t="inlineStr">
        <is>
          <t>Anh</t>
        </is>
      </c>
      <c r="E804" t="inlineStr">
        <is>
          <t>TV &amp; Video</t>
        </is>
      </c>
      <c r="F804" t="n">
        <v>6477.95</v>
      </c>
      <c r="G804" t="n">
        <v>0</v>
      </c>
    </row>
    <row r="805">
      <c r="A805" t="n">
        <v>201604</v>
      </c>
      <c r="B805" t="n">
        <v>38</v>
      </c>
      <c r="C805" t="inlineStr">
        <is>
          <t>POS</t>
        </is>
      </c>
      <c r="D805" t="inlineStr">
        <is>
          <t>Anh</t>
        </is>
      </c>
      <c r="E805" t="inlineStr">
        <is>
          <t>Âm thanh</t>
        </is>
      </c>
      <c r="F805" t="n">
        <v>543</v>
      </c>
      <c r="G805" t="n">
        <v>0</v>
      </c>
    </row>
    <row r="806">
      <c r="A806" t="n">
        <v>201604</v>
      </c>
      <c r="B806" t="n">
        <v>38</v>
      </c>
      <c r="C806" t="inlineStr">
        <is>
          <t>POS</t>
        </is>
      </c>
      <c r="D806" t="inlineStr">
        <is>
          <t>Anh</t>
        </is>
      </c>
      <c r="E806" t="inlineStr">
        <is>
          <t>Máy ảnh</t>
        </is>
      </c>
      <c r="F806" t="n">
        <v>880</v>
      </c>
      <c r="G806" t="n">
        <v>0</v>
      </c>
    </row>
    <row r="807">
      <c r="A807" t="n">
        <v>201604</v>
      </c>
      <c r="B807" t="n">
        <v>38</v>
      </c>
      <c r="C807" t="inlineStr">
        <is>
          <t>POS</t>
        </is>
      </c>
      <c r="D807" t="inlineStr">
        <is>
          <t>Anh</t>
        </is>
      </c>
      <c r="E807" t="inlineStr">
        <is>
          <t>Điện thoại</t>
        </is>
      </c>
      <c r="F807" t="n">
        <v>99.98</v>
      </c>
      <c r="G807" t="n">
        <v>0</v>
      </c>
    </row>
    <row r="808">
      <c r="A808" t="n">
        <v>201604</v>
      </c>
      <c r="B808" t="n">
        <v>38</v>
      </c>
      <c r="C808" t="inlineStr">
        <is>
          <t>POS</t>
        </is>
      </c>
      <c r="D808" t="inlineStr">
        <is>
          <t>Anh</t>
        </is>
      </c>
      <c r="E808" t="inlineStr">
        <is>
          <t>Nhạc, phim, sách nói</t>
        </is>
      </c>
      <c r="F808" t="n">
        <v>51.96</v>
      </c>
      <c r="G808" t="n">
        <v>0</v>
      </c>
    </row>
    <row r="809">
      <c r="A809" t="n">
        <v>201604</v>
      </c>
      <c r="B809" t="n">
        <v>39</v>
      </c>
      <c r="C809" t="inlineStr">
        <is>
          <t>POS</t>
        </is>
      </c>
      <c r="D809" t="inlineStr">
        <is>
          <t>Anh</t>
        </is>
      </c>
      <c r="E809" t="inlineStr">
        <is>
          <t>Điện thoại</t>
        </is>
      </c>
      <c r="F809" t="n">
        <v>32.99</v>
      </c>
      <c r="G809" t="n">
        <v>0</v>
      </c>
    </row>
    <row r="810">
      <c r="A810" t="n">
        <v>201604</v>
      </c>
      <c r="B810" t="n">
        <v>39</v>
      </c>
      <c r="C810" t="inlineStr">
        <is>
          <t>POS</t>
        </is>
      </c>
      <c r="D810" t="inlineStr">
        <is>
          <t>Anh</t>
        </is>
      </c>
      <c r="E810" t="inlineStr">
        <is>
          <t>Máy tính</t>
        </is>
      </c>
      <c r="F810" t="n">
        <v>3395</v>
      </c>
      <c r="G810" t="n">
        <v>0</v>
      </c>
    </row>
    <row r="811">
      <c r="A811" t="n">
        <v>201604</v>
      </c>
      <c r="B811" t="n">
        <v>41</v>
      </c>
      <c r="C811" t="inlineStr">
        <is>
          <t>POS</t>
        </is>
      </c>
      <c r="D811" t="inlineStr">
        <is>
          <t>Anh</t>
        </is>
      </c>
      <c r="E811" t="inlineStr">
        <is>
          <t>Máy ảnh</t>
        </is>
      </c>
      <c r="F811" t="n">
        <v>4760</v>
      </c>
      <c r="G811" t="n">
        <v>0</v>
      </c>
    </row>
    <row r="812">
      <c r="A812" t="n">
        <v>201604</v>
      </c>
      <c r="B812" t="n">
        <v>41</v>
      </c>
      <c r="C812" t="inlineStr">
        <is>
          <t>POS</t>
        </is>
      </c>
      <c r="D812" t="inlineStr">
        <is>
          <t>Anh</t>
        </is>
      </c>
      <c r="E812" t="inlineStr">
        <is>
          <t>Gia dụng</t>
        </is>
      </c>
      <c r="F812" t="n">
        <v>119.99</v>
      </c>
      <c r="G812" t="n">
        <v>0</v>
      </c>
    </row>
    <row r="813">
      <c r="A813" t="n">
        <v>201604</v>
      </c>
      <c r="B813" t="n">
        <v>42</v>
      </c>
      <c r="C813" t="inlineStr">
        <is>
          <t>POS</t>
        </is>
      </c>
      <c r="D813" t="inlineStr">
        <is>
          <t>Anh</t>
        </is>
      </c>
      <c r="E813" t="inlineStr">
        <is>
          <t>Âm thanh</t>
        </is>
      </c>
      <c r="F813" t="n">
        <v>398.97</v>
      </c>
      <c r="G813" t="n">
        <v>0</v>
      </c>
    </row>
    <row r="814">
      <c r="A814" t="n">
        <v>201604</v>
      </c>
      <c r="B814" t="n">
        <v>44</v>
      </c>
      <c r="C814" t="inlineStr">
        <is>
          <t>POS</t>
        </is>
      </c>
      <c r="D814" t="inlineStr">
        <is>
          <t>Mỹ</t>
        </is>
      </c>
      <c r="E814" t="inlineStr">
        <is>
          <t>Âm thanh</t>
        </is>
      </c>
      <c r="F814" t="n">
        <v>120</v>
      </c>
      <c r="G814" t="n">
        <v>0</v>
      </c>
    </row>
    <row r="815">
      <c r="A815" t="n">
        <v>201604</v>
      </c>
      <c r="B815" t="n">
        <v>44</v>
      </c>
      <c r="C815" t="inlineStr">
        <is>
          <t>POS</t>
        </is>
      </c>
      <c r="D815" t="inlineStr">
        <is>
          <t>Mỹ</t>
        </is>
      </c>
      <c r="E815" t="inlineStr">
        <is>
          <t>Điện thoại</t>
        </is>
      </c>
      <c r="F815" t="n">
        <v>717</v>
      </c>
      <c r="G815" t="n">
        <v>0</v>
      </c>
    </row>
    <row r="816">
      <c r="A816" t="n">
        <v>201604</v>
      </c>
      <c r="B816" t="n">
        <v>44</v>
      </c>
      <c r="C816" t="inlineStr">
        <is>
          <t>POS</t>
        </is>
      </c>
      <c r="D816" t="inlineStr">
        <is>
          <t>Mỹ</t>
        </is>
      </c>
      <c r="E816" t="inlineStr">
        <is>
          <t>Máy tính</t>
        </is>
      </c>
      <c r="F816" t="n">
        <v>2889</v>
      </c>
      <c r="G816" t="n">
        <v>0</v>
      </c>
    </row>
    <row r="817">
      <c r="A817" t="n">
        <v>201604</v>
      </c>
      <c r="B817" t="n">
        <v>44</v>
      </c>
      <c r="C817" t="inlineStr">
        <is>
          <t>POS</t>
        </is>
      </c>
      <c r="D817" t="inlineStr">
        <is>
          <t>Mỹ</t>
        </is>
      </c>
      <c r="E817" t="inlineStr">
        <is>
          <t>Nhạc, phim, sách nói</t>
        </is>
      </c>
      <c r="F817" t="n">
        <v>899.95</v>
      </c>
      <c r="G817" t="n">
        <v>0</v>
      </c>
    </row>
    <row r="818">
      <c r="A818" t="n">
        <v>201604</v>
      </c>
      <c r="B818" t="n">
        <v>44</v>
      </c>
      <c r="C818" t="inlineStr">
        <is>
          <t>POS</t>
        </is>
      </c>
      <c r="D818" t="inlineStr">
        <is>
          <t>Mỹ</t>
        </is>
      </c>
      <c r="E818" t="inlineStr">
        <is>
          <t>TV &amp; Video</t>
        </is>
      </c>
      <c r="F818" t="n">
        <v>8699.969999999999</v>
      </c>
      <c r="G818" t="n">
        <v>0</v>
      </c>
    </row>
    <row r="819">
      <c r="A819" t="n">
        <v>201604</v>
      </c>
      <c r="B819" t="n">
        <v>45</v>
      </c>
      <c r="C819" t="inlineStr">
        <is>
          <t>POS</t>
        </is>
      </c>
      <c r="D819" t="inlineStr">
        <is>
          <t>Mỹ</t>
        </is>
      </c>
      <c r="E819" t="inlineStr">
        <is>
          <t>Âm thanh</t>
        </is>
      </c>
      <c r="F819" t="n">
        <v>1188</v>
      </c>
      <c r="G819" t="n">
        <v>0</v>
      </c>
    </row>
    <row r="820">
      <c r="A820" t="n">
        <v>201604</v>
      </c>
      <c r="B820" t="n">
        <v>45</v>
      </c>
      <c r="C820" t="inlineStr">
        <is>
          <t>POS</t>
        </is>
      </c>
      <c r="D820" t="inlineStr">
        <is>
          <t>Mỹ</t>
        </is>
      </c>
      <c r="E820" t="inlineStr">
        <is>
          <t>Máy ảnh</t>
        </is>
      </c>
      <c r="F820" t="n">
        <v>3996</v>
      </c>
      <c r="G820" t="n">
        <v>0</v>
      </c>
    </row>
    <row r="821">
      <c r="A821" t="n">
        <v>201604</v>
      </c>
      <c r="B821" t="n">
        <v>45</v>
      </c>
      <c r="C821" t="inlineStr">
        <is>
          <t>POS</t>
        </is>
      </c>
      <c r="D821" t="inlineStr">
        <is>
          <t>Mỹ</t>
        </is>
      </c>
      <c r="E821" t="inlineStr">
        <is>
          <t>Máy tính</t>
        </is>
      </c>
      <c r="F821" t="n">
        <v>869</v>
      </c>
      <c r="G821" t="n">
        <v>0</v>
      </c>
    </row>
    <row r="822">
      <c r="A822" t="n">
        <v>201604</v>
      </c>
      <c r="B822" t="n">
        <v>45</v>
      </c>
      <c r="C822" t="inlineStr">
        <is>
          <t>POS</t>
        </is>
      </c>
      <c r="D822" t="inlineStr">
        <is>
          <t>Mỹ</t>
        </is>
      </c>
      <c r="E822" t="inlineStr">
        <is>
          <t>Game &amp; Đồ chơi</t>
        </is>
      </c>
      <c r="F822" t="n">
        <v>17.98</v>
      </c>
      <c r="G822" t="n">
        <v>0</v>
      </c>
    </row>
    <row r="823">
      <c r="A823" t="n">
        <v>201604</v>
      </c>
      <c r="B823" t="n">
        <v>45</v>
      </c>
      <c r="C823" t="inlineStr">
        <is>
          <t>POS</t>
        </is>
      </c>
      <c r="D823" t="inlineStr">
        <is>
          <t>Mỹ</t>
        </is>
      </c>
      <c r="E823" t="inlineStr">
        <is>
          <t>Nhạc, phim, sách nói</t>
        </is>
      </c>
      <c r="F823" t="n">
        <v>311.95</v>
      </c>
      <c r="G823" t="n">
        <v>0</v>
      </c>
    </row>
    <row r="824">
      <c r="A824" t="n">
        <v>201604</v>
      </c>
      <c r="B824" t="n">
        <v>47</v>
      </c>
      <c r="C824" t="inlineStr">
        <is>
          <t>POS</t>
        </is>
      </c>
      <c r="D824" t="inlineStr">
        <is>
          <t>Mỹ</t>
        </is>
      </c>
      <c r="E824" t="inlineStr">
        <is>
          <t>Gia dụng</t>
        </is>
      </c>
      <c r="F824" t="n">
        <v>0</v>
      </c>
      <c r="G824" t="n">
        <v>163</v>
      </c>
    </row>
    <row r="825">
      <c r="A825" t="n">
        <v>201604</v>
      </c>
      <c r="B825" t="n">
        <v>48</v>
      </c>
      <c r="C825" t="inlineStr">
        <is>
          <t>POS</t>
        </is>
      </c>
      <c r="D825" t="inlineStr">
        <is>
          <t>Mỹ</t>
        </is>
      </c>
      <c r="E825" t="inlineStr">
        <is>
          <t>Âm thanh</t>
        </is>
      </c>
      <c r="F825" t="n">
        <v>37.95</v>
      </c>
      <c r="G825" t="n">
        <v>0</v>
      </c>
    </row>
    <row r="826">
      <c r="A826" t="n">
        <v>201604</v>
      </c>
      <c r="B826" t="n">
        <v>48</v>
      </c>
      <c r="C826" t="inlineStr">
        <is>
          <t>POS</t>
        </is>
      </c>
      <c r="D826" t="inlineStr">
        <is>
          <t>Mỹ</t>
        </is>
      </c>
      <c r="E826" t="inlineStr">
        <is>
          <t>Máy ảnh</t>
        </is>
      </c>
      <c r="F826" t="n">
        <v>0</v>
      </c>
      <c r="G826" t="n">
        <v>1968</v>
      </c>
    </row>
    <row r="827">
      <c r="A827" t="n">
        <v>201604</v>
      </c>
      <c r="B827" t="n">
        <v>48</v>
      </c>
      <c r="C827" t="inlineStr">
        <is>
          <t>POS</t>
        </is>
      </c>
      <c r="D827" t="inlineStr">
        <is>
          <t>Mỹ</t>
        </is>
      </c>
      <c r="E827" t="inlineStr">
        <is>
          <t>Máy tính</t>
        </is>
      </c>
      <c r="F827" t="n">
        <v>518</v>
      </c>
      <c r="G827" t="n">
        <v>469</v>
      </c>
    </row>
    <row r="828">
      <c r="A828" t="n">
        <v>201604</v>
      </c>
      <c r="B828" t="n">
        <v>61</v>
      </c>
      <c r="C828" t="inlineStr">
        <is>
          <t>POS</t>
        </is>
      </c>
      <c r="D828" t="inlineStr">
        <is>
          <t>Mỹ</t>
        </is>
      </c>
      <c r="E828" t="inlineStr">
        <is>
          <t>Game &amp; Đồ chơi</t>
        </is>
      </c>
      <c r="F828" t="n">
        <v>27.96</v>
      </c>
      <c r="G828" t="n">
        <v>0</v>
      </c>
    </row>
    <row r="829">
      <c r="A829" t="n">
        <v>201604</v>
      </c>
      <c r="B829" t="n">
        <v>61</v>
      </c>
      <c r="C829" t="inlineStr">
        <is>
          <t>POS</t>
        </is>
      </c>
      <c r="D829" t="inlineStr">
        <is>
          <t>Mỹ</t>
        </is>
      </c>
      <c r="E829" t="inlineStr">
        <is>
          <t>Gia dụng</t>
        </is>
      </c>
      <c r="F829" t="n">
        <v>986</v>
      </c>
      <c r="G829" t="n">
        <v>0</v>
      </c>
    </row>
    <row r="830">
      <c r="A830" t="n">
        <v>201604</v>
      </c>
      <c r="B830" t="n">
        <v>61</v>
      </c>
      <c r="C830" t="inlineStr">
        <is>
          <t>POS</t>
        </is>
      </c>
      <c r="D830" t="inlineStr">
        <is>
          <t>Mỹ</t>
        </is>
      </c>
      <c r="E830" t="inlineStr">
        <is>
          <t>TV &amp; Video</t>
        </is>
      </c>
      <c r="F830" t="n">
        <v>699</v>
      </c>
      <c r="G830" t="n">
        <v>0</v>
      </c>
    </row>
    <row r="831">
      <c r="A831" t="n">
        <v>201604</v>
      </c>
      <c r="B831" t="n">
        <v>63</v>
      </c>
      <c r="C831" t="inlineStr">
        <is>
          <t>POS</t>
        </is>
      </c>
      <c r="D831" t="inlineStr">
        <is>
          <t>Mỹ</t>
        </is>
      </c>
      <c r="E831" t="inlineStr">
        <is>
          <t>Máy tính</t>
        </is>
      </c>
      <c r="F831" t="n">
        <v>39.8</v>
      </c>
      <c r="G831" t="n">
        <v>0</v>
      </c>
    </row>
    <row r="832">
      <c r="A832" t="n">
        <v>201604</v>
      </c>
      <c r="B832" t="n">
        <v>63</v>
      </c>
      <c r="C832" t="inlineStr">
        <is>
          <t>POS</t>
        </is>
      </c>
      <c r="D832" t="inlineStr">
        <is>
          <t>Mỹ</t>
        </is>
      </c>
      <c r="E832" t="inlineStr">
        <is>
          <t>Nhạc, phim, sách nói</t>
        </is>
      </c>
      <c r="F832" t="n">
        <v>121.98</v>
      </c>
      <c r="G832" t="n">
        <v>0</v>
      </c>
    </row>
    <row r="833">
      <c r="A833" t="n">
        <v>201604</v>
      </c>
      <c r="B833" t="n">
        <v>65</v>
      </c>
      <c r="C833" t="inlineStr">
        <is>
          <t>POS</t>
        </is>
      </c>
      <c r="D833" t="inlineStr">
        <is>
          <t>Mỹ</t>
        </is>
      </c>
      <c r="E833" t="inlineStr">
        <is>
          <t>Máy tính</t>
        </is>
      </c>
      <c r="F833" t="n">
        <v>9459</v>
      </c>
      <c r="G833" t="n">
        <v>0</v>
      </c>
    </row>
    <row r="834">
      <c r="A834" t="n">
        <v>201604</v>
      </c>
      <c r="B834" t="n">
        <v>65</v>
      </c>
      <c r="C834" t="inlineStr">
        <is>
          <t>POS</t>
        </is>
      </c>
      <c r="D834" t="inlineStr">
        <is>
          <t>Mỹ</t>
        </is>
      </c>
      <c r="E834" t="inlineStr">
        <is>
          <t>Nhạc, phim, sách nói</t>
        </is>
      </c>
      <c r="F834" t="n">
        <v>12.66</v>
      </c>
      <c r="G834" t="n">
        <v>0</v>
      </c>
    </row>
    <row r="835">
      <c r="A835" t="n">
        <v>201604</v>
      </c>
      <c r="B835" t="n">
        <v>66</v>
      </c>
      <c r="C835" t="inlineStr">
        <is>
          <t>POS</t>
        </is>
      </c>
      <c r="D835" t="inlineStr">
        <is>
          <t>Mỹ</t>
        </is>
      </c>
      <c r="E835" t="inlineStr">
        <is>
          <t>Máy ảnh</t>
        </is>
      </c>
      <c r="F835" t="n">
        <v>1536</v>
      </c>
      <c r="G835" t="n">
        <v>0</v>
      </c>
    </row>
    <row r="836">
      <c r="A836" t="n">
        <v>201604</v>
      </c>
      <c r="B836" t="n">
        <v>66</v>
      </c>
      <c r="C836" t="inlineStr">
        <is>
          <t>POS</t>
        </is>
      </c>
      <c r="D836" t="inlineStr">
        <is>
          <t>Mỹ</t>
        </is>
      </c>
      <c r="E836" t="inlineStr">
        <is>
          <t>Nhạc, phim, sách nói</t>
        </is>
      </c>
      <c r="F836" t="n">
        <v>25.98</v>
      </c>
      <c r="G836" t="n">
        <v>0</v>
      </c>
    </row>
    <row r="837">
      <c r="A837" t="n">
        <v>201605</v>
      </c>
      <c r="B837" t="n">
        <v>0</v>
      </c>
      <c r="C837" t="inlineStr">
        <is>
          <t>ONLINE</t>
        </is>
      </c>
      <c r="D837" t="inlineStr">
        <is>
          <t>Online</t>
        </is>
      </c>
      <c r="E837" t="inlineStr">
        <is>
          <t>Âm thanh</t>
        </is>
      </c>
      <c r="F837" t="n">
        <v>1741.66</v>
      </c>
      <c r="G837" t="n">
        <v>0</v>
      </c>
    </row>
    <row r="838">
      <c r="A838" t="n">
        <v>201605</v>
      </c>
      <c r="B838" t="n">
        <v>0</v>
      </c>
      <c r="C838" t="inlineStr">
        <is>
          <t>ONLINE</t>
        </is>
      </c>
      <c r="D838" t="inlineStr">
        <is>
          <t>Online</t>
        </is>
      </c>
      <c r="E838" t="inlineStr">
        <is>
          <t>Máy ảnh</t>
        </is>
      </c>
      <c r="F838" t="n">
        <v>3056</v>
      </c>
      <c r="G838" t="n">
        <v>0</v>
      </c>
    </row>
    <row r="839">
      <c r="A839" t="n">
        <v>201605</v>
      </c>
      <c r="B839" t="n">
        <v>0</v>
      </c>
      <c r="C839" t="inlineStr">
        <is>
          <t>ONLINE</t>
        </is>
      </c>
      <c r="D839" t="inlineStr">
        <is>
          <t>Online</t>
        </is>
      </c>
      <c r="E839" t="inlineStr">
        <is>
          <t>Điện thoại</t>
        </is>
      </c>
      <c r="F839" t="n">
        <v>8744.719999999999</v>
      </c>
      <c r="G839" t="n">
        <v>0</v>
      </c>
    </row>
    <row r="840">
      <c r="A840" t="n">
        <v>201605</v>
      </c>
      <c r="B840" t="n">
        <v>0</v>
      </c>
      <c r="C840" t="inlineStr">
        <is>
          <t>ONLINE</t>
        </is>
      </c>
      <c r="D840" t="inlineStr">
        <is>
          <t>Online</t>
        </is>
      </c>
      <c r="E840" t="inlineStr">
        <is>
          <t>Máy tính</t>
        </is>
      </c>
      <c r="F840" t="n">
        <v>11206.45</v>
      </c>
      <c r="G840" t="n">
        <v>0</v>
      </c>
    </row>
    <row r="841">
      <c r="A841" t="n">
        <v>201605</v>
      </c>
      <c r="B841" t="n">
        <v>0</v>
      </c>
      <c r="C841" t="inlineStr">
        <is>
          <t>ONLINE</t>
        </is>
      </c>
      <c r="D841" t="inlineStr">
        <is>
          <t>Online</t>
        </is>
      </c>
      <c r="E841" t="inlineStr">
        <is>
          <t>Game &amp; Đồ chơi</t>
        </is>
      </c>
      <c r="F841" t="n">
        <v>251.6</v>
      </c>
      <c r="G841" t="n">
        <v>0</v>
      </c>
    </row>
    <row r="842">
      <c r="A842" t="n">
        <v>201605</v>
      </c>
      <c r="B842" t="n">
        <v>0</v>
      </c>
      <c r="C842" t="inlineStr">
        <is>
          <t>ONLINE</t>
        </is>
      </c>
      <c r="D842" t="inlineStr">
        <is>
          <t>Online</t>
        </is>
      </c>
      <c r="E842" t="inlineStr">
        <is>
          <t>Gia dụng</t>
        </is>
      </c>
      <c r="F842" t="n">
        <v>9448.049999999999</v>
      </c>
      <c r="G842" t="n">
        <v>0</v>
      </c>
    </row>
    <row r="843">
      <c r="A843" t="n">
        <v>201605</v>
      </c>
      <c r="B843" t="n">
        <v>0</v>
      </c>
      <c r="C843" t="inlineStr">
        <is>
          <t>ONLINE</t>
        </is>
      </c>
      <c r="D843" t="inlineStr">
        <is>
          <t>Online</t>
        </is>
      </c>
      <c r="E843" t="inlineStr">
        <is>
          <t>Nhạc, phim, sách nói</t>
        </is>
      </c>
      <c r="F843" t="n">
        <v>5281.38</v>
      </c>
      <c r="G843" t="n">
        <v>0</v>
      </c>
    </row>
    <row r="844">
      <c r="A844" t="n">
        <v>201605</v>
      </c>
      <c r="B844" t="n">
        <v>0</v>
      </c>
      <c r="C844" t="inlineStr">
        <is>
          <t>ONLINE</t>
        </is>
      </c>
      <c r="D844" t="inlineStr">
        <is>
          <t>Online</t>
        </is>
      </c>
      <c r="E844" t="inlineStr">
        <is>
          <t>TV &amp; Video</t>
        </is>
      </c>
      <c r="F844" t="n">
        <v>11192.52</v>
      </c>
      <c r="G844" t="n">
        <v>0</v>
      </c>
    </row>
    <row r="845">
      <c r="A845" t="n">
        <v>201605</v>
      </c>
      <c r="B845" t="n">
        <v>4</v>
      </c>
      <c r="C845" t="inlineStr">
        <is>
          <t>POS</t>
        </is>
      </c>
      <c r="D845" t="inlineStr">
        <is>
          <t>Úc</t>
        </is>
      </c>
      <c r="E845" t="inlineStr">
        <is>
          <t>Âm thanh</t>
        </is>
      </c>
      <c r="F845" t="n">
        <v>95.90000000000001</v>
      </c>
      <c r="G845" t="n">
        <v>1499.94</v>
      </c>
    </row>
    <row r="846">
      <c r="A846" t="n">
        <v>201605</v>
      </c>
      <c r="B846" t="n">
        <v>4</v>
      </c>
      <c r="C846" t="inlineStr">
        <is>
          <t>POS</t>
        </is>
      </c>
      <c r="D846" t="inlineStr">
        <is>
          <t>Úc</t>
        </is>
      </c>
      <c r="E846" t="inlineStr">
        <is>
          <t>Máy ảnh</t>
        </is>
      </c>
      <c r="F846" t="n">
        <v>5742</v>
      </c>
      <c r="G846" t="n">
        <v>0</v>
      </c>
    </row>
    <row r="847">
      <c r="A847" t="n">
        <v>201605</v>
      </c>
      <c r="B847" t="n">
        <v>4</v>
      </c>
      <c r="C847" t="inlineStr">
        <is>
          <t>POS</t>
        </is>
      </c>
      <c r="D847" t="inlineStr">
        <is>
          <t>Úc</t>
        </is>
      </c>
      <c r="E847" t="inlineStr">
        <is>
          <t>Máy tính</t>
        </is>
      </c>
      <c r="F847" t="n">
        <v>237</v>
      </c>
      <c r="G847" t="n">
        <v>0</v>
      </c>
    </row>
    <row r="848">
      <c r="A848" t="n">
        <v>201605</v>
      </c>
      <c r="B848" t="n">
        <v>4</v>
      </c>
      <c r="C848" t="inlineStr">
        <is>
          <t>POS</t>
        </is>
      </c>
      <c r="D848" t="inlineStr">
        <is>
          <t>Úc</t>
        </is>
      </c>
      <c r="E848" t="inlineStr">
        <is>
          <t>Game &amp; Đồ chơi</t>
        </is>
      </c>
      <c r="F848" t="n">
        <v>11</v>
      </c>
      <c r="G848" t="n">
        <v>0</v>
      </c>
    </row>
    <row r="849">
      <c r="A849" t="n">
        <v>201605</v>
      </c>
      <c r="B849" t="n">
        <v>5</v>
      </c>
      <c r="C849" t="inlineStr">
        <is>
          <t>POS</t>
        </is>
      </c>
      <c r="D849" t="inlineStr">
        <is>
          <t>Úc</t>
        </is>
      </c>
      <c r="E849" t="inlineStr">
        <is>
          <t>Âm thanh</t>
        </is>
      </c>
      <c r="F849" t="n">
        <v>14.52</v>
      </c>
      <c r="G849" t="n">
        <v>0</v>
      </c>
    </row>
    <row r="850">
      <c r="A850" t="n">
        <v>201605</v>
      </c>
      <c r="B850" t="n">
        <v>5</v>
      </c>
      <c r="C850" t="inlineStr">
        <is>
          <t>POS</t>
        </is>
      </c>
      <c r="D850" t="inlineStr">
        <is>
          <t>Úc</t>
        </is>
      </c>
      <c r="E850" t="inlineStr">
        <is>
          <t>Máy ảnh</t>
        </is>
      </c>
      <c r="F850" t="n">
        <v>2344</v>
      </c>
      <c r="G850" t="n">
        <v>0</v>
      </c>
    </row>
    <row r="851">
      <c r="A851" t="n">
        <v>201605</v>
      </c>
      <c r="B851" t="n">
        <v>5</v>
      </c>
      <c r="C851" t="inlineStr">
        <is>
          <t>POS</t>
        </is>
      </c>
      <c r="D851" t="inlineStr">
        <is>
          <t>Úc</t>
        </is>
      </c>
      <c r="E851" t="inlineStr">
        <is>
          <t>Game &amp; Đồ chơi</t>
        </is>
      </c>
      <c r="F851" t="n">
        <v>144.9</v>
      </c>
      <c r="G851" t="n">
        <v>0</v>
      </c>
    </row>
    <row r="852">
      <c r="A852" t="n">
        <v>201605</v>
      </c>
      <c r="B852" t="n">
        <v>5</v>
      </c>
      <c r="C852" t="inlineStr">
        <is>
          <t>POS</t>
        </is>
      </c>
      <c r="D852" t="inlineStr">
        <is>
          <t>Úc</t>
        </is>
      </c>
      <c r="E852" t="inlineStr">
        <is>
          <t>Gia dụng</t>
        </is>
      </c>
      <c r="F852" t="n">
        <v>1137.48</v>
      </c>
      <c r="G852" t="n">
        <v>0</v>
      </c>
    </row>
    <row r="853">
      <c r="A853" t="n">
        <v>201605</v>
      </c>
      <c r="B853" t="n">
        <v>5</v>
      </c>
      <c r="C853" t="inlineStr">
        <is>
          <t>POS</t>
        </is>
      </c>
      <c r="D853" t="inlineStr">
        <is>
          <t>Úc</t>
        </is>
      </c>
      <c r="E853" t="inlineStr">
        <is>
          <t>Nhạc, phim, sách nói</t>
        </is>
      </c>
      <c r="F853" t="n">
        <v>22.89</v>
      </c>
      <c r="G853" t="n">
        <v>0</v>
      </c>
    </row>
    <row r="854">
      <c r="A854" t="n">
        <v>201605</v>
      </c>
      <c r="B854" t="n">
        <v>6</v>
      </c>
      <c r="C854" t="inlineStr">
        <is>
          <t>POS</t>
        </is>
      </c>
      <c r="D854" t="inlineStr">
        <is>
          <t>Úc</t>
        </is>
      </c>
      <c r="E854" t="inlineStr">
        <is>
          <t>Âm thanh</t>
        </is>
      </c>
      <c r="F854" t="n">
        <v>67.40000000000001</v>
      </c>
      <c r="G854" t="n">
        <v>0</v>
      </c>
    </row>
    <row r="855">
      <c r="A855" t="n">
        <v>201605</v>
      </c>
      <c r="B855" t="n">
        <v>6</v>
      </c>
      <c r="C855" t="inlineStr">
        <is>
          <t>POS</t>
        </is>
      </c>
      <c r="D855" t="inlineStr">
        <is>
          <t>Úc</t>
        </is>
      </c>
      <c r="E855" t="inlineStr">
        <is>
          <t>Máy ảnh</t>
        </is>
      </c>
      <c r="F855" t="n">
        <v>998</v>
      </c>
      <c r="G855" t="n">
        <v>998</v>
      </c>
    </row>
    <row r="856">
      <c r="A856" t="n">
        <v>201605</v>
      </c>
      <c r="B856" t="n">
        <v>6</v>
      </c>
      <c r="C856" t="inlineStr">
        <is>
          <t>POS</t>
        </is>
      </c>
      <c r="D856" t="inlineStr">
        <is>
          <t>Úc</t>
        </is>
      </c>
      <c r="E856" t="inlineStr">
        <is>
          <t>Máy tính</t>
        </is>
      </c>
      <c r="F856" t="n">
        <v>2028.7</v>
      </c>
      <c r="G856" t="n">
        <v>0</v>
      </c>
    </row>
    <row r="857">
      <c r="A857" t="n">
        <v>201605</v>
      </c>
      <c r="B857" t="n">
        <v>6</v>
      </c>
      <c r="C857" t="inlineStr">
        <is>
          <t>POS</t>
        </is>
      </c>
      <c r="D857" t="inlineStr">
        <is>
          <t>Úc</t>
        </is>
      </c>
      <c r="E857" t="inlineStr">
        <is>
          <t>Game &amp; Đồ chơi</t>
        </is>
      </c>
      <c r="F857" t="n">
        <v>561.04</v>
      </c>
      <c r="G857" t="n">
        <v>0</v>
      </c>
    </row>
    <row r="858">
      <c r="A858" t="n">
        <v>201605</v>
      </c>
      <c r="B858" t="n">
        <v>6</v>
      </c>
      <c r="C858" t="inlineStr">
        <is>
          <t>POS</t>
        </is>
      </c>
      <c r="D858" t="inlineStr">
        <is>
          <t>Úc</t>
        </is>
      </c>
      <c r="E858" t="inlineStr">
        <is>
          <t>Gia dụng</t>
        </is>
      </c>
      <c r="F858" t="n">
        <v>1022.88</v>
      </c>
      <c r="G858" t="n">
        <v>99.98999999999999</v>
      </c>
    </row>
    <row r="859">
      <c r="A859" t="n">
        <v>201605</v>
      </c>
      <c r="B859" t="n">
        <v>6</v>
      </c>
      <c r="C859" t="inlineStr">
        <is>
          <t>POS</t>
        </is>
      </c>
      <c r="D859" t="inlineStr">
        <is>
          <t>Úc</t>
        </is>
      </c>
      <c r="E859" t="inlineStr">
        <is>
          <t>Nhạc, phim, sách nói</t>
        </is>
      </c>
      <c r="F859" t="n">
        <v>115.76</v>
      </c>
      <c r="G859" t="n">
        <v>0</v>
      </c>
    </row>
    <row r="860">
      <c r="A860" t="n">
        <v>201605</v>
      </c>
      <c r="B860" t="n">
        <v>6</v>
      </c>
      <c r="C860" t="inlineStr">
        <is>
          <t>POS</t>
        </is>
      </c>
      <c r="D860" t="inlineStr">
        <is>
          <t>Úc</t>
        </is>
      </c>
      <c r="E860" t="inlineStr">
        <is>
          <t>TV &amp; Video</t>
        </is>
      </c>
      <c r="F860" t="n">
        <v>3079.94</v>
      </c>
      <c r="G860" t="n">
        <v>0</v>
      </c>
    </row>
    <row r="861">
      <c r="A861" t="n">
        <v>201605</v>
      </c>
      <c r="B861" t="n">
        <v>8</v>
      </c>
      <c r="C861" t="inlineStr">
        <is>
          <t>POS</t>
        </is>
      </c>
      <c r="D861" t="inlineStr">
        <is>
          <t>Canada</t>
        </is>
      </c>
      <c r="E861" t="inlineStr">
        <is>
          <t>Máy ảnh</t>
        </is>
      </c>
      <c r="F861" t="n">
        <v>1661.95</v>
      </c>
      <c r="G861" t="n">
        <v>0</v>
      </c>
    </row>
    <row r="862">
      <c r="A862" t="n">
        <v>201605</v>
      </c>
      <c r="B862" t="n">
        <v>8</v>
      </c>
      <c r="C862" t="inlineStr">
        <is>
          <t>POS</t>
        </is>
      </c>
      <c r="D862" t="inlineStr">
        <is>
          <t>Canada</t>
        </is>
      </c>
      <c r="E862" t="inlineStr">
        <is>
          <t>Điện thoại</t>
        </is>
      </c>
      <c r="F862" t="n">
        <v>1740</v>
      </c>
      <c r="G862" t="n">
        <v>0</v>
      </c>
    </row>
    <row r="863">
      <c r="A863" t="n">
        <v>201605</v>
      </c>
      <c r="B863" t="n">
        <v>8</v>
      </c>
      <c r="C863" t="inlineStr">
        <is>
          <t>POS</t>
        </is>
      </c>
      <c r="D863" t="inlineStr">
        <is>
          <t>Canada</t>
        </is>
      </c>
      <c r="E863" t="inlineStr">
        <is>
          <t>Game &amp; Đồ chơi</t>
        </is>
      </c>
      <c r="F863" t="n">
        <v>151.62</v>
      </c>
      <c r="G863" t="n">
        <v>0</v>
      </c>
    </row>
    <row r="864">
      <c r="A864" t="n">
        <v>201605</v>
      </c>
      <c r="B864" t="n">
        <v>8</v>
      </c>
      <c r="C864" t="inlineStr">
        <is>
          <t>POS</t>
        </is>
      </c>
      <c r="D864" t="inlineStr">
        <is>
          <t>Canada</t>
        </is>
      </c>
      <c r="E864" t="inlineStr">
        <is>
          <t>Gia dụng</t>
        </is>
      </c>
      <c r="F864" t="n">
        <v>2904.49</v>
      </c>
      <c r="G864" t="n">
        <v>0</v>
      </c>
    </row>
    <row r="865">
      <c r="A865" t="n">
        <v>201605</v>
      </c>
      <c r="B865" t="n">
        <v>8</v>
      </c>
      <c r="C865" t="inlineStr">
        <is>
          <t>POS</t>
        </is>
      </c>
      <c r="D865" t="inlineStr">
        <is>
          <t>Canada</t>
        </is>
      </c>
      <c r="E865" t="inlineStr">
        <is>
          <t>TV &amp; Video</t>
        </is>
      </c>
      <c r="F865" t="n">
        <v>569.99</v>
      </c>
      <c r="G865" t="n">
        <v>0</v>
      </c>
    </row>
    <row r="866">
      <c r="A866" t="n">
        <v>201605</v>
      </c>
      <c r="B866" t="n">
        <v>9</v>
      </c>
      <c r="C866" t="inlineStr">
        <is>
          <t>POS</t>
        </is>
      </c>
      <c r="D866" t="inlineStr">
        <is>
          <t>Canada</t>
        </is>
      </c>
      <c r="E866" t="inlineStr">
        <is>
          <t>Âm thanh</t>
        </is>
      </c>
      <c r="F866" t="n">
        <v>149.95</v>
      </c>
      <c r="G866" t="n">
        <v>0</v>
      </c>
    </row>
    <row r="867">
      <c r="A867" t="n">
        <v>201605</v>
      </c>
      <c r="B867" t="n">
        <v>9</v>
      </c>
      <c r="C867" t="inlineStr">
        <is>
          <t>POS</t>
        </is>
      </c>
      <c r="D867" t="inlineStr">
        <is>
          <t>Canada</t>
        </is>
      </c>
      <c r="E867" t="inlineStr">
        <is>
          <t>Máy tính</t>
        </is>
      </c>
      <c r="F867" t="n">
        <v>1760.2</v>
      </c>
      <c r="G867" t="n">
        <v>0</v>
      </c>
    </row>
    <row r="868">
      <c r="A868" t="n">
        <v>201605</v>
      </c>
      <c r="B868" t="n">
        <v>9</v>
      </c>
      <c r="C868" t="inlineStr">
        <is>
          <t>POS</t>
        </is>
      </c>
      <c r="D868" t="inlineStr">
        <is>
          <t>Canada</t>
        </is>
      </c>
      <c r="E868" t="inlineStr">
        <is>
          <t>Game &amp; Đồ chơi</t>
        </is>
      </c>
      <c r="F868" t="n">
        <v>8.880000000000001</v>
      </c>
      <c r="G868" t="n">
        <v>0</v>
      </c>
    </row>
    <row r="869">
      <c r="A869" t="n">
        <v>201605</v>
      </c>
      <c r="B869" t="n">
        <v>9</v>
      </c>
      <c r="C869" t="inlineStr">
        <is>
          <t>POS</t>
        </is>
      </c>
      <c r="D869" t="inlineStr">
        <is>
          <t>Canada</t>
        </is>
      </c>
      <c r="E869" t="inlineStr">
        <is>
          <t>Gia dụng</t>
        </is>
      </c>
      <c r="F869" t="n">
        <v>1271.98</v>
      </c>
      <c r="G869" t="n">
        <v>0</v>
      </c>
    </row>
    <row r="870">
      <c r="A870" t="n">
        <v>201605</v>
      </c>
      <c r="B870" t="n">
        <v>9</v>
      </c>
      <c r="C870" t="inlineStr">
        <is>
          <t>POS</t>
        </is>
      </c>
      <c r="D870" t="inlineStr">
        <is>
          <t>Canada</t>
        </is>
      </c>
      <c r="E870" t="inlineStr">
        <is>
          <t>TV &amp; Video</t>
        </is>
      </c>
      <c r="F870" t="n">
        <v>0</v>
      </c>
      <c r="G870" t="n">
        <v>219</v>
      </c>
    </row>
    <row r="871">
      <c r="A871" t="n">
        <v>201605</v>
      </c>
      <c r="B871" t="n">
        <v>10</v>
      </c>
      <c r="C871" t="inlineStr">
        <is>
          <t>POS</t>
        </is>
      </c>
      <c r="D871" t="inlineStr">
        <is>
          <t>Canada</t>
        </is>
      </c>
      <c r="E871" t="inlineStr">
        <is>
          <t>Âm thanh</t>
        </is>
      </c>
      <c r="F871" t="n">
        <v>149.99</v>
      </c>
      <c r="G871" t="n">
        <v>0</v>
      </c>
    </row>
    <row r="872">
      <c r="A872" t="n">
        <v>201605</v>
      </c>
      <c r="B872" t="n">
        <v>10</v>
      </c>
      <c r="C872" t="inlineStr">
        <is>
          <t>POS</t>
        </is>
      </c>
      <c r="D872" t="inlineStr">
        <is>
          <t>Canada</t>
        </is>
      </c>
      <c r="E872" t="inlineStr">
        <is>
          <t>Gia dụng</t>
        </is>
      </c>
      <c r="F872" t="n">
        <v>13109.94</v>
      </c>
      <c r="G872" t="n">
        <v>0</v>
      </c>
    </row>
    <row r="873">
      <c r="A873" t="n">
        <v>201605</v>
      </c>
      <c r="B873" t="n">
        <v>12</v>
      </c>
      <c r="C873" t="inlineStr">
        <is>
          <t>POS</t>
        </is>
      </c>
      <c r="D873" t="inlineStr">
        <is>
          <t>Pháp</t>
        </is>
      </c>
      <c r="E873" t="inlineStr">
        <is>
          <t>Máy tính</t>
        </is>
      </c>
      <c r="F873" t="n">
        <v>1616.3</v>
      </c>
      <c r="G873" t="n">
        <v>0</v>
      </c>
    </row>
    <row r="874">
      <c r="A874" t="n">
        <v>201605</v>
      </c>
      <c r="B874" t="n">
        <v>12</v>
      </c>
      <c r="C874" t="inlineStr">
        <is>
          <t>POS</t>
        </is>
      </c>
      <c r="D874" t="inlineStr">
        <is>
          <t>Pháp</t>
        </is>
      </c>
      <c r="E874" t="inlineStr">
        <is>
          <t>Gia dụng</t>
        </is>
      </c>
      <c r="F874" t="n">
        <v>909.9299999999999</v>
      </c>
      <c r="G874" t="n">
        <v>0</v>
      </c>
    </row>
    <row r="875">
      <c r="A875" t="n">
        <v>201605</v>
      </c>
      <c r="B875" t="n">
        <v>13</v>
      </c>
      <c r="C875" t="inlineStr">
        <is>
          <t>POS</t>
        </is>
      </c>
      <c r="D875" t="inlineStr">
        <is>
          <t>Pháp</t>
        </is>
      </c>
      <c r="E875" t="inlineStr">
        <is>
          <t>Gia dụng</t>
        </is>
      </c>
      <c r="F875" t="n">
        <v>29.97</v>
      </c>
      <c r="G875" t="n">
        <v>0</v>
      </c>
    </row>
    <row r="876">
      <c r="A876" t="n">
        <v>201605</v>
      </c>
      <c r="B876" t="n">
        <v>15</v>
      </c>
      <c r="C876" t="inlineStr">
        <is>
          <t>POS</t>
        </is>
      </c>
      <c r="D876" t="inlineStr">
        <is>
          <t>Pháp</t>
        </is>
      </c>
      <c r="E876" t="inlineStr">
        <is>
          <t>Âm thanh</t>
        </is>
      </c>
      <c r="F876" t="n">
        <v>115</v>
      </c>
      <c r="G876" t="n">
        <v>0</v>
      </c>
    </row>
    <row r="877">
      <c r="A877" t="n">
        <v>201605</v>
      </c>
      <c r="B877" t="n">
        <v>15</v>
      </c>
      <c r="C877" t="inlineStr">
        <is>
          <t>POS</t>
        </is>
      </c>
      <c r="D877" t="inlineStr">
        <is>
          <t>Pháp</t>
        </is>
      </c>
      <c r="E877" t="inlineStr">
        <is>
          <t>Máy ảnh</t>
        </is>
      </c>
      <c r="F877" t="n">
        <v>2460</v>
      </c>
      <c r="G877" t="n">
        <v>0</v>
      </c>
    </row>
    <row r="878">
      <c r="A878" t="n">
        <v>201605</v>
      </c>
      <c r="B878" t="n">
        <v>15</v>
      </c>
      <c r="C878" t="inlineStr">
        <is>
          <t>POS</t>
        </is>
      </c>
      <c r="D878" t="inlineStr">
        <is>
          <t>Pháp</t>
        </is>
      </c>
      <c r="E878" t="inlineStr">
        <is>
          <t>Gia dụng</t>
        </is>
      </c>
      <c r="F878" t="n">
        <v>1475</v>
      </c>
      <c r="G878" t="n">
        <v>0</v>
      </c>
    </row>
    <row r="879">
      <c r="A879" t="n">
        <v>201605</v>
      </c>
      <c r="B879" t="n">
        <v>16</v>
      </c>
      <c r="C879" t="inlineStr">
        <is>
          <t>POS</t>
        </is>
      </c>
      <c r="D879" t="inlineStr">
        <is>
          <t>Pháp</t>
        </is>
      </c>
      <c r="E879" t="inlineStr">
        <is>
          <t>Máy ảnh</t>
        </is>
      </c>
      <c r="F879" t="n">
        <v>693</v>
      </c>
      <c r="G879" t="n">
        <v>0</v>
      </c>
    </row>
    <row r="880">
      <c r="A880" t="n">
        <v>201605</v>
      </c>
      <c r="B880" t="n">
        <v>16</v>
      </c>
      <c r="C880" t="inlineStr">
        <is>
          <t>POS</t>
        </is>
      </c>
      <c r="D880" t="inlineStr">
        <is>
          <t>Pháp</t>
        </is>
      </c>
      <c r="E880" t="inlineStr">
        <is>
          <t>Nhạc, phim, sách nói</t>
        </is>
      </c>
      <c r="F880" t="n">
        <v>86.66</v>
      </c>
      <c r="G880" t="n">
        <v>0</v>
      </c>
    </row>
    <row r="881">
      <c r="A881" t="n">
        <v>201605</v>
      </c>
      <c r="B881" t="n">
        <v>18</v>
      </c>
      <c r="C881" t="inlineStr">
        <is>
          <t>POS</t>
        </is>
      </c>
      <c r="D881" t="inlineStr">
        <is>
          <t>Pháp</t>
        </is>
      </c>
      <c r="E881" t="inlineStr">
        <is>
          <t>Máy tính</t>
        </is>
      </c>
      <c r="F881" t="n">
        <v>198</v>
      </c>
      <c r="G881" t="n">
        <v>0</v>
      </c>
    </row>
    <row r="882">
      <c r="A882" t="n">
        <v>201605</v>
      </c>
      <c r="B882" t="n">
        <v>19</v>
      </c>
      <c r="C882" t="inlineStr">
        <is>
          <t>POS</t>
        </is>
      </c>
      <c r="D882" t="inlineStr">
        <is>
          <t>Đức</t>
        </is>
      </c>
      <c r="E882" t="inlineStr">
        <is>
          <t>Âm thanh</t>
        </is>
      </c>
      <c r="F882" t="n">
        <v>299.9</v>
      </c>
      <c r="G882" t="n">
        <v>0</v>
      </c>
    </row>
    <row r="883">
      <c r="A883" t="n">
        <v>201605</v>
      </c>
      <c r="B883" t="n">
        <v>19</v>
      </c>
      <c r="C883" t="inlineStr">
        <is>
          <t>POS</t>
        </is>
      </c>
      <c r="D883" t="inlineStr">
        <is>
          <t>Đức</t>
        </is>
      </c>
      <c r="E883" t="inlineStr">
        <is>
          <t>Điện thoại</t>
        </is>
      </c>
      <c r="F883" t="n">
        <v>29.97</v>
      </c>
      <c r="G883" t="n">
        <v>0</v>
      </c>
    </row>
    <row r="884">
      <c r="A884" t="n">
        <v>201605</v>
      </c>
      <c r="B884" t="n">
        <v>19</v>
      </c>
      <c r="C884" t="inlineStr">
        <is>
          <t>POS</t>
        </is>
      </c>
      <c r="D884" t="inlineStr">
        <is>
          <t>Đức</t>
        </is>
      </c>
      <c r="E884" t="inlineStr">
        <is>
          <t>Gia dụng</t>
        </is>
      </c>
      <c r="F884" t="n">
        <v>633.97</v>
      </c>
      <c r="G884" t="n">
        <v>0</v>
      </c>
    </row>
    <row r="885">
      <c r="A885" t="n">
        <v>201605</v>
      </c>
      <c r="B885" t="n">
        <v>19</v>
      </c>
      <c r="C885" t="inlineStr">
        <is>
          <t>POS</t>
        </is>
      </c>
      <c r="D885" t="inlineStr">
        <is>
          <t>Đức</t>
        </is>
      </c>
      <c r="E885" t="inlineStr">
        <is>
          <t>TV &amp; Video</t>
        </is>
      </c>
      <c r="F885" t="n">
        <v>200</v>
      </c>
      <c r="G885" t="n">
        <v>0</v>
      </c>
    </row>
    <row r="886">
      <c r="A886" t="n">
        <v>201605</v>
      </c>
      <c r="B886" t="n">
        <v>20</v>
      </c>
      <c r="C886" t="inlineStr">
        <is>
          <t>POS</t>
        </is>
      </c>
      <c r="D886" t="inlineStr">
        <is>
          <t>Đức</t>
        </is>
      </c>
      <c r="E886" t="inlineStr">
        <is>
          <t>Âm thanh</t>
        </is>
      </c>
      <c r="F886" t="n">
        <v>1267</v>
      </c>
      <c r="G886" t="n">
        <v>0</v>
      </c>
    </row>
    <row r="887">
      <c r="A887" t="n">
        <v>201605</v>
      </c>
      <c r="B887" t="n">
        <v>20</v>
      </c>
      <c r="C887" t="inlineStr">
        <is>
          <t>POS</t>
        </is>
      </c>
      <c r="D887" t="inlineStr">
        <is>
          <t>Đức</t>
        </is>
      </c>
      <c r="E887" t="inlineStr">
        <is>
          <t>Máy tính</t>
        </is>
      </c>
      <c r="F887" t="n">
        <v>2598</v>
      </c>
      <c r="G887" t="n">
        <v>0</v>
      </c>
    </row>
    <row r="888">
      <c r="A888" t="n">
        <v>201605</v>
      </c>
      <c r="B888" t="n">
        <v>20</v>
      </c>
      <c r="C888" t="inlineStr">
        <is>
          <t>POS</t>
        </is>
      </c>
      <c r="D888" t="inlineStr">
        <is>
          <t>Đức</t>
        </is>
      </c>
      <c r="E888" t="inlineStr">
        <is>
          <t>Game &amp; Đồ chơi</t>
        </is>
      </c>
      <c r="F888" t="n">
        <v>27.96</v>
      </c>
      <c r="G888" t="n">
        <v>0</v>
      </c>
    </row>
    <row r="889">
      <c r="A889" t="n">
        <v>201605</v>
      </c>
      <c r="B889" t="n">
        <v>20</v>
      </c>
      <c r="C889" t="inlineStr">
        <is>
          <t>POS</t>
        </is>
      </c>
      <c r="D889" t="inlineStr">
        <is>
          <t>Đức</t>
        </is>
      </c>
      <c r="E889" t="inlineStr">
        <is>
          <t>Gia dụng</t>
        </is>
      </c>
      <c r="F889" t="n">
        <v>1119.94</v>
      </c>
      <c r="G889" t="n">
        <v>0</v>
      </c>
    </row>
    <row r="890">
      <c r="A890" t="n">
        <v>201605</v>
      </c>
      <c r="B890" t="n">
        <v>20</v>
      </c>
      <c r="C890" t="inlineStr">
        <is>
          <t>POS</t>
        </is>
      </c>
      <c r="D890" t="inlineStr">
        <is>
          <t>Đức</t>
        </is>
      </c>
      <c r="E890" t="inlineStr">
        <is>
          <t>Nhạc, phim, sách nói</t>
        </is>
      </c>
      <c r="F890" t="n">
        <v>88.62</v>
      </c>
      <c r="G890" t="n">
        <v>0</v>
      </c>
    </row>
    <row r="891">
      <c r="A891" t="n">
        <v>201605</v>
      </c>
      <c r="B891" t="n">
        <v>20</v>
      </c>
      <c r="C891" t="inlineStr">
        <is>
          <t>POS</t>
        </is>
      </c>
      <c r="D891" t="inlineStr">
        <is>
          <t>Đức</t>
        </is>
      </c>
      <c r="E891" t="inlineStr">
        <is>
          <t>TV &amp; Video</t>
        </is>
      </c>
      <c r="F891" t="n">
        <v>1184.97</v>
      </c>
      <c r="G891" t="n">
        <v>0</v>
      </c>
    </row>
    <row r="892">
      <c r="A892" t="n">
        <v>201605</v>
      </c>
      <c r="B892" t="n">
        <v>22</v>
      </c>
      <c r="C892" t="inlineStr">
        <is>
          <t>POS</t>
        </is>
      </c>
      <c r="D892" t="inlineStr">
        <is>
          <t>Đức</t>
        </is>
      </c>
      <c r="E892" t="inlineStr">
        <is>
          <t>Điện thoại</t>
        </is>
      </c>
      <c r="F892" t="n">
        <v>576</v>
      </c>
      <c r="G892" t="n">
        <v>0</v>
      </c>
    </row>
    <row r="893">
      <c r="A893" t="n">
        <v>201605</v>
      </c>
      <c r="B893" t="n">
        <v>22</v>
      </c>
      <c r="C893" t="inlineStr">
        <is>
          <t>POS</t>
        </is>
      </c>
      <c r="D893" t="inlineStr">
        <is>
          <t>Đức</t>
        </is>
      </c>
      <c r="E893" t="inlineStr">
        <is>
          <t>Máy tính</t>
        </is>
      </c>
      <c r="F893" t="n">
        <v>2583</v>
      </c>
      <c r="G893" t="n">
        <v>0</v>
      </c>
    </row>
    <row r="894">
      <c r="A894" t="n">
        <v>201605</v>
      </c>
      <c r="B894" t="n">
        <v>23</v>
      </c>
      <c r="C894" t="inlineStr">
        <is>
          <t>POS</t>
        </is>
      </c>
      <c r="D894" t="inlineStr">
        <is>
          <t>Đức</t>
        </is>
      </c>
      <c r="E894" t="inlineStr">
        <is>
          <t>Âm thanh</t>
        </is>
      </c>
      <c r="F894" t="n">
        <v>187.94</v>
      </c>
      <c r="G894" t="n">
        <v>0</v>
      </c>
    </row>
    <row r="895">
      <c r="A895" t="n">
        <v>201605</v>
      </c>
      <c r="B895" t="n">
        <v>23</v>
      </c>
      <c r="C895" t="inlineStr">
        <is>
          <t>POS</t>
        </is>
      </c>
      <c r="D895" t="inlineStr">
        <is>
          <t>Đức</t>
        </is>
      </c>
      <c r="E895" t="inlineStr">
        <is>
          <t>Điện thoại</t>
        </is>
      </c>
      <c r="F895" t="n">
        <v>166.04</v>
      </c>
      <c r="G895" t="n">
        <v>0</v>
      </c>
    </row>
    <row r="896">
      <c r="A896" t="n">
        <v>201605</v>
      </c>
      <c r="B896" t="n">
        <v>23</v>
      </c>
      <c r="C896" t="inlineStr">
        <is>
          <t>POS</t>
        </is>
      </c>
      <c r="D896" t="inlineStr">
        <is>
          <t>Đức</t>
        </is>
      </c>
      <c r="E896" t="inlineStr">
        <is>
          <t>Máy tính</t>
        </is>
      </c>
      <c r="F896" t="n">
        <v>623.1</v>
      </c>
      <c r="G896" t="n">
        <v>0</v>
      </c>
    </row>
    <row r="897">
      <c r="A897" t="n">
        <v>201605</v>
      </c>
      <c r="B897" t="n">
        <v>23</v>
      </c>
      <c r="C897" t="inlineStr">
        <is>
          <t>POS</t>
        </is>
      </c>
      <c r="D897" t="inlineStr">
        <is>
          <t>Đức</t>
        </is>
      </c>
      <c r="E897" t="inlineStr">
        <is>
          <t>Gia dụng</t>
        </is>
      </c>
      <c r="F897" t="n">
        <v>599.9400000000001</v>
      </c>
      <c r="G897" t="n">
        <v>0</v>
      </c>
    </row>
    <row r="898">
      <c r="A898" t="n">
        <v>201605</v>
      </c>
      <c r="B898" t="n">
        <v>23</v>
      </c>
      <c r="C898" t="inlineStr">
        <is>
          <t>POS</t>
        </is>
      </c>
      <c r="D898" t="inlineStr">
        <is>
          <t>Đức</t>
        </is>
      </c>
      <c r="E898" t="inlineStr">
        <is>
          <t>Nhạc, phim, sách nói</t>
        </is>
      </c>
      <c r="F898" t="n">
        <v>45.78</v>
      </c>
      <c r="G898" t="n">
        <v>0</v>
      </c>
    </row>
    <row r="899">
      <c r="A899" t="n">
        <v>201605</v>
      </c>
      <c r="B899" t="n">
        <v>23</v>
      </c>
      <c r="C899" t="inlineStr">
        <is>
          <t>POS</t>
        </is>
      </c>
      <c r="D899" t="inlineStr">
        <is>
          <t>Đức</t>
        </is>
      </c>
      <c r="E899" t="inlineStr">
        <is>
          <t>TV &amp; Video</t>
        </is>
      </c>
      <c r="F899" t="n">
        <v>355.9</v>
      </c>
      <c r="G899" t="n">
        <v>0</v>
      </c>
    </row>
    <row r="900">
      <c r="A900" t="n">
        <v>201605</v>
      </c>
      <c r="B900" t="n">
        <v>24</v>
      </c>
      <c r="C900" t="inlineStr">
        <is>
          <t>POS</t>
        </is>
      </c>
      <c r="D900" t="inlineStr">
        <is>
          <t>Đức</t>
        </is>
      </c>
      <c r="E900" t="inlineStr">
        <is>
          <t>Âm thanh</t>
        </is>
      </c>
      <c r="F900" t="n">
        <v>75.90000000000001</v>
      </c>
      <c r="G900" t="n">
        <v>0</v>
      </c>
    </row>
    <row r="901">
      <c r="A901" t="n">
        <v>201605</v>
      </c>
      <c r="B901" t="n">
        <v>24</v>
      </c>
      <c r="C901" t="inlineStr">
        <is>
          <t>POS</t>
        </is>
      </c>
      <c r="D901" t="inlineStr">
        <is>
          <t>Đức</t>
        </is>
      </c>
      <c r="E901" t="inlineStr">
        <is>
          <t>Máy ảnh</t>
        </is>
      </c>
      <c r="F901" t="n">
        <v>1005.98</v>
      </c>
      <c r="G901" t="n">
        <v>0</v>
      </c>
    </row>
    <row r="902">
      <c r="A902" t="n">
        <v>201605</v>
      </c>
      <c r="B902" t="n">
        <v>24</v>
      </c>
      <c r="C902" t="inlineStr">
        <is>
          <t>POS</t>
        </is>
      </c>
      <c r="D902" t="inlineStr">
        <is>
          <t>Đức</t>
        </is>
      </c>
      <c r="E902" t="inlineStr">
        <is>
          <t>Điện thoại</t>
        </is>
      </c>
      <c r="F902" t="n">
        <v>924</v>
      </c>
      <c r="G902" t="n">
        <v>0</v>
      </c>
    </row>
    <row r="903">
      <c r="A903" t="n">
        <v>201605</v>
      </c>
      <c r="B903" t="n">
        <v>24</v>
      </c>
      <c r="C903" t="inlineStr">
        <is>
          <t>POS</t>
        </is>
      </c>
      <c r="D903" t="inlineStr">
        <is>
          <t>Đức</t>
        </is>
      </c>
      <c r="E903" t="inlineStr">
        <is>
          <t>Máy tính</t>
        </is>
      </c>
      <c r="F903" t="n">
        <v>969</v>
      </c>
      <c r="G903" t="n">
        <v>0</v>
      </c>
    </row>
    <row r="904">
      <c r="A904" t="n">
        <v>201605</v>
      </c>
      <c r="B904" t="n">
        <v>24</v>
      </c>
      <c r="C904" t="inlineStr">
        <is>
          <t>POS</t>
        </is>
      </c>
      <c r="D904" t="inlineStr">
        <is>
          <t>Đức</t>
        </is>
      </c>
      <c r="E904" t="inlineStr">
        <is>
          <t>Gia dụng</t>
        </is>
      </c>
      <c r="F904" t="n">
        <v>31726.83</v>
      </c>
      <c r="G904" t="n">
        <v>0</v>
      </c>
    </row>
    <row r="905">
      <c r="A905" t="n">
        <v>201605</v>
      </c>
      <c r="B905" t="n">
        <v>24</v>
      </c>
      <c r="C905" t="inlineStr">
        <is>
          <t>POS</t>
        </is>
      </c>
      <c r="D905" t="inlineStr">
        <is>
          <t>Đức</t>
        </is>
      </c>
      <c r="E905" t="inlineStr">
        <is>
          <t>Nhạc, phim, sách nói</t>
        </is>
      </c>
      <c r="F905" t="n">
        <v>2628</v>
      </c>
      <c r="G905" t="n">
        <v>0</v>
      </c>
    </row>
    <row r="906">
      <c r="A906" t="n">
        <v>201605</v>
      </c>
      <c r="B906" t="n">
        <v>24</v>
      </c>
      <c r="C906" t="inlineStr">
        <is>
          <t>POS</t>
        </is>
      </c>
      <c r="D906" t="inlineStr">
        <is>
          <t>Đức</t>
        </is>
      </c>
      <c r="E906" t="inlineStr">
        <is>
          <t>TV &amp; Video</t>
        </is>
      </c>
      <c r="F906" t="n">
        <v>17399.94</v>
      </c>
      <c r="G906" t="n">
        <v>0</v>
      </c>
    </row>
    <row r="907">
      <c r="A907" t="n">
        <v>201605</v>
      </c>
      <c r="B907" t="n">
        <v>27</v>
      </c>
      <c r="C907" t="inlineStr">
        <is>
          <t>POS</t>
        </is>
      </c>
      <c r="D907" t="inlineStr">
        <is>
          <t>Đức</t>
        </is>
      </c>
      <c r="E907" t="inlineStr">
        <is>
          <t>Máy ảnh</t>
        </is>
      </c>
      <c r="F907" t="n">
        <v>104.93</v>
      </c>
      <c r="G907" t="n">
        <v>0</v>
      </c>
    </row>
    <row r="908">
      <c r="A908" t="n">
        <v>201605</v>
      </c>
      <c r="B908" t="n">
        <v>27</v>
      </c>
      <c r="C908" t="inlineStr">
        <is>
          <t>POS</t>
        </is>
      </c>
      <c r="D908" t="inlineStr">
        <is>
          <t>Đức</t>
        </is>
      </c>
      <c r="E908" t="inlineStr">
        <is>
          <t>Máy tính</t>
        </is>
      </c>
      <c r="F908" t="n">
        <v>2117</v>
      </c>
      <c r="G908" t="n">
        <v>0</v>
      </c>
    </row>
    <row r="909">
      <c r="A909" t="n">
        <v>201605</v>
      </c>
      <c r="B909" t="n">
        <v>27</v>
      </c>
      <c r="C909" t="inlineStr">
        <is>
          <t>POS</t>
        </is>
      </c>
      <c r="D909" t="inlineStr">
        <is>
          <t>Đức</t>
        </is>
      </c>
      <c r="E909" t="inlineStr">
        <is>
          <t>Gia dụng</t>
        </is>
      </c>
      <c r="F909" t="n">
        <v>11800</v>
      </c>
      <c r="G909" t="n">
        <v>0</v>
      </c>
    </row>
    <row r="910">
      <c r="A910" t="n">
        <v>201605</v>
      </c>
      <c r="B910" t="n">
        <v>27</v>
      </c>
      <c r="C910" t="inlineStr">
        <is>
          <t>POS</t>
        </is>
      </c>
      <c r="D910" t="inlineStr">
        <is>
          <t>Đức</t>
        </is>
      </c>
      <c r="E910" t="inlineStr">
        <is>
          <t>TV &amp; Video</t>
        </is>
      </c>
      <c r="F910" t="n">
        <v>569</v>
      </c>
      <c r="G910" t="n">
        <v>0</v>
      </c>
    </row>
    <row r="911">
      <c r="A911" t="n">
        <v>201605</v>
      </c>
      <c r="B911" t="n">
        <v>29</v>
      </c>
      <c r="C911" t="inlineStr">
        <is>
          <t>POS</t>
        </is>
      </c>
      <c r="D911" t="inlineStr">
        <is>
          <t>Ý</t>
        </is>
      </c>
      <c r="E911" t="inlineStr">
        <is>
          <t>Âm thanh</t>
        </is>
      </c>
      <c r="F911" t="n">
        <v>144.47</v>
      </c>
      <c r="G911" t="n">
        <v>0</v>
      </c>
    </row>
    <row r="912">
      <c r="A912" t="n">
        <v>201605</v>
      </c>
      <c r="B912" t="n">
        <v>29</v>
      </c>
      <c r="C912" t="inlineStr">
        <is>
          <t>POS</t>
        </is>
      </c>
      <c r="D912" t="inlineStr">
        <is>
          <t>Ý</t>
        </is>
      </c>
      <c r="E912" t="inlineStr">
        <is>
          <t>Điện thoại</t>
        </is>
      </c>
      <c r="F912" t="n">
        <v>1608</v>
      </c>
      <c r="G912" t="n">
        <v>0</v>
      </c>
    </row>
    <row r="913">
      <c r="A913" t="n">
        <v>201605</v>
      </c>
      <c r="B913" t="n">
        <v>29</v>
      </c>
      <c r="C913" t="inlineStr">
        <is>
          <t>POS</t>
        </is>
      </c>
      <c r="D913" t="inlineStr">
        <is>
          <t>Ý</t>
        </is>
      </c>
      <c r="E913" t="inlineStr">
        <is>
          <t>Máy tính</t>
        </is>
      </c>
      <c r="F913" t="n">
        <v>6459.7</v>
      </c>
      <c r="G913" t="n">
        <v>0</v>
      </c>
    </row>
    <row r="914">
      <c r="A914" t="n">
        <v>201605</v>
      </c>
      <c r="B914" t="n">
        <v>29</v>
      </c>
      <c r="C914" t="inlineStr">
        <is>
          <t>POS</t>
        </is>
      </c>
      <c r="D914" t="inlineStr">
        <is>
          <t>Ý</t>
        </is>
      </c>
      <c r="E914" t="inlineStr">
        <is>
          <t>Game &amp; Đồ chơi</t>
        </is>
      </c>
      <c r="F914" t="n">
        <v>26.47</v>
      </c>
      <c r="G914" t="n">
        <v>0</v>
      </c>
    </row>
    <row r="915">
      <c r="A915" t="n">
        <v>201605</v>
      </c>
      <c r="B915" t="n">
        <v>29</v>
      </c>
      <c r="C915" t="inlineStr">
        <is>
          <t>POS</t>
        </is>
      </c>
      <c r="D915" t="inlineStr">
        <is>
          <t>Ý</t>
        </is>
      </c>
      <c r="E915" t="inlineStr">
        <is>
          <t>Nhạc, phim, sách nói</t>
        </is>
      </c>
      <c r="F915" t="n">
        <v>299.95</v>
      </c>
      <c r="G915" t="n">
        <v>0</v>
      </c>
    </row>
    <row r="916">
      <c r="A916" t="n">
        <v>201605</v>
      </c>
      <c r="B916" t="n">
        <v>30</v>
      </c>
      <c r="C916" t="inlineStr">
        <is>
          <t>POS</t>
        </is>
      </c>
      <c r="D916" t="inlineStr">
        <is>
          <t>Ý</t>
        </is>
      </c>
      <c r="E916" t="inlineStr">
        <is>
          <t>Điện thoại</t>
        </is>
      </c>
      <c r="F916" t="n">
        <v>1865.9</v>
      </c>
      <c r="G916" t="n">
        <v>0</v>
      </c>
    </row>
    <row r="917">
      <c r="A917" t="n">
        <v>201605</v>
      </c>
      <c r="B917" t="n">
        <v>30</v>
      </c>
      <c r="C917" t="inlineStr">
        <is>
          <t>POS</t>
        </is>
      </c>
      <c r="D917" t="inlineStr">
        <is>
          <t>Ý</t>
        </is>
      </c>
      <c r="E917" t="inlineStr">
        <is>
          <t>Máy tính</t>
        </is>
      </c>
      <c r="F917" t="n">
        <v>2680.65</v>
      </c>
      <c r="G917" t="n">
        <v>0</v>
      </c>
    </row>
    <row r="918">
      <c r="A918" t="n">
        <v>201605</v>
      </c>
      <c r="B918" t="n">
        <v>30</v>
      </c>
      <c r="C918" t="inlineStr">
        <is>
          <t>POS</t>
        </is>
      </c>
      <c r="D918" t="inlineStr">
        <is>
          <t>Ý</t>
        </is>
      </c>
      <c r="E918" t="inlineStr">
        <is>
          <t>Game &amp; Đồ chơi</t>
        </is>
      </c>
      <c r="F918" t="n">
        <v>70.13</v>
      </c>
      <c r="G918" t="n">
        <v>0</v>
      </c>
    </row>
    <row r="919">
      <c r="A919" t="n">
        <v>201605</v>
      </c>
      <c r="B919" t="n">
        <v>30</v>
      </c>
      <c r="C919" t="inlineStr">
        <is>
          <t>POS</t>
        </is>
      </c>
      <c r="D919" t="inlineStr">
        <is>
          <t>Ý</t>
        </is>
      </c>
      <c r="E919" t="inlineStr">
        <is>
          <t>Gia dụng</t>
        </is>
      </c>
      <c r="F919" t="n">
        <v>785.9400000000001</v>
      </c>
      <c r="G919" t="n">
        <v>0</v>
      </c>
    </row>
    <row r="920">
      <c r="A920" t="n">
        <v>201605</v>
      </c>
      <c r="B920" t="n">
        <v>30</v>
      </c>
      <c r="C920" t="inlineStr">
        <is>
          <t>POS</t>
        </is>
      </c>
      <c r="D920" t="inlineStr">
        <is>
          <t>Ý</t>
        </is>
      </c>
      <c r="E920" t="inlineStr">
        <is>
          <t>Nhạc, phim, sách nói</t>
        </is>
      </c>
      <c r="F920" t="n">
        <v>1563.27</v>
      </c>
      <c r="G920" t="n">
        <v>0</v>
      </c>
    </row>
    <row r="921">
      <c r="A921" t="n">
        <v>201605</v>
      </c>
      <c r="B921" t="n">
        <v>30</v>
      </c>
      <c r="C921" t="inlineStr">
        <is>
          <t>POS</t>
        </is>
      </c>
      <c r="D921" t="inlineStr">
        <is>
          <t>Ý</t>
        </is>
      </c>
      <c r="E921" t="inlineStr">
        <is>
          <t>TV &amp; Video</t>
        </is>
      </c>
      <c r="F921" t="n">
        <v>1749.75</v>
      </c>
      <c r="G921" t="n">
        <v>0</v>
      </c>
    </row>
    <row r="922">
      <c r="A922" t="n">
        <v>201605</v>
      </c>
      <c r="B922" t="n">
        <v>32</v>
      </c>
      <c r="C922" t="inlineStr">
        <is>
          <t>POS</t>
        </is>
      </c>
      <c r="D922" t="inlineStr">
        <is>
          <t>Hà Lan</t>
        </is>
      </c>
      <c r="E922" t="inlineStr">
        <is>
          <t>Điện thoại</t>
        </is>
      </c>
      <c r="F922" t="n">
        <v>1740</v>
      </c>
      <c r="G922" t="n">
        <v>0</v>
      </c>
    </row>
    <row r="923">
      <c r="A923" t="n">
        <v>201605</v>
      </c>
      <c r="B923" t="n">
        <v>32</v>
      </c>
      <c r="C923" t="inlineStr">
        <is>
          <t>POS</t>
        </is>
      </c>
      <c r="D923" t="inlineStr">
        <is>
          <t>Hà Lan</t>
        </is>
      </c>
      <c r="E923" t="inlineStr">
        <is>
          <t>Nhạc, phim, sách nói</t>
        </is>
      </c>
      <c r="F923" t="n">
        <v>365.94</v>
      </c>
      <c r="G923" t="n">
        <v>0</v>
      </c>
    </row>
    <row r="924">
      <c r="A924" t="n">
        <v>201605</v>
      </c>
      <c r="B924" t="n">
        <v>33</v>
      </c>
      <c r="C924" t="inlineStr">
        <is>
          <t>POS</t>
        </is>
      </c>
      <c r="D924" t="inlineStr">
        <is>
          <t>Hà Lan</t>
        </is>
      </c>
      <c r="E924" t="inlineStr">
        <is>
          <t>Âm thanh</t>
        </is>
      </c>
      <c r="F924" t="n">
        <v>592</v>
      </c>
      <c r="G924" t="n">
        <v>0</v>
      </c>
    </row>
    <row r="925">
      <c r="A925" t="n">
        <v>201605</v>
      </c>
      <c r="B925" t="n">
        <v>33</v>
      </c>
      <c r="C925" t="inlineStr">
        <is>
          <t>POS</t>
        </is>
      </c>
      <c r="D925" t="inlineStr">
        <is>
          <t>Hà Lan</t>
        </is>
      </c>
      <c r="E925" t="inlineStr">
        <is>
          <t>Máy tính</t>
        </is>
      </c>
      <c r="F925" t="n">
        <v>8820.4</v>
      </c>
      <c r="G925" t="n">
        <v>0</v>
      </c>
    </row>
    <row r="926">
      <c r="A926" t="n">
        <v>201605</v>
      </c>
      <c r="B926" t="n">
        <v>33</v>
      </c>
      <c r="C926" t="inlineStr">
        <is>
          <t>POS</t>
        </is>
      </c>
      <c r="D926" t="inlineStr">
        <is>
          <t>Hà Lan</t>
        </is>
      </c>
      <c r="E926" t="inlineStr">
        <is>
          <t>Gia dụng</t>
        </is>
      </c>
      <c r="F926" t="n">
        <v>8920</v>
      </c>
      <c r="G926" t="n">
        <v>0</v>
      </c>
    </row>
    <row r="927">
      <c r="A927" t="n">
        <v>201605</v>
      </c>
      <c r="B927" t="n">
        <v>33</v>
      </c>
      <c r="C927" t="inlineStr">
        <is>
          <t>POS</t>
        </is>
      </c>
      <c r="D927" t="inlineStr">
        <is>
          <t>Hà Lan</t>
        </is>
      </c>
      <c r="E927" t="inlineStr">
        <is>
          <t>TV &amp; Video</t>
        </is>
      </c>
      <c r="F927" t="n">
        <v>13192.16</v>
      </c>
      <c r="G927" t="n">
        <v>0</v>
      </c>
    </row>
    <row r="928">
      <c r="A928" t="n">
        <v>201605</v>
      </c>
      <c r="B928" t="n">
        <v>36</v>
      </c>
      <c r="C928" t="inlineStr">
        <is>
          <t>POS</t>
        </is>
      </c>
      <c r="D928" t="inlineStr">
        <is>
          <t>Anh</t>
        </is>
      </c>
      <c r="E928" t="inlineStr">
        <is>
          <t>Máy ảnh</t>
        </is>
      </c>
      <c r="F928" t="n">
        <v>673</v>
      </c>
      <c r="G928" t="n">
        <v>0</v>
      </c>
    </row>
    <row r="929">
      <c r="A929" t="n">
        <v>201605</v>
      </c>
      <c r="B929" t="n">
        <v>36</v>
      </c>
      <c r="C929" t="inlineStr">
        <is>
          <t>POS</t>
        </is>
      </c>
      <c r="D929" t="inlineStr">
        <is>
          <t>Anh</t>
        </is>
      </c>
      <c r="E929" t="inlineStr">
        <is>
          <t>Điện thoại</t>
        </is>
      </c>
      <c r="F929" t="n">
        <v>802.42</v>
      </c>
      <c r="G929" t="n">
        <v>0</v>
      </c>
    </row>
    <row r="930">
      <c r="A930" t="n">
        <v>201605</v>
      </c>
      <c r="B930" t="n">
        <v>36</v>
      </c>
      <c r="C930" t="inlineStr">
        <is>
          <t>POS</t>
        </is>
      </c>
      <c r="D930" t="inlineStr">
        <is>
          <t>Anh</t>
        </is>
      </c>
      <c r="E930" t="inlineStr">
        <is>
          <t>Game &amp; Đồ chơi</t>
        </is>
      </c>
      <c r="F930" t="n">
        <v>76.64</v>
      </c>
      <c r="G930" t="n">
        <v>20.64</v>
      </c>
    </row>
    <row r="931">
      <c r="A931" t="n">
        <v>201605</v>
      </c>
      <c r="B931" t="n">
        <v>36</v>
      </c>
      <c r="C931" t="inlineStr">
        <is>
          <t>POS</t>
        </is>
      </c>
      <c r="D931" t="inlineStr">
        <is>
          <t>Anh</t>
        </is>
      </c>
      <c r="E931" t="inlineStr">
        <is>
          <t>Gia dụng</t>
        </is>
      </c>
      <c r="F931" t="n">
        <v>599.98</v>
      </c>
      <c r="G931" t="n">
        <v>0</v>
      </c>
    </row>
    <row r="932">
      <c r="A932" t="n">
        <v>201605</v>
      </c>
      <c r="B932" t="n">
        <v>36</v>
      </c>
      <c r="C932" t="inlineStr">
        <is>
          <t>POS</t>
        </is>
      </c>
      <c r="D932" t="inlineStr">
        <is>
          <t>Anh</t>
        </is>
      </c>
      <c r="E932" t="inlineStr">
        <is>
          <t>TV &amp; Video</t>
        </is>
      </c>
      <c r="F932" t="n">
        <v>828</v>
      </c>
      <c r="G932" t="n">
        <v>0</v>
      </c>
    </row>
    <row r="933">
      <c r="A933" t="n">
        <v>201605</v>
      </c>
      <c r="B933" t="n">
        <v>37</v>
      </c>
      <c r="C933" t="inlineStr">
        <is>
          <t>POS</t>
        </is>
      </c>
      <c r="D933" t="inlineStr">
        <is>
          <t>Anh</t>
        </is>
      </c>
      <c r="E933" t="inlineStr">
        <is>
          <t>Âm thanh</t>
        </is>
      </c>
      <c r="F933" t="n">
        <v>67.40000000000001</v>
      </c>
      <c r="G933" t="n">
        <v>0</v>
      </c>
    </row>
    <row r="934">
      <c r="A934" t="n">
        <v>201605</v>
      </c>
      <c r="B934" t="n">
        <v>37</v>
      </c>
      <c r="C934" t="inlineStr">
        <is>
          <t>POS</t>
        </is>
      </c>
      <c r="D934" t="inlineStr">
        <is>
          <t>Anh</t>
        </is>
      </c>
      <c r="E934" t="inlineStr">
        <is>
          <t>Máy ảnh</t>
        </is>
      </c>
      <c r="F934" t="n">
        <v>482</v>
      </c>
      <c r="G934" t="n">
        <v>0</v>
      </c>
    </row>
    <row r="935">
      <c r="A935" t="n">
        <v>201605</v>
      </c>
      <c r="B935" t="n">
        <v>37</v>
      </c>
      <c r="C935" t="inlineStr">
        <is>
          <t>POS</t>
        </is>
      </c>
      <c r="D935" t="inlineStr">
        <is>
          <t>Anh</t>
        </is>
      </c>
      <c r="E935" t="inlineStr">
        <is>
          <t>Máy tính</t>
        </is>
      </c>
      <c r="F935" t="n">
        <v>1999.6</v>
      </c>
      <c r="G935" t="n">
        <v>0</v>
      </c>
    </row>
    <row r="936">
      <c r="A936" t="n">
        <v>201605</v>
      </c>
      <c r="B936" t="n">
        <v>37</v>
      </c>
      <c r="C936" t="inlineStr">
        <is>
          <t>POS</t>
        </is>
      </c>
      <c r="D936" t="inlineStr">
        <is>
          <t>Anh</t>
        </is>
      </c>
      <c r="E936" t="inlineStr">
        <is>
          <t>Gia dụng</t>
        </is>
      </c>
      <c r="F936" t="n">
        <v>2950</v>
      </c>
      <c r="G936" t="n">
        <v>0</v>
      </c>
    </row>
    <row r="937">
      <c r="A937" t="n">
        <v>201605</v>
      </c>
      <c r="B937" t="n">
        <v>37</v>
      </c>
      <c r="C937" t="inlineStr">
        <is>
          <t>POS</t>
        </is>
      </c>
      <c r="D937" t="inlineStr">
        <is>
          <t>Anh</t>
        </is>
      </c>
      <c r="E937" t="inlineStr">
        <is>
          <t>TV &amp; Video</t>
        </is>
      </c>
      <c r="F937" t="n">
        <v>357</v>
      </c>
      <c r="G937" t="n">
        <v>0</v>
      </c>
    </row>
    <row r="938">
      <c r="A938" t="n">
        <v>201605</v>
      </c>
      <c r="B938" t="n">
        <v>38</v>
      </c>
      <c r="C938" t="inlineStr">
        <is>
          <t>POS</t>
        </is>
      </c>
      <c r="D938" t="inlineStr">
        <is>
          <t>Anh</t>
        </is>
      </c>
      <c r="E938" t="inlineStr">
        <is>
          <t>Gia dụng</t>
        </is>
      </c>
      <c r="F938" t="n">
        <v>24359.86</v>
      </c>
      <c r="G938" t="n">
        <v>0</v>
      </c>
    </row>
    <row r="939">
      <c r="A939" t="n">
        <v>201605</v>
      </c>
      <c r="B939" t="n">
        <v>38</v>
      </c>
      <c r="C939" t="inlineStr">
        <is>
          <t>POS</t>
        </is>
      </c>
      <c r="D939" t="inlineStr">
        <is>
          <t>Anh</t>
        </is>
      </c>
      <c r="E939" t="inlineStr">
        <is>
          <t>Nhạc, phim, sách nói</t>
        </is>
      </c>
      <c r="F939" t="n">
        <v>115.98</v>
      </c>
      <c r="G939" t="n">
        <v>0</v>
      </c>
    </row>
    <row r="940">
      <c r="A940" t="n">
        <v>201605</v>
      </c>
      <c r="B940" t="n">
        <v>39</v>
      </c>
      <c r="C940" t="inlineStr">
        <is>
          <t>POS</t>
        </is>
      </c>
      <c r="D940" t="inlineStr">
        <is>
          <t>Anh</t>
        </is>
      </c>
      <c r="E940" t="inlineStr">
        <is>
          <t>Âm thanh</t>
        </is>
      </c>
      <c r="F940" t="n">
        <v>859.98</v>
      </c>
      <c r="G940" t="n">
        <v>0</v>
      </c>
    </row>
    <row r="941">
      <c r="A941" t="n">
        <v>201605</v>
      </c>
      <c r="B941" t="n">
        <v>39</v>
      </c>
      <c r="C941" t="inlineStr">
        <is>
          <t>POS</t>
        </is>
      </c>
      <c r="D941" t="inlineStr">
        <is>
          <t>Anh</t>
        </is>
      </c>
      <c r="E941" t="inlineStr">
        <is>
          <t>Máy ảnh</t>
        </is>
      </c>
      <c r="F941" t="n">
        <v>4101</v>
      </c>
      <c r="G941" t="n">
        <v>0</v>
      </c>
    </row>
    <row r="942">
      <c r="A942" t="n">
        <v>201605</v>
      </c>
      <c r="B942" t="n">
        <v>39</v>
      </c>
      <c r="C942" t="inlineStr">
        <is>
          <t>POS</t>
        </is>
      </c>
      <c r="D942" t="inlineStr">
        <is>
          <t>Anh</t>
        </is>
      </c>
      <c r="E942" t="inlineStr">
        <is>
          <t>Điện thoại</t>
        </is>
      </c>
      <c r="F942" t="n">
        <v>534</v>
      </c>
      <c r="G942" t="n">
        <v>0</v>
      </c>
    </row>
    <row r="943">
      <c r="A943" t="n">
        <v>201605</v>
      </c>
      <c r="B943" t="n">
        <v>39</v>
      </c>
      <c r="C943" t="inlineStr">
        <is>
          <t>POS</t>
        </is>
      </c>
      <c r="D943" t="inlineStr">
        <is>
          <t>Anh</t>
        </is>
      </c>
      <c r="E943" t="inlineStr">
        <is>
          <t>Máy tính</t>
        </is>
      </c>
      <c r="F943" t="n">
        <v>4013.2</v>
      </c>
      <c r="G943" t="n">
        <v>0</v>
      </c>
    </row>
    <row r="944">
      <c r="A944" t="n">
        <v>201605</v>
      </c>
      <c r="B944" t="n">
        <v>39</v>
      </c>
      <c r="C944" t="inlineStr">
        <is>
          <t>POS</t>
        </is>
      </c>
      <c r="D944" t="inlineStr">
        <is>
          <t>Anh</t>
        </is>
      </c>
      <c r="E944" t="inlineStr">
        <is>
          <t>Gia dụng</t>
        </is>
      </c>
      <c r="F944" t="n">
        <v>5903.88</v>
      </c>
      <c r="G944" t="n">
        <v>0</v>
      </c>
    </row>
    <row r="945">
      <c r="A945" t="n">
        <v>201605</v>
      </c>
      <c r="B945" t="n">
        <v>39</v>
      </c>
      <c r="C945" t="inlineStr">
        <is>
          <t>POS</t>
        </is>
      </c>
      <c r="D945" t="inlineStr">
        <is>
          <t>Anh</t>
        </is>
      </c>
      <c r="E945" t="inlineStr">
        <is>
          <t>Nhạc, phim, sách nói</t>
        </is>
      </c>
      <c r="F945" t="n">
        <v>714.9400000000001</v>
      </c>
      <c r="G945" t="n">
        <v>0</v>
      </c>
    </row>
    <row r="946">
      <c r="A946" t="n">
        <v>201605</v>
      </c>
      <c r="B946" t="n">
        <v>39</v>
      </c>
      <c r="C946" t="inlineStr">
        <is>
          <t>POS</t>
        </is>
      </c>
      <c r="D946" t="inlineStr">
        <is>
          <t>Anh</t>
        </is>
      </c>
      <c r="E946" t="inlineStr">
        <is>
          <t>TV &amp; Video</t>
        </is>
      </c>
      <c r="F946" t="n">
        <v>2099.7</v>
      </c>
      <c r="G946" t="n">
        <v>0</v>
      </c>
    </row>
    <row r="947">
      <c r="A947" t="n">
        <v>201605</v>
      </c>
      <c r="B947" t="n">
        <v>40</v>
      </c>
      <c r="C947" t="inlineStr">
        <is>
          <t>POS</t>
        </is>
      </c>
      <c r="D947" t="inlineStr">
        <is>
          <t>Anh</t>
        </is>
      </c>
      <c r="E947" t="inlineStr">
        <is>
          <t>Âm thanh</t>
        </is>
      </c>
      <c r="F947" t="n">
        <v>1141.83</v>
      </c>
      <c r="G947" t="n">
        <v>0</v>
      </c>
    </row>
    <row r="948">
      <c r="A948" t="n">
        <v>201605</v>
      </c>
      <c r="B948" t="n">
        <v>40</v>
      </c>
      <c r="C948" t="inlineStr">
        <is>
          <t>POS</t>
        </is>
      </c>
      <c r="D948" t="inlineStr">
        <is>
          <t>Anh</t>
        </is>
      </c>
      <c r="E948" t="inlineStr">
        <is>
          <t>Máy ảnh</t>
        </is>
      </c>
      <c r="F948" t="n">
        <v>1621</v>
      </c>
      <c r="G948" t="n">
        <v>0</v>
      </c>
    </row>
    <row r="949">
      <c r="A949" t="n">
        <v>201605</v>
      </c>
      <c r="B949" t="n">
        <v>40</v>
      </c>
      <c r="C949" t="inlineStr">
        <is>
          <t>POS</t>
        </is>
      </c>
      <c r="D949" t="inlineStr">
        <is>
          <t>Anh</t>
        </is>
      </c>
      <c r="E949" t="inlineStr">
        <is>
          <t>Điện thoại</t>
        </is>
      </c>
      <c r="F949" t="n">
        <v>302</v>
      </c>
      <c r="G949" t="n">
        <v>0</v>
      </c>
    </row>
    <row r="950">
      <c r="A950" t="n">
        <v>201605</v>
      </c>
      <c r="B950" t="n">
        <v>40</v>
      </c>
      <c r="C950" t="inlineStr">
        <is>
          <t>POS</t>
        </is>
      </c>
      <c r="D950" t="inlineStr">
        <is>
          <t>Anh</t>
        </is>
      </c>
      <c r="E950" t="inlineStr">
        <is>
          <t>Máy tính</t>
        </is>
      </c>
      <c r="F950" t="n">
        <v>3683.7</v>
      </c>
      <c r="G950" t="n">
        <v>0</v>
      </c>
    </row>
    <row r="951">
      <c r="A951" t="n">
        <v>201605</v>
      </c>
      <c r="B951" t="n">
        <v>40</v>
      </c>
      <c r="C951" t="inlineStr">
        <is>
          <t>POS</t>
        </is>
      </c>
      <c r="D951" t="inlineStr">
        <is>
          <t>Anh</t>
        </is>
      </c>
      <c r="E951" t="inlineStr">
        <is>
          <t>Game &amp; Đồ chơi</t>
        </is>
      </c>
      <c r="F951" t="n">
        <v>69.02</v>
      </c>
      <c r="G951" t="n">
        <v>0</v>
      </c>
    </row>
    <row r="952">
      <c r="A952" t="n">
        <v>201605</v>
      </c>
      <c r="B952" t="n">
        <v>40</v>
      </c>
      <c r="C952" t="inlineStr">
        <is>
          <t>POS</t>
        </is>
      </c>
      <c r="D952" t="inlineStr">
        <is>
          <t>Anh</t>
        </is>
      </c>
      <c r="E952" t="inlineStr">
        <is>
          <t>Gia dụng</t>
        </is>
      </c>
      <c r="F952" t="n">
        <v>94.98999999999999</v>
      </c>
      <c r="G952" t="n">
        <v>0</v>
      </c>
    </row>
    <row r="953">
      <c r="A953" t="n">
        <v>201605</v>
      </c>
      <c r="B953" t="n">
        <v>40</v>
      </c>
      <c r="C953" t="inlineStr">
        <is>
          <t>POS</t>
        </is>
      </c>
      <c r="D953" t="inlineStr">
        <is>
          <t>Anh</t>
        </is>
      </c>
      <c r="E953" t="inlineStr">
        <is>
          <t>Nhạc, phim, sách nói</t>
        </is>
      </c>
      <c r="F953" t="n">
        <v>421.72</v>
      </c>
      <c r="G953" t="n">
        <v>0</v>
      </c>
    </row>
    <row r="954">
      <c r="A954" t="n">
        <v>201605</v>
      </c>
      <c r="B954" t="n">
        <v>40</v>
      </c>
      <c r="C954" t="inlineStr">
        <is>
          <t>POS</t>
        </is>
      </c>
      <c r="D954" t="inlineStr">
        <is>
          <t>Anh</t>
        </is>
      </c>
      <c r="E954" t="inlineStr">
        <is>
          <t>TV &amp; Video</t>
        </is>
      </c>
      <c r="F954" t="n">
        <v>868.98</v>
      </c>
      <c r="G954" t="n">
        <v>0</v>
      </c>
    </row>
    <row r="955">
      <c r="A955" t="n">
        <v>201605</v>
      </c>
      <c r="B955" t="n">
        <v>41</v>
      </c>
      <c r="C955" t="inlineStr">
        <is>
          <t>POS</t>
        </is>
      </c>
      <c r="D955" t="inlineStr">
        <is>
          <t>Anh</t>
        </is>
      </c>
      <c r="E955" t="inlineStr">
        <is>
          <t>Âm thanh</t>
        </is>
      </c>
      <c r="F955" t="n">
        <v>43.14</v>
      </c>
      <c r="G955" t="n">
        <v>0</v>
      </c>
    </row>
    <row r="956">
      <c r="A956" t="n">
        <v>201605</v>
      </c>
      <c r="B956" t="n">
        <v>41</v>
      </c>
      <c r="C956" t="inlineStr">
        <is>
          <t>POS</t>
        </is>
      </c>
      <c r="D956" t="inlineStr">
        <is>
          <t>Anh</t>
        </is>
      </c>
      <c r="E956" t="inlineStr">
        <is>
          <t>Máy ảnh</t>
        </is>
      </c>
      <c r="F956" t="n">
        <v>205</v>
      </c>
      <c r="G956" t="n">
        <v>0</v>
      </c>
    </row>
    <row r="957">
      <c r="A957" t="n">
        <v>201605</v>
      </c>
      <c r="B957" t="n">
        <v>41</v>
      </c>
      <c r="C957" t="inlineStr">
        <is>
          <t>POS</t>
        </is>
      </c>
      <c r="D957" t="inlineStr">
        <is>
          <t>Anh</t>
        </is>
      </c>
      <c r="E957" t="inlineStr">
        <is>
          <t>Máy tính</t>
        </is>
      </c>
      <c r="F957" t="n">
        <v>219.95</v>
      </c>
      <c r="G957" t="n">
        <v>0</v>
      </c>
    </row>
    <row r="958">
      <c r="A958" t="n">
        <v>201605</v>
      </c>
      <c r="B958" t="n">
        <v>41</v>
      </c>
      <c r="C958" t="inlineStr">
        <is>
          <t>POS</t>
        </is>
      </c>
      <c r="D958" t="inlineStr">
        <is>
          <t>Anh</t>
        </is>
      </c>
      <c r="E958" t="inlineStr">
        <is>
          <t>Gia dụng</t>
        </is>
      </c>
      <c r="F958" t="n">
        <v>978</v>
      </c>
      <c r="G958" t="n">
        <v>0</v>
      </c>
    </row>
    <row r="959">
      <c r="A959" t="n">
        <v>201605</v>
      </c>
      <c r="B959" t="n">
        <v>41</v>
      </c>
      <c r="C959" t="inlineStr">
        <is>
          <t>POS</t>
        </is>
      </c>
      <c r="D959" t="inlineStr">
        <is>
          <t>Anh</t>
        </is>
      </c>
      <c r="E959" t="inlineStr">
        <is>
          <t>Nhạc, phim, sách nói</t>
        </is>
      </c>
      <c r="F959" t="n">
        <v>563.17</v>
      </c>
      <c r="G959" t="n">
        <v>0</v>
      </c>
    </row>
    <row r="960">
      <c r="A960" t="n">
        <v>201605</v>
      </c>
      <c r="B960" t="n">
        <v>42</v>
      </c>
      <c r="C960" t="inlineStr">
        <is>
          <t>POS</t>
        </is>
      </c>
      <c r="D960" t="inlineStr">
        <is>
          <t>Anh</t>
        </is>
      </c>
      <c r="E960" t="inlineStr">
        <is>
          <t>Âm thanh</t>
        </is>
      </c>
      <c r="F960" t="n">
        <v>154.14</v>
      </c>
      <c r="G960" t="n">
        <v>0</v>
      </c>
    </row>
    <row r="961">
      <c r="A961" t="n">
        <v>201605</v>
      </c>
      <c r="B961" t="n">
        <v>42</v>
      </c>
      <c r="C961" t="inlineStr">
        <is>
          <t>POS</t>
        </is>
      </c>
      <c r="D961" t="inlineStr">
        <is>
          <t>Anh</t>
        </is>
      </c>
      <c r="E961" t="inlineStr">
        <is>
          <t>Máy ảnh</t>
        </is>
      </c>
      <c r="F961" t="n">
        <v>4726</v>
      </c>
      <c r="G961" t="n">
        <v>0</v>
      </c>
    </row>
    <row r="962">
      <c r="A962" t="n">
        <v>201605</v>
      </c>
      <c r="B962" t="n">
        <v>42</v>
      </c>
      <c r="C962" t="inlineStr">
        <is>
          <t>POS</t>
        </is>
      </c>
      <c r="D962" t="inlineStr">
        <is>
          <t>Anh</t>
        </is>
      </c>
      <c r="E962" t="inlineStr">
        <is>
          <t>Điện thoại</t>
        </is>
      </c>
      <c r="F962" t="n">
        <v>2270</v>
      </c>
      <c r="G962" t="n">
        <v>0</v>
      </c>
    </row>
    <row r="963">
      <c r="A963" t="n">
        <v>201605</v>
      </c>
      <c r="B963" t="n">
        <v>42</v>
      </c>
      <c r="C963" t="inlineStr">
        <is>
          <t>POS</t>
        </is>
      </c>
      <c r="D963" t="inlineStr">
        <is>
          <t>Anh</t>
        </is>
      </c>
      <c r="E963" t="inlineStr">
        <is>
          <t>Máy tính</t>
        </is>
      </c>
      <c r="F963" t="n">
        <v>9190</v>
      </c>
      <c r="G963" t="n">
        <v>0</v>
      </c>
    </row>
    <row r="964">
      <c r="A964" t="n">
        <v>201605</v>
      </c>
      <c r="B964" t="n">
        <v>42</v>
      </c>
      <c r="C964" t="inlineStr">
        <is>
          <t>POS</t>
        </is>
      </c>
      <c r="D964" t="inlineStr">
        <is>
          <t>Anh</t>
        </is>
      </c>
      <c r="E964" t="inlineStr">
        <is>
          <t>Game &amp; Đồ chơi</t>
        </is>
      </c>
      <c r="F964" t="n">
        <v>152</v>
      </c>
      <c r="G964" t="n">
        <v>0</v>
      </c>
    </row>
    <row r="965">
      <c r="A965" t="n">
        <v>201605</v>
      </c>
      <c r="B965" t="n">
        <v>42</v>
      </c>
      <c r="C965" t="inlineStr">
        <is>
          <t>POS</t>
        </is>
      </c>
      <c r="D965" t="inlineStr">
        <is>
          <t>Anh</t>
        </is>
      </c>
      <c r="E965" t="inlineStr">
        <is>
          <t>Gia dụng</t>
        </is>
      </c>
      <c r="F965" t="n">
        <v>1073.74</v>
      </c>
      <c r="G965" t="n">
        <v>0</v>
      </c>
    </row>
    <row r="966">
      <c r="A966" t="n">
        <v>201605</v>
      </c>
      <c r="B966" t="n">
        <v>42</v>
      </c>
      <c r="C966" t="inlineStr">
        <is>
          <t>POS</t>
        </is>
      </c>
      <c r="D966" t="inlineStr">
        <is>
          <t>Anh</t>
        </is>
      </c>
      <c r="E966" t="inlineStr">
        <is>
          <t>Nhạc, phim, sách nói</t>
        </is>
      </c>
      <c r="F966" t="n">
        <v>13.89</v>
      </c>
      <c r="G966" t="n">
        <v>0</v>
      </c>
    </row>
    <row r="967">
      <c r="A967" t="n">
        <v>201605</v>
      </c>
      <c r="B967" t="n">
        <v>42</v>
      </c>
      <c r="C967" t="inlineStr">
        <is>
          <t>POS</t>
        </is>
      </c>
      <c r="D967" t="inlineStr">
        <is>
          <t>Anh</t>
        </is>
      </c>
      <c r="E967" t="inlineStr">
        <is>
          <t>TV &amp; Video</t>
        </is>
      </c>
      <c r="F967" t="n">
        <v>4488.92</v>
      </c>
      <c r="G967" t="n">
        <v>0</v>
      </c>
    </row>
    <row r="968">
      <c r="A968" t="n">
        <v>201605</v>
      </c>
      <c r="B968" t="n">
        <v>43</v>
      </c>
      <c r="C968" t="inlineStr">
        <is>
          <t>POS</t>
        </is>
      </c>
      <c r="D968" t="inlineStr">
        <is>
          <t>Mỹ</t>
        </is>
      </c>
      <c r="E968" t="inlineStr">
        <is>
          <t>Âm thanh</t>
        </is>
      </c>
      <c r="F968" t="n">
        <v>252.71</v>
      </c>
      <c r="G968" t="n">
        <v>0</v>
      </c>
    </row>
    <row r="969">
      <c r="A969" t="n">
        <v>201605</v>
      </c>
      <c r="B969" t="n">
        <v>43</v>
      </c>
      <c r="C969" t="inlineStr">
        <is>
          <t>POS</t>
        </is>
      </c>
      <c r="D969" t="inlineStr">
        <is>
          <t>Mỹ</t>
        </is>
      </c>
      <c r="E969" t="inlineStr">
        <is>
          <t>Điện thoại</t>
        </is>
      </c>
      <c r="F969" t="n">
        <v>624</v>
      </c>
      <c r="G969" t="n">
        <v>0</v>
      </c>
    </row>
    <row r="970">
      <c r="A970" t="n">
        <v>201605</v>
      </c>
      <c r="B970" t="n">
        <v>43</v>
      </c>
      <c r="C970" t="inlineStr">
        <is>
          <t>POS</t>
        </is>
      </c>
      <c r="D970" t="inlineStr">
        <is>
          <t>Mỹ</t>
        </is>
      </c>
      <c r="E970" t="inlineStr">
        <is>
          <t>Game &amp; Đồ chơi</t>
        </is>
      </c>
      <c r="F970" t="n">
        <v>204.26</v>
      </c>
      <c r="G970" t="n">
        <v>0</v>
      </c>
    </row>
    <row r="971">
      <c r="A971" t="n">
        <v>201605</v>
      </c>
      <c r="B971" t="n">
        <v>43</v>
      </c>
      <c r="C971" t="inlineStr">
        <is>
          <t>POS</t>
        </is>
      </c>
      <c r="D971" t="inlineStr">
        <is>
          <t>Mỹ</t>
        </is>
      </c>
      <c r="E971" t="inlineStr">
        <is>
          <t>Gia dụng</t>
        </is>
      </c>
      <c r="F971" t="n">
        <v>5456.7</v>
      </c>
      <c r="G971" t="n">
        <v>0</v>
      </c>
    </row>
    <row r="972">
      <c r="A972" t="n">
        <v>201605</v>
      </c>
      <c r="B972" t="n">
        <v>43</v>
      </c>
      <c r="C972" t="inlineStr">
        <is>
          <t>POS</t>
        </is>
      </c>
      <c r="D972" t="inlineStr">
        <is>
          <t>Mỹ</t>
        </is>
      </c>
      <c r="E972" t="inlineStr">
        <is>
          <t>TV &amp; Video</t>
        </is>
      </c>
      <c r="F972" t="n">
        <v>4755.74</v>
      </c>
      <c r="G972" t="n">
        <v>0</v>
      </c>
    </row>
    <row r="973">
      <c r="A973" t="n">
        <v>201605</v>
      </c>
      <c r="B973" t="n">
        <v>44</v>
      </c>
      <c r="C973" t="inlineStr">
        <is>
          <t>POS</t>
        </is>
      </c>
      <c r="D973" t="inlineStr">
        <is>
          <t>Mỹ</t>
        </is>
      </c>
      <c r="E973" t="inlineStr">
        <is>
          <t>Máy ảnh</t>
        </is>
      </c>
      <c r="F973" t="n">
        <v>686</v>
      </c>
      <c r="G973" t="n">
        <v>0</v>
      </c>
    </row>
    <row r="974">
      <c r="A974" t="n">
        <v>201605</v>
      </c>
      <c r="B974" t="n">
        <v>44</v>
      </c>
      <c r="C974" t="inlineStr">
        <is>
          <t>POS</t>
        </is>
      </c>
      <c r="D974" t="inlineStr">
        <is>
          <t>Mỹ</t>
        </is>
      </c>
      <c r="E974" t="inlineStr">
        <is>
          <t>Điện thoại</t>
        </is>
      </c>
      <c r="F974" t="n">
        <v>230</v>
      </c>
      <c r="G974" t="n">
        <v>0</v>
      </c>
    </row>
    <row r="975">
      <c r="A975" t="n">
        <v>201605</v>
      </c>
      <c r="B975" t="n">
        <v>44</v>
      </c>
      <c r="C975" t="inlineStr">
        <is>
          <t>POS</t>
        </is>
      </c>
      <c r="D975" t="inlineStr">
        <is>
          <t>Mỹ</t>
        </is>
      </c>
      <c r="E975" t="inlineStr">
        <is>
          <t>Máy tính</t>
        </is>
      </c>
      <c r="F975" t="n">
        <v>599</v>
      </c>
      <c r="G975" t="n">
        <v>0</v>
      </c>
    </row>
    <row r="976">
      <c r="A976" t="n">
        <v>201605</v>
      </c>
      <c r="B976" t="n">
        <v>44</v>
      </c>
      <c r="C976" t="inlineStr">
        <is>
          <t>POS</t>
        </is>
      </c>
      <c r="D976" t="inlineStr">
        <is>
          <t>Mỹ</t>
        </is>
      </c>
      <c r="E976" t="inlineStr">
        <is>
          <t>Game &amp; Đồ chơi</t>
        </is>
      </c>
      <c r="F976" t="n">
        <v>129</v>
      </c>
      <c r="G976" t="n">
        <v>0</v>
      </c>
    </row>
    <row r="977">
      <c r="A977" t="n">
        <v>201605</v>
      </c>
      <c r="B977" t="n">
        <v>44</v>
      </c>
      <c r="C977" t="inlineStr">
        <is>
          <t>POS</t>
        </is>
      </c>
      <c r="D977" t="inlineStr">
        <is>
          <t>Mỹ</t>
        </is>
      </c>
      <c r="E977" t="inlineStr">
        <is>
          <t>Nhạc, phim, sách nói</t>
        </is>
      </c>
      <c r="F977" t="n">
        <v>519.98</v>
      </c>
      <c r="G977" t="n">
        <v>0</v>
      </c>
    </row>
    <row r="978">
      <c r="A978" t="n">
        <v>201605</v>
      </c>
      <c r="B978" t="n">
        <v>45</v>
      </c>
      <c r="C978" t="inlineStr">
        <is>
          <t>POS</t>
        </is>
      </c>
      <c r="D978" t="inlineStr">
        <is>
          <t>Mỹ</t>
        </is>
      </c>
      <c r="E978" t="inlineStr">
        <is>
          <t>Âm thanh</t>
        </is>
      </c>
      <c r="F978" t="n">
        <v>227.7</v>
      </c>
      <c r="G978" t="n">
        <v>0</v>
      </c>
    </row>
    <row r="979">
      <c r="A979" t="n">
        <v>201605</v>
      </c>
      <c r="B979" t="n">
        <v>45</v>
      </c>
      <c r="C979" t="inlineStr">
        <is>
          <t>POS</t>
        </is>
      </c>
      <c r="D979" t="inlineStr">
        <is>
          <t>Mỹ</t>
        </is>
      </c>
      <c r="E979" t="inlineStr">
        <is>
          <t>Điện thoại</t>
        </is>
      </c>
      <c r="F979" t="n">
        <v>1783.24</v>
      </c>
      <c r="G979" t="n">
        <v>0</v>
      </c>
    </row>
    <row r="980">
      <c r="A980" t="n">
        <v>201605</v>
      </c>
      <c r="B980" t="n">
        <v>45</v>
      </c>
      <c r="C980" t="inlineStr">
        <is>
          <t>POS</t>
        </is>
      </c>
      <c r="D980" t="inlineStr">
        <is>
          <t>Mỹ</t>
        </is>
      </c>
      <c r="E980" t="inlineStr">
        <is>
          <t>Gia dụng</t>
        </is>
      </c>
      <c r="F980" t="n">
        <v>159.9</v>
      </c>
      <c r="G980" t="n">
        <v>0</v>
      </c>
    </row>
    <row r="981">
      <c r="A981" t="n">
        <v>201605</v>
      </c>
      <c r="B981" t="n">
        <v>45</v>
      </c>
      <c r="C981" t="inlineStr">
        <is>
          <t>POS</t>
        </is>
      </c>
      <c r="D981" t="inlineStr">
        <is>
          <t>Mỹ</t>
        </is>
      </c>
      <c r="E981" t="inlineStr">
        <is>
          <t>Nhạc, phim, sách nói</t>
        </is>
      </c>
      <c r="F981" t="n">
        <v>491.51</v>
      </c>
      <c r="G981" t="n">
        <v>0</v>
      </c>
    </row>
    <row r="982">
      <c r="A982" t="n">
        <v>201605</v>
      </c>
      <c r="B982" t="n">
        <v>47</v>
      </c>
      <c r="C982" t="inlineStr">
        <is>
          <t>POS</t>
        </is>
      </c>
      <c r="D982" t="inlineStr">
        <is>
          <t>Mỹ</t>
        </is>
      </c>
      <c r="E982" t="inlineStr">
        <is>
          <t>Âm thanh</t>
        </is>
      </c>
      <c r="F982" t="n">
        <v>199.95</v>
      </c>
      <c r="G982" t="n">
        <v>0</v>
      </c>
    </row>
    <row r="983">
      <c r="A983" t="n">
        <v>201605</v>
      </c>
      <c r="B983" t="n">
        <v>47</v>
      </c>
      <c r="C983" t="inlineStr">
        <is>
          <t>POS</t>
        </is>
      </c>
      <c r="D983" t="inlineStr">
        <is>
          <t>Mỹ</t>
        </is>
      </c>
      <c r="E983" t="inlineStr">
        <is>
          <t>Điện thoại</t>
        </is>
      </c>
      <c r="F983" t="n">
        <v>3001.98</v>
      </c>
      <c r="G983" t="n">
        <v>0</v>
      </c>
    </row>
    <row r="984">
      <c r="A984" t="n">
        <v>201605</v>
      </c>
      <c r="B984" t="n">
        <v>47</v>
      </c>
      <c r="C984" t="inlineStr">
        <is>
          <t>POS</t>
        </is>
      </c>
      <c r="D984" t="inlineStr">
        <is>
          <t>Mỹ</t>
        </is>
      </c>
      <c r="E984" t="inlineStr">
        <is>
          <t>Máy tính</t>
        </is>
      </c>
      <c r="F984" t="n">
        <v>10168</v>
      </c>
      <c r="G984" t="n">
        <v>0</v>
      </c>
    </row>
    <row r="985">
      <c r="A985" t="n">
        <v>201605</v>
      </c>
      <c r="B985" t="n">
        <v>48</v>
      </c>
      <c r="C985" t="inlineStr">
        <is>
          <t>POS</t>
        </is>
      </c>
      <c r="D985" t="inlineStr">
        <is>
          <t>Mỹ</t>
        </is>
      </c>
      <c r="E985" t="inlineStr">
        <is>
          <t>Âm thanh</t>
        </is>
      </c>
      <c r="F985" t="n">
        <v>0</v>
      </c>
      <c r="G985" t="n">
        <v>37.95</v>
      </c>
    </row>
    <row r="986">
      <c r="A986" t="n">
        <v>201605</v>
      </c>
      <c r="B986" t="n">
        <v>48</v>
      </c>
      <c r="C986" t="inlineStr">
        <is>
          <t>POS</t>
        </is>
      </c>
      <c r="D986" t="inlineStr">
        <is>
          <t>Mỹ</t>
        </is>
      </c>
      <c r="E986" t="inlineStr">
        <is>
          <t>Máy ảnh</t>
        </is>
      </c>
      <c r="F986" t="n">
        <v>296</v>
      </c>
      <c r="G986" t="n">
        <v>0</v>
      </c>
    </row>
    <row r="987">
      <c r="A987" t="n">
        <v>201605</v>
      </c>
      <c r="B987" t="n">
        <v>48</v>
      </c>
      <c r="C987" t="inlineStr">
        <is>
          <t>POS</t>
        </is>
      </c>
      <c r="D987" t="inlineStr">
        <is>
          <t>Mỹ</t>
        </is>
      </c>
      <c r="E987" t="inlineStr">
        <is>
          <t>Điện thoại</t>
        </is>
      </c>
      <c r="F987" t="n">
        <v>1038</v>
      </c>
      <c r="G987" t="n">
        <v>0</v>
      </c>
    </row>
    <row r="988">
      <c r="A988" t="n">
        <v>201605</v>
      </c>
      <c r="B988" t="n">
        <v>48</v>
      </c>
      <c r="C988" t="inlineStr">
        <is>
          <t>POS</t>
        </is>
      </c>
      <c r="D988" t="inlineStr">
        <is>
          <t>Mỹ</t>
        </is>
      </c>
      <c r="E988" t="inlineStr">
        <is>
          <t>Máy tính</t>
        </is>
      </c>
      <c r="F988" t="n">
        <v>10514.9</v>
      </c>
      <c r="G988" t="n">
        <v>0</v>
      </c>
    </row>
    <row r="989">
      <c r="A989" t="n">
        <v>201605</v>
      </c>
      <c r="B989" t="n">
        <v>48</v>
      </c>
      <c r="C989" t="inlineStr">
        <is>
          <t>POS</t>
        </is>
      </c>
      <c r="D989" t="inlineStr">
        <is>
          <t>Mỹ</t>
        </is>
      </c>
      <c r="E989" t="inlineStr">
        <is>
          <t>Game &amp; Đồ chơi</t>
        </is>
      </c>
      <c r="F989" t="n">
        <v>127.45</v>
      </c>
      <c r="G989" t="n">
        <v>0</v>
      </c>
    </row>
    <row r="990">
      <c r="A990" t="n">
        <v>201605</v>
      </c>
      <c r="B990" t="n">
        <v>48</v>
      </c>
      <c r="C990" t="inlineStr">
        <is>
          <t>POS</t>
        </is>
      </c>
      <c r="D990" t="inlineStr">
        <is>
          <t>Mỹ</t>
        </is>
      </c>
      <c r="E990" t="inlineStr">
        <is>
          <t>Gia dụng</t>
        </is>
      </c>
      <c r="F990" t="n">
        <v>16431.94</v>
      </c>
      <c r="G990" t="n">
        <v>0</v>
      </c>
    </row>
    <row r="991">
      <c r="A991" t="n">
        <v>201605</v>
      </c>
      <c r="B991" t="n">
        <v>48</v>
      </c>
      <c r="C991" t="inlineStr">
        <is>
          <t>POS</t>
        </is>
      </c>
      <c r="D991" t="inlineStr">
        <is>
          <t>Mỹ</t>
        </is>
      </c>
      <c r="E991" t="inlineStr">
        <is>
          <t>Nhạc, phim, sách nói</t>
        </is>
      </c>
      <c r="F991" t="n">
        <v>843.27</v>
      </c>
      <c r="G991" t="n">
        <v>57.99</v>
      </c>
    </row>
    <row r="992">
      <c r="A992" t="n">
        <v>201605</v>
      </c>
      <c r="B992" t="n">
        <v>48</v>
      </c>
      <c r="C992" t="inlineStr">
        <is>
          <t>POS</t>
        </is>
      </c>
      <c r="D992" t="inlineStr">
        <is>
          <t>Mỹ</t>
        </is>
      </c>
      <c r="E992" t="inlineStr">
        <is>
          <t>TV &amp; Video</t>
        </is>
      </c>
      <c r="F992" t="n">
        <v>259</v>
      </c>
      <c r="G992" t="n">
        <v>0</v>
      </c>
    </row>
    <row r="993">
      <c r="A993" t="n">
        <v>201605</v>
      </c>
      <c r="B993" t="n">
        <v>50</v>
      </c>
      <c r="C993" t="inlineStr">
        <is>
          <t>POS</t>
        </is>
      </c>
      <c r="D993" t="inlineStr">
        <is>
          <t>Mỹ</t>
        </is>
      </c>
      <c r="E993" t="inlineStr">
        <is>
          <t>Điện thoại</t>
        </is>
      </c>
      <c r="F993" t="n">
        <v>1016</v>
      </c>
      <c r="G993" t="n">
        <v>0</v>
      </c>
    </row>
    <row r="994">
      <c r="A994" t="n">
        <v>201605</v>
      </c>
      <c r="B994" t="n">
        <v>50</v>
      </c>
      <c r="C994" t="inlineStr">
        <is>
          <t>POS</t>
        </is>
      </c>
      <c r="D994" t="inlineStr">
        <is>
          <t>Mỹ</t>
        </is>
      </c>
      <c r="E994" t="inlineStr">
        <is>
          <t>Game &amp; Đồ chơi</t>
        </is>
      </c>
      <c r="F994" t="n">
        <v>94.8</v>
      </c>
      <c r="G994" t="n">
        <v>0</v>
      </c>
    </row>
    <row r="995">
      <c r="A995" t="n">
        <v>201605</v>
      </c>
      <c r="B995" t="n">
        <v>50</v>
      </c>
      <c r="C995" t="inlineStr">
        <is>
          <t>POS</t>
        </is>
      </c>
      <c r="D995" t="inlineStr">
        <is>
          <t>Mỹ</t>
        </is>
      </c>
      <c r="E995" t="inlineStr">
        <is>
          <t>Gia dụng</t>
        </is>
      </c>
      <c r="F995" t="n">
        <v>9142.200000000001</v>
      </c>
      <c r="G995" t="n">
        <v>0</v>
      </c>
    </row>
    <row r="996">
      <c r="A996" t="n">
        <v>201605</v>
      </c>
      <c r="B996" t="n">
        <v>50</v>
      </c>
      <c r="C996" t="inlineStr">
        <is>
          <t>POS</t>
        </is>
      </c>
      <c r="D996" t="inlineStr">
        <is>
          <t>Mỹ</t>
        </is>
      </c>
      <c r="E996" t="inlineStr">
        <is>
          <t>Nhạc, phim, sách nói</t>
        </is>
      </c>
      <c r="F996" t="n">
        <v>9.99</v>
      </c>
      <c r="G996" t="n">
        <v>0</v>
      </c>
    </row>
    <row r="997">
      <c r="A997" t="n">
        <v>201605</v>
      </c>
      <c r="B997" t="n">
        <v>50</v>
      </c>
      <c r="C997" t="inlineStr">
        <is>
          <t>POS</t>
        </is>
      </c>
      <c r="D997" t="inlineStr">
        <is>
          <t>Mỹ</t>
        </is>
      </c>
      <c r="E997" t="inlineStr">
        <is>
          <t>TV &amp; Video</t>
        </is>
      </c>
      <c r="F997" t="n">
        <v>10556.57</v>
      </c>
      <c r="G997" t="n">
        <v>0</v>
      </c>
    </row>
    <row r="998">
      <c r="A998" t="n">
        <v>201605</v>
      </c>
      <c r="B998" t="n">
        <v>51</v>
      </c>
      <c r="C998" t="inlineStr">
        <is>
          <t>POS</t>
        </is>
      </c>
      <c r="D998" t="inlineStr">
        <is>
          <t>Mỹ</t>
        </is>
      </c>
      <c r="E998" t="inlineStr">
        <is>
          <t>Âm thanh</t>
        </is>
      </c>
      <c r="F998" t="n">
        <v>1274.95</v>
      </c>
      <c r="G998" t="n">
        <v>0</v>
      </c>
    </row>
    <row r="999">
      <c r="A999" t="n">
        <v>201605</v>
      </c>
      <c r="B999" t="n">
        <v>51</v>
      </c>
      <c r="C999" t="inlineStr">
        <is>
          <t>POS</t>
        </is>
      </c>
      <c r="D999" t="inlineStr">
        <is>
          <t>Mỹ</t>
        </is>
      </c>
      <c r="E999" t="inlineStr">
        <is>
          <t>Máy ảnh</t>
        </is>
      </c>
      <c r="F999" t="n">
        <v>2205</v>
      </c>
      <c r="G999" t="n">
        <v>0</v>
      </c>
    </row>
    <row r="1000">
      <c r="A1000" t="n">
        <v>201605</v>
      </c>
      <c r="B1000" t="n">
        <v>51</v>
      </c>
      <c r="C1000" t="inlineStr">
        <is>
          <t>POS</t>
        </is>
      </c>
      <c r="D1000" t="inlineStr">
        <is>
          <t>Mỹ</t>
        </is>
      </c>
      <c r="E1000" t="inlineStr">
        <is>
          <t>Điện thoại</t>
        </is>
      </c>
      <c r="F1000" t="n">
        <v>676.97</v>
      </c>
      <c r="G1000" t="n">
        <v>0</v>
      </c>
    </row>
    <row r="1001">
      <c r="A1001" t="n">
        <v>201605</v>
      </c>
      <c r="B1001" t="n">
        <v>51</v>
      </c>
      <c r="C1001" t="inlineStr">
        <is>
          <t>POS</t>
        </is>
      </c>
      <c r="D1001" t="inlineStr">
        <is>
          <t>Mỹ</t>
        </is>
      </c>
      <c r="E1001" t="inlineStr">
        <is>
          <t>Game &amp; Đồ chơi</t>
        </is>
      </c>
      <c r="F1001" t="n">
        <v>32</v>
      </c>
      <c r="G1001" t="n">
        <v>0</v>
      </c>
    </row>
    <row r="1002">
      <c r="A1002" t="n">
        <v>201605</v>
      </c>
      <c r="B1002" t="n">
        <v>51</v>
      </c>
      <c r="C1002" t="inlineStr">
        <is>
          <t>POS</t>
        </is>
      </c>
      <c r="D1002" t="inlineStr">
        <is>
          <t>Mỹ</t>
        </is>
      </c>
      <c r="E1002" t="inlineStr">
        <is>
          <t>Gia dụng</t>
        </is>
      </c>
      <c r="F1002" t="n">
        <v>2663.76</v>
      </c>
      <c r="G1002" t="n">
        <v>0</v>
      </c>
    </row>
    <row r="1003">
      <c r="A1003" t="n">
        <v>201605</v>
      </c>
      <c r="B1003" t="n">
        <v>51</v>
      </c>
      <c r="C1003" t="inlineStr">
        <is>
          <t>POS</t>
        </is>
      </c>
      <c r="D1003" t="inlineStr">
        <is>
          <t>Mỹ</t>
        </is>
      </c>
      <c r="E1003" t="inlineStr">
        <is>
          <t>Nhạc, phim, sách nói</t>
        </is>
      </c>
      <c r="F1003" t="n">
        <v>2434.37</v>
      </c>
      <c r="G1003" t="n">
        <v>0</v>
      </c>
    </row>
    <row r="1004">
      <c r="A1004" t="n">
        <v>201605</v>
      </c>
      <c r="B1004" t="n">
        <v>53</v>
      </c>
      <c r="C1004" t="inlineStr">
        <is>
          <t>POS</t>
        </is>
      </c>
      <c r="D1004" t="inlineStr">
        <is>
          <t>Mỹ</t>
        </is>
      </c>
      <c r="E1004" t="inlineStr">
        <is>
          <t>Máy tính</t>
        </is>
      </c>
      <c r="F1004" t="n">
        <v>836</v>
      </c>
      <c r="G1004" t="n">
        <v>0</v>
      </c>
    </row>
    <row r="1005">
      <c r="A1005" t="n">
        <v>201605</v>
      </c>
      <c r="B1005" t="n">
        <v>53</v>
      </c>
      <c r="C1005" t="inlineStr">
        <is>
          <t>POS</t>
        </is>
      </c>
      <c r="D1005" t="inlineStr">
        <is>
          <t>Mỹ</t>
        </is>
      </c>
      <c r="E1005" t="inlineStr">
        <is>
          <t>Game &amp; Đồ chơi</t>
        </is>
      </c>
      <c r="F1005" t="n">
        <v>55.92</v>
      </c>
      <c r="G1005" t="n">
        <v>0</v>
      </c>
    </row>
    <row r="1006">
      <c r="A1006" t="n">
        <v>201605</v>
      </c>
      <c r="B1006" t="n">
        <v>53</v>
      </c>
      <c r="C1006" t="inlineStr">
        <is>
          <t>POS</t>
        </is>
      </c>
      <c r="D1006" t="inlineStr">
        <is>
          <t>Mỹ</t>
        </is>
      </c>
      <c r="E1006" t="inlineStr">
        <is>
          <t>Nhạc, phim, sách nói</t>
        </is>
      </c>
      <c r="F1006" t="n">
        <v>160.23</v>
      </c>
      <c r="G1006" t="n">
        <v>0</v>
      </c>
    </row>
    <row r="1007">
      <c r="A1007" t="n">
        <v>201605</v>
      </c>
      <c r="B1007" t="n">
        <v>54</v>
      </c>
      <c r="C1007" t="inlineStr">
        <is>
          <t>POS</t>
        </is>
      </c>
      <c r="D1007" t="inlineStr">
        <is>
          <t>Mỹ</t>
        </is>
      </c>
      <c r="E1007" t="inlineStr">
        <is>
          <t>Máy ảnh</t>
        </is>
      </c>
      <c r="F1007" t="n">
        <v>1751.15</v>
      </c>
      <c r="G1007" t="n">
        <v>0</v>
      </c>
    </row>
    <row r="1008">
      <c r="A1008" t="n">
        <v>201605</v>
      </c>
      <c r="B1008" t="n">
        <v>54</v>
      </c>
      <c r="C1008" t="inlineStr">
        <is>
          <t>POS</t>
        </is>
      </c>
      <c r="D1008" t="inlineStr">
        <is>
          <t>Mỹ</t>
        </is>
      </c>
      <c r="E1008" t="inlineStr">
        <is>
          <t>Máy tính</t>
        </is>
      </c>
      <c r="F1008" t="n">
        <v>1587.8</v>
      </c>
      <c r="G1008" t="n">
        <v>0</v>
      </c>
    </row>
    <row r="1009">
      <c r="A1009" t="n">
        <v>201605</v>
      </c>
      <c r="B1009" t="n">
        <v>54</v>
      </c>
      <c r="C1009" t="inlineStr">
        <is>
          <t>POS</t>
        </is>
      </c>
      <c r="D1009" t="inlineStr">
        <is>
          <t>Mỹ</t>
        </is>
      </c>
      <c r="E1009" t="inlineStr">
        <is>
          <t>Game &amp; Đồ chơi</t>
        </is>
      </c>
      <c r="F1009" t="n">
        <v>109</v>
      </c>
      <c r="G1009" t="n">
        <v>0</v>
      </c>
    </row>
    <row r="1010">
      <c r="A1010" t="n">
        <v>201605</v>
      </c>
      <c r="B1010" t="n">
        <v>54</v>
      </c>
      <c r="C1010" t="inlineStr">
        <is>
          <t>POS</t>
        </is>
      </c>
      <c r="D1010" t="inlineStr">
        <is>
          <t>Mỹ</t>
        </is>
      </c>
      <c r="E1010" t="inlineStr">
        <is>
          <t>Gia dụng</t>
        </is>
      </c>
      <c r="F1010" t="n">
        <v>129.9</v>
      </c>
      <c r="G1010" t="n">
        <v>0</v>
      </c>
    </row>
    <row r="1011">
      <c r="A1011" t="n">
        <v>201605</v>
      </c>
      <c r="B1011" t="n">
        <v>54</v>
      </c>
      <c r="C1011" t="inlineStr">
        <is>
          <t>POS</t>
        </is>
      </c>
      <c r="D1011" t="inlineStr">
        <is>
          <t>Mỹ</t>
        </is>
      </c>
      <c r="E1011" t="inlineStr">
        <is>
          <t>TV &amp; Video</t>
        </is>
      </c>
      <c r="F1011" t="n">
        <v>529</v>
      </c>
      <c r="G1011" t="n">
        <v>0</v>
      </c>
    </row>
    <row r="1012">
      <c r="A1012" t="n">
        <v>201605</v>
      </c>
      <c r="B1012" t="n">
        <v>55</v>
      </c>
      <c r="C1012" t="inlineStr">
        <is>
          <t>POS</t>
        </is>
      </c>
      <c r="D1012" t="inlineStr">
        <is>
          <t>Mỹ</t>
        </is>
      </c>
      <c r="E1012" t="inlineStr">
        <is>
          <t>Âm thanh</t>
        </is>
      </c>
      <c r="F1012" t="n">
        <v>455.97</v>
      </c>
      <c r="G1012" t="n">
        <v>0</v>
      </c>
    </row>
    <row r="1013">
      <c r="A1013" t="n">
        <v>201605</v>
      </c>
      <c r="B1013" t="n">
        <v>55</v>
      </c>
      <c r="C1013" t="inlineStr">
        <is>
          <t>POS</t>
        </is>
      </c>
      <c r="D1013" t="inlineStr">
        <is>
          <t>Mỹ</t>
        </is>
      </c>
      <c r="E1013" t="inlineStr">
        <is>
          <t>Máy ảnh</t>
        </is>
      </c>
      <c r="F1013" t="n">
        <v>11619.36</v>
      </c>
      <c r="G1013" t="n">
        <v>0</v>
      </c>
    </row>
    <row r="1014">
      <c r="A1014" t="n">
        <v>201605</v>
      </c>
      <c r="B1014" t="n">
        <v>55</v>
      </c>
      <c r="C1014" t="inlineStr">
        <is>
          <t>POS</t>
        </is>
      </c>
      <c r="D1014" t="inlineStr">
        <is>
          <t>Mỹ</t>
        </is>
      </c>
      <c r="E1014" t="inlineStr">
        <is>
          <t>Điện thoại</t>
        </is>
      </c>
      <c r="F1014" t="n">
        <v>4607.98</v>
      </c>
      <c r="G1014" t="n">
        <v>0</v>
      </c>
    </row>
    <row r="1015">
      <c r="A1015" t="n">
        <v>201605</v>
      </c>
      <c r="B1015" t="n">
        <v>55</v>
      </c>
      <c r="C1015" t="inlineStr">
        <is>
          <t>POS</t>
        </is>
      </c>
      <c r="D1015" t="inlineStr">
        <is>
          <t>Mỹ</t>
        </is>
      </c>
      <c r="E1015" t="inlineStr">
        <is>
          <t>Máy tính</t>
        </is>
      </c>
      <c r="F1015" t="n">
        <v>19098</v>
      </c>
      <c r="G1015" t="n">
        <v>0</v>
      </c>
    </row>
    <row r="1016">
      <c r="A1016" t="n">
        <v>201605</v>
      </c>
      <c r="B1016" t="n">
        <v>55</v>
      </c>
      <c r="C1016" t="inlineStr">
        <is>
          <t>POS</t>
        </is>
      </c>
      <c r="D1016" t="inlineStr">
        <is>
          <t>Mỹ</t>
        </is>
      </c>
      <c r="E1016" t="inlineStr">
        <is>
          <t>Game &amp; Đồ chơi</t>
        </is>
      </c>
      <c r="F1016" t="n">
        <v>430.84</v>
      </c>
      <c r="G1016" t="n">
        <v>0</v>
      </c>
    </row>
    <row r="1017">
      <c r="A1017" t="n">
        <v>201605</v>
      </c>
      <c r="B1017" t="n">
        <v>55</v>
      </c>
      <c r="C1017" t="inlineStr">
        <is>
          <t>POS</t>
        </is>
      </c>
      <c r="D1017" t="inlineStr">
        <is>
          <t>Mỹ</t>
        </is>
      </c>
      <c r="E1017" t="inlineStr">
        <is>
          <t>Gia dụng</t>
        </is>
      </c>
      <c r="F1017" t="n">
        <v>12818.98</v>
      </c>
      <c r="G1017" t="n">
        <v>0</v>
      </c>
    </row>
    <row r="1018">
      <c r="A1018" t="n">
        <v>201605</v>
      </c>
      <c r="B1018" t="n">
        <v>55</v>
      </c>
      <c r="C1018" t="inlineStr">
        <is>
          <t>POS</t>
        </is>
      </c>
      <c r="D1018" t="inlineStr">
        <is>
          <t>Mỹ</t>
        </is>
      </c>
      <c r="E1018" t="inlineStr">
        <is>
          <t>Nhạc, phim, sách nói</t>
        </is>
      </c>
      <c r="F1018" t="n">
        <v>829.58</v>
      </c>
      <c r="G1018" t="n">
        <v>0</v>
      </c>
    </row>
    <row r="1019">
      <c r="A1019" t="n">
        <v>201605</v>
      </c>
      <c r="B1019" t="n">
        <v>55</v>
      </c>
      <c r="C1019" t="inlineStr">
        <is>
          <t>POS</t>
        </is>
      </c>
      <c r="D1019" t="inlineStr">
        <is>
          <t>Mỹ</t>
        </is>
      </c>
      <c r="E1019" t="inlineStr">
        <is>
          <t>TV &amp; Video</t>
        </is>
      </c>
      <c r="F1019" t="n">
        <v>329</v>
      </c>
      <c r="G1019" t="n">
        <v>0</v>
      </c>
    </row>
    <row r="1020">
      <c r="A1020" t="n">
        <v>201605</v>
      </c>
      <c r="B1020" t="n">
        <v>56</v>
      </c>
      <c r="C1020" t="inlineStr">
        <is>
          <t>POS</t>
        </is>
      </c>
      <c r="D1020" t="inlineStr">
        <is>
          <t>Mỹ</t>
        </is>
      </c>
      <c r="E1020" t="inlineStr">
        <is>
          <t>Âm thanh</t>
        </is>
      </c>
      <c r="F1020" t="n">
        <v>999.9</v>
      </c>
      <c r="G1020" t="n">
        <v>0</v>
      </c>
    </row>
    <row r="1021">
      <c r="A1021" t="n">
        <v>201605</v>
      </c>
      <c r="B1021" t="n">
        <v>56</v>
      </c>
      <c r="C1021" t="inlineStr">
        <is>
          <t>POS</t>
        </is>
      </c>
      <c r="D1021" t="inlineStr">
        <is>
          <t>Mỹ</t>
        </is>
      </c>
      <c r="E1021" t="inlineStr">
        <is>
          <t>Máy ảnh</t>
        </is>
      </c>
      <c r="F1021" t="n">
        <v>4946</v>
      </c>
      <c r="G1021" t="n">
        <v>0</v>
      </c>
    </row>
    <row r="1022">
      <c r="A1022" t="n">
        <v>201605</v>
      </c>
      <c r="B1022" t="n">
        <v>56</v>
      </c>
      <c r="C1022" t="inlineStr">
        <is>
          <t>POS</t>
        </is>
      </c>
      <c r="D1022" t="inlineStr">
        <is>
          <t>Mỹ</t>
        </is>
      </c>
      <c r="E1022" t="inlineStr">
        <is>
          <t>Điện thoại</t>
        </is>
      </c>
      <c r="F1022" t="n">
        <v>2745.18</v>
      </c>
      <c r="G1022" t="n">
        <v>0</v>
      </c>
    </row>
    <row r="1023">
      <c r="A1023" t="n">
        <v>201605</v>
      </c>
      <c r="B1023" t="n">
        <v>56</v>
      </c>
      <c r="C1023" t="inlineStr">
        <is>
          <t>POS</t>
        </is>
      </c>
      <c r="D1023" t="inlineStr">
        <is>
          <t>Mỹ</t>
        </is>
      </c>
      <c r="E1023" t="inlineStr">
        <is>
          <t>Máy tính</t>
        </is>
      </c>
      <c r="F1023" t="n">
        <v>4969.1</v>
      </c>
      <c r="G1023" t="n">
        <v>1079.6</v>
      </c>
    </row>
    <row r="1024">
      <c r="A1024" t="n">
        <v>201605</v>
      </c>
      <c r="B1024" t="n">
        <v>56</v>
      </c>
      <c r="C1024" t="inlineStr">
        <is>
          <t>POS</t>
        </is>
      </c>
      <c r="D1024" t="inlineStr">
        <is>
          <t>Mỹ</t>
        </is>
      </c>
      <c r="E1024" t="inlineStr">
        <is>
          <t>Gia dụng</t>
        </is>
      </c>
      <c r="F1024" t="n">
        <v>27454.96</v>
      </c>
      <c r="G1024" t="n">
        <v>25.99</v>
      </c>
    </row>
    <row r="1025">
      <c r="A1025" t="n">
        <v>201605</v>
      </c>
      <c r="B1025" t="n">
        <v>56</v>
      </c>
      <c r="C1025" t="inlineStr">
        <is>
          <t>POS</t>
        </is>
      </c>
      <c r="D1025" t="inlineStr">
        <is>
          <t>Mỹ</t>
        </is>
      </c>
      <c r="E1025" t="inlineStr">
        <is>
          <t>Nhạc, phim, sách nói</t>
        </is>
      </c>
      <c r="F1025" t="n">
        <v>1655.49</v>
      </c>
      <c r="G1025" t="n">
        <v>0</v>
      </c>
    </row>
    <row r="1026">
      <c r="A1026" t="n">
        <v>201605</v>
      </c>
      <c r="B1026" t="n">
        <v>56</v>
      </c>
      <c r="C1026" t="inlineStr">
        <is>
          <t>POS</t>
        </is>
      </c>
      <c r="D1026" t="inlineStr">
        <is>
          <t>Mỹ</t>
        </is>
      </c>
      <c r="E1026" t="inlineStr">
        <is>
          <t>TV &amp; Video</t>
        </is>
      </c>
      <c r="F1026" t="n">
        <v>599</v>
      </c>
      <c r="G1026" t="n">
        <v>0</v>
      </c>
    </row>
    <row r="1027">
      <c r="A1027" t="n">
        <v>201605</v>
      </c>
      <c r="B1027" t="n">
        <v>57</v>
      </c>
      <c r="C1027" t="inlineStr">
        <is>
          <t>POS</t>
        </is>
      </c>
      <c r="D1027" t="inlineStr">
        <is>
          <t>Mỹ</t>
        </is>
      </c>
      <c r="E1027" t="inlineStr">
        <is>
          <t>Âm thanh</t>
        </is>
      </c>
      <c r="F1027" t="n">
        <v>951.0700000000001</v>
      </c>
      <c r="G1027" t="n">
        <v>0</v>
      </c>
    </row>
    <row r="1028">
      <c r="A1028" t="n">
        <v>201605</v>
      </c>
      <c r="B1028" t="n">
        <v>57</v>
      </c>
      <c r="C1028" t="inlineStr">
        <is>
          <t>POS</t>
        </is>
      </c>
      <c r="D1028" t="inlineStr">
        <is>
          <t>Mỹ</t>
        </is>
      </c>
      <c r="E1028" t="inlineStr">
        <is>
          <t>Máy ảnh</t>
        </is>
      </c>
      <c r="F1028" t="n">
        <v>5438.97</v>
      </c>
      <c r="G1028" t="n">
        <v>0</v>
      </c>
    </row>
    <row r="1029">
      <c r="A1029" t="n">
        <v>201605</v>
      </c>
      <c r="B1029" t="n">
        <v>57</v>
      </c>
      <c r="C1029" t="inlineStr">
        <is>
          <t>POS</t>
        </is>
      </c>
      <c r="D1029" t="inlineStr">
        <is>
          <t>Mỹ</t>
        </is>
      </c>
      <c r="E1029" t="inlineStr">
        <is>
          <t>Điện thoại</t>
        </is>
      </c>
      <c r="F1029" t="n">
        <v>1424</v>
      </c>
      <c r="G1029" t="n">
        <v>0</v>
      </c>
    </row>
    <row r="1030">
      <c r="A1030" t="n">
        <v>201605</v>
      </c>
      <c r="B1030" t="n">
        <v>57</v>
      </c>
      <c r="C1030" t="inlineStr">
        <is>
          <t>POS</t>
        </is>
      </c>
      <c r="D1030" t="inlineStr">
        <is>
          <t>Mỹ</t>
        </is>
      </c>
      <c r="E1030" t="inlineStr">
        <is>
          <t>Máy tính</t>
        </is>
      </c>
      <c r="F1030" t="n">
        <v>1083.85</v>
      </c>
      <c r="G1030" t="n">
        <v>0</v>
      </c>
    </row>
    <row r="1031">
      <c r="A1031" t="n">
        <v>201605</v>
      </c>
      <c r="B1031" t="n">
        <v>57</v>
      </c>
      <c r="C1031" t="inlineStr">
        <is>
          <t>POS</t>
        </is>
      </c>
      <c r="D1031" t="inlineStr">
        <is>
          <t>Mỹ</t>
        </is>
      </c>
      <c r="E1031" t="inlineStr">
        <is>
          <t>Game &amp; Đồ chơi</t>
        </is>
      </c>
      <c r="F1031" t="n">
        <v>27.56</v>
      </c>
      <c r="G1031" t="n">
        <v>0</v>
      </c>
    </row>
    <row r="1032">
      <c r="A1032" t="n">
        <v>201605</v>
      </c>
      <c r="B1032" t="n">
        <v>57</v>
      </c>
      <c r="C1032" t="inlineStr">
        <is>
          <t>POS</t>
        </is>
      </c>
      <c r="D1032" t="inlineStr">
        <is>
          <t>Mỹ</t>
        </is>
      </c>
      <c r="E1032" t="inlineStr">
        <is>
          <t>Gia dụng</t>
        </is>
      </c>
      <c r="F1032" t="n">
        <v>4275.98</v>
      </c>
      <c r="G1032" t="n">
        <v>0</v>
      </c>
    </row>
    <row r="1033">
      <c r="A1033" t="n">
        <v>201605</v>
      </c>
      <c r="B1033" t="n">
        <v>57</v>
      </c>
      <c r="C1033" t="inlineStr">
        <is>
          <t>POS</t>
        </is>
      </c>
      <c r="D1033" t="inlineStr">
        <is>
          <t>Mỹ</t>
        </is>
      </c>
      <c r="E1033" t="inlineStr">
        <is>
          <t>Nhạc, phim, sách nói</t>
        </is>
      </c>
      <c r="F1033" t="n">
        <v>578.8</v>
      </c>
      <c r="G1033" t="n">
        <v>0</v>
      </c>
    </row>
    <row r="1034">
      <c r="A1034" t="n">
        <v>201605</v>
      </c>
      <c r="B1034" t="n">
        <v>57</v>
      </c>
      <c r="C1034" t="inlineStr">
        <is>
          <t>POS</t>
        </is>
      </c>
      <c r="D1034" t="inlineStr">
        <is>
          <t>Mỹ</t>
        </is>
      </c>
      <c r="E1034" t="inlineStr">
        <is>
          <t>TV &amp; Video</t>
        </is>
      </c>
      <c r="F1034" t="n">
        <v>113.8</v>
      </c>
      <c r="G1034" t="n">
        <v>0</v>
      </c>
    </row>
    <row r="1035">
      <c r="A1035" t="n">
        <v>201605</v>
      </c>
      <c r="B1035" t="n">
        <v>59</v>
      </c>
      <c r="C1035" t="inlineStr">
        <is>
          <t>POS</t>
        </is>
      </c>
      <c r="D1035" t="inlineStr">
        <is>
          <t>Mỹ</t>
        </is>
      </c>
      <c r="E1035" t="inlineStr">
        <is>
          <t>Âm thanh</t>
        </is>
      </c>
      <c r="F1035" t="n">
        <v>299.23</v>
      </c>
      <c r="G1035" t="n">
        <v>0</v>
      </c>
    </row>
    <row r="1036">
      <c r="A1036" t="n">
        <v>201605</v>
      </c>
      <c r="B1036" t="n">
        <v>59</v>
      </c>
      <c r="C1036" t="inlineStr">
        <is>
          <t>POS</t>
        </is>
      </c>
      <c r="D1036" t="inlineStr">
        <is>
          <t>Mỹ</t>
        </is>
      </c>
      <c r="E1036" t="inlineStr">
        <is>
          <t>Máy ảnh</t>
        </is>
      </c>
      <c r="F1036" t="n">
        <v>112</v>
      </c>
      <c r="G1036" t="n">
        <v>0</v>
      </c>
    </row>
    <row r="1037">
      <c r="A1037" t="n">
        <v>201605</v>
      </c>
      <c r="B1037" t="n">
        <v>59</v>
      </c>
      <c r="C1037" t="inlineStr">
        <is>
          <t>POS</t>
        </is>
      </c>
      <c r="D1037" t="inlineStr">
        <is>
          <t>Mỹ</t>
        </is>
      </c>
      <c r="E1037" t="inlineStr">
        <is>
          <t>Điện thoại</t>
        </is>
      </c>
      <c r="F1037" t="n">
        <v>804</v>
      </c>
      <c r="G1037" t="n">
        <v>0</v>
      </c>
    </row>
    <row r="1038">
      <c r="A1038" t="n">
        <v>201605</v>
      </c>
      <c r="B1038" t="n">
        <v>59</v>
      </c>
      <c r="C1038" t="inlineStr">
        <is>
          <t>POS</t>
        </is>
      </c>
      <c r="D1038" t="inlineStr">
        <is>
          <t>Mỹ</t>
        </is>
      </c>
      <c r="E1038" t="inlineStr">
        <is>
          <t>Máy tính</t>
        </is>
      </c>
      <c r="F1038" t="n">
        <v>874</v>
      </c>
      <c r="G1038" t="n">
        <v>0</v>
      </c>
    </row>
    <row r="1039">
      <c r="A1039" t="n">
        <v>201605</v>
      </c>
      <c r="B1039" t="n">
        <v>59</v>
      </c>
      <c r="C1039" t="inlineStr">
        <is>
          <t>POS</t>
        </is>
      </c>
      <c r="D1039" t="inlineStr">
        <is>
          <t>Mỹ</t>
        </is>
      </c>
      <c r="E1039" t="inlineStr">
        <is>
          <t>Gia dụng</t>
        </is>
      </c>
      <c r="F1039" t="n">
        <v>3200</v>
      </c>
      <c r="G1039" t="n">
        <v>0</v>
      </c>
    </row>
    <row r="1040">
      <c r="A1040" t="n">
        <v>201605</v>
      </c>
      <c r="B1040" t="n">
        <v>59</v>
      </c>
      <c r="C1040" t="inlineStr">
        <is>
          <t>POS</t>
        </is>
      </c>
      <c r="D1040" t="inlineStr">
        <is>
          <t>Mỹ</t>
        </is>
      </c>
      <c r="E1040" t="inlineStr">
        <is>
          <t>Nhạc, phim, sách nói</t>
        </is>
      </c>
      <c r="F1040" t="n">
        <v>2626.54</v>
      </c>
      <c r="G1040" t="n">
        <v>0</v>
      </c>
    </row>
    <row r="1041">
      <c r="A1041" t="n">
        <v>201605</v>
      </c>
      <c r="B1041" t="n">
        <v>61</v>
      </c>
      <c r="C1041" t="inlineStr">
        <is>
          <t>POS</t>
        </is>
      </c>
      <c r="D1041" t="inlineStr">
        <is>
          <t>Mỹ</t>
        </is>
      </c>
      <c r="E1041" t="inlineStr">
        <is>
          <t>Máy ảnh</t>
        </is>
      </c>
      <c r="F1041" t="n">
        <v>4582.91</v>
      </c>
      <c r="G1041" t="n">
        <v>0</v>
      </c>
    </row>
    <row r="1042">
      <c r="A1042" t="n">
        <v>201605</v>
      </c>
      <c r="B1042" t="n">
        <v>61</v>
      </c>
      <c r="C1042" t="inlineStr">
        <is>
          <t>POS</t>
        </is>
      </c>
      <c r="D1042" t="inlineStr">
        <is>
          <t>Mỹ</t>
        </is>
      </c>
      <c r="E1042" t="inlineStr">
        <is>
          <t>Điện thoại</t>
        </is>
      </c>
      <c r="F1042" t="n">
        <v>1232</v>
      </c>
      <c r="G1042" t="n">
        <v>0</v>
      </c>
    </row>
    <row r="1043">
      <c r="A1043" t="n">
        <v>201605</v>
      </c>
      <c r="B1043" t="n">
        <v>61</v>
      </c>
      <c r="C1043" t="inlineStr">
        <is>
          <t>POS</t>
        </is>
      </c>
      <c r="D1043" t="inlineStr">
        <is>
          <t>Mỹ</t>
        </is>
      </c>
      <c r="E1043" t="inlineStr">
        <is>
          <t>Máy tính</t>
        </is>
      </c>
      <c r="F1043" t="n">
        <v>8259.9</v>
      </c>
      <c r="G1043" t="n">
        <v>0</v>
      </c>
    </row>
    <row r="1044">
      <c r="A1044" t="n">
        <v>201605</v>
      </c>
      <c r="B1044" t="n">
        <v>61</v>
      </c>
      <c r="C1044" t="inlineStr">
        <is>
          <t>POS</t>
        </is>
      </c>
      <c r="D1044" t="inlineStr">
        <is>
          <t>Mỹ</t>
        </is>
      </c>
      <c r="E1044" t="inlineStr">
        <is>
          <t>Game &amp; Đồ chơi</t>
        </is>
      </c>
      <c r="F1044" t="n">
        <v>420.78</v>
      </c>
      <c r="G1044" t="n">
        <v>0</v>
      </c>
    </row>
    <row r="1045">
      <c r="A1045" t="n">
        <v>201605</v>
      </c>
      <c r="B1045" t="n">
        <v>61</v>
      </c>
      <c r="C1045" t="inlineStr">
        <is>
          <t>POS</t>
        </is>
      </c>
      <c r="D1045" t="inlineStr">
        <is>
          <t>Mỹ</t>
        </is>
      </c>
      <c r="E1045" t="inlineStr">
        <is>
          <t>Gia dụng</t>
        </is>
      </c>
      <c r="F1045" t="n">
        <v>179.94</v>
      </c>
      <c r="G1045" t="n">
        <v>0</v>
      </c>
    </row>
    <row r="1046">
      <c r="A1046" t="n">
        <v>201605</v>
      </c>
      <c r="B1046" t="n">
        <v>61</v>
      </c>
      <c r="C1046" t="inlineStr">
        <is>
          <t>POS</t>
        </is>
      </c>
      <c r="D1046" t="inlineStr">
        <is>
          <t>Mỹ</t>
        </is>
      </c>
      <c r="E1046" t="inlineStr">
        <is>
          <t>Nhạc, phim, sách nói</t>
        </is>
      </c>
      <c r="F1046" t="n">
        <v>1027.86</v>
      </c>
      <c r="G1046" t="n">
        <v>0</v>
      </c>
    </row>
    <row r="1047">
      <c r="A1047" t="n">
        <v>201605</v>
      </c>
      <c r="B1047" t="n">
        <v>61</v>
      </c>
      <c r="C1047" t="inlineStr">
        <is>
          <t>POS</t>
        </is>
      </c>
      <c r="D1047" t="inlineStr">
        <is>
          <t>Mỹ</t>
        </is>
      </c>
      <c r="E1047" t="inlineStr">
        <is>
          <t>TV &amp; Video</t>
        </is>
      </c>
      <c r="F1047" t="n">
        <v>2486.78</v>
      </c>
      <c r="G1047" t="n">
        <v>0</v>
      </c>
    </row>
    <row r="1048">
      <c r="A1048" t="n">
        <v>201605</v>
      </c>
      <c r="B1048" t="n">
        <v>63</v>
      </c>
      <c r="C1048" t="inlineStr">
        <is>
          <t>POS</t>
        </is>
      </c>
      <c r="D1048" t="inlineStr">
        <is>
          <t>Mỹ</t>
        </is>
      </c>
      <c r="E1048" t="inlineStr">
        <is>
          <t>Âm thanh</t>
        </is>
      </c>
      <c r="F1048" t="n">
        <v>549.75</v>
      </c>
      <c r="G1048" t="n">
        <v>0</v>
      </c>
    </row>
    <row r="1049">
      <c r="A1049" t="n">
        <v>201605</v>
      </c>
      <c r="B1049" t="n">
        <v>63</v>
      </c>
      <c r="C1049" t="inlineStr">
        <is>
          <t>POS</t>
        </is>
      </c>
      <c r="D1049" t="inlineStr">
        <is>
          <t>Mỹ</t>
        </is>
      </c>
      <c r="E1049" t="inlineStr">
        <is>
          <t>Máy ảnh</t>
        </is>
      </c>
      <c r="F1049" t="n">
        <v>2036.93</v>
      </c>
      <c r="G1049" t="n">
        <v>0</v>
      </c>
    </row>
    <row r="1050">
      <c r="A1050" t="n">
        <v>201605</v>
      </c>
      <c r="B1050" t="n">
        <v>63</v>
      </c>
      <c r="C1050" t="inlineStr">
        <is>
          <t>POS</t>
        </is>
      </c>
      <c r="D1050" t="inlineStr">
        <is>
          <t>Mỹ</t>
        </is>
      </c>
      <c r="E1050" t="inlineStr">
        <is>
          <t>Điện thoại</t>
        </is>
      </c>
      <c r="F1050" t="n">
        <v>338.98</v>
      </c>
      <c r="G1050" t="n">
        <v>0</v>
      </c>
    </row>
    <row r="1051">
      <c r="A1051" t="n">
        <v>201605</v>
      </c>
      <c r="B1051" t="n">
        <v>63</v>
      </c>
      <c r="C1051" t="inlineStr">
        <is>
          <t>POS</t>
        </is>
      </c>
      <c r="D1051" t="inlineStr">
        <is>
          <t>Mỹ</t>
        </is>
      </c>
      <c r="E1051" t="inlineStr">
        <is>
          <t>Máy tính</t>
        </is>
      </c>
      <c r="F1051" t="n">
        <v>4970</v>
      </c>
      <c r="G1051" t="n">
        <v>0</v>
      </c>
    </row>
    <row r="1052">
      <c r="A1052" t="n">
        <v>201605</v>
      </c>
      <c r="B1052" t="n">
        <v>63</v>
      </c>
      <c r="C1052" t="inlineStr">
        <is>
          <t>POS</t>
        </is>
      </c>
      <c r="D1052" t="inlineStr">
        <is>
          <t>Mỹ</t>
        </is>
      </c>
      <c r="E1052" t="inlineStr">
        <is>
          <t>Game &amp; Đồ chơi</t>
        </is>
      </c>
      <c r="F1052" t="n">
        <v>102.13</v>
      </c>
      <c r="G1052" t="n">
        <v>32</v>
      </c>
    </row>
    <row r="1053">
      <c r="A1053" t="n">
        <v>201605</v>
      </c>
      <c r="B1053" t="n">
        <v>63</v>
      </c>
      <c r="C1053" t="inlineStr">
        <is>
          <t>POS</t>
        </is>
      </c>
      <c r="D1053" t="inlineStr">
        <is>
          <t>Mỹ</t>
        </is>
      </c>
      <c r="E1053" t="inlineStr">
        <is>
          <t>Gia dụng</t>
        </is>
      </c>
      <c r="F1053" t="n">
        <v>839.9400000000001</v>
      </c>
      <c r="G1053" t="n">
        <v>0</v>
      </c>
    </row>
    <row r="1054">
      <c r="A1054" t="n">
        <v>201605</v>
      </c>
      <c r="B1054" t="n">
        <v>63</v>
      </c>
      <c r="C1054" t="inlineStr">
        <is>
          <t>POS</t>
        </is>
      </c>
      <c r="D1054" t="inlineStr">
        <is>
          <t>Mỹ</t>
        </is>
      </c>
      <c r="E1054" t="inlineStr">
        <is>
          <t>Nhạc, phim, sách nói</t>
        </is>
      </c>
      <c r="F1054" t="n">
        <v>389.74</v>
      </c>
      <c r="G1054" t="n">
        <v>0</v>
      </c>
    </row>
    <row r="1055">
      <c r="A1055" t="n">
        <v>201605</v>
      </c>
      <c r="B1055" t="n">
        <v>63</v>
      </c>
      <c r="C1055" t="inlineStr">
        <is>
          <t>POS</t>
        </is>
      </c>
      <c r="D1055" t="inlineStr">
        <is>
          <t>Mỹ</t>
        </is>
      </c>
      <c r="E1055" t="inlineStr">
        <is>
          <t>TV &amp; Video</t>
        </is>
      </c>
      <c r="F1055" t="n">
        <v>13937.79</v>
      </c>
      <c r="G1055" t="n">
        <v>0</v>
      </c>
    </row>
    <row r="1056">
      <c r="A1056" t="n">
        <v>201605</v>
      </c>
      <c r="B1056" t="n">
        <v>64</v>
      </c>
      <c r="C1056" t="inlineStr">
        <is>
          <t>POS</t>
        </is>
      </c>
      <c r="D1056" t="inlineStr">
        <is>
          <t>Mỹ</t>
        </is>
      </c>
      <c r="E1056" t="inlineStr">
        <is>
          <t>Máy ảnh</t>
        </is>
      </c>
      <c r="F1056" t="n">
        <v>366.55</v>
      </c>
      <c r="G1056" t="n">
        <v>0</v>
      </c>
    </row>
    <row r="1057">
      <c r="A1057" t="n">
        <v>201605</v>
      </c>
      <c r="B1057" t="n">
        <v>64</v>
      </c>
      <c r="C1057" t="inlineStr">
        <is>
          <t>POS</t>
        </is>
      </c>
      <c r="D1057" t="inlineStr">
        <is>
          <t>Mỹ</t>
        </is>
      </c>
      <c r="E1057" t="inlineStr">
        <is>
          <t>Điện thoại</t>
        </is>
      </c>
      <c r="F1057" t="n">
        <v>164.95</v>
      </c>
      <c r="G1057" t="n">
        <v>0</v>
      </c>
    </row>
    <row r="1058">
      <c r="A1058" t="n">
        <v>201605</v>
      </c>
      <c r="B1058" t="n">
        <v>64</v>
      </c>
      <c r="C1058" t="inlineStr">
        <is>
          <t>POS</t>
        </is>
      </c>
      <c r="D1058" t="inlineStr">
        <is>
          <t>Mỹ</t>
        </is>
      </c>
      <c r="E1058" t="inlineStr">
        <is>
          <t>Gia dụng</t>
        </is>
      </c>
      <c r="F1058" t="n">
        <v>2529.85</v>
      </c>
      <c r="G1058" t="n">
        <v>0</v>
      </c>
    </row>
    <row r="1059">
      <c r="A1059" t="n">
        <v>201605</v>
      </c>
      <c r="B1059" t="n">
        <v>64</v>
      </c>
      <c r="C1059" t="inlineStr">
        <is>
          <t>POS</t>
        </is>
      </c>
      <c r="D1059" t="inlineStr">
        <is>
          <t>Mỹ</t>
        </is>
      </c>
      <c r="E1059" t="inlineStr">
        <is>
          <t>Nhạc, phim, sách nói</t>
        </is>
      </c>
      <c r="F1059" t="n">
        <v>355.85</v>
      </c>
      <c r="G1059" t="n">
        <v>0</v>
      </c>
    </row>
    <row r="1060">
      <c r="A1060" t="n">
        <v>201605</v>
      </c>
      <c r="B1060" t="n">
        <v>64</v>
      </c>
      <c r="C1060" t="inlineStr">
        <is>
          <t>POS</t>
        </is>
      </c>
      <c r="D1060" t="inlineStr">
        <is>
          <t>Mỹ</t>
        </is>
      </c>
      <c r="E1060" t="inlineStr">
        <is>
          <t>TV &amp; Video</t>
        </is>
      </c>
      <c r="F1060" t="n">
        <v>1080</v>
      </c>
      <c r="G1060" t="n">
        <v>0</v>
      </c>
    </row>
    <row r="1061">
      <c r="A1061" t="n">
        <v>201605</v>
      </c>
      <c r="B1061" t="n">
        <v>65</v>
      </c>
      <c r="C1061" t="inlineStr">
        <is>
          <t>POS</t>
        </is>
      </c>
      <c r="D1061" t="inlineStr">
        <is>
          <t>Mỹ</t>
        </is>
      </c>
      <c r="E1061" t="inlineStr">
        <is>
          <t>Âm thanh</t>
        </is>
      </c>
      <c r="F1061" t="n">
        <v>1399.65</v>
      </c>
      <c r="G1061" t="n">
        <v>0</v>
      </c>
    </row>
    <row r="1062">
      <c r="A1062" t="n">
        <v>201605</v>
      </c>
      <c r="B1062" t="n">
        <v>65</v>
      </c>
      <c r="C1062" t="inlineStr">
        <is>
          <t>POS</t>
        </is>
      </c>
      <c r="D1062" t="inlineStr">
        <is>
          <t>Mỹ</t>
        </is>
      </c>
      <c r="E1062" t="inlineStr">
        <is>
          <t>Máy ảnh</t>
        </is>
      </c>
      <c r="F1062" t="n">
        <v>1400</v>
      </c>
      <c r="G1062" t="n">
        <v>0</v>
      </c>
    </row>
    <row r="1063">
      <c r="A1063" t="n">
        <v>201605</v>
      </c>
      <c r="B1063" t="n">
        <v>65</v>
      </c>
      <c r="C1063" t="inlineStr">
        <is>
          <t>POS</t>
        </is>
      </c>
      <c r="D1063" t="inlineStr">
        <is>
          <t>Mỹ</t>
        </is>
      </c>
      <c r="E1063" t="inlineStr">
        <is>
          <t>Game &amp; Đồ chơi</t>
        </is>
      </c>
      <c r="F1063" t="n">
        <v>86</v>
      </c>
      <c r="G1063" t="n">
        <v>0</v>
      </c>
    </row>
    <row r="1064">
      <c r="A1064" t="n">
        <v>201605</v>
      </c>
      <c r="B1064" t="n">
        <v>65</v>
      </c>
      <c r="C1064" t="inlineStr">
        <is>
          <t>POS</t>
        </is>
      </c>
      <c r="D1064" t="inlineStr">
        <is>
          <t>Mỹ</t>
        </is>
      </c>
      <c r="E1064" t="inlineStr">
        <is>
          <t>Gia dụng</t>
        </is>
      </c>
      <c r="F1064" t="n">
        <v>1491.98</v>
      </c>
      <c r="G1064" t="n">
        <v>0</v>
      </c>
    </row>
    <row r="1065">
      <c r="A1065" t="n">
        <v>201605</v>
      </c>
      <c r="B1065" t="n">
        <v>65</v>
      </c>
      <c r="C1065" t="inlineStr">
        <is>
          <t>POS</t>
        </is>
      </c>
      <c r="D1065" t="inlineStr">
        <is>
          <t>Mỹ</t>
        </is>
      </c>
      <c r="E1065" t="inlineStr">
        <is>
          <t>Nhạc, phim, sách nói</t>
        </is>
      </c>
      <c r="F1065" t="n">
        <v>439.96</v>
      </c>
      <c r="G1065" t="n">
        <v>0</v>
      </c>
    </row>
    <row r="1066">
      <c r="A1066" t="n">
        <v>201605</v>
      </c>
      <c r="B1066" t="n">
        <v>65</v>
      </c>
      <c r="C1066" t="inlineStr">
        <is>
          <t>POS</t>
        </is>
      </c>
      <c r="D1066" t="inlineStr">
        <is>
          <t>Mỹ</t>
        </is>
      </c>
      <c r="E1066" t="inlineStr">
        <is>
          <t>TV &amp; Video</t>
        </is>
      </c>
      <c r="F1066" t="n">
        <v>1198</v>
      </c>
      <c r="G1066" t="n">
        <v>0</v>
      </c>
    </row>
    <row r="1067">
      <c r="A1067" t="n">
        <v>201605</v>
      </c>
      <c r="B1067" t="n">
        <v>66</v>
      </c>
      <c r="C1067" t="inlineStr">
        <is>
          <t>POS</t>
        </is>
      </c>
      <c r="D1067" t="inlineStr">
        <is>
          <t>Mỹ</t>
        </is>
      </c>
      <c r="E1067" t="inlineStr">
        <is>
          <t>Máy ảnh</t>
        </is>
      </c>
      <c r="F1067" t="n">
        <v>1498</v>
      </c>
      <c r="G1067" t="n">
        <v>608</v>
      </c>
    </row>
    <row r="1068">
      <c r="A1068" t="n">
        <v>201605</v>
      </c>
      <c r="B1068" t="n">
        <v>66</v>
      </c>
      <c r="C1068" t="inlineStr">
        <is>
          <t>POS</t>
        </is>
      </c>
      <c r="D1068" t="inlineStr">
        <is>
          <t>Mỹ</t>
        </is>
      </c>
      <c r="E1068" t="inlineStr">
        <is>
          <t>Điện thoại</t>
        </is>
      </c>
      <c r="F1068" t="n">
        <v>1957</v>
      </c>
      <c r="G1068" t="n">
        <v>0</v>
      </c>
    </row>
    <row r="1069">
      <c r="A1069" t="n">
        <v>201605</v>
      </c>
      <c r="B1069" t="n">
        <v>66</v>
      </c>
      <c r="C1069" t="inlineStr">
        <is>
          <t>POS</t>
        </is>
      </c>
      <c r="D1069" t="inlineStr">
        <is>
          <t>Mỹ</t>
        </is>
      </c>
      <c r="E1069" t="inlineStr">
        <is>
          <t>Máy tính</t>
        </is>
      </c>
      <c r="F1069" t="n">
        <v>363</v>
      </c>
      <c r="G1069" t="n">
        <v>0</v>
      </c>
    </row>
    <row r="1070">
      <c r="A1070" t="n">
        <v>201605</v>
      </c>
      <c r="B1070" t="n">
        <v>66</v>
      </c>
      <c r="C1070" t="inlineStr">
        <is>
          <t>POS</t>
        </is>
      </c>
      <c r="D1070" t="inlineStr">
        <is>
          <t>Mỹ</t>
        </is>
      </c>
      <c r="E1070" t="inlineStr">
        <is>
          <t>Game &amp; Đồ chơi</t>
        </is>
      </c>
      <c r="F1070" t="n">
        <v>129</v>
      </c>
      <c r="G1070" t="n">
        <v>0</v>
      </c>
    </row>
    <row r="1071">
      <c r="A1071" t="n">
        <v>201605</v>
      </c>
      <c r="B1071" t="n">
        <v>66</v>
      </c>
      <c r="C1071" t="inlineStr">
        <is>
          <t>POS</t>
        </is>
      </c>
      <c r="D1071" t="inlineStr">
        <is>
          <t>Mỹ</t>
        </is>
      </c>
      <c r="E1071" t="inlineStr">
        <is>
          <t>Gia dụng</t>
        </is>
      </c>
      <c r="F1071" t="n">
        <v>7145.94</v>
      </c>
      <c r="G1071" t="n">
        <v>0</v>
      </c>
    </row>
    <row r="1072">
      <c r="A1072" t="n">
        <v>201605</v>
      </c>
      <c r="B1072" t="n">
        <v>66</v>
      </c>
      <c r="C1072" t="inlineStr">
        <is>
          <t>POS</t>
        </is>
      </c>
      <c r="D1072" t="inlineStr">
        <is>
          <t>Mỹ</t>
        </is>
      </c>
      <c r="E1072" t="inlineStr">
        <is>
          <t>Nhạc, phim, sách nói</t>
        </is>
      </c>
      <c r="F1072" t="n">
        <v>939.91</v>
      </c>
      <c r="G1072" t="n">
        <v>0</v>
      </c>
    </row>
    <row r="1073">
      <c r="A1073" t="n">
        <v>201605</v>
      </c>
      <c r="B1073" t="n">
        <v>66</v>
      </c>
      <c r="C1073" t="inlineStr">
        <is>
          <t>POS</t>
        </is>
      </c>
      <c r="D1073" t="inlineStr">
        <is>
          <t>Mỹ</t>
        </is>
      </c>
      <c r="E1073" t="inlineStr">
        <is>
          <t>TV &amp; Video</t>
        </is>
      </c>
      <c r="F1073" t="n">
        <v>3497.99</v>
      </c>
      <c r="G1073" t="n">
        <v>0</v>
      </c>
    </row>
    <row r="1074">
      <c r="A1074" t="n">
        <v>201606</v>
      </c>
      <c r="B1074" t="n">
        <v>0</v>
      </c>
      <c r="C1074" t="inlineStr">
        <is>
          <t>ONLINE</t>
        </is>
      </c>
      <c r="D1074" t="inlineStr">
        <is>
          <t>Online</t>
        </is>
      </c>
      <c r="E1074" t="inlineStr">
        <is>
          <t>Âm thanh</t>
        </is>
      </c>
      <c r="F1074" t="n">
        <v>6783.99</v>
      </c>
      <c r="G1074" t="n">
        <v>0</v>
      </c>
    </row>
    <row r="1075">
      <c r="A1075" t="n">
        <v>201606</v>
      </c>
      <c r="B1075" t="n">
        <v>0</v>
      </c>
      <c r="C1075" t="inlineStr">
        <is>
          <t>ONLINE</t>
        </is>
      </c>
      <c r="D1075" t="inlineStr">
        <is>
          <t>Online</t>
        </is>
      </c>
      <c r="E1075" t="inlineStr">
        <is>
          <t>Máy ảnh</t>
        </is>
      </c>
      <c r="F1075" t="n">
        <v>17652.37</v>
      </c>
      <c r="G1075" t="n">
        <v>0</v>
      </c>
    </row>
    <row r="1076">
      <c r="A1076" t="n">
        <v>201606</v>
      </c>
      <c r="B1076" t="n">
        <v>0</v>
      </c>
      <c r="C1076" t="inlineStr">
        <is>
          <t>ONLINE</t>
        </is>
      </c>
      <c r="D1076" t="inlineStr">
        <is>
          <t>Online</t>
        </is>
      </c>
      <c r="E1076" t="inlineStr">
        <is>
          <t>Điện thoại</t>
        </is>
      </c>
      <c r="F1076" t="n">
        <v>10598.27</v>
      </c>
      <c r="G1076" t="n">
        <v>0</v>
      </c>
    </row>
    <row r="1077">
      <c r="A1077" t="n">
        <v>201606</v>
      </c>
      <c r="B1077" t="n">
        <v>0</v>
      </c>
      <c r="C1077" t="inlineStr">
        <is>
          <t>ONLINE</t>
        </is>
      </c>
      <c r="D1077" t="inlineStr">
        <is>
          <t>Online</t>
        </is>
      </c>
      <c r="E1077" t="inlineStr">
        <is>
          <t>Máy tính</t>
        </is>
      </c>
      <c r="F1077" t="n">
        <v>28339.76</v>
      </c>
      <c r="G1077" t="n">
        <v>2097</v>
      </c>
    </row>
    <row r="1078">
      <c r="A1078" t="n">
        <v>201606</v>
      </c>
      <c r="B1078" t="n">
        <v>0</v>
      </c>
      <c r="C1078" t="inlineStr">
        <is>
          <t>ONLINE</t>
        </is>
      </c>
      <c r="D1078" t="inlineStr">
        <is>
          <t>Online</t>
        </is>
      </c>
      <c r="E1078" t="inlineStr">
        <is>
          <t>Game &amp; Đồ chơi</t>
        </is>
      </c>
      <c r="F1078" t="n">
        <v>451.56</v>
      </c>
      <c r="G1078" t="n">
        <v>0</v>
      </c>
    </row>
    <row r="1079">
      <c r="A1079" t="n">
        <v>201606</v>
      </c>
      <c r="B1079" t="n">
        <v>0</v>
      </c>
      <c r="C1079" t="inlineStr">
        <is>
          <t>ONLINE</t>
        </is>
      </c>
      <c r="D1079" t="inlineStr">
        <is>
          <t>Online</t>
        </is>
      </c>
      <c r="E1079" t="inlineStr">
        <is>
          <t>Gia dụng</t>
        </is>
      </c>
      <c r="F1079" t="n">
        <v>10480.91</v>
      </c>
      <c r="G1079" t="n">
        <v>0</v>
      </c>
    </row>
    <row r="1080">
      <c r="A1080" t="n">
        <v>201606</v>
      </c>
      <c r="B1080" t="n">
        <v>0</v>
      </c>
      <c r="C1080" t="inlineStr">
        <is>
          <t>ONLINE</t>
        </is>
      </c>
      <c r="D1080" t="inlineStr">
        <is>
          <t>Online</t>
        </is>
      </c>
      <c r="E1080" t="inlineStr">
        <is>
          <t>Nhạc, phim, sách nói</t>
        </is>
      </c>
      <c r="F1080" t="n">
        <v>3815.47</v>
      </c>
      <c r="G1080" t="n">
        <v>219</v>
      </c>
    </row>
    <row r="1081">
      <c r="A1081" t="n">
        <v>201606</v>
      </c>
      <c r="B1081" t="n">
        <v>0</v>
      </c>
      <c r="C1081" t="inlineStr">
        <is>
          <t>ONLINE</t>
        </is>
      </c>
      <c r="D1081" t="inlineStr">
        <is>
          <t>Online</t>
        </is>
      </c>
      <c r="E1081" t="inlineStr">
        <is>
          <t>TV &amp; Video</t>
        </is>
      </c>
      <c r="F1081" t="n">
        <v>10730.39</v>
      </c>
      <c r="G1081" t="n">
        <v>0</v>
      </c>
    </row>
    <row r="1082">
      <c r="A1082" t="n">
        <v>201606</v>
      </c>
      <c r="B1082" t="n">
        <v>1</v>
      </c>
      <c r="C1082" t="inlineStr">
        <is>
          <t>POS</t>
        </is>
      </c>
      <c r="D1082" t="inlineStr">
        <is>
          <t>Úc</t>
        </is>
      </c>
      <c r="E1082" t="inlineStr">
        <is>
          <t>Âm thanh</t>
        </is>
      </c>
      <c r="F1082" t="n">
        <v>255</v>
      </c>
      <c r="G1082" t="n">
        <v>0</v>
      </c>
    </row>
    <row r="1083">
      <c r="A1083" t="n">
        <v>201606</v>
      </c>
      <c r="B1083" t="n">
        <v>1</v>
      </c>
      <c r="C1083" t="inlineStr">
        <is>
          <t>POS</t>
        </is>
      </c>
      <c r="D1083" t="inlineStr">
        <is>
          <t>Úc</t>
        </is>
      </c>
      <c r="E1083" t="inlineStr">
        <is>
          <t>Máy tính</t>
        </is>
      </c>
      <c r="F1083" t="n">
        <v>604.5</v>
      </c>
      <c r="G1083" t="n">
        <v>0</v>
      </c>
    </row>
    <row r="1084">
      <c r="A1084" t="n">
        <v>201606</v>
      </c>
      <c r="B1084" t="n">
        <v>1</v>
      </c>
      <c r="C1084" t="inlineStr">
        <is>
          <t>POS</t>
        </is>
      </c>
      <c r="D1084" t="inlineStr">
        <is>
          <t>Úc</t>
        </is>
      </c>
      <c r="E1084" t="inlineStr">
        <is>
          <t>TV &amp; Video</t>
        </is>
      </c>
      <c r="F1084" t="n">
        <v>978</v>
      </c>
      <c r="G1084" t="n">
        <v>0</v>
      </c>
    </row>
    <row r="1085">
      <c r="A1085" t="n">
        <v>201606</v>
      </c>
      <c r="B1085" t="n">
        <v>4</v>
      </c>
      <c r="C1085" t="inlineStr">
        <is>
          <t>POS</t>
        </is>
      </c>
      <c r="D1085" t="inlineStr">
        <is>
          <t>Úc</t>
        </is>
      </c>
      <c r="E1085" t="inlineStr">
        <is>
          <t>Gia dụng</t>
        </is>
      </c>
      <c r="F1085" t="n">
        <v>1582</v>
      </c>
      <c r="G1085" t="n">
        <v>0</v>
      </c>
    </row>
    <row r="1086">
      <c r="A1086" t="n">
        <v>201606</v>
      </c>
      <c r="B1086" t="n">
        <v>5</v>
      </c>
      <c r="C1086" t="inlineStr">
        <is>
          <t>POS</t>
        </is>
      </c>
      <c r="D1086" t="inlineStr">
        <is>
          <t>Úc</t>
        </is>
      </c>
      <c r="E1086" t="inlineStr">
        <is>
          <t>Game &amp; Đồ chơi</t>
        </is>
      </c>
      <c r="F1086" t="n">
        <v>168</v>
      </c>
      <c r="G1086" t="n">
        <v>0</v>
      </c>
    </row>
    <row r="1087">
      <c r="A1087" t="n">
        <v>201606</v>
      </c>
      <c r="B1087" t="n">
        <v>5</v>
      </c>
      <c r="C1087" t="inlineStr">
        <is>
          <t>POS</t>
        </is>
      </c>
      <c r="D1087" t="inlineStr">
        <is>
          <t>Úc</t>
        </is>
      </c>
      <c r="E1087" t="inlineStr">
        <is>
          <t>Gia dụng</t>
        </is>
      </c>
      <c r="F1087" t="n">
        <v>359.98</v>
      </c>
      <c r="G1087" t="n">
        <v>0</v>
      </c>
    </row>
    <row r="1088">
      <c r="A1088" t="n">
        <v>201606</v>
      </c>
      <c r="B1088" t="n">
        <v>6</v>
      </c>
      <c r="C1088" t="inlineStr">
        <is>
          <t>POS</t>
        </is>
      </c>
      <c r="D1088" t="inlineStr">
        <is>
          <t>Úc</t>
        </is>
      </c>
      <c r="E1088" t="inlineStr">
        <is>
          <t>Điện thoại</t>
        </is>
      </c>
      <c r="F1088" t="n">
        <v>131.96</v>
      </c>
      <c r="G1088" t="n">
        <v>0</v>
      </c>
    </row>
    <row r="1089">
      <c r="A1089" t="n">
        <v>201606</v>
      </c>
      <c r="B1089" t="n">
        <v>6</v>
      </c>
      <c r="C1089" t="inlineStr">
        <is>
          <t>POS</t>
        </is>
      </c>
      <c r="D1089" t="inlineStr">
        <is>
          <t>Úc</t>
        </is>
      </c>
      <c r="E1089" t="inlineStr">
        <is>
          <t>Máy tính</t>
        </is>
      </c>
      <c r="F1089" t="n">
        <v>983</v>
      </c>
      <c r="G1089" t="n">
        <v>0</v>
      </c>
    </row>
    <row r="1090">
      <c r="A1090" t="n">
        <v>201606</v>
      </c>
      <c r="B1090" t="n">
        <v>6</v>
      </c>
      <c r="C1090" t="inlineStr">
        <is>
          <t>POS</t>
        </is>
      </c>
      <c r="D1090" t="inlineStr">
        <is>
          <t>Úc</t>
        </is>
      </c>
      <c r="E1090" t="inlineStr">
        <is>
          <t>Gia dụng</t>
        </is>
      </c>
      <c r="F1090" t="n">
        <v>6664.97</v>
      </c>
      <c r="G1090" t="n">
        <v>0</v>
      </c>
    </row>
    <row r="1091">
      <c r="A1091" t="n">
        <v>201606</v>
      </c>
      <c r="B1091" t="n">
        <v>6</v>
      </c>
      <c r="C1091" t="inlineStr">
        <is>
          <t>POS</t>
        </is>
      </c>
      <c r="D1091" t="inlineStr">
        <is>
          <t>Úc</t>
        </is>
      </c>
      <c r="E1091" t="inlineStr">
        <is>
          <t>Nhạc, phim, sách nói</t>
        </is>
      </c>
      <c r="F1091" t="n">
        <v>57.88</v>
      </c>
      <c r="G1091" t="n">
        <v>0</v>
      </c>
    </row>
    <row r="1092">
      <c r="A1092" t="n">
        <v>201606</v>
      </c>
      <c r="B1092" t="n">
        <v>8</v>
      </c>
      <c r="C1092" t="inlineStr">
        <is>
          <t>POS</t>
        </is>
      </c>
      <c r="D1092" t="inlineStr">
        <is>
          <t>Canada</t>
        </is>
      </c>
      <c r="E1092" t="inlineStr">
        <is>
          <t>Âm thanh</t>
        </is>
      </c>
      <c r="F1092" t="n">
        <v>402</v>
      </c>
      <c r="G1092" t="n">
        <v>0</v>
      </c>
    </row>
    <row r="1093">
      <c r="A1093" t="n">
        <v>201606</v>
      </c>
      <c r="B1093" t="n">
        <v>8</v>
      </c>
      <c r="C1093" t="inlineStr">
        <is>
          <t>POS</t>
        </is>
      </c>
      <c r="D1093" t="inlineStr">
        <is>
          <t>Canada</t>
        </is>
      </c>
      <c r="E1093" t="inlineStr">
        <is>
          <t>Máy tính</t>
        </is>
      </c>
      <c r="F1093" t="n">
        <v>1590</v>
      </c>
      <c r="G1093" t="n">
        <v>0</v>
      </c>
    </row>
    <row r="1094">
      <c r="A1094" t="n">
        <v>201606</v>
      </c>
      <c r="B1094" t="n">
        <v>8</v>
      </c>
      <c r="C1094" t="inlineStr">
        <is>
          <t>POS</t>
        </is>
      </c>
      <c r="D1094" t="inlineStr">
        <is>
          <t>Canada</t>
        </is>
      </c>
      <c r="E1094" t="inlineStr">
        <is>
          <t>Game &amp; Đồ chơi</t>
        </is>
      </c>
      <c r="F1094" t="n">
        <v>101.08</v>
      </c>
      <c r="G1094" t="n">
        <v>0</v>
      </c>
    </row>
    <row r="1095">
      <c r="A1095" t="n">
        <v>201606</v>
      </c>
      <c r="B1095" t="n">
        <v>8</v>
      </c>
      <c r="C1095" t="inlineStr">
        <is>
          <t>POS</t>
        </is>
      </c>
      <c r="D1095" t="inlineStr">
        <is>
          <t>Canada</t>
        </is>
      </c>
      <c r="E1095" t="inlineStr">
        <is>
          <t>Gia dụng</t>
        </is>
      </c>
      <c r="F1095" t="n">
        <v>9243.5</v>
      </c>
      <c r="G1095" t="n">
        <v>7956</v>
      </c>
    </row>
    <row r="1096">
      <c r="A1096" t="n">
        <v>201606</v>
      </c>
      <c r="B1096" t="n">
        <v>8</v>
      </c>
      <c r="C1096" t="inlineStr">
        <is>
          <t>POS</t>
        </is>
      </c>
      <c r="D1096" t="inlineStr">
        <is>
          <t>Canada</t>
        </is>
      </c>
      <c r="E1096" t="inlineStr">
        <is>
          <t>Nhạc, phim, sách nói</t>
        </is>
      </c>
      <c r="F1096" t="n">
        <v>57.88</v>
      </c>
      <c r="G1096" t="n">
        <v>0</v>
      </c>
    </row>
    <row r="1097">
      <c r="A1097" t="n">
        <v>201606</v>
      </c>
      <c r="B1097" t="n">
        <v>8</v>
      </c>
      <c r="C1097" t="inlineStr">
        <is>
          <t>POS</t>
        </is>
      </c>
      <c r="D1097" t="inlineStr">
        <is>
          <t>Canada</t>
        </is>
      </c>
      <c r="E1097" t="inlineStr">
        <is>
          <t>TV &amp; Video</t>
        </is>
      </c>
      <c r="F1097" t="n">
        <v>109</v>
      </c>
      <c r="G1097" t="n">
        <v>0</v>
      </c>
    </row>
    <row r="1098">
      <c r="A1098" t="n">
        <v>201606</v>
      </c>
      <c r="B1098" t="n">
        <v>9</v>
      </c>
      <c r="C1098" t="inlineStr">
        <is>
          <t>POS</t>
        </is>
      </c>
      <c r="D1098" t="inlineStr">
        <is>
          <t>Canada</t>
        </is>
      </c>
      <c r="E1098" t="inlineStr">
        <is>
          <t>Âm thanh</t>
        </is>
      </c>
      <c r="F1098" t="n">
        <v>826</v>
      </c>
      <c r="G1098" t="n">
        <v>0</v>
      </c>
    </row>
    <row r="1099">
      <c r="A1099" t="n">
        <v>201606</v>
      </c>
      <c r="B1099" t="n">
        <v>9</v>
      </c>
      <c r="C1099" t="inlineStr">
        <is>
          <t>POS</t>
        </is>
      </c>
      <c r="D1099" t="inlineStr">
        <is>
          <t>Canada</t>
        </is>
      </c>
      <c r="E1099" t="inlineStr">
        <is>
          <t>Máy ảnh</t>
        </is>
      </c>
      <c r="F1099" t="n">
        <v>4633.96</v>
      </c>
      <c r="G1099" t="n">
        <v>0</v>
      </c>
    </row>
    <row r="1100">
      <c r="A1100" t="n">
        <v>201606</v>
      </c>
      <c r="B1100" t="n">
        <v>9</v>
      </c>
      <c r="C1100" t="inlineStr">
        <is>
          <t>POS</t>
        </is>
      </c>
      <c r="D1100" t="inlineStr">
        <is>
          <t>Canada</t>
        </is>
      </c>
      <c r="E1100" t="inlineStr">
        <is>
          <t>Điện thoại</t>
        </is>
      </c>
      <c r="F1100" t="n">
        <v>578</v>
      </c>
      <c r="G1100" t="n">
        <v>0</v>
      </c>
    </row>
    <row r="1101">
      <c r="A1101" t="n">
        <v>201606</v>
      </c>
      <c r="B1101" t="n">
        <v>9</v>
      </c>
      <c r="C1101" t="inlineStr">
        <is>
          <t>POS</t>
        </is>
      </c>
      <c r="D1101" t="inlineStr">
        <is>
          <t>Canada</t>
        </is>
      </c>
      <c r="E1101" t="inlineStr">
        <is>
          <t>Máy tính</t>
        </is>
      </c>
      <c r="F1101" t="n">
        <v>382.95</v>
      </c>
      <c r="G1101" t="n">
        <v>0</v>
      </c>
    </row>
    <row r="1102">
      <c r="A1102" t="n">
        <v>201606</v>
      </c>
      <c r="B1102" t="n">
        <v>9</v>
      </c>
      <c r="C1102" t="inlineStr">
        <is>
          <t>POS</t>
        </is>
      </c>
      <c r="D1102" t="inlineStr">
        <is>
          <t>Canada</t>
        </is>
      </c>
      <c r="E1102" t="inlineStr">
        <is>
          <t>Game &amp; Đồ chơi</t>
        </is>
      </c>
      <c r="F1102" t="n">
        <v>6.88</v>
      </c>
      <c r="G1102" t="n">
        <v>0</v>
      </c>
    </row>
    <row r="1103">
      <c r="A1103" t="n">
        <v>201606</v>
      </c>
      <c r="B1103" t="n">
        <v>9</v>
      </c>
      <c r="C1103" t="inlineStr">
        <is>
          <t>POS</t>
        </is>
      </c>
      <c r="D1103" t="inlineStr">
        <is>
          <t>Canada</t>
        </is>
      </c>
      <c r="E1103" t="inlineStr">
        <is>
          <t>Gia dụng</t>
        </is>
      </c>
      <c r="F1103" t="n">
        <v>2602.47</v>
      </c>
      <c r="G1103" t="n">
        <v>0</v>
      </c>
    </row>
    <row r="1104">
      <c r="A1104" t="n">
        <v>201606</v>
      </c>
      <c r="B1104" t="n">
        <v>9</v>
      </c>
      <c r="C1104" t="inlineStr">
        <is>
          <t>POS</t>
        </is>
      </c>
      <c r="D1104" t="inlineStr">
        <is>
          <t>Canada</t>
        </is>
      </c>
      <c r="E1104" t="inlineStr">
        <is>
          <t>Nhạc, phim, sách nói</t>
        </is>
      </c>
      <c r="F1104" t="n">
        <v>2371.23</v>
      </c>
      <c r="G1104" t="n">
        <v>0</v>
      </c>
    </row>
    <row r="1105">
      <c r="A1105" t="n">
        <v>201606</v>
      </c>
      <c r="B1105" t="n">
        <v>9</v>
      </c>
      <c r="C1105" t="inlineStr">
        <is>
          <t>POS</t>
        </is>
      </c>
      <c r="D1105" t="inlineStr">
        <is>
          <t>Canada</t>
        </is>
      </c>
      <c r="E1105" t="inlineStr">
        <is>
          <t>TV &amp; Video</t>
        </is>
      </c>
      <c r="F1105" t="n">
        <v>3863</v>
      </c>
      <c r="G1105" t="n">
        <v>0</v>
      </c>
    </row>
    <row r="1106">
      <c r="A1106" t="n">
        <v>201606</v>
      </c>
      <c r="B1106" t="n">
        <v>10</v>
      </c>
      <c r="C1106" t="inlineStr">
        <is>
          <t>POS</t>
        </is>
      </c>
      <c r="D1106" t="inlineStr">
        <is>
          <t>Canada</t>
        </is>
      </c>
      <c r="E1106" t="inlineStr">
        <is>
          <t>Âm thanh</t>
        </is>
      </c>
      <c r="F1106" t="n">
        <v>999.5</v>
      </c>
      <c r="G1106" t="n">
        <v>0</v>
      </c>
    </row>
    <row r="1107">
      <c r="A1107" t="n">
        <v>201606</v>
      </c>
      <c r="B1107" t="n">
        <v>10</v>
      </c>
      <c r="C1107" t="inlineStr">
        <is>
          <t>POS</t>
        </is>
      </c>
      <c r="D1107" t="inlineStr">
        <is>
          <t>Canada</t>
        </is>
      </c>
      <c r="E1107" t="inlineStr">
        <is>
          <t>Điện thoại</t>
        </is>
      </c>
      <c r="F1107" t="n">
        <v>268</v>
      </c>
      <c r="G1107" t="n">
        <v>0</v>
      </c>
    </row>
    <row r="1108">
      <c r="A1108" t="n">
        <v>201606</v>
      </c>
      <c r="B1108" t="n">
        <v>10</v>
      </c>
      <c r="C1108" t="inlineStr">
        <is>
          <t>POS</t>
        </is>
      </c>
      <c r="D1108" t="inlineStr">
        <is>
          <t>Canada</t>
        </is>
      </c>
      <c r="E1108" t="inlineStr">
        <is>
          <t>Máy tính</t>
        </is>
      </c>
      <c r="F1108" t="n">
        <v>7159</v>
      </c>
      <c r="G1108" t="n">
        <v>0</v>
      </c>
    </row>
    <row r="1109">
      <c r="A1109" t="n">
        <v>201606</v>
      </c>
      <c r="B1109" t="n">
        <v>10</v>
      </c>
      <c r="C1109" t="inlineStr">
        <is>
          <t>POS</t>
        </is>
      </c>
      <c r="D1109" t="inlineStr">
        <is>
          <t>Canada</t>
        </is>
      </c>
      <c r="E1109" t="inlineStr">
        <is>
          <t>Game &amp; Đồ chơi</t>
        </is>
      </c>
      <c r="F1109" t="n">
        <v>43</v>
      </c>
      <c r="G1109" t="n">
        <v>0</v>
      </c>
    </row>
    <row r="1110">
      <c r="A1110" t="n">
        <v>201606</v>
      </c>
      <c r="B1110" t="n">
        <v>10</v>
      </c>
      <c r="C1110" t="inlineStr">
        <is>
          <t>POS</t>
        </is>
      </c>
      <c r="D1110" t="inlineStr">
        <is>
          <t>Canada</t>
        </is>
      </c>
      <c r="E1110" t="inlineStr">
        <is>
          <t>Gia dụng</t>
        </is>
      </c>
      <c r="F1110" t="n">
        <v>4950</v>
      </c>
      <c r="G1110" t="n">
        <v>0</v>
      </c>
    </row>
    <row r="1111">
      <c r="A1111" t="n">
        <v>201606</v>
      </c>
      <c r="B1111" t="n">
        <v>10</v>
      </c>
      <c r="C1111" t="inlineStr">
        <is>
          <t>POS</t>
        </is>
      </c>
      <c r="D1111" t="inlineStr">
        <is>
          <t>Canada</t>
        </is>
      </c>
      <c r="E1111" t="inlineStr">
        <is>
          <t>Nhạc, phim, sách nói</t>
        </is>
      </c>
      <c r="F1111" t="n">
        <v>1297.91</v>
      </c>
      <c r="G1111" t="n">
        <v>0</v>
      </c>
    </row>
    <row r="1112">
      <c r="A1112" t="n">
        <v>201606</v>
      </c>
      <c r="B1112" t="n">
        <v>10</v>
      </c>
      <c r="C1112" t="inlineStr">
        <is>
          <t>POS</t>
        </is>
      </c>
      <c r="D1112" t="inlineStr">
        <is>
          <t>Canada</t>
        </is>
      </c>
      <c r="E1112" t="inlineStr">
        <is>
          <t>TV &amp; Video</t>
        </is>
      </c>
      <c r="F1112" t="n">
        <v>4880</v>
      </c>
      <c r="G1112" t="n">
        <v>0</v>
      </c>
    </row>
    <row r="1113">
      <c r="A1113" t="n">
        <v>201606</v>
      </c>
      <c r="B1113" t="n">
        <v>16</v>
      </c>
      <c r="C1113" t="inlineStr">
        <is>
          <t>POS</t>
        </is>
      </c>
      <c r="D1113" t="inlineStr">
        <is>
          <t>Pháp</t>
        </is>
      </c>
      <c r="E1113" t="inlineStr">
        <is>
          <t>Máy ảnh</t>
        </is>
      </c>
      <c r="F1113" t="n">
        <v>155.98</v>
      </c>
      <c r="G1113" t="n">
        <v>0</v>
      </c>
    </row>
    <row r="1114">
      <c r="A1114" t="n">
        <v>201606</v>
      </c>
      <c r="B1114" t="n">
        <v>16</v>
      </c>
      <c r="C1114" t="inlineStr">
        <is>
          <t>POS</t>
        </is>
      </c>
      <c r="D1114" t="inlineStr">
        <is>
          <t>Pháp</t>
        </is>
      </c>
      <c r="E1114" t="inlineStr">
        <is>
          <t>Điện thoại</t>
        </is>
      </c>
      <c r="F1114" t="n">
        <v>19.98</v>
      </c>
      <c r="G1114" t="n">
        <v>0</v>
      </c>
    </row>
    <row r="1115">
      <c r="A1115" t="n">
        <v>201606</v>
      </c>
      <c r="B1115" t="n">
        <v>16</v>
      </c>
      <c r="C1115" t="inlineStr">
        <is>
          <t>POS</t>
        </is>
      </c>
      <c r="D1115" t="inlineStr">
        <is>
          <t>Pháp</t>
        </is>
      </c>
      <c r="E1115" t="inlineStr">
        <is>
          <t>Gia dụng</t>
        </is>
      </c>
      <c r="F1115" t="n">
        <v>11128.8</v>
      </c>
      <c r="G1115" t="n">
        <v>179.99</v>
      </c>
    </row>
    <row r="1116">
      <c r="A1116" t="n">
        <v>201606</v>
      </c>
      <c r="B1116" t="n">
        <v>16</v>
      </c>
      <c r="C1116" t="inlineStr">
        <is>
          <t>POS</t>
        </is>
      </c>
      <c r="D1116" t="inlineStr">
        <is>
          <t>Pháp</t>
        </is>
      </c>
      <c r="E1116" t="inlineStr">
        <is>
          <t>TV &amp; Video</t>
        </is>
      </c>
      <c r="F1116" t="n">
        <v>258</v>
      </c>
      <c r="G1116" t="n">
        <v>0</v>
      </c>
    </row>
    <row r="1117">
      <c r="A1117" t="n">
        <v>201606</v>
      </c>
      <c r="B1117" t="n">
        <v>18</v>
      </c>
      <c r="C1117" t="inlineStr">
        <is>
          <t>POS</t>
        </is>
      </c>
      <c r="D1117" t="inlineStr">
        <is>
          <t>Pháp</t>
        </is>
      </c>
      <c r="E1117" t="inlineStr">
        <is>
          <t>Âm thanh</t>
        </is>
      </c>
      <c r="F1117" t="n">
        <v>471.8</v>
      </c>
      <c r="G1117" t="n">
        <v>0</v>
      </c>
    </row>
    <row r="1118">
      <c r="A1118" t="n">
        <v>201606</v>
      </c>
      <c r="B1118" t="n">
        <v>18</v>
      </c>
      <c r="C1118" t="inlineStr">
        <is>
          <t>POS</t>
        </is>
      </c>
      <c r="D1118" t="inlineStr">
        <is>
          <t>Pháp</t>
        </is>
      </c>
      <c r="E1118" t="inlineStr">
        <is>
          <t>Máy ảnh</t>
        </is>
      </c>
      <c r="F1118" t="n">
        <v>5028</v>
      </c>
      <c r="G1118" t="n">
        <v>0</v>
      </c>
    </row>
    <row r="1119">
      <c r="A1119" t="n">
        <v>201606</v>
      </c>
      <c r="B1119" t="n">
        <v>18</v>
      </c>
      <c r="C1119" t="inlineStr">
        <is>
          <t>POS</t>
        </is>
      </c>
      <c r="D1119" t="inlineStr">
        <is>
          <t>Pháp</t>
        </is>
      </c>
      <c r="E1119" t="inlineStr">
        <is>
          <t>Máy tính</t>
        </is>
      </c>
      <c r="F1119" t="n">
        <v>4536.5</v>
      </c>
      <c r="G1119" t="n">
        <v>0</v>
      </c>
    </row>
    <row r="1120">
      <c r="A1120" t="n">
        <v>201606</v>
      </c>
      <c r="B1120" t="n">
        <v>18</v>
      </c>
      <c r="C1120" t="inlineStr">
        <is>
          <t>POS</t>
        </is>
      </c>
      <c r="D1120" t="inlineStr">
        <is>
          <t>Pháp</t>
        </is>
      </c>
      <c r="E1120" t="inlineStr">
        <is>
          <t>Game &amp; Đồ chơi</t>
        </is>
      </c>
      <c r="F1120" t="n">
        <v>140.26</v>
      </c>
      <c r="G1120" t="n">
        <v>0</v>
      </c>
    </row>
    <row r="1121">
      <c r="A1121" t="n">
        <v>201606</v>
      </c>
      <c r="B1121" t="n">
        <v>18</v>
      </c>
      <c r="C1121" t="inlineStr">
        <is>
          <t>POS</t>
        </is>
      </c>
      <c r="D1121" t="inlineStr">
        <is>
          <t>Pháp</t>
        </is>
      </c>
      <c r="E1121" t="inlineStr">
        <is>
          <t>Gia dụng</t>
        </is>
      </c>
      <c r="F1121" t="n">
        <v>3329.7</v>
      </c>
      <c r="G1121" t="n">
        <v>0</v>
      </c>
    </row>
    <row r="1122">
      <c r="A1122" t="n">
        <v>201606</v>
      </c>
      <c r="B1122" t="n">
        <v>19</v>
      </c>
      <c r="C1122" t="inlineStr">
        <is>
          <t>POS</t>
        </is>
      </c>
      <c r="D1122" t="inlineStr">
        <is>
          <t>Đức</t>
        </is>
      </c>
      <c r="E1122" t="inlineStr">
        <is>
          <t>Máy tính</t>
        </is>
      </c>
      <c r="F1122" t="n">
        <v>1489</v>
      </c>
      <c r="G1122" t="n">
        <v>0</v>
      </c>
    </row>
    <row r="1123">
      <c r="A1123" t="n">
        <v>201606</v>
      </c>
      <c r="B1123" t="n">
        <v>19</v>
      </c>
      <c r="C1123" t="inlineStr">
        <is>
          <t>POS</t>
        </is>
      </c>
      <c r="D1123" t="inlineStr">
        <is>
          <t>Đức</t>
        </is>
      </c>
      <c r="E1123" t="inlineStr">
        <is>
          <t>Gia dụng</t>
        </is>
      </c>
      <c r="F1123" t="n">
        <v>537</v>
      </c>
      <c r="G1123" t="n">
        <v>429.99</v>
      </c>
    </row>
    <row r="1124">
      <c r="A1124" t="n">
        <v>201606</v>
      </c>
      <c r="B1124" t="n">
        <v>19</v>
      </c>
      <c r="C1124" t="inlineStr">
        <is>
          <t>POS</t>
        </is>
      </c>
      <c r="D1124" t="inlineStr">
        <is>
          <t>Đức</t>
        </is>
      </c>
      <c r="E1124" t="inlineStr">
        <is>
          <t>Nhạc, phim, sách nói</t>
        </is>
      </c>
      <c r="F1124" t="n">
        <v>779.97</v>
      </c>
      <c r="G1124" t="n">
        <v>0</v>
      </c>
    </row>
    <row r="1125">
      <c r="A1125" t="n">
        <v>201606</v>
      </c>
      <c r="B1125" t="n">
        <v>20</v>
      </c>
      <c r="C1125" t="inlineStr">
        <is>
          <t>POS</t>
        </is>
      </c>
      <c r="D1125" t="inlineStr">
        <is>
          <t>Đức</t>
        </is>
      </c>
      <c r="E1125" t="inlineStr">
        <is>
          <t>Máy tính</t>
        </is>
      </c>
      <c r="F1125" t="n">
        <v>559</v>
      </c>
      <c r="G1125" t="n">
        <v>0</v>
      </c>
    </row>
    <row r="1126">
      <c r="A1126" t="n">
        <v>201606</v>
      </c>
      <c r="B1126" t="n">
        <v>20</v>
      </c>
      <c r="C1126" t="inlineStr">
        <is>
          <t>POS</t>
        </is>
      </c>
      <c r="D1126" t="inlineStr">
        <is>
          <t>Đức</t>
        </is>
      </c>
      <c r="E1126" t="inlineStr">
        <is>
          <t>Nhạc, phim, sách nói</t>
        </is>
      </c>
      <c r="F1126" t="n">
        <v>12.66</v>
      </c>
      <c r="G1126" t="n">
        <v>0</v>
      </c>
    </row>
    <row r="1127">
      <c r="A1127" t="n">
        <v>201606</v>
      </c>
      <c r="B1127" t="n">
        <v>22</v>
      </c>
      <c r="C1127" t="inlineStr">
        <is>
          <t>POS</t>
        </is>
      </c>
      <c r="D1127" t="inlineStr">
        <is>
          <t>Đức</t>
        </is>
      </c>
      <c r="E1127" t="inlineStr">
        <is>
          <t>Điện thoại</t>
        </is>
      </c>
      <c r="F1127" t="n">
        <v>258</v>
      </c>
      <c r="G1127" t="n">
        <v>0</v>
      </c>
    </row>
    <row r="1128">
      <c r="A1128" t="n">
        <v>201606</v>
      </c>
      <c r="B1128" t="n">
        <v>22</v>
      </c>
      <c r="C1128" t="inlineStr">
        <is>
          <t>POS</t>
        </is>
      </c>
      <c r="D1128" t="inlineStr">
        <is>
          <t>Đức</t>
        </is>
      </c>
      <c r="E1128" t="inlineStr">
        <is>
          <t>Game &amp; Đồ chơi</t>
        </is>
      </c>
      <c r="F1128" t="n">
        <v>192</v>
      </c>
      <c r="G1128" t="n">
        <v>0</v>
      </c>
    </row>
    <row r="1129">
      <c r="A1129" t="n">
        <v>201606</v>
      </c>
      <c r="B1129" t="n">
        <v>22</v>
      </c>
      <c r="C1129" t="inlineStr">
        <is>
          <t>POS</t>
        </is>
      </c>
      <c r="D1129" t="inlineStr">
        <is>
          <t>Đức</t>
        </is>
      </c>
      <c r="E1129" t="inlineStr">
        <is>
          <t>Nhạc, phim, sách nói</t>
        </is>
      </c>
      <c r="F1129" t="n">
        <v>972.6</v>
      </c>
      <c r="G1129" t="n">
        <v>0</v>
      </c>
    </row>
    <row r="1130">
      <c r="A1130" t="n">
        <v>201606</v>
      </c>
      <c r="B1130" t="n">
        <v>23</v>
      </c>
      <c r="C1130" t="inlineStr">
        <is>
          <t>POS</t>
        </is>
      </c>
      <c r="D1130" t="inlineStr">
        <is>
          <t>Đức</t>
        </is>
      </c>
      <c r="E1130" t="inlineStr">
        <is>
          <t>Máy ảnh</t>
        </is>
      </c>
      <c r="F1130" t="n">
        <v>516</v>
      </c>
      <c r="G1130" t="n">
        <v>0</v>
      </c>
    </row>
    <row r="1131">
      <c r="A1131" t="n">
        <v>201606</v>
      </c>
      <c r="B1131" t="n">
        <v>23</v>
      </c>
      <c r="C1131" t="inlineStr">
        <is>
          <t>POS</t>
        </is>
      </c>
      <c r="D1131" t="inlineStr">
        <is>
          <t>Đức</t>
        </is>
      </c>
      <c r="E1131" t="inlineStr">
        <is>
          <t>Điện thoại</t>
        </is>
      </c>
      <c r="F1131" t="n">
        <v>269</v>
      </c>
      <c r="G1131" t="n">
        <v>0</v>
      </c>
    </row>
    <row r="1132">
      <c r="A1132" t="n">
        <v>201606</v>
      </c>
      <c r="B1132" t="n">
        <v>23</v>
      </c>
      <c r="C1132" t="inlineStr">
        <is>
          <t>POS</t>
        </is>
      </c>
      <c r="D1132" t="inlineStr">
        <is>
          <t>Đức</t>
        </is>
      </c>
      <c r="E1132" t="inlineStr">
        <is>
          <t>Máy tính</t>
        </is>
      </c>
      <c r="F1132" t="n">
        <v>4189.9</v>
      </c>
      <c r="G1132" t="n">
        <v>0</v>
      </c>
    </row>
    <row r="1133">
      <c r="A1133" t="n">
        <v>201606</v>
      </c>
      <c r="B1133" t="n">
        <v>23</v>
      </c>
      <c r="C1133" t="inlineStr">
        <is>
          <t>POS</t>
        </is>
      </c>
      <c r="D1133" t="inlineStr">
        <is>
          <t>Đức</t>
        </is>
      </c>
      <c r="E1133" t="inlineStr">
        <is>
          <t>Gia dụng</t>
        </is>
      </c>
      <c r="F1133" t="n">
        <v>489</v>
      </c>
      <c r="G1133" t="n">
        <v>0</v>
      </c>
    </row>
    <row r="1134">
      <c r="A1134" t="n">
        <v>201606</v>
      </c>
      <c r="B1134" t="n">
        <v>23</v>
      </c>
      <c r="C1134" t="inlineStr">
        <is>
          <t>POS</t>
        </is>
      </c>
      <c r="D1134" t="inlineStr">
        <is>
          <t>Đức</t>
        </is>
      </c>
      <c r="E1134" t="inlineStr">
        <is>
          <t>Nhạc, phim, sách nói</t>
        </is>
      </c>
      <c r="F1134" t="n">
        <v>1845.25</v>
      </c>
      <c r="G1134" t="n">
        <v>12.66</v>
      </c>
    </row>
    <row r="1135">
      <c r="A1135" t="n">
        <v>201606</v>
      </c>
      <c r="B1135" t="n">
        <v>23</v>
      </c>
      <c r="C1135" t="inlineStr">
        <is>
          <t>POS</t>
        </is>
      </c>
      <c r="D1135" t="inlineStr">
        <is>
          <t>Đức</t>
        </is>
      </c>
      <c r="E1135" t="inlineStr">
        <is>
          <t>TV &amp; Video</t>
        </is>
      </c>
      <c r="F1135" t="n">
        <v>359.97</v>
      </c>
      <c r="G1135" t="n">
        <v>0</v>
      </c>
    </row>
    <row r="1136">
      <c r="A1136" t="n">
        <v>201606</v>
      </c>
      <c r="B1136" t="n">
        <v>24</v>
      </c>
      <c r="C1136" t="inlineStr">
        <is>
          <t>POS</t>
        </is>
      </c>
      <c r="D1136" t="inlineStr">
        <is>
          <t>Đức</t>
        </is>
      </c>
      <c r="E1136" t="inlineStr">
        <is>
          <t>Âm thanh</t>
        </is>
      </c>
      <c r="F1136" t="n">
        <v>949.95</v>
      </c>
      <c r="G1136" t="n">
        <v>0</v>
      </c>
    </row>
    <row r="1137">
      <c r="A1137" t="n">
        <v>201606</v>
      </c>
      <c r="B1137" t="n">
        <v>24</v>
      </c>
      <c r="C1137" t="inlineStr">
        <is>
          <t>POS</t>
        </is>
      </c>
      <c r="D1137" t="inlineStr">
        <is>
          <t>Đức</t>
        </is>
      </c>
      <c r="E1137" t="inlineStr">
        <is>
          <t>Game &amp; Đồ chơi</t>
        </is>
      </c>
      <c r="F1137" t="n">
        <v>26.97</v>
      </c>
      <c r="G1137" t="n">
        <v>0</v>
      </c>
    </row>
    <row r="1138">
      <c r="A1138" t="n">
        <v>201606</v>
      </c>
      <c r="B1138" t="n">
        <v>24</v>
      </c>
      <c r="C1138" t="inlineStr">
        <is>
          <t>POS</t>
        </is>
      </c>
      <c r="D1138" t="inlineStr">
        <is>
          <t>Đức</t>
        </is>
      </c>
      <c r="E1138" t="inlineStr">
        <is>
          <t>Gia dụng</t>
        </is>
      </c>
      <c r="F1138" t="n">
        <v>1176.96</v>
      </c>
      <c r="G1138" t="n">
        <v>0</v>
      </c>
    </row>
    <row r="1139">
      <c r="A1139" t="n">
        <v>201606</v>
      </c>
      <c r="B1139" t="n">
        <v>24</v>
      </c>
      <c r="C1139" t="inlineStr">
        <is>
          <t>POS</t>
        </is>
      </c>
      <c r="D1139" t="inlineStr">
        <is>
          <t>Đức</t>
        </is>
      </c>
      <c r="E1139" t="inlineStr">
        <is>
          <t>TV &amp; Video</t>
        </is>
      </c>
      <c r="F1139" t="n">
        <v>7529.78</v>
      </c>
      <c r="G1139" t="n">
        <v>0</v>
      </c>
    </row>
    <row r="1140">
      <c r="A1140" t="n">
        <v>201606</v>
      </c>
      <c r="B1140" t="n">
        <v>27</v>
      </c>
      <c r="C1140" t="inlineStr">
        <is>
          <t>POS</t>
        </is>
      </c>
      <c r="D1140" t="inlineStr">
        <is>
          <t>Đức</t>
        </is>
      </c>
      <c r="E1140" t="inlineStr">
        <is>
          <t>Âm thanh</t>
        </is>
      </c>
      <c r="F1140" t="n">
        <v>1247.1</v>
      </c>
      <c r="G1140" t="n">
        <v>0</v>
      </c>
    </row>
    <row r="1141">
      <c r="A1141" t="n">
        <v>201606</v>
      </c>
      <c r="B1141" t="n">
        <v>27</v>
      </c>
      <c r="C1141" t="inlineStr">
        <is>
          <t>POS</t>
        </is>
      </c>
      <c r="D1141" t="inlineStr">
        <is>
          <t>Đức</t>
        </is>
      </c>
      <c r="E1141" t="inlineStr">
        <is>
          <t>Máy ảnh</t>
        </is>
      </c>
      <c r="F1141" t="n">
        <v>1720.7</v>
      </c>
      <c r="G1141" t="n">
        <v>0</v>
      </c>
    </row>
    <row r="1142">
      <c r="A1142" t="n">
        <v>201606</v>
      </c>
      <c r="B1142" t="n">
        <v>27</v>
      </c>
      <c r="C1142" t="inlineStr">
        <is>
          <t>POS</t>
        </is>
      </c>
      <c r="D1142" t="inlineStr">
        <is>
          <t>Đức</t>
        </is>
      </c>
      <c r="E1142" t="inlineStr">
        <is>
          <t>Máy tính</t>
        </is>
      </c>
      <c r="F1142" t="n">
        <v>3659.9</v>
      </c>
      <c r="G1142" t="n">
        <v>0</v>
      </c>
    </row>
    <row r="1143">
      <c r="A1143" t="n">
        <v>201606</v>
      </c>
      <c r="B1143" t="n">
        <v>27</v>
      </c>
      <c r="C1143" t="inlineStr">
        <is>
          <t>POS</t>
        </is>
      </c>
      <c r="D1143" t="inlineStr">
        <is>
          <t>Đức</t>
        </is>
      </c>
      <c r="E1143" t="inlineStr">
        <is>
          <t>Game &amp; Đồ chơi</t>
        </is>
      </c>
      <c r="F1143" t="n">
        <v>74.87</v>
      </c>
      <c r="G1143" t="n">
        <v>0</v>
      </c>
    </row>
    <row r="1144">
      <c r="A1144" t="n">
        <v>201606</v>
      </c>
      <c r="B1144" t="n">
        <v>27</v>
      </c>
      <c r="C1144" t="inlineStr">
        <is>
          <t>POS</t>
        </is>
      </c>
      <c r="D1144" t="inlineStr">
        <is>
          <t>Đức</t>
        </is>
      </c>
      <c r="E1144" t="inlineStr">
        <is>
          <t>Gia dụng</t>
        </is>
      </c>
      <c r="F1144" t="n">
        <v>599.97</v>
      </c>
      <c r="G1144" t="n">
        <v>0</v>
      </c>
    </row>
    <row r="1145">
      <c r="A1145" t="n">
        <v>201606</v>
      </c>
      <c r="B1145" t="n">
        <v>27</v>
      </c>
      <c r="C1145" t="inlineStr">
        <is>
          <t>POS</t>
        </is>
      </c>
      <c r="D1145" t="inlineStr">
        <is>
          <t>Đức</t>
        </is>
      </c>
      <c r="E1145" t="inlineStr">
        <is>
          <t>Nhạc, phim, sách nói</t>
        </is>
      </c>
      <c r="F1145" t="n">
        <v>555.96</v>
      </c>
      <c r="G1145" t="n">
        <v>0</v>
      </c>
    </row>
    <row r="1146">
      <c r="A1146" t="n">
        <v>201606</v>
      </c>
      <c r="B1146" t="n">
        <v>27</v>
      </c>
      <c r="C1146" t="inlineStr">
        <is>
          <t>POS</t>
        </is>
      </c>
      <c r="D1146" t="inlineStr">
        <is>
          <t>Đức</t>
        </is>
      </c>
      <c r="E1146" t="inlineStr">
        <is>
          <t>TV &amp; Video</t>
        </is>
      </c>
      <c r="F1146" t="n">
        <v>2516</v>
      </c>
      <c r="G1146" t="n">
        <v>0</v>
      </c>
    </row>
    <row r="1147">
      <c r="A1147" t="n">
        <v>201606</v>
      </c>
      <c r="B1147" t="n">
        <v>28</v>
      </c>
      <c r="C1147" t="inlineStr">
        <is>
          <t>POS</t>
        </is>
      </c>
      <c r="D1147" t="inlineStr">
        <is>
          <t>Ý</t>
        </is>
      </c>
      <c r="E1147" t="inlineStr">
        <is>
          <t>Âm thanh</t>
        </is>
      </c>
      <c r="F1147" t="n">
        <v>499.95</v>
      </c>
      <c r="G1147" t="n">
        <v>0</v>
      </c>
    </row>
    <row r="1148">
      <c r="A1148" t="n">
        <v>201606</v>
      </c>
      <c r="B1148" t="n">
        <v>28</v>
      </c>
      <c r="C1148" t="inlineStr">
        <is>
          <t>POS</t>
        </is>
      </c>
      <c r="D1148" t="inlineStr">
        <is>
          <t>Ý</t>
        </is>
      </c>
      <c r="E1148" t="inlineStr">
        <is>
          <t>Máy ảnh</t>
        </is>
      </c>
      <c r="F1148" t="n">
        <v>716</v>
      </c>
      <c r="G1148" t="n">
        <v>0</v>
      </c>
    </row>
    <row r="1149">
      <c r="A1149" t="n">
        <v>201606</v>
      </c>
      <c r="B1149" t="n">
        <v>28</v>
      </c>
      <c r="C1149" t="inlineStr">
        <is>
          <t>POS</t>
        </is>
      </c>
      <c r="D1149" t="inlineStr">
        <is>
          <t>Ý</t>
        </is>
      </c>
      <c r="E1149" t="inlineStr">
        <is>
          <t>Điện thoại</t>
        </is>
      </c>
      <c r="F1149" t="n">
        <v>924</v>
      </c>
      <c r="G1149" t="n">
        <v>0</v>
      </c>
    </row>
    <row r="1150">
      <c r="A1150" t="n">
        <v>201606</v>
      </c>
      <c r="B1150" t="n">
        <v>28</v>
      </c>
      <c r="C1150" t="inlineStr">
        <is>
          <t>POS</t>
        </is>
      </c>
      <c r="D1150" t="inlineStr">
        <is>
          <t>Ý</t>
        </is>
      </c>
      <c r="E1150" t="inlineStr">
        <is>
          <t>Máy tính</t>
        </is>
      </c>
      <c r="F1150" t="n">
        <v>714</v>
      </c>
      <c r="G1150" t="n">
        <v>0</v>
      </c>
    </row>
    <row r="1151">
      <c r="A1151" t="n">
        <v>201606</v>
      </c>
      <c r="B1151" t="n">
        <v>28</v>
      </c>
      <c r="C1151" t="inlineStr">
        <is>
          <t>POS</t>
        </is>
      </c>
      <c r="D1151" t="inlineStr">
        <is>
          <t>Ý</t>
        </is>
      </c>
      <c r="E1151" t="inlineStr">
        <is>
          <t>Gia dụng</t>
        </is>
      </c>
      <c r="F1151" t="n">
        <v>1465.86</v>
      </c>
      <c r="G1151" t="n">
        <v>0</v>
      </c>
    </row>
    <row r="1152">
      <c r="A1152" t="n">
        <v>201606</v>
      </c>
      <c r="B1152" t="n">
        <v>28</v>
      </c>
      <c r="C1152" t="inlineStr">
        <is>
          <t>POS</t>
        </is>
      </c>
      <c r="D1152" t="inlineStr">
        <is>
          <t>Ý</t>
        </is>
      </c>
      <c r="E1152" t="inlineStr">
        <is>
          <t>Nhạc, phim, sách nói</t>
        </is>
      </c>
      <c r="F1152" t="n">
        <v>1238.9</v>
      </c>
      <c r="G1152" t="n">
        <v>0</v>
      </c>
    </row>
    <row r="1153">
      <c r="A1153" t="n">
        <v>201606</v>
      </c>
      <c r="B1153" t="n">
        <v>28</v>
      </c>
      <c r="C1153" t="inlineStr">
        <is>
          <t>POS</t>
        </is>
      </c>
      <c r="D1153" t="inlineStr">
        <is>
          <t>Ý</t>
        </is>
      </c>
      <c r="E1153" t="inlineStr">
        <is>
          <t>TV &amp; Video</t>
        </is>
      </c>
      <c r="F1153" t="n">
        <v>2965.8</v>
      </c>
      <c r="G1153" t="n">
        <v>0</v>
      </c>
    </row>
    <row r="1154">
      <c r="A1154" t="n">
        <v>201606</v>
      </c>
      <c r="B1154" t="n">
        <v>29</v>
      </c>
      <c r="C1154" t="inlineStr">
        <is>
          <t>POS</t>
        </is>
      </c>
      <c r="D1154" t="inlineStr">
        <is>
          <t>Ý</t>
        </is>
      </c>
      <c r="E1154" t="inlineStr">
        <is>
          <t>Âm thanh</t>
        </is>
      </c>
      <c r="F1154" t="n">
        <v>47.95</v>
      </c>
      <c r="G1154" t="n">
        <v>0</v>
      </c>
    </row>
    <row r="1155">
      <c r="A1155" t="n">
        <v>201606</v>
      </c>
      <c r="B1155" t="n">
        <v>29</v>
      </c>
      <c r="C1155" t="inlineStr">
        <is>
          <t>POS</t>
        </is>
      </c>
      <c r="D1155" t="inlineStr">
        <is>
          <t>Ý</t>
        </is>
      </c>
      <c r="E1155" t="inlineStr">
        <is>
          <t>Điện thoại</t>
        </is>
      </c>
      <c r="F1155" t="n">
        <v>538</v>
      </c>
      <c r="G1155" t="n">
        <v>0</v>
      </c>
    </row>
    <row r="1156">
      <c r="A1156" t="n">
        <v>201606</v>
      </c>
      <c r="B1156" t="n">
        <v>29</v>
      </c>
      <c r="C1156" t="inlineStr">
        <is>
          <t>POS</t>
        </is>
      </c>
      <c r="D1156" t="inlineStr">
        <is>
          <t>Ý</t>
        </is>
      </c>
      <c r="E1156" t="inlineStr">
        <is>
          <t>Nhạc, phim, sách nói</t>
        </is>
      </c>
      <c r="F1156" t="n">
        <v>289.98</v>
      </c>
      <c r="G1156" t="n">
        <v>0</v>
      </c>
    </row>
    <row r="1157">
      <c r="A1157" t="n">
        <v>201606</v>
      </c>
      <c r="B1157" t="n">
        <v>29</v>
      </c>
      <c r="C1157" t="inlineStr">
        <is>
          <t>POS</t>
        </is>
      </c>
      <c r="D1157" t="inlineStr">
        <is>
          <t>Ý</t>
        </is>
      </c>
      <c r="E1157" t="inlineStr">
        <is>
          <t>TV &amp; Video</t>
        </is>
      </c>
      <c r="F1157" t="n">
        <v>2330.2</v>
      </c>
      <c r="G1157" t="n">
        <v>0</v>
      </c>
    </row>
    <row r="1158">
      <c r="A1158" t="n">
        <v>201606</v>
      </c>
      <c r="B1158" t="n">
        <v>30</v>
      </c>
      <c r="C1158" t="inlineStr">
        <is>
          <t>POS</t>
        </is>
      </c>
      <c r="D1158" t="inlineStr">
        <is>
          <t>Ý</t>
        </is>
      </c>
      <c r="E1158" t="inlineStr">
        <is>
          <t>Âm thanh</t>
        </is>
      </c>
      <c r="F1158" t="n">
        <v>1801.7</v>
      </c>
      <c r="G1158" t="n">
        <v>0</v>
      </c>
    </row>
    <row r="1159">
      <c r="A1159" t="n">
        <v>201606</v>
      </c>
      <c r="B1159" t="n">
        <v>30</v>
      </c>
      <c r="C1159" t="inlineStr">
        <is>
          <t>POS</t>
        </is>
      </c>
      <c r="D1159" t="inlineStr">
        <is>
          <t>Ý</t>
        </is>
      </c>
      <c r="E1159" t="inlineStr">
        <is>
          <t>Máy ảnh</t>
        </is>
      </c>
      <c r="F1159" t="n">
        <v>4755.99</v>
      </c>
      <c r="G1159" t="n">
        <v>0</v>
      </c>
    </row>
    <row r="1160">
      <c r="A1160" t="n">
        <v>201606</v>
      </c>
      <c r="B1160" t="n">
        <v>30</v>
      </c>
      <c r="C1160" t="inlineStr">
        <is>
          <t>POS</t>
        </is>
      </c>
      <c r="D1160" t="inlineStr">
        <is>
          <t>Ý</t>
        </is>
      </c>
      <c r="E1160" t="inlineStr">
        <is>
          <t>Điện thoại</t>
        </is>
      </c>
      <c r="F1160" t="n">
        <v>387</v>
      </c>
      <c r="G1160" t="n">
        <v>0</v>
      </c>
    </row>
    <row r="1161">
      <c r="A1161" t="n">
        <v>201606</v>
      </c>
      <c r="B1161" t="n">
        <v>30</v>
      </c>
      <c r="C1161" t="inlineStr">
        <is>
          <t>POS</t>
        </is>
      </c>
      <c r="D1161" t="inlineStr">
        <is>
          <t>Ý</t>
        </is>
      </c>
      <c r="E1161" t="inlineStr">
        <is>
          <t>Game &amp; Đồ chơi</t>
        </is>
      </c>
      <c r="F1161" t="n">
        <v>56</v>
      </c>
      <c r="G1161" t="n">
        <v>0</v>
      </c>
    </row>
    <row r="1162">
      <c r="A1162" t="n">
        <v>201606</v>
      </c>
      <c r="B1162" t="n">
        <v>30</v>
      </c>
      <c r="C1162" t="inlineStr">
        <is>
          <t>POS</t>
        </is>
      </c>
      <c r="D1162" t="inlineStr">
        <is>
          <t>Ý</t>
        </is>
      </c>
      <c r="E1162" t="inlineStr">
        <is>
          <t>Gia dụng</t>
        </is>
      </c>
      <c r="F1162" t="n">
        <v>1105.96</v>
      </c>
      <c r="G1162" t="n">
        <v>0</v>
      </c>
    </row>
    <row r="1163">
      <c r="A1163" t="n">
        <v>201606</v>
      </c>
      <c r="B1163" t="n">
        <v>30</v>
      </c>
      <c r="C1163" t="inlineStr">
        <is>
          <t>POS</t>
        </is>
      </c>
      <c r="D1163" t="inlineStr">
        <is>
          <t>Ý</t>
        </is>
      </c>
      <c r="E1163" t="inlineStr">
        <is>
          <t>Nhạc, phim, sách nói</t>
        </is>
      </c>
      <c r="F1163" t="n">
        <v>2055.25</v>
      </c>
      <c r="G1163" t="n">
        <v>0</v>
      </c>
    </row>
    <row r="1164">
      <c r="A1164" t="n">
        <v>201606</v>
      </c>
      <c r="B1164" t="n">
        <v>31</v>
      </c>
      <c r="C1164" t="inlineStr">
        <is>
          <t>POS</t>
        </is>
      </c>
      <c r="D1164" t="inlineStr">
        <is>
          <t>Hà Lan</t>
        </is>
      </c>
      <c r="E1164" t="inlineStr">
        <is>
          <t>Máy tính</t>
        </is>
      </c>
      <c r="F1164" t="n">
        <v>1677</v>
      </c>
      <c r="G1164" t="n">
        <v>0</v>
      </c>
    </row>
    <row r="1165">
      <c r="A1165" t="n">
        <v>201606</v>
      </c>
      <c r="B1165" t="n">
        <v>31</v>
      </c>
      <c r="C1165" t="inlineStr">
        <is>
          <t>POS</t>
        </is>
      </c>
      <c r="D1165" t="inlineStr">
        <is>
          <t>Hà Lan</t>
        </is>
      </c>
      <c r="E1165" t="inlineStr">
        <is>
          <t>Game &amp; Đồ chơi</t>
        </is>
      </c>
      <c r="F1165" t="n">
        <v>490.91</v>
      </c>
      <c r="G1165" t="n">
        <v>0</v>
      </c>
    </row>
    <row r="1166">
      <c r="A1166" t="n">
        <v>201606</v>
      </c>
      <c r="B1166" t="n">
        <v>31</v>
      </c>
      <c r="C1166" t="inlineStr">
        <is>
          <t>POS</t>
        </is>
      </c>
      <c r="D1166" t="inlineStr">
        <is>
          <t>Hà Lan</t>
        </is>
      </c>
      <c r="E1166" t="inlineStr">
        <is>
          <t>Gia dụng</t>
        </is>
      </c>
      <c r="F1166" t="n">
        <v>3580</v>
      </c>
      <c r="G1166" t="n">
        <v>0</v>
      </c>
    </row>
    <row r="1167">
      <c r="A1167" t="n">
        <v>201606</v>
      </c>
      <c r="B1167" t="n">
        <v>31</v>
      </c>
      <c r="C1167" t="inlineStr">
        <is>
          <t>POS</t>
        </is>
      </c>
      <c r="D1167" t="inlineStr">
        <is>
          <t>Hà Lan</t>
        </is>
      </c>
      <c r="E1167" t="inlineStr">
        <is>
          <t>Nhạc, phim, sách nói</t>
        </is>
      </c>
      <c r="F1167" t="n">
        <v>9.99</v>
      </c>
      <c r="G1167" t="n">
        <v>0</v>
      </c>
    </row>
    <row r="1168">
      <c r="A1168" t="n">
        <v>201606</v>
      </c>
      <c r="B1168" t="n">
        <v>32</v>
      </c>
      <c r="C1168" t="inlineStr">
        <is>
          <t>POS</t>
        </is>
      </c>
      <c r="D1168" t="inlineStr">
        <is>
          <t>Hà Lan</t>
        </is>
      </c>
      <c r="E1168" t="inlineStr">
        <is>
          <t>Gia dụng</t>
        </is>
      </c>
      <c r="F1168" t="n">
        <v>2824.94</v>
      </c>
      <c r="G1168" t="n">
        <v>0</v>
      </c>
    </row>
    <row r="1169">
      <c r="A1169" t="n">
        <v>201606</v>
      </c>
      <c r="B1169" t="n">
        <v>32</v>
      </c>
      <c r="C1169" t="inlineStr">
        <is>
          <t>POS</t>
        </is>
      </c>
      <c r="D1169" t="inlineStr">
        <is>
          <t>Hà Lan</t>
        </is>
      </c>
      <c r="E1169" t="inlineStr">
        <is>
          <t>Nhạc, phim, sách nói</t>
        </is>
      </c>
      <c r="F1169" t="n">
        <v>22.89</v>
      </c>
      <c r="G1169" t="n">
        <v>22.89</v>
      </c>
    </row>
    <row r="1170">
      <c r="A1170" t="n">
        <v>201606</v>
      </c>
      <c r="B1170" t="n">
        <v>32</v>
      </c>
      <c r="C1170" t="inlineStr">
        <is>
          <t>POS</t>
        </is>
      </c>
      <c r="D1170" t="inlineStr">
        <is>
          <t>Hà Lan</t>
        </is>
      </c>
      <c r="E1170" t="inlineStr">
        <is>
          <t>TV &amp; Video</t>
        </is>
      </c>
      <c r="F1170" t="n">
        <v>469.97</v>
      </c>
      <c r="G1170" t="n">
        <v>0</v>
      </c>
    </row>
    <row r="1171">
      <c r="A1171" t="n">
        <v>201606</v>
      </c>
      <c r="B1171" t="n">
        <v>34</v>
      </c>
      <c r="C1171" t="inlineStr">
        <is>
          <t>POS</t>
        </is>
      </c>
      <c r="D1171" t="inlineStr">
        <is>
          <t>Hà Lan</t>
        </is>
      </c>
      <c r="E1171" t="inlineStr">
        <is>
          <t>Âm thanh</t>
        </is>
      </c>
      <c r="F1171" t="n">
        <v>600</v>
      </c>
      <c r="G1171" t="n">
        <v>0</v>
      </c>
    </row>
    <row r="1172">
      <c r="A1172" t="n">
        <v>201606</v>
      </c>
      <c r="B1172" t="n">
        <v>34</v>
      </c>
      <c r="C1172" t="inlineStr">
        <is>
          <t>POS</t>
        </is>
      </c>
      <c r="D1172" t="inlineStr">
        <is>
          <t>Hà Lan</t>
        </is>
      </c>
      <c r="E1172" t="inlineStr">
        <is>
          <t>Máy ảnh</t>
        </is>
      </c>
      <c r="F1172" t="n">
        <v>5292</v>
      </c>
      <c r="G1172" t="n">
        <v>0</v>
      </c>
    </row>
    <row r="1173">
      <c r="A1173" t="n">
        <v>201606</v>
      </c>
      <c r="B1173" t="n">
        <v>34</v>
      </c>
      <c r="C1173" t="inlineStr">
        <is>
          <t>POS</t>
        </is>
      </c>
      <c r="D1173" t="inlineStr">
        <is>
          <t>Hà Lan</t>
        </is>
      </c>
      <c r="E1173" t="inlineStr">
        <is>
          <t>Điện thoại</t>
        </is>
      </c>
      <c r="F1173" t="n">
        <v>602</v>
      </c>
      <c r="G1173" t="n">
        <v>0</v>
      </c>
    </row>
    <row r="1174">
      <c r="A1174" t="n">
        <v>201606</v>
      </c>
      <c r="B1174" t="n">
        <v>34</v>
      </c>
      <c r="C1174" t="inlineStr">
        <is>
          <t>POS</t>
        </is>
      </c>
      <c r="D1174" t="inlineStr">
        <is>
          <t>Hà Lan</t>
        </is>
      </c>
      <c r="E1174" t="inlineStr">
        <is>
          <t>Game &amp; Đồ chơi</t>
        </is>
      </c>
      <c r="F1174" t="n">
        <v>474</v>
      </c>
      <c r="G1174" t="n">
        <v>0</v>
      </c>
    </row>
    <row r="1175">
      <c r="A1175" t="n">
        <v>201606</v>
      </c>
      <c r="B1175" t="n">
        <v>36</v>
      </c>
      <c r="C1175" t="inlineStr">
        <is>
          <t>POS</t>
        </is>
      </c>
      <c r="D1175" t="inlineStr">
        <is>
          <t>Anh</t>
        </is>
      </c>
      <c r="E1175" t="inlineStr">
        <is>
          <t>Âm thanh</t>
        </is>
      </c>
      <c r="F1175" t="n">
        <v>1096.8</v>
      </c>
      <c r="G1175" t="n">
        <v>0</v>
      </c>
    </row>
    <row r="1176">
      <c r="A1176" t="n">
        <v>201606</v>
      </c>
      <c r="B1176" t="n">
        <v>36</v>
      </c>
      <c r="C1176" t="inlineStr">
        <is>
          <t>POS</t>
        </is>
      </c>
      <c r="D1176" t="inlineStr">
        <is>
          <t>Anh</t>
        </is>
      </c>
      <c r="E1176" t="inlineStr">
        <is>
          <t>Máy ảnh</t>
        </is>
      </c>
      <c r="F1176" t="n">
        <v>2310</v>
      </c>
      <c r="G1176" t="n">
        <v>0</v>
      </c>
    </row>
    <row r="1177">
      <c r="A1177" t="n">
        <v>201606</v>
      </c>
      <c r="B1177" t="n">
        <v>36</v>
      </c>
      <c r="C1177" t="inlineStr">
        <is>
          <t>POS</t>
        </is>
      </c>
      <c r="D1177" t="inlineStr">
        <is>
          <t>Anh</t>
        </is>
      </c>
      <c r="E1177" t="inlineStr">
        <is>
          <t>Máy tính</t>
        </is>
      </c>
      <c r="F1177" t="n">
        <v>838</v>
      </c>
      <c r="G1177" t="n">
        <v>0</v>
      </c>
    </row>
    <row r="1178">
      <c r="A1178" t="n">
        <v>201606</v>
      </c>
      <c r="B1178" t="n">
        <v>36</v>
      </c>
      <c r="C1178" t="inlineStr">
        <is>
          <t>POS</t>
        </is>
      </c>
      <c r="D1178" t="inlineStr">
        <is>
          <t>Anh</t>
        </is>
      </c>
      <c r="E1178" t="inlineStr">
        <is>
          <t>Gia dụng</t>
        </is>
      </c>
      <c r="F1178" t="n">
        <v>59.98</v>
      </c>
      <c r="G1178" t="n">
        <v>0</v>
      </c>
    </row>
    <row r="1179">
      <c r="A1179" t="n">
        <v>201606</v>
      </c>
      <c r="B1179" t="n">
        <v>36</v>
      </c>
      <c r="C1179" t="inlineStr">
        <is>
          <t>POS</t>
        </is>
      </c>
      <c r="D1179" t="inlineStr">
        <is>
          <t>Anh</t>
        </is>
      </c>
      <c r="E1179" t="inlineStr">
        <is>
          <t>Nhạc, phim, sách nói</t>
        </is>
      </c>
      <c r="F1179" t="n">
        <v>1538.84</v>
      </c>
      <c r="G1179" t="n">
        <v>0</v>
      </c>
    </row>
    <row r="1180">
      <c r="A1180" t="n">
        <v>201606</v>
      </c>
      <c r="B1180" t="n">
        <v>37</v>
      </c>
      <c r="C1180" t="inlineStr">
        <is>
          <t>POS</t>
        </is>
      </c>
      <c r="D1180" t="inlineStr">
        <is>
          <t>Anh</t>
        </is>
      </c>
      <c r="E1180" t="inlineStr">
        <is>
          <t>Điện thoại</t>
        </is>
      </c>
      <c r="F1180" t="n">
        <v>1225</v>
      </c>
      <c r="G1180" t="n">
        <v>0</v>
      </c>
    </row>
    <row r="1181">
      <c r="A1181" t="n">
        <v>201606</v>
      </c>
      <c r="B1181" t="n">
        <v>37</v>
      </c>
      <c r="C1181" t="inlineStr">
        <is>
          <t>POS</t>
        </is>
      </c>
      <c r="D1181" t="inlineStr">
        <is>
          <t>Anh</t>
        </is>
      </c>
      <c r="E1181" t="inlineStr">
        <is>
          <t>Máy tính</t>
        </is>
      </c>
      <c r="F1181" t="n">
        <v>3055</v>
      </c>
      <c r="G1181" t="n">
        <v>0</v>
      </c>
    </row>
    <row r="1182">
      <c r="A1182" t="n">
        <v>201606</v>
      </c>
      <c r="B1182" t="n">
        <v>37</v>
      </c>
      <c r="C1182" t="inlineStr">
        <is>
          <t>POS</t>
        </is>
      </c>
      <c r="D1182" t="inlineStr">
        <is>
          <t>Anh</t>
        </is>
      </c>
      <c r="E1182" t="inlineStr">
        <is>
          <t>Game &amp; Đồ chơi</t>
        </is>
      </c>
      <c r="F1182" t="n">
        <v>508</v>
      </c>
      <c r="G1182" t="n">
        <v>0</v>
      </c>
    </row>
    <row r="1183">
      <c r="A1183" t="n">
        <v>201606</v>
      </c>
      <c r="B1183" t="n">
        <v>37</v>
      </c>
      <c r="C1183" t="inlineStr">
        <is>
          <t>POS</t>
        </is>
      </c>
      <c r="D1183" t="inlineStr">
        <is>
          <t>Anh</t>
        </is>
      </c>
      <c r="E1183" t="inlineStr">
        <is>
          <t>Gia dụng</t>
        </is>
      </c>
      <c r="F1183" t="n">
        <v>4784.63</v>
      </c>
      <c r="G1183" t="n">
        <v>0</v>
      </c>
    </row>
    <row r="1184">
      <c r="A1184" t="n">
        <v>201606</v>
      </c>
      <c r="B1184" t="n">
        <v>37</v>
      </c>
      <c r="C1184" t="inlineStr">
        <is>
          <t>POS</t>
        </is>
      </c>
      <c r="D1184" t="inlineStr">
        <is>
          <t>Anh</t>
        </is>
      </c>
      <c r="E1184" t="inlineStr">
        <is>
          <t>Nhạc, phim, sách nói</t>
        </is>
      </c>
      <c r="F1184" t="n">
        <v>1356.85</v>
      </c>
      <c r="G1184" t="n">
        <v>0</v>
      </c>
    </row>
    <row r="1185">
      <c r="A1185" t="n">
        <v>201606</v>
      </c>
      <c r="B1185" t="n">
        <v>37</v>
      </c>
      <c r="C1185" t="inlineStr">
        <is>
          <t>POS</t>
        </is>
      </c>
      <c r="D1185" t="inlineStr">
        <is>
          <t>Anh</t>
        </is>
      </c>
      <c r="E1185" t="inlineStr">
        <is>
          <t>TV &amp; Video</t>
        </is>
      </c>
      <c r="F1185" t="n">
        <v>1196</v>
      </c>
      <c r="G1185" t="n">
        <v>0</v>
      </c>
    </row>
    <row r="1186">
      <c r="A1186" t="n">
        <v>201606</v>
      </c>
      <c r="B1186" t="n">
        <v>38</v>
      </c>
      <c r="C1186" t="inlineStr">
        <is>
          <t>POS</t>
        </is>
      </c>
      <c r="D1186" t="inlineStr">
        <is>
          <t>Anh</t>
        </is>
      </c>
      <c r="E1186" t="inlineStr">
        <is>
          <t>Âm thanh</t>
        </is>
      </c>
      <c r="F1186" t="n">
        <v>2399.4</v>
      </c>
      <c r="G1186" t="n">
        <v>0</v>
      </c>
    </row>
    <row r="1187">
      <c r="A1187" t="n">
        <v>201606</v>
      </c>
      <c r="B1187" t="n">
        <v>38</v>
      </c>
      <c r="C1187" t="inlineStr">
        <is>
          <t>POS</t>
        </is>
      </c>
      <c r="D1187" t="inlineStr">
        <is>
          <t>Anh</t>
        </is>
      </c>
      <c r="E1187" t="inlineStr">
        <is>
          <t>Máy ảnh</t>
        </is>
      </c>
      <c r="F1187" t="n">
        <v>914</v>
      </c>
      <c r="G1187" t="n">
        <v>0</v>
      </c>
    </row>
    <row r="1188">
      <c r="A1188" t="n">
        <v>201606</v>
      </c>
      <c r="B1188" t="n">
        <v>38</v>
      </c>
      <c r="C1188" t="inlineStr">
        <is>
          <t>POS</t>
        </is>
      </c>
      <c r="D1188" t="inlineStr">
        <is>
          <t>Anh</t>
        </is>
      </c>
      <c r="E1188" t="inlineStr">
        <is>
          <t>Máy tính</t>
        </is>
      </c>
      <c r="F1188" t="n">
        <v>11643.8</v>
      </c>
      <c r="G1188" t="n">
        <v>0</v>
      </c>
    </row>
    <row r="1189">
      <c r="A1189" t="n">
        <v>201606</v>
      </c>
      <c r="B1189" t="n">
        <v>38</v>
      </c>
      <c r="C1189" t="inlineStr">
        <is>
          <t>POS</t>
        </is>
      </c>
      <c r="D1189" t="inlineStr">
        <is>
          <t>Anh</t>
        </is>
      </c>
      <c r="E1189" t="inlineStr">
        <is>
          <t>Game &amp; Đồ chơi</t>
        </is>
      </c>
      <c r="F1189" t="n">
        <v>524.6900000000001</v>
      </c>
      <c r="G1189" t="n">
        <v>0</v>
      </c>
    </row>
    <row r="1190">
      <c r="A1190" t="n">
        <v>201606</v>
      </c>
      <c r="B1190" t="n">
        <v>38</v>
      </c>
      <c r="C1190" t="inlineStr">
        <is>
          <t>POS</t>
        </is>
      </c>
      <c r="D1190" t="inlineStr">
        <is>
          <t>Anh</t>
        </is>
      </c>
      <c r="E1190" t="inlineStr">
        <is>
          <t>Gia dụng</t>
        </is>
      </c>
      <c r="F1190" t="n">
        <v>7982.88</v>
      </c>
      <c r="G1190" t="n">
        <v>0</v>
      </c>
    </row>
    <row r="1191">
      <c r="A1191" t="n">
        <v>201606</v>
      </c>
      <c r="B1191" t="n">
        <v>38</v>
      </c>
      <c r="C1191" t="inlineStr">
        <is>
          <t>POS</t>
        </is>
      </c>
      <c r="D1191" t="inlineStr">
        <is>
          <t>Anh</t>
        </is>
      </c>
      <c r="E1191" t="inlineStr">
        <is>
          <t>Nhạc, phim, sách nói</t>
        </is>
      </c>
      <c r="F1191" t="n">
        <v>556.85</v>
      </c>
      <c r="G1191" t="n">
        <v>0</v>
      </c>
    </row>
    <row r="1192">
      <c r="A1192" t="n">
        <v>201606</v>
      </c>
      <c r="B1192" t="n">
        <v>38</v>
      </c>
      <c r="C1192" t="inlineStr">
        <is>
          <t>POS</t>
        </is>
      </c>
      <c r="D1192" t="inlineStr">
        <is>
          <t>Anh</t>
        </is>
      </c>
      <c r="E1192" t="inlineStr">
        <is>
          <t>TV &amp; Video</t>
        </is>
      </c>
      <c r="F1192" t="n">
        <v>5326.96</v>
      </c>
      <c r="G1192" t="n">
        <v>0</v>
      </c>
    </row>
    <row r="1193">
      <c r="A1193" t="n">
        <v>201606</v>
      </c>
      <c r="B1193" t="n">
        <v>39</v>
      </c>
      <c r="C1193" t="inlineStr">
        <is>
          <t>POS</t>
        </is>
      </c>
      <c r="D1193" t="inlineStr">
        <is>
          <t>Anh</t>
        </is>
      </c>
      <c r="E1193" t="inlineStr">
        <is>
          <t>Âm thanh</t>
        </is>
      </c>
      <c r="F1193" t="n">
        <v>1190.92</v>
      </c>
      <c r="G1193" t="n">
        <v>0</v>
      </c>
    </row>
    <row r="1194">
      <c r="A1194" t="n">
        <v>201606</v>
      </c>
      <c r="B1194" t="n">
        <v>39</v>
      </c>
      <c r="C1194" t="inlineStr">
        <is>
          <t>POS</t>
        </is>
      </c>
      <c r="D1194" t="inlineStr">
        <is>
          <t>Anh</t>
        </is>
      </c>
      <c r="E1194" t="inlineStr">
        <is>
          <t>Máy ảnh</t>
        </is>
      </c>
      <c r="F1194" t="n">
        <v>188.5</v>
      </c>
      <c r="G1194" t="n">
        <v>0</v>
      </c>
    </row>
    <row r="1195">
      <c r="A1195" t="n">
        <v>201606</v>
      </c>
      <c r="B1195" t="n">
        <v>39</v>
      </c>
      <c r="C1195" t="inlineStr">
        <is>
          <t>POS</t>
        </is>
      </c>
      <c r="D1195" t="inlineStr">
        <is>
          <t>Anh</t>
        </is>
      </c>
      <c r="E1195" t="inlineStr">
        <is>
          <t>Điện thoại</t>
        </is>
      </c>
      <c r="F1195" t="n">
        <v>665.92</v>
      </c>
      <c r="G1195" t="n">
        <v>0</v>
      </c>
    </row>
    <row r="1196">
      <c r="A1196" t="n">
        <v>201606</v>
      </c>
      <c r="B1196" t="n">
        <v>39</v>
      </c>
      <c r="C1196" t="inlineStr">
        <is>
          <t>POS</t>
        </is>
      </c>
      <c r="D1196" t="inlineStr">
        <is>
          <t>Anh</t>
        </is>
      </c>
      <c r="E1196" t="inlineStr">
        <is>
          <t>Máy tính</t>
        </is>
      </c>
      <c r="F1196" t="n">
        <v>2721</v>
      </c>
      <c r="G1196" t="n">
        <v>0</v>
      </c>
    </row>
    <row r="1197">
      <c r="A1197" t="n">
        <v>201606</v>
      </c>
      <c r="B1197" t="n">
        <v>39</v>
      </c>
      <c r="C1197" t="inlineStr">
        <is>
          <t>POS</t>
        </is>
      </c>
      <c r="D1197" t="inlineStr">
        <is>
          <t>Anh</t>
        </is>
      </c>
      <c r="E1197" t="inlineStr">
        <is>
          <t>Gia dụng</t>
        </is>
      </c>
      <c r="F1197" t="n">
        <v>1200.99</v>
      </c>
      <c r="G1197" t="n">
        <v>0</v>
      </c>
    </row>
    <row r="1198">
      <c r="A1198" t="n">
        <v>201606</v>
      </c>
      <c r="B1198" t="n">
        <v>39</v>
      </c>
      <c r="C1198" t="inlineStr">
        <is>
          <t>POS</t>
        </is>
      </c>
      <c r="D1198" t="inlineStr">
        <is>
          <t>Anh</t>
        </is>
      </c>
      <c r="E1198" t="inlineStr">
        <is>
          <t>Nhạc, phim, sách nói</t>
        </is>
      </c>
      <c r="F1198" t="n">
        <v>172.9</v>
      </c>
      <c r="G1198" t="n">
        <v>0</v>
      </c>
    </row>
    <row r="1199">
      <c r="A1199" t="n">
        <v>201606</v>
      </c>
      <c r="B1199" t="n">
        <v>39</v>
      </c>
      <c r="C1199" t="inlineStr">
        <is>
          <t>POS</t>
        </is>
      </c>
      <c r="D1199" t="inlineStr">
        <is>
          <t>Anh</t>
        </is>
      </c>
      <c r="E1199" t="inlineStr">
        <is>
          <t>TV &amp; Video</t>
        </is>
      </c>
      <c r="F1199" t="n">
        <v>3342.9</v>
      </c>
      <c r="G1199" t="n">
        <v>0</v>
      </c>
    </row>
    <row r="1200">
      <c r="A1200" t="n">
        <v>201606</v>
      </c>
      <c r="B1200" t="n">
        <v>40</v>
      </c>
      <c r="C1200" t="inlineStr">
        <is>
          <t>POS</t>
        </is>
      </c>
      <c r="D1200" t="inlineStr">
        <is>
          <t>Anh</t>
        </is>
      </c>
      <c r="E1200" t="inlineStr">
        <is>
          <t>Máy ảnh</t>
        </is>
      </c>
      <c r="F1200" t="n">
        <v>712</v>
      </c>
      <c r="G1200" t="n">
        <v>0</v>
      </c>
    </row>
    <row r="1201">
      <c r="A1201" t="n">
        <v>201606</v>
      </c>
      <c r="B1201" t="n">
        <v>40</v>
      </c>
      <c r="C1201" t="inlineStr">
        <is>
          <t>POS</t>
        </is>
      </c>
      <c r="D1201" t="inlineStr">
        <is>
          <t>Anh</t>
        </is>
      </c>
      <c r="E1201" t="inlineStr">
        <is>
          <t>Điện thoại</t>
        </is>
      </c>
      <c r="F1201" t="n">
        <v>2397.98</v>
      </c>
      <c r="G1201" t="n">
        <v>0</v>
      </c>
    </row>
    <row r="1202">
      <c r="A1202" t="n">
        <v>201606</v>
      </c>
      <c r="B1202" t="n">
        <v>40</v>
      </c>
      <c r="C1202" t="inlineStr">
        <is>
          <t>POS</t>
        </is>
      </c>
      <c r="D1202" t="inlineStr">
        <is>
          <t>Anh</t>
        </is>
      </c>
      <c r="E1202" t="inlineStr">
        <is>
          <t>Gia dụng</t>
        </is>
      </c>
      <c r="F1202" t="n">
        <v>149</v>
      </c>
      <c r="G1202" t="n">
        <v>0</v>
      </c>
    </row>
    <row r="1203">
      <c r="A1203" t="n">
        <v>201606</v>
      </c>
      <c r="B1203" t="n">
        <v>40</v>
      </c>
      <c r="C1203" t="inlineStr">
        <is>
          <t>POS</t>
        </is>
      </c>
      <c r="D1203" t="inlineStr">
        <is>
          <t>Anh</t>
        </is>
      </c>
      <c r="E1203" t="inlineStr">
        <is>
          <t>Nhạc, phim, sách nói</t>
        </is>
      </c>
      <c r="F1203" t="n">
        <v>22.89</v>
      </c>
      <c r="G1203" t="n">
        <v>0</v>
      </c>
    </row>
    <row r="1204">
      <c r="A1204" t="n">
        <v>201606</v>
      </c>
      <c r="B1204" t="n">
        <v>40</v>
      </c>
      <c r="C1204" t="inlineStr">
        <is>
          <t>POS</t>
        </is>
      </c>
      <c r="D1204" t="inlineStr">
        <is>
          <t>Anh</t>
        </is>
      </c>
      <c r="E1204" t="inlineStr">
        <is>
          <t>TV &amp; Video</t>
        </is>
      </c>
      <c r="F1204" t="n">
        <v>1499.95</v>
      </c>
      <c r="G1204" t="n">
        <v>0</v>
      </c>
    </row>
    <row r="1205">
      <c r="A1205" t="n">
        <v>201606</v>
      </c>
      <c r="B1205" t="n">
        <v>41</v>
      </c>
      <c r="C1205" t="inlineStr">
        <is>
          <t>POS</t>
        </is>
      </c>
      <c r="D1205" t="inlineStr">
        <is>
          <t>Anh</t>
        </is>
      </c>
      <c r="E1205" t="inlineStr">
        <is>
          <t>Âm thanh</t>
        </is>
      </c>
      <c r="F1205" t="n">
        <v>726.6900000000001</v>
      </c>
      <c r="G1205" t="n">
        <v>0</v>
      </c>
    </row>
    <row r="1206">
      <c r="A1206" t="n">
        <v>201606</v>
      </c>
      <c r="B1206" t="n">
        <v>41</v>
      </c>
      <c r="C1206" t="inlineStr">
        <is>
          <t>POS</t>
        </is>
      </c>
      <c r="D1206" t="inlineStr">
        <is>
          <t>Anh</t>
        </is>
      </c>
      <c r="E1206" t="inlineStr">
        <is>
          <t>Máy ảnh</t>
        </is>
      </c>
      <c r="F1206" t="n">
        <v>646.97</v>
      </c>
      <c r="G1206" t="n">
        <v>0</v>
      </c>
    </row>
    <row r="1207">
      <c r="A1207" t="n">
        <v>201606</v>
      </c>
      <c r="B1207" t="n">
        <v>41</v>
      </c>
      <c r="C1207" t="inlineStr">
        <is>
          <t>POS</t>
        </is>
      </c>
      <c r="D1207" t="inlineStr">
        <is>
          <t>Anh</t>
        </is>
      </c>
      <c r="E1207" t="inlineStr">
        <is>
          <t>Máy tính</t>
        </is>
      </c>
      <c r="F1207" t="n">
        <v>230.9</v>
      </c>
      <c r="G1207" t="n">
        <v>0</v>
      </c>
    </row>
    <row r="1208">
      <c r="A1208" t="n">
        <v>201606</v>
      </c>
      <c r="B1208" t="n">
        <v>41</v>
      </c>
      <c r="C1208" t="inlineStr">
        <is>
          <t>POS</t>
        </is>
      </c>
      <c r="D1208" t="inlineStr">
        <is>
          <t>Anh</t>
        </is>
      </c>
      <c r="E1208" t="inlineStr">
        <is>
          <t>Game &amp; Đồ chơi</t>
        </is>
      </c>
      <c r="F1208" t="n">
        <v>86</v>
      </c>
      <c r="G1208" t="n">
        <v>0</v>
      </c>
    </row>
    <row r="1209">
      <c r="A1209" t="n">
        <v>201606</v>
      </c>
      <c r="B1209" t="n">
        <v>41</v>
      </c>
      <c r="C1209" t="inlineStr">
        <is>
          <t>POS</t>
        </is>
      </c>
      <c r="D1209" t="inlineStr">
        <is>
          <t>Anh</t>
        </is>
      </c>
      <c r="E1209" t="inlineStr">
        <is>
          <t>Gia dụng</t>
        </is>
      </c>
      <c r="F1209" t="n">
        <v>1972</v>
      </c>
      <c r="G1209" t="n">
        <v>0</v>
      </c>
    </row>
    <row r="1210">
      <c r="A1210" t="n">
        <v>201606</v>
      </c>
      <c r="B1210" t="n">
        <v>42</v>
      </c>
      <c r="C1210" t="inlineStr">
        <is>
          <t>POS</t>
        </is>
      </c>
      <c r="D1210" t="inlineStr">
        <is>
          <t>Anh</t>
        </is>
      </c>
      <c r="E1210" t="inlineStr">
        <is>
          <t>Máy ảnh</t>
        </is>
      </c>
      <c r="F1210" t="n">
        <v>999</v>
      </c>
      <c r="G1210" t="n">
        <v>0</v>
      </c>
    </row>
    <row r="1211">
      <c r="A1211" t="n">
        <v>201606</v>
      </c>
      <c r="B1211" t="n">
        <v>42</v>
      </c>
      <c r="C1211" t="inlineStr">
        <is>
          <t>POS</t>
        </is>
      </c>
      <c r="D1211" t="inlineStr">
        <is>
          <t>Anh</t>
        </is>
      </c>
      <c r="E1211" t="inlineStr">
        <is>
          <t>Điện thoại</t>
        </is>
      </c>
      <c r="F1211" t="n">
        <v>690</v>
      </c>
      <c r="G1211" t="n">
        <v>0</v>
      </c>
    </row>
    <row r="1212">
      <c r="A1212" t="n">
        <v>201606</v>
      </c>
      <c r="B1212" t="n">
        <v>42</v>
      </c>
      <c r="C1212" t="inlineStr">
        <is>
          <t>POS</t>
        </is>
      </c>
      <c r="D1212" t="inlineStr">
        <is>
          <t>Anh</t>
        </is>
      </c>
      <c r="E1212" t="inlineStr">
        <is>
          <t>Máy tính</t>
        </is>
      </c>
      <c r="F1212" t="n">
        <v>499</v>
      </c>
      <c r="G1212" t="n">
        <v>0</v>
      </c>
    </row>
    <row r="1213">
      <c r="A1213" t="n">
        <v>201606</v>
      </c>
      <c r="B1213" t="n">
        <v>42</v>
      </c>
      <c r="C1213" t="inlineStr">
        <is>
          <t>POS</t>
        </is>
      </c>
      <c r="D1213" t="inlineStr">
        <is>
          <t>Anh</t>
        </is>
      </c>
      <c r="E1213" t="inlineStr">
        <is>
          <t>Gia dụng</t>
        </is>
      </c>
      <c r="F1213" t="n">
        <v>8658.950000000001</v>
      </c>
      <c r="G1213" t="n">
        <v>0</v>
      </c>
    </row>
    <row r="1214">
      <c r="A1214" t="n">
        <v>201606</v>
      </c>
      <c r="B1214" t="n">
        <v>43</v>
      </c>
      <c r="C1214" t="inlineStr">
        <is>
          <t>POS</t>
        </is>
      </c>
      <c r="D1214" t="inlineStr">
        <is>
          <t>Mỹ</t>
        </is>
      </c>
      <c r="E1214" t="inlineStr">
        <is>
          <t>Âm thanh</t>
        </is>
      </c>
      <c r="F1214" t="n">
        <v>99.98999999999999</v>
      </c>
      <c r="G1214" t="n">
        <v>0</v>
      </c>
    </row>
    <row r="1215">
      <c r="A1215" t="n">
        <v>201606</v>
      </c>
      <c r="B1215" t="n">
        <v>43</v>
      </c>
      <c r="C1215" t="inlineStr">
        <is>
          <t>POS</t>
        </is>
      </c>
      <c r="D1215" t="inlineStr">
        <is>
          <t>Mỹ</t>
        </is>
      </c>
      <c r="E1215" t="inlineStr">
        <is>
          <t>Máy ảnh</t>
        </is>
      </c>
      <c r="F1215" t="n">
        <v>1976</v>
      </c>
      <c r="G1215" t="n">
        <v>0</v>
      </c>
    </row>
    <row r="1216">
      <c r="A1216" t="n">
        <v>201606</v>
      </c>
      <c r="B1216" t="n">
        <v>43</v>
      </c>
      <c r="C1216" t="inlineStr">
        <is>
          <t>POS</t>
        </is>
      </c>
      <c r="D1216" t="inlineStr">
        <is>
          <t>Mỹ</t>
        </is>
      </c>
      <c r="E1216" t="inlineStr">
        <is>
          <t>Điện thoại</t>
        </is>
      </c>
      <c r="F1216" t="n">
        <v>94.88</v>
      </c>
      <c r="G1216" t="n">
        <v>0</v>
      </c>
    </row>
    <row r="1217">
      <c r="A1217" t="n">
        <v>201606</v>
      </c>
      <c r="B1217" t="n">
        <v>43</v>
      </c>
      <c r="C1217" t="inlineStr">
        <is>
          <t>POS</t>
        </is>
      </c>
      <c r="D1217" t="inlineStr">
        <is>
          <t>Mỹ</t>
        </is>
      </c>
      <c r="E1217" t="inlineStr">
        <is>
          <t>Máy tính</t>
        </is>
      </c>
      <c r="F1217" t="n">
        <v>10008.65</v>
      </c>
      <c r="G1217" t="n">
        <v>0</v>
      </c>
    </row>
    <row r="1218">
      <c r="A1218" t="n">
        <v>201606</v>
      </c>
      <c r="B1218" t="n">
        <v>43</v>
      </c>
      <c r="C1218" t="inlineStr">
        <is>
          <t>POS</t>
        </is>
      </c>
      <c r="D1218" t="inlineStr">
        <is>
          <t>Mỹ</t>
        </is>
      </c>
      <c r="E1218" t="inlineStr">
        <is>
          <t>Game &amp; Đồ chơi</t>
        </is>
      </c>
      <c r="F1218" t="n">
        <v>48.16</v>
      </c>
      <c r="G1218" t="n">
        <v>0</v>
      </c>
    </row>
    <row r="1219">
      <c r="A1219" t="n">
        <v>201606</v>
      </c>
      <c r="B1219" t="n">
        <v>43</v>
      </c>
      <c r="C1219" t="inlineStr">
        <is>
          <t>POS</t>
        </is>
      </c>
      <c r="D1219" t="inlineStr">
        <is>
          <t>Mỹ</t>
        </is>
      </c>
      <c r="E1219" t="inlineStr">
        <is>
          <t>Gia dụng</t>
        </is>
      </c>
      <c r="F1219" t="n">
        <v>2577.97</v>
      </c>
      <c r="G1219" t="n">
        <v>0</v>
      </c>
    </row>
    <row r="1220">
      <c r="A1220" t="n">
        <v>201606</v>
      </c>
      <c r="B1220" t="n">
        <v>43</v>
      </c>
      <c r="C1220" t="inlineStr">
        <is>
          <t>POS</t>
        </is>
      </c>
      <c r="D1220" t="inlineStr">
        <is>
          <t>Mỹ</t>
        </is>
      </c>
      <c r="E1220" t="inlineStr">
        <is>
          <t>TV &amp; Video</t>
        </is>
      </c>
      <c r="F1220" t="n">
        <v>4739.88</v>
      </c>
      <c r="G1220" t="n">
        <v>0</v>
      </c>
    </row>
    <row r="1221">
      <c r="A1221" t="n">
        <v>201606</v>
      </c>
      <c r="B1221" t="n">
        <v>44</v>
      </c>
      <c r="C1221" t="inlineStr">
        <is>
          <t>POS</t>
        </is>
      </c>
      <c r="D1221" t="inlineStr">
        <is>
          <t>Mỹ</t>
        </is>
      </c>
      <c r="E1221" t="inlineStr">
        <is>
          <t>Điện thoại</t>
        </is>
      </c>
      <c r="F1221" t="n">
        <v>1109.94</v>
      </c>
      <c r="G1221" t="n">
        <v>0</v>
      </c>
    </row>
    <row r="1222">
      <c r="A1222" t="n">
        <v>201606</v>
      </c>
      <c r="B1222" t="n">
        <v>44</v>
      </c>
      <c r="C1222" t="inlineStr">
        <is>
          <t>POS</t>
        </is>
      </c>
      <c r="D1222" t="inlineStr">
        <is>
          <t>Mỹ</t>
        </is>
      </c>
      <c r="E1222" t="inlineStr">
        <is>
          <t>Máy tính</t>
        </is>
      </c>
      <c r="F1222" t="n">
        <v>2665.95</v>
      </c>
      <c r="G1222" t="n">
        <v>0</v>
      </c>
    </row>
    <row r="1223">
      <c r="A1223" t="n">
        <v>201606</v>
      </c>
      <c r="B1223" t="n">
        <v>44</v>
      </c>
      <c r="C1223" t="inlineStr">
        <is>
          <t>POS</t>
        </is>
      </c>
      <c r="D1223" t="inlineStr">
        <is>
          <t>Mỹ</t>
        </is>
      </c>
      <c r="E1223" t="inlineStr">
        <is>
          <t>Game &amp; Đồ chơi</t>
        </is>
      </c>
      <c r="F1223" t="n">
        <v>6.89</v>
      </c>
      <c r="G1223" t="n">
        <v>0</v>
      </c>
    </row>
    <row r="1224">
      <c r="A1224" t="n">
        <v>201606</v>
      </c>
      <c r="B1224" t="n">
        <v>44</v>
      </c>
      <c r="C1224" t="inlineStr">
        <is>
          <t>POS</t>
        </is>
      </c>
      <c r="D1224" t="inlineStr">
        <is>
          <t>Mỹ</t>
        </is>
      </c>
      <c r="E1224" t="inlineStr">
        <is>
          <t>Gia dụng</t>
        </is>
      </c>
      <c r="F1224" t="n">
        <v>1030</v>
      </c>
      <c r="G1224" t="n">
        <v>0</v>
      </c>
    </row>
    <row r="1225">
      <c r="A1225" t="n">
        <v>201606</v>
      </c>
      <c r="B1225" t="n">
        <v>44</v>
      </c>
      <c r="C1225" t="inlineStr">
        <is>
          <t>POS</t>
        </is>
      </c>
      <c r="D1225" t="inlineStr">
        <is>
          <t>Mỹ</t>
        </is>
      </c>
      <c r="E1225" t="inlineStr">
        <is>
          <t>Nhạc, phim, sách nói</t>
        </is>
      </c>
      <c r="F1225" t="n">
        <v>437.25</v>
      </c>
      <c r="G1225" t="n">
        <v>0</v>
      </c>
    </row>
    <row r="1226">
      <c r="A1226" t="n">
        <v>201606</v>
      </c>
      <c r="B1226" t="n">
        <v>44</v>
      </c>
      <c r="C1226" t="inlineStr">
        <is>
          <t>POS</t>
        </is>
      </c>
      <c r="D1226" t="inlineStr">
        <is>
          <t>Mỹ</t>
        </is>
      </c>
      <c r="E1226" t="inlineStr">
        <is>
          <t>TV &amp; Video</t>
        </is>
      </c>
      <c r="F1226" t="n">
        <v>1099.99</v>
      </c>
      <c r="G1226" t="n">
        <v>0</v>
      </c>
    </row>
    <row r="1227">
      <c r="A1227" t="n">
        <v>201606</v>
      </c>
      <c r="B1227" t="n">
        <v>45</v>
      </c>
      <c r="C1227" t="inlineStr">
        <is>
          <t>POS</t>
        </is>
      </c>
      <c r="D1227" t="inlineStr">
        <is>
          <t>Mỹ</t>
        </is>
      </c>
      <c r="E1227" t="inlineStr">
        <is>
          <t>Âm thanh</t>
        </is>
      </c>
      <c r="F1227" t="n">
        <v>296</v>
      </c>
      <c r="G1227" t="n">
        <v>0</v>
      </c>
    </row>
    <row r="1228">
      <c r="A1228" t="n">
        <v>201606</v>
      </c>
      <c r="B1228" t="n">
        <v>45</v>
      </c>
      <c r="C1228" t="inlineStr">
        <is>
          <t>POS</t>
        </is>
      </c>
      <c r="D1228" t="inlineStr">
        <is>
          <t>Mỹ</t>
        </is>
      </c>
      <c r="E1228" t="inlineStr">
        <is>
          <t>Máy ảnh</t>
        </is>
      </c>
      <c r="F1228" t="n">
        <v>852.9</v>
      </c>
      <c r="G1228" t="n">
        <v>0</v>
      </c>
    </row>
    <row r="1229">
      <c r="A1229" t="n">
        <v>201606</v>
      </c>
      <c r="B1229" t="n">
        <v>45</v>
      </c>
      <c r="C1229" t="inlineStr">
        <is>
          <t>POS</t>
        </is>
      </c>
      <c r="D1229" t="inlineStr">
        <is>
          <t>Mỹ</t>
        </is>
      </c>
      <c r="E1229" t="inlineStr">
        <is>
          <t>Điện thoại</t>
        </is>
      </c>
      <c r="F1229" t="n">
        <v>529</v>
      </c>
      <c r="G1229" t="n">
        <v>0</v>
      </c>
    </row>
    <row r="1230">
      <c r="A1230" t="n">
        <v>201606</v>
      </c>
      <c r="B1230" t="n">
        <v>45</v>
      </c>
      <c r="C1230" t="inlineStr">
        <is>
          <t>POS</t>
        </is>
      </c>
      <c r="D1230" t="inlineStr">
        <is>
          <t>Mỹ</t>
        </is>
      </c>
      <c r="E1230" t="inlineStr">
        <is>
          <t>Máy tính</t>
        </is>
      </c>
      <c r="F1230" t="n">
        <v>2541.3</v>
      </c>
      <c r="G1230" t="n">
        <v>0</v>
      </c>
    </row>
    <row r="1231">
      <c r="A1231" t="n">
        <v>201606</v>
      </c>
      <c r="B1231" t="n">
        <v>45</v>
      </c>
      <c r="C1231" t="inlineStr">
        <is>
          <t>POS</t>
        </is>
      </c>
      <c r="D1231" t="inlineStr">
        <is>
          <t>Mỹ</t>
        </is>
      </c>
      <c r="E1231" t="inlineStr">
        <is>
          <t>Game &amp; Đồ chơi</t>
        </is>
      </c>
      <c r="F1231" t="n">
        <v>109.28</v>
      </c>
      <c r="G1231" t="n">
        <v>0</v>
      </c>
    </row>
    <row r="1232">
      <c r="A1232" t="n">
        <v>201606</v>
      </c>
      <c r="B1232" t="n">
        <v>45</v>
      </c>
      <c r="C1232" t="inlineStr">
        <is>
          <t>POS</t>
        </is>
      </c>
      <c r="D1232" t="inlineStr">
        <is>
          <t>Mỹ</t>
        </is>
      </c>
      <c r="E1232" t="inlineStr">
        <is>
          <t>Gia dụng</t>
        </is>
      </c>
      <c r="F1232" t="n">
        <v>1399.93</v>
      </c>
      <c r="G1232" t="n">
        <v>0</v>
      </c>
    </row>
    <row r="1233">
      <c r="A1233" t="n">
        <v>201606</v>
      </c>
      <c r="B1233" t="n">
        <v>45</v>
      </c>
      <c r="C1233" t="inlineStr">
        <is>
          <t>POS</t>
        </is>
      </c>
      <c r="D1233" t="inlineStr">
        <is>
          <t>Mỹ</t>
        </is>
      </c>
      <c r="E1233" t="inlineStr">
        <is>
          <t>Nhạc, phim, sách nói</t>
        </is>
      </c>
      <c r="F1233" t="n">
        <v>85.66</v>
      </c>
      <c r="G1233" t="n">
        <v>0</v>
      </c>
    </row>
    <row r="1234">
      <c r="A1234" t="n">
        <v>201606</v>
      </c>
      <c r="B1234" t="n">
        <v>45</v>
      </c>
      <c r="C1234" t="inlineStr">
        <is>
          <t>POS</t>
        </is>
      </c>
      <c r="D1234" t="inlineStr">
        <is>
          <t>Mỹ</t>
        </is>
      </c>
      <c r="E1234" t="inlineStr">
        <is>
          <t>TV &amp; Video</t>
        </is>
      </c>
      <c r="F1234" t="n">
        <v>1864.93</v>
      </c>
      <c r="G1234" t="n">
        <v>0</v>
      </c>
    </row>
    <row r="1235">
      <c r="A1235" t="n">
        <v>201606</v>
      </c>
      <c r="B1235" t="n">
        <v>47</v>
      </c>
      <c r="C1235" t="inlineStr">
        <is>
          <t>POS</t>
        </is>
      </c>
      <c r="D1235" t="inlineStr">
        <is>
          <t>Mỹ</t>
        </is>
      </c>
      <c r="E1235" t="inlineStr">
        <is>
          <t>Âm thanh</t>
        </is>
      </c>
      <c r="F1235" t="n">
        <v>249.99</v>
      </c>
      <c r="G1235" t="n">
        <v>0</v>
      </c>
    </row>
    <row r="1236">
      <c r="A1236" t="n">
        <v>201606</v>
      </c>
      <c r="B1236" t="n">
        <v>47</v>
      </c>
      <c r="C1236" t="inlineStr">
        <is>
          <t>POS</t>
        </is>
      </c>
      <c r="D1236" t="inlineStr">
        <is>
          <t>Mỹ</t>
        </is>
      </c>
      <c r="E1236" t="inlineStr">
        <is>
          <t>Máy ảnh</t>
        </is>
      </c>
      <c r="F1236" t="n">
        <v>1308.6</v>
      </c>
      <c r="G1236" t="n">
        <v>0</v>
      </c>
    </row>
    <row r="1237">
      <c r="A1237" t="n">
        <v>201606</v>
      </c>
      <c r="B1237" t="n">
        <v>47</v>
      </c>
      <c r="C1237" t="inlineStr">
        <is>
          <t>POS</t>
        </is>
      </c>
      <c r="D1237" t="inlineStr">
        <is>
          <t>Mỹ</t>
        </is>
      </c>
      <c r="E1237" t="inlineStr">
        <is>
          <t>Máy tính</t>
        </is>
      </c>
      <c r="F1237" t="n">
        <v>1630</v>
      </c>
      <c r="G1237" t="n">
        <v>0</v>
      </c>
    </row>
    <row r="1238">
      <c r="A1238" t="n">
        <v>201606</v>
      </c>
      <c r="B1238" t="n">
        <v>47</v>
      </c>
      <c r="C1238" t="inlineStr">
        <is>
          <t>POS</t>
        </is>
      </c>
      <c r="D1238" t="inlineStr">
        <is>
          <t>Mỹ</t>
        </is>
      </c>
      <c r="E1238" t="inlineStr">
        <is>
          <t>Game &amp; Đồ chơi</t>
        </is>
      </c>
      <c r="F1238" t="n">
        <v>64</v>
      </c>
      <c r="G1238" t="n">
        <v>0</v>
      </c>
    </row>
    <row r="1239">
      <c r="A1239" t="n">
        <v>201606</v>
      </c>
      <c r="B1239" t="n">
        <v>47</v>
      </c>
      <c r="C1239" t="inlineStr">
        <is>
          <t>POS</t>
        </is>
      </c>
      <c r="D1239" t="inlineStr">
        <is>
          <t>Mỹ</t>
        </is>
      </c>
      <c r="E1239" t="inlineStr">
        <is>
          <t>Gia dụng</t>
        </is>
      </c>
      <c r="F1239" t="n">
        <v>1268.97</v>
      </c>
      <c r="G1239" t="n">
        <v>0</v>
      </c>
    </row>
    <row r="1240">
      <c r="A1240" t="n">
        <v>201606</v>
      </c>
      <c r="B1240" t="n">
        <v>47</v>
      </c>
      <c r="C1240" t="inlineStr">
        <is>
          <t>POS</t>
        </is>
      </c>
      <c r="D1240" t="inlineStr">
        <is>
          <t>Mỹ</t>
        </is>
      </c>
      <c r="E1240" t="inlineStr">
        <is>
          <t>Nhạc, phim, sách nói</t>
        </is>
      </c>
      <c r="F1240" t="n">
        <v>779.97</v>
      </c>
      <c r="G1240" t="n">
        <v>0</v>
      </c>
    </row>
    <row r="1241">
      <c r="A1241" t="n">
        <v>201606</v>
      </c>
      <c r="B1241" t="n">
        <v>47</v>
      </c>
      <c r="C1241" t="inlineStr">
        <is>
          <t>POS</t>
        </is>
      </c>
      <c r="D1241" t="inlineStr">
        <is>
          <t>Mỹ</t>
        </is>
      </c>
      <c r="E1241" t="inlineStr">
        <is>
          <t>TV &amp; Video</t>
        </is>
      </c>
      <c r="F1241" t="n">
        <v>9099.950000000001</v>
      </c>
      <c r="G1241" t="n">
        <v>0</v>
      </c>
    </row>
    <row r="1242">
      <c r="A1242" t="n">
        <v>201606</v>
      </c>
      <c r="B1242" t="n">
        <v>48</v>
      </c>
      <c r="C1242" t="inlineStr">
        <is>
          <t>POS</t>
        </is>
      </c>
      <c r="D1242" t="inlineStr">
        <is>
          <t>Mỹ</t>
        </is>
      </c>
      <c r="E1242" t="inlineStr">
        <is>
          <t>Âm thanh</t>
        </is>
      </c>
      <c r="F1242" t="n">
        <v>547.9</v>
      </c>
      <c r="G1242" t="n">
        <v>0</v>
      </c>
    </row>
    <row r="1243">
      <c r="A1243" t="n">
        <v>201606</v>
      </c>
      <c r="B1243" t="n">
        <v>48</v>
      </c>
      <c r="C1243" t="inlineStr">
        <is>
          <t>POS</t>
        </is>
      </c>
      <c r="D1243" t="inlineStr">
        <is>
          <t>Mỹ</t>
        </is>
      </c>
      <c r="E1243" t="inlineStr">
        <is>
          <t>Máy ảnh</t>
        </is>
      </c>
      <c r="F1243" t="n">
        <v>2610</v>
      </c>
      <c r="G1243" t="n">
        <v>0</v>
      </c>
    </row>
    <row r="1244">
      <c r="A1244" t="n">
        <v>201606</v>
      </c>
      <c r="B1244" t="n">
        <v>48</v>
      </c>
      <c r="C1244" t="inlineStr">
        <is>
          <t>POS</t>
        </is>
      </c>
      <c r="D1244" t="inlineStr">
        <is>
          <t>Mỹ</t>
        </is>
      </c>
      <c r="E1244" t="inlineStr">
        <is>
          <t>Máy tính</t>
        </is>
      </c>
      <c r="F1244" t="n">
        <v>326</v>
      </c>
      <c r="G1244" t="n">
        <v>0</v>
      </c>
    </row>
    <row r="1245">
      <c r="A1245" t="n">
        <v>201606</v>
      </c>
      <c r="B1245" t="n">
        <v>48</v>
      </c>
      <c r="C1245" t="inlineStr">
        <is>
          <t>POS</t>
        </is>
      </c>
      <c r="D1245" t="inlineStr">
        <is>
          <t>Mỹ</t>
        </is>
      </c>
      <c r="E1245" t="inlineStr">
        <is>
          <t>Game &amp; Đồ chơi</t>
        </is>
      </c>
      <c r="F1245" t="n">
        <v>175.39</v>
      </c>
      <c r="G1245" t="n">
        <v>0</v>
      </c>
    </row>
    <row r="1246">
      <c r="A1246" t="n">
        <v>201606</v>
      </c>
      <c r="B1246" t="n">
        <v>48</v>
      </c>
      <c r="C1246" t="inlineStr">
        <is>
          <t>POS</t>
        </is>
      </c>
      <c r="D1246" t="inlineStr">
        <is>
          <t>Mỹ</t>
        </is>
      </c>
      <c r="E1246" t="inlineStr">
        <is>
          <t>Gia dụng</t>
        </is>
      </c>
      <c r="F1246" t="n">
        <v>4425</v>
      </c>
      <c r="G1246" t="n">
        <v>0</v>
      </c>
    </row>
    <row r="1247">
      <c r="A1247" t="n">
        <v>201606</v>
      </c>
      <c r="B1247" t="n">
        <v>48</v>
      </c>
      <c r="C1247" t="inlineStr">
        <is>
          <t>POS</t>
        </is>
      </c>
      <c r="D1247" t="inlineStr">
        <is>
          <t>Mỹ</t>
        </is>
      </c>
      <c r="E1247" t="inlineStr">
        <is>
          <t>Nhạc, phim, sách nói</t>
        </is>
      </c>
      <c r="F1247" t="n">
        <v>1306.73</v>
      </c>
      <c r="G1247" t="n">
        <v>0</v>
      </c>
    </row>
    <row r="1248">
      <c r="A1248" t="n">
        <v>201606</v>
      </c>
      <c r="B1248" t="n">
        <v>48</v>
      </c>
      <c r="C1248" t="inlineStr">
        <is>
          <t>POS</t>
        </is>
      </c>
      <c r="D1248" t="inlineStr">
        <is>
          <t>Mỹ</t>
        </is>
      </c>
      <c r="E1248" t="inlineStr">
        <is>
          <t>TV &amp; Video</t>
        </is>
      </c>
      <c r="F1248" t="n">
        <v>208.9</v>
      </c>
      <c r="G1248" t="n">
        <v>0</v>
      </c>
    </row>
    <row r="1249">
      <c r="A1249" t="n">
        <v>201606</v>
      </c>
      <c r="B1249" t="n">
        <v>50</v>
      </c>
      <c r="C1249" t="inlineStr">
        <is>
          <t>POS</t>
        </is>
      </c>
      <c r="D1249" t="inlineStr">
        <is>
          <t>Mỹ</t>
        </is>
      </c>
      <c r="E1249" t="inlineStr">
        <is>
          <t>Âm thanh</t>
        </is>
      </c>
      <c r="F1249" t="n">
        <v>1196.91</v>
      </c>
      <c r="G1249" t="n">
        <v>0</v>
      </c>
    </row>
    <row r="1250">
      <c r="A1250" t="n">
        <v>201606</v>
      </c>
      <c r="B1250" t="n">
        <v>50</v>
      </c>
      <c r="C1250" t="inlineStr">
        <is>
          <t>POS</t>
        </is>
      </c>
      <c r="D1250" t="inlineStr">
        <is>
          <t>Mỹ</t>
        </is>
      </c>
      <c r="E1250" t="inlineStr">
        <is>
          <t>Máy tính</t>
        </is>
      </c>
      <c r="F1250" t="n">
        <v>459</v>
      </c>
      <c r="G1250" t="n">
        <v>0</v>
      </c>
    </row>
    <row r="1251">
      <c r="A1251" t="n">
        <v>201606</v>
      </c>
      <c r="B1251" t="n">
        <v>50</v>
      </c>
      <c r="C1251" t="inlineStr">
        <is>
          <t>POS</t>
        </is>
      </c>
      <c r="D1251" t="inlineStr">
        <is>
          <t>Mỹ</t>
        </is>
      </c>
      <c r="E1251" t="inlineStr">
        <is>
          <t>Gia dụng</t>
        </is>
      </c>
      <c r="F1251" t="n">
        <v>1199.96</v>
      </c>
      <c r="G1251" t="n">
        <v>0</v>
      </c>
    </row>
    <row r="1252">
      <c r="A1252" t="n">
        <v>201606</v>
      </c>
      <c r="B1252" t="n">
        <v>50</v>
      </c>
      <c r="C1252" t="inlineStr">
        <is>
          <t>POS</t>
        </is>
      </c>
      <c r="D1252" t="inlineStr">
        <is>
          <t>Mỹ</t>
        </is>
      </c>
      <c r="E1252" t="inlineStr">
        <is>
          <t>Nhạc, phim, sách nói</t>
        </is>
      </c>
      <c r="F1252" t="n">
        <v>179.97</v>
      </c>
      <c r="G1252" t="n">
        <v>0</v>
      </c>
    </row>
    <row r="1253">
      <c r="A1253" t="n">
        <v>201606</v>
      </c>
      <c r="B1253" t="n">
        <v>51</v>
      </c>
      <c r="C1253" t="inlineStr">
        <is>
          <t>POS</t>
        </is>
      </c>
      <c r="D1253" t="inlineStr">
        <is>
          <t>Mỹ</t>
        </is>
      </c>
      <c r="E1253" t="inlineStr">
        <is>
          <t>Âm thanh</t>
        </is>
      </c>
      <c r="F1253" t="n">
        <v>134.8</v>
      </c>
      <c r="G1253" t="n">
        <v>0</v>
      </c>
    </row>
    <row r="1254">
      <c r="A1254" t="n">
        <v>201606</v>
      </c>
      <c r="B1254" t="n">
        <v>51</v>
      </c>
      <c r="C1254" t="inlineStr">
        <is>
          <t>POS</t>
        </is>
      </c>
      <c r="D1254" t="inlineStr">
        <is>
          <t>Mỹ</t>
        </is>
      </c>
      <c r="E1254" t="inlineStr">
        <is>
          <t>Máy ảnh</t>
        </is>
      </c>
      <c r="F1254" t="n">
        <v>1744.87</v>
      </c>
      <c r="G1254" t="n">
        <v>2000</v>
      </c>
    </row>
    <row r="1255">
      <c r="A1255" t="n">
        <v>201606</v>
      </c>
      <c r="B1255" t="n">
        <v>51</v>
      </c>
      <c r="C1255" t="inlineStr">
        <is>
          <t>POS</t>
        </is>
      </c>
      <c r="D1255" t="inlineStr">
        <is>
          <t>Mỹ</t>
        </is>
      </c>
      <c r="E1255" t="inlineStr">
        <is>
          <t>Điện thoại</t>
        </is>
      </c>
      <c r="F1255" t="n">
        <v>227.99</v>
      </c>
      <c r="G1255" t="n">
        <v>0</v>
      </c>
    </row>
    <row r="1256">
      <c r="A1256" t="n">
        <v>201606</v>
      </c>
      <c r="B1256" t="n">
        <v>51</v>
      </c>
      <c r="C1256" t="inlineStr">
        <is>
          <t>POS</t>
        </is>
      </c>
      <c r="D1256" t="inlineStr">
        <is>
          <t>Mỹ</t>
        </is>
      </c>
      <c r="E1256" t="inlineStr">
        <is>
          <t>Máy tính</t>
        </is>
      </c>
      <c r="F1256" t="n">
        <v>499.9</v>
      </c>
      <c r="G1256" t="n">
        <v>0</v>
      </c>
    </row>
    <row r="1257">
      <c r="A1257" t="n">
        <v>201606</v>
      </c>
      <c r="B1257" t="n">
        <v>51</v>
      </c>
      <c r="C1257" t="inlineStr">
        <is>
          <t>POS</t>
        </is>
      </c>
      <c r="D1257" t="inlineStr">
        <is>
          <t>Mỹ</t>
        </is>
      </c>
      <c r="E1257" t="inlineStr">
        <is>
          <t>Game &amp; Đồ chơi</t>
        </is>
      </c>
      <c r="F1257" t="n">
        <v>277</v>
      </c>
      <c r="G1257" t="n">
        <v>0</v>
      </c>
    </row>
    <row r="1258">
      <c r="A1258" t="n">
        <v>201606</v>
      </c>
      <c r="B1258" t="n">
        <v>51</v>
      </c>
      <c r="C1258" t="inlineStr">
        <is>
          <t>POS</t>
        </is>
      </c>
      <c r="D1258" t="inlineStr">
        <is>
          <t>Mỹ</t>
        </is>
      </c>
      <c r="E1258" t="inlineStr">
        <is>
          <t>Gia dụng</t>
        </is>
      </c>
      <c r="F1258" t="n">
        <v>7432.95</v>
      </c>
      <c r="G1258" t="n">
        <v>0</v>
      </c>
    </row>
    <row r="1259">
      <c r="A1259" t="n">
        <v>201606</v>
      </c>
      <c r="B1259" t="n">
        <v>51</v>
      </c>
      <c r="C1259" t="inlineStr">
        <is>
          <t>POS</t>
        </is>
      </c>
      <c r="D1259" t="inlineStr">
        <is>
          <t>Mỹ</t>
        </is>
      </c>
      <c r="E1259" t="inlineStr">
        <is>
          <t>Nhạc, phim, sách nói</t>
        </is>
      </c>
      <c r="F1259" t="n">
        <v>2046.79</v>
      </c>
      <c r="G1259" t="n">
        <v>0</v>
      </c>
    </row>
    <row r="1260">
      <c r="A1260" t="n">
        <v>201606</v>
      </c>
      <c r="B1260" t="n">
        <v>51</v>
      </c>
      <c r="C1260" t="inlineStr">
        <is>
          <t>POS</t>
        </is>
      </c>
      <c r="D1260" t="inlineStr">
        <is>
          <t>Mỹ</t>
        </is>
      </c>
      <c r="E1260" t="inlineStr">
        <is>
          <t>TV &amp; Video</t>
        </is>
      </c>
      <c r="F1260" t="n">
        <v>930.6</v>
      </c>
      <c r="G1260" t="n">
        <v>0</v>
      </c>
    </row>
    <row r="1261">
      <c r="A1261" t="n">
        <v>201606</v>
      </c>
      <c r="B1261" t="n">
        <v>53</v>
      </c>
      <c r="C1261" t="inlineStr">
        <is>
          <t>POS</t>
        </is>
      </c>
      <c r="D1261" t="inlineStr">
        <is>
          <t>Mỹ</t>
        </is>
      </c>
      <c r="E1261" t="inlineStr">
        <is>
          <t>Điện thoại</t>
        </is>
      </c>
      <c r="F1261" t="n">
        <v>995</v>
      </c>
      <c r="G1261" t="n">
        <v>0</v>
      </c>
    </row>
    <row r="1262">
      <c r="A1262" t="n">
        <v>201606</v>
      </c>
      <c r="B1262" t="n">
        <v>53</v>
      </c>
      <c r="C1262" t="inlineStr">
        <is>
          <t>POS</t>
        </is>
      </c>
      <c r="D1262" t="inlineStr">
        <is>
          <t>Mỹ</t>
        </is>
      </c>
      <c r="E1262" t="inlineStr">
        <is>
          <t>Máy tính</t>
        </is>
      </c>
      <c r="F1262" t="n">
        <v>689.7</v>
      </c>
      <c r="G1262" t="n">
        <v>0</v>
      </c>
    </row>
    <row r="1263">
      <c r="A1263" t="n">
        <v>201606</v>
      </c>
      <c r="B1263" t="n">
        <v>53</v>
      </c>
      <c r="C1263" t="inlineStr">
        <is>
          <t>POS</t>
        </is>
      </c>
      <c r="D1263" t="inlineStr">
        <is>
          <t>Mỹ</t>
        </is>
      </c>
      <c r="E1263" t="inlineStr">
        <is>
          <t>Game &amp; Đồ chơi</t>
        </is>
      </c>
      <c r="F1263" t="n">
        <v>68</v>
      </c>
      <c r="G1263" t="n">
        <v>0</v>
      </c>
    </row>
    <row r="1264">
      <c r="A1264" t="n">
        <v>201606</v>
      </c>
      <c r="B1264" t="n">
        <v>53</v>
      </c>
      <c r="C1264" t="inlineStr">
        <is>
          <t>POS</t>
        </is>
      </c>
      <c r="D1264" t="inlineStr">
        <is>
          <t>Mỹ</t>
        </is>
      </c>
      <c r="E1264" t="inlineStr">
        <is>
          <t>Gia dụng</t>
        </is>
      </c>
      <c r="F1264" t="n">
        <v>8025.19</v>
      </c>
      <c r="G1264" t="n">
        <v>0</v>
      </c>
    </row>
    <row r="1265">
      <c r="A1265" t="n">
        <v>201606</v>
      </c>
      <c r="B1265" t="n">
        <v>53</v>
      </c>
      <c r="C1265" t="inlineStr">
        <is>
          <t>POS</t>
        </is>
      </c>
      <c r="D1265" t="inlineStr">
        <is>
          <t>Mỹ</t>
        </is>
      </c>
      <c r="E1265" t="inlineStr">
        <is>
          <t>Nhạc, phim, sách nói</t>
        </is>
      </c>
      <c r="F1265" t="n">
        <v>9.99</v>
      </c>
      <c r="G1265" t="n">
        <v>0</v>
      </c>
    </row>
    <row r="1266">
      <c r="A1266" t="n">
        <v>201606</v>
      </c>
      <c r="B1266" t="n">
        <v>53</v>
      </c>
      <c r="C1266" t="inlineStr">
        <is>
          <t>POS</t>
        </is>
      </c>
      <c r="D1266" t="inlineStr">
        <is>
          <t>Mỹ</t>
        </is>
      </c>
      <c r="E1266" t="inlineStr">
        <is>
          <t>TV &amp; Video</t>
        </is>
      </c>
      <c r="F1266" t="n">
        <v>170.7</v>
      </c>
      <c r="G1266" t="n">
        <v>0</v>
      </c>
    </row>
    <row r="1267">
      <c r="A1267" t="n">
        <v>201606</v>
      </c>
      <c r="B1267" t="n">
        <v>54</v>
      </c>
      <c r="C1267" t="inlineStr">
        <is>
          <t>POS</t>
        </is>
      </c>
      <c r="D1267" t="inlineStr">
        <is>
          <t>Mỹ</t>
        </is>
      </c>
      <c r="E1267" t="inlineStr">
        <is>
          <t>Âm thanh</t>
        </is>
      </c>
      <c r="F1267" t="n">
        <v>592</v>
      </c>
      <c r="G1267" t="n">
        <v>0</v>
      </c>
    </row>
    <row r="1268">
      <c r="A1268" t="n">
        <v>201606</v>
      </c>
      <c r="B1268" t="n">
        <v>54</v>
      </c>
      <c r="C1268" t="inlineStr">
        <is>
          <t>POS</t>
        </is>
      </c>
      <c r="D1268" t="inlineStr">
        <is>
          <t>Mỹ</t>
        </is>
      </c>
      <c r="E1268" t="inlineStr">
        <is>
          <t>Điện thoại</t>
        </is>
      </c>
      <c r="F1268" t="n">
        <v>1834</v>
      </c>
      <c r="G1268" t="n">
        <v>0</v>
      </c>
    </row>
    <row r="1269">
      <c r="A1269" t="n">
        <v>201606</v>
      </c>
      <c r="B1269" t="n">
        <v>54</v>
      </c>
      <c r="C1269" t="inlineStr">
        <is>
          <t>POS</t>
        </is>
      </c>
      <c r="D1269" t="inlineStr">
        <is>
          <t>Mỹ</t>
        </is>
      </c>
      <c r="E1269" t="inlineStr">
        <is>
          <t>Máy tính</t>
        </is>
      </c>
      <c r="F1269" t="n">
        <v>1467</v>
      </c>
      <c r="G1269" t="n">
        <v>0</v>
      </c>
    </row>
    <row r="1270">
      <c r="A1270" t="n">
        <v>201606</v>
      </c>
      <c r="B1270" t="n">
        <v>54</v>
      </c>
      <c r="C1270" t="inlineStr">
        <is>
          <t>POS</t>
        </is>
      </c>
      <c r="D1270" t="inlineStr">
        <is>
          <t>Mỹ</t>
        </is>
      </c>
      <c r="E1270" t="inlineStr">
        <is>
          <t>Game &amp; Đồ chơi</t>
        </is>
      </c>
      <c r="F1270" t="n">
        <v>43</v>
      </c>
      <c r="G1270" t="n">
        <v>0</v>
      </c>
    </row>
    <row r="1271">
      <c r="A1271" t="n">
        <v>201606</v>
      </c>
      <c r="B1271" t="n">
        <v>54</v>
      </c>
      <c r="C1271" t="inlineStr">
        <is>
          <t>POS</t>
        </is>
      </c>
      <c r="D1271" t="inlineStr">
        <is>
          <t>Mỹ</t>
        </is>
      </c>
      <c r="E1271" t="inlineStr">
        <is>
          <t>Gia dụng</t>
        </is>
      </c>
      <c r="F1271" t="n">
        <v>2269.77</v>
      </c>
      <c r="G1271" t="n">
        <v>44.97</v>
      </c>
    </row>
    <row r="1272">
      <c r="A1272" t="n">
        <v>201606</v>
      </c>
      <c r="B1272" t="n">
        <v>54</v>
      </c>
      <c r="C1272" t="inlineStr">
        <is>
          <t>POS</t>
        </is>
      </c>
      <c r="D1272" t="inlineStr">
        <is>
          <t>Mỹ</t>
        </is>
      </c>
      <c r="E1272" t="inlineStr">
        <is>
          <t>Nhạc, phim, sách nói</t>
        </is>
      </c>
      <c r="F1272" t="n">
        <v>470.61</v>
      </c>
      <c r="G1272" t="n">
        <v>0</v>
      </c>
    </row>
    <row r="1273">
      <c r="A1273" t="n">
        <v>201606</v>
      </c>
      <c r="B1273" t="n">
        <v>54</v>
      </c>
      <c r="C1273" t="inlineStr">
        <is>
          <t>POS</t>
        </is>
      </c>
      <c r="D1273" t="inlineStr">
        <is>
          <t>Mỹ</t>
        </is>
      </c>
      <c r="E1273" t="inlineStr">
        <is>
          <t>TV &amp; Video</t>
        </is>
      </c>
      <c r="F1273" t="n">
        <v>338</v>
      </c>
      <c r="G1273" t="n">
        <v>0</v>
      </c>
    </row>
    <row r="1274">
      <c r="A1274" t="n">
        <v>201606</v>
      </c>
      <c r="B1274" t="n">
        <v>55</v>
      </c>
      <c r="C1274" t="inlineStr">
        <is>
          <t>POS</t>
        </is>
      </c>
      <c r="D1274" t="inlineStr">
        <is>
          <t>Mỹ</t>
        </is>
      </c>
      <c r="E1274" t="inlineStr">
        <is>
          <t>Máy ảnh</t>
        </is>
      </c>
      <c r="F1274" t="n">
        <v>1142</v>
      </c>
      <c r="G1274" t="n">
        <v>1124</v>
      </c>
    </row>
    <row r="1275">
      <c r="A1275" t="n">
        <v>201606</v>
      </c>
      <c r="B1275" t="n">
        <v>55</v>
      </c>
      <c r="C1275" t="inlineStr">
        <is>
          <t>POS</t>
        </is>
      </c>
      <c r="D1275" t="inlineStr">
        <is>
          <t>Mỹ</t>
        </is>
      </c>
      <c r="E1275" t="inlineStr">
        <is>
          <t>Máy tính</t>
        </is>
      </c>
      <c r="F1275" t="n">
        <v>2778.6</v>
      </c>
      <c r="G1275" t="n">
        <v>0</v>
      </c>
    </row>
    <row r="1276">
      <c r="A1276" t="n">
        <v>201606</v>
      </c>
      <c r="B1276" t="n">
        <v>55</v>
      </c>
      <c r="C1276" t="inlineStr">
        <is>
          <t>POS</t>
        </is>
      </c>
      <c r="D1276" t="inlineStr">
        <is>
          <t>Mỹ</t>
        </is>
      </c>
      <c r="E1276" t="inlineStr">
        <is>
          <t>Game &amp; Đồ chơi</t>
        </is>
      </c>
      <c r="F1276" t="n">
        <v>0</v>
      </c>
      <c r="G1276" t="n">
        <v>43</v>
      </c>
    </row>
    <row r="1277">
      <c r="A1277" t="n">
        <v>201606</v>
      </c>
      <c r="B1277" t="n">
        <v>55</v>
      </c>
      <c r="C1277" t="inlineStr">
        <is>
          <t>POS</t>
        </is>
      </c>
      <c r="D1277" t="inlineStr">
        <is>
          <t>Mỹ</t>
        </is>
      </c>
      <c r="E1277" t="inlineStr">
        <is>
          <t>Gia dụng</t>
        </is>
      </c>
      <c r="F1277" t="n">
        <v>2944.99</v>
      </c>
      <c r="G1277" t="n">
        <v>0</v>
      </c>
    </row>
    <row r="1278">
      <c r="A1278" t="n">
        <v>201606</v>
      </c>
      <c r="B1278" t="n">
        <v>55</v>
      </c>
      <c r="C1278" t="inlineStr">
        <is>
          <t>POS</t>
        </is>
      </c>
      <c r="D1278" t="inlineStr">
        <is>
          <t>Mỹ</t>
        </is>
      </c>
      <c r="E1278" t="inlineStr">
        <is>
          <t>Nhạc, phim, sách nói</t>
        </is>
      </c>
      <c r="F1278" t="n">
        <v>2530.22</v>
      </c>
      <c r="G1278" t="n">
        <v>0</v>
      </c>
    </row>
    <row r="1279">
      <c r="A1279" t="n">
        <v>201606</v>
      </c>
      <c r="B1279" t="n">
        <v>55</v>
      </c>
      <c r="C1279" t="inlineStr">
        <is>
          <t>POS</t>
        </is>
      </c>
      <c r="D1279" t="inlineStr">
        <is>
          <t>Mỹ</t>
        </is>
      </c>
      <c r="E1279" t="inlineStr">
        <is>
          <t>TV &amp; Video</t>
        </is>
      </c>
      <c r="F1279" t="n">
        <v>1742.95</v>
      </c>
      <c r="G1279" t="n">
        <v>0</v>
      </c>
    </row>
    <row r="1280">
      <c r="A1280" t="n">
        <v>201606</v>
      </c>
      <c r="B1280" t="n">
        <v>56</v>
      </c>
      <c r="C1280" t="inlineStr">
        <is>
          <t>POS</t>
        </is>
      </c>
      <c r="D1280" t="inlineStr">
        <is>
          <t>Mỹ</t>
        </is>
      </c>
      <c r="E1280" t="inlineStr">
        <is>
          <t>Máy ảnh</t>
        </is>
      </c>
      <c r="F1280" t="n">
        <v>14.99</v>
      </c>
      <c r="G1280" t="n">
        <v>0</v>
      </c>
    </row>
    <row r="1281">
      <c r="A1281" t="n">
        <v>201606</v>
      </c>
      <c r="B1281" t="n">
        <v>56</v>
      </c>
      <c r="C1281" t="inlineStr">
        <is>
          <t>POS</t>
        </is>
      </c>
      <c r="D1281" t="inlineStr">
        <is>
          <t>Mỹ</t>
        </is>
      </c>
      <c r="E1281" t="inlineStr">
        <is>
          <t>Điện thoại</t>
        </is>
      </c>
      <c r="F1281" t="n">
        <v>268</v>
      </c>
      <c r="G1281" t="n">
        <v>0</v>
      </c>
    </row>
    <row r="1282">
      <c r="A1282" t="n">
        <v>201606</v>
      </c>
      <c r="B1282" t="n">
        <v>56</v>
      </c>
      <c r="C1282" t="inlineStr">
        <is>
          <t>POS</t>
        </is>
      </c>
      <c r="D1282" t="inlineStr">
        <is>
          <t>Mỹ</t>
        </is>
      </c>
      <c r="E1282" t="inlineStr">
        <is>
          <t>Gia dụng</t>
        </is>
      </c>
      <c r="F1282" t="n">
        <v>389.7</v>
      </c>
      <c r="G1282" t="n">
        <v>0</v>
      </c>
    </row>
    <row r="1283">
      <c r="A1283" t="n">
        <v>201606</v>
      </c>
      <c r="B1283" t="n">
        <v>56</v>
      </c>
      <c r="C1283" t="inlineStr">
        <is>
          <t>POS</t>
        </is>
      </c>
      <c r="D1283" t="inlineStr">
        <is>
          <t>Mỹ</t>
        </is>
      </c>
      <c r="E1283" t="inlineStr">
        <is>
          <t>Nhạc, phim, sách nói</t>
        </is>
      </c>
      <c r="F1283" t="n">
        <v>343.37</v>
      </c>
      <c r="G1283" t="n">
        <v>0</v>
      </c>
    </row>
    <row r="1284">
      <c r="A1284" t="n">
        <v>201606</v>
      </c>
      <c r="B1284" t="n">
        <v>56</v>
      </c>
      <c r="C1284" t="inlineStr">
        <is>
          <t>POS</t>
        </is>
      </c>
      <c r="D1284" t="inlineStr">
        <is>
          <t>Mỹ</t>
        </is>
      </c>
      <c r="E1284" t="inlineStr">
        <is>
          <t>TV &amp; Video</t>
        </is>
      </c>
      <c r="F1284" t="n">
        <v>398</v>
      </c>
      <c r="G1284" t="n">
        <v>0</v>
      </c>
    </row>
    <row r="1285">
      <c r="A1285" t="n">
        <v>201606</v>
      </c>
      <c r="B1285" t="n">
        <v>57</v>
      </c>
      <c r="C1285" t="inlineStr">
        <is>
          <t>POS</t>
        </is>
      </c>
      <c r="D1285" t="inlineStr">
        <is>
          <t>Mỹ</t>
        </is>
      </c>
      <c r="E1285" t="inlineStr">
        <is>
          <t>Âm thanh</t>
        </is>
      </c>
      <c r="F1285" t="n">
        <v>439.95</v>
      </c>
      <c r="G1285" t="n">
        <v>0</v>
      </c>
    </row>
    <row r="1286">
      <c r="A1286" t="n">
        <v>201606</v>
      </c>
      <c r="B1286" t="n">
        <v>57</v>
      </c>
      <c r="C1286" t="inlineStr">
        <is>
          <t>POS</t>
        </is>
      </c>
      <c r="D1286" t="inlineStr">
        <is>
          <t>Mỹ</t>
        </is>
      </c>
      <c r="E1286" t="inlineStr">
        <is>
          <t>Máy ảnh</t>
        </is>
      </c>
      <c r="F1286" t="n">
        <v>600</v>
      </c>
      <c r="G1286" t="n">
        <v>0</v>
      </c>
    </row>
    <row r="1287">
      <c r="A1287" t="n">
        <v>201606</v>
      </c>
      <c r="B1287" t="n">
        <v>57</v>
      </c>
      <c r="C1287" t="inlineStr">
        <is>
          <t>POS</t>
        </is>
      </c>
      <c r="D1287" t="inlineStr">
        <is>
          <t>Mỹ</t>
        </is>
      </c>
      <c r="E1287" t="inlineStr">
        <is>
          <t>Điện thoại</t>
        </is>
      </c>
      <c r="F1287" t="n">
        <v>199.96</v>
      </c>
      <c r="G1287" t="n">
        <v>0</v>
      </c>
    </row>
    <row r="1288">
      <c r="A1288" t="n">
        <v>201606</v>
      </c>
      <c r="B1288" t="n">
        <v>57</v>
      </c>
      <c r="C1288" t="inlineStr">
        <is>
          <t>POS</t>
        </is>
      </c>
      <c r="D1288" t="inlineStr">
        <is>
          <t>Mỹ</t>
        </is>
      </c>
      <c r="E1288" t="inlineStr">
        <is>
          <t>Máy tính</t>
        </is>
      </c>
      <c r="F1288" t="n">
        <v>4043.1</v>
      </c>
      <c r="G1288" t="n">
        <v>118</v>
      </c>
    </row>
    <row r="1289">
      <c r="A1289" t="n">
        <v>201606</v>
      </c>
      <c r="B1289" t="n">
        <v>57</v>
      </c>
      <c r="C1289" t="inlineStr">
        <is>
          <t>POS</t>
        </is>
      </c>
      <c r="D1289" t="inlineStr">
        <is>
          <t>Mỹ</t>
        </is>
      </c>
      <c r="E1289" t="inlineStr">
        <is>
          <t>Game &amp; Đồ chơi</t>
        </is>
      </c>
      <c r="F1289" t="n">
        <v>192</v>
      </c>
      <c r="G1289" t="n">
        <v>0</v>
      </c>
    </row>
    <row r="1290">
      <c r="A1290" t="n">
        <v>201606</v>
      </c>
      <c r="B1290" t="n">
        <v>57</v>
      </c>
      <c r="C1290" t="inlineStr">
        <is>
          <t>POS</t>
        </is>
      </c>
      <c r="D1290" t="inlineStr">
        <is>
          <t>Mỹ</t>
        </is>
      </c>
      <c r="E1290" t="inlineStr">
        <is>
          <t>Gia dụng</t>
        </is>
      </c>
      <c r="F1290" t="n">
        <v>199.98</v>
      </c>
      <c r="G1290" t="n">
        <v>0</v>
      </c>
    </row>
    <row r="1291">
      <c r="A1291" t="n">
        <v>201606</v>
      </c>
      <c r="B1291" t="n">
        <v>57</v>
      </c>
      <c r="C1291" t="inlineStr">
        <is>
          <t>POS</t>
        </is>
      </c>
      <c r="D1291" t="inlineStr">
        <is>
          <t>Mỹ</t>
        </is>
      </c>
      <c r="E1291" t="inlineStr">
        <is>
          <t>Nhạc, phim, sách nói</t>
        </is>
      </c>
      <c r="F1291" t="n">
        <v>1731.86</v>
      </c>
      <c r="G1291" t="n">
        <v>0</v>
      </c>
    </row>
    <row r="1292">
      <c r="A1292" t="n">
        <v>201606</v>
      </c>
      <c r="B1292" t="n">
        <v>59</v>
      </c>
      <c r="C1292" t="inlineStr">
        <is>
          <t>POS</t>
        </is>
      </c>
      <c r="D1292" t="inlineStr">
        <is>
          <t>Mỹ</t>
        </is>
      </c>
      <c r="E1292" t="inlineStr">
        <is>
          <t>Âm thanh</t>
        </is>
      </c>
      <c r="F1292" t="n">
        <v>1131.6</v>
      </c>
      <c r="G1292" t="n">
        <v>0</v>
      </c>
    </row>
    <row r="1293">
      <c r="A1293" t="n">
        <v>201606</v>
      </c>
      <c r="B1293" t="n">
        <v>59</v>
      </c>
      <c r="C1293" t="inlineStr">
        <is>
          <t>POS</t>
        </is>
      </c>
      <c r="D1293" t="inlineStr">
        <is>
          <t>Mỹ</t>
        </is>
      </c>
      <c r="E1293" t="inlineStr">
        <is>
          <t>Máy ảnh</t>
        </is>
      </c>
      <c r="F1293" t="n">
        <v>6615</v>
      </c>
      <c r="G1293" t="n">
        <v>0</v>
      </c>
    </row>
    <row r="1294">
      <c r="A1294" t="n">
        <v>201606</v>
      </c>
      <c r="B1294" t="n">
        <v>59</v>
      </c>
      <c r="C1294" t="inlineStr">
        <is>
          <t>POS</t>
        </is>
      </c>
      <c r="D1294" t="inlineStr">
        <is>
          <t>Mỹ</t>
        </is>
      </c>
      <c r="E1294" t="inlineStr">
        <is>
          <t>Điện thoại</t>
        </is>
      </c>
      <c r="F1294" t="n">
        <v>607.1900000000001</v>
      </c>
      <c r="G1294" t="n">
        <v>0</v>
      </c>
    </row>
    <row r="1295">
      <c r="A1295" t="n">
        <v>201606</v>
      </c>
      <c r="B1295" t="n">
        <v>59</v>
      </c>
      <c r="C1295" t="inlineStr">
        <is>
          <t>POS</t>
        </is>
      </c>
      <c r="D1295" t="inlineStr">
        <is>
          <t>Mỹ</t>
        </is>
      </c>
      <c r="E1295" t="inlineStr">
        <is>
          <t>Máy tính</t>
        </is>
      </c>
      <c r="F1295" t="n">
        <v>169</v>
      </c>
      <c r="G1295" t="n">
        <v>0</v>
      </c>
    </row>
    <row r="1296">
      <c r="A1296" t="n">
        <v>201606</v>
      </c>
      <c r="B1296" t="n">
        <v>59</v>
      </c>
      <c r="C1296" t="inlineStr">
        <is>
          <t>POS</t>
        </is>
      </c>
      <c r="D1296" t="inlineStr">
        <is>
          <t>Mỹ</t>
        </is>
      </c>
      <c r="E1296" t="inlineStr">
        <is>
          <t>Game &amp; Đồ chơi</t>
        </is>
      </c>
      <c r="F1296" t="n">
        <v>45.98</v>
      </c>
      <c r="G1296" t="n">
        <v>0</v>
      </c>
    </row>
    <row r="1297">
      <c r="A1297" t="n">
        <v>201606</v>
      </c>
      <c r="B1297" t="n">
        <v>59</v>
      </c>
      <c r="C1297" t="inlineStr">
        <is>
          <t>POS</t>
        </is>
      </c>
      <c r="D1297" t="inlineStr">
        <is>
          <t>Mỹ</t>
        </is>
      </c>
      <c r="E1297" t="inlineStr">
        <is>
          <t>Gia dụng</t>
        </is>
      </c>
      <c r="F1297" t="n">
        <v>189.98</v>
      </c>
      <c r="G1297" t="n">
        <v>0</v>
      </c>
    </row>
    <row r="1298">
      <c r="A1298" t="n">
        <v>201606</v>
      </c>
      <c r="B1298" t="n">
        <v>59</v>
      </c>
      <c r="C1298" t="inlineStr">
        <is>
          <t>POS</t>
        </is>
      </c>
      <c r="D1298" t="inlineStr">
        <is>
          <t>Mỹ</t>
        </is>
      </c>
      <c r="E1298" t="inlineStr">
        <is>
          <t>TV &amp; Video</t>
        </is>
      </c>
      <c r="F1298" t="n">
        <v>3617.4</v>
      </c>
      <c r="G1298" t="n">
        <v>0</v>
      </c>
    </row>
    <row r="1299">
      <c r="A1299" t="n">
        <v>201606</v>
      </c>
      <c r="B1299" t="n">
        <v>61</v>
      </c>
      <c r="C1299" t="inlineStr">
        <is>
          <t>POS</t>
        </is>
      </c>
      <c r="D1299" t="inlineStr">
        <is>
          <t>Mỹ</t>
        </is>
      </c>
      <c r="E1299" t="inlineStr">
        <is>
          <t>Âm thanh</t>
        </is>
      </c>
      <c r="F1299" t="n">
        <v>317.03</v>
      </c>
      <c r="G1299" t="n">
        <v>0</v>
      </c>
    </row>
    <row r="1300">
      <c r="A1300" t="n">
        <v>201606</v>
      </c>
      <c r="B1300" t="n">
        <v>61</v>
      </c>
      <c r="C1300" t="inlineStr">
        <is>
          <t>POS</t>
        </is>
      </c>
      <c r="D1300" t="inlineStr">
        <is>
          <t>Mỹ</t>
        </is>
      </c>
      <c r="E1300" t="inlineStr">
        <is>
          <t>Máy ảnh</t>
        </is>
      </c>
      <c r="F1300" t="n">
        <v>627</v>
      </c>
      <c r="G1300" t="n">
        <v>0</v>
      </c>
    </row>
    <row r="1301">
      <c r="A1301" t="n">
        <v>201606</v>
      </c>
      <c r="B1301" t="n">
        <v>61</v>
      </c>
      <c r="C1301" t="inlineStr">
        <is>
          <t>POS</t>
        </is>
      </c>
      <c r="D1301" t="inlineStr">
        <is>
          <t>Mỹ</t>
        </is>
      </c>
      <c r="E1301" t="inlineStr">
        <is>
          <t>Điện thoại</t>
        </is>
      </c>
      <c r="F1301" t="n">
        <v>1374</v>
      </c>
      <c r="G1301" t="n">
        <v>0</v>
      </c>
    </row>
    <row r="1302">
      <c r="A1302" t="n">
        <v>201606</v>
      </c>
      <c r="B1302" t="n">
        <v>61</v>
      </c>
      <c r="C1302" t="inlineStr">
        <is>
          <t>POS</t>
        </is>
      </c>
      <c r="D1302" t="inlineStr">
        <is>
          <t>Mỹ</t>
        </is>
      </c>
      <c r="E1302" t="inlineStr">
        <is>
          <t>Máy tính</t>
        </is>
      </c>
      <c r="F1302" t="n">
        <v>1349.5</v>
      </c>
      <c r="G1302" t="n">
        <v>0</v>
      </c>
    </row>
    <row r="1303">
      <c r="A1303" t="n">
        <v>201606</v>
      </c>
      <c r="B1303" t="n">
        <v>61</v>
      </c>
      <c r="C1303" t="inlineStr">
        <is>
          <t>POS</t>
        </is>
      </c>
      <c r="D1303" t="inlineStr">
        <is>
          <t>Mỹ</t>
        </is>
      </c>
      <c r="E1303" t="inlineStr">
        <is>
          <t>Game &amp; Đồ chơi</t>
        </is>
      </c>
      <c r="F1303" t="n">
        <v>928.73</v>
      </c>
      <c r="G1303" t="n">
        <v>0</v>
      </c>
    </row>
    <row r="1304">
      <c r="A1304" t="n">
        <v>201606</v>
      </c>
      <c r="B1304" t="n">
        <v>61</v>
      </c>
      <c r="C1304" t="inlineStr">
        <is>
          <t>POS</t>
        </is>
      </c>
      <c r="D1304" t="inlineStr">
        <is>
          <t>Mỹ</t>
        </is>
      </c>
      <c r="E1304" t="inlineStr">
        <is>
          <t>Gia dụng</t>
        </is>
      </c>
      <c r="F1304" t="n">
        <v>4975.57</v>
      </c>
      <c r="G1304" t="n">
        <v>0</v>
      </c>
    </row>
    <row r="1305">
      <c r="A1305" t="n">
        <v>201606</v>
      </c>
      <c r="B1305" t="n">
        <v>61</v>
      </c>
      <c r="C1305" t="inlineStr">
        <is>
          <t>POS</t>
        </is>
      </c>
      <c r="D1305" t="inlineStr">
        <is>
          <t>Mỹ</t>
        </is>
      </c>
      <c r="E1305" t="inlineStr">
        <is>
          <t>Nhạc, phim, sách nói</t>
        </is>
      </c>
      <c r="F1305" t="n">
        <v>537.9</v>
      </c>
      <c r="G1305" t="n">
        <v>0</v>
      </c>
    </row>
    <row r="1306">
      <c r="A1306" t="n">
        <v>201606</v>
      </c>
      <c r="B1306" t="n">
        <v>61</v>
      </c>
      <c r="C1306" t="inlineStr">
        <is>
          <t>POS</t>
        </is>
      </c>
      <c r="D1306" t="inlineStr">
        <is>
          <t>Mỹ</t>
        </is>
      </c>
      <c r="E1306" t="inlineStr">
        <is>
          <t>TV &amp; Video</t>
        </is>
      </c>
      <c r="F1306" t="n">
        <v>3949.84</v>
      </c>
      <c r="G1306" t="n">
        <v>0</v>
      </c>
    </row>
    <row r="1307">
      <c r="A1307" t="n">
        <v>201606</v>
      </c>
      <c r="B1307" t="n">
        <v>63</v>
      </c>
      <c r="C1307" t="inlineStr">
        <is>
          <t>POS</t>
        </is>
      </c>
      <c r="D1307" t="inlineStr">
        <is>
          <t>Mỹ</t>
        </is>
      </c>
      <c r="E1307" t="inlineStr">
        <is>
          <t>Âm thanh</t>
        </is>
      </c>
      <c r="F1307" t="n">
        <v>664.14</v>
      </c>
      <c r="G1307" t="n">
        <v>439.8</v>
      </c>
    </row>
    <row r="1308">
      <c r="A1308" t="n">
        <v>201606</v>
      </c>
      <c r="B1308" t="n">
        <v>63</v>
      </c>
      <c r="C1308" t="inlineStr">
        <is>
          <t>POS</t>
        </is>
      </c>
      <c r="D1308" t="inlineStr">
        <is>
          <t>Mỹ</t>
        </is>
      </c>
      <c r="E1308" t="inlineStr">
        <is>
          <t>Điện thoại</t>
        </is>
      </c>
      <c r="F1308" t="n">
        <v>791</v>
      </c>
      <c r="G1308" t="n">
        <v>0</v>
      </c>
    </row>
    <row r="1309">
      <c r="A1309" t="n">
        <v>201606</v>
      </c>
      <c r="B1309" t="n">
        <v>63</v>
      </c>
      <c r="C1309" t="inlineStr">
        <is>
          <t>POS</t>
        </is>
      </c>
      <c r="D1309" t="inlineStr">
        <is>
          <t>Mỹ</t>
        </is>
      </c>
      <c r="E1309" t="inlineStr">
        <is>
          <t>Gia dụng</t>
        </is>
      </c>
      <c r="F1309" t="n">
        <v>16289.41</v>
      </c>
      <c r="G1309" t="n">
        <v>0</v>
      </c>
    </row>
    <row r="1310">
      <c r="A1310" t="n">
        <v>201606</v>
      </c>
      <c r="B1310" t="n">
        <v>63</v>
      </c>
      <c r="C1310" t="inlineStr">
        <is>
          <t>POS</t>
        </is>
      </c>
      <c r="D1310" t="inlineStr">
        <is>
          <t>Mỹ</t>
        </is>
      </c>
      <c r="E1310" t="inlineStr">
        <is>
          <t>Nhạc, phim, sách nói</t>
        </is>
      </c>
      <c r="F1310" t="n">
        <v>1832.92</v>
      </c>
      <c r="G1310" t="n">
        <v>0</v>
      </c>
    </row>
    <row r="1311">
      <c r="A1311" t="n">
        <v>201606</v>
      </c>
      <c r="B1311" t="n">
        <v>63</v>
      </c>
      <c r="C1311" t="inlineStr">
        <is>
          <t>POS</t>
        </is>
      </c>
      <c r="D1311" t="inlineStr">
        <is>
          <t>Mỹ</t>
        </is>
      </c>
      <c r="E1311" t="inlineStr">
        <is>
          <t>TV &amp; Video</t>
        </is>
      </c>
      <c r="F1311" t="n">
        <v>817.99</v>
      </c>
      <c r="G1311" t="n">
        <v>299.99</v>
      </c>
    </row>
    <row r="1312">
      <c r="A1312" t="n">
        <v>201606</v>
      </c>
      <c r="B1312" t="n">
        <v>64</v>
      </c>
      <c r="C1312" t="inlineStr">
        <is>
          <t>POS</t>
        </is>
      </c>
      <c r="D1312" t="inlineStr">
        <is>
          <t>Mỹ</t>
        </is>
      </c>
      <c r="E1312" t="inlineStr">
        <is>
          <t>Âm thanh</t>
        </is>
      </c>
      <c r="F1312" t="n">
        <v>21.57</v>
      </c>
      <c r="G1312" t="n">
        <v>0</v>
      </c>
    </row>
    <row r="1313">
      <c r="A1313" t="n">
        <v>201606</v>
      </c>
      <c r="B1313" t="n">
        <v>64</v>
      </c>
      <c r="C1313" t="inlineStr">
        <is>
          <t>POS</t>
        </is>
      </c>
      <c r="D1313" t="inlineStr">
        <is>
          <t>Mỹ</t>
        </is>
      </c>
      <c r="E1313" t="inlineStr">
        <is>
          <t>Máy ảnh</t>
        </is>
      </c>
      <c r="F1313" t="n">
        <v>7640</v>
      </c>
      <c r="G1313" t="n">
        <v>0</v>
      </c>
    </row>
    <row r="1314">
      <c r="A1314" t="n">
        <v>201606</v>
      </c>
      <c r="B1314" t="n">
        <v>64</v>
      </c>
      <c r="C1314" t="inlineStr">
        <is>
          <t>POS</t>
        </is>
      </c>
      <c r="D1314" t="inlineStr">
        <is>
          <t>Mỹ</t>
        </is>
      </c>
      <c r="E1314" t="inlineStr">
        <is>
          <t>Máy tính</t>
        </is>
      </c>
      <c r="F1314" t="n">
        <v>55</v>
      </c>
      <c r="G1314" t="n">
        <v>0</v>
      </c>
    </row>
    <row r="1315">
      <c r="A1315" t="n">
        <v>201606</v>
      </c>
      <c r="B1315" t="n">
        <v>64</v>
      </c>
      <c r="C1315" t="inlineStr">
        <is>
          <t>POS</t>
        </is>
      </c>
      <c r="D1315" t="inlineStr">
        <is>
          <t>Mỹ</t>
        </is>
      </c>
      <c r="E1315" t="inlineStr">
        <is>
          <t>Game &amp; Đồ chơi</t>
        </is>
      </c>
      <c r="F1315" t="n">
        <v>302.16</v>
      </c>
      <c r="G1315" t="n">
        <v>0</v>
      </c>
    </row>
    <row r="1316">
      <c r="A1316" t="n">
        <v>201606</v>
      </c>
      <c r="B1316" t="n">
        <v>64</v>
      </c>
      <c r="C1316" t="inlineStr">
        <is>
          <t>POS</t>
        </is>
      </c>
      <c r="D1316" t="inlineStr">
        <is>
          <t>Mỹ</t>
        </is>
      </c>
      <c r="E1316" t="inlineStr">
        <is>
          <t>Gia dụng</t>
        </is>
      </c>
      <c r="F1316" t="n">
        <v>665.9400000000001</v>
      </c>
      <c r="G1316" t="n">
        <v>0</v>
      </c>
    </row>
    <row r="1317">
      <c r="A1317" t="n">
        <v>201606</v>
      </c>
      <c r="B1317" t="n">
        <v>64</v>
      </c>
      <c r="C1317" t="inlineStr">
        <is>
          <t>POS</t>
        </is>
      </c>
      <c r="D1317" t="inlineStr">
        <is>
          <t>Mỹ</t>
        </is>
      </c>
      <c r="E1317" t="inlineStr">
        <is>
          <t>Nhạc, phim, sách nói</t>
        </is>
      </c>
      <c r="F1317" t="n">
        <v>1369.93</v>
      </c>
      <c r="G1317" t="n">
        <v>0</v>
      </c>
    </row>
    <row r="1318">
      <c r="A1318" t="n">
        <v>201606</v>
      </c>
      <c r="B1318" t="n">
        <v>64</v>
      </c>
      <c r="C1318" t="inlineStr">
        <is>
          <t>POS</t>
        </is>
      </c>
      <c r="D1318" t="inlineStr">
        <is>
          <t>Mỹ</t>
        </is>
      </c>
      <c r="E1318" t="inlineStr">
        <is>
          <t>TV &amp; Video</t>
        </is>
      </c>
      <c r="F1318" t="n">
        <v>1770.36</v>
      </c>
      <c r="G1318" t="n">
        <v>0</v>
      </c>
    </row>
    <row r="1319">
      <c r="A1319" t="n">
        <v>201606</v>
      </c>
      <c r="B1319" t="n">
        <v>65</v>
      </c>
      <c r="C1319" t="inlineStr">
        <is>
          <t>POS</t>
        </is>
      </c>
      <c r="D1319" t="inlineStr">
        <is>
          <t>Mỹ</t>
        </is>
      </c>
      <c r="E1319" t="inlineStr">
        <is>
          <t>Âm thanh</t>
        </is>
      </c>
      <c r="F1319" t="n">
        <v>299.98</v>
      </c>
      <c r="G1319" t="n">
        <v>0</v>
      </c>
    </row>
    <row r="1320">
      <c r="A1320" t="n">
        <v>201606</v>
      </c>
      <c r="B1320" t="n">
        <v>65</v>
      </c>
      <c r="C1320" t="inlineStr">
        <is>
          <t>POS</t>
        </is>
      </c>
      <c r="D1320" t="inlineStr">
        <is>
          <t>Mỹ</t>
        </is>
      </c>
      <c r="E1320" t="inlineStr">
        <is>
          <t>Máy ảnh</t>
        </is>
      </c>
      <c r="F1320" t="n">
        <v>2404.3</v>
      </c>
      <c r="G1320" t="n">
        <v>0</v>
      </c>
    </row>
    <row r="1321">
      <c r="A1321" t="n">
        <v>201606</v>
      </c>
      <c r="B1321" t="n">
        <v>65</v>
      </c>
      <c r="C1321" t="inlineStr">
        <is>
          <t>POS</t>
        </is>
      </c>
      <c r="D1321" t="inlineStr">
        <is>
          <t>Mỹ</t>
        </is>
      </c>
      <c r="E1321" t="inlineStr">
        <is>
          <t>Điện thoại</t>
        </is>
      </c>
      <c r="F1321" t="n">
        <v>3240.06</v>
      </c>
      <c r="G1321" t="n">
        <v>0</v>
      </c>
    </row>
    <row r="1322">
      <c r="A1322" t="n">
        <v>201606</v>
      </c>
      <c r="B1322" t="n">
        <v>65</v>
      </c>
      <c r="C1322" t="inlineStr">
        <is>
          <t>POS</t>
        </is>
      </c>
      <c r="D1322" t="inlineStr">
        <is>
          <t>Mỹ</t>
        </is>
      </c>
      <c r="E1322" t="inlineStr">
        <is>
          <t>Máy tính</t>
        </is>
      </c>
      <c r="F1322" t="n">
        <v>6144.85</v>
      </c>
      <c r="G1322" t="n">
        <v>0</v>
      </c>
    </row>
    <row r="1323">
      <c r="A1323" t="n">
        <v>201606</v>
      </c>
      <c r="B1323" t="n">
        <v>65</v>
      </c>
      <c r="C1323" t="inlineStr">
        <is>
          <t>POS</t>
        </is>
      </c>
      <c r="D1323" t="inlineStr">
        <is>
          <t>Mỹ</t>
        </is>
      </c>
      <c r="E1323" t="inlineStr">
        <is>
          <t>Gia dụng</t>
        </is>
      </c>
      <c r="F1323" t="n">
        <v>2587.93</v>
      </c>
      <c r="G1323" t="n">
        <v>0</v>
      </c>
    </row>
    <row r="1324">
      <c r="A1324" t="n">
        <v>201606</v>
      </c>
      <c r="B1324" t="n">
        <v>65</v>
      </c>
      <c r="C1324" t="inlineStr">
        <is>
          <t>POS</t>
        </is>
      </c>
      <c r="D1324" t="inlineStr">
        <is>
          <t>Mỹ</t>
        </is>
      </c>
      <c r="E1324" t="inlineStr">
        <is>
          <t>Nhạc, phim, sách nói</t>
        </is>
      </c>
      <c r="F1324" t="n">
        <v>137.34</v>
      </c>
      <c r="G1324" t="n">
        <v>0</v>
      </c>
    </row>
    <row r="1325">
      <c r="A1325" t="n">
        <v>201606</v>
      </c>
      <c r="B1325" t="n">
        <v>66</v>
      </c>
      <c r="C1325" t="inlineStr">
        <is>
          <t>POS</t>
        </is>
      </c>
      <c r="D1325" t="inlineStr">
        <is>
          <t>Mỹ</t>
        </is>
      </c>
      <c r="E1325" t="inlineStr">
        <is>
          <t>Âm thanh</t>
        </is>
      </c>
      <c r="F1325" t="n">
        <v>936</v>
      </c>
      <c r="G1325" t="n">
        <v>0</v>
      </c>
    </row>
    <row r="1326">
      <c r="A1326" t="n">
        <v>201606</v>
      </c>
      <c r="B1326" t="n">
        <v>66</v>
      </c>
      <c r="C1326" t="inlineStr">
        <is>
          <t>POS</t>
        </is>
      </c>
      <c r="D1326" t="inlineStr">
        <is>
          <t>Mỹ</t>
        </is>
      </c>
      <c r="E1326" t="inlineStr">
        <is>
          <t>Máy ảnh</t>
        </is>
      </c>
      <c r="F1326" t="n">
        <v>1136</v>
      </c>
      <c r="G1326" t="n">
        <v>0</v>
      </c>
    </row>
    <row r="1327">
      <c r="A1327" t="n">
        <v>201606</v>
      </c>
      <c r="B1327" t="n">
        <v>66</v>
      </c>
      <c r="C1327" t="inlineStr">
        <is>
          <t>POS</t>
        </is>
      </c>
      <c r="D1327" t="inlineStr">
        <is>
          <t>Mỹ</t>
        </is>
      </c>
      <c r="E1327" t="inlineStr">
        <is>
          <t>Điện thoại</t>
        </is>
      </c>
      <c r="F1327" t="n">
        <v>536</v>
      </c>
      <c r="G1327" t="n">
        <v>0</v>
      </c>
    </row>
    <row r="1328">
      <c r="A1328" t="n">
        <v>201606</v>
      </c>
      <c r="B1328" t="n">
        <v>66</v>
      </c>
      <c r="C1328" t="inlineStr">
        <is>
          <t>POS</t>
        </is>
      </c>
      <c r="D1328" t="inlineStr">
        <is>
          <t>Mỹ</t>
        </is>
      </c>
      <c r="E1328" t="inlineStr">
        <is>
          <t>Gia dụng</t>
        </is>
      </c>
      <c r="F1328" t="n">
        <v>3996</v>
      </c>
      <c r="G1328" t="n">
        <v>0</v>
      </c>
    </row>
    <row r="1329">
      <c r="A1329" t="n">
        <v>201606</v>
      </c>
      <c r="B1329" t="n">
        <v>66</v>
      </c>
      <c r="C1329" t="inlineStr">
        <is>
          <t>POS</t>
        </is>
      </c>
      <c r="D1329" t="inlineStr">
        <is>
          <t>Mỹ</t>
        </is>
      </c>
      <c r="E1329" t="inlineStr">
        <is>
          <t>Nhạc, phim, sách nói</t>
        </is>
      </c>
      <c r="F1329" t="n">
        <v>68.67</v>
      </c>
      <c r="G1329" t="n">
        <v>119.98</v>
      </c>
    </row>
    <row r="1330">
      <c r="A1330" t="n">
        <v>201607</v>
      </c>
      <c r="B1330" t="n">
        <v>0</v>
      </c>
      <c r="C1330" t="inlineStr">
        <is>
          <t>ONLINE</t>
        </is>
      </c>
      <c r="D1330" t="inlineStr">
        <is>
          <t>Online</t>
        </is>
      </c>
      <c r="E1330" t="inlineStr">
        <is>
          <t>Âm thanh</t>
        </is>
      </c>
      <c r="F1330" t="n">
        <v>2509.5</v>
      </c>
      <c r="G1330" t="n">
        <v>299.94</v>
      </c>
    </row>
    <row r="1331">
      <c r="A1331" t="n">
        <v>201607</v>
      </c>
      <c r="B1331" t="n">
        <v>0</v>
      </c>
      <c r="C1331" t="inlineStr">
        <is>
          <t>ONLINE</t>
        </is>
      </c>
      <c r="D1331" t="inlineStr">
        <is>
          <t>Online</t>
        </is>
      </c>
      <c r="E1331" t="inlineStr">
        <is>
          <t>Máy ảnh</t>
        </is>
      </c>
      <c r="F1331" t="n">
        <v>8532.190000000001</v>
      </c>
      <c r="G1331" t="n">
        <v>0</v>
      </c>
    </row>
    <row r="1332">
      <c r="A1332" t="n">
        <v>201607</v>
      </c>
      <c r="B1332" t="n">
        <v>0</v>
      </c>
      <c r="C1332" t="inlineStr">
        <is>
          <t>ONLINE</t>
        </is>
      </c>
      <c r="D1332" t="inlineStr">
        <is>
          <t>Online</t>
        </is>
      </c>
      <c r="E1332" t="inlineStr">
        <is>
          <t>Điện thoại</t>
        </is>
      </c>
      <c r="F1332" t="n">
        <v>4385.45</v>
      </c>
      <c r="G1332" t="n">
        <v>0</v>
      </c>
    </row>
    <row r="1333">
      <c r="A1333" t="n">
        <v>201607</v>
      </c>
      <c r="B1333" t="n">
        <v>0</v>
      </c>
      <c r="C1333" t="inlineStr">
        <is>
          <t>ONLINE</t>
        </is>
      </c>
      <c r="D1333" t="inlineStr">
        <is>
          <t>Online</t>
        </is>
      </c>
      <c r="E1333" t="inlineStr">
        <is>
          <t>Máy tính</t>
        </is>
      </c>
      <c r="F1333" t="n">
        <v>49606.17</v>
      </c>
      <c r="G1333" t="n">
        <v>0</v>
      </c>
    </row>
    <row r="1334">
      <c r="A1334" t="n">
        <v>201607</v>
      </c>
      <c r="B1334" t="n">
        <v>0</v>
      </c>
      <c r="C1334" t="inlineStr">
        <is>
          <t>ONLINE</t>
        </is>
      </c>
      <c r="D1334" t="inlineStr">
        <is>
          <t>Online</t>
        </is>
      </c>
      <c r="E1334" t="inlineStr">
        <is>
          <t>Game &amp; Đồ chơi</t>
        </is>
      </c>
      <c r="F1334" t="n">
        <v>1196.93</v>
      </c>
      <c r="G1334" t="n">
        <v>0</v>
      </c>
    </row>
    <row r="1335">
      <c r="A1335" t="n">
        <v>201607</v>
      </c>
      <c r="B1335" t="n">
        <v>0</v>
      </c>
      <c r="C1335" t="inlineStr">
        <is>
          <t>ONLINE</t>
        </is>
      </c>
      <c r="D1335" t="inlineStr">
        <is>
          <t>Online</t>
        </is>
      </c>
      <c r="E1335" t="inlineStr">
        <is>
          <t>Gia dụng</t>
        </is>
      </c>
      <c r="F1335" t="n">
        <v>19829.47</v>
      </c>
      <c r="G1335" t="n">
        <v>0</v>
      </c>
    </row>
    <row r="1336">
      <c r="A1336" t="n">
        <v>201607</v>
      </c>
      <c r="B1336" t="n">
        <v>0</v>
      </c>
      <c r="C1336" t="inlineStr">
        <is>
          <t>ONLINE</t>
        </is>
      </c>
      <c r="D1336" t="inlineStr">
        <is>
          <t>Online</t>
        </is>
      </c>
      <c r="E1336" t="inlineStr">
        <is>
          <t>Nhạc, phim, sách nói</t>
        </is>
      </c>
      <c r="F1336" t="n">
        <v>9631.26</v>
      </c>
      <c r="G1336" t="n">
        <v>0</v>
      </c>
    </row>
    <row r="1337">
      <c r="A1337" t="n">
        <v>201607</v>
      </c>
      <c r="B1337" t="n">
        <v>0</v>
      </c>
      <c r="C1337" t="inlineStr">
        <is>
          <t>ONLINE</t>
        </is>
      </c>
      <c r="D1337" t="inlineStr">
        <is>
          <t>Online</t>
        </is>
      </c>
      <c r="E1337" t="inlineStr">
        <is>
          <t>TV &amp; Video</t>
        </is>
      </c>
      <c r="F1337" t="n">
        <v>33744.39</v>
      </c>
      <c r="G1337" t="n">
        <v>0</v>
      </c>
    </row>
    <row r="1338">
      <c r="A1338" t="n">
        <v>201607</v>
      </c>
      <c r="B1338" t="n">
        <v>6</v>
      </c>
      <c r="C1338" t="inlineStr">
        <is>
          <t>POS</t>
        </is>
      </c>
      <c r="D1338" t="inlineStr">
        <is>
          <t>Úc</t>
        </is>
      </c>
      <c r="E1338" t="inlineStr">
        <is>
          <t>Máy tính</t>
        </is>
      </c>
      <c r="F1338" t="n">
        <v>2499</v>
      </c>
      <c r="G1338" t="n">
        <v>0</v>
      </c>
    </row>
    <row r="1339">
      <c r="A1339" t="n">
        <v>201607</v>
      </c>
      <c r="B1339" t="n">
        <v>6</v>
      </c>
      <c r="C1339" t="inlineStr">
        <is>
          <t>POS</t>
        </is>
      </c>
      <c r="D1339" t="inlineStr">
        <is>
          <t>Úc</t>
        </is>
      </c>
      <c r="E1339" t="inlineStr">
        <is>
          <t>Gia dụng</t>
        </is>
      </c>
      <c r="F1339" t="n">
        <v>2697</v>
      </c>
      <c r="G1339" t="n">
        <v>0</v>
      </c>
    </row>
    <row r="1340">
      <c r="A1340" t="n">
        <v>201607</v>
      </c>
      <c r="B1340" t="n">
        <v>6</v>
      </c>
      <c r="C1340" t="inlineStr">
        <is>
          <t>POS</t>
        </is>
      </c>
      <c r="D1340" t="inlineStr">
        <is>
          <t>Úc</t>
        </is>
      </c>
      <c r="E1340" t="inlineStr">
        <is>
          <t>Nhạc, phim, sách nói</t>
        </is>
      </c>
      <c r="F1340" t="n">
        <v>779.97</v>
      </c>
      <c r="G1340" t="n">
        <v>0</v>
      </c>
    </row>
    <row r="1341">
      <c r="A1341" t="n">
        <v>201607</v>
      </c>
      <c r="B1341" t="n">
        <v>8</v>
      </c>
      <c r="C1341" t="inlineStr">
        <is>
          <t>POS</t>
        </is>
      </c>
      <c r="D1341" t="inlineStr">
        <is>
          <t>Canada</t>
        </is>
      </c>
      <c r="E1341" t="inlineStr">
        <is>
          <t>Âm thanh</t>
        </is>
      </c>
      <c r="F1341" t="n">
        <v>3231.5</v>
      </c>
      <c r="G1341" t="n">
        <v>0</v>
      </c>
    </row>
    <row r="1342">
      <c r="A1342" t="n">
        <v>201607</v>
      </c>
      <c r="B1342" t="n">
        <v>8</v>
      </c>
      <c r="C1342" t="inlineStr">
        <is>
          <t>POS</t>
        </is>
      </c>
      <c r="D1342" t="inlineStr">
        <is>
          <t>Canada</t>
        </is>
      </c>
      <c r="E1342" t="inlineStr">
        <is>
          <t>Máy ảnh</t>
        </is>
      </c>
      <c r="F1342" t="n">
        <v>2074.98</v>
      </c>
      <c r="G1342" t="n">
        <v>0</v>
      </c>
    </row>
    <row r="1343">
      <c r="A1343" t="n">
        <v>201607</v>
      </c>
      <c r="B1343" t="n">
        <v>8</v>
      </c>
      <c r="C1343" t="inlineStr">
        <is>
          <t>POS</t>
        </is>
      </c>
      <c r="D1343" t="inlineStr">
        <is>
          <t>Canada</t>
        </is>
      </c>
      <c r="E1343" t="inlineStr">
        <is>
          <t>Điện thoại</t>
        </is>
      </c>
      <c r="F1343" t="n">
        <v>1827.96</v>
      </c>
      <c r="G1343" t="n">
        <v>0</v>
      </c>
    </row>
    <row r="1344">
      <c r="A1344" t="n">
        <v>201607</v>
      </c>
      <c r="B1344" t="n">
        <v>8</v>
      </c>
      <c r="C1344" t="inlineStr">
        <is>
          <t>POS</t>
        </is>
      </c>
      <c r="D1344" t="inlineStr">
        <is>
          <t>Canada</t>
        </is>
      </c>
      <c r="E1344" t="inlineStr">
        <is>
          <t>Máy tính</t>
        </is>
      </c>
      <c r="F1344" t="n">
        <v>3162</v>
      </c>
      <c r="G1344" t="n">
        <v>0</v>
      </c>
    </row>
    <row r="1345">
      <c r="A1345" t="n">
        <v>201607</v>
      </c>
      <c r="B1345" t="n">
        <v>8</v>
      </c>
      <c r="C1345" t="inlineStr">
        <is>
          <t>POS</t>
        </is>
      </c>
      <c r="D1345" t="inlineStr">
        <is>
          <t>Canada</t>
        </is>
      </c>
      <c r="E1345" t="inlineStr">
        <is>
          <t>Game &amp; Đồ chơi</t>
        </is>
      </c>
      <c r="F1345" t="n">
        <v>53.94</v>
      </c>
      <c r="G1345" t="n">
        <v>0</v>
      </c>
    </row>
    <row r="1346">
      <c r="A1346" t="n">
        <v>201607</v>
      </c>
      <c r="B1346" t="n">
        <v>8</v>
      </c>
      <c r="C1346" t="inlineStr">
        <is>
          <t>POS</t>
        </is>
      </c>
      <c r="D1346" t="inlineStr">
        <is>
          <t>Canada</t>
        </is>
      </c>
      <c r="E1346" t="inlineStr">
        <is>
          <t>Gia dụng</t>
        </is>
      </c>
      <c r="F1346" t="n">
        <v>3465</v>
      </c>
      <c r="G1346" t="n">
        <v>0</v>
      </c>
    </row>
    <row r="1347">
      <c r="A1347" t="n">
        <v>201607</v>
      </c>
      <c r="B1347" t="n">
        <v>8</v>
      </c>
      <c r="C1347" t="inlineStr">
        <is>
          <t>POS</t>
        </is>
      </c>
      <c r="D1347" t="inlineStr">
        <is>
          <t>Canada</t>
        </is>
      </c>
      <c r="E1347" t="inlineStr">
        <is>
          <t>Nhạc, phim, sách nói</t>
        </is>
      </c>
      <c r="F1347" t="n">
        <v>241.87</v>
      </c>
      <c r="G1347" t="n">
        <v>0</v>
      </c>
    </row>
    <row r="1348">
      <c r="A1348" t="n">
        <v>201607</v>
      </c>
      <c r="B1348" t="n">
        <v>9</v>
      </c>
      <c r="C1348" t="inlineStr">
        <is>
          <t>POS</t>
        </is>
      </c>
      <c r="D1348" t="inlineStr">
        <is>
          <t>Canada</t>
        </is>
      </c>
      <c r="E1348" t="inlineStr">
        <is>
          <t>Âm thanh</t>
        </is>
      </c>
      <c r="F1348" t="n">
        <v>1267</v>
      </c>
      <c r="G1348" t="n">
        <v>0</v>
      </c>
    </row>
    <row r="1349">
      <c r="A1349" t="n">
        <v>201607</v>
      </c>
      <c r="B1349" t="n">
        <v>9</v>
      </c>
      <c r="C1349" t="inlineStr">
        <is>
          <t>POS</t>
        </is>
      </c>
      <c r="D1349" t="inlineStr">
        <is>
          <t>Canada</t>
        </is>
      </c>
      <c r="E1349" t="inlineStr">
        <is>
          <t>Máy ảnh</t>
        </is>
      </c>
      <c r="F1349" t="n">
        <v>396</v>
      </c>
      <c r="G1349" t="n">
        <v>0</v>
      </c>
    </row>
    <row r="1350">
      <c r="A1350" t="n">
        <v>201607</v>
      </c>
      <c r="B1350" t="n">
        <v>9</v>
      </c>
      <c r="C1350" t="inlineStr">
        <is>
          <t>POS</t>
        </is>
      </c>
      <c r="D1350" t="inlineStr">
        <is>
          <t>Canada</t>
        </is>
      </c>
      <c r="E1350" t="inlineStr">
        <is>
          <t>Máy tính</t>
        </is>
      </c>
      <c r="F1350" t="n">
        <v>408</v>
      </c>
      <c r="G1350" t="n">
        <v>0</v>
      </c>
    </row>
    <row r="1351">
      <c r="A1351" t="n">
        <v>201607</v>
      </c>
      <c r="B1351" t="n">
        <v>9</v>
      </c>
      <c r="C1351" t="inlineStr">
        <is>
          <t>POS</t>
        </is>
      </c>
      <c r="D1351" t="inlineStr">
        <is>
          <t>Canada</t>
        </is>
      </c>
      <c r="E1351" t="inlineStr">
        <is>
          <t>Game &amp; Đồ chơi</t>
        </is>
      </c>
      <c r="F1351" t="n">
        <v>129</v>
      </c>
      <c r="G1351" t="n">
        <v>0</v>
      </c>
    </row>
    <row r="1352">
      <c r="A1352" t="n">
        <v>201607</v>
      </c>
      <c r="B1352" t="n">
        <v>9</v>
      </c>
      <c r="C1352" t="inlineStr">
        <is>
          <t>POS</t>
        </is>
      </c>
      <c r="D1352" t="inlineStr">
        <is>
          <t>Canada</t>
        </is>
      </c>
      <c r="E1352" t="inlineStr">
        <is>
          <t>Gia dụng</t>
        </is>
      </c>
      <c r="F1352" t="n">
        <v>4167.93</v>
      </c>
      <c r="G1352" t="n">
        <v>0</v>
      </c>
    </row>
    <row r="1353">
      <c r="A1353" t="n">
        <v>201607</v>
      </c>
      <c r="B1353" t="n">
        <v>9</v>
      </c>
      <c r="C1353" t="inlineStr">
        <is>
          <t>POS</t>
        </is>
      </c>
      <c r="D1353" t="inlineStr">
        <is>
          <t>Canada</t>
        </is>
      </c>
      <c r="E1353" t="inlineStr">
        <is>
          <t>Nhạc, phim, sách nói</t>
        </is>
      </c>
      <c r="F1353" t="n">
        <v>139.96</v>
      </c>
      <c r="G1353" t="n">
        <v>0</v>
      </c>
    </row>
    <row r="1354">
      <c r="A1354" t="n">
        <v>201607</v>
      </c>
      <c r="B1354" t="n">
        <v>10</v>
      </c>
      <c r="C1354" t="inlineStr">
        <is>
          <t>POS</t>
        </is>
      </c>
      <c r="D1354" t="inlineStr">
        <is>
          <t>Canada</t>
        </is>
      </c>
      <c r="E1354" t="inlineStr">
        <is>
          <t>Âm thanh</t>
        </is>
      </c>
      <c r="F1354" t="n">
        <v>592</v>
      </c>
      <c r="G1354" t="n">
        <v>0</v>
      </c>
    </row>
    <row r="1355">
      <c r="A1355" t="n">
        <v>201607</v>
      </c>
      <c r="B1355" t="n">
        <v>10</v>
      </c>
      <c r="C1355" t="inlineStr">
        <is>
          <t>POS</t>
        </is>
      </c>
      <c r="D1355" t="inlineStr">
        <is>
          <t>Canada</t>
        </is>
      </c>
      <c r="E1355" t="inlineStr">
        <is>
          <t>Máy ảnh</t>
        </is>
      </c>
      <c r="F1355" t="n">
        <v>495</v>
      </c>
      <c r="G1355" t="n">
        <v>0</v>
      </c>
    </row>
    <row r="1356">
      <c r="A1356" t="n">
        <v>201607</v>
      </c>
      <c r="B1356" t="n">
        <v>10</v>
      </c>
      <c r="C1356" t="inlineStr">
        <is>
          <t>POS</t>
        </is>
      </c>
      <c r="D1356" t="inlineStr">
        <is>
          <t>Canada</t>
        </is>
      </c>
      <c r="E1356" t="inlineStr">
        <is>
          <t>Máy tính</t>
        </is>
      </c>
      <c r="F1356" t="n">
        <v>258</v>
      </c>
      <c r="G1356" t="n">
        <v>0</v>
      </c>
    </row>
    <row r="1357">
      <c r="A1357" t="n">
        <v>201607</v>
      </c>
      <c r="B1357" t="n">
        <v>10</v>
      </c>
      <c r="C1357" t="inlineStr">
        <is>
          <t>POS</t>
        </is>
      </c>
      <c r="D1357" t="inlineStr">
        <is>
          <t>Canada</t>
        </is>
      </c>
      <c r="E1357" t="inlineStr">
        <is>
          <t>Gia dụng</t>
        </is>
      </c>
      <c r="F1357" t="n">
        <v>3390</v>
      </c>
      <c r="G1357" t="n">
        <v>0</v>
      </c>
    </row>
    <row r="1358">
      <c r="A1358" t="n">
        <v>201607</v>
      </c>
      <c r="B1358" t="n">
        <v>12</v>
      </c>
      <c r="C1358" t="inlineStr">
        <is>
          <t>POS</t>
        </is>
      </c>
      <c r="D1358" t="inlineStr">
        <is>
          <t>Pháp</t>
        </is>
      </c>
      <c r="E1358" t="inlineStr">
        <is>
          <t>Âm thanh</t>
        </is>
      </c>
      <c r="F1358" t="n">
        <v>399.9</v>
      </c>
      <c r="G1358" t="n">
        <v>0</v>
      </c>
    </row>
    <row r="1359">
      <c r="A1359" t="n">
        <v>201607</v>
      </c>
      <c r="B1359" t="n">
        <v>12</v>
      </c>
      <c r="C1359" t="inlineStr">
        <is>
          <t>POS</t>
        </is>
      </c>
      <c r="D1359" t="inlineStr">
        <is>
          <t>Pháp</t>
        </is>
      </c>
      <c r="E1359" t="inlineStr">
        <is>
          <t>Điện thoại</t>
        </is>
      </c>
      <c r="F1359" t="n">
        <v>1345</v>
      </c>
      <c r="G1359" t="n">
        <v>0</v>
      </c>
    </row>
    <row r="1360">
      <c r="A1360" t="n">
        <v>201607</v>
      </c>
      <c r="B1360" t="n">
        <v>12</v>
      </c>
      <c r="C1360" t="inlineStr">
        <is>
          <t>POS</t>
        </is>
      </c>
      <c r="D1360" t="inlineStr">
        <is>
          <t>Pháp</t>
        </is>
      </c>
      <c r="E1360" t="inlineStr">
        <is>
          <t>Máy tính</t>
        </is>
      </c>
      <c r="F1360" t="n">
        <v>35.8</v>
      </c>
      <c r="G1360" t="n">
        <v>0</v>
      </c>
    </row>
    <row r="1361">
      <c r="A1361" t="n">
        <v>201607</v>
      </c>
      <c r="B1361" t="n">
        <v>12</v>
      </c>
      <c r="C1361" t="inlineStr">
        <is>
          <t>POS</t>
        </is>
      </c>
      <c r="D1361" t="inlineStr">
        <is>
          <t>Pháp</t>
        </is>
      </c>
      <c r="E1361" t="inlineStr">
        <is>
          <t>Gia dụng</t>
        </is>
      </c>
      <c r="F1361" t="n">
        <v>599.97</v>
      </c>
      <c r="G1361" t="n">
        <v>0</v>
      </c>
    </row>
    <row r="1362">
      <c r="A1362" t="n">
        <v>201607</v>
      </c>
      <c r="B1362" t="n">
        <v>12</v>
      </c>
      <c r="C1362" t="inlineStr">
        <is>
          <t>POS</t>
        </is>
      </c>
      <c r="D1362" t="inlineStr">
        <is>
          <t>Pháp</t>
        </is>
      </c>
      <c r="E1362" t="inlineStr">
        <is>
          <t>Nhạc, phim, sách nói</t>
        </is>
      </c>
      <c r="F1362" t="n">
        <v>1039.96</v>
      </c>
      <c r="G1362" t="n">
        <v>0</v>
      </c>
    </row>
    <row r="1363">
      <c r="A1363" t="n">
        <v>201607</v>
      </c>
      <c r="B1363" t="n">
        <v>13</v>
      </c>
      <c r="C1363" t="inlineStr">
        <is>
          <t>POS</t>
        </is>
      </c>
      <c r="D1363" t="inlineStr">
        <is>
          <t>Pháp</t>
        </is>
      </c>
      <c r="E1363" t="inlineStr">
        <is>
          <t>Âm thanh</t>
        </is>
      </c>
      <c r="F1363" t="n">
        <v>2016.75</v>
      </c>
      <c r="G1363" t="n">
        <v>0</v>
      </c>
    </row>
    <row r="1364">
      <c r="A1364" t="n">
        <v>201607</v>
      </c>
      <c r="B1364" t="n">
        <v>13</v>
      </c>
      <c r="C1364" t="inlineStr">
        <is>
          <t>POS</t>
        </is>
      </c>
      <c r="D1364" t="inlineStr">
        <is>
          <t>Pháp</t>
        </is>
      </c>
      <c r="E1364" t="inlineStr">
        <is>
          <t>Máy ảnh</t>
        </is>
      </c>
      <c r="F1364" t="n">
        <v>231</v>
      </c>
      <c r="G1364" t="n">
        <v>0</v>
      </c>
    </row>
    <row r="1365">
      <c r="A1365" t="n">
        <v>201607</v>
      </c>
      <c r="B1365" t="n">
        <v>13</v>
      </c>
      <c r="C1365" t="inlineStr">
        <is>
          <t>POS</t>
        </is>
      </c>
      <c r="D1365" t="inlineStr">
        <is>
          <t>Pháp</t>
        </is>
      </c>
      <c r="E1365" t="inlineStr">
        <is>
          <t>Điện thoại</t>
        </is>
      </c>
      <c r="F1365" t="n">
        <v>882</v>
      </c>
      <c r="G1365" t="n">
        <v>0</v>
      </c>
    </row>
    <row r="1366">
      <c r="A1366" t="n">
        <v>201607</v>
      </c>
      <c r="B1366" t="n">
        <v>13</v>
      </c>
      <c r="C1366" t="inlineStr">
        <is>
          <t>POS</t>
        </is>
      </c>
      <c r="D1366" t="inlineStr">
        <is>
          <t>Pháp</t>
        </is>
      </c>
      <c r="E1366" t="inlineStr">
        <is>
          <t>Máy tính</t>
        </is>
      </c>
      <c r="F1366" t="n">
        <v>2746</v>
      </c>
      <c r="G1366" t="n">
        <v>0</v>
      </c>
    </row>
    <row r="1367">
      <c r="A1367" t="n">
        <v>201607</v>
      </c>
      <c r="B1367" t="n">
        <v>13</v>
      </c>
      <c r="C1367" t="inlineStr">
        <is>
          <t>POS</t>
        </is>
      </c>
      <c r="D1367" t="inlineStr">
        <is>
          <t>Pháp</t>
        </is>
      </c>
      <c r="E1367" t="inlineStr">
        <is>
          <t>Gia dụng</t>
        </is>
      </c>
      <c r="F1367" t="n">
        <v>1475</v>
      </c>
      <c r="G1367" t="n">
        <v>0</v>
      </c>
    </row>
    <row r="1368">
      <c r="A1368" t="n">
        <v>201607</v>
      </c>
      <c r="B1368" t="n">
        <v>13</v>
      </c>
      <c r="C1368" t="inlineStr">
        <is>
          <t>POS</t>
        </is>
      </c>
      <c r="D1368" t="inlineStr">
        <is>
          <t>Pháp</t>
        </is>
      </c>
      <c r="E1368" t="inlineStr">
        <is>
          <t>Nhạc, phim, sách nói</t>
        </is>
      </c>
      <c r="F1368" t="n">
        <v>457.21</v>
      </c>
      <c r="G1368" t="n">
        <v>0</v>
      </c>
    </row>
    <row r="1369">
      <c r="A1369" t="n">
        <v>201607</v>
      </c>
      <c r="B1369" t="n">
        <v>13</v>
      </c>
      <c r="C1369" t="inlineStr">
        <is>
          <t>POS</t>
        </is>
      </c>
      <c r="D1369" t="inlineStr">
        <is>
          <t>Pháp</t>
        </is>
      </c>
      <c r="E1369" t="inlineStr">
        <is>
          <t>TV &amp; Video</t>
        </is>
      </c>
      <c r="F1369" t="n">
        <v>299.99</v>
      </c>
      <c r="G1369" t="n">
        <v>0</v>
      </c>
    </row>
    <row r="1370">
      <c r="A1370" t="n">
        <v>201607</v>
      </c>
      <c r="B1370" t="n">
        <v>15</v>
      </c>
      <c r="C1370" t="inlineStr">
        <is>
          <t>POS</t>
        </is>
      </c>
      <c r="D1370" t="inlineStr">
        <is>
          <t>Pháp</t>
        </is>
      </c>
      <c r="E1370" t="inlineStr">
        <is>
          <t>Điện thoại</t>
        </is>
      </c>
      <c r="F1370" t="n">
        <v>9.99</v>
      </c>
      <c r="G1370" t="n">
        <v>0</v>
      </c>
    </row>
    <row r="1371">
      <c r="A1371" t="n">
        <v>201607</v>
      </c>
      <c r="B1371" t="n">
        <v>15</v>
      </c>
      <c r="C1371" t="inlineStr">
        <is>
          <t>POS</t>
        </is>
      </c>
      <c r="D1371" t="inlineStr">
        <is>
          <t>Pháp</t>
        </is>
      </c>
      <c r="E1371" t="inlineStr">
        <is>
          <t>Game &amp; Đồ chơi</t>
        </is>
      </c>
      <c r="F1371" t="n">
        <v>11</v>
      </c>
      <c r="G1371" t="n">
        <v>0</v>
      </c>
    </row>
    <row r="1372">
      <c r="A1372" t="n">
        <v>201607</v>
      </c>
      <c r="B1372" t="n">
        <v>19</v>
      </c>
      <c r="C1372" t="inlineStr">
        <is>
          <t>POS</t>
        </is>
      </c>
      <c r="D1372" t="inlineStr">
        <is>
          <t>Đức</t>
        </is>
      </c>
      <c r="E1372" t="inlineStr">
        <is>
          <t>Game &amp; Đồ chơi</t>
        </is>
      </c>
      <c r="F1372" t="n">
        <v>43</v>
      </c>
      <c r="G1372" t="n">
        <v>0</v>
      </c>
    </row>
    <row r="1373">
      <c r="A1373" t="n">
        <v>201607</v>
      </c>
      <c r="B1373" t="n">
        <v>19</v>
      </c>
      <c r="C1373" t="inlineStr">
        <is>
          <t>POS</t>
        </is>
      </c>
      <c r="D1373" t="inlineStr">
        <is>
          <t>Đức</t>
        </is>
      </c>
      <c r="E1373" t="inlineStr">
        <is>
          <t>Gia dụng</t>
        </is>
      </c>
      <c r="F1373" t="n">
        <v>1899.87</v>
      </c>
      <c r="G1373" t="n">
        <v>0</v>
      </c>
    </row>
    <row r="1374">
      <c r="A1374" t="n">
        <v>201607</v>
      </c>
      <c r="B1374" t="n">
        <v>19</v>
      </c>
      <c r="C1374" t="inlineStr">
        <is>
          <t>POS</t>
        </is>
      </c>
      <c r="D1374" t="inlineStr">
        <is>
          <t>Đức</t>
        </is>
      </c>
      <c r="E1374" t="inlineStr">
        <is>
          <t>Nhạc, phim, sách nói</t>
        </is>
      </c>
      <c r="F1374" t="n">
        <v>539.97</v>
      </c>
      <c r="G1374" t="n">
        <v>0</v>
      </c>
    </row>
    <row r="1375">
      <c r="A1375" t="n">
        <v>201607</v>
      </c>
      <c r="B1375" t="n">
        <v>19</v>
      </c>
      <c r="C1375" t="inlineStr">
        <is>
          <t>POS</t>
        </is>
      </c>
      <c r="D1375" t="inlineStr">
        <is>
          <t>Đức</t>
        </is>
      </c>
      <c r="E1375" t="inlineStr">
        <is>
          <t>TV &amp; Video</t>
        </is>
      </c>
      <c r="F1375" t="n">
        <v>1998</v>
      </c>
      <c r="G1375" t="n">
        <v>0</v>
      </c>
    </row>
    <row r="1376">
      <c r="A1376" t="n">
        <v>201607</v>
      </c>
      <c r="B1376" t="n">
        <v>20</v>
      </c>
      <c r="C1376" t="inlineStr">
        <is>
          <t>POS</t>
        </is>
      </c>
      <c r="D1376" t="inlineStr">
        <is>
          <t>Đức</t>
        </is>
      </c>
      <c r="E1376" t="inlineStr">
        <is>
          <t>Âm thanh</t>
        </is>
      </c>
      <c r="F1376" t="n">
        <v>1036</v>
      </c>
      <c r="G1376" t="n">
        <v>0</v>
      </c>
    </row>
    <row r="1377">
      <c r="A1377" t="n">
        <v>201607</v>
      </c>
      <c r="B1377" t="n">
        <v>20</v>
      </c>
      <c r="C1377" t="inlineStr">
        <is>
          <t>POS</t>
        </is>
      </c>
      <c r="D1377" t="inlineStr">
        <is>
          <t>Đức</t>
        </is>
      </c>
      <c r="E1377" t="inlineStr">
        <is>
          <t>Game &amp; Đồ chơi</t>
        </is>
      </c>
      <c r="F1377" t="n">
        <v>84</v>
      </c>
      <c r="G1377" t="n">
        <v>0</v>
      </c>
    </row>
    <row r="1378">
      <c r="A1378" t="n">
        <v>201607</v>
      </c>
      <c r="B1378" t="n">
        <v>24</v>
      </c>
      <c r="C1378" t="inlineStr">
        <is>
          <t>POS</t>
        </is>
      </c>
      <c r="D1378" t="inlineStr">
        <is>
          <t>Đức</t>
        </is>
      </c>
      <c r="E1378" t="inlineStr">
        <is>
          <t>Âm thanh</t>
        </is>
      </c>
      <c r="F1378" t="n">
        <v>692.95</v>
      </c>
      <c r="G1378" t="n">
        <v>0</v>
      </c>
    </row>
    <row r="1379">
      <c r="A1379" t="n">
        <v>201607</v>
      </c>
      <c r="B1379" t="n">
        <v>24</v>
      </c>
      <c r="C1379" t="inlineStr">
        <is>
          <t>POS</t>
        </is>
      </c>
      <c r="D1379" t="inlineStr">
        <is>
          <t>Đức</t>
        </is>
      </c>
      <c r="E1379" t="inlineStr">
        <is>
          <t>Máy ảnh</t>
        </is>
      </c>
      <c r="F1379" t="n">
        <v>48.65</v>
      </c>
      <c r="G1379" t="n">
        <v>0</v>
      </c>
    </row>
    <row r="1380">
      <c r="A1380" t="n">
        <v>201607</v>
      </c>
      <c r="B1380" t="n">
        <v>24</v>
      </c>
      <c r="C1380" t="inlineStr">
        <is>
          <t>POS</t>
        </is>
      </c>
      <c r="D1380" t="inlineStr">
        <is>
          <t>Đức</t>
        </is>
      </c>
      <c r="E1380" t="inlineStr">
        <is>
          <t>Điện thoại</t>
        </is>
      </c>
      <c r="F1380" t="n">
        <v>628.96</v>
      </c>
      <c r="G1380" t="n">
        <v>0</v>
      </c>
    </row>
    <row r="1381">
      <c r="A1381" t="n">
        <v>201607</v>
      </c>
      <c r="B1381" t="n">
        <v>24</v>
      </c>
      <c r="C1381" t="inlineStr">
        <is>
          <t>POS</t>
        </is>
      </c>
      <c r="D1381" t="inlineStr">
        <is>
          <t>Đức</t>
        </is>
      </c>
      <c r="E1381" t="inlineStr">
        <is>
          <t>Game &amp; Đồ chơi</t>
        </is>
      </c>
      <c r="F1381" t="n">
        <v>256</v>
      </c>
      <c r="G1381" t="n">
        <v>0</v>
      </c>
    </row>
    <row r="1382">
      <c r="A1382" t="n">
        <v>201607</v>
      </c>
      <c r="B1382" t="n">
        <v>24</v>
      </c>
      <c r="C1382" t="inlineStr">
        <is>
          <t>POS</t>
        </is>
      </c>
      <c r="D1382" t="inlineStr">
        <is>
          <t>Đức</t>
        </is>
      </c>
      <c r="E1382" t="inlineStr">
        <is>
          <t>Nhạc, phim, sách nói</t>
        </is>
      </c>
      <c r="F1382" t="n">
        <v>175.92</v>
      </c>
      <c r="G1382" t="n">
        <v>0</v>
      </c>
    </row>
    <row r="1383">
      <c r="A1383" t="n">
        <v>201607</v>
      </c>
      <c r="B1383" t="n">
        <v>24</v>
      </c>
      <c r="C1383" t="inlineStr">
        <is>
          <t>POS</t>
        </is>
      </c>
      <c r="D1383" t="inlineStr">
        <is>
          <t>Đức</t>
        </is>
      </c>
      <c r="E1383" t="inlineStr">
        <is>
          <t>TV &amp; Video</t>
        </is>
      </c>
      <c r="F1383" t="n">
        <v>476</v>
      </c>
      <c r="G1383" t="n">
        <v>0</v>
      </c>
    </row>
    <row r="1384">
      <c r="A1384" t="n">
        <v>201607</v>
      </c>
      <c r="B1384" t="n">
        <v>27</v>
      </c>
      <c r="C1384" t="inlineStr">
        <is>
          <t>POS</t>
        </is>
      </c>
      <c r="D1384" t="inlineStr">
        <is>
          <t>Đức</t>
        </is>
      </c>
      <c r="E1384" t="inlineStr">
        <is>
          <t>Âm thanh</t>
        </is>
      </c>
      <c r="F1384" t="n">
        <v>511.5</v>
      </c>
      <c r="G1384" t="n">
        <v>0</v>
      </c>
    </row>
    <row r="1385">
      <c r="A1385" t="n">
        <v>201607</v>
      </c>
      <c r="B1385" t="n">
        <v>27</v>
      </c>
      <c r="C1385" t="inlineStr">
        <is>
          <t>POS</t>
        </is>
      </c>
      <c r="D1385" t="inlineStr">
        <is>
          <t>Đức</t>
        </is>
      </c>
      <c r="E1385" t="inlineStr">
        <is>
          <t>Điện thoại</t>
        </is>
      </c>
      <c r="F1385" t="n">
        <v>930</v>
      </c>
      <c r="G1385" t="n">
        <v>0</v>
      </c>
    </row>
    <row r="1386">
      <c r="A1386" t="n">
        <v>201607</v>
      </c>
      <c r="B1386" t="n">
        <v>27</v>
      </c>
      <c r="C1386" t="inlineStr">
        <is>
          <t>POS</t>
        </is>
      </c>
      <c r="D1386" t="inlineStr">
        <is>
          <t>Đức</t>
        </is>
      </c>
      <c r="E1386" t="inlineStr">
        <is>
          <t>Máy tính</t>
        </is>
      </c>
      <c r="F1386" t="n">
        <v>299.95</v>
      </c>
      <c r="G1386" t="n">
        <v>0</v>
      </c>
    </row>
    <row r="1387">
      <c r="A1387" t="n">
        <v>201607</v>
      </c>
      <c r="B1387" t="n">
        <v>27</v>
      </c>
      <c r="C1387" t="inlineStr">
        <is>
          <t>POS</t>
        </is>
      </c>
      <c r="D1387" t="inlineStr">
        <is>
          <t>Đức</t>
        </is>
      </c>
      <c r="E1387" t="inlineStr">
        <is>
          <t>Game &amp; Đồ chơi</t>
        </is>
      </c>
      <c r="F1387" t="n">
        <v>6.99</v>
      </c>
      <c r="G1387" t="n">
        <v>0</v>
      </c>
    </row>
    <row r="1388">
      <c r="A1388" t="n">
        <v>201607</v>
      </c>
      <c r="B1388" t="n">
        <v>27</v>
      </c>
      <c r="C1388" t="inlineStr">
        <is>
          <t>POS</t>
        </is>
      </c>
      <c r="D1388" t="inlineStr">
        <is>
          <t>Đức</t>
        </is>
      </c>
      <c r="E1388" t="inlineStr">
        <is>
          <t>Gia dụng</t>
        </is>
      </c>
      <c r="F1388" t="n">
        <v>299.99</v>
      </c>
      <c r="G1388" t="n">
        <v>0</v>
      </c>
    </row>
    <row r="1389">
      <c r="A1389" t="n">
        <v>201607</v>
      </c>
      <c r="B1389" t="n">
        <v>27</v>
      </c>
      <c r="C1389" t="inlineStr">
        <is>
          <t>POS</t>
        </is>
      </c>
      <c r="D1389" t="inlineStr">
        <is>
          <t>Đức</t>
        </is>
      </c>
      <c r="E1389" t="inlineStr">
        <is>
          <t>Nhạc, phim, sách nói</t>
        </is>
      </c>
      <c r="F1389" t="n">
        <v>243.96</v>
      </c>
      <c r="G1389" t="n">
        <v>0</v>
      </c>
    </row>
    <row r="1390">
      <c r="A1390" t="n">
        <v>201607</v>
      </c>
      <c r="B1390" t="n">
        <v>27</v>
      </c>
      <c r="C1390" t="inlineStr">
        <is>
          <t>POS</t>
        </is>
      </c>
      <c r="D1390" t="inlineStr">
        <is>
          <t>Đức</t>
        </is>
      </c>
      <c r="E1390" t="inlineStr">
        <is>
          <t>TV &amp; Video</t>
        </is>
      </c>
      <c r="F1390" t="n">
        <v>1184.97</v>
      </c>
      <c r="G1390" t="n">
        <v>0</v>
      </c>
    </row>
    <row r="1391">
      <c r="A1391" t="n">
        <v>201607</v>
      </c>
      <c r="B1391" t="n">
        <v>28</v>
      </c>
      <c r="C1391" t="inlineStr">
        <is>
          <t>POS</t>
        </is>
      </c>
      <c r="D1391" t="inlineStr">
        <is>
          <t>Ý</t>
        </is>
      </c>
      <c r="E1391" t="inlineStr">
        <is>
          <t>Âm thanh</t>
        </is>
      </c>
      <c r="F1391" t="n">
        <v>249.99</v>
      </c>
      <c r="G1391" t="n">
        <v>0</v>
      </c>
    </row>
    <row r="1392">
      <c r="A1392" t="n">
        <v>201607</v>
      </c>
      <c r="B1392" t="n">
        <v>28</v>
      </c>
      <c r="C1392" t="inlineStr">
        <is>
          <t>POS</t>
        </is>
      </c>
      <c r="D1392" t="inlineStr">
        <is>
          <t>Ý</t>
        </is>
      </c>
      <c r="E1392" t="inlineStr">
        <is>
          <t>Điện thoại</t>
        </is>
      </c>
      <c r="F1392" t="n">
        <v>1032</v>
      </c>
      <c r="G1392" t="n">
        <v>0</v>
      </c>
    </row>
    <row r="1393">
      <c r="A1393" t="n">
        <v>201607</v>
      </c>
      <c r="B1393" t="n">
        <v>28</v>
      </c>
      <c r="C1393" t="inlineStr">
        <is>
          <t>POS</t>
        </is>
      </c>
      <c r="D1393" t="inlineStr">
        <is>
          <t>Ý</t>
        </is>
      </c>
      <c r="E1393" t="inlineStr">
        <is>
          <t>Máy tính</t>
        </is>
      </c>
      <c r="F1393" t="n">
        <v>894</v>
      </c>
      <c r="G1393" t="n">
        <v>0</v>
      </c>
    </row>
    <row r="1394">
      <c r="A1394" t="n">
        <v>201607</v>
      </c>
      <c r="B1394" t="n">
        <v>28</v>
      </c>
      <c r="C1394" t="inlineStr">
        <is>
          <t>POS</t>
        </is>
      </c>
      <c r="D1394" t="inlineStr">
        <is>
          <t>Ý</t>
        </is>
      </c>
      <c r="E1394" t="inlineStr">
        <is>
          <t>Nhạc, phim, sách nói</t>
        </is>
      </c>
      <c r="F1394" t="n">
        <v>539.97</v>
      </c>
      <c r="G1394" t="n">
        <v>0</v>
      </c>
    </row>
    <row r="1395">
      <c r="A1395" t="n">
        <v>201607</v>
      </c>
      <c r="B1395" t="n">
        <v>29</v>
      </c>
      <c r="C1395" t="inlineStr">
        <is>
          <t>POS</t>
        </is>
      </c>
      <c r="D1395" t="inlineStr">
        <is>
          <t>Ý</t>
        </is>
      </c>
      <c r="E1395" t="inlineStr">
        <is>
          <t>Âm thanh</t>
        </is>
      </c>
      <c r="F1395" t="n">
        <v>99.98999999999999</v>
      </c>
      <c r="G1395" t="n">
        <v>0</v>
      </c>
    </row>
    <row r="1396">
      <c r="A1396" t="n">
        <v>201607</v>
      </c>
      <c r="B1396" t="n">
        <v>29</v>
      </c>
      <c r="C1396" t="inlineStr">
        <is>
          <t>POS</t>
        </is>
      </c>
      <c r="D1396" t="inlineStr">
        <is>
          <t>Ý</t>
        </is>
      </c>
      <c r="E1396" t="inlineStr">
        <is>
          <t>Máy ảnh</t>
        </is>
      </c>
      <c r="F1396" t="n">
        <v>4957.1</v>
      </c>
      <c r="G1396" t="n">
        <v>0</v>
      </c>
    </row>
    <row r="1397">
      <c r="A1397" t="n">
        <v>201607</v>
      </c>
      <c r="B1397" t="n">
        <v>29</v>
      </c>
      <c r="C1397" t="inlineStr">
        <is>
          <t>POS</t>
        </is>
      </c>
      <c r="D1397" t="inlineStr">
        <is>
          <t>Ý</t>
        </is>
      </c>
      <c r="E1397" t="inlineStr">
        <is>
          <t>Điện thoại</t>
        </is>
      </c>
      <c r="F1397" t="n">
        <v>19.98</v>
      </c>
      <c r="G1397" t="n">
        <v>0</v>
      </c>
    </row>
    <row r="1398">
      <c r="A1398" t="n">
        <v>201607</v>
      </c>
      <c r="B1398" t="n">
        <v>29</v>
      </c>
      <c r="C1398" t="inlineStr">
        <is>
          <t>POS</t>
        </is>
      </c>
      <c r="D1398" t="inlineStr">
        <is>
          <t>Ý</t>
        </is>
      </c>
      <c r="E1398" t="inlineStr">
        <is>
          <t>Máy tính</t>
        </is>
      </c>
      <c r="F1398" t="n">
        <v>2690.46</v>
      </c>
      <c r="G1398" t="n">
        <v>0</v>
      </c>
    </row>
    <row r="1399">
      <c r="A1399" t="n">
        <v>201607</v>
      </c>
      <c r="B1399" t="n">
        <v>29</v>
      </c>
      <c r="C1399" t="inlineStr">
        <is>
          <t>POS</t>
        </is>
      </c>
      <c r="D1399" t="inlineStr">
        <is>
          <t>Ý</t>
        </is>
      </c>
      <c r="E1399" t="inlineStr">
        <is>
          <t>Gia dụng</t>
        </is>
      </c>
      <c r="F1399" t="n">
        <v>9149.98</v>
      </c>
      <c r="G1399" t="n">
        <v>0</v>
      </c>
    </row>
    <row r="1400">
      <c r="A1400" t="n">
        <v>201607</v>
      </c>
      <c r="B1400" t="n">
        <v>29</v>
      </c>
      <c r="C1400" t="inlineStr">
        <is>
          <t>POS</t>
        </is>
      </c>
      <c r="D1400" t="inlineStr">
        <is>
          <t>Ý</t>
        </is>
      </c>
      <c r="E1400" t="inlineStr">
        <is>
          <t>Nhạc, phim, sách nói</t>
        </is>
      </c>
      <c r="F1400" t="n">
        <v>2439.88</v>
      </c>
      <c r="G1400" t="n">
        <v>109.99</v>
      </c>
    </row>
    <row r="1401">
      <c r="A1401" t="n">
        <v>201607</v>
      </c>
      <c r="B1401" t="n">
        <v>29</v>
      </c>
      <c r="C1401" t="inlineStr">
        <is>
          <t>POS</t>
        </is>
      </c>
      <c r="D1401" t="inlineStr">
        <is>
          <t>Ý</t>
        </is>
      </c>
      <c r="E1401" t="inlineStr">
        <is>
          <t>TV &amp; Video</t>
        </is>
      </c>
      <c r="F1401" t="n">
        <v>369</v>
      </c>
      <c r="G1401" t="n">
        <v>0</v>
      </c>
    </row>
    <row r="1402">
      <c r="A1402" t="n">
        <v>201607</v>
      </c>
      <c r="B1402" t="n">
        <v>30</v>
      </c>
      <c r="C1402" t="inlineStr">
        <is>
          <t>POS</t>
        </is>
      </c>
      <c r="D1402" t="inlineStr">
        <is>
          <t>Ý</t>
        </is>
      </c>
      <c r="E1402" t="inlineStr">
        <is>
          <t>Âm thanh</t>
        </is>
      </c>
      <c r="F1402" t="n">
        <v>749.97</v>
      </c>
      <c r="G1402" t="n">
        <v>0</v>
      </c>
    </row>
    <row r="1403">
      <c r="A1403" t="n">
        <v>201607</v>
      </c>
      <c r="B1403" t="n">
        <v>30</v>
      </c>
      <c r="C1403" t="inlineStr">
        <is>
          <t>POS</t>
        </is>
      </c>
      <c r="D1403" t="inlineStr">
        <is>
          <t>Ý</t>
        </is>
      </c>
      <c r="E1403" t="inlineStr">
        <is>
          <t>Máy ảnh</t>
        </is>
      </c>
      <c r="F1403" t="n">
        <v>2940</v>
      </c>
      <c r="G1403" t="n">
        <v>0</v>
      </c>
    </row>
    <row r="1404">
      <c r="A1404" t="n">
        <v>201607</v>
      </c>
      <c r="B1404" t="n">
        <v>30</v>
      </c>
      <c r="C1404" t="inlineStr">
        <is>
          <t>POS</t>
        </is>
      </c>
      <c r="D1404" t="inlineStr">
        <is>
          <t>Ý</t>
        </is>
      </c>
      <c r="E1404" t="inlineStr">
        <is>
          <t>Điện thoại</t>
        </is>
      </c>
      <c r="F1404" t="n">
        <v>2766</v>
      </c>
      <c r="G1404" t="n">
        <v>0</v>
      </c>
    </row>
    <row r="1405">
      <c r="A1405" t="n">
        <v>201607</v>
      </c>
      <c r="B1405" t="n">
        <v>30</v>
      </c>
      <c r="C1405" t="inlineStr">
        <is>
          <t>POS</t>
        </is>
      </c>
      <c r="D1405" t="inlineStr">
        <is>
          <t>Ý</t>
        </is>
      </c>
      <c r="E1405" t="inlineStr">
        <is>
          <t>Máy tính</t>
        </is>
      </c>
      <c r="F1405" t="n">
        <v>3305.55</v>
      </c>
      <c r="G1405" t="n">
        <v>0</v>
      </c>
    </row>
    <row r="1406">
      <c r="A1406" t="n">
        <v>201607</v>
      </c>
      <c r="B1406" t="n">
        <v>30</v>
      </c>
      <c r="C1406" t="inlineStr">
        <is>
          <t>POS</t>
        </is>
      </c>
      <c r="D1406" t="inlineStr">
        <is>
          <t>Ý</t>
        </is>
      </c>
      <c r="E1406" t="inlineStr">
        <is>
          <t>Game &amp; Đồ chơi</t>
        </is>
      </c>
      <c r="F1406" t="n">
        <v>28</v>
      </c>
      <c r="G1406" t="n">
        <v>0</v>
      </c>
    </row>
    <row r="1407">
      <c r="A1407" t="n">
        <v>201607</v>
      </c>
      <c r="B1407" t="n">
        <v>30</v>
      </c>
      <c r="C1407" t="inlineStr">
        <is>
          <t>POS</t>
        </is>
      </c>
      <c r="D1407" t="inlineStr">
        <is>
          <t>Ý</t>
        </is>
      </c>
      <c r="E1407" t="inlineStr">
        <is>
          <t>Nhạc, phim, sách nói</t>
        </is>
      </c>
      <c r="F1407" t="n">
        <v>127.81</v>
      </c>
      <c r="G1407" t="n">
        <v>0</v>
      </c>
    </row>
    <row r="1408">
      <c r="A1408" t="n">
        <v>201607</v>
      </c>
      <c r="B1408" t="n">
        <v>30</v>
      </c>
      <c r="C1408" t="inlineStr">
        <is>
          <t>POS</t>
        </is>
      </c>
      <c r="D1408" t="inlineStr">
        <is>
          <t>Ý</t>
        </is>
      </c>
      <c r="E1408" t="inlineStr">
        <is>
          <t>TV &amp; Video</t>
        </is>
      </c>
      <c r="F1408" t="n">
        <v>20299.93</v>
      </c>
      <c r="G1408" t="n">
        <v>0</v>
      </c>
    </row>
    <row r="1409">
      <c r="A1409" t="n">
        <v>201607</v>
      </c>
      <c r="B1409" t="n">
        <v>31</v>
      </c>
      <c r="C1409" t="inlineStr">
        <is>
          <t>POS</t>
        </is>
      </c>
      <c r="D1409" t="inlineStr">
        <is>
          <t>Hà Lan</t>
        </is>
      </c>
      <c r="E1409" t="inlineStr">
        <is>
          <t>Âm thanh</t>
        </is>
      </c>
      <c r="F1409" t="n">
        <v>202.2</v>
      </c>
      <c r="G1409" t="n">
        <v>0</v>
      </c>
    </row>
    <row r="1410">
      <c r="A1410" t="n">
        <v>201607</v>
      </c>
      <c r="B1410" t="n">
        <v>31</v>
      </c>
      <c r="C1410" t="inlineStr">
        <is>
          <t>POS</t>
        </is>
      </c>
      <c r="D1410" t="inlineStr">
        <is>
          <t>Hà Lan</t>
        </is>
      </c>
      <c r="E1410" t="inlineStr">
        <is>
          <t>Máy ảnh</t>
        </is>
      </c>
      <c r="F1410" t="n">
        <v>2565.85</v>
      </c>
      <c r="G1410" t="n">
        <v>0</v>
      </c>
    </row>
    <row r="1411">
      <c r="A1411" t="n">
        <v>201607</v>
      </c>
      <c r="B1411" t="n">
        <v>31</v>
      </c>
      <c r="C1411" t="inlineStr">
        <is>
          <t>POS</t>
        </is>
      </c>
      <c r="D1411" t="inlineStr">
        <is>
          <t>Hà Lan</t>
        </is>
      </c>
      <c r="E1411" t="inlineStr">
        <is>
          <t>Điện thoại</t>
        </is>
      </c>
      <c r="F1411" t="n">
        <v>19.98</v>
      </c>
      <c r="G1411" t="n">
        <v>0</v>
      </c>
    </row>
    <row r="1412">
      <c r="A1412" t="n">
        <v>201607</v>
      </c>
      <c r="B1412" t="n">
        <v>31</v>
      </c>
      <c r="C1412" t="inlineStr">
        <is>
          <t>POS</t>
        </is>
      </c>
      <c r="D1412" t="inlineStr">
        <is>
          <t>Hà Lan</t>
        </is>
      </c>
      <c r="E1412" t="inlineStr">
        <is>
          <t>Máy tính</t>
        </is>
      </c>
      <c r="F1412" t="n">
        <v>459.8</v>
      </c>
      <c r="G1412" t="n">
        <v>0</v>
      </c>
    </row>
    <row r="1413">
      <c r="A1413" t="n">
        <v>201607</v>
      </c>
      <c r="B1413" t="n">
        <v>31</v>
      </c>
      <c r="C1413" t="inlineStr">
        <is>
          <t>POS</t>
        </is>
      </c>
      <c r="D1413" t="inlineStr">
        <is>
          <t>Hà Lan</t>
        </is>
      </c>
      <c r="E1413" t="inlineStr">
        <is>
          <t>Gia dụng</t>
        </is>
      </c>
      <c r="F1413" t="n">
        <v>599.98</v>
      </c>
      <c r="G1413" t="n">
        <v>0</v>
      </c>
    </row>
    <row r="1414">
      <c r="A1414" t="n">
        <v>201607</v>
      </c>
      <c r="B1414" t="n">
        <v>31</v>
      </c>
      <c r="C1414" t="inlineStr">
        <is>
          <t>POS</t>
        </is>
      </c>
      <c r="D1414" t="inlineStr">
        <is>
          <t>Hà Lan</t>
        </is>
      </c>
      <c r="E1414" t="inlineStr">
        <is>
          <t>TV &amp; Video</t>
        </is>
      </c>
      <c r="F1414" t="n">
        <v>519.6</v>
      </c>
      <c r="G1414" t="n">
        <v>0</v>
      </c>
    </row>
    <row r="1415">
      <c r="A1415" t="n">
        <v>201607</v>
      </c>
      <c r="B1415" t="n">
        <v>33</v>
      </c>
      <c r="C1415" t="inlineStr">
        <is>
          <t>POS</t>
        </is>
      </c>
      <c r="D1415" t="inlineStr">
        <is>
          <t>Hà Lan</t>
        </is>
      </c>
      <c r="E1415" t="inlineStr">
        <is>
          <t>Điện thoại</t>
        </is>
      </c>
      <c r="F1415" t="n">
        <v>19.98</v>
      </c>
      <c r="G1415" t="n">
        <v>0</v>
      </c>
    </row>
    <row r="1416">
      <c r="A1416" t="n">
        <v>201607</v>
      </c>
      <c r="B1416" t="n">
        <v>33</v>
      </c>
      <c r="C1416" t="inlineStr">
        <is>
          <t>POS</t>
        </is>
      </c>
      <c r="D1416" t="inlineStr">
        <is>
          <t>Hà Lan</t>
        </is>
      </c>
      <c r="E1416" t="inlineStr">
        <is>
          <t>Máy tính</t>
        </is>
      </c>
      <c r="F1416" t="n">
        <v>1188.95</v>
      </c>
      <c r="G1416" t="n">
        <v>0</v>
      </c>
    </row>
    <row r="1417">
      <c r="A1417" t="n">
        <v>201607</v>
      </c>
      <c r="B1417" t="n">
        <v>34</v>
      </c>
      <c r="C1417" t="inlineStr">
        <is>
          <t>POS</t>
        </is>
      </c>
      <c r="D1417" t="inlineStr">
        <is>
          <t>Hà Lan</t>
        </is>
      </c>
      <c r="E1417" t="inlineStr">
        <is>
          <t>Máy ảnh</t>
        </is>
      </c>
      <c r="F1417" t="n">
        <v>4300</v>
      </c>
      <c r="G1417" t="n">
        <v>0</v>
      </c>
    </row>
    <row r="1418">
      <c r="A1418" t="n">
        <v>201607</v>
      </c>
      <c r="B1418" t="n">
        <v>34</v>
      </c>
      <c r="C1418" t="inlineStr">
        <is>
          <t>POS</t>
        </is>
      </c>
      <c r="D1418" t="inlineStr">
        <is>
          <t>Hà Lan</t>
        </is>
      </c>
      <c r="E1418" t="inlineStr">
        <is>
          <t>TV &amp; Video</t>
        </is>
      </c>
      <c r="F1418" t="n">
        <v>5334</v>
      </c>
      <c r="G1418" t="n">
        <v>0</v>
      </c>
    </row>
    <row r="1419">
      <c r="A1419" t="n">
        <v>201607</v>
      </c>
      <c r="B1419" t="n">
        <v>36</v>
      </c>
      <c r="C1419" t="inlineStr">
        <is>
          <t>POS</t>
        </is>
      </c>
      <c r="D1419" t="inlineStr">
        <is>
          <t>Anh</t>
        </is>
      </c>
      <c r="E1419" t="inlineStr">
        <is>
          <t>TV &amp; Video</t>
        </is>
      </c>
      <c r="F1419" t="n">
        <v>598</v>
      </c>
      <c r="G1419" t="n">
        <v>0</v>
      </c>
    </row>
    <row r="1420">
      <c r="A1420" t="n">
        <v>201607</v>
      </c>
      <c r="B1420" t="n">
        <v>37</v>
      </c>
      <c r="C1420" t="inlineStr">
        <is>
          <t>POS</t>
        </is>
      </c>
      <c r="D1420" t="inlineStr">
        <is>
          <t>Anh</t>
        </is>
      </c>
      <c r="E1420" t="inlineStr">
        <is>
          <t>Điện thoại</t>
        </is>
      </c>
      <c r="F1420" t="n">
        <v>0</v>
      </c>
      <c r="G1420" t="n">
        <v>299</v>
      </c>
    </row>
    <row r="1421">
      <c r="A1421" t="n">
        <v>201607</v>
      </c>
      <c r="B1421" t="n">
        <v>37</v>
      </c>
      <c r="C1421" t="inlineStr">
        <is>
          <t>POS</t>
        </is>
      </c>
      <c r="D1421" t="inlineStr">
        <is>
          <t>Anh</t>
        </is>
      </c>
      <c r="E1421" t="inlineStr">
        <is>
          <t>Máy tính</t>
        </is>
      </c>
      <c r="F1421" t="n">
        <v>109</v>
      </c>
      <c r="G1421" t="n">
        <v>0</v>
      </c>
    </row>
    <row r="1422">
      <c r="A1422" t="n">
        <v>201607</v>
      </c>
      <c r="B1422" t="n">
        <v>37</v>
      </c>
      <c r="C1422" t="inlineStr">
        <is>
          <t>POS</t>
        </is>
      </c>
      <c r="D1422" t="inlineStr">
        <is>
          <t>Anh</t>
        </is>
      </c>
      <c r="E1422" t="inlineStr">
        <is>
          <t>Game &amp; Đồ chơi</t>
        </is>
      </c>
      <c r="F1422" t="n">
        <v>73.39</v>
      </c>
      <c r="G1422" t="n">
        <v>0</v>
      </c>
    </row>
    <row r="1423">
      <c r="A1423" t="n">
        <v>201607</v>
      </c>
      <c r="B1423" t="n">
        <v>37</v>
      </c>
      <c r="C1423" t="inlineStr">
        <is>
          <t>POS</t>
        </is>
      </c>
      <c r="D1423" t="inlineStr">
        <is>
          <t>Anh</t>
        </is>
      </c>
      <c r="E1423" t="inlineStr">
        <is>
          <t>Gia dụng</t>
        </is>
      </c>
      <c r="F1423" t="n">
        <v>1599</v>
      </c>
      <c r="G1423" t="n">
        <v>0</v>
      </c>
    </row>
    <row r="1424">
      <c r="A1424" t="n">
        <v>201607</v>
      </c>
      <c r="B1424" t="n">
        <v>37</v>
      </c>
      <c r="C1424" t="inlineStr">
        <is>
          <t>POS</t>
        </is>
      </c>
      <c r="D1424" t="inlineStr">
        <is>
          <t>Anh</t>
        </is>
      </c>
      <c r="E1424" t="inlineStr">
        <is>
          <t>Nhạc, phim, sách nói</t>
        </is>
      </c>
      <c r="F1424" t="n">
        <v>29.97</v>
      </c>
      <c r="G1424" t="n">
        <v>0</v>
      </c>
    </row>
    <row r="1425">
      <c r="A1425" t="n">
        <v>201607</v>
      </c>
      <c r="B1425" t="n">
        <v>37</v>
      </c>
      <c r="C1425" t="inlineStr">
        <is>
          <t>POS</t>
        </is>
      </c>
      <c r="D1425" t="inlineStr">
        <is>
          <t>Anh</t>
        </is>
      </c>
      <c r="E1425" t="inlineStr">
        <is>
          <t>TV &amp; Video</t>
        </is>
      </c>
      <c r="F1425" t="n">
        <v>996.84</v>
      </c>
      <c r="G1425" t="n">
        <v>0</v>
      </c>
    </row>
    <row r="1426">
      <c r="A1426" t="n">
        <v>201607</v>
      </c>
      <c r="B1426" t="n">
        <v>38</v>
      </c>
      <c r="C1426" t="inlineStr">
        <is>
          <t>POS</t>
        </is>
      </c>
      <c r="D1426" t="inlineStr">
        <is>
          <t>Anh</t>
        </is>
      </c>
      <c r="E1426" t="inlineStr">
        <is>
          <t>Âm thanh</t>
        </is>
      </c>
      <c r="F1426" t="n">
        <v>2652.02</v>
      </c>
      <c r="G1426" t="n">
        <v>0</v>
      </c>
    </row>
    <row r="1427">
      <c r="A1427" t="n">
        <v>201607</v>
      </c>
      <c r="B1427" t="n">
        <v>38</v>
      </c>
      <c r="C1427" t="inlineStr">
        <is>
          <t>POS</t>
        </is>
      </c>
      <c r="D1427" t="inlineStr">
        <is>
          <t>Anh</t>
        </is>
      </c>
      <c r="E1427" t="inlineStr">
        <is>
          <t>Máy tính</t>
        </is>
      </c>
      <c r="F1427" t="n">
        <v>258</v>
      </c>
      <c r="G1427" t="n">
        <v>0</v>
      </c>
    </row>
    <row r="1428">
      <c r="A1428" t="n">
        <v>201607</v>
      </c>
      <c r="B1428" t="n">
        <v>38</v>
      </c>
      <c r="C1428" t="inlineStr">
        <is>
          <t>POS</t>
        </is>
      </c>
      <c r="D1428" t="inlineStr">
        <is>
          <t>Anh</t>
        </is>
      </c>
      <c r="E1428" t="inlineStr">
        <is>
          <t>Gia dụng</t>
        </is>
      </c>
      <c r="F1428" t="n">
        <v>7459.9</v>
      </c>
      <c r="G1428" t="n">
        <v>745.99</v>
      </c>
    </row>
    <row r="1429">
      <c r="A1429" t="n">
        <v>201607</v>
      </c>
      <c r="B1429" t="n">
        <v>38</v>
      </c>
      <c r="C1429" t="inlineStr">
        <is>
          <t>POS</t>
        </is>
      </c>
      <c r="D1429" t="inlineStr">
        <is>
          <t>Anh</t>
        </is>
      </c>
      <c r="E1429" t="inlineStr">
        <is>
          <t>Nhạc, phim, sách nói</t>
        </is>
      </c>
      <c r="F1429" t="n">
        <v>1632.81</v>
      </c>
      <c r="G1429" t="n">
        <v>657</v>
      </c>
    </row>
    <row r="1430">
      <c r="A1430" t="n">
        <v>201607</v>
      </c>
      <c r="B1430" t="n">
        <v>38</v>
      </c>
      <c r="C1430" t="inlineStr">
        <is>
          <t>POS</t>
        </is>
      </c>
      <c r="D1430" t="inlineStr">
        <is>
          <t>Anh</t>
        </is>
      </c>
      <c r="E1430" t="inlineStr">
        <is>
          <t>TV &amp; Video</t>
        </is>
      </c>
      <c r="F1430" t="n">
        <v>3054.04</v>
      </c>
      <c r="G1430" t="n">
        <v>0</v>
      </c>
    </row>
    <row r="1431">
      <c r="A1431" t="n">
        <v>201607</v>
      </c>
      <c r="B1431" t="n">
        <v>39</v>
      </c>
      <c r="C1431" t="inlineStr">
        <is>
          <t>POS</t>
        </is>
      </c>
      <c r="D1431" t="inlineStr">
        <is>
          <t>Anh</t>
        </is>
      </c>
      <c r="E1431" t="inlineStr">
        <is>
          <t>Âm thanh</t>
        </is>
      </c>
      <c r="F1431" t="n">
        <v>399.9</v>
      </c>
      <c r="G1431" t="n">
        <v>0</v>
      </c>
    </row>
    <row r="1432">
      <c r="A1432" t="n">
        <v>201607</v>
      </c>
      <c r="B1432" t="n">
        <v>39</v>
      </c>
      <c r="C1432" t="inlineStr">
        <is>
          <t>POS</t>
        </is>
      </c>
      <c r="D1432" t="inlineStr">
        <is>
          <t>Anh</t>
        </is>
      </c>
      <c r="E1432" t="inlineStr">
        <is>
          <t>Điện thoại</t>
        </is>
      </c>
      <c r="F1432" t="n">
        <v>71.16</v>
      </c>
      <c r="G1432" t="n">
        <v>0</v>
      </c>
    </row>
    <row r="1433">
      <c r="A1433" t="n">
        <v>201607</v>
      </c>
      <c r="B1433" t="n">
        <v>39</v>
      </c>
      <c r="C1433" t="inlineStr">
        <is>
          <t>POS</t>
        </is>
      </c>
      <c r="D1433" t="inlineStr">
        <is>
          <t>Anh</t>
        </is>
      </c>
      <c r="E1433" t="inlineStr">
        <is>
          <t>Máy tính</t>
        </is>
      </c>
      <c r="F1433" t="n">
        <v>2236</v>
      </c>
      <c r="G1433" t="n">
        <v>0</v>
      </c>
    </row>
    <row r="1434">
      <c r="A1434" t="n">
        <v>201607</v>
      </c>
      <c r="B1434" t="n">
        <v>39</v>
      </c>
      <c r="C1434" t="inlineStr">
        <is>
          <t>POS</t>
        </is>
      </c>
      <c r="D1434" t="inlineStr">
        <is>
          <t>Anh</t>
        </is>
      </c>
      <c r="E1434" t="inlineStr">
        <is>
          <t>TV &amp; Video</t>
        </is>
      </c>
      <c r="F1434" t="n">
        <v>179.8</v>
      </c>
      <c r="G1434" t="n">
        <v>0</v>
      </c>
    </row>
    <row r="1435">
      <c r="A1435" t="n">
        <v>201607</v>
      </c>
      <c r="B1435" t="n">
        <v>40</v>
      </c>
      <c r="C1435" t="inlineStr">
        <is>
          <t>POS</t>
        </is>
      </c>
      <c r="D1435" t="inlineStr">
        <is>
          <t>Anh</t>
        </is>
      </c>
      <c r="E1435" t="inlineStr">
        <is>
          <t>Âm thanh</t>
        </is>
      </c>
      <c r="F1435" t="n">
        <v>1499.94</v>
      </c>
      <c r="G1435" t="n">
        <v>0</v>
      </c>
    </row>
    <row r="1436">
      <c r="A1436" t="n">
        <v>201607</v>
      </c>
      <c r="B1436" t="n">
        <v>40</v>
      </c>
      <c r="C1436" t="inlineStr">
        <is>
          <t>POS</t>
        </is>
      </c>
      <c r="D1436" t="inlineStr">
        <is>
          <t>Anh</t>
        </is>
      </c>
      <c r="E1436" t="inlineStr">
        <is>
          <t>Máy ảnh</t>
        </is>
      </c>
      <c r="F1436" t="n">
        <v>431</v>
      </c>
      <c r="G1436" t="n">
        <v>0</v>
      </c>
    </row>
    <row r="1437">
      <c r="A1437" t="n">
        <v>201607</v>
      </c>
      <c r="B1437" t="n">
        <v>40</v>
      </c>
      <c r="C1437" t="inlineStr">
        <is>
          <t>POS</t>
        </is>
      </c>
      <c r="D1437" t="inlineStr">
        <is>
          <t>Anh</t>
        </is>
      </c>
      <c r="E1437" t="inlineStr">
        <is>
          <t>Máy tính</t>
        </is>
      </c>
      <c r="F1437" t="n">
        <v>1138.9</v>
      </c>
      <c r="G1437" t="n">
        <v>0</v>
      </c>
    </row>
    <row r="1438">
      <c r="A1438" t="n">
        <v>201607</v>
      </c>
      <c r="B1438" t="n">
        <v>40</v>
      </c>
      <c r="C1438" t="inlineStr">
        <is>
          <t>POS</t>
        </is>
      </c>
      <c r="D1438" t="inlineStr">
        <is>
          <t>Anh</t>
        </is>
      </c>
      <c r="E1438" t="inlineStr">
        <is>
          <t>Game &amp; Đồ chơi</t>
        </is>
      </c>
      <c r="F1438" t="n">
        <v>311.78</v>
      </c>
      <c r="G1438" t="n">
        <v>0</v>
      </c>
    </row>
    <row r="1439">
      <c r="A1439" t="n">
        <v>201607</v>
      </c>
      <c r="B1439" t="n">
        <v>40</v>
      </c>
      <c r="C1439" t="inlineStr">
        <is>
          <t>POS</t>
        </is>
      </c>
      <c r="D1439" t="inlineStr">
        <is>
          <t>Anh</t>
        </is>
      </c>
      <c r="E1439" t="inlineStr">
        <is>
          <t>Gia dụng</t>
        </is>
      </c>
      <c r="F1439" t="n">
        <v>802.47</v>
      </c>
      <c r="G1439" t="n">
        <v>0</v>
      </c>
    </row>
    <row r="1440">
      <c r="A1440" t="n">
        <v>201607</v>
      </c>
      <c r="B1440" t="n">
        <v>40</v>
      </c>
      <c r="C1440" t="inlineStr">
        <is>
          <t>POS</t>
        </is>
      </c>
      <c r="D1440" t="inlineStr">
        <is>
          <t>Anh</t>
        </is>
      </c>
      <c r="E1440" t="inlineStr">
        <is>
          <t>Nhạc, phim, sách nói</t>
        </is>
      </c>
      <c r="F1440" t="n">
        <v>1317.92</v>
      </c>
      <c r="G1440" t="n">
        <v>0</v>
      </c>
    </row>
    <row r="1441">
      <c r="A1441" t="n">
        <v>201607</v>
      </c>
      <c r="B1441" t="n">
        <v>40</v>
      </c>
      <c r="C1441" t="inlineStr">
        <is>
          <t>POS</t>
        </is>
      </c>
      <c r="D1441" t="inlineStr">
        <is>
          <t>Anh</t>
        </is>
      </c>
      <c r="E1441" t="inlineStr">
        <is>
          <t>TV &amp; Video</t>
        </is>
      </c>
      <c r="F1441" t="n">
        <v>833</v>
      </c>
      <c r="G1441" t="n">
        <v>299.99</v>
      </c>
    </row>
    <row r="1442">
      <c r="A1442" t="n">
        <v>201607</v>
      </c>
      <c r="B1442" t="n">
        <v>41</v>
      </c>
      <c r="C1442" t="inlineStr">
        <is>
          <t>POS</t>
        </is>
      </c>
      <c r="D1442" t="inlineStr">
        <is>
          <t>Anh</t>
        </is>
      </c>
      <c r="E1442" t="inlineStr">
        <is>
          <t>Âm thanh</t>
        </is>
      </c>
      <c r="F1442" t="n">
        <v>799.6</v>
      </c>
      <c r="G1442" t="n">
        <v>0</v>
      </c>
    </row>
    <row r="1443">
      <c r="A1443" t="n">
        <v>201607</v>
      </c>
      <c r="B1443" t="n">
        <v>41</v>
      </c>
      <c r="C1443" t="inlineStr">
        <is>
          <t>POS</t>
        </is>
      </c>
      <c r="D1443" t="inlineStr">
        <is>
          <t>Anh</t>
        </is>
      </c>
      <c r="E1443" t="inlineStr">
        <is>
          <t>Điện thoại</t>
        </is>
      </c>
      <c r="F1443" t="n">
        <v>2682</v>
      </c>
      <c r="G1443" t="n">
        <v>0</v>
      </c>
    </row>
    <row r="1444">
      <c r="A1444" t="n">
        <v>201607</v>
      </c>
      <c r="B1444" t="n">
        <v>41</v>
      </c>
      <c r="C1444" t="inlineStr">
        <is>
          <t>POS</t>
        </is>
      </c>
      <c r="D1444" t="inlineStr">
        <is>
          <t>Anh</t>
        </is>
      </c>
      <c r="E1444" t="inlineStr">
        <is>
          <t>Game &amp; Đồ chơi</t>
        </is>
      </c>
      <c r="F1444" t="n">
        <v>355.64</v>
      </c>
      <c r="G1444" t="n">
        <v>0</v>
      </c>
    </row>
    <row r="1445">
      <c r="A1445" t="n">
        <v>201607</v>
      </c>
      <c r="B1445" t="n">
        <v>41</v>
      </c>
      <c r="C1445" t="inlineStr">
        <is>
          <t>POS</t>
        </is>
      </c>
      <c r="D1445" t="inlineStr">
        <is>
          <t>Anh</t>
        </is>
      </c>
      <c r="E1445" t="inlineStr">
        <is>
          <t>Gia dụng</t>
        </is>
      </c>
      <c r="F1445" t="n">
        <v>5221.93</v>
      </c>
      <c r="G1445" t="n">
        <v>0</v>
      </c>
    </row>
    <row r="1446">
      <c r="A1446" t="n">
        <v>201607</v>
      </c>
      <c r="B1446" t="n">
        <v>42</v>
      </c>
      <c r="C1446" t="inlineStr">
        <is>
          <t>POS</t>
        </is>
      </c>
      <c r="D1446" t="inlineStr">
        <is>
          <t>Anh</t>
        </is>
      </c>
      <c r="E1446" t="inlineStr">
        <is>
          <t>Âm thanh</t>
        </is>
      </c>
      <c r="F1446" t="n">
        <v>449.85</v>
      </c>
      <c r="G1446" t="n">
        <v>0</v>
      </c>
    </row>
    <row r="1447">
      <c r="A1447" t="n">
        <v>201607</v>
      </c>
      <c r="B1447" t="n">
        <v>42</v>
      </c>
      <c r="C1447" t="inlineStr">
        <is>
          <t>POS</t>
        </is>
      </c>
      <c r="D1447" t="inlineStr">
        <is>
          <t>Anh</t>
        </is>
      </c>
      <c r="E1447" t="inlineStr">
        <is>
          <t>Điện thoại</t>
        </is>
      </c>
      <c r="F1447" t="n">
        <v>1805</v>
      </c>
      <c r="G1447" t="n">
        <v>0</v>
      </c>
    </row>
    <row r="1448">
      <c r="A1448" t="n">
        <v>201607</v>
      </c>
      <c r="B1448" t="n">
        <v>42</v>
      </c>
      <c r="C1448" t="inlineStr">
        <is>
          <t>POS</t>
        </is>
      </c>
      <c r="D1448" t="inlineStr">
        <is>
          <t>Anh</t>
        </is>
      </c>
      <c r="E1448" t="inlineStr">
        <is>
          <t>Máy tính</t>
        </is>
      </c>
      <c r="F1448" t="n">
        <v>6433</v>
      </c>
      <c r="G1448" t="n">
        <v>0</v>
      </c>
    </row>
    <row r="1449">
      <c r="A1449" t="n">
        <v>201607</v>
      </c>
      <c r="B1449" t="n">
        <v>42</v>
      </c>
      <c r="C1449" t="inlineStr">
        <is>
          <t>POS</t>
        </is>
      </c>
      <c r="D1449" t="inlineStr">
        <is>
          <t>Anh</t>
        </is>
      </c>
      <c r="E1449" t="inlineStr">
        <is>
          <t>Game &amp; Đồ chơi</t>
        </is>
      </c>
      <c r="F1449" t="n">
        <v>110.96</v>
      </c>
      <c r="G1449" t="n">
        <v>0</v>
      </c>
    </row>
    <row r="1450">
      <c r="A1450" t="n">
        <v>201607</v>
      </c>
      <c r="B1450" t="n">
        <v>42</v>
      </c>
      <c r="C1450" t="inlineStr">
        <is>
          <t>POS</t>
        </is>
      </c>
      <c r="D1450" t="inlineStr">
        <is>
          <t>Anh</t>
        </is>
      </c>
      <c r="E1450" t="inlineStr">
        <is>
          <t>Gia dụng</t>
        </is>
      </c>
      <c r="F1450" t="n">
        <v>0</v>
      </c>
      <c r="G1450" t="n">
        <v>2632.5</v>
      </c>
    </row>
    <row r="1451">
      <c r="A1451" t="n">
        <v>201607</v>
      </c>
      <c r="B1451" t="n">
        <v>42</v>
      </c>
      <c r="C1451" t="inlineStr">
        <is>
          <t>POS</t>
        </is>
      </c>
      <c r="D1451" t="inlineStr">
        <is>
          <t>Anh</t>
        </is>
      </c>
      <c r="E1451" t="inlineStr">
        <is>
          <t>TV &amp; Video</t>
        </is>
      </c>
      <c r="F1451" t="n">
        <v>1883</v>
      </c>
      <c r="G1451" t="n">
        <v>0</v>
      </c>
    </row>
    <row r="1452">
      <c r="A1452" t="n">
        <v>201607</v>
      </c>
      <c r="B1452" t="n">
        <v>43</v>
      </c>
      <c r="C1452" t="inlineStr">
        <is>
          <t>POS</t>
        </is>
      </c>
      <c r="D1452" t="inlineStr">
        <is>
          <t>Mỹ</t>
        </is>
      </c>
      <c r="E1452" t="inlineStr">
        <is>
          <t>Máy ảnh</t>
        </is>
      </c>
      <c r="F1452" t="n">
        <v>676</v>
      </c>
      <c r="G1452" t="n">
        <v>0</v>
      </c>
    </row>
    <row r="1453">
      <c r="A1453" t="n">
        <v>201607</v>
      </c>
      <c r="B1453" t="n">
        <v>43</v>
      </c>
      <c r="C1453" t="inlineStr">
        <is>
          <t>POS</t>
        </is>
      </c>
      <c r="D1453" t="inlineStr">
        <is>
          <t>Mỹ</t>
        </is>
      </c>
      <c r="E1453" t="inlineStr">
        <is>
          <t>Máy tính</t>
        </is>
      </c>
      <c r="F1453" t="n">
        <v>7352</v>
      </c>
      <c r="G1453" t="n">
        <v>0</v>
      </c>
    </row>
    <row r="1454">
      <c r="A1454" t="n">
        <v>201607</v>
      </c>
      <c r="B1454" t="n">
        <v>43</v>
      </c>
      <c r="C1454" t="inlineStr">
        <is>
          <t>POS</t>
        </is>
      </c>
      <c r="D1454" t="inlineStr">
        <is>
          <t>Mỹ</t>
        </is>
      </c>
      <c r="E1454" t="inlineStr">
        <is>
          <t>Game &amp; Đồ chơi</t>
        </is>
      </c>
      <c r="F1454" t="n">
        <v>86</v>
      </c>
      <c r="G1454" t="n">
        <v>34.4</v>
      </c>
    </row>
    <row r="1455">
      <c r="A1455" t="n">
        <v>201607</v>
      </c>
      <c r="B1455" t="n">
        <v>43</v>
      </c>
      <c r="C1455" t="inlineStr">
        <is>
          <t>POS</t>
        </is>
      </c>
      <c r="D1455" t="inlineStr">
        <is>
          <t>Mỹ</t>
        </is>
      </c>
      <c r="E1455" t="inlineStr">
        <is>
          <t>Gia dụng</t>
        </is>
      </c>
      <c r="F1455" t="n">
        <v>537.49</v>
      </c>
      <c r="G1455" t="n">
        <v>0</v>
      </c>
    </row>
    <row r="1456">
      <c r="A1456" t="n">
        <v>201607</v>
      </c>
      <c r="B1456" t="n">
        <v>43</v>
      </c>
      <c r="C1456" t="inlineStr">
        <is>
          <t>POS</t>
        </is>
      </c>
      <c r="D1456" t="inlineStr">
        <is>
          <t>Mỹ</t>
        </is>
      </c>
      <c r="E1456" t="inlineStr">
        <is>
          <t>Nhạc, phim, sách nói</t>
        </is>
      </c>
      <c r="F1456" t="n">
        <v>219</v>
      </c>
      <c r="G1456" t="n">
        <v>0</v>
      </c>
    </row>
    <row r="1457">
      <c r="A1457" t="n">
        <v>201607</v>
      </c>
      <c r="B1457" t="n">
        <v>43</v>
      </c>
      <c r="C1457" t="inlineStr">
        <is>
          <t>POS</t>
        </is>
      </c>
      <c r="D1457" t="inlineStr">
        <is>
          <t>Mỹ</t>
        </is>
      </c>
      <c r="E1457" t="inlineStr">
        <is>
          <t>TV &amp; Video</t>
        </is>
      </c>
      <c r="F1457" t="n">
        <v>1289.83</v>
      </c>
      <c r="G1457" t="n">
        <v>0</v>
      </c>
    </row>
    <row r="1458">
      <c r="A1458" t="n">
        <v>201607</v>
      </c>
      <c r="B1458" t="n">
        <v>44</v>
      </c>
      <c r="C1458" t="inlineStr">
        <is>
          <t>POS</t>
        </is>
      </c>
      <c r="D1458" t="inlineStr">
        <is>
          <t>Mỹ</t>
        </is>
      </c>
      <c r="E1458" t="inlineStr">
        <is>
          <t>Âm thanh</t>
        </is>
      </c>
      <c r="F1458" t="n">
        <v>696</v>
      </c>
      <c r="G1458" t="n">
        <v>0</v>
      </c>
    </row>
    <row r="1459">
      <c r="A1459" t="n">
        <v>201607</v>
      </c>
      <c r="B1459" t="n">
        <v>44</v>
      </c>
      <c r="C1459" t="inlineStr">
        <is>
          <t>POS</t>
        </is>
      </c>
      <c r="D1459" t="inlineStr">
        <is>
          <t>Mỹ</t>
        </is>
      </c>
      <c r="E1459" t="inlineStr">
        <is>
          <t>Điện thoại</t>
        </is>
      </c>
      <c r="F1459" t="n">
        <v>500</v>
      </c>
      <c r="G1459" t="n">
        <v>0</v>
      </c>
    </row>
    <row r="1460">
      <c r="A1460" t="n">
        <v>201607</v>
      </c>
      <c r="B1460" t="n">
        <v>44</v>
      </c>
      <c r="C1460" t="inlineStr">
        <is>
          <t>POS</t>
        </is>
      </c>
      <c r="D1460" t="inlineStr">
        <is>
          <t>Mỹ</t>
        </is>
      </c>
      <c r="E1460" t="inlineStr">
        <is>
          <t>Máy tính</t>
        </is>
      </c>
      <c r="F1460" t="n">
        <v>917</v>
      </c>
      <c r="G1460" t="n">
        <v>0</v>
      </c>
    </row>
    <row r="1461">
      <c r="A1461" t="n">
        <v>201607</v>
      </c>
      <c r="B1461" t="n">
        <v>44</v>
      </c>
      <c r="C1461" t="inlineStr">
        <is>
          <t>POS</t>
        </is>
      </c>
      <c r="D1461" t="inlineStr">
        <is>
          <t>Mỹ</t>
        </is>
      </c>
      <c r="E1461" t="inlineStr">
        <is>
          <t>Game &amp; Đồ chơi</t>
        </is>
      </c>
      <c r="F1461" t="n">
        <v>180.6</v>
      </c>
      <c r="G1461" t="n">
        <v>0</v>
      </c>
    </row>
    <row r="1462">
      <c r="A1462" t="n">
        <v>201607</v>
      </c>
      <c r="B1462" t="n">
        <v>44</v>
      </c>
      <c r="C1462" t="inlineStr">
        <is>
          <t>POS</t>
        </is>
      </c>
      <c r="D1462" t="inlineStr">
        <is>
          <t>Mỹ</t>
        </is>
      </c>
      <c r="E1462" t="inlineStr">
        <is>
          <t>Gia dụng</t>
        </is>
      </c>
      <c r="F1462" t="n">
        <v>1919.92</v>
      </c>
      <c r="G1462" t="n">
        <v>0</v>
      </c>
    </row>
    <row r="1463">
      <c r="A1463" t="n">
        <v>201607</v>
      </c>
      <c r="B1463" t="n">
        <v>44</v>
      </c>
      <c r="C1463" t="inlineStr">
        <is>
          <t>POS</t>
        </is>
      </c>
      <c r="D1463" t="inlineStr">
        <is>
          <t>Mỹ</t>
        </is>
      </c>
      <c r="E1463" t="inlineStr">
        <is>
          <t>Nhạc, phim, sách nói</t>
        </is>
      </c>
      <c r="F1463" t="n">
        <v>82.44</v>
      </c>
      <c r="G1463" t="n">
        <v>0</v>
      </c>
    </row>
    <row r="1464">
      <c r="A1464" t="n">
        <v>201607</v>
      </c>
      <c r="B1464" t="n">
        <v>45</v>
      </c>
      <c r="C1464" t="inlineStr">
        <is>
          <t>POS</t>
        </is>
      </c>
      <c r="D1464" t="inlineStr">
        <is>
          <t>Mỹ</t>
        </is>
      </c>
      <c r="E1464" t="inlineStr">
        <is>
          <t>Máy ảnh</t>
        </is>
      </c>
      <c r="F1464" t="n">
        <v>338</v>
      </c>
      <c r="G1464" t="n">
        <v>0</v>
      </c>
    </row>
    <row r="1465">
      <c r="A1465" t="n">
        <v>201607</v>
      </c>
      <c r="B1465" t="n">
        <v>45</v>
      </c>
      <c r="C1465" t="inlineStr">
        <is>
          <t>POS</t>
        </is>
      </c>
      <c r="D1465" t="inlineStr">
        <is>
          <t>Mỹ</t>
        </is>
      </c>
      <c r="E1465" t="inlineStr">
        <is>
          <t>Máy tính</t>
        </is>
      </c>
      <c r="F1465" t="n">
        <v>2498.73</v>
      </c>
      <c r="G1465" t="n">
        <v>0</v>
      </c>
    </row>
    <row r="1466">
      <c r="A1466" t="n">
        <v>201607</v>
      </c>
      <c r="B1466" t="n">
        <v>45</v>
      </c>
      <c r="C1466" t="inlineStr">
        <is>
          <t>POS</t>
        </is>
      </c>
      <c r="D1466" t="inlineStr">
        <is>
          <t>Mỹ</t>
        </is>
      </c>
      <c r="E1466" t="inlineStr">
        <is>
          <t>Nhạc, phim, sách nói</t>
        </is>
      </c>
      <c r="F1466" t="n">
        <v>1314</v>
      </c>
      <c r="G1466" t="n">
        <v>0</v>
      </c>
    </row>
    <row r="1467">
      <c r="A1467" t="n">
        <v>201607</v>
      </c>
      <c r="B1467" t="n">
        <v>45</v>
      </c>
      <c r="C1467" t="inlineStr">
        <is>
          <t>POS</t>
        </is>
      </c>
      <c r="D1467" t="inlineStr">
        <is>
          <t>Mỹ</t>
        </is>
      </c>
      <c r="E1467" t="inlineStr">
        <is>
          <t>TV &amp; Video</t>
        </is>
      </c>
      <c r="F1467" t="n">
        <v>1236</v>
      </c>
      <c r="G1467" t="n">
        <v>0</v>
      </c>
    </row>
    <row r="1468">
      <c r="A1468" t="n">
        <v>201607</v>
      </c>
      <c r="B1468" t="n">
        <v>47</v>
      </c>
      <c r="C1468" t="inlineStr">
        <is>
          <t>POS</t>
        </is>
      </c>
      <c r="D1468" t="inlineStr">
        <is>
          <t>Mỹ</t>
        </is>
      </c>
      <c r="E1468" t="inlineStr">
        <is>
          <t>Âm thanh</t>
        </is>
      </c>
      <c r="F1468" t="n">
        <v>1091.98</v>
      </c>
      <c r="G1468" t="n">
        <v>0</v>
      </c>
    </row>
    <row r="1469">
      <c r="A1469" t="n">
        <v>201607</v>
      </c>
      <c r="B1469" t="n">
        <v>47</v>
      </c>
      <c r="C1469" t="inlineStr">
        <is>
          <t>POS</t>
        </is>
      </c>
      <c r="D1469" t="inlineStr">
        <is>
          <t>Mỹ</t>
        </is>
      </c>
      <c r="E1469" t="inlineStr">
        <is>
          <t>Máy ảnh</t>
        </is>
      </c>
      <c r="F1469" t="n">
        <v>2144</v>
      </c>
      <c r="G1469" t="n">
        <v>0</v>
      </c>
    </row>
    <row r="1470">
      <c r="A1470" t="n">
        <v>201607</v>
      </c>
      <c r="B1470" t="n">
        <v>47</v>
      </c>
      <c r="C1470" t="inlineStr">
        <is>
          <t>POS</t>
        </is>
      </c>
      <c r="D1470" t="inlineStr">
        <is>
          <t>Mỹ</t>
        </is>
      </c>
      <c r="E1470" t="inlineStr">
        <is>
          <t>Điện thoại</t>
        </is>
      </c>
      <c r="F1470" t="n">
        <v>2052.97</v>
      </c>
      <c r="G1470" t="n">
        <v>0</v>
      </c>
    </row>
    <row r="1471">
      <c r="A1471" t="n">
        <v>201607</v>
      </c>
      <c r="B1471" t="n">
        <v>47</v>
      </c>
      <c r="C1471" t="inlineStr">
        <is>
          <t>POS</t>
        </is>
      </c>
      <c r="D1471" t="inlineStr">
        <is>
          <t>Mỹ</t>
        </is>
      </c>
      <c r="E1471" t="inlineStr">
        <is>
          <t>Máy tính</t>
        </is>
      </c>
      <c r="F1471" t="n">
        <v>278</v>
      </c>
      <c r="G1471" t="n">
        <v>0</v>
      </c>
    </row>
    <row r="1472">
      <c r="A1472" t="n">
        <v>201607</v>
      </c>
      <c r="B1472" t="n">
        <v>47</v>
      </c>
      <c r="C1472" t="inlineStr">
        <is>
          <t>POS</t>
        </is>
      </c>
      <c r="D1472" t="inlineStr">
        <is>
          <t>Mỹ</t>
        </is>
      </c>
      <c r="E1472" t="inlineStr">
        <is>
          <t>Gia dụng</t>
        </is>
      </c>
      <c r="F1472" t="n">
        <v>4832.78</v>
      </c>
      <c r="G1472" t="n">
        <v>0</v>
      </c>
    </row>
    <row r="1473">
      <c r="A1473" t="n">
        <v>201607</v>
      </c>
      <c r="B1473" t="n">
        <v>47</v>
      </c>
      <c r="C1473" t="inlineStr">
        <is>
          <t>POS</t>
        </is>
      </c>
      <c r="D1473" t="inlineStr">
        <is>
          <t>Mỹ</t>
        </is>
      </c>
      <c r="E1473" t="inlineStr">
        <is>
          <t>Nhạc, phim, sách nói</t>
        </is>
      </c>
      <c r="F1473" t="n">
        <v>633.34</v>
      </c>
      <c r="G1473" t="n">
        <v>0</v>
      </c>
    </row>
    <row r="1474">
      <c r="A1474" t="n">
        <v>201607</v>
      </c>
      <c r="B1474" t="n">
        <v>48</v>
      </c>
      <c r="C1474" t="inlineStr">
        <is>
          <t>POS</t>
        </is>
      </c>
      <c r="D1474" t="inlineStr">
        <is>
          <t>Mỹ</t>
        </is>
      </c>
      <c r="E1474" t="inlineStr">
        <is>
          <t>Âm thanh</t>
        </is>
      </c>
      <c r="F1474" t="n">
        <v>541.6900000000001</v>
      </c>
      <c r="G1474" t="n">
        <v>0</v>
      </c>
    </row>
    <row r="1475">
      <c r="A1475" t="n">
        <v>201607</v>
      </c>
      <c r="B1475" t="n">
        <v>48</v>
      </c>
      <c r="C1475" t="inlineStr">
        <is>
          <t>POS</t>
        </is>
      </c>
      <c r="D1475" t="inlineStr">
        <is>
          <t>Mỹ</t>
        </is>
      </c>
      <c r="E1475" t="inlineStr">
        <is>
          <t>Máy ảnh</t>
        </is>
      </c>
      <c r="F1475" t="n">
        <v>3977</v>
      </c>
      <c r="G1475" t="n">
        <v>0</v>
      </c>
    </row>
    <row r="1476">
      <c r="A1476" t="n">
        <v>201607</v>
      </c>
      <c r="B1476" t="n">
        <v>48</v>
      </c>
      <c r="C1476" t="inlineStr">
        <is>
          <t>POS</t>
        </is>
      </c>
      <c r="D1476" t="inlineStr">
        <is>
          <t>Mỹ</t>
        </is>
      </c>
      <c r="E1476" t="inlineStr">
        <is>
          <t>Điện thoại</t>
        </is>
      </c>
      <c r="F1476" t="n">
        <v>4123</v>
      </c>
      <c r="G1476" t="n">
        <v>0</v>
      </c>
    </row>
    <row r="1477">
      <c r="A1477" t="n">
        <v>201607</v>
      </c>
      <c r="B1477" t="n">
        <v>48</v>
      </c>
      <c r="C1477" t="inlineStr">
        <is>
          <t>POS</t>
        </is>
      </c>
      <c r="D1477" t="inlineStr">
        <is>
          <t>Mỹ</t>
        </is>
      </c>
      <c r="E1477" t="inlineStr">
        <is>
          <t>Máy tính</t>
        </is>
      </c>
      <c r="F1477" t="n">
        <v>1148.85</v>
      </c>
      <c r="G1477" t="n">
        <v>0</v>
      </c>
    </row>
    <row r="1478">
      <c r="A1478" t="n">
        <v>201607</v>
      </c>
      <c r="B1478" t="n">
        <v>48</v>
      </c>
      <c r="C1478" t="inlineStr">
        <is>
          <t>POS</t>
        </is>
      </c>
      <c r="D1478" t="inlineStr">
        <is>
          <t>Mỹ</t>
        </is>
      </c>
      <c r="E1478" t="inlineStr">
        <is>
          <t>Gia dụng</t>
        </is>
      </c>
      <c r="F1478" t="n">
        <v>279.98</v>
      </c>
      <c r="G1478" t="n">
        <v>0</v>
      </c>
    </row>
    <row r="1479">
      <c r="A1479" t="n">
        <v>201607</v>
      </c>
      <c r="B1479" t="n">
        <v>48</v>
      </c>
      <c r="C1479" t="inlineStr">
        <is>
          <t>POS</t>
        </is>
      </c>
      <c r="D1479" t="inlineStr">
        <is>
          <t>Mỹ</t>
        </is>
      </c>
      <c r="E1479" t="inlineStr">
        <is>
          <t>Nhạc, phim, sách nói</t>
        </is>
      </c>
      <c r="F1479" t="n">
        <v>1008.64</v>
      </c>
      <c r="G1479" t="n">
        <v>179.99</v>
      </c>
    </row>
    <row r="1480">
      <c r="A1480" t="n">
        <v>201607</v>
      </c>
      <c r="B1480" t="n">
        <v>48</v>
      </c>
      <c r="C1480" t="inlineStr">
        <is>
          <t>POS</t>
        </is>
      </c>
      <c r="D1480" t="inlineStr">
        <is>
          <t>Mỹ</t>
        </is>
      </c>
      <c r="E1480" t="inlineStr">
        <is>
          <t>TV &amp; Video</t>
        </is>
      </c>
      <c r="F1480" t="n">
        <v>2589.37</v>
      </c>
      <c r="G1480" t="n">
        <v>317</v>
      </c>
    </row>
    <row r="1481">
      <c r="A1481" t="n">
        <v>201607</v>
      </c>
      <c r="B1481" t="n">
        <v>51</v>
      </c>
      <c r="C1481" t="inlineStr">
        <is>
          <t>POS</t>
        </is>
      </c>
      <c r="D1481" t="inlineStr">
        <is>
          <t>Mỹ</t>
        </is>
      </c>
      <c r="E1481" t="inlineStr">
        <is>
          <t>Âm thanh</t>
        </is>
      </c>
      <c r="F1481" t="n">
        <v>999.84</v>
      </c>
      <c r="G1481" t="n">
        <v>0</v>
      </c>
    </row>
    <row r="1482">
      <c r="A1482" t="n">
        <v>201607</v>
      </c>
      <c r="B1482" t="n">
        <v>51</v>
      </c>
      <c r="C1482" t="inlineStr">
        <is>
          <t>POS</t>
        </is>
      </c>
      <c r="D1482" t="inlineStr">
        <is>
          <t>Mỹ</t>
        </is>
      </c>
      <c r="E1482" t="inlineStr">
        <is>
          <t>Máy ảnh</t>
        </is>
      </c>
      <c r="F1482" t="n">
        <v>1760</v>
      </c>
      <c r="G1482" t="n">
        <v>0</v>
      </c>
    </row>
    <row r="1483">
      <c r="A1483" t="n">
        <v>201607</v>
      </c>
      <c r="B1483" t="n">
        <v>51</v>
      </c>
      <c r="C1483" t="inlineStr">
        <is>
          <t>POS</t>
        </is>
      </c>
      <c r="D1483" t="inlineStr">
        <is>
          <t>Mỹ</t>
        </is>
      </c>
      <c r="E1483" t="inlineStr">
        <is>
          <t>Điện thoại</t>
        </is>
      </c>
      <c r="F1483" t="n">
        <v>3371</v>
      </c>
      <c r="G1483" t="n">
        <v>0</v>
      </c>
    </row>
    <row r="1484">
      <c r="A1484" t="n">
        <v>201607</v>
      </c>
      <c r="B1484" t="n">
        <v>51</v>
      </c>
      <c r="C1484" t="inlineStr">
        <is>
          <t>POS</t>
        </is>
      </c>
      <c r="D1484" t="inlineStr">
        <is>
          <t>Mỹ</t>
        </is>
      </c>
      <c r="E1484" t="inlineStr">
        <is>
          <t>Máy tính</t>
        </is>
      </c>
      <c r="F1484" t="n">
        <v>1375.9</v>
      </c>
      <c r="G1484" t="n">
        <v>0</v>
      </c>
    </row>
    <row r="1485">
      <c r="A1485" t="n">
        <v>201607</v>
      </c>
      <c r="B1485" t="n">
        <v>51</v>
      </c>
      <c r="C1485" t="inlineStr">
        <is>
          <t>POS</t>
        </is>
      </c>
      <c r="D1485" t="inlineStr">
        <is>
          <t>Mỹ</t>
        </is>
      </c>
      <c r="E1485" t="inlineStr">
        <is>
          <t>Game &amp; Đồ chơi</t>
        </is>
      </c>
      <c r="F1485" t="n">
        <v>224</v>
      </c>
      <c r="G1485" t="n">
        <v>0</v>
      </c>
    </row>
    <row r="1486">
      <c r="A1486" t="n">
        <v>201607</v>
      </c>
      <c r="B1486" t="n">
        <v>51</v>
      </c>
      <c r="C1486" t="inlineStr">
        <is>
          <t>POS</t>
        </is>
      </c>
      <c r="D1486" t="inlineStr">
        <is>
          <t>Mỹ</t>
        </is>
      </c>
      <c r="E1486" t="inlineStr">
        <is>
          <t>Gia dụng</t>
        </is>
      </c>
      <c r="F1486" t="n">
        <v>1442.91</v>
      </c>
      <c r="G1486" t="n">
        <v>0</v>
      </c>
    </row>
    <row r="1487">
      <c r="A1487" t="n">
        <v>201607</v>
      </c>
      <c r="B1487" t="n">
        <v>51</v>
      </c>
      <c r="C1487" t="inlineStr">
        <is>
          <t>POS</t>
        </is>
      </c>
      <c r="D1487" t="inlineStr">
        <is>
          <t>Mỹ</t>
        </is>
      </c>
      <c r="E1487" t="inlineStr">
        <is>
          <t>Nhạc, phim, sách nói</t>
        </is>
      </c>
      <c r="F1487" t="n">
        <v>287.93</v>
      </c>
      <c r="G1487" t="n">
        <v>0</v>
      </c>
    </row>
    <row r="1488">
      <c r="A1488" t="n">
        <v>201607</v>
      </c>
      <c r="B1488" t="n">
        <v>51</v>
      </c>
      <c r="C1488" t="inlineStr">
        <is>
          <t>POS</t>
        </is>
      </c>
      <c r="D1488" t="inlineStr">
        <is>
          <t>Mỹ</t>
        </is>
      </c>
      <c r="E1488" t="inlineStr">
        <is>
          <t>TV &amp; Video</t>
        </is>
      </c>
      <c r="F1488" t="n">
        <v>299</v>
      </c>
      <c r="G1488" t="n">
        <v>0</v>
      </c>
    </row>
    <row r="1489">
      <c r="A1489" t="n">
        <v>201607</v>
      </c>
      <c r="B1489" t="n">
        <v>53</v>
      </c>
      <c r="C1489" t="inlineStr">
        <is>
          <t>POS</t>
        </is>
      </c>
      <c r="D1489" t="inlineStr">
        <is>
          <t>Mỹ</t>
        </is>
      </c>
      <c r="E1489" t="inlineStr">
        <is>
          <t>Âm thanh</t>
        </is>
      </c>
      <c r="F1489" t="n">
        <v>203.95</v>
      </c>
      <c r="G1489" t="n">
        <v>0</v>
      </c>
    </row>
    <row r="1490">
      <c r="A1490" t="n">
        <v>201607</v>
      </c>
      <c r="B1490" t="n">
        <v>53</v>
      </c>
      <c r="C1490" t="inlineStr">
        <is>
          <t>POS</t>
        </is>
      </c>
      <c r="D1490" t="inlineStr">
        <is>
          <t>Mỹ</t>
        </is>
      </c>
      <c r="E1490" t="inlineStr">
        <is>
          <t>Máy ảnh</t>
        </is>
      </c>
      <c r="F1490" t="n">
        <v>3223.9</v>
      </c>
      <c r="G1490" t="n">
        <v>0</v>
      </c>
    </row>
    <row r="1491">
      <c r="A1491" t="n">
        <v>201607</v>
      </c>
      <c r="B1491" t="n">
        <v>53</v>
      </c>
      <c r="C1491" t="inlineStr">
        <is>
          <t>POS</t>
        </is>
      </c>
      <c r="D1491" t="inlineStr">
        <is>
          <t>Mỹ</t>
        </is>
      </c>
      <c r="E1491" t="inlineStr">
        <is>
          <t>Điện thoại</t>
        </is>
      </c>
      <c r="F1491" t="n">
        <v>576</v>
      </c>
      <c r="G1491" t="n">
        <v>0</v>
      </c>
    </row>
    <row r="1492">
      <c r="A1492" t="n">
        <v>201607</v>
      </c>
      <c r="B1492" t="n">
        <v>53</v>
      </c>
      <c r="C1492" t="inlineStr">
        <is>
          <t>POS</t>
        </is>
      </c>
      <c r="D1492" t="inlineStr">
        <is>
          <t>Mỹ</t>
        </is>
      </c>
      <c r="E1492" t="inlineStr">
        <is>
          <t>Máy tính</t>
        </is>
      </c>
      <c r="F1492" t="n">
        <v>3064</v>
      </c>
      <c r="G1492" t="n">
        <v>0</v>
      </c>
    </row>
    <row r="1493">
      <c r="A1493" t="n">
        <v>201607</v>
      </c>
      <c r="B1493" t="n">
        <v>53</v>
      </c>
      <c r="C1493" t="inlineStr">
        <is>
          <t>POS</t>
        </is>
      </c>
      <c r="D1493" t="inlineStr">
        <is>
          <t>Mỹ</t>
        </is>
      </c>
      <c r="E1493" t="inlineStr">
        <is>
          <t>Game &amp; Đồ chơi</t>
        </is>
      </c>
      <c r="F1493" t="n">
        <v>9.960000000000001</v>
      </c>
      <c r="G1493" t="n">
        <v>0</v>
      </c>
    </row>
    <row r="1494">
      <c r="A1494" t="n">
        <v>201607</v>
      </c>
      <c r="B1494" t="n">
        <v>53</v>
      </c>
      <c r="C1494" t="inlineStr">
        <is>
          <t>POS</t>
        </is>
      </c>
      <c r="D1494" t="inlineStr">
        <is>
          <t>Mỹ</t>
        </is>
      </c>
      <c r="E1494" t="inlineStr">
        <is>
          <t>Nhạc, phim, sách nói</t>
        </is>
      </c>
      <c r="F1494" t="n">
        <v>57.88</v>
      </c>
      <c r="G1494" t="n">
        <v>0</v>
      </c>
    </row>
    <row r="1495">
      <c r="A1495" t="n">
        <v>201607</v>
      </c>
      <c r="B1495" t="n">
        <v>53</v>
      </c>
      <c r="C1495" t="inlineStr">
        <is>
          <t>POS</t>
        </is>
      </c>
      <c r="D1495" t="inlineStr">
        <is>
          <t>Mỹ</t>
        </is>
      </c>
      <c r="E1495" t="inlineStr">
        <is>
          <t>TV &amp; Video</t>
        </is>
      </c>
      <c r="F1495" t="n">
        <v>56.9</v>
      </c>
      <c r="G1495" t="n">
        <v>0</v>
      </c>
    </row>
    <row r="1496">
      <c r="A1496" t="n">
        <v>201607</v>
      </c>
      <c r="B1496" t="n">
        <v>54</v>
      </c>
      <c r="C1496" t="inlineStr">
        <is>
          <t>POS</t>
        </is>
      </c>
      <c r="D1496" t="inlineStr">
        <is>
          <t>Mỹ</t>
        </is>
      </c>
      <c r="E1496" t="inlineStr">
        <is>
          <t>Âm thanh</t>
        </is>
      </c>
      <c r="F1496" t="n">
        <v>2576.77</v>
      </c>
      <c r="G1496" t="n">
        <v>296</v>
      </c>
    </row>
    <row r="1497">
      <c r="A1497" t="n">
        <v>201607</v>
      </c>
      <c r="B1497" t="n">
        <v>54</v>
      </c>
      <c r="C1497" t="inlineStr">
        <is>
          <t>POS</t>
        </is>
      </c>
      <c r="D1497" t="inlineStr">
        <is>
          <t>Mỹ</t>
        </is>
      </c>
      <c r="E1497" t="inlineStr">
        <is>
          <t>Máy ảnh</t>
        </is>
      </c>
      <c r="F1497" t="n">
        <v>49.99</v>
      </c>
      <c r="G1497" t="n">
        <v>0</v>
      </c>
    </row>
    <row r="1498">
      <c r="A1498" t="n">
        <v>201607</v>
      </c>
      <c r="B1498" t="n">
        <v>54</v>
      </c>
      <c r="C1498" t="inlineStr">
        <is>
          <t>POS</t>
        </is>
      </c>
      <c r="D1498" t="inlineStr">
        <is>
          <t>Mỹ</t>
        </is>
      </c>
      <c r="E1498" t="inlineStr">
        <is>
          <t>Điện thoại</t>
        </is>
      </c>
      <c r="F1498" t="n">
        <v>635.97</v>
      </c>
      <c r="G1498" t="n">
        <v>0</v>
      </c>
    </row>
    <row r="1499">
      <c r="A1499" t="n">
        <v>201607</v>
      </c>
      <c r="B1499" t="n">
        <v>54</v>
      </c>
      <c r="C1499" t="inlineStr">
        <is>
          <t>POS</t>
        </is>
      </c>
      <c r="D1499" t="inlineStr">
        <is>
          <t>Mỹ</t>
        </is>
      </c>
      <c r="E1499" t="inlineStr">
        <is>
          <t>Máy tính</t>
        </is>
      </c>
      <c r="F1499" t="n">
        <v>1787</v>
      </c>
      <c r="G1499" t="n">
        <v>0</v>
      </c>
    </row>
    <row r="1500">
      <c r="A1500" t="n">
        <v>201607</v>
      </c>
      <c r="B1500" t="n">
        <v>54</v>
      </c>
      <c r="C1500" t="inlineStr">
        <is>
          <t>POS</t>
        </is>
      </c>
      <c r="D1500" t="inlineStr">
        <is>
          <t>Mỹ</t>
        </is>
      </c>
      <c r="E1500" t="inlineStr">
        <is>
          <t>Game &amp; Đồ chơi</t>
        </is>
      </c>
      <c r="F1500" t="n">
        <v>64.98999999999999</v>
      </c>
      <c r="G1500" t="n">
        <v>0</v>
      </c>
    </row>
    <row r="1501">
      <c r="A1501" t="n">
        <v>201607</v>
      </c>
      <c r="B1501" t="n">
        <v>54</v>
      </c>
      <c r="C1501" t="inlineStr">
        <is>
          <t>POS</t>
        </is>
      </c>
      <c r="D1501" t="inlineStr">
        <is>
          <t>Mỹ</t>
        </is>
      </c>
      <c r="E1501" t="inlineStr">
        <is>
          <t>Gia dụng</t>
        </is>
      </c>
      <c r="F1501" t="n">
        <v>1335</v>
      </c>
      <c r="G1501" t="n">
        <v>0</v>
      </c>
    </row>
    <row r="1502">
      <c r="A1502" t="n">
        <v>201607</v>
      </c>
      <c r="B1502" t="n">
        <v>54</v>
      </c>
      <c r="C1502" t="inlineStr">
        <is>
          <t>POS</t>
        </is>
      </c>
      <c r="D1502" t="inlineStr">
        <is>
          <t>Mỹ</t>
        </is>
      </c>
      <c r="E1502" t="inlineStr">
        <is>
          <t>Nhạc, phim, sách nói</t>
        </is>
      </c>
      <c r="F1502" t="n">
        <v>1089.94</v>
      </c>
      <c r="G1502" t="n">
        <v>0</v>
      </c>
    </row>
    <row r="1503">
      <c r="A1503" t="n">
        <v>201607</v>
      </c>
      <c r="B1503" t="n">
        <v>54</v>
      </c>
      <c r="C1503" t="inlineStr">
        <is>
          <t>POS</t>
        </is>
      </c>
      <c r="D1503" t="inlineStr">
        <is>
          <t>Mỹ</t>
        </is>
      </c>
      <c r="E1503" t="inlineStr">
        <is>
          <t>TV &amp; Video</t>
        </is>
      </c>
      <c r="F1503" t="n">
        <v>3759.76</v>
      </c>
      <c r="G1503" t="n">
        <v>0</v>
      </c>
    </row>
    <row r="1504">
      <c r="A1504" t="n">
        <v>201607</v>
      </c>
      <c r="B1504" t="n">
        <v>55</v>
      </c>
      <c r="C1504" t="inlineStr">
        <is>
          <t>POS</t>
        </is>
      </c>
      <c r="D1504" t="inlineStr">
        <is>
          <t>Mỹ</t>
        </is>
      </c>
      <c r="E1504" t="inlineStr">
        <is>
          <t>Máy tính</t>
        </is>
      </c>
      <c r="F1504" t="n">
        <v>916</v>
      </c>
      <c r="G1504" t="n">
        <v>0</v>
      </c>
    </row>
    <row r="1505">
      <c r="A1505" t="n">
        <v>201607</v>
      </c>
      <c r="B1505" t="n">
        <v>55</v>
      </c>
      <c r="C1505" t="inlineStr">
        <is>
          <t>POS</t>
        </is>
      </c>
      <c r="D1505" t="inlineStr">
        <is>
          <t>Mỹ</t>
        </is>
      </c>
      <c r="E1505" t="inlineStr">
        <is>
          <t>Gia dụng</t>
        </is>
      </c>
      <c r="F1505" t="n">
        <v>19.99</v>
      </c>
      <c r="G1505" t="n">
        <v>0</v>
      </c>
    </row>
    <row r="1506">
      <c r="A1506" t="n">
        <v>201607</v>
      </c>
      <c r="B1506" t="n">
        <v>55</v>
      </c>
      <c r="C1506" t="inlineStr">
        <is>
          <t>POS</t>
        </is>
      </c>
      <c r="D1506" t="inlineStr">
        <is>
          <t>Mỹ</t>
        </is>
      </c>
      <c r="E1506" t="inlineStr">
        <is>
          <t>TV &amp; Video</t>
        </is>
      </c>
      <c r="F1506" t="n">
        <v>1332.8</v>
      </c>
      <c r="G1506" t="n">
        <v>0</v>
      </c>
    </row>
    <row r="1507">
      <c r="A1507" t="n">
        <v>201607</v>
      </c>
      <c r="B1507" t="n">
        <v>56</v>
      </c>
      <c r="C1507" t="inlineStr">
        <is>
          <t>POS</t>
        </is>
      </c>
      <c r="D1507" t="inlineStr">
        <is>
          <t>Mỹ</t>
        </is>
      </c>
      <c r="E1507" t="inlineStr">
        <is>
          <t>Điện thoại</t>
        </is>
      </c>
      <c r="F1507" t="n">
        <v>53.98</v>
      </c>
      <c r="G1507" t="n">
        <v>0</v>
      </c>
    </row>
    <row r="1508">
      <c r="A1508" t="n">
        <v>201607</v>
      </c>
      <c r="B1508" t="n">
        <v>56</v>
      </c>
      <c r="C1508" t="inlineStr">
        <is>
          <t>POS</t>
        </is>
      </c>
      <c r="D1508" t="inlineStr">
        <is>
          <t>Mỹ</t>
        </is>
      </c>
      <c r="E1508" t="inlineStr">
        <is>
          <t>Máy tính</t>
        </is>
      </c>
      <c r="F1508" t="n">
        <v>7626.8</v>
      </c>
      <c r="G1508" t="n">
        <v>0</v>
      </c>
    </row>
    <row r="1509">
      <c r="A1509" t="n">
        <v>201607</v>
      </c>
      <c r="B1509" t="n">
        <v>56</v>
      </c>
      <c r="C1509" t="inlineStr">
        <is>
          <t>POS</t>
        </is>
      </c>
      <c r="D1509" t="inlineStr">
        <is>
          <t>Mỹ</t>
        </is>
      </c>
      <c r="E1509" t="inlineStr">
        <is>
          <t>Game &amp; Đồ chơi</t>
        </is>
      </c>
      <c r="F1509" t="n">
        <v>446.5</v>
      </c>
      <c r="G1509" t="n">
        <v>0</v>
      </c>
    </row>
    <row r="1510">
      <c r="A1510" t="n">
        <v>201607</v>
      </c>
      <c r="B1510" t="n">
        <v>56</v>
      </c>
      <c r="C1510" t="inlineStr">
        <is>
          <t>POS</t>
        </is>
      </c>
      <c r="D1510" t="inlineStr">
        <is>
          <t>Mỹ</t>
        </is>
      </c>
      <c r="E1510" t="inlineStr">
        <is>
          <t>Gia dụng</t>
        </is>
      </c>
      <c r="F1510" t="n">
        <v>1283.92</v>
      </c>
      <c r="G1510" t="n">
        <v>0</v>
      </c>
    </row>
    <row r="1511">
      <c r="A1511" t="n">
        <v>201607</v>
      </c>
      <c r="B1511" t="n">
        <v>56</v>
      </c>
      <c r="C1511" t="inlineStr">
        <is>
          <t>POS</t>
        </is>
      </c>
      <c r="D1511" t="inlineStr">
        <is>
          <t>Mỹ</t>
        </is>
      </c>
      <c r="E1511" t="inlineStr">
        <is>
          <t>Nhạc, phim, sách nói</t>
        </is>
      </c>
      <c r="F1511" t="n">
        <v>2147.73</v>
      </c>
      <c r="G1511" t="n">
        <v>0</v>
      </c>
    </row>
    <row r="1512">
      <c r="A1512" t="n">
        <v>201607</v>
      </c>
      <c r="B1512" t="n">
        <v>57</v>
      </c>
      <c r="C1512" t="inlineStr">
        <is>
          <t>POS</t>
        </is>
      </c>
      <c r="D1512" t="inlineStr">
        <is>
          <t>Mỹ</t>
        </is>
      </c>
      <c r="E1512" t="inlineStr">
        <is>
          <t>Âm thanh</t>
        </is>
      </c>
      <c r="F1512" t="n">
        <v>1382.8</v>
      </c>
      <c r="G1512" t="n">
        <v>0</v>
      </c>
    </row>
    <row r="1513">
      <c r="A1513" t="n">
        <v>201607</v>
      </c>
      <c r="B1513" t="n">
        <v>57</v>
      </c>
      <c r="C1513" t="inlineStr">
        <is>
          <t>POS</t>
        </is>
      </c>
      <c r="D1513" t="inlineStr">
        <is>
          <t>Mỹ</t>
        </is>
      </c>
      <c r="E1513" t="inlineStr">
        <is>
          <t>Điện thoại</t>
        </is>
      </c>
      <c r="F1513" t="n">
        <v>835</v>
      </c>
      <c r="G1513" t="n">
        <v>0</v>
      </c>
    </row>
    <row r="1514">
      <c r="A1514" t="n">
        <v>201607</v>
      </c>
      <c r="B1514" t="n">
        <v>57</v>
      </c>
      <c r="C1514" t="inlineStr">
        <is>
          <t>POS</t>
        </is>
      </c>
      <c r="D1514" t="inlineStr">
        <is>
          <t>Mỹ</t>
        </is>
      </c>
      <c r="E1514" t="inlineStr">
        <is>
          <t>Game &amp; Đồ chơi</t>
        </is>
      </c>
      <c r="F1514" t="n">
        <v>401.98</v>
      </c>
      <c r="G1514" t="n">
        <v>0</v>
      </c>
    </row>
    <row r="1515">
      <c r="A1515" t="n">
        <v>201607</v>
      </c>
      <c r="B1515" t="n">
        <v>57</v>
      </c>
      <c r="C1515" t="inlineStr">
        <is>
          <t>POS</t>
        </is>
      </c>
      <c r="D1515" t="inlineStr">
        <is>
          <t>Mỹ</t>
        </is>
      </c>
      <c r="E1515" t="inlineStr">
        <is>
          <t>Gia dụng</t>
        </is>
      </c>
      <c r="F1515" t="n">
        <v>2332.5</v>
      </c>
      <c r="G1515" t="n">
        <v>0</v>
      </c>
    </row>
    <row r="1516">
      <c r="A1516" t="n">
        <v>201607</v>
      </c>
      <c r="B1516" t="n">
        <v>57</v>
      </c>
      <c r="C1516" t="inlineStr">
        <is>
          <t>POS</t>
        </is>
      </c>
      <c r="D1516" t="inlineStr">
        <is>
          <t>Mỹ</t>
        </is>
      </c>
      <c r="E1516" t="inlineStr">
        <is>
          <t>Nhạc, phim, sách nói</t>
        </is>
      </c>
      <c r="F1516" t="n">
        <v>796.92</v>
      </c>
      <c r="G1516" t="n">
        <v>0</v>
      </c>
    </row>
    <row r="1517">
      <c r="A1517" t="n">
        <v>201607</v>
      </c>
      <c r="B1517" t="n">
        <v>57</v>
      </c>
      <c r="C1517" t="inlineStr">
        <is>
          <t>POS</t>
        </is>
      </c>
      <c r="D1517" t="inlineStr">
        <is>
          <t>Mỹ</t>
        </is>
      </c>
      <c r="E1517" t="inlineStr">
        <is>
          <t>TV &amp; Video</t>
        </is>
      </c>
      <c r="F1517" t="n">
        <v>2899.99</v>
      </c>
      <c r="G1517" t="n">
        <v>0</v>
      </c>
    </row>
    <row r="1518">
      <c r="A1518" t="n">
        <v>201607</v>
      </c>
      <c r="B1518" t="n">
        <v>59</v>
      </c>
      <c r="C1518" t="inlineStr">
        <is>
          <t>POS</t>
        </is>
      </c>
      <c r="D1518" t="inlineStr">
        <is>
          <t>Mỹ</t>
        </is>
      </c>
      <c r="E1518" t="inlineStr">
        <is>
          <t>Âm thanh</t>
        </is>
      </c>
      <c r="F1518" t="n">
        <v>4197.97</v>
      </c>
      <c r="G1518" t="n">
        <v>0</v>
      </c>
    </row>
    <row r="1519">
      <c r="A1519" t="n">
        <v>201607</v>
      </c>
      <c r="B1519" t="n">
        <v>59</v>
      </c>
      <c r="C1519" t="inlineStr">
        <is>
          <t>POS</t>
        </is>
      </c>
      <c r="D1519" t="inlineStr">
        <is>
          <t>Mỹ</t>
        </is>
      </c>
      <c r="E1519" t="inlineStr">
        <is>
          <t>Máy ảnh</t>
        </is>
      </c>
      <c r="F1519" t="n">
        <v>2168.8</v>
      </c>
      <c r="G1519" t="n">
        <v>0</v>
      </c>
    </row>
    <row r="1520">
      <c r="A1520" t="n">
        <v>201607</v>
      </c>
      <c r="B1520" t="n">
        <v>59</v>
      </c>
      <c r="C1520" t="inlineStr">
        <is>
          <t>POS</t>
        </is>
      </c>
      <c r="D1520" t="inlineStr">
        <is>
          <t>Mỹ</t>
        </is>
      </c>
      <c r="E1520" t="inlineStr">
        <is>
          <t>Điện thoại</t>
        </is>
      </c>
      <c r="F1520" t="n">
        <v>35.99</v>
      </c>
      <c r="G1520" t="n">
        <v>0</v>
      </c>
    </row>
    <row r="1521">
      <c r="A1521" t="n">
        <v>201607</v>
      </c>
      <c r="B1521" t="n">
        <v>59</v>
      </c>
      <c r="C1521" t="inlineStr">
        <is>
          <t>POS</t>
        </is>
      </c>
      <c r="D1521" t="inlineStr">
        <is>
          <t>Mỹ</t>
        </is>
      </c>
      <c r="E1521" t="inlineStr">
        <is>
          <t>Máy tính</t>
        </is>
      </c>
      <c r="F1521" t="n">
        <v>6134</v>
      </c>
      <c r="G1521" t="n">
        <v>0</v>
      </c>
    </row>
    <row r="1522">
      <c r="A1522" t="n">
        <v>201607</v>
      </c>
      <c r="B1522" t="n">
        <v>59</v>
      </c>
      <c r="C1522" t="inlineStr">
        <is>
          <t>POS</t>
        </is>
      </c>
      <c r="D1522" t="inlineStr">
        <is>
          <t>Mỹ</t>
        </is>
      </c>
      <c r="E1522" t="inlineStr">
        <is>
          <t>Game &amp; Đồ chơi</t>
        </is>
      </c>
      <c r="F1522" t="n">
        <v>168</v>
      </c>
      <c r="G1522" t="n">
        <v>0</v>
      </c>
    </row>
    <row r="1523">
      <c r="A1523" t="n">
        <v>201607</v>
      </c>
      <c r="B1523" t="n">
        <v>59</v>
      </c>
      <c r="C1523" t="inlineStr">
        <is>
          <t>POS</t>
        </is>
      </c>
      <c r="D1523" t="inlineStr">
        <is>
          <t>Mỹ</t>
        </is>
      </c>
      <c r="E1523" t="inlineStr">
        <is>
          <t>Gia dụng</t>
        </is>
      </c>
      <c r="F1523" t="n">
        <v>4689.99</v>
      </c>
      <c r="G1523" t="n">
        <v>0</v>
      </c>
    </row>
    <row r="1524">
      <c r="A1524" t="n">
        <v>201607</v>
      </c>
      <c r="B1524" t="n">
        <v>59</v>
      </c>
      <c r="C1524" t="inlineStr">
        <is>
          <t>POS</t>
        </is>
      </c>
      <c r="D1524" t="inlineStr">
        <is>
          <t>Mỹ</t>
        </is>
      </c>
      <c r="E1524" t="inlineStr">
        <is>
          <t>Nhạc, phim, sách nói</t>
        </is>
      </c>
      <c r="F1524" t="n">
        <v>375.93</v>
      </c>
      <c r="G1524" t="n">
        <v>0</v>
      </c>
    </row>
    <row r="1525">
      <c r="A1525" t="n">
        <v>201607</v>
      </c>
      <c r="B1525" t="n">
        <v>61</v>
      </c>
      <c r="C1525" t="inlineStr">
        <is>
          <t>POS</t>
        </is>
      </c>
      <c r="D1525" t="inlineStr">
        <is>
          <t>Mỹ</t>
        </is>
      </c>
      <c r="E1525" t="inlineStr">
        <is>
          <t>Âm thanh</t>
        </is>
      </c>
      <c r="F1525" t="n">
        <v>598.46</v>
      </c>
      <c r="G1525" t="n">
        <v>0</v>
      </c>
    </row>
    <row r="1526">
      <c r="A1526" t="n">
        <v>201607</v>
      </c>
      <c r="B1526" t="n">
        <v>61</v>
      </c>
      <c r="C1526" t="inlineStr">
        <is>
          <t>POS</t>
        </is>
      </c>
      <c r="D1526" t="inlineStr">
        <is>
          <t>Mỹ</t>
        </is>
      </c>
      <c r="E1526" t="inlineStr">
        <is>
          <t>Máy ảnh</t>
        </is>
      </c>
      <c r="F1526" t="n">
        <v>159.96</v>
      </c>
      <c r="G1526" t="n">
        <v>0</v>
      </c>
    </row>
    <row r="1527">
      <c r="A1527" t="n">
        <v>201607</v>
      </c>
      <c r="B1527" t="n">
        <v>61</v>
      </c>
      <c r="C1527" t="inlineStr">
        <is>
          <t>POS</t>
        </is>
      </c>
      <c r="D1527" t="inlineStr">
        <is>
          <t>Mỹ</t>
        </is>
      </c>
      <c r="E1527" t="inlineStr">
        <is>
          <t>Điện thoại</t>
        </is>
      </c>
      <c r="F1527" t="n">
        <v>268</v>
      </c>
      <c r="G1527" t="n">
        <v>0</v>
      </c>
    </row>
    <row r="1528">
      <c r="A1528" t="n">
        <v>201607</v>
      </c>
      <c r="B1528" t="n">
        <v>61</v>
      </c>
      <c r="C1528" t="inlineStr">
        <is>
          <t>POS</t>
        </is>
      </c>
      <c r="D1528" t="inlineStr">
        <is>
          <t>Mỹ</t>
        </is>
      </c>
      <c r="E1528" t="inlineStr">
        <is>
          <t>Máy tính</t>
        </is>
      </c>
      <c r="F1528" t="n">
        <v>102</v>
      </c>
      <c r="G1528" t="n">
        <v>0</v>
      </c>
    </row>
    <row r="1529">
      <c r="A1529" t="n">
        <v>201607</v>
      </c>
      <c r="B1529" t="n">
        <v>61</v>
      </c>
      <c r="C1529" t="inlineStr">
        <is>
          <t>POS</t>
        </is>
      </c>
      <c r="D1529" t="inlineStr">
        <is>
          <t>Mỹ</t>
        </is>
      </c>
      <c r="E1529" t="inlineStr">
        <is>
          <t>Game &amp; Đồ chơi</t>
        </is>
      </c>
      <c r="F1529" t="n">
        <v>285.52</v>
      </c>
      <c r="G1529" t="n">
        <v>210.39</v>
      </c>
    </row>
    <row r="1530">
      <c r="A1530" t="n">
        <v>201607</v>
      </c>
      <c r="B1530" t="n">
        <v>61</v>
      </c>
      <c r="C1530" t="inlineStr">
        <is>
          <t>POS</t>
        </is>
      </c>
      <c r="D1530" t="inlineStr">
        <is>
          <t>Mỹ</t>
        </is>
      </c>
      <c r="E1530" t="inlineStr">
        <is>
          <t>Nhạc, phim, sách nói</t>
        </is>
      </c>
      <c r="F1530" t="n">
        <v>578.8</v>
      </c>
      <c r="G1530" t="n">
        <v>0</v>
      </c>
    </row>
    <row r="1531">
      <c r="A1531" t="n">
        <v>201607</v>
      </c>
      <c r="B1531" t="n">
        <v>61</v>
      </c>
      <c r="C1531" t="inlineStr">
        <is>
          <t>POS</t>
        </is>
      </c>
      <c r="D1531" t="inlineStr">
        <is>
          <t>Mỹ</t>
        </is>
      </c>
      <c r="E1531" t="inlineStr">
        <is>
          <t>TV &amp; Video</t>
        </is>
      </c>
      <c r="F1531" t="n">
        <v>253.8</v>
      </c>
      <c r="G1531" t="n">
        <v>0</v>
      </c>
    </row>
    <row r="1532">
      <c r="A1532" t="n">
        <v>201607</v>
      </c>
      <c r="B1532" t="n">
        <v>63</v>
      </c>
      <c r="C1532" t="inlineStr">
        <is>
          <t>POS</t>
        </is>
      </c>
      <c r="D1532" t="inlineStr">
        <is>
          <t>Mỹ</t>
        </is>
      </c>
      <c r="E1532" t="inlineStr">
        <is>
          <t>Âm thanh</t>
        </is>
      </c>
      <c r="F1532" t="n">
        <v>749.95</v>
      </c>
      <c r="G1532" t="n">
        <v>0</v>
      </c>
    </row>
    <row r="1533">
      <c r="A1533" t="n">
        <v>201607</v>
      </c>
      <c r="B1533" t="n">
        <v>63</v>
      </c>
      <c r="C1533" t="inlineStr">
        <is>
          <t>POS</t>
        </is>
      </c>
      <c r="D1533" t="inlineStr">
        <is>
          <t>Mỹ</t>
        </is>
      </c>
      <c r="E1533" t="inlineStr">
        <is>
          <t>Máy ảnh</t>
        </is>
      </c>
      <c r="F1533" t="n">
        <v>119.92</v>
      </c>
      <c r="G1533" t="n">
        <v>0</v>
      </c>
    </row>
    <row r="1534">
      <c r="A1534" t="n">
        <v>201607</v>
      </c>
      <c r="B1534" t="n">
        <v>63</v>
      </c>
      <c r="C1534" t="inlineStr">
        <is>
          <t>POS</t>
        </is>
      </c>
      <c r="D1534" t="inlineStr">
        <is>
          <t>Mỹ</t>
        </is>
      </c>
      <c r="E1534" t="inlineStr">
        <is>
          <t>Điện thoại</t>
        </is>
      </c>
      <c r="F1534" t="n">
        <v>956</v>
      </c>
      <c r="G1534" t="n">
        <v>0</v>
      </c>
    </row>
    <row r="1535">
      <c r="A1535" t="n">
        <v>201607</v>
      </c>
      <c r="B1535" t="n">
        <v>63</v>
      </c>
      <c r="C1535" t="inlineStr">
        <is>
          <t>POS</t>
        </is>
      </c>
      <c r="D1535" t="inlineStr">
        <is>
          <t>Mỹ</t>
        </is>
      </c>
      <c r="E1535" t="inlineStr">
        <is>
          <t>Máy tính</t>
        </is>
      </c>
      <c r="F1535" t="n">
        <v>539.9</v>
      </c>
      <c r="G1535" t="n">
        <v>0</v>
      </c>
    </row>
    <row r="1536">
      <c r="A1536" t="n">
        <v>201607</v>
      </c>
      <c r="B1536" t="n">
        <v>63</v>
      </c>
      <c r="C1536" t="inlineStr">
        <is>
          <t>POS</t>
        </is>
      </c>
      <c r="D1536" t="inlineStr">
        <is>
          <t>Mỹ</t>
        </is>
      </c>
      <c r="E1536" t="inlineStr">
        <is>
          <t>Gia dụng</t>
        </is>
      </c>
      <c r="F1536" t="n">
        <v>7419.48</v>
      </c>
      <c r="G1536" t="n">
        <v>0</v>
      </c>
    </row>
    <row r="1537">
      <c r="A1537" t="n">
        <v>201607</v>
      </c>
      <c r="B1537" t="n">
        <v>63</v>
      </c>
      <c r="C1537" t="inlineStr">
        <is>
          <t>POS</t>
        </is>
      </c>
      <c r="D1537" t="inlineStr">
        <is>
          <t>Mỹ</t>
        </is>
      </c>
      <c r="E1537" t="inlineStr">
        <is>
          <t>Nhạc, phim, sách nói</t>
        </is>
      </c>
      <c r="F1537" t="n">
        <v>1752</v>
      </c>
      <c r="G1537" t="n">
        <v>0</v>
      </c>
    </row>
    <row r="1538">
      <c r="A1538" t="n">
        <v>201607</v>
      </c>
      <c r="B1538" t="n">
        <v>63</v>
      </c>
      <c r="C1538" t="inlineStr">
        <is>
          <t>POS</t>
        </is>
      </c>
      <c r="D1538" t="inlineStr">
        <is>
          <t>Mỹ</t>
        </is>
      </c>
      <c r="E1538" t="inlineStr">
        <is>
          <t>TV &amp; Video</t>
        </is>
      </c>
      <c r="F1538" t="n">
        <v>999.98</v>
      </c>
      <c r="G1538" t="n">
        <v>0</v>
      </c>
    </row>
    <row r="1539">
      <c r="A1539" t="n">
        <v>201607</v>
      </c>
      <c r="B1539" t="n">
        <v>64</v>
      </c>
      <c r="C1539" t="inlineStr">
        <is>
          <t>POS</t>
        </is>
      </c>
      <c r="D1539" t="inlineStr">
        <is>
          <t>Mỹ</t>
        </is>
      </c>
      <c r="E1539" t="inlineStr">
        <is>
          <t>Âm thanh</t>
        </is>
      </c>
      <c r="F1539" t="n">
        <v>107.85</v>
      </c>
      <c r="G1539" t="n">
        <v>0</v>
      </c>
    </row>
    <row r="1540">
      <c r="A1540" t="n">
        <v>201607</v>
      </c>
      <c r="B1540" t="n">
        <v>64</v>
      </c>
      <c r="C1540" t="inlineStr">
        <is>
          <t>POS</t>
        </is>
      </c>
      <c r="D1540" t="inlineStr">
        <is>
          <t>Mỹ</t>
        </is>
      </c>
      <c r="E1540" t="inlineStr">
        <is>
          <t>Máy ảnh</t>
        </is>
      </c>
      <c r="F1540" t="n">
        <v>1700</v>
      </c>
      <c r="G1540" t="n">
        <v>0</v>
      </c>
    </row>
    <row r="1541">
      <c r="A1541" t="n">
        <v>201607</v>
      </c>
      <c r="B1541" t="n">
        <v>64</v>
      </c>
      <c r="C1541" t="inlineStr">
        <is>
          <t>POS</t>
        </is>
      </c>
      <c r="D1541" t="inlineStr">
        <is>
          <t>Mỹ</t>
        </is>
      </c>
      <c r="E1541" t="inlineStr">
        <is>
          <t>Điện thoại</t>
        </is>
      </c>
      <c r="F1541" t="n">
        <v>19.98</v>
      </c>
      <c r="G1541" t="n">
        <v>0</v>
      </c>
    </row>
    <row r="1542">
      <c r="A1542" t="n">
        <v>201607</v>
      </c>
      <c r="B1542" t="n">
        <v>64</v>
      </c>
      <c r="C1542" t="inlineStr">
        <is>
          <t>POS</t>
        </is>
      </c>
      <c r="D1542" t="inlineStr">
        <is>
          <t>Mỹ</t>
        </is>
      </c>
      <c r="E1542" t="inlineStr">
        <is>
          <t>Game &amp; Đồ chơi</t>
        </is>
      </c>
      <c r="F1542" t="n">
        <v>101.08</v>
      </c>
      <c r="G1542" t="n">
        <v>101.08</v>
      </c>
    </row>
    <row r="1543">
      <c r="A1543" t="n">
        <v>201607</v>
      </c>
      <c r="B1543" t="n">
        <v>64</v>
      </c>
      <c r="C1543" t="inlineStr">
        <is>
          <t>POS</t>
        </is>
      </c>
      <c r="D1543" t="inlineStr">
        <is>
          <t>Mỹ</t>
        </is>
      </c>
      <c r="E1543" t="inlineStr">
        <is>
          <t>Gia dụng</t>
        </is>
      </c>
      <c r="F1543" t="n">
        <v>181.93</v>
      </c>
      <c r="G1543" t="n">
        <v>0</v>
      </c>
    </row>
    <row r="1544">
      <c r="A1544" t="n">
        <v>201607</v>
      </c>
      <c r="B1544" t="n">
        <v>64</v>
      </c>
      <c r="C1544" t="inlineStr">
        <is>
          <t>POS</t>
        </is>
      </c>
      <c r="D1544" t="inlineStr">
        <is>
          <t>Mỹ</t>
        </is>
      </c>
      <c r="E1544" t="inlineStr">
        <is>
          <t>TV &amp; Video</t>
        </is>
      </c>
      <c r="F1544" t="n">
        <v>935.2</v>
      </c>
      <c r="G1544" t="n">
        <v>0</v>
      </c>
    </row>
    <row r="1545">
      <c r="A1545" t="n">
        <v>201607</v>
      </c>
      <c r="B1545" t="n">
        <v>65</v>
      </c>
      <c r="C1545" t="inlineStr">
        <is>
          <t>POS</t>
        </is>
      </c>
      <c r="D1545" t="inlineStr">
        <is>
          <t>Mỹ</t>
        </is>
      </c>
      <c r="E1545" t="inlineStr">
        <is>
          <t>Âm thanh</t>
        </is>
      </c>
      <c r="F1545" t="n">
        <v>888</v>
      </c>
      <c r="G1545" t="n">
        <v>0</v>
      </c>
    </row>
    <row r="1546">
      <c r="A1546" t="n">
        <v>201607</v>
      </c>
      <c r="B1546" t="n">
        <v>65</v>
      </c>
      <c r="C1546" t="inlineStr">
        <is>
          <t>POS</t>
        </is>
      </c>
      <c r="D1546" t="inlineStr">
        <is>
          <t>Mỹ</t>
        </is>
      </c>
      <c r="E1546" t="inlineStr">
        <is>
          <t>Máy ảnh</t>
        </is>
      </c>
      <c r="F1546" t="n">
        <v>2999.96</v>
      </c>
      <c r="G1546" t="n">
        <v>0</v>
      </c>
    </row>
    <row r="1547">
      <c r="A1547" t="n">
        <v>201607</v>
      </c>
      <c r="B1547" t="n">
        <v>65</v>
      </c>
      <c r="C1547" t="inlineStr">
        <is>
          <t>POS</t>
        </is>
      </c>
      <c r="D1547" t="inlineStr">
        <is>
          <t>Mỹ</t>
        </is>
      </c>
      <c r="E1547" t="inlineStr">
        <is>
          <t>Điện thoại</t>
        </is>
      </c>
      <c r="F1547" t="n">
        <v>1186.2</v>
      </c>
      <c r="G1547" t="n">
        <v>0</v>
      </c>
    </row>
    <row r="1548">
      <c r="A1548" t="n">
        <v>201607</v>
      </c>
      <c r="B1548" t="n">
        <v>65</v>
      </c>
      <c r="C1548" t="inlineStr">
        <is>
          <t>POS</t>
        </is>
      </c>
      <c r="D1548" t="inlineStr">
        <is>
          <t>Mỹ</t>
        </is>
      </c>
      <c r="E1548" t="inlineStr">
        <is>
          <t>Máy tính</t>
        </is>
      </c>
      <c r="F1548" t="n">
        <v>99</v>
      </c>
      <c r="G1548" t="n">
        <v>0</v>
      </c>
    </row>
    <row r="1549">
      <c r="A1549" t="n">
        <v>201607</v>
      </c>
      <c r="B1549" t="n">
        <v>65</v>
      </c>
      <c r="C1549" t="inlineStr">
        <is>
          <t>POS</t>
        </is>
      </c>
      <c r="D1549" t="inlineStr">
        <is>
          <t>Mỹ</t>
        </is>
      </c>
      <c r="E1549" t="inlineStr">
        <is>
          <t>Gia dụng</t>
        </is>
      </c>
      <c r="F1549" t="n">
        <v>299.97</v>
      </c>
      <c r="G1549" t="n">
        <v>0</v>
      </c>
    </row>
    <row r="1550">
      <c r="A1550" t="n">
        <v>201607</v>
      </c>
      <c r="B1550" t="n">
        <v>65</v>
      </c>
      <c r="C1550" t="inlineStr">
        <is>
          <t>POS</t>
        </is>
      </c>
      <c r="D1550" t="inlineStr">
        <is>
          <t>Mỹ</t>
        </is>
      </c>
      <c r="E1550" t="inlineStr">
        <is>
          <t>Nhạc, phim, sách nói</t>
        </is>
      </c>
      <c r="F1550" t="n">
        <v>329.97</v>
      </c>
      <c r="G1550" t="n">
        <v>0</v>
      </c>
    </row>
    <row r="1551">
      <c r="A1551" t="n">
        <v>201607</v>
      </c>
      <c r="B1551" t="n">
        <v>65</v>
      </c>
      <c r="C1551" t="inlineStr">
        <is>
          <t>POS</t>
        </is>
      </c>
      <c r="D1551" t="inlineStr">
        <is>
          <t>Mỹ</t>
        </is>
      </c>
      <c r="E1551" t="inlineStr">
        <is>
          <t>TV &amp; Video</t>
        </is>
      </c>
      <c r="F1551" t="n">
        <v>1184.97</v>
      </c>
      <c r="G1551" t="n">
        <v>0</v>
      </c>
    </row>
    <row r="1552">
      <c r="A1552" t="n">
        <v>201607</v>
      </c>
      <c r="B1552" t="n">
        <v>66</v>
      </c>
      <c r="C1552" t="inlineStr">
        <is>
          <t>POS</t>
        </is>
      </c>
      <c r="D1552" t="inlineStr">
        <is>
          <t>Mỹ</t>
        </is>
      </c>
      <c r="E1552" t="inlineStr">
        <is>
          <t>Âm thanh</t>
        </is>
      </c>
      <c r="F1552" t="n">
        <v>1516.8</v>
      </c>
      <c r="G1552" t="n">
        <v>0</v>
      </c>
    </row>
    <row r="1553">
      <c r="A1553" t="n">
        <v>201607</v>
      </c>
      <c r="B1553" t="n">
        <v>66</v>
      </c>
      <c r="C1553" t="inlineStr">
        <is>
          <t>POS</t>
        </is>
      </c>
      <c r="D1553" t="inlineStr">
        <is>
          <t>Mỹ</t>
        </is>
      </c>
      <c r="E1553" t="inlineStr">
        <is>
          <t>Máy ảnh</t>
        </is>
      </c>
      <c r="F1553" t="n">
        <v>2366</v>
      </c>
      <c r="G1553" t="n">
        <v>0</v>
      </c>
    </row>
    <row r="1554">
      <c r="A1554" t="n">
        <v>201607</v>
      </c>
      <c r="B1554" t="n">
        <v>66</v>
      </c>
      <c r="C1554" t="inlineStr">
        <is>
          <t>POS</t>
        </is>
      </c>
      <c r="D1554" t="inlineStr">
        <is>
          <t>Mỹ</t>
        </is>
      </c>
      <c r="E1554" t="inlineStr">
        <is>
          <t>Máy tính</t>
        </is>
      </c>
      <c r="F1554" t="n">
        <v>1455.8</v>
      </c>
      <c r="G1554" t="n">
        <v>0</v>
      </c>
    </row>
    <row r="1555">
      <c r="A1555" t="n">
        <v>201607</v>
      </c>
      <c r="B1555" t="n">
        <v>66</v>
      </c>
      <c r="C1555" t="inlineStr">
        <is>
          <t>POS</t>
        </is>
      </c>
      <c r="D1555" t="inlineStr">
        <is>
          <t>Mỹ</t>
        </is>
      </c>
      <c r="E1555" t="inlineStr">
        <is>
          <t>Game &amp; Đồ chơi</t>
        </is>
      </c>
      <c r="F1555" t="n">
        <v>4.99</v>
      </c>
      <c r="G1555" t="n">
        <v>0</v>
      </c>
    </row>
    <row r="1556">
      <c r="A1556" t="n">
        <v>201607</v>
      </c>
      <c r="B1556" t="n">
        <v>66</v>
      </c>
      <c r="C1556" t="inlineStr">
        <is>
          <t>POS</t>
        </is>
      </c>
      <c r="D1556" t="inlineStr">
        <is>
          <t>Mỹ</t>
        </is>
      </c>
      <c r="E1556" t="inlineStr">
        <is>
          <t>Gia dụng</t>
        </is>
      </c>
      <c r="F1556" t="n">
        <v>512.99</v>
      </c>
      <c r="G1556" t="n">
        <v>19.99</v>
      </c>
    </row>
    <row r="1557">
      <c r="A1557" t="n">
        <v>201607</v>
      </c>
      <c r="B1557" t="n">
        <v>66</v>
      </c>
      <c r="C1557" t="inlineStr">
        <is>
          <t>POS</t>
        </is>
      </c>
      <c r="D1557" t="inlineStr">
        <is>
          <t>Mỹ</t>
        </is>
      </c>
      <c r="E1557" t="inlineStr">
        <is>
          <t>TV &amp; Video</t>
        </is>
      </c>
      <c r="F1557" t="n">
        <v>259.8</v>
      </c>
      <c r="G1557" t="n">
        <v>0</v>
      </c>
    </row>
    <row r="1558">
      <c r="A1558" t="n">
        <v>201608</v>
      </c>
      <c r="B1558" t="n">
        <v>0</v>
      </c>
      <c r="C1558" t="inlineStr">
        <is>
          <t>ONLINE</t>
        </is>
      </c>
      <c r="D1558" t="inlineStr">
        <is>
          <t>Online</t>
        </is>
      </c>
      <c r="E1558" t="inlineStr">
        <is>
          <t>Âm thanh</t>
        </is>
      </c>
      <c r="F1558" t="n">
        <v>3817.62</v>
      </c>
      <c r="G1558" t="n">
        <v>0</v>
      </c>
    </row>
    <row r="1559">
      <c r="A1559" t="n">
        <v>201608</v>
      </c>
      <c r="B1559" t="n">
        <v>0</v>
      </c>
      <c r="C1559" t="inlineStr">
        <is>
          <t>ONLINE</t>
        </is>
      </c>
      <c r="D1559" t="inlineStr">
        <is>
          <t>Online</t>
        </is>
      </c>
      <c r="E1559" t="inlineStr">
        <is>
          <t>Máy ảnh</t>
        </is>
      </c>
      <c r="F1559" t="n">
        <v>5474.19</v>
      </c>
      <c r="G1559" t="n">
        <v>0</v>
      </c>
    </row>
    <row r="1560">
      <c r="A1560" t="n">
        <v>201608</v>
      </c>
      <c r="B1560" t="n">
        <v>0</v>
      </c>
      <c r="C1560" t="inlineStr">
        <is>
          <t>ONLINE</t>
        </is>
      </c>
      <c r="D1560" t="inlineStr">
        <is>
          <t>Online</t>
        </is>
      </c>
      <c r="E1560" t="inlineStr">
        <is>
          <t>Điện thoại</t>
        </is>
      </c>
      <c r="F1560" t="n">
        <v>3879.36</v>
      </c>
      <c r="G1560" t="n">
        <v>783</v>
      </c>
    </row>
    <row r="1561">
      <c r="A1561" t="n">
        <v>201608</v>
      </c>
      <c r="B1561" t="n">
        <v>0</v>
      </c>
      <c r="C1561" t="inlineStr">
        <is>
          <t>ONLINE</t>
        </is>
      </c>
      <c r="D1561" t="inlineStr">
        <is>
          <t>Online</t>
        </is>
      </c>
      <c r="E1561" t="inlineStr">
        <is>
          <t>Máy tính</t>
        </is>
      </c>
      <c r="F1561" t="n">
        <v>17589.91</v>
      </c>
      <c r="G1561" t="n">
        <v>738</v>
      </c>
    </row>
    <row r="1562">
      <c r="A1562" t="n">
        <v>201608</v>
      </c>
      <c r="B1562" t="n">
        <v>0</v>
      </c>
      <c r="C1562" t="inlineStr">
        <is>
          <t>ONLINE</t>
        </is>
      </c>
      <c r="D1562" t="inlineStr">
        <is>
          <t>Online</t>
        </is>
      </c>
      <c r="E1562" t="inlineStr">
        <is>
          <t>Game &amp; Đồ chơi</t>
        </is>
      </c>
      <c r="F1562" t="n">
        <v>450.12</v>
      </c>
      <c r="G1562" t="n">
        <v>0</v>
      </c>
    </row>
    <row r="1563">
      <c r="A1563" t="n">
        <v>201608</v>
      </c>
      <c r="B1563" t="n">
        <v>0</v>
      </c>
      <c r="C1563" t="inlineStr">
        <is>
          <t>ONLINE</t>
        </is>
      </c>
      <c r="D1563" t="inlineStr">
        <is>
          <t>Online</t>
        </is>
      </c>
      <c r="E1563" t="inlineStr">
        <is>
          <t>Gia dụng</t>
        </is>
      </c>
      <c r="F1563" t="n">
        <v>25161.72</v>
      </c>
      <c r="G1563" t="n">
        <v>0</v>
      </c>
    </row>
    <row r="1564">
      <c r="A1564" t="n">
        <v>201608</v>
      </c>
      <c r="B1564" t="n">
        <v>0</v>
      </c>
      <c r="C1564" t="inlineStr">
        <is>
          <t>ONLINE</t>
        </is>
      </c>
      <c r="D1564" t="inlineStr">
        <is>
          <t>Online</t>
        </is>
      </c>
      <c r="E1564" t="inlineStr">
        <is>
          <t>Nhạc, phim, sách nói</t>
        </is>
      </c>
      <c r="F1564" t="n">
        <v>4168.02</v>
      </c>
      <c r="G1564" t="n">
        <v>549.95</v>
      </c>
    </row>
    <row r="1565">
      <c r="A1565" t="n">
        <v>201608</v>
      </c>
      <c r="B1565" t="n">
        <v>0</v>
      </c>
      <c r="C1565" t="inlineStr">
        <is>
          <t>ONLINE</t>
        </is>
      </c>
      <c r="D1565" t="inlineStr">
        <is>
          <t>Online</t>
        </is>
      </c>
      <c r="E1565" t="inlineStr">
        <is>
          <t>TV &amp; Video</t>
        </is>
      </c>
      <c r="F1565" t="n">
        <v>14408.8</v>
      </c>
      <c r="G1565" t="n">
        <v>0</v>
      </c>
    </row>
    <row r="1566">
      <c r="A1566" t="n">
        <v>201608</v>
      </c>
      <c r="B1566" t="n">
        <v>1</v>
      </c>
      <c r="C1566" t="inlineStr">
        <is>
          <t>POS</t>
        </is>
      </c>
      <c r="D1566" t="inlineStr">
        <is>
          <t>Úc</t>
        </is>
      </c>
      <c r="E1566" t="inlineStr">
        <is>
          <t>Âm thanh</t>
        </is>
      </c>
      <c r="F1566" t="n">
        <v>60.66</v>
      </c>
      <c r="G1566" t="n">
        <v>0</v>
      </c>
    </row>
    <row r="1567">
      <c r="A1567" t="n">
        <v>201608</v>
      </c>
      <c r="B1567" t="n">
        <v>1</v>
      </c>
      <c r="C1567" t="inlineStr">
        <is>
          <t>POS</t>
        </is>
      </c>
      <c r="D1567" t="inlineStr">
        <is>
          <t>Úc</t>
        </is>
      </c>
      <c r="E1567" t="inlineStr">
        <is>
          <t>Máy tính</t>
        </is>
      </c>
      <c r="F1567" t="n">
        <v>161.1</v>
      </c>
      <c r="G1567" t="n">
        <v>0</v>
      </c>
    </row>
    <row r="1568">
      <c r="A1568" t="n">
        <v>201608</v>
      </c>
      <c r="B1568" t="n">
        <v>1</v>
      </c>
      <c r="C1568" t="inlineStr">
        <is>
          <t>POS</t>
        </is>
      </c>
      <c r="D1568" t="inlineStr">
        <is>
          <t>Úc</t>
        </is>
      </c>
      <c r="E1568" t="inlineStr">
        <is>
          <t>Gia dụng</t>
        </is>
      </c>
      <c r="F1568" t="n">
        <v>1327.5</v>
      </c>
      <c r="G1568" t="n">
        <v>0</v>
      </c>
    </row>
    <row r="1569">
      <c r="A1569" t="n">
        <v>201608</v>
      </c>
      <c r="B1569" t="n">
        <v>1</v>
      </c>
      <c r="C1569" t="inlineStr">
        <is>
          <t>POS</t>
        </is>
      </c>
      <c r="D1569" t="inlineStr">
        <is>
          <t>Úc</t>
        </is>
      </c>
      <c r="E1569" t="inlineStr">
        <is>
          <t>Nhạc, phim, sách nói</t>
        </is>
      </c>
      <c r="F1569" t="n">
        <v>985.5</v>
      </c>
      <c r="G1569" t="n">
        <v>0</v>
      </c>
    </row>
    <row r="1570">
      <c r="A1570" t="n">
        <v>201608</v>
      </c>
      <c r="B1570" t="n">
        <v>5</v>
      </c>
      <c r="C1570" t="inlineStr">
        <is>
          <t>POS</t>
        </is>
      </c>
      <c r="D1570" t="inlineStr">
        <is>
          <t>Úc</t>
        </is>
      </c>
      <c r="E1570" t="inlineStr">
        <is>
          <t>Âm thanh</t>
        </is>
      </c>
      <c r="F1570" t="n">
        <v>529.64</v>
      </c>
      <c r="G1570" t="n">
        <v>0</v>
      </c>
    </row>
    <row r="1571">
      <c r="A1571" t="n">
        <v>201608</v>
      </c>
      <c r="B1571" t="n">
        <v>5</v>
      </c>
      <c r="C1571" t="inlineStr">
        <is>
          <t>POS</t>
        </is>
      </c>
      <c r="D1571" t="inlineStr">
        <is>
          <t>Úc</t>
        </is>
      </c>
      <c r="E1571" t="inlineStr">
        <is>
          <t>Máy ảnh</t>
        </is>
      </c>
      <c r="F1571" t="n">
        <v>66.58</v>
      </c>
      <c r="G1571" t="n">
        <v>0</v>
      </c>
    </row>
    <row r="1572">
      <c r="A1572" t="n">
        <v>201608</v>
      </c>
      <c r="B1572" t="n">
        <v>5</v>
      </c>
      <c r="C1572" t="inlineStr">
        <is>
          <t>POS</t>
        </is>
      </c>
      <c r="D1572" t="inlineStr">
        <is>
          <t>Úc</t>
        </is>
      </c>
      <c r="E1572" t="inlineStr">
        <is>
          <t>Máy tính</t>
        </is>
      </c>
      <c r="F1572" t="n">
        <v>1677</v>
      </c>
      <c r="G1572" t="n">
        <v>0</v>
      </c>
    </row>
    <row r="1573">
      <c r="A1573" t="n">
        <v>201608</v>
      </c>
      <c r="B1573" t="n">
        <v>5</v>
      </c>
      <c r="C1573" t="inlineStr">
        <is>
          <t>POS</t>
        </is>
      </c>
      <c r="D1573" t="inlineStr">
        <is>
          <t>Úc</t>
        </is>
      </c>
      <c r="E1573" t="inlineStr">
        <is>
          <t>Nhạc, phim, sách nói</t>
        </is>
      </c>
      <c r="F1573" t="n">
        <v>574.15</v>
      </c>
      <c r="G1573" t="n">
        <v>0</v>
      </c>
    </row>
    <row r="1574">
      <c r="A1574" t="n">
        <v>201608</v>
      </c>
      <c r="B1574" t="n">
        <v>6</v>
      </c>
      <c r="C1574" t="inlineStr">
        <is>
          <t>POS</t>
        </is>
      </c>
      <c r="D1574" t="inlineStr">
        <is>
          <t>Úc</t>
        </is>
      </c>
      <c r="E1574" t="inlineStr">
        <is>
          <t>Âm thanh</t>
        </is>
      </c>
      <c r="F1574" t="n">
        <v>1065.6</v>
      </c>
      <c r="G1574" t="n">
        <v>0</v>
      </c>
    </row>
    <row r="1575">
      <c r="A1575" t="n">
        <v>201608</v>
      </c>
      <c r="B1575" t="n">
        <v>6</v>
      </c>
      <c r="C1575" t="inlineStr">
        <is>
          <t>POS</t>
        </is>
      </c>
      <c r="D1575" t="inlineStr">
        <is>
          <t>Úc</t>
        </is>
      </c>
      <c r="E1575" t="inlineStr">
        <is>
          <t>Máy ảnh</t>
        </is>
      </c>
      <c r="F1575" t="n">
        <v>990</v>
      </c>
      <c r="G1575" t="n">
        <v>0</v>
      </c>
    </row>
    <row r="1576">
      <c r="A1576" t="n">
        <v>201608</v>
      </c>
      <c r="B1576" t="n">
        <v>6</v>
      </c>
      <c r="C1576" t="inlineStr">
        <is>
          <t>POS</t>
        </is>
      </c>
      <c r="D1576" t="inlineStr">
        <is>
          <t>Úc</t>
        </is>
      </c>
      <c r="E1576" t="inlineStr">
        <is>
          <t>Máy tính</t>
        </is>
      </c>
      <c r="F1576" t="n">
        <v>449.91</v>
      </c>
      <c r="G1576" t="n">
        <v>0</v>
      </c>
    </row>
    <row r="1577">
      <c r="A1577" t="n">
        <v>201608</v>
      </c>
      <c r="B1577" t="n">
        <v>6</v>
      </c>
      <c r="C1577" t="inlineStr">
        <is>
          <t>POS</t>
        </is>
      </c>
      <c r="D1577" t="inlineStr">
        <is>
          <t>Úc</t>
        </is>
      </c>
      <c r="E1577" t="inlineStr">
        <is>
          <t>Game &amp; Đồ chơi</t>
        </is>
      </c>
      <c r="F1577" t="n">
        <v>30.58</v>
      </c>
      <c r="G1577" t="n">
        <v>0</v>
      </c>
    </row>
    <row r="1578">
      <c r="A1578" t="n">
        <v>201608</v>
      </c>
      <c r="B1578" t="n">
        <v>6</v>
      </c>
      <c r="C1578" t="inlineStr">
        <is>
          <t>POS</t>
        </is>
      </c>
      <c r="D1578" t="inlineStr">
        <is>
          <t>Úc</t>
        </is>
      </c>
      <c r="E1578" t="inlineStr">
        <is>
          <t>Gia dụng</t>
        </is>
      </c>
      <c r="F1578" t="n">
        <v>1327.5</v>
      </c>
      <c r="G1578" t="n">
        <v>0</v>
      </c>
    </row>
    <row r="1579">
      <c r="A1579" t="n">
        <v>201608</v>
      </c>
      <c r="B1579" t="n">
        <v>8</v>
      </c>
      <c r="C1579" t="inlineStr">
        <is>
          <t>POS</t>
        </is>
      </c>
      <c r="D1579" t="inlineStr">
        <is>
          <t>Canada</t>
        </is>
      </c>
      <c r="E1579" t="inlineStr">
        <is>
          <t>Điện thoại</t>
        </is>
      </c>
      <c r="F1579" t="n">
        <v>1877</v>
      </c>
      <c r="G1579" t="n">
        <v>0</v>
      </c>
    </row>
    <row r="1580">
      <c r="A1580" t="n">
        <v>201608</v>
      </c>
      <c r="B1580" t="n">
        <v>8</v>
      </c>
      <c r="C1580" t="inlineStr">
        <is>
          <t>POS</t>
        </is>
      </c>
      <c r="D1580" t="inlineStr">
        <is>
          <t>Canada</t>
        </is>
      </c>
      <c r="E1580" t="inlineStr">
        <is>
          <t>Máy tính</t>
        </is>
      </c>
      <c r="F1580" t="n">
        <v>251.1</v>
      </c>
      <c r="G1580" t="n">
        <v>0</v>
      </c>
    </row>
    <row r="1581">
      <c r="A1581" t="n">
        <v>201608</v>
      </c>
      <c r="B1581" t="n">
        <v>8</v>
      </c>
      <c r="C1581" t="inlineStr">
        <is>
          <t>POS</t>
        </is>
      </c>
      <c r="D1581" t="inlineStr">
        <is>
          <t>Canada</t>
        </is>
      </c>
      <c r="E1581" t="inlineStr">
        <is>
          <t>Nhạc, phim, sách nói</t>
        </is>
      </c>
      <c r="F1581" t="n">
        <v>219</v>
      </c>
      <c r="G1581" t="n">
        <v>0</v>
      </c>
    </row>
    <row r="1582">
      <c r="A1582" t="n">
        <v>201608</v>
      </c>
      <c r="B1582" t="n">
        <v>8</v>
      </c>
      <c r="C1582" t="inlineStr">
        <is>
          <t>POS</t>
        </is>
      </c>
      <c r="D1582" t="inlineStr">
        <is>
          <t>Canada</t>
        </is>
      </c>
      <c r="E1582" t="inlineStr">
        <is>
          <t>TV &amp; Video</t>
        </is>
      </c>
      <c r="F1582" t="n">
        <v>466.19</v>
      </c>
      <c r="G1582" t="n">
        <v>0</v>
      </c>
    </row>
    <row r="1583">
      <c r="A1583" t="n">
        <v>201608</v>
      </c>
      <c r="B1583" t="n">
        <v>9</v>
      </c>
      <c r="C1583" t="inlineStr">
        <is>
          <t>POS</t>
        </is>
      </c>
      <c r="D1583" t="inlineStr">
        <is>
          <t>Canada</t>
        </is>
      </c>
      <c r="E1583" t="inlineStr">
        <is>
          <t>Máy ảnh</t>
        </is>
      </c>
      <c r="F1583" t="n">
        <v>6335.4</v>
      </c>
      <c r="G1583" t="n">
        <v>0</v>
      </c>
    </row>
    <row r="1584">
      <c r="A1584" t="n">
        <v>201608</v>
      </c>
      <c r="B1584" t="n">
        <v>9</v>
      </c>
      <c r="C1584" t="inlineStr">
        <is>
          <t>POS</t>
        </is>
      </c>
      <c r="D1584" t="inlineStr">
        <is>
          <t>Canada</t>
        </is>
      </c>
      <c r="E1584" t="inlineStr">
        <is>
          <t>Máy tính</t>
        </is>
      </c>
      <c r="F1584" t="n">
        <v>278</v>
      </c>
      <c r="G1584" t="n">
        <v>408</v>
      </c>
    </row>
    <row r="1585">
      <c r="A1585" t="n">
        <v>201608</v>
      </c>
      <c r="B1585" t="n">
        <v>10</v>
      </c>
      <c r="C1585" t="inlineStr">
        <is>
          <t>POS</t>
        </is>
      </c>
      <c r="D1585" t="inlineStr">
        <is>
          <t>Canada</t>
        </is>
      </c>
      <c r="E1585" t="inlineStr">
        <is>
          <t>Âm thanh</t>
        </is>
      </c>
      <c r="F1585" t="n">
        <v>917.73</v>
      </c>
      <c r="G1585" t="n">
        <v>0</v>
      </c>
    </row>
    <row r="1586">
      <c r="A1586" t="n">
        <v>201608</v>
      </c>
      <c r="B1586" t="n">
        <v>10</v>
      </c>
      <c r="C1586" t="inlineStr">
        <is>
          <t>POS</t>
        </is>
      </c>
      <c r="D1586" t="inlineStr">
        <is>
          <t>Canada</t>
        </is>
      </c>
      <c r="E1586" t="inlineStr">
        <is>
          <t>Gia dụng</t>
        </is>
      </c>
      <c r="F1586" t="n">
        <v>116.99</v>
      </c>
      <c r="G1586" t="n">
        <v>116.99</v>
      </c>
    </row>
    <row r="1587">
      <c r="A1587" t="n">
        <v>201608</v>
      </c>
      <c r="B1587" t="n">
        <v>10</v>
      </c>
      <c r="C1587" t="inlineStr">
        <is>
          <t>POS</t>
        </is>
      </c>
      <c r="D1587" t="inlineStr">
        <is>
          <t>Canada</t>
        </is>
      </c>
      <c r="E1587" t="inlineStr">
        <is>
          <t>Nhạc, phim, sách nói</t>
        </is>
      </c>
      <c r="F1587" t="n">
        <v>52.19</v>
      </c>
      <c r="G1587" t="n">
        <v>0</v>
      </c>
    </row>
    <row r="1588">
      <c r="A1588" t="n">
        <v>201608</v>
      </c>
      <c r="B1588" t="n">
        <v>10</v>
      </c>
      <c r="C1588" t="inlineStr">
        <is>
          <t>POS</t>
        </is>
      </c>
      <c r="D1588" t="inlineStr">
        <is>
          <t>Canada</t>
        </is>
      </c>
      <c r="E1588" t="inlineStr">
        <is>
          <t>TV &amp; Video</t>
        </is>
      </c>
      <c r="F1588" t="n">
        <v>2960.81</v>
      </c>
      <c r="G1588" t="n">
        <v>0</v>
      </c>
    </row>
    <row r="1589">
      <c r="A1589" t="n">
        <v>201608</v>
      </c>
      <c r="B1589" t="n">
        <v>12</v>
      </c>
      <c r="C1589" t="inlineStr">
        <is>
          <t>POS</t>
        </is>
      </c>
      <c r="D1589" t="inlineStr">
        <is>
          <t>Pháp</t>
        </is>
      </c>
      <c r="E1589" t="inlineStr">
        <is>
          <t>Âm thanh</t>
        </is>
      </c>
      <c r="F1589" t="n">
        <v>383.31</v>
      </c>
      <c r="G1589" t="n">
        <v>0</v>
      </c>
    </row>
    <row r="1590">
      <c r="A1590" t="n">
        <v>201608</v>
      </c>
      <c r="B1590" t="n">
        <v>12</v>
      </c>
      <c r="C1590" t="inlineStr">
        <is>
          <t>POS</t>
        </is>
      </c>
      <c r="D1590" t="inlineStr">
        <is>
          <t>Pháp</t>
        </is>
      </c>
      <c r="E1590" t="inlineStr">
        <is>
          <t>Nhạc, phim, sách nói</t>
        </is>
      </c>
      <c r="F1590" t="n">
        <v>50.64</v>
      </c>
      <c r="G1590" t="n">
        <v>0</v>
      </c>
    </row>
    <row r="1591">
      <c r="A1591" t="n">
        <v>201608</v>
      </c>
      <c r="B1591" t="n">
        <v>15</v>
      </c>
      <c r="C1591" t="inlineStr">
        <is>
          <t>POS</t>
        </is>
      </c>
      <c r="D1591" t="inlineStr">
        <is>
          <t>Pháp</t>
        </is>
      </c>
      <c r="E1591" t="inlineStr">
        <is>
          <t>Điện thoại</t>
        </is>
      </c>
      <c r="F1591" t="n">
        <v>72.34</v>
      </c>
      <c r="G1591" t="n">
        <v>0</v>
      </c>
    </row>
    <row r="1592">
      <c r="A1592" t="n">
        <v>201608</v>
      </c>
      <c r="B1592" t="n">
        <v>15</v>
      </c>
      <c r="C1592" t="inlineStr">
        <is>
          <t>POS</t>
        </is>
      </c>
      <c r="D1592" t="inlineStr">
        <is>
          <t>Pháp</t>
        </is>
      </c>
      <c r="E1592" t="inlineStr">
        <is>
          <t>Máy tính</t>
        </is>
      </c>
      <c r="F1592" t="n">
        <v>499.9</v>
      </c>
      <c r="G1592" t="n">
        <v>0</v>
      </c>
    </row>
    <row r="1593">
      <c r="A1593" t="n">
        <v>201608</v>
      </c>
      <c r="B1593" t="n">
        <v>17</v>
      </c>
      <c r="C1593" t="inlineStr">
        <is>
          <t>POS</t>
        </is>
      </c>
      <c r="D1593" t="inlineStr">
        <is>
          <t>Pháp</t>
        </is>
      </c>
      <c r="E1593" t="inlineStr">
        <is>
          <t>Gia dụng</t>
        </is>
      </c>
      <c r="F1593" t="n">
        <v>101.99</v>
      </c>
      <c r="G1593" t="n">
        <v>0</v>
      </c>
    </row>
    <row r="1594">
      <c r="A1594" t="n">
        <v>201608</v>
      </c>
      <c r="B1594" t="n">
        <v>18</v>
      </c>
      <c r="C1594" t="inlineStr">
        <is>
          <t>POS</t>
        </is>
      </c>
      <c r="D1594" t="inlineStr">
        <is>
          <t>Pháp</t>
        </is>
      </c>
      <c r="E1594" t="inlineStr">
        <is>
          <t>Âm thanh</t>
        </is>
      </c>
      <c r="F1594" t="n">
        <v>561.6</v>
      </c>
      <c r="G1594" t="n">
        <v>0</v>
      </c>
    </row>
    <row r="1595">
      <c r="A1595" t="n">
        <v>201608</v>
      </c>
      <c r="B1595" t="n">
        <v>18</v>
      </c>
      <c r="C1595" t="inlineStr">
        <is>
          <t>POS</t>
        </is>
      </c>
      <c r="D1595" t="inlineStr">
        <is>
          <t>Pháp</t>
        </is>
      </c>
      <c r="E1595" t="inlineStr">
        <is>
          <t>Máy ảnh</t>
        </is>
      </c>
      <c r="F1595" t="n">
        <v>169.65</v>
      </c>
      <c r="G1595" t="n">
        <v>0</v>
      </c>
    </row>
    <row r="1596">
      <c r="A1596" t="n">
        <v>201608</v>
      </c>
      <c r="B1596" t="n">
        <v>18</v>
      </c>
      <c r="C1596" t="inlineStr">
        <is>
          <t>POS</t>
        </is>
      </c>
      <c r="D1596" t="inlineStr">
        <is>
          <t>Pháp</t>
        </is>
      </c>
      <c r="E1596" t="inlineStr">
        <is>
          <t>Máy tính</t>
        </is>
      </c>
      <c r="F1596" t="n">
        <v>1500.03</v>
      </c>
      <c r="G1596" t="n">
        <v>0</v>
      </c>
    </row>
    <row r="1597">
      <c r="A1597" t="n">
        <v>201608</v>
      </c>
      <c r="B1597" t="n">
        <v>18</v>
      </c>
      <c r="C1597" t="inlineStr">
        <is>
          <t>POS</t>
        </is>
      </c>
      <c r="D1597" t="inlineStr">
        <is>
          <t>Pháp</t>
        </is>
      </c>
      <c r="E1597" t="inlineStr">
        <is>
          <t>Gia dụng</t>
        </is>
      </c>
      <c r="F1597" t="n">
        <v>711.9</v>
      </c>
      <c r="G1597" t="n">
        <v>0</v>
      </c>
    </row>
    <row r="1598">
      <c r="A1598" t="n">
        <v>201608</v>
      </c>
      <c r="B1598" t="n">
        <v>18</v>
      </c>
      <c r="C1598" t="inlineStr">
        <is>
          <t>POS</t>
        </is>
      </c>
      <c r="D1598" t="inlineStr">
        <is>
          <t>Pháp</t>
        </is>
      </c>
      <c r="E1598" t="inlineStr">
        <is>
          <t>Nhạc, phim, sách nói</t>
        </is>
      </c>
      <c r="F1598" t="n">
        <v>260.99</v>
      </c>
      <c r="G1598" t="n">
        <v>0</v>
      </c>
    </row>
    <row r="1599">
      <c r="A1599" t="n">
        <v>201608</v>
      </c>
      <c r="B1599" t="n">
        <v>18</v>
      </c>
      <c r="C1599" t="inlineStr">
        <is>
          <t>POS</t>
        </is>
      </c>
      <c r="D1599" t="inlineStr">
        <is>
          <t>Pháp</t>
        </is>
      </c>
      <c r="E1599" t="inlineStr">
        <is>
          <t>TV &amp; Video</t>
        </is>
      </c>
      <c r="F1599" t="n">
        <v>1499.97</v>
      </c>
      <c r="G1599" t="n">
        <v>0</v>
      </c>
    </row>
    <row r="1600">
      <c r="A1600" t="n">
        <v>201608</v>
      </c>
      <c r="B1600" t="n">
        <v>19</v>
      </c>
      <c r="C1600" t="inlineStr">
        <is>
          <t>POS</t>
        </is>
      </c>
      <c r="D1600" t="inlineStr">
        <is>
          <t>Đức</t>
        </is>
      </c>
      <c r="E1600" t="inlineStr">
        <is>
          <t>Máy tính</t>
        </is>
      </c>
      <c r="F1600" t="n">
        <v>2838</v>
      </c>
      <c r="G1600" t="n">
        <v>0</v>
      </c>
    </row>
    <row r="1601">
      <c r="A1601" t="n">
        <v>201608</v>
      </c>
      <c r="B1601" t="n">
        <v>19</v>
      </c>
      <c r="C1601" t="inlineStr">
        <is>
          <t>POS</t>
        </is>
      </c>
      <c r="D1601" t="inlineStr">
        <is>
          <t>Đức</t>
        </is>
      </c>
      <c r="E1601" t="inlineStr">
        <is>
          <t>Game &amp; Đồ chơi</t>
        </is>
      </c>
      <c r="F1601" t="n">
        <v>6.99</v>
      </c>
      <c r="G1601" t="n">
        <v>0</v>
      </c>
    </row>
    <row r="1602">
      <c r="A1602" t="n">
        <v>201608</v>
      </c>
      <c r="B1602" t="n">
        <v>19</v>
      </c>
      <c r="C1602" t="inlineStr">
        <is>
          <t>POS</t>
        </is>
      </c>
      <c r="D1602" t="inlineStr">
        <is>
          <t>Đức</t>
        </is>
      </c>
      <c r="E1602" t="inlineStr">
        <is>
          <t>Gia dụng</t>
        </is>
      </c>
      <c r="F1602" t="n">
        <v>1259.93</v>
      </c>
      <c r="G1602" t="n">
        <v>0</v>
      </c>
    </row>
    <row r="1603">
      <c r="A1603" t="n">
        <v>201608</v>
      </c>
      <c r="B1603" t="n">
        <v>19</v>
      </c>
      <c r="C1603" t="inlineStr">
        <is>
          <t>POS</t>
        </is>
      </c>
      <c r="D1603" t="inlineStr">
        <is>
          <t>Đức</t>
        </is>
      </c>
      <c r="E1603" t="inlineStr">
        <is>
          <t>Nhạc, phim, sách nói</t>
        </is>
      </c>
      <c r="F1603" t="n">
        <v>12.66</v>
      </c>
      <c r="G1603" t="n">
        <v>0</v>
      </c>
    </row>
    <row r="1604">
      <c r="A1604" t="n">
        <v>201608</v>
      </c>
      <c r="B1604" t="n">
        <v>19</v>
      </c>
      <c r="C1604" t="inlineStr">
        <is>
          <t>POS</t>
        </is>
      </c>
      <c r="D1604" t="inlineStr">
        <is>
          <t>Đức</t>
        </is>
      </c>
      <c r="E1604" t="inlineStr">
        <is>
          <t>TV &amp; Video</t>
        </is>
      </c>
      <c r="F1604" t="n">
        <v>422.97</v>
      </c>
      <c r="G1604" t="n">
        <v>0</v>
      </c>
    </row>
    <row r="1605">
      <c r="A1605" t="n">
        <v>201608</v>
      </c>
      <c r="B1605" t="n">
        <v>20</v>
      </c>
      <c r="C1605" t="inlineStr">
        <is>
          <t>POS</t>
        </is>
      </c>
      <c r="D1605" t="inlineStr">
        <is>
          <t>Đức</t>
        </is>
      </c>
      <c r="E1605" t="inlineStr">
        <is>
          <t>Máy ảnh</t>
        </is>
      </c>
      <c r="F1605" t="n">
        <v>672</v>
      </c>
      <c r="G1605" t="n">
        <v>0</v>
      </c>
    </row>
    <row r="1606">
      <c r="A1606" t="n">
        <v>201608</v>
      </c>
      <c r="B1606" t="n">
        <v>20</v>
      </c>
      <c r="C1606" t="inlineStr">
        <is>
          <t>POS</t>
        </is>
      </c>
      <c r="D1606" t="inlineStr">
        <is>
          <t>Đức</t>
        </is>
      </c>
      <c r="E1606" t="inlineStr">
        <is>
          <t>Game &amp; Đồ chơi</t>
        </is>
      </c>
      <c r="F1606" t="n">
        <v>32</v>
      </c>
      <c r="G1606" t="n">
        <v>0</v>
      </c>
    </row>
    <row r="1607">
      <c r="A1607" t="n">
        <v>201608</v>
      </c>
      <c r="B1607" t="n">
        <v>20</v>
      </c>
      <c r="C1607" t="inlineStr">
        <is>
          <t>POS</t>
        </is>
      </c>
      <c r="D1607" t="inlineStr">
        <is>
          <t>Đức</t>
        </is>
      </c>
      <c r="E1607" t="inlineStr">
        <is>
          <t>Gia dụng</t>
        </is>
      </c>
      <c r="F1607" t="n">
        <v>3965.94</v>
      </c>
      <c r="G1607" t="n">
        <v>0</v>
      </c>
    </row>
    <row r="1608">
      <c r="A1608" t="n">
        <v>201608</v>
      </c>
      <c r="B1608" t="n">
        <v>20</v>
      </c>
      <c r="C1608" t="inlineStr">
        <is>
          <t>POS</t>
        </is>
      </c>
      <c r="D1608" t="inlineStr">
        <is>
          <t>Đức</t>
        </is>
      </c>
      <c r="E1608" t="inlineStr">
        <is>
          <t>Nhạc, phim, sách nói</t>
        </is>
      </c>
      <c r="F1608" t="n">
        <v>111.12</v>
      </c>
      <c r="G1608" t="n">
        <v>0</v>
      </c>
    </row>
    <row r="1609">
      <c r="A1609" t="n">
        <v>201608</v>
      </c>
      <c r="B1609" t="n">
        <v>20</v>
      </c>
      <c r="C1609" t="inlineStr">
        <is>
          <t>POS</t>
        </is>
      </c>
      <c r="D1609" t="inlineStr">
        <is>
          <t>Đức</t>
        </is>
      </c>
      <c r="E1609" t="inlineStr">
        <is>
          <t>TV &amp; Video</t>
        </is>
      </c>
      <c r="F1609" t="n">
        <v>1594.99</v>
      </c>
      <c r="G1609" t="n">
        <v>0</v>
      </c>
    </row>
    <row r="1610">
      <c r="A1610" t="n">
        <v>201608</v>
      </c>
      <c r="B1610" t="n">
        <v>22</v>
      </c>
      <c r="C1610" t="inlineStr">
        <is>
          <t>POS</t>
        </is>
      </c>
      <c r="D1610" t="inlineStr">
        <is>
          <t>Đức</t>
        </is>
      </c>
      <c r="E1610" t="inlineStr">
        <is>
          <t>Âm thanh</t>
        </is>
      </c>
      <c r="F1610" t="n">
        <v>665.96</v>
      </c>
      <c r="G1610" t="n">
        <v>0</v>
      </c>
    </row>
    <row r="1611">
      <c r="A1611" t="n">
        <v>201608</v>
      </c>
      <c r="B1611" t="n">
        <v>22</v>
      </c>
      <c r="C1611" t="inlineStr">
        <is>
          <t>POS</t>
        </is>
      </c>
      <c r="D1611" t="inlineStr">
        <is>
          <t>Đức</t>
        </is>
      </c>
      <c r="E1611" t="inlineStr">
        <is>
          <t>Máy ảnh</t>
        </is>
      </c>
      <c r="F1611" t="n">
        <v>2544</v>
      </c>
      <c r="G1611" t="n">
        <v>0</v>
      </c>
    </row>
    <row r="1612">
      <c r="A1612" t="n">
        <v>201608</v>
      </c>
      <c r="B1612" t="n">
        <v>22</v>
      </c>
      <c r="C1612" t="inlineStr">
        <is>
          <t>POS</t>
        </is>
      </c>
      <c r="D1612" t="inlineStr">
        <is>
          <t>Đức</t>
        </is>
      </c>
      <c r="E1612" t="inlineStr">
        <is>
          <t>Điện thoại</t>
        </is>
      </c>
      <c r="F1612" t="n">
        <v>2466</v>
      </c>
      <c r="G1612" t="n">
        <v>0</v>
      </c>
    </row>
    <row r="1613">
      <c r="A1613" t="n">
        <v>201608</v>
      </c>
      <c r="B1613" t="n">
        <v>22</v>
      </c>
      <c r="C1613" t="inlineStr">
        <is>
          <t>POS</t>
        </is>
      </c>
      <c r="D1613" t="inlineStr">
        <is>
          <t>Đức</t>
        </is>
      </c>
      <c r="E1613" t="inlineStr">
        <is>
          <t>Máy tính</t>
        </is>
      </c>
      <c r="F1613" t="n">
        <v>2803.09</v>
      </c>
      <c r="G1613" t="n">
        <v>0</v>
      </c>
    </row>
    <row r="1614">
      <c r="A1614" t="n">
        <v>201608</v>
      </c>
      <c r="B1614" t="n">
        <v>22</v>
      </c>
      <c r="C1614" t="inlineStr">
        <is>
          <t>POS</t>
        </is>
      </c>
      <c r="D1614" t="inlineStr">
        <is>
          <t>Đức</t>
        </is>
      </c>
      <c r="E1614" t="inlineStr">
        <is>
          <t>Game &amp; Đồ chơi</t>
        </is>
      </c>
      <c r="F1614" t="n">
        <v>663.4299999999999</v>
      </c>
      <c r="G1614" t="n">
        <v>0</v>
      </c>
    </row>
    <row r="1615">
      <c r="A1615" t="n">
        <v>201608</v>
      </c>
      <c r="B1615" t="n">
        <v>22</v>
      </c>
      <c r="C1615" t="inlineStr">
        <is>
          <t>POS</t>
        </is>
      </c>
      <c r="D1615" t="inlineStr">
        <is>
          <t>Đức</t>
        </is>
      </c>
      <c r="E1615" t="inlineStr">
        <is>
          <t>Gia dụng</t>
        </is>
      </c>
      <c r="F1615" t="n">
        <v>1755</v>
      </c>
      <c r="G1615" t="n">
        <v>0</v>
      </c>
    </row>
    <row r="1616">
      <c r="A1616" t="n">
        <v>201608</v>
      </c>
      <c r="B1616" t="n">
        <v>22</v>
      </c>
      <c r="C1616" t="inlineStr">
        <is>
          <t>POS</t>
        </is>
      </c>
      <c r="D1616" t="inlineStr">
        <is>
          <t>Đức</t>
        </is>
      </c>
      <c r="E1616" t="inlineStr">
        <is>
          <t>Nhạc, phim, sách nói</t>
        </is>
      </c>
      <c r="F1616" t="n">
        <v>1619.91</v>
      </c>
      <c r="G1616" t="n">
        <v>0</v>
      </c>
    </row>
    <row r="1617">
      <c r="A1617" t="n">
        <v>201608</v>
      </c>
      <c r="B1617" t="n">
        <v>22</v>
      </c>
      <c r="C1617" t="inlineStr">
        <is>
          <t>POS</t>
        </is>
      </c>
      <c r="D1617" t="inlineStr">
        <is>
          <t>Đức</t>
        </is>
      </c>
      <c r="E1617" t="inlineStr">
        <is>
          <t>TV &amp; Video</t>
        </is>
      </c>
      <c r="F1617" t="n">
        <v>800.85</v>
      </c>
      <c r="G1617" t="n">
        <v>0</v>
      </c>
    </row>
    <row r="1618">
      <c r="A1618" t="n">
        <v>201608</v>
      </c>
      <c r="B1618" t="n">
        <v>24</v>
      </c>
      <c r="C1618" t="inlineStr">
        <is>
          <t>POS</t>
        </is>
      </c>
      <c r="D1618" t="inlineStr">
        <is>
          <t>Đức</t>
        </is>
      </c>
      <c r="E1618" t="inlineStr">
        <is>
          <t>Âm thanh</t>
        </is>
      </c>
      <c r="F1618" t="n">
        <v>399.11</v>
      </c>
      <c r="G1618" t="n">
        <v>0</v>
      </c>
    </row>
    <row r="1619">
      <c r="A1619" t="n">
        <v>201608</v>
      </c>
      <c r="B1619" t="n">
        <v>24</v>
      </c>
      <c r="C1619" t="inlineStr">
        <is>
          <t>POS</t>
        </is>
      </c>
      <c r="D1619" t="inlineStr">
        <is>
          <t>Đức</t>
        </is>
      </c>
      <c r="E1619" t="inlineStr">
        <is>
          <t>Điện thoại</t>
        </is>
      </c>
      <c r="F1619" t="n">
        <v>4023</v>
      </c>
      <c r="G1619" t="n">
        <v>0</v>
      </c>
    </row>
    <row r="1620">
      <c r="A1620" t="n">
        <v>201608</v>
      </c>
      <c r="B1620" t="n">
        <v>24</v>
      </c>
      <c r="C1620" t="inlineStr">
        <is>
          <t>POS</t>
        </is>
      </c>
      <c r="D1620" t="inlineStr">
        <is>
          <t>Đức</t>
        </is>
      </c>
      <c r="E1620" t="inlineStr">
        <is>
          <t>Máy tính</t>
        </is>
      </c>
      <c r="F1620" t="n">
        <v>3812.76</v>
      </c>
      <c r="G1620" t="n">
        <v>0</v>
      </c>
    </row>
    <row r="1621">
      <c r="A1621" t="n">
        <v>201608</v>
      </c>
      <c r="B1621" t="n">
        <v>24</v>
      </c>
      <c r="C1621" t="inlineStr">
        <is>
          <t>POS</t>
        </is>
      </c>
      <c r="D1621" t="inlineStr">
        <is>
          <t>Đức</t>
        </is>
      </c>
      <c r="E1621" t="inlineStr">
        <is>
          <t>Gia dụng</t>
        </is>
      </c>
      <c r="F1621" t="n">
        <v>9839.25</v>
      </c>
      <c r="G1621" t="n">
        <v>0</v>
      </c>
    </row>
    <row r="1622">
      <c r="A1622" t="n">
        <v>201608</v>
      </c>
      <c r="B1622" t="n">
        <v>24</v>
      </c>
      <c r="C1622" t="inlineStr">
        <is>
          <t>POS</t>
        </is>
      </c>
      <c r="D1622" t="inlineStr">
        <is>
          <t>Đức</t>
        </is>
      </c>
      <c r="E1622" t="inlineStr">
        <is>
          <t>Nhạc, phim, sách nói</t>
        </is>
      </c>
      <c r="F1622" t="n">
        <v>329.97</v>
      </c>
      <c r="G1622" t="n">
        <v>0</v>
      </c>
    </row>
    <row r="1623">
      <c r="A1623" t="n">
        <v>201608</v>
      </c>
      <c r="B1623" t="n">
        <v>24</v>
      </c>
      <c r="C1623" t="inlineStr">
        <is>
          <t>POS</t>
        </is>
      </c>
      <c r="D1623" t="inlineStr">
        <is>
          <t>Đức</t>
        </is>
      </c>
      <c r="E1623" t="inlineStr">
        <is>
          <t>TV &amp; Video</t>
        </is>
      </c>
      <c r="F1623" t="n">
        <v>3580.04</v>
      </c>
      <c r="G1623" t="n">
        <v>0</v>
      </c>
    </row>
    <row r="1624">
      <c r="A1624" t="n">
        <v>201608</v>
      </c>
      <c r="B1624" t="n">
        <v>27</v>
      </c>
      <c r="C1624" t="inlineStr">
        <is>
          <t>POS</t>
        </is>
      </c>
      <c r="D1624" t="inlineStr">
        <is>
          <t>Đức</t>
        </is>
      </c>
      <c r="E1624" t="inlineStr">
        <is>
          <t>Âm thanh</t>
        </is>
      </c>
      <c r="F1624" t="n">
        <v>781.66</v>
      </c>
      <c r="G1624" t="n">
        <v>0</v>
      </c>
    </row>
    <row r="1625">
      <c r="A1625" t="n">
        <v>201608</v>
      </c>
      <c r="B1625" t="n">
        <v>27</v>
      </c>
      <c r="C1625" t="inlineStr">
        <is>
          <t>POS</t>
        </is>
      </c>
      <c r="D1625" t="inlineStr">
        <is>
          <t>Đức</t>
        </is>
      </c>
      <c r="E1625" t="inlineStr">
        <is>
          <t>Máy ảnh</t>
        </is>
      </c>
      <c r="F1625" t="n">
        <v>280.8</v>
      </c>
      <c r="G1625" t="n">
        <v>0</v>
      </c>
    </row>
    <row r="1626">
      <c r="A1626" t="n">
        <v>201608</v>
      </c>
      <c r="B1626" t="n">
        <v>27</v>
      </c>
      <c r="C1626" t="inlineStr">
        <is>
          <t>POS</t>
        </is>
      </c>
      <c r="D1626" t="inlineStr">
        <is>
          <t>Đức</t>
        </is>
      </c>
      <c r="E1626" t="inlineStr">
        <is>
          <t>Máy tính</t>
        </is>
      </c>
      <c r="F1626" t="n">
        <v>2946.6</v>
      </c>
      <c r="G1626" t="n">
        <v>0</v>
      </c>
    </row>
    <row r="1627">
      <c r="A1627" t="n">
        <v>201608</v>
      </c>
      <c r="B1627" t="n">
        <v>27</v>
      </c>
      <c r="C1627" t="inlineStr">
        <is>
          <t>POS</t>
        </is>
      </c>
      <c r="D1627" t="inlineStr">
        <is>
          <t>Đức</t>
        </is>
      </c>
      <c r="E1627" t="inlineStr">
        <is>
          <t>Game &amp; Đồ chơi</t>
        </is>
      </c>
      <c r="F1627" t="n">
        <v>49.61</v>
      </c>
      <c r="G1627" t="n">
        <v>0</v>
      </c>
    </row>
    <row r="1628">
      <c r="A1628" t="n">
        <v>201608</v>
      </c>
      <c r="B1628" t="n">
        <v>27</v>
      </c>
      <c r="C1628" t="inlineStr">
        <is>
          <t>POS</t>
        </is>
      </c>
      <c r="D1628" t="inlineStr">
        <is>
          <t>Đức</t>
        </is>
      </c>
      <c r="E1628" t="inlineStr">
        <is>
          <t>Gia dụng</t>
        </is>
      </c>
      <c r="F1628" t="n">
        <v>350.73</v>
      </c>
      <c r="G1628" t="n">
        <v>0</v>
      </c>
    </row>
    <row r="1629">
      <c r="A1629" t="n">
        <v>201608</v>
      </c>
      <c r="B1629" t="n">
        <v>27</v>
      </c>
      <c r="C1629" t="inlineStr">
        <is>
          <t>POS</t>
        </is>
      </c>
      <c r="D1629" t="inlineStr">
        <is>
          <t>Đức</t>
        </is>
      </c>
      <c r="E1629" t="inlineStr">
        <is>
          <t>Nhạc, phim, sách nói</t>
        </is>
      </c>
      <c r="F1629" t="n">
        <v>297.96</v>
      </c>
      <c r="G1629" t="n">
        <v>0</v>
      </c>
    </row>
    <row r="1630">
      <c r="A1630" t="n">
        <v>201608</v>
      </c>
      <c r="B1630" t="n">
        <v>27</v>
      </c>
      <c r="C1630" t="inlineStr">
        <is>
          <t>POS</t>
        </is>
      </c>
      <c r="D1630" t="inlineStr">
        <is>
          <t>Đức</t>
        </is>
      </c>
      <c r="E1630" t="inlineStr">
        <is>
          <t>TV &amp; Video</t>
        </is>
      </c>
      <c r="F1630" t="n">
        <v>186.3</v>
      </c>
      <c r="G1630" t="n">
        <v>0</v>
      </c>
    </row>
    <row r="1631">
      <c r="A1631" t="n">
        <v>201608</v>
      </c>
      <c r="B1631" t="n">
        <v>28</v>
      </c>
      <c r="C1631" t="inlineStr">
        <is>
          <t>POS</t>
        </is>
      </c>
      <c r="D1631" t="inlineStr">
        <is>
          <t>Ý</t>
        </is>
      </c>
      <c r="E1631" t="inlineStr">
        <is>
          <t>Âm thanh</t>
        </is>
      </c>
      <c r="F1631" t="n">
        <v>674.97</v>
      </c>
      <c r="G1631" t="n">
        <v>0</v>
      </c>
    </row>
    <row r="1632">
      <c r="A1632" t="n">
        <v>201608</v>
      </c>
      <c r="B1632" t="n">
        <v>28</v>
      </c>
      <c r="C1632" t="inlineStr">
        <is>
          <t>POS</t>
        </is>
      </c>
      <c r="D1632" t="inlineStr">
        <is>
          <t>Ý</t>
        </is>
      </c>
      <c r="E1632" t="inlineStr">
        <is>
          <t>Máy ảnh</t>
        </is>
      </c>
      <c r="F1632" t="n">
        <v>4823.9</v>
      </c>
      <c r="G1632" t="n">
        <v>0</v>
      </c>
    </row>
    <row r="1633">
      <c r="A1633" t="n">
        <v>201608</v>
      </c>
      <c r="B1633" t="n">
        <v>28</v>
      </c>
      <c r="C1633" t="inlineStr">
        <is>
          <t>POS</t>
        </is>
      </c>
      <c r="D1633" t="inlineStr">
        <is>
          <t>Ý</t>
        </is>
      </c>
      <c r="E1633" t="inlineStr">
        <is>
          <t>Điện thoại</t>
        </is>
      </c>
      <c r="F1633" t="n">
        <v>8.99</v>
      </c>
      <c r="G1633" t="n">
        <v>0</v>
      </c>
    </row>
    <row r="1634">
      <c r="A1634" t="n">
        <v>201608</v>
      </c>
      <c r="B1634" t="n">
        <v>28</v>
      </c>
      <c r="C1634" t="inlineStr">
        <is>
          <t>POS</t>
        </is>
      </c>
      <c r="D1634" t="inlineStr">
        <is>
          <t>Ý</t>
        </is>
      </c>
      <c r="E1634" t="inlineStr">
        <is>
          <t>Máy tính</t>
        </is>
      </c>
      <c r="F1634" t="n">
        <v>3327.8</v>
      </c>
      <c r="G1634" t="n">
        <v>0</v>
      </c>
    </row>
    <row r="1635">
      <c r="A1635" t="n">
        <v>201608</v>
      </c>
      <c r="B1635" t="n">
        <v>28</v>
      </c>
      <c r="C1635" t="inlineStr">
        <is>
          <t>POS</t>
        </is>
      </c>
      <c r="D1635" t="inlineStr">
        <is>
          <t>Ý</t>
        </is>
      </c>
      <c r="E1635" t="inlineStr">
        <is>
          <t>Gia dụng</t>
        </is>
      </c>
      <c r="F1635" t="n">
        <v>354.97</v>
      </c>
      <c r="G1635" t="n">
        <v>0</v>
      </c>
    </row>
    <row r="1636">
      <c r="A1636" t="n">
        <v>201608</v>
      </c>
      <c r="B1636" t="n">
        <v>28</v>
      </c>
      <c r="C1636" t="inlineStr">
        <is>
          <t>POS</t>
        </is>
      </c>
      <c r="D1636" t="inlineStr">
        <is>
          <t>Ý</t>
        </is>
      </c>
      <c r="E1636" t="inlineStr">
        <is>
          <t>Nhạc, phim, sách nói</t>
        </is>
      </c>
      <c r="F1636" t="n">
        <v>232.68</v>
      </c>
      <c r="G1636" t="n">
        <v>0</v>
      </c>
    </row>
    <row r="1637">
      <c r="A1637" t="n">
        <v>201608</v>
      </c>
      <c r="B1637" t="n">
        <v>28</v>
      </c>
      <c r="C1637" t="inlineStr">
        <is>
          <t>POS</t>
        </is>
      </c>
      <c r="D1637" t="inlineStr">
        <is>
          <t>Ý</t>
        </is>
      </c>
      <c r="E1637" t="inlineStr">
        <is>
          <t>TV &amp; Video</t>
        </is>
      </c>
      <c r="F1637" t="n">
        <v>897</v>
      </c>
      <c r="G1637" t="n">
        <v>0</v>
      </c>
    </row>
    <row r="1638">
      <c r="A1638" t="n">
        <v>201608</v>
      </c>
      <c r="B1638" t="n">
        <v>29</v>
      </c>
      <c r="C1638" t="inlineStr">
        <is>
          <t>POS</t>
        </is>
      </c>
      <c r="D1638" t="inlineStr">
        <is>
          <t>Ý</t>
        </is>
      </c>
      <c r="E1638" t="inlineStr">
        <is>
          <t>Âm thanh</t>
        </is>
      </c>
      <c r="F1638" t="n">
        <v>1122.9</v>
      </c>
      <c r="G1638" t="n">
        <v>0</v>
      </c>
    </row>
    <row r="1639">
      <c r="A1639" t="n">
        <v>201608</v>
      </c>
      <c r="B1639" t="n">
        <v>29</v>
      </c>
      <c r="C1639" t="inlineStr">
        <is>
          <t>POS</t>
        </is>
      </c>
      <c r="D1639" t="inlineStr">
        <is>
          <t>Ý</t>
        </is>
      </c>
      <c r="E1639" t="inlineStr">
        <is>
          <t>Máy ảnh</t>
        </is>
      </c>
      <c r="F1639" t="n">
        <v>1722.6</v>
      </c>
      <c r="G1639" t="n">
        <v>0</v>
      </c>
    </row>
    <row r="1640">
      <c r="A1640" t="n">
        <v>201608</v>
      </c>
      <c r="B1640" t="n">
        <v>29</v>
      </c>
      <c r="C1640" t="inlineStr">
        <is>
          <t>POS</t>
        </is>
      </c>
      <c r="D1640" t="inlineStr">
        <is>
          <t>Ý</t>
        </is>
      </c>
      <c r="E1640" t="inlineStr">
        <is>
          <t>Điện thoại</t>
        </is>
      </c>
      <c r="F1640" t="n">
        <v>51.08</v>
      </c>
      <c r="G1640" t="n">
        <v>0</v>
      </c>
    </row>
    <row r="1641">
      <c r="A1641" t="n">
        <v>201608</v>
      </c>
      <c r="B1641" t="n">
        <v>29</v>
      </c>
      <c r="C1641" t="inlineStr">
        <is>
          <t>POS</t>
        </is>
      </c>
      <c r="D1641" t="inlineStr">
        <is>
          <t>Ý</t>
        </is>
      </c>
      <c r="E1641" t="inlineStr">
        <is>
          <t>Máy tính</t>
        </is>
      </c>
      <c r="F1641" t="n">
        <v>1633.2</v>
      </c>
      <c r="G1641" t="n">
        <v>0</v>
      </c>
    </row>
    <row r="1642">
      <c r="A1642" t="n">
        <v>201608</v>
      </c>
      <c r="B1642" t="n">
        <v>29</v>
      </c>
      <c r="C1642" t="inlineStr">
        <is>
          <t>POS</t>
        </is>
      </c>
      <c r="D1642" t="inlineStr">
        <is>
          <t>Ý</t>
        </is>
      </c>
      <c r="E1642" t="inlineStr">
        <is>
          <t>Game &amp; Đồ chơi</t>
        </is>
      </c>
      <c r="F1642" t="n">
        <v>6.19</v>
      </c>
      <c r="G1642" t="n">
        <v>0</v>
      </c>
    </row>
    <row r="1643">
      <c r="A1643" t="n">
        <v>201608</v>
      </c>
      <c r="B1643" t="n">
        <v>29</v>
      </c>
      <c r="C1643" t="inlineStr">
        <is>
          <t>POS</t>
        </is>
      </c>
      <c r="D1643" t="inlineStr">
        <is>
          <t>Ý</t>
        </is>
      </c>
      <c r="E1643" t="inlineStr">
        <is>
          <t>TV &amp; Video</t>
        </is>
      </c>
      <c r="F1643" t="n">
        <v>13967.9</v>
      </c>
      <c r="G1643" t="n">
        <v>0</v>
      </c>
    </row>
    <row r="1644">
      <c r="A1644" t="n">
        <v>201608</v>
      </c>
      <c r="B1644" t="n">
        <v>30</v>
      </c>
      <c r="C1644" t="inlineStr">
        <is>
          <t>POS</t>
        </is>
      </c>
      <c r="D1644" t="inlineStr">
        <is>
          <t>Ý</t>
        </is>
      </c>
      <c r="E1644" t="inlineStr">
        <is>
          <t>Âm thanh</t>
        </is>
      </c>
      <c r="F1644" t="n">
        <v>229.5</v>
      </c>
      <c r="G1644" t="n">
        <v>0</v>
      </c>
    </row>
    <row r="1645">
      <c r="A1645" t="n">
        <v>201608</v>
      </c>
      <c r="B1645" t="n">
        <v>30</v>
      </c>
      <c r="C1645" t="inlineStr">
        <is>
          <t>POS</t>
        </is>
      </c>
      <c r="D1645" t="inlineStr">
        <is>
          <t>Ý</t>
        </is>
      </c>
      <c r="E1645" t="inlineStr">
        <is>
          <t>Game &amp; Đồ chơi</t>
        </is>
      </c>
      <c r="F1645" t="n">
        <v>34.65</v>
      </c>
      <c r="G1645" t="n">
        <v>0</v>
      </c>
    </row>
    <row r="1646">
      <c r="A1646" t="n">
        <v>201608</v>
      </c>
      <c r="B1646" t="n">
        <v>31</v>
      </c>
      <c r="C1646" t="inlineStr">
        <is>
          <t>POS</t>
        </is>
      </c>
      <c r="D1646" t="inlineStr">
        <is>
          <t>Hà Lan</t>
        </is>
      </c>
      <c r="E1646" t="inlineStr">
        <is>
          <t>Máy ảnh</t>
        </is>
      </c>
      <c r="F1646" t="n">
        <v>1102.8</v>
      </c>
      <c r="G1646" t="n">
        <v>0</v>
      </c>
    </row>
    <row r="1647">
      <c r="A1647" t="n">
        <v>201608</v>
      </c>
      <c r="B1647" t="n">
        <v>31</v>
      </c>
      <c r="C1647" t="inlineStr">
        <is>
          <t>POS</t>
        </is>
      </c>
      <c r="D1647" t="inlineStr">
        <is>
          <t>Hà Lan</t>
        </is>
      </c>
      <c r="E1647" t="inlineStr">
        <is>
          <t>Gia dụng</t>
        </is>
      </c>
      <c r="F1647" t="n">
        <v>2632.5</v>
      </c>
      <c r="G1647" t="n">
        <v>0</v>
      </c>
    </row>
    <row r="1648">
      <c r="A1648" t="n">
        <v>201608</v>
      </c>
      <c r="B1648" t="n">
        <v>31</v>
      </c>
      <c r="C1648" t="inlineStr">
        <is>
          <t>POS</t>
        </is>
      </c>
      <c r="D1648" t="inlineStr">
        <is>
          <t>Hà Lan</t>
        </is>
      </c>
      <c r="E1648" t="inlineStr">
        <is>
          <t>TV &amp; Video</t>
        </is>
      </c>
      <c r="F1648" t="n">
        <v>422.97</v>
      </c>
      <c r="G1648" t="n">
        <v>0</v>
      </c>
    </row>
    <row r="1649">
      <c r="A1649" t="n">
        <v>201608</v>
      </c>
      <c r="B1649" t="n">
        <v>32</v>
      </c>
      <c r="C1649" t="inlineStr">
        <is>
          <t>POS</t>
        </is>
      </c>
      <c r="D1649" t="inlineStr">
        <is>
          <t>Hà Lan</t>
        </is>
      </c>
      <c r="E1649" t="inlineStr">
        <is>
          <t>Máy tính</t>
        </is>
      </c>
      <c r="F1649" t="n">
        <v>3305.7</v>
      </c>
      <c r="G1649" t="n">
        <v>0</v>
      </c>
    </row>
    <row r="1650">
      <c r="A1650" t="n">
        <v>201608</v>
      </c>
      <c r="B1650" t="n">
        <v>32</v>
      </c>
      <c r="C1650" t="inlineStr">
        <is>
          <t>POS</t>
        </is>
      </c>
      <c r="D1650" t="inlineStr">
        <is>
          <t>Hà Lan</t>
        </is>
      </c>
      <c r="E1650" t="inlineStr">
        <is>
          <t>Nhạc, phim, sách nói</t>
        </is>
      </c>
      <c r="F1650" t="n">
        <v>1403.95</v>
      </c>
      <c r="G1650" t="n">
        <v>0</v>
      </c>
    </row>
    <row r="1651">
      <c r="A1651" t="n">
        <v>201608</v>
      </c>
      <c r="B1651" t="n">
        <v>33</v>
      </c>
      <c r="C1651" t="inlineStr">
        <is>
          <t>POS</t>
        </is>
      </c>
      <c r="D1651" t="inlineStr">
        <is>
          <t>Hà Lan</t>
        </is>
      </c>
      <c r="E1651" t="inlineStr">
        <is>
          <t>Âm thanh</t>
        </is>
      </c>
      <c r="F1651" t="n">
        <v>460.75</v>
      </c>
      <c r="G1651" t="n">
        <v>0</v>
      </c>
    </row>
    <row r="1652">
      <c r="A1652" t="n">
        <v>201608</v>
      </c>
      <c r="B1652" t="n">
        <v>34</v>
      </c>
      <c r="C1652" t="inlineStr">
        <is>
          <t>POS</t>
        </is>
      </c>
      <c r="D1652" t="inlineStr">
        <is>
          <t>Hà Lan</t>
        </is>
      </c>
      <c r="E1652" t="inlineStr">
        <is>
          <t>Âm thanh</t>
        </is>
      </c>
      <c r="F1652" t="n">
        <v>699.12</v>
      </c>
      <c r="G1652" t="n">
        <v>0</v>
      </c>
    </row>
    <row r="1653">
      <c r="A1653" t="n">
        <v>201608</v>
      </c>
      <c r="B1653" t="n">
        <v>34</v>
      </c>
      <c r="C1653" t="inlineStr">
        <is>
          <t>POS</t>
        </is>
      </c>
      <c r="D1653" t="inlineStr">
        <is>
          <t>Hà Lan</t>
        </is>
      </c>
      <c r="E1653" t="inlineStr">
        <is>
          <t>Điện thoại</t>
        </is>
      </c>
      <c r="F1653" t="n">
        <v>476</v>
      </c>
      <c r="G1653" t="n">
        <v>0</v>
      </c>
    </row>
    <row r="1654">
      <c r="A1654" t="n">
        <v>201608</v>
      </c>
      <c r="B1654" t="n">
        <v>34</v>
      </c>
      <c r="C1654" t="inlineStr">
        <is>
          <t>POS</t>
        </is>
      </c>
      <c r="D1654" t="inlineStr">
        <is>
          <t>Hà Lan</t>
        </is>
      </c>
      <c r="E1654" t="inlineStr">
        <is>
          <t>Game &amp; Đồ chơi</t>
        </is>
      </c>
      <c r="F1654" t="n">
        <v>41.28</v>
      </c>
      <c r="G1654" t="n">
        <v>0</v>
      </c>
    </row>
    <row r="1655">
      <c r="A1655" t="n">
        <v>201608</v>
      </c>
      <c r="B1655" t="n">
        <v>36</v>
      </c>
      <c r="C1655" t="inlineStr">
        <is>
          <t>POS</t>
        </is>
      </c>
      <c r="D1655" t="inlineStr">
        <is>
          <t>Anh</t>
        </is>
      </c>
      <c r="E1655" t="inlineStr">
        <is>
          <t>Âm thanh</t>
        </is>
      </c>
      <c r="F1655" t="n">
        <v>590.4</v>
      </c>
      <c r="G1655" t="n">
        <v>0</v>
      </c>
    </row>
    <row r="1656">
      <c r="A1656" t="n">
        <v>201608</v>
      </c>
      <c r="B1656" t="n">
        <v>36</v>
      </c>
      <c r="C1656" t="inlineStr">
        <is>
          <t>POS</t>
        </is>
      </c>
      <c r="D1656" t="inlineStr">
        <is>
          <t>Anh</t>
        </is>
      </c>
      <c r="E1656" t="inlineStr">
        <is>
          <t>Điện thoại</t>
        </is>
      </c>
      <c r="F1656" t="n">
        <v>128.09</v>
      </c>
      <c r="G1656" t="n">
        <v>0</v>
      </c>
    </row>
    <row r="1657">
      <c r="A1657" t="n">
        <v>201608</v>
      </c>
      <c r="B1657" t="n">
        <v>36</v>
      </c>
      <c r="C1657" t="inlineStr">
        <is>
          <t>POS</t>
        </is>
      </c>
      <c r="D1657" t="inlineStr">
        <is>
          <t>Anh</t>
        </is>
      </c>
      <c r="E1657" t="inlineStr">
        <is>
          <t>Máy tính</t>
        </is>
      </c>
      <c r="F1657" t="n">
        <v>539.91</v>
      </c>
      <c r="G1657" t="n">
        <v>0</v>
      </c>
    </row>
    <row r="1658">
      <c r="A1658" t="n">
        <v>201608</v>
      </c>
      <c r="B1658" t="n">
        <v>36</v>
      </c>
      <c r="C1658" t="inlineStr">
        <is>
          <t>POS</t>
        </is>
      </c>
      <c r="D1658" t="inlineStr">
        <is>
          <t>Anh</t>
        </is>
      </c>
      <c r="E1658" t="inlineStr">
        <is>
          <t>TV &amp; Video</t>
        </is>
      </c>
      <c r="F1658" t="n">
        <v>2193.93</v>
      </c>
      <c r="G1658" t="n">
        <v>0</v>
      </c>
    </row>
    <row r="1659">
      <c r="A1659" t="n">
        <v>201608</v>
      </c>
      <c r="B1659" t="n">
        <v>37</v>
      </c>
      <c r="C1659" t="inlineStr">
        <is>
          <t>POS</t>
        </is>
      </c>
      <c r="D1659" t="inlineStr">
        <is>
          <t>Anh</t>
        </is>
      </c>
      <c r="E1659" t="inlineStr">
        <is>
          <t>Điện thoại</t>
        </is>
      </c>
      <c r="F1659" t="n">
        <v>187.2</v>
      </c>
      <c r="G1659" t="n">
        <v>0</v>
      </c>
    </row>
    <row r="1660">
      <c r="A1660" t="n">
        <v>201608</v>
      </c>
      <c r="B1660" t="n">
        <v>37</v>
      </c>
      <c r="C1660" t="inlineStr">
        <is>
          <t>POS</t>
        </is>
      </c>
      <c r="D1660" t="inlineStr">
        <is>
          <t>Anh</t>
        </is>
      </c>
      <c r="E1660" t="inlineStr">
        <is>
          <t>Máy tính</t>
        </is>
      </c>
      <c r="F1660" t="n">
        <v>484.11</v>
      </c>
      <c r="G1660" t="n">
        <v>0</v>
      </c>
    </row>
    <row r="1661">
      <c r="A1661" t="n">
        <v>201608</v>
      </c>
      <c r="B1661" t="n">
        <v>37</v>
      </c>
      <c r="C1661" t="inlineStr">
        <is>
          <t>POS</t>
        </is>
      </c>
      <c r="D1661" t="inlineStr">
        <is>
          <t>Anh</t>
        </is>
      </c>
      <c r="E1661" t="inlineStr">
        <is>
          <t>Game &amp; Đồ chơi</t>
        </is>
      </c>
      <c r="F1661" t="n">
        <v>410.4</v>
      </c>
      <c r="G1661" t="n">
        <v>0</v>
      </c>
    </row>
    <row r="1662">
      <c r="A1662" t="n">
        <v>201608</v>
      </c>
      <c r="B1662" t="n">
        <v>37</v>
      </c>
      <c r="C1662" t="inlineStr">
        <is>
          <t>POS</t>
        </is>
      </c>
      <c r="D1662" t="inlineStr">
        <is>
          <t>Anh</t>
        </is>
      </c>
      <c r="E1662" t="inlineStr">
        <is>
          <t>Gia dụng</t>
        </is>
      </c>
      <c r="F1662" t="n">
        <v>6175.8</v>
      </c>
      <c r="G1662" t="n">
        <v>0</v>
      </c>
    </row>
    <row r="1663">
      <c r="A1663" t="n">
        <v>201608</v>
      </c>
      <c r="B1663" t="n">
        <v>37</v>
      </c>
      <c r="C1663" t="inlineStr">
        <is>
          <t>POS</t>
        </is>
      </c>
      <c r="D1663" t="inlineStr">
        <is>
          <t>Anh</t>
        </is>
      </c>
      <c r="E1663" t="inlineStr">
        <is>
          <t>Nhạc, phim, sách nói</t>
        </is>
      </c>
      <c r="F1663" t="n">
        <v>215.98</v>
      </c>
      <c r="G1663" t="n">
        <v>0</v>
      </c>
    </row>
    <row r="1664">
      <c r="A1664" t="n">
        <v>201608</v>
      </c>
      <c r="B1664" t="n">
        <v>38</v>
      </c>
      <c r="C1664" t="inlineStr">
        <is>
          <t>POS</t>
        </is>
      </c>
      <c r="D1664" t="inlineStr">
        <is>
          <t>Anh</t>
        </is>
      </c>
      <c r="E1664" t="inlineStr">
        <is>
          <t>Máy ảnh</t>
        </is>
      </c>
      <c r="F1664" t="n">
        <v>7984</v>
      </c>
      <c r="G1664" t="n">
        <v>0</v>
      </c>
    </row>
    <row r="1665">
      <c r="A1665" t="n">
        <v>201608</v>
      </c>
      <c r="B1665" t="n">
        <v>38</v>
      </c>
      <c r="C1665" t="inlineStr">
        <is>
          <t>POS</t>
        </is>
      </c>
      <c r="D1665" t="inlineStr">
        <is>
          <t>Anh</t>
        </is>
      </c>
      <c r="E1665" t="inlineStr">
        <is>
          <t>Game &amp; Đồ chơi</t>
        </is>
      </c>
      <c r="F1665" t="n">
        <v>38.7</v>
      </c>
      <c r="G1665" t="n">
        <v>0</v>
      </c>
    </row>
    <row r="1666">
      <c r="A1666" t="n">
        <v>201608</v>
      </c>
      <c r="B1666" t="n">
        <v>38</v>
      </c>
      <c r="C1666" t="inlineStr">
        <is>
          <t>POS</t>
        </is>
      </c>
      <c r="D1666" t="inlineStr">
        <is>
          <t>Anh</t>
        </is>
      </c>
      <c r="E1666" t="inlineStr">
        <is>
          <t>Gia dụng</t>
        </is>
      </c>
      <c r="F1666" t="n">
        <v>85.48999999999999</v>
      </c>
      <c r="G1666" t="n">
        <v>0</v>
      </c>
    </row>
    <row r="1667">
      <c r="A1667" t="n">
        <v>201608</v>
      </c>
      <c r="B1667" t="n">
        <v>39</v>
      </c>
      <c r="C1667" t="inlineStr">
        <is>
          <t>POS</t>
        </is>
      </c>
      <c r="D1667" t="inlineStr">
        <is>
          <t>Anh</t>
        </is>
      </c>
      <c r="E1667" t="inlineStr">
        <is>
          <t>Máy ảnh</t>
        </is>
      </c>
      <c r="F1667" t="n">
        <v>258</v>
      </c>
      <c r="G1667" t="n">
        <v>0</v>
      </c>
    </row>
    <row r="1668">
      <c r="A1668" t="n">
        <v>201608</v>
      </c>
      <c r="B1668" t="n">
        <v>39</v>
      </c>
      <c r="C1668" t="inlineStr">
        <is>
          <t>POS</t>
        </is>
      </c>
      <c r="D1668" t="inlineStr">
        <is>
          <t>Anh</t>
        </is>
      </c>
      <c r="E1668" t="inlineStr">
        <is>
          <t>Điện thoại</t>
        </is>
      </c>
      <c r="F1668" t="n">
        <v>343.32</v>
      </c>
      <c r="G1668" t="n">
        <v>0</v>
      </c>
    </row>
    <row r="1669">
      <c r="A1669" t="n">
        <v>201608</v>
      </c>
      <c r="B1669" t="n">
        <v>39</v>
      </c>
      <c r="C1669" t="inlineStr">
        <is>
          <t>POS</t>
        </is>
      </c>
      <c r="D1669" t="inlineStr">
        <is>
          <t>Anh</t>
        </is>
      </c>
      <c r="E1669" t="inlineStr">
        <is>
          <t>Gia dụng</t>
        </is>
      </c>
      <c r="F1669" t="n">
        <v>809.9299999999999</v>
      </c>
      <c r="G1669" t="n">
        <v>0</v>
      </c>
    </row>
    <row r="1670">
      <c r="A1670" t="n">
        <v>201608</v>
      </c>
      <c r="B1670" t="n">
        <v>39</v>
      </c>
      <c r="C1670" t="inlineStr">
        <is>
          <t>POS</t>
        </is>
      </c>
      <c r="D1670" t="inlineStr">
        <is>
          <t>Anh</t>
        </is>
      </c>
      <c r="E1670" t="inlineStr">
        <is>
          <t>TV &amp; Video</t>
        </is>
      </c>
      <c r="F1670" t="n">
        <v>102.42</v>
      </c>
      <c r="G1670" t="n">
        <v>0</v>
      </c>
    </row>
    <row r="1671">
      <c r="A1671" t="n">
        <v>201608</v>
      </c>
      <c r="B1671" t="n">
        <v>40</v>
      </c>
      <c r="C1671" t="inlineStr">
        <is>
          <t>POS</t>
        </is>
      </c>
      <c r="D1671" t="inlineStr">
        <is>
          <t>Anh</t>
        </is>
      </c>
      <c r="E1671" t="inlineStr">
        <is>
          <t>Âm thanh</t>
        </is>
      </c>
      <c r="F1671" t="n">
        <v>769.9299999999999</v>
      </c>
      <c r="G1671" t="n">
        <v>0</v>
      </c>
    </row>
    <row r="1672">
      <c r="A1672" t="n">
        <v>201608</v>
      </c>
      <c r="B1672" t="n">
        <v>40</v>
      </c>
      <c r="C1672" t="inlineStr">
        <is>
          <t>POS</t>
        </is>
      </c>
      <c r="D1672" t="inlineStr">
        <is>
          <t>Anh</t>
        </is>
      </c>
      <c r="E1672" t="inlineStr">
        <is>
          <t>Máy ảnh</t>
        </is>
      </c>
      <c r="F1672" t="n">
        <v>393.8</v>
      </c>
      <c r="G1672" t="n">
        <v>393.8</v>
      </c>
    </row>
    <row r="1673">
      <c r="A1673" t="n">
        <v>201608</v>
      </c>
      <c r="B1673" t="n">
        <v>40</v>
      </c>
      <c r="C1673" t="inlineStr">
        <is>
          <t>POS</t>
        </is>
      </c>
      <c r="D1673" t="inlineStr">
        <is>
          <t>Anh</t>
        </is>
      </c>
      <c r="E1673" t="inlineStr">
        <is>
          <t>Điện thoại</t>
        </is>
      </c>
      <c r="F1673" t="n">
        <v>1800</v>
      </c>
      <c r="G1673" t="n">
        <v>0</v>
      </c>
    </row>
    <row r="1674">
      <c r="A1674" t="n">
        <v>201608</v>
      </c>
      <c r="B1674" t="n">
        <v>40</v>
      </c>
      <c r="C1674" t="inlineStr">
        <is>
          <t>POS</t>
        </is>
      </c>
      <c r="D1674" t="inlineStr">
        <is>
          <t>Anh</t>
        </is>
      </c>
      <c r="E1674" t="inlineStr">
        <is>
          <t>Game &amp; Đồ chơi</t>
        </is>
      </c>
      <c r="F1674" t="n">
        <v>4.48</v>
      </c>
      <c r="G1674" t="n">
        <v>34</v>
      </c>
    </row>
    <row r="1675">
      <c r="A1675" t="n">
        <v>201608</v>
      </c>
      <c r="B1675" t="n">
        <v>40</v>
      </c>
      <c r="C1675" t="inlineStr">
        <is>
          <t>POS</t>
        </is>
      </c>
      <c r="D1675" t="inlineStr">
        <is>
          <t>Anh</t>
        </is>
      </c>
      <c r="E1675" t="inlineStr">
        <is>
          <t>Nhạc, phim, sách nói</t>
        </is>
      </c>
      <c r="F1675" t="n">
        <v>52.09</v>
      </c>
      <c r="G1675" t="n">
        <v>0</v>
      </c>
    </row>
    <row r="1676">
      <c r="A1676" t="n">
        <v>201608</v>
      </c>
      <c r="B1676" t="n">
        <v>40</v>
      </c>
      <c r="C1676" t="inlineStr">
        <is>
          <t>POS</t>
        </is>
      </c>
      <c r="D1676" t="inlineStr">
        <is>
          <t>Anh</t>
        </is>
      </c>
      <c r="E1676" t="inlineStr">
        <is>
          <t>TV &amp; Video</t>
        </is>
      </c>
      <c r="F1676" t="n">
        <v>152.99</v>
      </c>
      <c r="G1676" t="n">
        <v>0</v>
      </c>
    </row>
    <row r="1677">
      <c r="A1677" t="n">
        <v>201608</v>
      </c>
      <c r="B1677" t="n">
        <v>41</v>
      </c>
      <c r="C1677" t="inlineStr">
        <is>
          <t>POS</t>
        </is>
      </c>
      <c r="D1677" t="inlineStr">
        <is>
          <t>Anh</t>
        </is>
      </c>
      <c r="E1677" t="inlineStr">
        <is>
          <t>Âm thanh</t>
        </is>
      </c>
      <c r="F1677" t="n">
        <v>977.4</v>
      </c>
      <c r="G1677" t="n">
        <v>0</v>
      </c>
    </row>
    <row r="1678">
      <c r="A1678" t="n">
        <v>201608</v>
      </c>
      <c r="B1678" t="n">
        <v>41</v>
      </c>
      <c r="C1678" t="inlineStr">
        <is>
          <t>POS</t>
        </is>
      </c>
      <c r="D1678" t="inlineStr">
        <is>
          <t>Anh</t>
        </is>
      </c>
      <c r="E1678" t="inlineStr">
        <is>
          <t>Máy ảnh</t>
        </is>
      </c>
      <c r="F1678" t="n">
        <v>2967.66</v>
      </c>
      <c r="G1678" t="n">
        <v>0</v>
      </c>
    </row>
    <row r="1679">
      <c r="A1679" t="n">
        <v>201608</v>
      </c>
      <c r="B1679" t="n">
        <v>41</v>
      </c>
      <c r="C1679" t="inlineStr">
        <is>
          <t>POS</t>
        </is>
      </c>
      <c r="D1679" t="inlineStr">
        <is>
          <t>Anh</t>
        </is>
      </c>
      <c r="E1679" t="inlineStr">
        <is>
          <t>Điện thoại</t>
        </is>
      </c>
      <c r="F1679" t="n">
        <v>264.6</v>
      </c>
      <c r="G1679" t="n">
        <v>0</v>
      </c>
    </row>
    <row r="1680">
      <c r="A1680" t="n">
        <v>201608</v>
      </c>
      <c r="B1680" t="n">
        <v>41</v>
      </c>
      <c r="C1680" t="inlineStr">
        <is>
          <t>POS</t>
        </is>
      </c>
      <c r="D1680" t="inlineStr">
        <is>
          <t>Anh</t>
        </is>
      </c>
      <c r="E1680" t="inlineStr">
        <is>
          <t>Máy tính</t>
        </is>
      </c>
      <c r="F1680" t="n">
        <v>14.85</v>
      </c>
      <c r="G1680" t="n">
        <v>0</v>
      </c>
    </row>
    <row r="1681">
      <c r="A1681" t="n">
        <v>201608</v>
      </c>
      <c r="B1681" t="n">
        <v>41</v>
      </c>
      <c r="C1681" t="inlineStr">
        <is>
          <t>POS</t>
        </is>
      </c>
      <c r="D1681" t="inlineStr">
        <is>
          <t>Anh</t>
        </is>
      </c>
      <c r="E1681" t="inlineStr">
        <is>
          <t>Game &amp; Đồ chơi</t>
        </is>
      </c>
      <c r="F1681" t="n">
        <v>25.2</v>
      </c>
      <c r="G1681" t="n">
        <v>0</v>
      </c>
    </row>
    <row r="1682">
      <c r="A1682" t="n">
        <v>201608</v>
      </c>
      <c r="B1682" t="n">
        <v>41</v>
      </c>
      <c r="C1682" t="inlineStr">
        <is>
          <t>POS</t>
        </is>
      </c>
      <c r="D1682" t="inlineStr">
        <is>
          <t>Anh</t>
        </is>
      </c>
      <c r="E1682" t="inlineStr">
        <is>
          <t>Nhạc, phim, sách nói</t>
        </is>
      </c>
      <c r="F1682" t="n">
        <v>1704.58</v>
      </c>
      <c r="G1682" t="n">
        <v>0</v>
      </c>
    </row>
    <row r="1683">
      <c r="A1683" t="n">
        <v>201608</v>
      </c>
      <c r="B1683" t="n">
        <v>41</v>
      </c>
      <c r="C1683" t="inlineStr">
        <is>
          <t>POS</t>
        </is>
      </c>
      <c r="D1683" t="inlineStr">
        <is>
          <t>Anh</t>
        </is>
      </c>
      <c r="E1683" t="inlineStr">
        <is>
          <t>TV &amp; Video</t>
        </is>
      </c>
      <c r="F1683" t="n">
        <v>107.99</v>
      </c>
      <c r="G1683" t="n">
        <v>0</v>
      </c>
    </row>
    <row r="1684">
      <c r="A1684" t="n">
        <v>201608</v>
      </c>
      <c r="B1684" t="n">
        <v>42</v>
      </c>
      <c r="C1684" t="inlineStr">
        <is>
          <t>POS</t>
        </is>
      </c>
      <c r="D1684" t="inlineStr">
        <is>
          <t>Anh</t>
        </is>
      </c>
      <c r="E1684" t="inlineStr">
        <is>
          <t>Máy ảnh</t>
        </is>
      </c>
      <c r="F1684" t="n">
        <v>580</v>
      </c>
      <c r="G1684" t="n">
        <v>0</v>
      </c>
    </row>
    <row r="1685">
      <c r="A1685" t="n">
        <v>201608</v>
      </c>
      <c r="B1685" t="n">
        <v>42</v>
      </c>
      <c r="C1685" t="inlineStr">
        <is>
          <t>POS</t>
        </is>
      </c>
      <c r="D1685" t="inlineStr">
        <is>
          <t>Anh</t>
        </is>
      </c>
      <c r="E1685" t="inlineStr">
        <is>
          <t>Máy tính</t>
        </is>
      </c>
      <c r="F1685" t="n">
        <v>8588.6</v>
      </c>
      <c r="G1685" t="n">
        <v>0</v>
      </c>
    </row>
    <row r="1686">
      <c r="A1686" t="n">
        <v>201608</v>
      </c>
      <c r="B1686" t="n">
        <v>42</v>
      </c>
      <c r="C1686" t="inlineStr">
        <is>
          <t>POS</t>
        </is>
      </c>
      <c r="D1686" t="inlineStr">
        <is>
          <t>Anh</t>
        </is>
      </c>
      <c r="E1686" t="inlineStr">
        <is>
          <t>Game &amp; Đồ chơi</t>
        </is>
      </c>
      <c r="F1686" t="n">
        <v>502.4</v>
      </c>
      <c r="G1686" t="n">
        <v>0</v>
      </c>
    </row>
    <row r="1687">
      <c r="A1687" t="n">
        <v>201608</v>
      </c>
      <c r="B1687" t="n">
        <v>42</v>
      </c>
      <c r="C1687" t="inlineStr">
        <is>
          <t>POS</t>
        </is>
      </c>
      <c r="D1687" t="inlineStr">
        <is>
          <t>Anh</t>
        </is>
      </c>
      <c r="E1687" t="inlineStr">
        <is>
          <t>Gia dụng</t>
        </is>
      </c>
      <c r="F1687" t="n">
        <v>2655</v>
      </c>
      <c r="G1687" t="n">
        <v>0</v>
      </c>
    </row>
    <row r="1688">
      <c r="A1688" t="n">
        <v>201608</v>
      </c>
      <c r="B1688" t="n">
        <v>43</v>
      </c>
      <c r="C1688" t="inlineStr">
        <is>
          <t>POS</t>
        </is>
      </c>
      <c r="D1688" t="inlineStr">
        <is>
          <t>Mỹ</t>
        </is>
      </c>
      <c r="E1688" t="inlineStr">
        <is>
          <t>Âm thanh</t>
        </is>
      </c>
      <c r="F1688" t="n">
        <v>266.4</v>
      </c>
      <c r="G1688" t="n">
        <v>0</v>
      </c>
    </row>
    <row r="1689">
      <c r="A1689" t="n">
        <v>201608</v>
      </c>
      <c r="B1689" t="n">
        <v>43</v>
      </c>
      <c r="C1689" t="inlineStr">
        <is>
          <t>POS</t>
        </is>
      </c>
      <c r="D1689" t="inlineStr">
        <is>
          <t>Mỹ</t>
        </is>
      </c>
      <c r="E1689" t="inlineStr">
        <is>
          <t>Máy ảnh</t>
        </is>
      </c>
      <c r="F1689" t="n">
        <v>2177.6</v>
      </c>
      <c r="G1689" t="n">
        <v>0</v>
      </c>
    </row>
    <row r="1690">
      <c r="A1690" t="n">
        <v>201608</v>
      </c>
      <c r="B1690" t="n">
        <v>43</v>
      </c>
      <c r="C1690" t="inlineStr">
        <is>
          <t>POS</t>
        </is>
      </c>
      <c r="D1690" t="inlineStr">
        <is>
          <t>Mỹ</t>
        </is>
      </c>
      <c r="E1690" t="inlineStr">
        <is>
          <t>Điện thoại</t>
        </is>
      </c>
      <c r="F1690" t="n">
        <v>194.33</v>
      </c>
      <c r="G1690" t="n">
        <v>0</v>
      </c>
    </row>
    <row r="1691">
      <c r="A1691" t="n">
        <v>201608</v>
      </c>
      <c r="B1691" t="n">
        <v>43</v>
      </c>
      <c r="C1691" t="inlineStr">
        <is>
          <t>POS</t>
        </is>
      </c>
      <c r="D1691" t="inlineStr">
        <is>
          <t>Mỹ</t>
        </is>
      </c>
      <c r="E1691" t="inlineStr">
        <is>
          <t>Máy tính</t>
        </is>
      </c>
      <c r="F1691" t="n">
        <v>4049.19</v>
      </c>
      <c r="G1691" t="n">
        <v>0</v>
      </c>
    </row>
    <row r="1692">
      <c r="A1692" t="n">
        <v>201608</v>
      </c>
      <c r="B1692" t="n">
        <v>43</v>
      </c>
      <c r="C1692" t="inlineStr">
        <is>
          <t>POS</t>
        </is>
      </c>
      <c r="D1692" t="inlineStr">
        <is>
          <t>Mỹ</t>
        </is>
      </c>
      <c r="E1692" t="inlineStr">
        <is>
          <t>Game &amp; Đồ chơi</t>
        </is>
      </c>
      <c r="F1692" t="n">
        <v>47.58</v>
      </c>
      <c r="G1692" t="n">
        <v>0</v>
      </c>
    </row>
    <row r="1693">
      <c r="A1693" t="n">
        <v>201608</v>
      </c>
      <c r="B1693" t="n">
        <v>43</v>
      </c>
      <c r="C1693" t="inlineStr">
        <is>
          <t>POS</t>
        </is>
      </c>
      <c r="D1693" t="inlineStr">
        <is>
          <t>Mỹ</t>
        </is>
      </c>
      <c r="E1693" t="inlineStr">
        <is>
          <t>Gia dụng</t>
        </is>
      </c>
      <c r="F1693" t="n">
        <v>1259.94</v>
      </c>
      <c r="G1693" t="n">
        <v>0</v>
      </c>
    </row>
    <row r="1694">
      <c r="A1694" t="n">
        <v>201608</v>
      </c>
      <c r="B1694" t="n">
        <v>43</v>
      </c>
      <c r="C1694" t="inlineStr">
        <is>
          <t>POS</t>
        </is>
      </c>
      <c r="D1694" t="inlineStr">
        <is>
          <t>Mỹ</t>
        </is>
      </c>
      <c r="E1694" t="inlineStr">
        <is>
          <t>Nhạc, phim, sách nói</t>
        </is>
      </c>
      <c r="F1694" t="n">
        <v>8.99</v>
      </c>
      <c r="G1694" t="n">
        <v>0</v>
      </c>
    </row>
    <row r="1695">
      <c r="A1695" t="n">
        <v>201608</v>
      </c>
      <c r="B1695" t="n">
        <v>43</v>
      </c>
      <c r="C1695" t="inlineStr">
        <is>
          <t>POS</t>
        </is>
      </c>
      <c r="D1695" t="inlineStr">
        <is>
          <t>Mỹ</t>
        </is>
      </c>
      <c r="E1695" t="inlineStr">
        <is>
          <t>TV &amp; Video</t>
        </is>
      </c>
      <c r="F1695" t="n">
        <v>3270.98</v>
      </c>
      <c r="G1695" t="n">
        <v>0</v>
      </c>
    </row>
    <row r="1696">
      <c r="A1696" t="n">
        <v>201608</v>
      </c>
      <c r="B1696" t="n">
        <v>44</v>
      </c>
      <c r="C1696" t="inlineStr">
        <is>
          <t>POS</t>
        </is>
      </c>
      <c r="D1696" t="inlineStr">
        <is>
          <t>Mỹ</t>
        </is>
      </c>
      <c r="E1696" t="inlineStr">
        <is>
          <t>Âm thanh</t>
        </is>
      </c>
      <c r="F1696" t="n">
        <v>347.85</v>
      </c>
      <c r="G1696" t="n">
        <v>0</v>
      </c>
    </row>
    <row r="1697">
      <c r="A1697" t="n">
        <v>201608</v>
      </c>
      <c r="B1697" t="n">
        <v>44</v>
      </c>
      <c r="C1697" t="inlineStr">
        <is>
          <t>POS</t>
        </is>
      </c>
      <c r="D1697" t="inlineStr">
        <is>
          <t>Mỹ</t>
        </is>
      </c>
      <c r="E1697" t="inlineStr">
        <is>
          <t>Máy ảnh</t>
        </is>
      </c>
      <c r="F1697" t="n">
        <v>1326.78</v>
      </c>
      <c r="G1697" t="n">
        <v>0</v>
      </c>
    </row>
    <row r="1698">
      <c r="A1698" t="n">
        <v>201608</v>
      </c>
      <c r="B1698" t="n">
        <v>44</v>
      </c>
      <c r="C1698" t="inlineStr">
        <is>
          <t>POS</t>
        </is>
      </c>
      <c r="D1698" t="inlineStr">
        <is>
          <t>Mỹ</t>
        </is>
      </c>
      <c r="E1698" t="inlineStr">
        <is>
          <t>Điện thoại</t>
        </is>
      </c>
      <c r="F1698" t="n">
        <v>1067.94</v>
      </c>
      <c r="G1698" t="n">
        <v>0</v>
      </c>
    </row>
    <row r="1699">
      <c r="A1699" t="n">
        <v>201608</v>
      </c>
      <c r="B1699" t="n">
        <v>44</v>
      </c>
      <c r="C1699" t="inlineStr">
        <is>
          <t>POS</t>
        </is>
      </c>
      <c r="D1699" t="inlineStr">
        <is>
          <t>Mỹ</t>
        </is>
      </c>
      <c r="E1699" t="inlineStr">
        <is>
          <t>Máy tính</t>
        </is>
      </c>
      <c r="F1699" t="n">
        <v>1695.37</v>
      </c>
      <c r="G1699" t="n">
        <v>599</v>
      </c>
    </row>
    <row r="1700">
      <c r="A1700" t="n">
        <v>201608</v>
      </c>
      <c r="B1700" t="n">
        <v>44</v>
      </c>
      <c r="C1700" t="inlineStr">
        <is>
          <t>POS</t>
        </is>
      </c>
      <c r="D1700" t="inlineStr">
        <is>
          <t>Mỹ</t>
        </is>
      </c>
      <c r="E1700" t="inlineStr">
        <is>
          <t>Gia dụng</t>
        </is>
      </c>
      <c r="F1700" t="n">
        <v>2343.14</v>
      </c>
      <c r="G1700" t="n">
        <v>279.99</v>
      </c>
    </row>
    <row r="1701">
      <c r="A1701" t="n">
        <v>201608</v>
      </c>
      <c r="B1701" t="n">
        <v>44</v>
      </c>
      <c r="C1701" t="inlineStr">
        <is>
          <t>POS</t>
        </is>
      </c>
      <c r="D1701" t="inlineStr">
        <is>
          <t>Mỹ</t>
        </is>
      </c>
      <c r="E1701" t="inlineStr">
        <is>
          <t>Nhạc, phim, sách nói</t>
        </is>
      </c>
      <c r="F1701" t="n">
        <v>1142.95</v>
      </c>
      <c r="G1701" t="n">
        <v>0</v>
      </c>
    </row>
    <row r="1702">
      <c r="A1702" t="n">
        <v>201608</v>
      </c>
      <c r="B1702" t="n">
        <v>45</v>
      </c>
      <c r="C1702" t="inlineStr">
        <is>
          <t>POS</t>
        </is>
      </c>
      <c r="D1702" t="inlineStr">
        <is>
          <t>Mỹ</t>
        </is>
      </c>
      <c r="E1702" t="inlineStr">
        <is>
          <t>Máy ảnh</t>
        </is>
      </c>
      <c r="F1702" t="n">
        <v>119.98</v>
      </c>
      <c r="G1702" t="n">
        <v>0</v>
      </c>
    </row>
    <row r="1703">
      <c r="A1703" t="n">
        <v>201608</v>
      </c>
      <c r="B1703" t="n">
        <v>45</v>
      </c>
      <c r="C1703" t="inlineStr">
        <is>
          <t>POS</t>
        </is>
      </c>
      <c r="D1703" t="inlineStr">
        <is>
          <t>Mỹ</t>
        </is>
      </c>
      <c r="E1703" t="inlineStr">
        <is>
          <t>Game &amp; Đồ chơi</t>
        </is>
      </c>
      <c r="F1703" t="n">
        <v>98.09999999999999</v>
      </c>
      <c r="G1703" t="n">
        <v>0</v>
      </c>
    </row>
    <row r="1704">
      <c r="A1704" t="n">
        <v>201608</v>
      </c>
      <c r="B1704" t="n">
        <v>45</v>
      </c>
      <c r="C1704" t="inlineStr">
        <is>
          <t>POS</t>
        </is>
      </c>
      <c r="D1704" t="inlineStr">
        <is>
          <t>Mỹ</t>
        </is>
      </c>
      <c r="E1704" t="inlineStr">
        <is>
          <t>Gia dụng</t>
        </is>
      </c>
      <c r="F1704" t="n">
        <v>3596.4</v>
      </c>
      <c r="G1704" t="n">
        <v>0</v>
      </c>
    </row>
    <row r="1705">
      <c r="A1705" t="n">
        <v>201608</v>
      </c>
      <c r="B1705" t="n">
        <v>45</v>
      </c>
      <c r="C1705" t="inlineStr">
        <is>
          <t>POS</t>
        </is>
      </c>
      <c r="D1705" t="inlineStr">
        <is>
          <t>Mỹ</t>
        </is>
      </c>
      <c r="E1705" t="inlineStr">
        <is>
          <t>Nhạc, phim, sách nói</t>
        </is>
      </c>
      <c r="F1705" t="n">
        <v>1231.75</v>
      </c>
      <c r="G1705" t="n">
        <v>0</v>
      </c>
    </row>
    <row r="1706">
      <c r="A1706" t="n">
        <v>201608</v>
      </c>
      <c r="B1706" t="n">
        <v>45</v>
      </c>
      <c r="C1706" t="inlineStr">
        <is>
          <t>POS</t>
        </is>
      </c>
      <c r="D1706" t="inlineStr">
        <is>
          <t>Mỹ</t>
        </is>
      </c>
      <c r="E1706" t="inlineStr">
        <is>
          <t>TV &amp; Video</t>
        </is>
      </c>
      <c r="F1706" t="n">
        <v>897</v>
      </c>
      <c r="G1706" t="n">
        <v>0</v>
      </c>
    </row>
    <row r="1707">
      <c r="A1707" t="n">
        <v>201608</v>
      </c>
      <c r="B1707" t="n">
        <v>47</v>
      </c>
      <c r="C1707" t="inlineStr">
        <is>
          <t>POS</t>
        </is>
      </c>
      <c r="D1707" t="inlineStr">
        <is>
          <t>Mỹ</t>
        </is>
      </c>
      <c r="E1707" t="inlineStr">
        <is>
          <t>Âm thanh</t>
        </is>
      </c>
      <c r="F1707" t="n">
        <v>719.8200000000001</v>
      </c>
      <c r="G1707" t="n">
        <v>0</v>
      </c>
    </row>
    <row r="1708">
      <c r="A1708" t="n">
        <v>201608</v>
      </c>
      <c r="B1708" t="n">
        <v>47</v>
      </c>
      <c r="C1708" t="inlineStr">
        <is>
          <t>POS</t>
        </is>
      </c>
      <c r="D1708" t="inlineStr">
        <is>
          <t>Mỹ</t>
        </is>
      </c>
      <c r="E1708" t="inlineStr">
        <is>
          <t>Nhạc, phim, sách nói</t>
        </is>
      </c>
      <c r="F1708" t="n">
        <v>493.19</v>
      </c>
      <c r="G1708" t="n">
        <v>0</v>
      </c>
    </row>
    <row r="1709">
      <c r="A1709" t="n">
        <v>201608</v>
      </c>
      <c r="B1709" t="n">
        <v>47</v>
      </c>
      <c r="C1709" t="inlineStr">
        <is>
          <t>POS</t>
        </is>
      </c>
      <c r="D1709" t="inlineStr">
        <is>
          <t>Mỹ</t>
        </is>
      </c>
      <c r="E1709" t="inlineStr">
        <is>
          <t>TV &amp; Video</t>
        </is>
      </c>
      <c r="F1709" t="n">
        <v>4833.9</v>
      </c>
      <c r="G1709" t="n">
        <v>2875.5</v>
      </c>
    </row>
    <row r="1710">
      <c r="A1710" t="n">
        <v>201608</v>
      </c>
      <c r="B1710" t="n">
        <v>48</v>
      </c>
      <c r="C1710" t="inlineStr">
        <is>
          <t>POS</t>
        </is>
      </c>
      <c r="D1710" t="inlineStr">
        <is>
          <t>Mỹ</t>
        </is>
      </c>
      <c r="E1710" t="inlineStr">
        <is>
          <t>Âm thanh</t>
        </is>
      </c>
      <c r="F1710" t="n">
        <v>1414</v>
      </c>
      <c r="G1710" t="n">
        <v>0</v>
      </c>
    </row>
    <row r="1711">
      <c r="A1711" t="n">
        <v>201608</v>
      </c>
      <c r="B1711" t="n">
        <v>48</v>
      </c>
      <c r="C1711" t="inlineStr">
        <is>
          <t>POS</t>
        </is>
      </c>
      <c r="D1711" t="inlineStr">
        <is>
          <t>Mỹ</t>
        </is>
      </c>
      <c r="E1711" t="inlineStr">
        <is>
          <t>Điện thoại</t>
        </is>
      </c>
      <c r="F1711" t="n">
        <v>2617</v>
      </c>
      <c r="G1711" t="n">
        <v>0</v>
      </c>
    </row>
    <row r="1712">
      <c r="A1712" t="n">
        <v>201608</v>
      </c>
      <c r="B1712" t="n">
        <v>48</v>
      </c>
      <c r="C1712" t="inlineStr">
        <is>
          <t>POS</t>
        </is>
      </c>
      <c r="D1712" t="inlineStr">
        <is>
          <t>Mỹ</t>
        </is>
      </c>
      <c r="E1712" t="inlineStr">
        <is>
          <t>Máy tính</t>
        </is>
      </c>
      <c r="F1712" t="n">
        <v>894</v>
      </c>
      <c r="G1712" t="n">
        <v>0</v>
      </c>
    </row>
    <row r="1713">
      <c r="A1713" t="n">
        <v>201608</v>
      </c>
      <c r="B1713" t="n">
        <v>48</v>
      </c>
      <c r="C1713" t="inlineStr">
        <is>
          <t>POS</t>
        </is>
      </c>
      <c r="D1713" t="inlineStr">
        <is>
          <t>Mỹ</t>
        </is>
      </c>
      <c r="E1713" t="inlineStr">
        <is>
          <t>Game &amp; Đồ chơi</t>
        </is>
      </c>
      <c r="F1713" t="n">
        <v>86</v>
      </c>
      <c r="G1713" t="n">
        <v>0</v>
      </c>
    </row>
    <row r="1714">
      <c r="A1714" t="n">
        <v>201608</v>
      </c>
      <c r="B1714" t="n">
        <v>48</v>
      </c>
      <c r="C1714" t="inlineStr">
        <is>
          <t>POS</t>
        </is>
      </c>
      <c r="D1714" t="inlineStr">
        <is>
          <t>Mỹ</t>
        </is>
      </c>
      <c r="E1714" t="inlineStr">
        <is>
          <t>Nhạc, phim, sách nói</t>
        </is>
      </c>
      <c r="F1714" t="n">
        <v>109.99</v>
      </c>
      <c r="G1714" t="n">
        <v>0</v>
      </c>
    </row>
    <row r="1715">
      <c r="A1715" t="n">
        <v>201608</v>
      </c>
      <c r="B1715" t="n">
        <v>48</v>
      </c>
      <c r="C1715" t="inlineStr">
        <is>
          <t>POS</t>
        </is>
      </c>
      <c r="D1715" t="inlineStr">
        <is>
          <t>Mỹ</t>
        </is>
      </c>
      <c r="E1715" t="inlineStr">
        <is>
          <t>TV &amp; Video</t>
        </is>
      </c>
      <c r="F1715" t="n">
        <v>1131</v>
      </c>
      <c r="G1715" t="n">
        <v>0</v>
      </c>
    </row>
    <row r="1716">
      <c r="A1716" t="n">
        <v>201608</v>
      </c>
      <c r="B1716" t="n">
        <v>50</v>
      </c>
      <c r="C1716" t="inlineStr">
        <is>
          <t>POS</t>
        </is>
      </c>
      <c r="D1716" t="inlineStr">
        <is>
          <t>Mỹ</t>
        </is>
      </c>
      <c r="E1716" t="inlineStr">
        <is>
          <t>Âm thanh</t>
        </is>
      </c>
      <c r="F1716" t="n">
        <v>782.95</v>
      </c>
      <c r="G1716" t="n">
        <v>0</v>
      </c>
    </row>
    <row r="1717">
      <c r="A1717" t="n">
        <v>201608</v>
      </c>
      <c r="B1717" t="n">
        <v>50</v>
      </c>
      <c r="C1717" t="inlineStr">
        <is>
          <t>POS</t>
        </is>
      </c>
      <c r="D1717" t="inlineStr">
        <is>
          <t>Mỹ</t>
        </is>
      </c>
      <c r="E1717" t="inlineStr">
        <is>
          <t>Điện thoại</t>
        </is>
      </c>
      <c r="F1717" t="n">
        <v>2306</v>
      </c>
      <c r="G1717" t="n">
        <v>0</v>
      </c>
    </row>
    <row r="1718">
      <c r="A1718" t="n">
        <v>201608</v>
      </c>
      <c r="B1718" t="n">
        <v>50</v>
      </c>
      <c r="C1718" t="inlineStr">
        <is>
          <t>POS</t>
        </is>
      </c>
      <c r="D1718" t="inlineStr">
        <is>
          <t>Mỹ</t>
        </is>
      </c>
      <c r="E1718" t="inlineStr">
        <is>
          <t>Máy tính</t>
        </is>
      </c>
      <c r="F1718" t="n">
        <v>1331.1</v>
      </c>
      <c r="G1718" t="n">
        <v>0</v>
      </c>
    </row>
    <row r="1719">
      <c r="A1719" t="n">
        <v>201608</v>
      </c>
      <c r="B1719" t="n">
        <v>50</v>
      </c>
      <c r="C1719" t="inlineStr">
        <is>
          <t>POS</t>
        </is>
      </c>
      <c r="D1719" t="inlineStr">
        <is>
          <t>Mỹ</t>
        </is>
      </c>
      <c r="E1719" t="inlineStr">
        <is>
          <t>Gia dụng</t>
        </is>
      </c>
      <c r="F1719" t="n">
        <v>2100.5</v>
      </c>
      <c r="G1719" t="n">
        <v>0</v>
      </c>
    </row>
    <row r="1720">
      <c r="A1720" t="n">
        <v>201608</v>
      </c>
      <c r="B1720" t="n">
        <v>50</v>
      </c>
      <c r="C1720" t="inlineStr">
        <is>
          <t>POS</t>
        </is>
      </c>
      <c r="D1720" t="inlineStr">
        <is>
          <t>Mỹ</t>
        </is>
      </c>
      <c r="E1720" t="inlineStr">
        <is>
          <t>Nhạc, phim, sách nói</t>
        </is>
      </c>
      <c r="F1720" t="n">
        <v>812.61</v>
      </c>
      <c r="G1720" t="n">
        <v>0</v>
      </c>
    </row>
    <row r="1721">
      <c r="A1721" t="n">
        <v>201608</v>
      </c>
      <c r="B1721" t="n">
        <v>50</v>
      </c>
      <c r="C1721" t="inlineStr">
        <is>
          <t>POS</t>
        </is>
      </c>
      <c r="D1721" t="inlineStr">
        <is>
          <t>Mỹ</t>
        </is>
      </c>
      <c r="E1721" t="inlineStr">
        <is>
          <t>TV &amp; Video</t>
        </is>
      </c>
      <c r="F1721" t="n">
        <v>51.21</v>
      </c>
      <c r="G1721" t="n">
        <v>0</v>
      </c>
    </row>
    <row r="1722">
      <c r="A1722" t="n">
        <v>201608</v>
      </c>
      <c r="B1722" t="n">
        <v>51</v>
      </c>
      <c r="C1722" t="inlineStr">
        <is>
          <t>POS</t>
        </is>
      </c>
      <c r="D1722" t="inlineStr">
        <is>
          <t>Mỹ</t>
        </is>
      </c>
      <c r="E1722" t="inlineStr">
        <is>
          <t>Âm thanh</t>
        </is>
      </c>
      <c r="F1722" t="n">
        <v>1055.6</v>
      </c>
      <c r="G1722" t="n">
        <v>0</v>
      </c>
    </row>
    <row r="1723">
      <c r="A1723" t="n">
        <v>201608</v>
      </c>
      <c r="B1723" t="n">
        <v>51</v>
      </c>
      <c r="C1723" t="inlineStr">
        <is>
          <t>POS</t>
        </is>
      </c>
      <c r="D1723" t="inlineStr">
        <is>
          <t>Mỹ</t>
        </is>
      </c>
      <c r="E1723" t="inlineStr">
        <is>
          <t>Máy ảnh</t>
        </is>
      </c>
      <c r="F1723" t="n">
        <v>6089.9</v>
      </c>
      <c r="G1723" t="n">
        <v>0</v>
      </c>
    </row>
    <row r="1724">
      <c r="A1724" t="n">
        <v>201608</v>
      </c>
      <c r="B1724" t="n">
        <v>51</v>
      </c>
      <c r="C1724" t="inlineStr">
        <is>
          <t>POS</t>
        </is>
      </c>
      <c r="D1724" t="inlineStr">
        <is>
          <t>Mỹ</t>
        </is>
      </c>
      <c r="E1724" t="inlineStr">
        <is>
          <t>Điện thoại</t>
        </is>
      </c>
      <c r="F1724" t="n">
        <v>116.1</v>
      </c>
      <c r="G1724" t="n">
        <v>0</v>
      </c>
    </row>
    <row r="1725">
      <c r="A1725" t="n">
        <v>201608</v>
      </c>
      <c r="B1725" t="n">
        <v>51</v>
      </c>
      <c r="C1725" t="inlineStr">
        <is>
          <t>POS</t>
        </is>
      </c>
      <c r="D1725" t="inlineStr">
        <is>
          <t>Mỹ</t>
        </is>
      </c>
      <c r="E1725" t="inlineStr">
        <is>
          <t>Máy tính</t>
        </is>
      </c>
      <c r="F1725" t="n">
        <v>765.91</v>
      </c>
      <c r="G1725" t="n">
        <v>0</v>
      </c>
    </row>
    <row r="1726">
      <c r="A1726" t="n">
        <v>201608</v>
      </c>
      <c r="B1726" t="n">
        <v>51</v>
      </c>
      <c r="C1726" t="inlineStr">
        <is>
          <t>POS</t>
        </is>
      </c>
      <c r="D1726" t="inlineStr">
        <is>
          <t>Mỹ</t>
        </is>
      </c>
      <c r="E1726" t="inlineStr">
        <is>
          <t>Game &amp; Đồ chơi</t>
        </is>
      </c>
      <c r="F1726" t="n">
        <v>20.64</v>
      </c>
      <c r="G1726" t="n">
        <v>0</v>
      </c>
    </row>
    <row r="1727">
      <c r="A1727" t="n">
        <v>201608</v>
      </c>
      <c r="B1727" t="n">
        <v>51</v>
      </c>
      <c r="C1727" t="inlineStr">
        <is>
          <t>POS</t>
        </is>
      </c>
      <c r="D1727" t="inlineStr">
        <is>
          <t>Mỹ</t>
        </is>
      </c>
      <c r="E1727" t="inlineStr">
        <is>
          <t>Gia dụng</t>
        </is>
      </c>
      <c r="F1727" t="n">
        <v>3040.46</v>
      </c>
      <c r="G1727" t="n">
        <v>0</v>
      </c>
    </row>
    <row r="1728">
      <c r="A1728" t="n">
        <v>201608</v>
      </c>
      <c r="B1728" t="n">
        <v>51</v>
      </c>
      <c r="C1728" t="inlineStr">
        <is>
          <t>POS</t>
        </is>
      </c>
      <c r="D1728" t="inlineStr">
        <is>
          <t>Mỹ</t>
        </is>
      </c>
      <c r="E1728" t="inlineStr">
        <is>
          <t>Nhạc, phim, sách nói</t>
        </is>
      </c>
      <c r="F1728" t="n">
        <v>1343.01</v>
      </c>
      <c r="G1728" t="n">
        <v>0</v>
      </c>
    </row>
    <row r="1729">
      <c r="A1729" t="n">
        <v>201608</v>
      </c>
      <c r="B1729" t="n">
        <v>51</v>
      </c>
      <c r="C1729" t="inlineStr">
        <is>
          <t>POS</t>
        </is>
      </c>
      <c r="D1729" t="inlineStr">
        <is>
          <t>Mỹ</t>
        </is>
      </c>
      <c r="E1729" t="inlineStr">
        <is>
          <t>TV &amp; Video</t>
        </is>
      </c>
      <c r="F1729" t="n">
        <v>9248.33</v>
      </c>
      <c r="G1729" t="n">
        <v>0</v>
      </c>
    </row>
    <row r="1730">
      <c r="A1730" t="n">
        <v>201608</v>
      </c>
      <c r="B1730" t="n">
        <v>53</v>
      </c>
      <c r="C1730" t="inlineStr">
        <is>
          <t>POS</t>
        </is>
      </c>
      <c r="D1730" t="inlineStr">
        <is>
          <t>Mỹ</t>
        </is>
      </c>
      <c r="E1730" t="inlineStr">
        <is>
          <t>Máy tính</t>
        </is>
      </c>
      <c r="F1730" t="n">
        <v>10605.6</v>
      </c>
      <c r="G1730" t="n">
        <v>0</v>
      </c>
    </row>
    <row r="1731">
      <c r="A1731" t="n">
        <v>201608</v>
      </c>
      <c r="B1731" t="n">
        <v>53</v>
      </c>
      <c r="C1731" t="inlineStr">
        <is>
          <t>POS</t>
        </is>
      </c>
      <c r="D1731" t="inlineStr">
        <is>
          <t>Mỹ</t>
        </is>
      </c>
      <c r="E1731" t="inlineStr">
        <is>
          <t>Game &amp; Đồ chơi</t>
        </is>
      </c>
      <c r="F1731" t="n">
        <v>151.2</v>
      </c>
      <c r="G1731" t="n">
        <v>0</v>
      </c>
    </row>
    <row r="1732">
      <c r="A1732" t="n">
        <v>201608</v>
      </c>
      <c r="B1732" t="n">
        <v>53</v>
      </c>
      <c r="C1732" t="inlineStr">
        <is>
          <t>POS</t>
        </is>
      </c>
      <c r="D1732" t="inlineStr">
        <is>
          <t>Mỹ</t>
        </is>
      </c>
      <c r="E1732" t="inlineStr">
        <is>
          <t>Gia dụng</t>
        </is>
      </c>
      <c r="F1732" t="n">
        <v>257.5</v>
      </c>
      <c r="G1732" t="n">
        <v>257.5</v>
      </c>
    </row>
    <row r="1733">
      <c r="A1733" t="n">
        <v>201608</v>
      </c>
      <c r="B1733" t="n">
        <v>53</v>
      </c>
      <c r="C1733" t="inlineStr">
        <is>
          <t>POS</t>
        </is>
      </c>
      <c r="D1733" t="inlineStr">
        <is>
          <t>Mỹ</t>
        </is>
      </c>
      <c r="E1733" t="inlineStr">
        <is>
          <t>Nhạc, phim, sách nói</t>
        </is>
      </c>
      <c r="F1733" t="n">
        <v>1762.62</v>
      </c>
      <c r="G1733" t="n">
        <v>0</v>
      </c>
    </row>
    <row r="1734">
      <c r="A1734" t="n">
        <v>201608</v>
      </c>
      <c r="B1734" t="n">
        <v>53</v>
      </c>
      <c r="C1734" t="inlineStr">
        <is>
          <t>POS</t>
        </is>
      </c>
      <c r="D1734" t="inlineStr">
        <is>
          <t>Mỹ</t>
        </is>
      </c>
      <c r="E1734" t="inlineStr">
        <is>
          <t>TV &amp; Video</t>
        </is>
      </c>
      <c r="F1734" t="n">
        <v>2699.95</v>
      </c>
      <c r="G1734" t="n">
        <v>0</v>
      </c>
    </row>
    <row r="1735">
      <c r="A1735" t="n">
        <v>201608</v>
      </c>
      <c r="B1735" t="n">
        <v>54</v>
      </c>
      <c r="C1735" t="inlineStr">
        <is>
          <t>POS</t>
        </is>
      </c>
      <c r="D1735" t="inlineStr">
        <is>
          <t>Mỹ</t>
        </is>
      </c>
      <c r="E1735" t="inlineStr">
        <is>
          <t>Âm thanh</t>
        </is>
      </c>
      <c r="F1735" t="n">
        <v>2193.99</v>
      </c>
      <c r="G1735" t="n">
        <v>119.69</v>
      </c>
    </row>
    <row r="1736">
      <c r="A1736" t="n">
        <v>201608</v>
      </c>
      <c r="B1736" t="n">
        <v>54</v>
      </c>
      <c r="C1736" t="inlineStr">
        <is>
          <t>POS</t>
        </is>
      </c>
      <c r="D1736" t="inlineStr">
        <is>
          <t>Mỹ</t>
        </is>
      </c>
      <c r="E1736" t="inlineStr">
        <is>
          <t>Máy ảnh</t>
        </is>
      </c>
      <c r="F1736" t="n">
        <v>10356.96</v>
      </c>
      <c r="G1736" t="n">
        <v>0</v>
      </c>
    </row>
    <row r="1737">
      <c r="A1737" t="n">
        <v>201608</v>
      </c>
      <c r="B1737" t="n">
        <v>54</v>
      </c>
      <c r="C1737" t="inlineStr">
        <is>
          <t>POS</t>
        </is>
      </c>
      <c r="D1737" t="inlineStr">
        <is>
          <t>Mỹ</t>
        </is>
      </c>
      <c r="E1737" t="inlineStr">
        <is>
          <t>Điện thoại</t>
        </is>
      </c>
      <c r="F1737" t="n">
        <v>2158.1</v>
      </c>
      <c r="G1737" t="n">
        <v>0</v>
      </c>
    </row>
    <row r="1738">
      <c r="A1738" t="n">
        <v>201608</v>
      </c>
      <c r="B1738" t="n">
        <v>54</v>
      </c>
      <c r="C1738" t="inlineStr">
        <is>
          <t>POS</t>
        </is>
      </c>
      <c r="D1738" t="inlineStr">
        <is>
          <t>Mỹ</t>
        </is>
      </c>
      <c r="E1738" t="inlineStr">
        <is>
          <t>Máy tính</t>
        </is>
      </c>
      <c r="F1738" t="n">
        <v>5883.6</v>
      </c>
      <c r="G1738" t="n">
        <v>0</v>
      </c>
    </row>
    <row r="1739">
      <c r="A1739" t="n">
        <v>201608</v>
      </c>
      <c r="B1739" t="n">
        <v>54</v>
      </c>
      <c r="C1739" t="inlineStr">
        <is>
          <t>POS</t>
        </is>
      </c>
      <c r="D1739" t="inlineStr">
        <is>
          <t>Mỹ</t>
        </is>
      </c>
      <c r="E1739" t="inlineStr">
        <is>
          <t>Game &amp; Đồ chơi</t>
        </is>
      </c>
      <c r="F1739" t="n">
        <v>64.95999999999999</v>
      </c>
      <c r="G1739" t="n">
        <v>0</v>
      </c>
    </row>
    <row r="1740">
      <c r="A1740" t="n">
        <v>201608</v>
      </c>
      <c r="B1740" t="n">
        <v>54</v>
      </c>
      <c r="C1740" t="inlineStr">
        <is>
          <t>POS</t>
        </is>
      </c>
      <c r="D1740" t="inlineStr">
        <is>
          <t>Mỹ</t>
        </is>
      </c>
      <c r="E1740" t="inlineStr">
        <is>
          <t>Gia dụng</t>
        </is>
      </c>
      <c r="F1740" t="n">
        <v>4350.45</v>
      </c>
      <c r="G1740" t="n">
        <v>0</v>
      </c>
    </row>
    <row r="1741">
      <c r="A1741" t="n">
        <v>201608</v>
      </c>
      <c r="B1741" t="n">
        <v>54</v>
      </c>
      <c r="C1741" t="inlineStr">
        <is>
          <t>POS</t>
        </is>
      </c>
      <c r="D1741" t="inlineStr">
        <is>
          <t>Mỹ</t>
        </is>
      </c>
      <c r="E1741" t="inlineStr">
        <is>
          <t>Nhạc, phim, sách nói</t>
        </is>
      </c>
      <c r="F1741" t="n">
        <v>2823.53</v>
      </c>
      <c r="G1741" t="n">
        <v>0</v>
      </c>
    </row>
    <row r="1742">
      <c r="A1742" t="n">
        <v>201608</v>
      </c>
      <c r="B1742" t="n">
        <v>54</v>
      </c>
      <c r="C1742" t="inlineStr">
        <is>
          <t>POS</t>
        </is>
      </c>
      <c r="D1742" t="inlineStr">
        <is>
          <t>Mỹ</t>
        </is>
      </c>
      <c r="E1742" t="inlineStr">
        <is>
          <t>TV &amp; Video</t>
        </is>
      </c>
      <c r="F1742" t="n">
        <v>15922</v>
      </c>
      <c r="G1742" t="n">
        <v>0</v>
      </c>
    </row>
    <row r="1743">
      <c r="A1743" t="n">
        <v>201608</v>
      </c>
      <c r="B1743" t="n">
        <v>55</v>
      </c>
      <c r="C1743" t="inlineStr">
        <is>
          <t>POS</t>
        </is>
      </c>
      <c r="D1743" t="inlineStr">
        <is>
          <t>Mỹ</t>
        </is>
      </c>
      <c r="E1743" t="inlineStr">
        <is>
          <t>Âm thanh</t>
        </is>
      </c>
      <c r="F1743" t="n">
        <v>386.28</v>
      </c>
      <c r="G1743" t="n">
        <v>0</v>
      </c>
    </row>
    <row r="1744">
      <c r="A1744" t="n">
        <v>201608</v>
      </c>
      <c r="B1744" t="n">
        <v>55</v>
      </c>
      <c r="C1744" t="inlineStr">
        <is>
          <t>POS</t>
        </is>
      </c>
      <c r="D1744" t="inlineStr">
        <is>
          <t>Mỹ</t>
        </is>
      </c>
      <c r="E1744" t="inlineStr">
        <is>
          <t>Máy ảnh</t>
        </is>
      </c>
      <c r="F1744" t="n">
        <v>338</v>
      </c>
      <c r="G1744" t="n">
        <v>0</v>
      </c>
    </row>
    <row r="1745">
      <c r="A1745" t="n">
        <v>201608</v>
      </c>
      <c r="B1745" t="n">
        <v>55</v>
      </c>
      <c r="C1745" t="inlineStr">
        <is>
          <t>POS</t>
        </is>
      </c>
      <c r="D1745" t="inlineStr">
        <is>
          <t>Mỹ</t>
        </is>
      </c>
      <c r="E1745" t="inlineStr">
        <is>
          <t>Điện thoại</t>
        </is>
      </c>
      <c r="F1745" t="n">
        <v>602</v>
      </c>
      <c r="G1745" t="n">
        <v>0</v>
      </c>
    </row>
    <row r="1746">
      <c r="A1746" t="n">
        <v>201608</v>
      </c>
      <c r="B1746" t="n">
        <v>55</v>
      </c>
      <c r="C1746" t="inlineStr">
        <is>
          <t>POS</t>
        </is>
      </c>
      <c r="D1746" t="inlineStr">
        <is>
          <t>Mỹ</t>
        </is>
      </c>
      <c r="E1746" t="inlineStr">
        <is>
          <t>Máy tính</t>
        </is>
      </c>
      <c r="F1746" t="n">
        <v>2707.3</v>
      </c>
      <c r="G1746" t="n">
        <v>0</v>
      </c>
    </row>
    <row r="1747">
      <c r="A1747" t="n">
        <v>201608</v>
      </c>
      <c r="B1747" t="n">
        <v>55</v>
      </c>
      <c r="C1747" t="inlineStr">
        <is>
          <t>POS</t>
        </is>
      </c>
      <c r="D1747" t="inlineStr">
        <is>
          <t>Mỹ</t>
        </is>
      </c>
      <c r="E1747" t="inlineStr">
        <is>
          <t>Game &amp; Đồ chơi</t>
        </is>
      </c>
      <c r="F1747" t="n">
        <v>129</v>
      </c>
      <c r="G1747" t="n">
        <v>0</v>
      </c>
    </row>
    <row r="1748">
      <c r="A1748" t="n">
        <v>201608</v>
      </c>
      <c r="B1748" t="n">
        <v>55</v>
      </c>
      <c r="C1748" t="inlineStr">
        <is>
          <t>POS</t>
        </is>
      </c>
      <c r="D1748" t="inlineStr">
        <is>
          <t>Mỹ</t>
        </is>
      </c>
      <c r="E1748" t="inlineStr">
        <is>
          <t>Gia dụng</t>
        </is>
      </c>
      <c r="F1748" t="n">
        <v>20361.79</v>
      </c>
      <c r="G1748" t="n">
        <v>0</v>
      </c>
    </row>
    <row r="1749">
      <c r="A1749" t="n">
        <v>201608</v>
      </c>
      <c r="B1749" t="n">
        <v>55</v>
      </c>
      <c r="C1749" t="inlineStr">
        <is>
          <t>POS</t>
        </is>
      </c>
      <c r="D1749" t="inlineStr">
        <is>
          <t>Mỹ</t>
        </is>
      </c>
      <c r="E1749" t="inlineStr">
        <is>
          <t>Nhạc, phim, sách nói</t>
        </is>
      </c>
      <c r="F1749" t="n">
        <v>37.98</v>
      </c>
      <c r="G1749" t="n">
        <v>0</v>
      </c>
    </row>
    <row r="1750">
      <c r="A1750" t="n">
        <v>201608</v>
      </c>
      <c r="B1750" t="n">
        <v>56</v>
      </c>
      <c r="C1750" t="inlineStr">
        <is>
          <t>POS</t>
        </is>
      </c>
      <c r="D1750" t="inlineStr">
        <is>
          <t>Mỹ</t>
        </is>
      </c>
      <c r="E1750" t="inlineStr">
        <is>
          <t>Âm thanh</t>
        </is>
      </c>
      <c r="F1750" t="n">
        <v>140.4</v>
      </c>
      <c r="G1750" t="n">
        <v>0</v>
      </c>
    </row>
    <row r="1751">
      <c r="A1751" t="n">
        <v>201608</v>
      </c>
      <c r="B1751" t="n">
        <v>56</v>
      </c>
      <c r="C1751" t="inlineStr">
        <is>
          <t>POS</t>
        </is>
      </c>
      <c r="D1751" t="inlineStr">
        <is>
          <t>Mỹ</t>
        </is>
      </c>
      <c r="E1751" t="inlineStr">
        <is>
          <t>Máy ảnh</t>
        </is>
      </c>
      <c r="F1751" t="n">
        <v>1048.14</v>
      </c>
      <c r="G1751" t="n">
        <v>0</v>
      </c>
    </row>
    <row r="1752">
      <c r="A1752" t="n">
        <v>201608</v>
      </c>
      <c r="B1752" t="n">
        <v>56</v>
      </c>
      <c r="C1752" t="inlineStr">
        <is>
          <t>POS</t>
        </is>
      </c>
      <c r="D1752" t="inlineStr">
        <is>
          <t>Mỹ</t>
        </is>
      </c>
      <c r="E1752" t="inlineStr">
        <is>
          <t>Máy tính</t>
        </is>
      </c>
      <c r="F1752" t="n">
        <v>1654.2</v>
      </c>
      <c r="G1752" t="n">
        <v>0</v>
      </c>
    </row>
    <row r="1753">
      <c r="A1753" t="n">
        <v>201608</v>
      </c>
      <c r="B1753" t="n">
        <v>56</v>
      </c>
      <c r="C1753" t="inlineStr">
        <is>
          <t>POS</t>
        </is>
      </c>
      <c r="D1753" t="inlineStr">
        <is>
          <t>Mỹ</t>
        </is>
      </c>
      <c r="E1753" t="inlineStr">
        <is>
          <t>Game &amp; Đồ chơi</t>
        </is>
      </c>
      <c r="F1753" t="n">
        <v>252.47</v>
      </c>
      <c r="G1753" t="n">
        <v>0</v>
      </c>
    </row>
    <row r="1754">
      <c r="A1754" t="n">
        <v>201608</v>
      </c>
      <c r="B1754" t="n">
        <v>56</v>
      </c>
      <c r="C1754" t="inlineStr">
        <is>
          <t>POS</t>
        </is>
      </c>
      <c r="D1754" t="inlineStr">
        <is>
          <t>Mỹ</t>
        </is>
      </c>
      <c r="E1754" t="inlineStr">
        <is>
          <t>Gia dụng</t>
        </is>
      </c>
      <c r="F1754" t="n">
        <v>9562.49</v>
      </c>
      <c r="G1754" t="n">
        <v>0</v>
      </c>
    </row>
    <row r="1755">
      <c r="A1755" t="n">
        <v>201608</v>
      </c>
      <c r="B1755" t="n">
        <v>56</v>
      </c>
      <c r="C1755" t="inlineStr">
        <is>
          <t>POS</t>
        </is>
      </c>
      <c r="D1755" t="inlineStr">
        <is>
          <t>Mỹ</t>
        </is>
      </c>
      <c r="E1755" t="inlineStr">
        <is>
          <t>TV &amp; Video</t>
        </is>
      </c>
      <c r="F1755" t="n">
        <v>16016.35</v>
      </c>
      <c r="G1755" t="n">
        <v>0</v>
      </c>
    </row>
    <row r="1756">
      <c r="A1756" t="n">
        <v>201608</v>
      </c>
      <c r="B1756" t="n">
        <v>57</v>
      </c>
      <c r="C1756" t="inlineStr">
        <is>
          <t>POS</t>
        </is>
      </c>
      <c r="D1756" t="inlineStr">
        <is>
          <t>Mỹ</t>
        </is>
      </c>
      <c r="E1756" t="inlineStr">
        <is>
          <t>Âm thanh</t>
        </is>
      </c>
      <c r="F1756" t="n">
        <v>296.87</v>
      </c>
      <c r="G1756" t="n">
        <v>0</v>
      </c>
    </row>
    <row r="1757">
      <c r="A1757" t="n">
        <v>201608</v>
      </c>
      <c r="B1757" t="n">
        <v>57</v>
      </c>
      <c r="C1757" t="inlineStr">
        <is>
          <t>POS</t>
        </is>
      </c>
      <c r="D1757" t="inlineStr">
        <is>
          <t>Mỹ</t>
        </is>
      </c>
      <c r="E1757" t="inlineStr">
        <is>
          <t>Điện thoại</t>
        </is>
      </c>
      <c r="F1757" t="n">
        <v>36.17</v>
      </c>
      <c r="G1757" t="n">
        <v>0</v>
      </c>
    </row>
    <row r="1758">
      <c r="A1758" t="n">
        <v>201608</v>
      </c>
      <c r="B1758" t="n">
        <v>57</v>
      </c>
      <c r="C1758" t="inlineStr">
        <is>
          <t>POS</t>
        </is>
      </c>
      <c r="D1758" t="inlineStr">
        <is>
          <t>Mỹ</t>
        </is>
      </c>
      <c r="E1758" t="inlineStr">
        <is>
          <t>Máy tính</t>
        </is>
      </c>
      <c r="F1758" t="n">
        <v>486.15</v>
      </c>
      <c r="G1758" t="n">
        <v>0</v>
      </c>
    </row>
    <row r="1759">
      <c r="A1759" t="n">
        <v>201608</v>
      </c>
      <c r="B1759" t="n">
        <v>57</v>
      </c>
      <c r="C1759" t="inlineStr">
        <is>
          <t>POS</t>
        </is>
      </c>
      <c r="D1759" t="inlineStr">
        <is>
          <t>Mỹ</t>
        </is>
      </c>
      <c r="E1759" t="inlineStr">
        <is>
          <t>Gia dụng</t>
        </is>
      </c>
      <c r="F1759" t="n">
        <v>3489.97</v>
      </c>
      <c r="G1759" t="n">
        <v>0</v>
      </c>
    </row>
    <row r="1760">
      <c r="A1760" t="n">
        <v>201608</v>
      </c>
      <c r="B1760" t="n">
        <v>57</v>
      </c>
      <c r="C1760" t="inlineStr">
        <is>
          <t>POS</t>
        </is>
      </c>
      <c r="D1760" t="inlineStr">
        <is>
          <t>Mỹ</t>
        </is>
      </c>
      <c r="E1760" t="inlineStr">
        <is>
          <t>Nhạc, phim, sách nói</t>
        </is>
      </c>
      <c r="F1760" t="n">
        <v>649.75</v>
      </c>
      <c r="G1760" t="n">
        <v>0</v>
      </c>
    </row>
    <row r="1761">
      <c r="A1761" t="n">
        <v>201608</v>
      </c>
      <c r="B1761" t="n">
        <v>57</v>
      </c>
      <c r="C1761" t="inlineStr">
        <is>
          <t>POS</t>
        </is>
      </c>
      <c r="D1761" t="inlineStr">
        <is>
          <t>Mỹ</t>
        </is>
      </c>
      <c r="E1761" t="inlineStr">
        <is>
          <t>TV &amp; Video</t>
        </is>
      </c>
      <c r="F1761" t="n">
        <v>3319.94</v>
      </c>
      <c r="G1761" t="n">
        <v>0</v>
      </c>
    </row>
    <row r="1762">
      <c r="A1762" t="n">
        <v>201608</v>
      </c>
      <c r="B1762" t="n">
        <v>59</v>
      </c>
      <c r="C1762" t="inlineStr">
        <is>
          <t>POS</t>
        </is>
      </c>
      <c r="D1762" t="inlineStr">
        <is>
          <t>Mỹ</t>
        </is>
      </c>
      <c r="E1762" t="inlineStr">
        <is>
          <t>Âm thanh</t>
        </is>
      </c>
      <c r="F1762" t="n">
        <v>103.5</v>
      </c>
      <c r="G1762" t="n">
        <v>0</v>
      </c>
    </row>
    <row r="1763">
      <c r="A1763" t="n">
        <v>201608</v>
      </c>
      <c r="B1763" t="n">
        <v>59</v>
      </c>
      <c r="C1763" t="inlineStr">
        <is>
          <t>POS</t>
        </is>
      </c>
      <c r="D1763" t="inlineStr">
        <is>
          <t>Mỹ</t>
        </is>
      </c>
      <c r="E1763" t="inlineStr">
        <is>
          <t>Máy ảnh</t>
        </is>
      </c>
      <c r="F1763" t="n">
        <v>2924.98</v>
      </c>
      <c r="G1763" t="n">
        <v>0</v>
      </c>
    </row>
    <row r="1764">
      <c r="A1764" t="n">
        <v>201608</v>
      </c>
      <c r="B1764" t="n">
        <v>59</v>
      </c>
      <c r="C1764" t="inlineStr">
        <is>
          <t>POS</t>
        </is>
      </c>
      <c r="D1764" t="inlineStr">
        <is>
          <t>Mỹ</t>
        </is>
      </c>
      <c r="E1764" t="inlineStr">
        <is>
          <t>Điện thoại</t>
        </is>
      </c>
      <c r="F1764" t="n">
        <v>1777.6</v>
      </c>
      <c r="G1764" t="n">
        <v>0</v>
      </c>
    </row>
    <row r="1765">
      <c r="A1765" t="n">
        <v>201608</v>
      </c>
      <c r="B1765" t="n">
        <v>59</v>
      </c>
      <c r="C1765" t="inlineStr">
        <is>
          <t>POS</t>
        </is>
      </c>
      <c r="D1765" t="inlineStr">
        <is>
          <t>Mỹ</t>
        </is>
      </c>
      <c r="E1765" t="inlineStr">
        <is>
          <t>Máy tính</t>
        </is>
      </c>
      <c r="F1765" t="n">
        <v>29599.03</v>
      </c>
      <c r="G1765" t="n">
        <v>0</v>
      </c>
    </row>
    <row r="1766">
      <c r="A1766" t="n">
        <v>201608</v>
      </c>
      <c r="B1766" t="n">
        <v>59</v>
      </c>
      <c r="C1766" t="inlineStr">
        <is>
          <t>POS</t>
        </is>
      </c>
      <c r="D1766" t="inlineStr">
        <is>
          <t>Mỹ</t>
        </is>
      </c>
      <c r="E1766" t="inlineStr">
        <is>
          <t>Game &amp; Đồ chơi</t>
        </is>
      </c>
      <c r="F1766" t="n">
        <v>238.43</v>
      </c>
      <c r="G1766" t="n">
        <v>0</v>
      </c>
    </row>
    <row r="1767">
      <c r="A1767" t="n">
        <v>201608</v>
      </c>
      <c r="B1767" t="n">
        <v>59</v>
      </c>
      <c r="C1767" t="inlineStr">
        <is>
          <t>POS</t>
        </is>
      </c>
      <c r="D1767" t="inlineStr">
        <is>
          <t>Mỹ</t>
        </is>
      </c>
      <c r="E1767" t="inlineStr">
        <is>
          <t>Gia dụng</t>
        </is>
      </c>
      <c r="F1767" t="n">
        <v>695.25</v>
      </c>
      <c r="G1767" t="n">
        <v>0</v>
      </c>
    </row>
    <row r="1768">
      <c r="A1768" t="n">
        <v>201608</v>
      </c>
      <c r="B1768" t="n">
        <v>61</v>
      </c>
      <c r="C1768" t="inlineStr">
        <is>
          <t>POS</t>
        </is>
      </c>
      <c r="D1768" t="inlineStr">
        <is>
          <t>Mỹ</t>
        </is>
      </c>
      <c r="E1768" t="inlineStr">
        <is>
          <t>Âm thanh</t>
        </is>
      </c>
      <c r="F1768" t="n">
        <v>404.4</v>
      </c>
      <c r="G1768" t="n">
        <v>0</v>
      </c>
    </row>
    <row r="1769">
      <c r="A1769" t="n">
        <v>201608</v>
      </c>
      <c r="B1769" t="n">
        <v>61</v>
      </c>
      <c r="C1769" t="inlineStr">
        <is>
          <t>POS</t>
        </is>
      </c>
      <c r="D1769" t="inlineStr">
        <is>
          <t>Mỹ</t>
        </is>
      </c>
      <c r="E1769" t="inlineStr">
        <is>
          <t>Máy ảnh</t>
        </is>
      </c>
      <c r="F1769" t="n">
        <v>1308.6</v>
      </c>
      <c r="G1769" t="n">
        <v>0</v>
      </c>
    </row>
    <row r="1770">
      <c r="A1770" t="n">
        <v>201608</v>
      </c>
      <c r="B1770" t="n">
        <v>61</v>
      </c>
      <c r="C1770" t="inlineStr">
        <is>
          <t>POS</t>
        </is>
      </c>
      <c r="D1770" t="inlineStr">
        <is>
          <t>Mỹ</t>
        </is>
      </c>
      <c r="E1770" t="inlineStr">
        <is>
          <t>Điện thoại</t>
        </is>
      </c>
      <c r="F1770" t="n">
        <v>77.98</v>
      </c>
      <c r="G1770" t="n">
        <v>0</v>
      </c>
    </row>
    <row r="1771">
      <c r="A1771" t="n">
        <v>201608</v>
      </c>
      <c r="B1771" t="n">
        <v>61</v>
      </c>
      <c r="C1771" t="inlineStr">
        <is>
          <t>POS</t>
        </is>
      </c>
      <c r="D1771" t="inlineStr">
        <is>
          <t>Mỹ</t>
        </is>
      </c>
      <c r="E1771" t="inlineStr">
        <is>
          <t>TV &amp; Video</t>
        </is>
      </c>
      <c r="F1771" t="n">
        <v>499.99</v>
      </c>
      <c r="G1771" t="n">
        <v>0</v>
      </c>
    </row>
    <row r="1772">
      <c r="A1772" t="n">
        <v>201608</v>
      </c>
      <c r="B1772" t="n">
        <v>63</v>
      </c>
      <c r="C1772" t="inlineStr">
        <is>
          <t>POS</t>
        </is>
      </c>
      <c r="D1772" t="inlineStr">
        <is>
          <t>Mỹ</t>
        </is>
      </c>
      <c r="E1772" t="inlineStr">
        <is>
          <t>Gia dụng</t>
        </is>
      </c>
      <c r="F1772" t="n">
        <v>1079.94</v>
      </c>
      <c r="G1772" t="n">
        <v>0</v>
      </c>
    </row>
    <row r="1773">
      <c r="A1773" t="n">
        <v>201608</v>
      </c>
      <c r="B1773" t="n">
        <v>63</v>
      </c>
      <c r="C1773" t="inlineStr">
        <is>
          <t>POS</t>
        </is>
      </c>
      <c r="D1773" t="inlineStr">
        <is>
          <t>Mỹ</t>
        </is>
      </c>
      <c r="E1773" t="inlineStr">
        <is>
          <t>Nhạc, phim, sách nói</t>
        </is>
      </c>
      <c r="F1773" t="n">
        <v>876</v>
      </c>
      <c r="G1773" t="n">
        <v>0</v>
      </c>
    </row>
    <row r="1774">
      <c r="A1774" t="n">
        <v>201608</v>
      </c>
      <c r="B1774" t="n">
        <v>64</v>
      </c>
      <c r="C1774" t="inlineStr">
        <is>
          <t>POS</t>
        </is>
      </c>
      <c r="D1774" t="inlineStr">
        <is>
          <t>Mỹ</t>
        </is>
      </c>
      <c r="E1774" t="inlineStr">
        <is>
          <t>Điện thoại</t>
        </is>
      </c>
      <c r="F1774" t="n">
        <v>795.0599999999999</v>
      </c>
      <c r="G1774" t="n">
        <v>0</v>
      </c>
    </row>
    <row r="1775">
      <c r="A1775" t="n">
        <v>201608</v>
      </c>
      <c r="B1775" t="n">
        <v>64</v>
      </c>
      <c r="C1775" t="inlineStr">
        <is>
          <t>POS</t>
        </is>
      </c>
      <c r="D1775" t="inlineStr">
        <is>
          <t>Mỹ</t>
        </is>
      </c>
      <c r="E1775" t="inlineStr">
        <is>
          <t>Máy tính</t>
        </is>
      </c>
      <c r="F1775" t="n">
        <v>13845.61</v>
      </c>
      <c r="G1775" t="n">
        <v>0</v>
      </c>
    </row>
    <row r="1776">
      <c r="A1776" t="n">
        <v>201608</v>
      </c>
      <c r="B1776" t="n">
        <v>64</v>
      </c>
      <c r="C1776" t="inlineStr">
        <is>
          <t>POS</t>
        </is>
      </c>
      <c r="D1776" t="inlineStr">
        <is>
          <t>Mỹ</t>
        </is>
      </c>
      <c r="E1776" t="inlineStr">
        <is>
          <t>Gia dụng</t>
        </is>
      </c>
      <c r="F1776" t="n">
        <v>11519.96</v>
      </c>
      <c r="G1776" t="n">
        <v>0</v>
      </c>
    </row>
    <row r="1777">
      <c r="A1777" t="n">
        <v>201608</v>
      </c>
      <c r="B1777" t="n">
        <v>64</v>
      </c>
      <c r="C1777" t="inlineStr">
        <is>
          <t>POS</t>
        </is>
      </c>
      <c r="D1777" t="inlineStr">
        <is>
          <t>Mỹ</t>
        </is>
      </c>
      <c r="E1777" t="inlineStr">
        <is>
          <t>Nhạc, phim, sách nói</t>
        </is>
      </c>
      <c r="F1777" t="n">
        <v>2981.18</v>
      </c>
      <c r="G1777" t="n">
        <v>0</v>
      </c>
    </row>
    <row r="1778">
      <c r="A1778" t="n">
        <v>201608</v>
      </c>
      <c r="B1778" t="n">
        <v>64</v>
      </c>
      <c r="C1778" t="inlineStr">
        <is>
          <t>POS</t>
        </is>
      </c>
      <c r="D1778" t="inlineStr">
        <is>
          <t>Mỹ</t>
        </is>
      </c>
      <c r="E1778" t="inlineStr">
        <is>
          <t>TV &amp; Video</t>
        </is>
      </c>
      <c r="F1778" t="n">
        <v>3286.74</v>
      </c>
      <c r="G1778" t="n">
        <v>0</v>
      </c>
    </row>
    <row r="1779">
      <c r="A1779" t="n">
        <v>201608</v>
      </c>
      <c r="B1779" t="n">
        <v>65</v>
      </c>
      <c r="C1779" t="inlineStr">
        <is>
          <t>POS</t>
        </is>
      </c>
      <c r="D1779" t="inlineStr">
        <is>
          <t>Mỹ</t>
        </is>
      </c>
      <c r="E1779" t="inlineStr">
        <is>
          <t>Máy ảnh</t>
        </is>
      </c>
      <c r="F1779" t="n">
        <v>358</v>
      </c>
      <c r="G1779" t="n">
        <v>0</v>
      </c>
    </row>
    <row r="1780">
      <c r="A1780" t="n">
        <v>201608</v>
      </c>
      <c r="B1780" t="n">
        <v>65</v>
      </c>
      <c r="C1780" t="inlineStr">
        <is>
          <t>POS</t>
        </is>
      </c>
      <c r="D1780" t="inlineStr">
        <is>
          <t>Mỹ</t>
        </is>
      </c>
      <c r="E1780" t="inlineStr">
        <is>
          <t>Máy tính</t>
        </is>
      </c>
      <c r="F1780" t="n">
        <v>3189.91</v>
      </c>
      <c r="G1780" t="n">
        <v>0</v>
      </c>
    </row>
    <row r="1781">
      <c r="A1781" t="n">
        <v>201608</v>
      </c>
      <c r="B1781" t="n">
        <v>65</v>
      </c>
      <c r="C1781" t="inlineStr">
        <is>
          <t>POS</t>
        </is>
      </c>
      <c r="D1781" t="inlineStr">
        <is>
          <t>Mỹ</t>
        </is>
      </c>
      <c r="E1781" t="inlineStr">
        <is>
          <t>Gia dụng</t>
        </is>
      </c>
      <c r="F1781" t="n">
        <v>419.97</v>
      </c>
      <c r="G1781" t="n">
        <v>0</v>
      </c>
    </row>
    <row r="1782">
      <c r="A1782" t="n">
        <v>201608</v>
      </c>
      <c r="B1782" t="n">
        <v>65</v>
      </c>
      <c r="C1782" t="inlineStr">
        <is>
          <t>POS</t>
        </is>
      </c>
      <c r="D1782" t="inlineStr">
        <is>
          <t>Mỹ</t>
        </is>
      </c>
      <c r="E1782" t="inlineStr">
        <is>
          <t>Nhạc, phim, sách nói</t>
        </is>
      </c>
      <c r="F1782" t="n">
        <v>2190</v>
      </c>
      <c r="G1782" t="n">
        <v>0</v>
      </c>
    </row>
    <row r="1783">
      <c r="A1783" t="n">
        <v>201608</v>
      </c>
      <c r="B1783" t="n">
        <v>65</v>
      </c>
      <c r="C1783" t="inlineStr">
        <is>
          <t>POS</t>
        </is>
      </c>
      <c r="D1783" t="inlineStr">
        <is>
          <t>Mỹ</t>
        </is>
      </c>
      <c r="E1783" t="inlineStr">
        <is>
          <t>TV &amp; Video</t>
        </is>
      </c>
      <c r="F1783" t="n">
        <v>218</v>
      </c>
      <c r="G1783" t="n">
        <v>0</v>
      </c>
    </row>
    <row r="1784">
      <c r="A1784" t="n">
        <v>201608</v>
      </c>
      <c r="B1784" t="n">
        <v>66</v>
      </c>
      <c r="C1784" t="inlineStr">
        <is>
          <t>POS</t>
        </is>
      </c>
      <c r="D1784" t="inlineStr">
        <is>
          <t>Mỹ</t>
        </is>
      </c>
      <c r="E1784" t="inlineStr">
        <is>
          <t>Âm thanh</t>
        </is>
      </c>
      <c r="F1784" t="n">
        <v>138.73</v>
      </c>
      <c r="G1784" t="n">
        <v>0</v>
      </c>
    </row>
    <row r="1785">
      <c r="A1785" t="n">
        <v>201608</v>
      </c>
      <c r="B1785" t="n">
        <v>66</v>
      </c>
      <c r="C1785" t="inlineStr">
        <is>
          <t>POS</t>
        </is>
      </c>
      <c r="D1785" t="inlineStr">
        <is>
          <t>Mỹ</t>
        </is>
      </c>
      <c r="E1785" t="inlineStr">
        <is>
          <t>Máy ảnh</t>
        </is>
      </c>
      <c r="F1785" t="n">
        <v>432</v>
      </c>
      <c r="G1785" t="n">
        <v>0</v>
      </c>
    </row>
    <row r="1786">
      <c r="A1786" t="n">
        <v>201608</v>
      </c>
      <c r="B1786" t="n">
        <v>66</v>
      </c>
      <c r="C1786" t="inlineStr">
        <is>
          <t>POS</t>
        </is>
      </c>
      <c r="D1786" t="inlineStr">
        <is>
          <t>Mỹ</t>
        </is>
      </c>
      <c r="E1786" t="inlineStr">
        <is>
          <t>Điện thoại</t>
        </is>
      </c>
      <c r="F1786" t="n">
        <v>263.7</v>
      </c>
      <c r="G1786" t="n">
        <v>263.7</v>
      </c>
    </row>
    <row r="1787">
      <c r="A1787" t="n">
        <v>201608</v>
      </c>
      <c r="B1787" t="n">
        <v>66</v>
      </c>
      <c r="C1787" t="inlineStr">
        <is>
          <t>POS</t>
        </is>
      </c>
      <c r="D1787" t="inlineStr">
        <is>
          <t>Mỹ</t>
        </is>
      </c>
      <c r="E1787" t="inlineStr">
        <is>
          <t>Máy tính</t>
        </is>
      </c>
      <c r="F1787" t="n">
        <v>206.91</v>
      </c>
      <c r="G1787" t="n">
        <v>0</v>
      </c>
    </row>
    <row r="1788">
      <c r="A1788" t="n">
        <v>201608</v>
      </c>
      <c r="B1788" t="n">
        <v>66</v>
      </c>
      <c r="C1788" t="inlineStr">
        <is>
          <t>POS</t>
        </is>
      </c>
      <c r="D1788" t="inlineStr">
        <is>
          <t>Mỹ</t>
        </is>
      </c>
      <c r="E1788" t="inlineStr">
        <is>
          <t>Nhạc, phim, sách nói</t>
        </is>
      </c>
      <c r="F1788" t="n">
        <v>863.95</v>
      </c>
      <c r="G1788" t="n">
        <v>0</v>
      </c>
    </row>
    <row r="1789">
      <c r="A1789" t="n">
        <v>201608</v>
      </c>
      <c r="B1789" t="n">
        <v>66</v>
      </c>
      <c r="C1789" t="inlineStr">
        <is>
          <t>POS</t>
        </is>
      </c>
      <c r="D1789" t="inlineStr">
        <is>
          <t>Mỹ</t>
        </is>
      </c>
      <c r="E1789" t="inlineStr">
        <is>
          <t>TV &amp; Video</t>
        </is>
      </c>
      <c r="F1789" t="n">
        <v>1482.3</v>
      </c>
      <c r="G1789" t="n">
        <v>0</v>
      </c>
    </row>
    <row r="1790">
      <c r="A1790" t="n">
        <v>201609</v>
      </c>
      <c r="B1790" t="n">
        <v>0</v>
      </c>
      <c r="C1790" t="inlineStr">
        <is>
          <t>ONLINE</t>
        </is>
      </c>
      <c r="D1790" t="inlineStr">
        <is>
          <t>Online</t>
        </is>
      </c>
      <c r="E1790" t="inlineStr">
        <is>
          <t>Âm thanh</t>
        </is>
      </c>
      <c r="F1790" t="n">
        <v>3070.84</v>
      </c>
      <c r="G1790" t="n">
        <v>0</v>
      </c>
    </row>
    <row r="1791">
      <c r="A1791" t="n">
        <v>201609</v>
      </c>
      <c r="B1791" t="n">
        <v>0</v>
      </c>
      <c r="C1791" t="inlineStr">
        <is>
          <t>ONLINE</t>
        </is>
      </c>
      <c r="D1791" t="inlineStr">
        <is>
          <t>Online</t>
        </is>
      </c>
      <c r="E1791" t="inlineStr">
        <is>
          <t>Máy ảnh</t>
        </is>
      </c>
      <c r="F1791" t="n">
        <v>8531.75</v>
      </c>
      <c r="G1791" t="n">
        <v>0</v>
      </c>
    </row>
    <row r="1792">
      <c r="A1792" t="n">
        <v>201609</v>
      </c>
      <c r="B1792" t="n">
        <v>0</v>
      </c>
      <c r="C1792" t="inlineStr">
        <is>
          <t>ONLINE</t>
        </is>
      </c>
      <c r="D1792" t="inlineStr">
        <is>
          <t>Online</t>
        </is>
      </c>
      <c r="E1792" t="inlineStr">
        <is>
          <t>Điện thoại</t>
        </is>
      </c>
      <c r="F1792" t="n">
        <v>8484.92</v>
      </c>
      <c r="G1792" t="n">
        <v>0</v>
      </c>
    </row>
    <row r="1793">
      <c r="A1793" t="n">
        <v>201609</v>
      </c>
      <c r="B1793" t="n">
        <v>0</v>
      </c>
      <c r="C1793" t="inlineStr">
        <is>
          <t>ONLINE</t>
        </is>
      </c>
      <c r="D1793" t="inlineStr">
        <is>
          <t>Online</t>
        </is>
      </c>
      <c r="E1793" t="inlineStr">
        <is>
          <t>Máy tính</t>
        </is>
      </c>
      <c r="F1793" t="n">
        <v>26056.97</v>
      </c>
      <c r="G1793" t="n">
        <v>0</v>
      </c>
    </row>
    <row r="1794">
      <c r="A1794" t="n">
        <v>201609</v>
      </c>
      <c r="B1794" t="n">
        <v>0</v>
      </c>
      <c r="C1794" t="inlineStr">
        <is>
          <t>ONLINE</t>
        </is>
      </c>
      <c r="D1794" t="inlineStr">
        <is>
          <t>Online</t>
        </is>
      </c>
      <c r="E1794" t="inlineStr">
        <is>
          <t>Game &amp; Đồ chơi</t>
        </is>
      </c>
      <c r="F1794" t="n">
        <v>401.1</v>
      </c>
      <c r="G1794" t="n">
        <v>0</v>
      </c>
    </row>
    <row r="1795">
      <c r="A1795" t="n">
        <v>201609</v>
      </c>
      <c r="B1795" t="n">
        <v>0</v>
      </c>
      <c r="C1795" t="inlineStr">
        <is>
          <t>ONLINE</t>
        </is>
      </c>
      <c r="D1795" t="inlineStr">
        <is>
          <t>Online</t>
        </is>
      </c>
      <c r="E1795" t="inlineStr">
        <is>
          <t>Gia dụng</t>
        </is>
      </c>
      <c r="F1795" t="n">
        <v>10618.33</v>
      </c>
      <c r="G1795" t="n">
        <v>429.99</v>
      </c>
    </row>
    <row r="1796">
      <c r="A1796" t="n">
        <v>201609</v>
      </c>
      <c r="B1796" t="n">
        <v>0</v>
      </c>
      <c r="C1796" t="inlineStr">
        <is>
          <t>ONLINE</t>
        </is>
      </c>
      <c r="D1796" t="inlineStr">
        <is>
          <t>Online</t>
        </is>
      </c>
      <c r="E1796" t="inlineStr">
        <is>
          <t>Nhạc, phim, sách nói</t>
        </is>
      </c>
      <c r="F1796" t="n">
        <v>3854.62</v>
      </c>
      <c r="G1796" t="n">
        <v>73.16</v>
      </c>
    </row>
    <row r="1797">
      <c r="A1797" t="n">
        <v>201609</v>
      </c>
      <c r="B1797" t="n">
        <v>0</v>
      </c>
      <c r="C1797" t="inlineStr">
        <is>
          <t>ONLINE</t>
        </is>
      </c>
      <c r="D1797" t="inlineStr">
        <is>
          <t>Online</t>
        </is>
      </c>
      <c r="E1797" t="inlineStr">
        <is>
          <t>TV &amp; Video</t>
        </is>
      </c>
      <c r="F1797" t="n">
        <v>9129.389999999999</v>
      </c>
      <c r="G1797" t="n">
        <v>233.82</v>
      </c>
    </row>
    <row r="1798">
      <c r="A1798" t="n">
        <v>201609</v>
      </c>
      <c r="B1798" t="n">
        <v>1</v>
      </c>
      <c r="C1798" t="inlineStr">
        <is>
          <t>POS</t>
        </is>
      </c>
      <c r="D1798" t="inlineStr">
        <is>
          <t>Úc</t>
        </is>
      </c>
      <c r="E1798" t="inlineStr">
        <is>
          <t>Âm thanh</t>
        </is>
      </c>
      <c r="F1798" t="n">
        <v>158.68</v>
      </c>
      <c r="G1798" t="n">
        <v>0</v>
      </c>
    </row>
    <row r="1799">
      <c r="A1799" t="n">
        <v>201609</v>
      </c>
      <c r="B1799" t="n">
        <v>1</v>
      </c>
      <c r="C1799" t="inlineStr">
        <is>
          <t>POS</t>
        </is>
      </c>
      <c r="D1799" t="inlineStr">
        <is>
          <t>Úc</t>
        </is>
      </c>
      <c r="E1799" t="inlineStr">
        <is>
          <t>Máy ảnh</t>
        </is>
      </c>
      <c r="F1799" t="n">
        <v>594</v>
      </c>
      <c r="G1799" t="n">
        <v>0</v>
      </c>
    </row>
    <row r="1800">
      <c r="A1800" t="n">
        <v>201609</v>
      </c>
      <c r="B1800" t="n">
        <v>1</v>
      </c>
      <c r="C1800" t="inlineStr">
        <is>
          <t>POS</t>
        </is>
      </c>
      <c r="D1800" t="inlineStr">
        <is>
          <t>Úc</t>
        </is>
      </c>
      <c r="E1800" t="inlineStr">
        <is>
          <t>Điện thoại</t>
        </is>
      </c>
      <c r="F1800" t="n">
        <v>239</v>
      </c>
      <c r="G1800" t="n">
        <v>0</v>
      </c>
    </row>
    <row r="1801">
      <c r="A1801" t="n">
        <v>201609</v>
      </c>
      <c r="B1801" t="n">
        <v>1</v>
      </c>
      <c r="C1801" t="inlineStr">
        <is>
          <t>POS</t>
        </is>
      </c>
      <c r="D1801" t="inlineStr">
        <is>
          <t>Úc</t>
        </is>
      </c>
      <c r="E1801" t="inlineStr">
        <is>
          <t>Gia dụng</t>
        </is>
      </c>
      <c r="F1801" t="n">
        <v>3596</v>
      </c>
      <c r="G1801" t="n">
        <v>0</v>
      </c>
    </row>
    <row r="1802">
      <c r="A1802" t="n">
        <v>201609</v>
      </c>
      <c r="B1802" t="n">
        <v>4</v>
      </c>
      <c r="C1802" t="inlineStr">
        <is>
          <t>POS</t>
        </is>
      </c>
      <c r="D1802" t="inlineStr">
        <is>
          <t>Úc</t>
        </is>
      </c>
      <c r="E1802" t="inlineStr">
        <is>
          <t>Máy tính</t>
        </is>
      </c>
      <c r="F1802" t="n">
        <v>1319.7</v>
      </c>
      <c r="G1802" t="n">
        <v>0</v>
      </c>
    </row>
    <row r="1803">
      <c r="A1803" t="n">
        <v>201609</v>
      </c>
      <c r="B1803" t="n">
        <v>4</v>
      </c>
      <c r="C1803" t="inlineStr">
        <is>
          <t>POS</t>
        </is>
      </c>
      <c r="D1803" t="inlineStr">
        <is>
          <t>Úc</t>
        </is>
      </c>
      <c r="E1803" t="inlineStr">
        <is>
          <t>Nhạc, phim, sách nói</t>
        </is>
      </c>
      <c r="F1803" t="n">
        <v>562.86</v>
      </c>
      <c r="G1803" t="n">
        <v>0</v>
      </c>
    </row>
    <row r="1804">
      <c r="A1804" t="n">
        <v>201609</v>
      </c>
      <c r="B1804" t="n">
        <v>5</v>
      </c>
      <c r="C1804" t="inlineStr">
        <is>
          <t>POS</t>
        </is>
      </c>
      <c r="D1804" t="inlineStr">
        <is>
          <t>Úc</t>
        </is>
      </c>
      <c r="E1804" t="inlineStr">
        <is>
          <t>Âm thanh</t>
        </is>
      </c>
      <c r="F1804" t="n">
        <v>644.35</v>
      </c>
      <c r="G1804" t="n">
        <v>0</v>
      </c>
    </row>
    <row r="1805">
      <c r="A1805" t="n">
        <v>201609</v>
      </c>
      <c r="B1805" t="n">
        <v>5</v>
      </c>
      <c r="C1805" t="inlineStr">
        <is>
          <t>POS</t>
        </is>
      </c>
      <c r="D1805" t="inlineStr">
        <is>
          <t>Úc</t>
        </is>
      </c>
      <c r="E1805" t="inlineStr">
        <is>
          <t>Máy ảnh</t>
        </is>
      </c>
      <c r="F1805" t="n">
        <v>1188</v>
      </c>
      <c r="G1805" t="n">
        <v>0</v>
      </c>
    </row>
    <row r="1806">
      <c r="A1806" t="n">
        <v>201609</v>
      </c>
      <c r="B1806" t="n">
        <v>5</v>
      </c>
      <c r="C1806" t="inlineStr">
        <is>
          <t>POS</t>
        </is>
      </c>
      <c r="D1806" t="inlineStr">
        <is>
          <t>Úc</t>
        </is>
      </c>
      <c r="E1806" t="inlineStr">
        <is>
          <t>Máy tính</t>
        </is>
      </c>
      <c r="F1806" t="n">
        <v>9807.299999999999</v>
      </c>
      <c r="G1806" t="n">
        <v>0</v>
      </c>
    </row>
    <row r="1807">
      <c r="A1807" t="n">
        <v>201609</v>
      </c>
      <c r="B1807" t="n">
        <v>5</v>
      </c>
      <c r="C1807" t="inlineStr">
        <is>
          <t>POS</t>
        </is>
      </c>
      <c r="D1807" t="inlineStr">
        <is>
          <t>Úc</t>
        </is>
      </c>
      <c r="E1807" t="inlineStr">
        <is>
          <t>Gia dụng</t>
        </is>
      </c>
      <c r="F1807" t="n">
        <v>3297.43</v>
      </c>
      <c r="G1807" t="n">
        <v>0</v>
      </c>
    </row>
    <row r="1808">
      <c r="A1808" t="n">
        <v>201609</v>
      </c>
      <c r="B1808" t="n">
        <v>5</v>
      </c>
      <c r="C1808" t="inlineStr">
        <is>
          <t>POS</t>
        </is>
      </c>
      <c r="D1808" t="inlineStr">
        <is>
          <t>Úc</t>
        </is>
      </c>
      <c r="E1808" t="inlineStr">
        <is>
          <t>Nhạc, phim, sách nói</t>
        </is>
      </c>
      <c r="F1808" t="n">
        <v>319.98</v>
      </c>
      <c r="G1808" t="n">
        <v>0</v>
      </c>
    </row>
    <row r="1809">
      <c r="A1809" t="n">
        <v>201609</v>
      </c>
      <c r="B1809" t="n">
        <v>5</v>
      </c>
      <c r="C1809" t="inlineStr">
        <is>
          <t>POS</t>
        </is>
      </c>
      <c r="D1809" t="inlineStr">
        <is>
          <t>Úc</t>
        </is>
      </c>
      <c r="E1809" t="inlineStr">
        <is>
          <t>TV &amp; Video</t>
        </is>
      </c>
      <c r="F1809" t="n">
        <v>570.1</v>
      </c>
      <c r="G1809" t="n">
        <v>0</v>
      </c>
    </row>
    <row r="1810">
      <c r="A1810" t="n">
        <v>201609</v>
      </c>
      <c r="B1810" t="n">
        <v>6</v>
      </c>
      <c r="C1810" t="inlineStr">
        <is>
          <t>POS</t>
        </is>
      </c>
      <c r="D1810" t="inlineStr">
        <is>
          <t>Úc</t>
        </is>
      </c>
      <c r="E1810" t="inlineStr">
        <is>
          <t>Âm thanh</t>
        </is>
      </c>
      <c r="F1810" t="n">
        <v>0</v>
      </c>
      <c r="G1810" t="n">
        <v>799.2</v>
      </c>
    </row>
    <row r="1811">
      <c r="A1811" t="n">
        <v>201609</v>
      </c>
      <c r="B1811" t="n">
        <v>6</v>
      </c>
      <c r="C1811" t="inlineStr">
        <is>
          <t>POS</t>
        </is>
      </c>
      <c r="D1811" t="inlineStr">
        <is>
          <t>Úc</t>
        </is>
      </c>
      <c r="E1811" t="inlineStr">
        <is>
          <t>Máy ảnh</t>
        </is>
      </c>
      <c r="F1811" t="n">
        <v>646</v>
      </c>
      <c r="G1811" t="n">
        <v>0</v>
      </c>
    </row>
    <row r="1812">
      <c r="A1812" t="n">
        <v>201609</v>
      </c>
      <c r="B1812" t="n">
        <v>6</v>
      </c>
      <c r="C1812" t="inlineStr">
        <is>
          <t>POS</t>
        </is>
      </c>
      <c r="D1812" t="inlineStr">
        <is>
          <t>Úc</t>
        </is>
      </c>
      <c r="E1812" t="inlineStr">
        <is>
          <t>Điện thoại</t>
        </is>
      </c>
      <c r="F1812" t="n">
        <v>558</v>
      </c>
      <c r="G1812" t="n">
        <v>0</v>
      </c>
    </row>
    <row r="1813">
      <c r="A1813" t="n">
        <v>201609</v>
      </c>
      <c r="B1813" t="n">
        <v>6</v>
      </c>
      <c r="C1813" t="inlineStr">
        <is>
          <t>POS</t>
        </is>
      </c>
      <c r="D1813" t="inlineStr">
        <is>
          <t>Úc</t>
        </is>
      </c>
      <c r="E1813" t="inlineStr">
        <is>
          <t>Gia dụng</t>
        </is>
      </c>
      <c r="F1813" t="n">
        <v>5759.98</v>
      </c>
      <c r="G1813" t="n">
        <v>0</v>
      </c>
    </row>
    <row r="1814">
      <c r="A1814" t="n">
        <v>201609</v>
      </c>
      <c r="B1814" t="n">
        <v>8</v>
      </c>
      <c r="C1814" t="inlineStr">
        <is>
          <t>POS</t>
        </is>
      </c>
      <c r="D1814" t="inlineStr">
        <is>
          <t>Canada</t>
        </is>
      </c>
      <c r="E1814" t="inlineStr">
        <is>
          <t>Âm thanh</t>
        </is>
      </c>
      <c r="F1814" t="n">
        <v>923.85</v>
      </c>
      <c r="G1814" t="n">
        <v>0</v>
      </c>
    </row>
    <row r="1815">
      <c r="A1815" t="n">
        <v>201609</v>
      </c>
      <c r="B1815" t="n">
        <v>8</v>
      </c>
      <c r="C1815" t="inlineStr">
        <is>
          <t>POS</t>
        </is>
      </c>
      <c r="D1815" t="inlineStr">
        <is>
          <t>Canada</t>
        </is>
      </c>
      <c r="E1815" t="inlineStr">
        <is>
          <t>Điện thoại</t>
        </is>
      </c>
      <c r="F1815" t="n">
        <v>2138.39</v>
      </c>
      <c r="G1815" t="n">
        <v>0</v>
      </c>
    </row>
    <row r="1816">
      <c r="A1816" t="n">
        <v>201609</v>
      </c>
      <c r="B1816" t="n">
        <v>8</v>
      </c>
      <c r="C1816" t="inlineStr">
        <is>
          <t>POS</t>
        </is>
      </c>
      <c r="D1816" t="inlineStr">
        <is>
          <t>Canada</t>
        </is>
      </c>
      <c r="E1816" t="inlineStr">
        <is>
          <t>Game &amp; Đồ chơi</t>
        </is>
      </c>
      <c r="F1816" t="n">
        <v>218.34</v>
      </c>
      <c r="G1816" t="n">
        <v>0</v>
      </c>
    </row>
    <row r="1817">
      <c r="A1817" t="n">
        <v>201609</v>
      </c>
      <c r="B1817" t="n">
        <v>8</v>
      </c>
      <c r="C1817" t="inlineStr">
        <is>
          <t>POS</t>
        </is>
      </c>
      <c r="D1817" t="inlineStr">
        <is>
          <t>Canada</t>
        </is>
      </c>
      <c r="E1817" t="inlineStr">
        <is>
          <t>Gia dụng</t>
        </is>
      </c>
      <c r="F1817" t="n">
        <v>4407.97</v>
      </c>
      <c r="G1817" t="n">
        <v>0</v>
      </c>
    </row>
    <row r="1818">
      <c r="A1818" t="n">
        <v>201609</v>
      </c>
      <c r="B1818" t="n">
        <v>8</v>
      </c>
      <c r="C1818" t="inlineStr">
        <is>
          <t>POS</t>
        </is>
      </c>
      <c r="D1818" t="inlineStr">
        <is>
          <t>Canada</t>
        </is>
      </c>
      <c r="E1818" t="inlineStr">
        <is>
          <t>Nhạc, phim, sách nói</t>
        </is>
      </c>
      <c r="F1818" t="n">
        <v>1756.68</v>
      </c>
      <c r="G1818" t="n">
        <v>0</v>
      </c>
    </row>
    <row r="1819">
      <c r="A1819" t="n">
        <v>201609</v>
      </c>
      <c r="B1819" t="n">
        <v>8</v>
      </c>
      <c r="C1819" t="inlineStr">
        <is>
          <t>POS</t>
        </is>
      </c>
      <c r="D1819" t="inlineStr">
        <is>
          <t>Canada</t>
        </is>
      </c>
      <c r="E1819" t="inlineStr">
        <is>
          <t>TV &amp; Video</t>
        </is>
      </c>
      <c r="F1819" t="n">
        <v>2602.4</v>
      </c>
      <c r="G1819" t="n">
        <v>0</v>
      </c>
    </row>
    <row r="1820">
      <c r="A1820" t="n">
        <v>201609</v>
      </c>
      <c r="B1820" t="n">
        <v>9</v>
      </c>
      <c r="C1820" t="inlineStr">
        <is>
          <t>POS</t>
        </is>
      </c>
      <c r="D1820" t="inlineStr">
        <is>
          <t>Canada</t>
        </is>
      </c>
      <c r="E1820" t="inlineStr">
        <is>
          <t>Âm thanh</t>
        </is>
      </c>
      <c r="F1820" t="n">
        <v>1808.8</v>
      </c>
      <c r="G1820" t="n">
        <v>0</v>
      </c>
    </row>
    <row r="1821">
      <c r="A1821" t="n">
        <v>201609</v>
      </c>
      <c r="B1821" t="n">
        <v>9</v>
      </c>
      <c r="C1821" t="inlineStr">
        <is>
          <t>POS</t>
        </is>
      </c>
      <c r="D1821" t="inlineStr">
        <is>
          <t>Canada</t>
        </is>
      </c>
      <c r="E1821" t="inlineStr">
        <is>
          <t>Máy ảnh</t>
        </is>
      </c>
      <c r="F1821" t="n">
        <v>2605.65</v>
      </c>
      <c r="G1821" t="n">
        <v>0</v>
      </c>
    </row>
    <row r="1822">
      <c r="A1822" t="n">
        <v>201609</v>
      </c>
      <c r="B1822" t="n">
        <v>9</v>
      </c>
      <c r="C1822" t="inlineStr">
        <is>
          <t>POS</t>
        </is>
      </c>
      <c r="D1822" t="inlineStr">
        <is>
          <t>Canada</t>
        </is>
      </c>
      <c r="E1822" t="inlineStr">
        <is>
          <t>Điện thoại</t>
        </is>
      </c>
      <c r="F1822" t="n">
        <v>28.42</v>
      </c>
      <c r="G1822" t="n">
        <v>0</v>
      </c>
    </row>
    <row r="1823">
      <c r="A1823" t="n">
        <v>201609</v>
      </c>
      <c r="B1823" t="n">
        <v>9</v>
      </c>
      <c r="C1823" t="inlineStr">
        <is>
          <t>POS</t>
        </is>
      </c>
      <c r="D1823" t="inlineStr">
        <is>
          <t>Canada</t>
        </is>
      </c>
      <c r="E1823" t="inlineStr">
        <is>
          <t>Máy tính</t>
        </is>
      </c>
      <c r="F1823" t="n">
        <v>13154.65</v>
      </c>
      <c r="G1823" t="n">
        <v>0</v>
      </c>
    </row>
    <row r="1824">
      <c r="A1824" t="n">
        <v>201609</v>
      </c>
      <c r="B1824" t="n">
        <v>9</v>
      </c>
      <c r="C1824" t="inlineStr">
        <is>
          <t>POS</t>
        </is>
      </c>
      <c r="D1824" t="inlineStr">
        <is>
          <t>Canada</t>
        </is>
      </c>
      <c r="E1824" t="inlineStr">
        <is>
          <t>Game &amp; Đồ chơi</t>
        </is>
      </c>
      <c r="F1824" t="n">
        <v>140.9</v>
      </c>
      <c r="G1824" t="n">
        <v>0</v>
      </c>
    </row>
    <row r="1825">
      <c r="A1825" t="n">
        <v>201609</v>
      </c>
      <c r="B1825" t="n">
        <v>9</v>
      </c>
      <c r="C1825" t="inlineStr">
        <is>
          <t>POS</t>
        </is>
      </c>
      <c r="D1825" t="inlineStr">
        <is>
          <t>Canada</t>
        </is>
      </c>
      <c r="E1825" t="inlineStr">
        <is>
          <t>Gia dụng</t>
        </is>
      </c>
      <c r="F1825" t="n">
        <v>12958.51</v>
      </c>
      <c r="G1825" t="n">
        <v>0</v>
      </c>
    </row>
    <row r="1826">
      <c r="A1826" t="n">
        <v>201609</v>
      </c>
      <c r="B1826" t="n">
        <v>9</v>
      </c>
      <c r="C1826" t="inlineStr">
        <is>
          <t>POS</t>
        </is>
      </c>
      <c r="D1826" t="inlineStr">
        <is>
          <t>Canada</t>
        </is>
      </c>
      <c r="E1826" t="inlineStr">
        <is>
          <t>Nhạc, phim, sách nói</t>
        </is>
      </c>
      <c r="F1826" t="n">
        <v>224.68</v>
      </c>
      <c r="G1826" t="n">
        <v>0</v>
      </c>
    </row>
    <row r="1827">
      <c r="A1827" t="n">
        <v>201609</v>
      </c>
      <c r="B1827" t="n">
        <v>9</v>
      </c>
      <c r="C1827" t="inlineStr">
        <is>
          <t>POS</t>
        </is>
      </c>
      <c r="D1827" t="inlineStr">
        <is>
          <t>Canada</t>
        </is>
      </c>
      <c r="E1827" t="inlineStr">
        <is>
          <t>TV &amp; Video</t>
        </is>
      </c>
      <c r="F1827" t="n">
        <v>28546.76</v>
      </c>
      <c r="G1827" t="n">
        <v>0</v>
      </c>
    </row>
    <row r="1828">
      <c r="A1828" t="n">
        <v>201609</v>
      </c>
      <c r="B1828" t="n">
        <v>10</v>
      </c>
      <c r="C1828" t="inlineStr">
        <is>
          <t>POS</t>
        </is>
      </c>
      <c r="D1828" t="inlineStr">
        <is>
          <t>Canada</t>
        </is>
      </c>
      <c r="E1828" t="inlineStr">
        <is>
          <t>Âm thanh</t>
        </is>
      </c>
      <c r="F1828" t="n">
        <v>1129.95</v>
      </c>
      <c r="G1828" t="n">
        <v>0</v>
      </c>
    </row>
    <row r="1829">
      <c r="A1829" t="n">
        <v>201609</v>
      </c>
      <c r="B1829" t="n">
        <v>10</v>
      </c>
      <c r="C1829" t="inlineStr">
        <is>
          <t>POS</t>
        </is>
      </c>
      <c r="D1829" t="inlineStr">
        <is>
          <t>Canada</t>
        </is>
      </c>
      <c r="E1829" t="inlineStr">
        <is>
          <t>Điện thoại</t>
        </is>
      </c>
      <c r="F1829" t="n">
        <v>2046.8</v>
      </c>
      <c r="G1829" t="n">
        <v>0</v>
      </c>
    </row>
    <row r="1830">
      <c r="A1830" t="n">
        <v>201609</v>
      </c>
      <c r="B1830" t="n">
        <v>10</v>
      </c>
      <c r="C1830" t="inlineStr">
        <is>
          <t>POS</t>
        </is>
      </c>
      <c r="D1830" t="inlineStr">
        <is>
          <t>Canada</t>
        </is>
      </c>
      <c r="E1830" t="inlineStr">
        <is>
          <t>Máy tính</t>
        </is>
      </c>
      <c r="F1830" t="n">
        <v>1850</v>
      </c>
      <c r="G1830" t="n">
        <v>0</v>
      </c>
    </row>
    <row r="1831">
      <c r="A1831" t="n">
        <v>201609</v>
      </c>
      <c r="B1831" t="n">
        <v>10</v>
      </c>
      <c r="C1831" t="inlineStr">
        <is>
          <t>POS</t>
        </is>
      </c>
      <c r="D1831" t="inlineStr">
        <is>
          <t>Canada</t>
        </is>
      </c>
      <c r="E1831" t="inlineStr">
        <is>
          <t>Game &amp; Đồ chơi</t>
        </is>
      </c>
      <c r="F1831" t="n">
        <v>77.98</v>
      </c>
      <c r="G1831" t="n">
        <v>0</v>
      </c>
    </row>
    <row r="1832">
      <c r="A1832" t="n">
        <v>201609</v>
      </c>
      <c r="B1832" t="n">
        <v>10</v>
      </c>
      <c r="C1832" t="inlineStr">
        <is>
          <t>POS</t>
        </is>
      </c>
      <c r="D1832" t="inlineStr">
        <is>
          <t>Canada</t>
        </is>
      </c>
      <c r="E1832" t="inlineStr">
        <is>
          <t>Gia dụng</t>
        </is>
      </c>
      <c r="F1832" t="n">
        <v>2104.16</v>
      </c>
      <c r="G1832" t="n">
        <v>0</v>
      </c>
    </row>
    <row r="1833">
      <c r="A1833" t="n">
        <v>201609</v>
      </c>
      <c r="B1833" t="n">
        <v>12</v>
      </c>
      <c r="C1833" t="inlineStr">
        <is>
          <t>POS</t>
        </is>
      </c>
      <c r="D1833" t="inlineStr">
        <is>
          <t>Pháp</t>
        </is>
      </c>
      <c r="E1833" t="inlineStr">
        <is>
          <t>Âm thanh</t>
        </is>
      </c>
      <c r="F1833" t="n">
        <v>0</v>
      </c>
      <c r="G1833" t="n">
        <v>40.55</v>
      </c>
    </row>
    <row r="1834">
      <c r="A1834" t="n">
        <v>201609</v>
      </c>
      <c r="B1834" t="n">
        <v>13</v>
      </c>
      <c r="C1834" t="inlineStr">
        <is>
          <t>POS</t>
        </is>
      </c>
      <c r="D1834" t="inlineStr">
        <is>
          <t>Pháp</t>
        </is>
      </c>
      <c r="E1834" t="inlineStr">
        <is>
          <t>Âm thanh</t>
        </is>
      </c>
      <c r="F1834" t="n">
        <v>899.91</v>
      </c>
      <c r="G1834" t="n">
        <v>0</v>
      </c>
    </row>
    <row r="1835">
      <c r="A1835" t="n">
        <v>201609</v>
      </c>
      <c r="B1835" t="n">
        <v>13</v>
      </c>
      <c r="C1835" t="inlineStr">
        <is>
          <t>POS</t>
        </is>
      </c>
      <c r="D1835" t="inlineStr">
        <is>
          <t>Pháp</t>
        </is>
      </c>
      <c r="E1835" t="inlineStr">
        <is>
          <t>Máy ảnh</t>
        </is>
      </c>
      <c r="F1835" t="n">
        <v>314.95</v>
      </c>
      <c r="G1835" t="n">
        <v>0</v>
      </c>
    </row>
    <row r="1836">
      <c r="A1836" t="n">
        <v>201609</v>
      </c>
      <c r="B1836" t="n">
        <v>13</v>
      </c>
      <c r="C1836" t="inlineStr">
        <is>
          <t>POS</t>
        </is>
      </c>
      <c r="D1836" t="inlineStr">
        <is>
          <t>Pháp</t>
        </is>
      </c>
      <c r="E1836" t="inlineStr">
        <is>
          <t>Game &amp; Đồ chơi</t>
        </is>
      </c>
      <c r="F1836" t="n">
        <v>7.99</v>
      </c>
      <c r="G1836" t="n">
        <v>0</v>
      </c>
    </row>
    <row r="1837">
      <c r="A1837" t="n">
        <v>201609</v>
      </c>
      <c r="B1837" t="n">
        <v>13</v>
      </c>
      <c r="C1837" t="inlineStr">
        <is>
          <t>POS</t>
        </is>
      </c>
      <c r="D1837" t="inlineStr">
        <is>
          <t>Pháp</t>
        </is>
      </c>
      <c r="E1837" t="inlineStr">
        <is>
          <t>TV &amp; Video</t>
        </is>
      </c>
      <c r="F1837" t="n">
        <v>599</v>
      </c>
      <c r="G1837" t="n">
        <v>0</v>
      </c>
    </row>
    <row r="1838">
      <c r="A1838" t="n">
        <v>201609</v>
      </c>
      <c r="B1838" t="n">
        <v>15</v>
      </c>
      <c r="C1838" t="inlineStr">
        <is>
          <t>POS</t>
        </is>
      </c>
      <c r="D1838" t="inlineStr">
        <is>
          <t>Pháp</t>
        </is>
      </c>
      <c r="E1838" t="inlineStr">
        <is>
          <t>Điện thoại</t>
        </is>
      </c>
      <c r="F1838" t="n">
        <v>267</v>
      </c>
      <c r="G1838" t="n">
        <v>0</v>
      </c>
    </row>
    <row r="1839">
      <c r="A1839" t="n">
        <v>201609</v>
      </c>
      <c r="B1839" t="n">
        <v>16</v>
      </c>
      <c r="C1839" t="inlineStr">
        <is>
          <t>POS</t>
        </is>
      </c>
      <c r="D1839" t="inlineStr">
        <is>
          <t>Pháp</t>
        </is>
      </c>
      <c r="E1839" t="inlineStr">
        <is>
          <t>Âm thanh</t>
        </is>
      </c>
      <c r="F1839" t="n">
        <v>689.91</v>
      </c>
      <c r="G1839" t="n">
        <v>0</v>
      </c>
    </row>
    <row r="1840">
      <c r="A1840" t="n">
        <v>201609</v>
      </c>
      <c r="B1840" t="n">
        <v>16</v>
      </c>
      <c r="C1840" t="inlineStr">
        <is>
          <t>POS</t>
        </is>
      </c>
      <c r="D1840" t="inlineStr">
        <is>
          <t>Pháp</t>
        </is>
      </c>
      <c r="E1840" t="inlineStr">
        <is>
          <t>Máy ảnh</t>
        </is>
      </c>
      <c r="F1840" t="n">
        <v>377.94</v>
      </c>
      <c r="G1840" t="n">
        <v>0</v>
      </c>
    </row>
    <row r="1841">
      <c r="A1841" t="n">
        <v>201609</v>
      </c>
      <c r="B1841" t="n">
        <v>16</v>
      </c>
      <c r="C1841" t="inlineStr">
        <is>
          <t>POS</t>
        </is>
      </c>
      <c r="D1841" t="inlineStr">
        <is>
          <t>Pháp</t>
        </is>
      </c>
      <c r="E1841" t="inlineStr">
        <is>
          <t>Máy tính</t>
        </is>
      </c>
      <c r="F1841" t="n">
        <v>3773.7</v>
      </c>
      <c r="G1841" t="n">
        <v>0</v>
      </c>
    </row>
    <row r="1842">
      <c r="A1842" t="n">
        <v>201609</v>
      </c>
      <c r="B1842" t="n">
        <v>16</v>
      </c>
      <c r="C1842" t="inlineStr">
        <is>
          <t>POS</t>
        </is>
      </c>
      <c r="D1842" t="inlineStr">
        <is>
          <t>Pháp</t>
        </is>
      </c>
      <c r="E1842" t="inlineStr">
        <is>
          <t>Nhạc, phim, sách nói</t>
        </is>
      </c>
      <c r="F1842" t="n">
        <v>3120.69</v>
      </c>
      <c r="G1842" t="n">
        <v>0</v>
      </c>
    </row>
    <row r="1843">
      <c r="A1843" t="n">
        <v>201609</v>
      </c>
      <c r="B1843" t="n">
        <v>18</v>
      </c>
      <c r="C1843" t="inlineStr">
        <is>
          <t>POS</t>
        </is>
      </c>
      <c r="D1843" t="inlineStr">
        <is>
          <t>Pháp</t>
        </is>
      </c>
      <c r="E1843" t="inlineStr">
        <is>
          <t>Âm thanh</t>
        </is>
      </c>
      <c r="F1843" t="n">
        <v>181</v>
      </c>
      <c r="G1843" t="n">
        <v>0</v>
      </c>
    </row>
    <row r="1844">
      <c r="A1844" t="n">
        <v>201609</v>
      </c>
      <c r="B1844" t="n">
        <v>18</v>
      </c>
      <c r="C1844" t="inlineStr">
        <is>
          <t>POS</t>
        </is>
      </c>
      <c r="D1844" t="inlineStr">
        <is>
          <t>Pháp</t>
        </is>
      </c>
      <c r="E1844" t="inlineStr">
        <is>
          <t>Máy ảnh</t>
        </is>
      </c>
      <c r="F1844" t="n">
        <v>4680</v>
      </c>
      <c r="G1844" t="n">
        <v>0</v>
      </c>
    </row>
    <row r="1845">
      <c r="A1845" t="n">
        <v>201609</v>
      </c>
      <c r="B1845" t="n">
        <v>19</v>
      </c>
      <c r="C1845" t="inlineStr">
        <is>
          <t>POS</t>
        </is>
      </c>
      <c r="D1845" t="inlineStr">
        <is>
          <t>Đức</t>
        </is>
      </c>
      <c r="E1845" t="inlineStr">
        <is>
          <t>Âm thanh</t>
        </is>
      </c>
      <c r="F1845" t="n">
        <v>539.87</v>
      </c>
      <c r="G1845" t="n">
        <v>0</v>
      </c>
    </row>
    <row r="1846">
      <c r="A1846" t="n">
        <v>201609</v>
      </c>
      <c r="B1846" t="n">
        <v>19</v>
      </c>
      <c r="C1846" t="inlineStr">
        <is>
          <t>POS</t>
        </is>
      </c>
      <c r="D1846" t="inlineStr">
        <is>
          <t>Đức</t>
        </is>
      </c>
      <c r="E1846" t="inlineStr">
        <is>
          <t>Máy tính</t>
        </is>
      </c>
      <c r="F1846" t="n">
        <v>1681.3</v>
      </c>
      <c r="G1846" t="n">
        <v>0</v>
      </c>
    </row>
    <row r="1847">
      <c r="A1847" t="n">
        <v>201609</v>
      </c>
      <c r="B1847" t="n">
        <v>19</v>
      </c>
      <c r="C1847" t="inlineStr">
        <is>
          <t>POS</t>
        </is>
      </c>
      <c r="D1847" t="inlineStr">
        <is>
          <t>Đức</t>
        </is>
      </c>
      <c r="E1847" t="inlineStr">
        <is>
          <t>Game &amp; Đồ chơi</t>
        </is>
      </c>
      <c r="F1847" t="n">
        <v>50.97</v>
      </c>
      <c r="G1847" t="n">
        <v>0</v>
      </c>
    </row>
    <row r="1848">
      <c r="A1848" t="n">
        <v>201609</v>
      </c>
      <c r="B1848" t="n">
        <v>19</v>
      </c>
      <c r="C1848" t="inlineStr">
        <is>
          <t>POS</t>
        </is>
      </c>
      <c r="D1848" t="inlineStr">
        <is>
          <t>Đức</t>
        </is>
      </c>
      <c r="E1848" t="inlineStr">
        <is>
          <t>Gia dụng</t>
        </is>
      </c>
      <c r="F1848" t="n">
        <v>257.5</v>
      </c>
      <c r="G1848" t="n">
        <v>0</v>
      </c>
    </row>
    <row r="1849">
      <c r="A1849" t="n">
        <v>201609</v>
      </c>
      <c r="B1849" t="n">
        <v>19</v>
      </c>
      <c r="C1849" t="inlineStr">
        <is>
          <t>POS</t>
        </is>
      </c>
      <c r="D1849" t="inlineStr">
        <is>
          <t>Đức</t>
        </is>
      </c>
      <c r="E1849" t="inlineStr">
        <is>
          <t>Nhạc, phim, sách nói</t>
        </is>
      </c>
      <c r="F1849" t="n">
        <v>201.77</v>
      </c>
      <c r="G1849" t="n">
        <v>0</v>
      </c>
    </row>
    <row r="1850">
      <c r="A1850" t="n">
        <v>201609</v>
      </c>
      <c r="B1850" t="n">
        <v>20</v>
      </c>
      <c r="C1850" t="inlineStr">
        <is>
          <t>POS</t>
        </is>
      </c>
      <c r="D1850" t="inlineStr">
        <is>
          <t>Đức</t>
        </is>
      </c>
      <c r="E1850" t="inlineStr">
        <is>
          <t>Máy ảnh</t>
        </is>
      </c>
      <c r="F1850" t="n">
        <v>67.47</v>
      </c>
      <c r="G1850" t="n">
        <v>0</v>
      </c>
    </row>
    <row r="1851">
      <c r="A1851" t="n">
        <v>201609</v>
      </c>
      <c r="B1851" t="n">
        <v>20</v>
      </c>
      <c r="C1851" t="inlineStr">
        <is>
          <t>POS</t>
        </is>
      </c>
      <c r="D1851" t="inlineStr">
        <is>
          <t>Đức</t>
        </is>
      </c>
      <c r="E1851" t="inlineStr">
        <is>
          <t>Điện thoại</t>
        </is>
      </c>
      <c r="F1851" t="n">
        <v>1357.6</v>
      </c>
      <c r="G1851" t="n">
        <v>0</v>
      </c>
    </row>
    <row r="1852">
      <c r="A1852" t="n">
        <v>201609</v>
      </c>
      <c r="B1852" t="n">
        <v>20</v>
      </c>
      <c r="C1852" t="inlineStr">
        <is>
          <t>POS</t>
        </is>
      </c>
      <c r="D1852" t="inlineStr">
        <is>
          <t>Đức</t>
        </is>
      </c>
      <c r="E1852" t="inlineStr">
        <is>
          <t>Máy tính</t>
        </is>
      </c>
      <c r="F1852" t="n">
        <v>3237.5</v>
      </c>
      <c r="G1852" t="n">
        <v>0</v>
      </c>
    </row>
    <row r="1853">
      <c r="A1853" t="n">
        <v>201609</v>
      </c>
      <c r="B1853" t="n">
        <v>20</v>
      </c>
      <c r="C1853" t="inlineStr">
        <is>
          <t>POS</t>
        </is>
      </c>
      <c r="D1853" t="inlineStr">
        <is>
          <t>Đức</t>
        </is>
      </c>
      <c r="E1853" t="inlineStr">
        <is>
          <t>Game &amp; Đồ chơi</t>
        </is>
      </c>
      <c r="F1853" t="n">
        <v>64</v>
      </c>
      <c r="G1853" t="n">
        <v>0</v>
      </c>
    </row>
    <row r="1854">
      <c r="A1854" t="n">
        <v>201609</v>
      </c>
      <c r="B1854" t="n">
        <v>20</v>
      </c>
      <c r="C1854" t="inlineStr">
        <is>
          <t>POS</t>
        </is>
      </c>
      <c r="D1854" t="inlineStr">
        <is>
          <t>Đức</t>
        </is>
      </c>
      <c r="E1854" t="inlineStr">
        <is>
          <t>Gia dụng</t>
        </is>
      </c>
      <c r="F1854" t="n">
        <v>759.97</v>
      </c>
      <c r="G1854" t="n">
        <v>0</v>
      </c>
    </row>
    <row r="1855">
      <c r="A1855" t="n">
        <v>201609</v>
      </c>
      <c r="B1855" t="n">
        <v>22</v>
      </c>
      <c r="C1855" t="inlineStr">
        <is>
          <t>POS</t>
        </is>
      </c>
      <c r="D1855" t="inlineStr">
        <is>
          <t>Đức</t>
        </is>
      </c>
      <c r="E1855" t="inlineStr">
        <is>
          <t>Máy ảnh</t>
        </is>
      </c>
      <c r="F1855" t="n">
        <v>598.5</v>
      </c>
      <c r="G1855" t="n">
        <v>256.5</v>
      </c>
    </row>
    <row r="1856">
      <c r="A1856" t="n">
        <v>201609</v>
      </c>
      <c r="B1856" t="n">
        <v>22</v>
      </c>
      <c r="C1856" t="inlineStr">
        <is>
          <t>POS</t>
        </is>
      </c>
      <c r="D1856" t="inlineStr">
        <is>
          <t>Đức</t>
        </is>
      </c>
      <c r="E1856" t="inlineStr">
        <is>
          <t>Game &amp; Đồ chơi</t>
        </is>
      </c>
      <c r="F1856" t="n">
        <v>195.61</v>
      </c>
      <c r="G1856" t="n">
        <v>0</v>
      </c>
    </row>
    <row r="1857">
      <c r="A1857" t="n">
        <v>201609</v>
      </c>
      <c r="B1857" t="n">
        <v>22</v>
      </c>
      <c r="C1857" t="inlineStr">
        <is>
          <t>POS</t>
        </is>
      </c>
      <c r="D1857" t="inlineStr">
        <is>
          <t>Đức</t>
        </is>
      </c>
      <c r="E1857" t="inlineStr">
        <is>
          <t>Gia dụng</t>
        </is>
      </c>
      <c r="F1857" t="n">
        <v>464.49</v>
      </c>
      <c r="G1857" t="n">
        <v>0</v>
      </c>
    </row>
    <row r="1858">
      <c r="A1858" t="n">
        <v>201609</v>
      </c>
      <c r="B1858" t="n">
        <v>22</v>
      </c>
      <c r="C1858" t="inlineStr">
        <is>
          <t>POS</t>
        </is>
      </c>
      <c r="D1858" t="inlineStr">
        <is>
          <t>Đức</t>
        </is>
      </c>
      <c r="E1858" t="inlineStr">
        <is>
          <t>Nhạc, phim, sách nói</t>
        </is>
      </c>
      <c r="F1858" t="n">
        <v>159.99</v>
      </c>
      <c r="G1858" t="n">
        <v>0</v>
      </c>
    </row>
    <row r="1859">
      <c r="A1859" t="n">
        <v>201609</v>
      </c>
      <c r="B1859" t="n">
        <v>23</v>
      </c>
      <c r="C1859" t="inlineStr">
        <is>
          <t>POS</t>
        </is>
      </c>
      <c r="D1859" t="inlineStr">
        <is>
          <t>Đức</t>
        </is>
      </c>
      <c r="E1859" t="inlineStr">
        <is>
          <t>Âm thanh</t>
        </is>
      </c>
      <c r="F1859" t="n">
        <v>592</v>
      </c>
      <c r="G1859" t="n">
        <v>0</v>
      </c>
    </row>
    <row r="1860">
      <c r="A1860" t="n">
        <v>201609</v>
      </c>
      <c r="B1860" t="n">
        <v>23</v>
      </c>
      <c r="C1860" t="inlineStr">
        <is>
          <t>POS</t>
        </is>
      </c>
      <c r="D1860" t="inlineStr">
        <is>
          <t>Đức</t>
        </is>
      </c>
      <c r="E1860" t="inlineStr">
        <is>
          <t>Máy ảnh</t>
        </is>
      </c>
      <c r="F1860" t="n">
        <v>1180.8</v>
      </c>
      <c r="G1860" t="n">
        <v>0</v>
      </c>
    </row>
    <row r="1861">
      <c r="A1861" t="n">
        <v>201609</v>
      </c>
      <c r="B1861" t="n">
        <v>23</v>
      </c>
      <c r="C1861" t="inlineStr">
        <is>
          <t>POS</t>
        </is>
      </c>
      <c r="D1861" t="inlineStr">
        <is>
          <t>Đức</t>
        </is>
      </c>
      <c r="E1861" t="inlineStr">
        <is>
          <t>Máy tính</t>
        </is>
      </c>
      <c r="F1861" t="n">
        <v>2792</v>
      </c>
      <c r="G1861" t="n">
        <v>0</v>
      </c>
    </row>
    <row r="1862">
      <c r="A1862" t="n">
        <v>201609</v>
      </c>
      <c r="B1862" t="n">
        <v>23</v>
      </c>
      <c r="C1862" t="inlineStr">
        <is>
          <t>POS</t>
        </is>
      </c>
      <c r="D1862" t="inlineStr">
        <is>
          <t>Đức</t>
        </is>
      </c>
      <c r="E1862" t="inlineStr">
        <is>
          <t>Game &amp; Đồ chơi</t>
        </is>
      </c>
      <c r="F1862" t="n">
        <v>38.7</v>
      </c>
      <c r="G1862" t="n">
        <v>0</v>
      </c>
    </row>
    <row r="1863">
      <c r="A1863" t="n">
        <v>201609</v>
      </c>
      <c r="B1863" t="n">
        <v>23</v>
      </c>
      <c r="C1863" t="inlineStr">
        <is>
          <t>POS</t>
        </is>
      </c>
      <c r="D1863" t="inlineStr">
        <is>
          <t>Đức</t>
        </is>
      </c>
      <c r="E1863" t="inlineStr">
        <is>
          <t>Gia dụng</t>
        </is>
      </c>
      <c r="F1863" t="n">
        <v>269.99</v>
      </c>
      <c r="G1863" t="n">
        <v>0</v>
      </c>
    </row>
    <row r="1864">
      <c r="A1864" t="n">
        <v>201609</v>
      </c>
      <c r="B1864" t="n">
        <v>23</v>
      </c>
      <c r="C1864" t="inlineStr">
        <is>
          <t>POS</t>
        </is>
      </c>
      <c r="D1864" t="inlineStr">
        <is>
          <t>Đức</t>
        </is>
      </c>
      <c r="E1864" t="inlineStr">
        <is>
          <t>Nhạc, phim, sách nói</t>
        </is>
      </c>
      <c r="F1864" t="n">
        <v>260.99</v>
      </c>
      <c r="G1864" t="n">
        <v>0</v>
      </c>
    </row>
    <row r="1865">
      <c r="A1865" t="n">
        <v>201609</v>
      </c>
      <c r="B1865" t="n">
        <v>23</v>
      </c>
      <c r="C1865" t="inlineStr">
        <is>
          <t>POS</t>
        </is>
      </c>
      <c r="D1865" t="inlineStr">
        <is>
          <t>Đức</t>
        </is>
      </c>
      <c r="E1865" t="inlineStr">
        <is>
          <t>TV &amp; Video</t>
        </is>
      </c>
      <c r="F1865" t="n">
        <v>1853.97</v>
      </c>
      <c r="G1865" t="n">
        <v>0</v>
      </c>
    </row>
    <row r="1866">
      <c r="A1866" t="n">
        <v>201609</v>
      </c>
      <c r="B1866" t="n">
        <v>24</v>
      </c>
      <c r="C1866" t="inlineStr">
        <is>
          <t>POS</t>
        </is>
      </c>
      <c r="D1866" t="inlineStr">
        <is>
          <t>Đức</t>
        </is>
      </c>
      <c r="E1866" t="inlineStr">
        <is>
          <t>Máy ảnh</t>
        </is>
      </c>
      <c r="F1866" t="n">
        <v>627</v>
      </c>
      <c r="G1866" t="n">
        <v>0</v>
      </c>
    </row>
    <row r="1867">
      <c r="A1867" t="n">
        <v>201609</v>
      </c>
      <c r="B1867" t="n">
        <v>24</v>
      </c>
      <c r="C1867" t="inlineStr">
        <is>
          <t>POS</t>
        </is>
      </c>
      <c r="D1867" t="inlineStr">
        <is>
          <t>Đức</t>
        </is>
      </c>
      <c r="E1867" t="inlineStr">
        <is>
          <t>Máy tính</t>
        </is>
      </c>
      <c r="F1867" t="n">
        <v>809.7</v>
      </c>
      <c r="G1867" t="n">
        <v>0</v>
      </c>
    </row>
    <row r="1868">
      <c r="A1868" t="n">
        <v>201609</v>
      </c>
      <c r="B1868" t="n">
        <v>24</v>
      </c>
      <c r="C1868" t="inlineStr">
        <is>
          <t>POS</t>
        </is>
      </c>
      <c r="D1868" t="inlineStr">
        <is>
          <t>Đức</t>
        </is>
      </c>
      <c r="E1868" t="inlineStr">
        <is>
          <t>Gia dụng</t>
        </is>
      </c>
      <c r="F1868" t="n">
        <v>1399.95</v>
      </c>
      <c r="G1868" t="n">
        <v>0</v>
      </c>
    </row>
    <row r="1869">
      <c r="A1869" t="n">
        <v>201609</v>
      </c>
      <c r="B1869" t="n">
        <v>27</v>
      </c>
      <c r="C1869" t="inlineStr">
        <is>
          <t>POS</t>
        </is>
      </c>
      <c r="D1869" t="inlineStr">
        <is>
          <t>Đức</t>
        </is>
      </c>
      <c r="E1869" t="inlineStr">
        <is>
          <t>Máy ảnh</t>
        </is>
      </c>
      <c r="F1869" t="n">
        <v>738</v>
      </c>
      <c r="G1869" t="n">
        <v>0</v>
      </c>
    </row>
    <row r="1870">
      <c r="A1870" t="n">
        <v>201609</v>
      </c>
      <c r="B1870" t="n">
        <v>27</v>
      </c>
      <c r="C1870" t="inlineStr">
        <is>
          <t>POS</t>
        </is>
      </c>
      <c r="D1870" t="inlineStr">
        <is>
          <t>Đức</t>
        </is>
      </c>
      <c r="E1870" t="inlineStr">
        <is>
          <t>Máy tính</t>
        </is>
      </c>
      <c r="F1870" t="n">
        <v>269.9</v>
      </c>
      <c r="G1870" t="n">
        <v>0</v>
      </c>
    </row>
    <row r="1871">
      <c r="A1871" t="n">
        <v>201609</v>
      </c>
      <c r="B1871" t="n">
        <v>27</v>
      </c>
      <c r="C1871" t="inlineStr">
        <is>
          <t>POS</t>
        </is>
      </c>
      <c r="D1871" t="inlineStr">
        <is>
          <t>Đức</t>
        </is>
      </c>
      <c r="E1871" t="inlineStr">
        <is>
          <t>Game &amp; Đồ chơi</t>
        </is>
      </c>
      <c r="F1871" t="n">
        <v>24.25</v>
      </c>
      <c r="G1871" t="n">
        <v>0</v>
      </c>
    </row>
    <row r="1872">
      <c r="A1872" t="n">
        <v>201609</v>
      </c>
      <c r="B1872" t="n">
        <v>27</v>
      </c>
      <c r="C1872" t="inlineStr">
        <is>
          <t>POS</t>
        </is>
      </c>
      <c r="D1872" t="inlineStr">
        <is>
          <t>Đức</t>
        </is>
      </c>
      <c r="E1872" t="inlineStr">
        <is>
          <t>Gia dụng</t>
        </is>
      </c>
      <c r="F1872" t="n">
        <v>539.98</v>
      </c>
      <c r="G1872" t="n">
        <v>0</v>
      </c>
    </row>
    <row r="1873">
      <c r="A1873" t="n">
        <v>201609</v>
      </c>
      <c r="B1873" t="n">
        <v>27</v>
      </c>
      <c r="C1873" t="inlineStr">
        <is>
          <t>POS</t>
        </is>
      </c>
      <c r="D1873" t="inlineStr">
        <is>
          <t>Đức</t>
        </is>
      </c>
      <c r="E1873" t="inlineStr">
        <is>
          <t>Nhạc, phim, sách nói</t>
        </is>
      </c>
      <c r="F1873" t="n">
        <v>1479.92</v>
      </c>
      <c r="G1873" t="n">
        <v>0</v>
      </c>
    </row>
    <row r="1874">
      <c r="A1874" t="n">
        <v>201609</v>
      </c>
      <c r="B1874" t="n">
        <v>27</v>
      </c>
      <c r="C1874" t="inlineStr">
        <is>
          <t>POS</t>
        </is>
      </c>
      <c r="D1874" t="inlineStr">
        <is>
          <t>Đức</t>
        </is>
      </c>
      <c r="E1874" t="inlineStr">
        <is>
          <t>TV &amp; Video</t>
        </is>
      </c>
      <c r="F1874" t="n">
        <v>0</v>
      </c>
      <c r="G1874" t="n">
        <v>62.1</v>
      </c>
    </row>
    <row r="1875">
      <c r="A1875" t="n">
        <v>201609</v>
      </c>
      <c r="B1875" t="n">
        <v>28</v>
      </c>
      <c r="C1875" t="inlineStr">
        <is>
          <t>POS</t>
        </is>
      </c>
      <c r="D1875" t="inlineStr">
        <is>
          <t>Ý</t>
        </is>
      </c>
      <c r="E1875" t="inlineStr">
        <is>
          <t>Âm thanh</t>
        </is>
      </c>
      <c r="F1875" t="n">
        <v>1006.2</v>
      </c>
      <c r="G1875" t="n">
        <v>0</v>
      </c>
    </row>
    <row r="1876">
      <c r="A1876" t="n">
        <v>201609</v>
      </c>
      <c r="B1876" t="n">
        <v>28</v>
      </c>
      <c r="C1876" t="inlineStr">
        <is>
          <t>POS</t>
        </is>
      </c>
      <c r="D1876" t="inlineStr">
        <is>
          <t>Ý</t>
        </is>
      </c>
      <c r="E1876" t="inlineStr">
        <is>
          <t>Máy ảnh</t>
        </is>
      </c>
      <c r="F1876" t="n">
        <v>553.5</v>
      </c>
      <c r="G1876" t="n">
        <v>0</v>
      </c>
    </row>
    <row r="1877">
      <c r="A1877" t="n">
        <v>201609</v>
      </c>
      <c r="B1877" t="n">
        <v>28</v>
      </c>
      <c r="C1877" t="inlineStr">
        <is>
          <t>POS</t>
        </is>
      </c>
      <c r="D1877" t="inlineStr">
        <is>
          <t>Ý</t>
        </is>
      </c>
      <c r="E1877" t="inlineStr">
        <is>
          <t>Điện thoại</t>
        </is>
      </c>
      <c r="F1877" t="n">
        <v>1423</v>
      </c>
      <c r="G1877" t="n">
        <v>0</v>
      </c>
    </row>
    <row r="1878">
      <c r="A1878" t="n">
        <v>201609</v>
      </c>
      <c r="B1878" t="n">
        <v>28</v>
      </c>
      <c r="C1878" t="inlineStr">
        <is>
          <t>POS</t>
        </is>
      </c>
      <c r="D1878" t="inlineStr">
        <is>
          <t>Ý</t>
        </is>
      </c>
      <c r="E1878" t="inlineStr">
        <is>
          <t>Game &amp; Đồ chơi</t>
        </is>
      </c>
      <c r="F1878" t="n">
        <v>20.97</v>
      </c>
      <c r="G1878" t="n">
        <v>0</v>
      </c>
    </row>
    <row r="1879">
      <c r="A1879" t="n">
        <v>201609</v>
      </c>
      <c r="B1879" t="n">
        <v>28</v>
      </c>
      <c r="C1879" t="inlineStr">
        <is>
          <t>POS</t>
        </is>
      </c>
      <c r="D1879" t="inlineStr">
        <is>
          <t>Ý</t>
        </is>
      </c>
      <c r="E1879" t="inlineStr">
        <is>
          <t>Gia dụng</t>
        </is>
      </c>
      <c r="F1879" t="n">
        <v>284.97</v>
      </c>
      <c r="G1879" t="n">
        <v>0</v>
      </c>
    </row>
    <row r="1880">
      <c r="A1880" t="n">
        <v>201609</v>
      </c>
      <c r="B1880" t="n">
        <v>28</v>
      </c>
      <c r="C1880" t="inlineStr">
        <is>
          <t>POS</t>
        </is>
      </c>
      <c r="D1880" t="inlineStr">
        <is>
          <t>Ý</t>
        </is>
      </c>
      <c r="E1880" t="inlineStr">
        <is>
          <t>Nhạc, phim, sách nói</t>
        </is>
      </c>
      <c r="F1880" t="n">
        <v>438</v>
      </c>
      <c r="G1880" t="n">
        <v>12.99</v>
      </c>
    </row>
    <row r="1881">
      <c r="A1881" t="n">
        <v>201609</v>
      </c>
      <c r="B1881" t="n">
        <v>29</v>
      </c>
      <c r="C1881" t="inlineStr">
        <is>
          <t>POS</t>
        </is>
      </c>
      <c r="D1881" t="inlineStr">
        <is>
          <t>Ý</t>
        </is>
      </c>
      <c r="E1881" t="inlineStr">
        <is>
          <t>Âm thanh</t>
        </is>
      </c>
      <c r="F1881" t="n">
        <v>509.9</v>
      </c>
      <c r="G1881" t="n">
        <v>0</v>
      </c>
    </row>
    <row r="1882">
      <c r="A1882" t="n">
        <v>201609</v>
      </c>
      <c r="B1882" t="n">
        <v>29</v>
      </c>
      <c r="C1882" t="inlineStr">
        <is>
          <t>POS</t>
        </is>
      </c>
      <c r="D1882" t="inlineStr">
        <is>
          <t>Ý</t>
        </is>
      </c>
      <c r="E1882" t="inlineStr">
        <is>
          <t>Gia dụng</t>
        </is>
      </c>
      <c r="F1882" t="n">
        <v>214.98</v>
      </c>
      <c r="G1882" t="n">
        <v>0</v>
      </c>
    </row>
    <row r="1883">
      <c r="A1883" t="n">
        <v>201609</v>
      </c>
      <c r="B1883" t="n">
        <v>29</v>
      </c>
      <c r="C1883" t="inlineStr">
        <is>
          <t>POS</t>
        </is>
      </c>
      <c r="D1883" t="inlineStr">
        <is>
          <t>Ý</t>
        </is>
      </c>
      <c r="E1883" t="inlineStr">
        <is>
          <t>Nhạc, phim, sách nói</t>
        </is>
      </c>
      <c r="F1883" t="n">
        <v>2339.91</v>
      </c>
      <c r="G1883" t="n">
        <v>0</v>
      </c>
    </row>
    <row r="1884">
      <c r="A1884" t="n">
        <v>201609</v>
      </c>
      <c r="B1884" t="n">
        <v>29</v>
      </c>
      <c r="C1884" t="inlineStr">
        <is>
          <t>POS</t>
        </is>
      </c>
      <c r="D1884" t="inlineStr">
        <is>
          <t>Ý</t>
        </is>
      </c>
      <c r="E1884" t="inlineStr">
        <is>
          <t>TV &amp; Video</t>
        </is>
      </c>
      <c r="F1884" t="n">
        <v>2199.98</v>
      </c>
      <c r="G1884" t="n">
        <v>0</v>
      </c>
    </row>
    <row r="1885">
      <c r="A1885" t="n">
        <v>201609</v>
      </c>
      <c r="B1885" t="n">
        <v>30</v>
      </c>
      <c r="C1885" t="inlineStr">
        <is>
          <t>POS</t>
        </is>
      </c>
      <c r="D1885" t="inlineStr">
        <is>
          <t>Ý</t>
        </is>
      </c>
      <c r="E1885" t="inlineStr">
        <is>
          <t>Âm thanh</t>
        </is>
      </c>
      <c r="F1885" t="n">
        <v>77.68000000000001</v>
      </c>
      <c r="G1885" t="n">
        <v>0</v>
      </c>
    </row>
    <row r="1886">
      <c r="A1886" t="n">
        <v>201609</v>
      </c>
      <c r="B1886" t="n">
        <v>30</v>
      </c>
      <c r="C1886" t="inlineStr">
        <is>
          <t>POS</t>
        </is>
      </c>
      <c r="D1886" t="inlineStr">
        <is>
          <t>Ý</t>
        </is>
      </c>
      <c r="E1886" t="inlineStr">
        <is>
          <t>Điện thoại</t>
        </is>
      </c>
      <c r="F1886" t="n">
        <v>400</v>
      </c>
      <c r="G1886" t="n">
        <v>0</v>
      </c>
    </row>
    <row r="1887">
      <c r="A1887" t="n">
        <v>201609</v>
      </c>
      <c r="B1887" t="n">
        <v>30</v>
      </c>
      <c r="C1887" t="inlineStr">
        <is>
          <t>POS</t>
        </is>
      </c>
      <c r="D1887" t="inlineStr">
        <is>
          <t>Ý</t>
        </is>
      </c>
      <c r="E1887" t="inlineStr">
        <is>
          <t>Nhạc, phim, sách nói</t>
        </is>
      </c>
      <c r="F1887" t="n">
        <v>27.78</v>
      </c>
      <c r="G1887" t="n">
        <v>0</v>
      </c>
    </row>
    <row r="1888">
      <c r="A1888" t="n">
        <v>201609</v>
      </c>
      <c r="B1888" t="n">
        <v>31</v>
      </c>
      <c r="C1888" t="inlineStr">
        <is>
          <t>POS</t>
        </is>
      </c>
      <c r="D1888" t="inlineStr">
        <is>
          <t>Hà Lan</t>
        </is>
      </c>
      <c r="E1888" t="inlineStr">
        <is>
          <t>Máy ảnh</t>
        </is>
      </c>
      <c r="F1888" t="n">
        <v>664</v>
      </c>
      <c r="G1888" t="n">
        <v>0</v>
      </c>
    </row>
    <row r="1889">
      <c r="A1889" t="n">
        <v>201609</v>
      </c>
      <c r="B1889" t="n">
        <v>31</v>
      </c>
      <c r="C1889" t="inlineStr">
        <is>
          <t>POS</t>
        </is>
      </c>
      <c r="D1889" t="inlineStr">
        <is>
          <t>Hà Lan</t>
        </is>
      </c>
      <c r="E1889" t="inlineStr">
        <is>
          <t>Điện thoại</t>
        </is>
      </c>
      <c r="F1889" t="n">
        <v>45.98</v>
      </c>
      <c r="G1889" t="n">
        <v>0</v>
      </c>
    </row>
    <row r="1890">
      <c r="A1890" t="n">
        <v>201609</v>
      </c>
      <c r="B1890" t="n">
        <v>31</v>
      </c>
      <c r="C1890" t="inlineStr">
        <is>
          <t>POS</t>
        </is>
      </c>
      <c r="D1890" t="inlineStr">
        <is>
          <t>Hà Lan</t>
        </is>
      </c>
      <c r="E1890" t="inlineStr">
        <is>
          <t>Máy tính</t>
        </is>
      </c>
      <c r="F1890" t="n">
        <v>380</v>
      </c>
      <c r="G1890" t="n">
        <v>0</v>
      </c>
    </row>
    <row r="1891">
      <c r="A1891" t="n">
        <v>201609</v>
      </c>
      <c r="B1891" t="n">
        <v>31</v>
      </c>
      <c r="C1891" t="inlineStr">
        <is>
          <t>POS</t>
        </is>
      </c>
      <c r="D1891" t="inlineStr">
        <is>
          <t>Hà Lan</t>
        </is>
      </c>
      <c r="E1891" t="inlineStr">
        <is>
          <t>Nhạc, phim, sách nói</t>
        </is>
      </c>
      <c r="F1891" t="n">
        <v>13.89</v>
      </c>
      <c r="G1891" t="n">
        <v>0</v>
      </c>
    </row>
    <row r="1892">
      <c r="A1892" t="n">
        <v>201609</v>
      </c>
      <c r="B1892" t="n">
        <v>32</v>
      </c>
      <c r="C1892" t="inlineStr">
        <is>
          <t>POS</t>
        </is>
      </c>
      <c r="D1892" t="inlineStr">
        <is>
          <t>Hà Lan</t>
        </is>
      </c>
      <c r="E1892" t="inlineStr">
        <is>
          <t>Máy ảnh</t>
        </is>
      </c>
      <c r="F1892" t="n">
        <v>279.93</v>
      </c>
      <c r="G1892" t="n">
        <v>0</v>
      </c>
    </row>
    <row r="1893">
      <c r="A1893" t="n">
        <v>201609</v>
      </c>
      <c r="B1893" t="n">
        <v>32</v>
      </c>
      <c r="C1893" t="inlineStr">
        <is>
          <t>POS</t>
        </is>
      </c>
      <c r="D1893" t="inlineStr">
        <is>
          <t>Hà Lan</t>
        </is>
      </c>
      <c r="E1893" t="inlineStr">
        <is>
          <t>Điện thoại</t>
        </is>
      </c>
      <c r="F1893" t="n">
        <v>258</v>
      </c>
      <c r="G1893" t="n">
        <v>0</v>
      </c>
    </row>
    <row r="1894">
      <c r="A1894" t="n">
        <v>201609</v>
      </c>
      <c r="B1894" t="n">
        <v>32</v>
      </c>
      <c r="C1894" t="inlineStr">
        <is>
          <t>POS</t>
        </is>
      </c>
      <c r="D1894" t="inlineStr">
        <is>
          <t>Hà Lan</t>
        </is>
      </c>
      <c r="E1894" t="inlineStr">
        <is>
          <t>Nhạc, phim, sách nói</t>
        </is>
      </c>
      <c r="F1894" t="n">
        <v>179.99</v>
      </c>
      <c r="G1894" t="n">
        <v>0</v>
      </c>
    </row>
    <row r="1895">
      <c r="A1895" t="n">
        <v>201609</v>
      </c>
      <c r="B1895" t="n">
        <v>33</v>
      </c>
      <c r="C1895" t="inlineStr">
        <is>
          <t>POS</t>
        </is>
      </c>
      <c r="D1895" t="inlineStr">
        <is>
          <t>Hà Lan</t>
        </is>
      </c>
      <c r="E1895" t="inlineStr">
        <is>
          <t>Âm thanh</t>
        </is>
      </c>
      <c r="F1895" t="n">
        <v>402.1</v>
      </c>
      <c r="G1895" t="n">
        <v>0</v>
      </c>
    </row>
    <row r="1896">
      <c r="A1896" t="n">
        <v>201609</v>
      </c>
      <c r="B1896" t="n">
        <v>33</v>
      </c>
      <c r="C1896" t="inlineStr">
        <is>
          <t>POS</t>
        </is>
      </c>
      <c r="D1896" t="inlineStr">
        <is>
          <t>Hà Lan</t>
        </is>
      </c>
      <c r="E1896" t="inlineStr">
        <is>
          <t>Máy ảnh</t>
        </is>
      </c>
      <c r="F1896" t="n">
        <v>785.16</v>
      </c>
      <c r="G1896" t="n">
        <v>0</v>
      </c>
    </row>
    <row r="1897">
      <c r="A1897" t="n">
        <v>201609</v>
      </c>
      <c r="B1897" t="n">
        <v>33</v>
      </c>
      <c r="C1897" t="inlineStr">
        <is>
          <t>POS</t>
        </is>
      </c>
      <c r="D1897" t="inlineStr">
        <is>
          <t>Hà Lan</t>
        </is>
      </c>
      <c r="E1897" t="inlineStr">
        <is>
          <t>Điện thoại</t>
        </is>
      </c>
      <c r="F1897" t="n">
        <v>144.75</v>
      </c>
      <c r="G1897" t="n">
        <v>0</v>
      </c>
    </row>
    <row r="1898">
      <c r="A1898" t="n">
        <v>201609</v>
      </c>
      <c r="B1898" t="n">
        <v>33</v>
      </c>
      <c r="C1898" t="inlineStr">
        <is>
          <t>POS</t>
        </is>
      </c>
      <c r="D1898" t="inlineStr">
        <is>
          <t>Hà Lan</t>
        </is>
      </c>
      <c r="E1898" t="inlineStr">
        <is>
          <t>Máy tính</t>
        </is>
      </c>
      <c r="F1898" t="n">
        <v>20.96</v>
      </c>
      <c r="G1898" t="n">
        <v>0</v>
      </c>
    </row>
    <row r="1899">
      <c r="A1899" t="n">
        <v>201609</v>
      </c>
      <c r="B1899" t="n">
        <v>33</v>
      </c>
      <c r="C1899" t="inlineStr">
        <is>
          <t>POS</t>
        </is>
      </c>
      <c r="D1899" t="inlineStr">
        <is>
          <t>Hà Lan</t>
        </is>
      </c>
      <c r="E1899" t="inlineStr">
        <is>
          <t>Game &amp; Đồ chơi</t>
        </is>
      </c>
      <c r="F1899" t="n">
        <v>116.1</v>
      </c>
      <c r="G1899" t="n">
        <v>0</v>
      </c>
    </row>
    <row r="1900">
      <c r="A1900" t="n">
        <v>201609</v>
      </c>
      <c r="B1900" t="n">
        <v>33</v>
      </c>
      <c r="C1900" t="inlineStr">
        <is>
          <t>POS</t>
        </is>
      </c>
      <c r="D1900" t="inlineStr">
        <is>
          <t>Hà Lan</t>
        </is>
      </c>
      <c r="E1900" t="inlineStr">
        <is>
          <t>Gia dụng</t>
        </is>
      </c>
      <c r="F1900" t="n">
        <v>11128.96</v>
      </c>
      <c r="G1900" t="n">
        <v>0</v>
      </c>
    </row>
    <row r="1901">
      <c r="A1901" t="n">
        <v>201609</v>
      </c>
      <c r="B1901" t="n">
        <v>33</v>
      </c>
      <c r="C1901" t="inlineStr">
        <is>
          <t>POS</t>
        </is>
      </c>
      <c r="D1901" t="inlineStr">
        <is>
          <t>Hà Lan</t>
        </is>
      </c>
      <c r="E1901" t="inlineStr">
        <is>
          <t>Nhạc, phim, sách nói</t>
        </is>
      </c>
      <c r="F1901" t="n">
        <v>1133.94</v>
      </c>
      <c r="G1901" t="n">
        <v>0</v>
      </c>
    </row>
    <row r="1902">
      <c r="A1902" t="n">
        <v>201609</v>
      </c>
      <c r="B1902" t="n">
        <v>34</v>
      </c>
      <c r="C1902" t="inlineStr">
        <is>
          <t>POS</t>
        </is>
      </c>
      <c r="D1902" t="inlineStr">
        <is>
          <t>Hà Lan</t>
        </is>
      </c>
      <c r="E1902" t="inlineStr">
        <is>
          <t>Điện thoại</t>
        </is>
      </c>
      <c r="F1902" t="n">
        <v>26.97</v>
      </c>
      <c r="G1902" t="n">
        <v>0</v>
      </c>
    </row>
    <row r="1903">
      <c r="A1903" t="n">
        <v>201609</v>
      </c>
      <c r="B1903" t="n">
        <v>34</v>
      </c>
      <c r="C1903" t="inlineStr">
        <is>
          <t>POS</t>
        </is>
      </c>
      <c r="D1903" t="inlineStr">
        <is>
          <t>Hà Lan</t>
        </is>
      </c>
      <c r="E1903" t="inlineStr">
        <is>
          <t>Máy tính</t>
        </is>
      </c>
      <c r="F1903" t="n">
        <v>4149.9</v>
      </c>
      <c r="G1903" t="n">
        <v>0</v>
      </c>
    </row>
    <row r="1904">
      <c r="A1904" t="n">
        <v>201609</v>
      </c>
      <c r="B1904" t="n">
        <v>34</v>
      </c>
      <c r="C1904" t="inlineStr">
        <is>
          <t>POS</t>
        </is>
      </c>
      <c r="D1904" t="inlineStr">
        <is>
          <t>Hà Lan</t>
        </is>
      </c>
      <c r="E1904" t="inlineStr">
        <is>
          <t>Game &amp; Đồ chơi</t>
        </is>
      </c>
      <c r="F1904" t="n">
        <v>100.78</v>
      </c>
      <c r="G1904" t="n">
        <v>0</v>
      </c>
    </row>
    <row r="1905">
      <c r="A1905" t="n">
        <v>201609</v>
      </c>
      <c r="B1905" t="n">
        <v>34</v>
      </c>
      <c r="C1905" t="inlineStr">
        <is>
          <t>POS</t>
        </is>
      </c>
      <c r="D1905" t="inlineStr">
        <is>
          <t>Hà Lan</t>
        </is>
      </c>
      <c r="E1905" t="inlineStr">
        <is>
          <t>Gia dụng</t>
        </is>
      </c>
      <c r="F1905" t="n">
        <v>2153.98</v>
      </c>
      <c r="G1905" t="n">
        <v>0</v>
      </c>
    </row>
    <row r="1906">
      <c r="A1906" t="n">
        <v>201609</v>
      </c>
      <c r="B1906" t="n">
        <v>34</v>
      </c>
      <c r="C1906" t="inlineStr">
        <is>
          <t>POS</t>
        </is>
      </c>
      <c r="D1906" t="inlineStr">
        <is>
          <t>Hà Lan</t>
        </is>
      </c>
      <c r="E1906" t="inlineStr">
        <is>
          <t>TV &amp; Video</t>
        </is>
      </c>
      <c r="F1906" t="n">
        <v>1616.1</v>
      </c>
      <c r="G1906" t="n">
        <v>0</v>
      </c>
    </row>
    <row r="1907">
      <c r="A1907" t="n">
        <v>201609</v>
      </c>
      <c r="B1907" t="n">
        <v>36</v>
      </c>
      <c r="C1907" t="inlineStr">
        <is>
          <t>POS</t>
        </is>
      </c>
      <c r="D1907" t="inlineStr">
        <is>
          <t>Anh</t>
        </is>
      </c>
      <c r="E1907" t="inlineStr">
        <is>
          <t>Điện thoại</t>
        </is>
      </c>
      <c r="F1907" t="n">
        <v>1791</v>
      </c>
      <c r="G1907" t="n">
        <v>0</v>
      </c>
    </row>
    <row r="1908">
      <c r="A1908" t="n">
        <v>201609</v>
      </c>
      <c r="B1908" t="n">
        <v>36</v>
      </c>
      <c r="C1908" t="inlineStr">
        <is>
          <t>POS</t>
        </is>
      </c>
      <c r="D1908" t="inlineStr">
        <is>
          <t>Anh</t>
        </is>
      </c>
      <c r="E1908" t="inlineStr">
        <is>
          <t>Máy tính</t>
        </is>
      </c>
      <c r="F1908" t="n">
        <v>1938</v>
      </c>
      <c r="G1908" t="n">
        <v>0</v>
      </c>
    </row>
    <row r="1909">
      <c r="A1909" t="n">
        <v>201609</v>
      </c>
      <c r="B1909" t="n">
        <v>36</v>
      </c>
      <c r="C1909" t="inlineStr">
        <is>
          <t>POS</t>
        </is>
      </c>
      <c r="D1909" t="inlineStr">
        <is>
          <t>Anh</t>
        </is>
      </c>
      <c r="E1909" t="inlineStr">
        <is>
          <t>Game &amp; Đồ chơi</t>
        </is>
      </c>
      <c r="F1909" t="n">
        <v>27.52</v>
      </c>
      <c r="G1909" t="n">
        <v>0</v>
      </c>
    </row>
    <row r="1910">
      <c r="A1910" t="n">
        <v>201609</v>
      </c>
      <c r="B1910" t="n">
        <v>36</v>
      </c>
      <c r="C1910" t="inlineStr">
        <is>
          <t>POS</t>
        </is>
      </c>
      <c r="D1910" t="inlineStr">
        <is>
          <t>Anh</t>
        </is>
      </c>
      <c r="E1910" t="inlineStr">
        <is>
          <t>Nhạc, phim, sách nói</t>
        </is>
      </c>
      <c r="F1910" t="n">
        <v>430.68</v>
      </c>
      <c r="G1910" t="n">
        <v>0</v>
      </c>
    </row>
    <row r="1911">
      <c r="A1911" t="n">
        <v>201609</v>
      </c>
      <c r="B1911" t="n">
        <v>36</v>
      </c>
      <c r="C1911" t="inlineStr">
        <is>
          <t>POS</t>
        </is>
      </c>
      <c r="D1911" t="inlineStr">
        <is>
          <t>Anh</t>
        </is>
      </c>
      <c r="E1911" t="inlineStr">
        <is>
          <t>TV &amp; Video</t>
        </is>
      </c>
      <c r="F1911" t="n">
        <v>594</v>
      </c>
      <c r="G1911" t="n">
        <v>0</v>
      </c>
    </row>
    <row r="1912">
      <c r="A1912" t="n">
        <v>201609</v>
      </c>
      <c r="B1912" t="n">
        <v>37</v>
      </c>
      <c r="C1912" t="inlineStr">
        <is>
          <t>POS</t>
        </is>
      </c>
      <c r="D1912" t="inlineStr">
        <is>
          <t>Anh</t>
        </is>
      </c>
      <c r="E1912" t="inlineStr">
        <is>
          <t>Âm thanh</t>
        </is>
      </c>
      <c r="F1912" t="n">
        <v>230</v>
      </c>
      <c r="G1912" t="n">
        <v>0</v>
      </c>
    </row>
    <row r="1913">
      <c r="A1913" t="n">
        <v>201609</v>
      </c>
      <c r="B1913" t="n">
        <v>37</v>
      </c>
      <c r="C1913" t="inlineStr">
        <is>
          <t>POS</t>
        </is>
      </c>
      <c r="D1913" t="inlineStr">
        <is>
          <t>Anh</t>
        </is>
      </c>
      <c r="E1913" t="inlineStr">
        <is>
          <t>Máy ảnh</t>
        </is>
      </c>
      <c r="F1913" t="n">
        <v>4282.5</v>
      </c>
      <c r="G1913" t="n">
        <v>0</v>
      </c>
    </row>
    <row r="1914">
      <c r="A1914" t="n">
        <v>201609</v>
      </c>
      <c r="B1914" t="n">
        <v>37</v>
      </c>
      <c r="C1914" t="inlineStr">
        <is>
          <t>POS</t>
        </is>
      </c>
      <c r="D1914" t="inlineStr">
        <is>
          <t>Anh</t>
        </is>
      </c>
      <c r="E1914" t="inlineStr">
        <is>
          <t>Game &amp; Đồ chơi</t>
        </is>
      </c>
      <c r="F1914" t="n">
        <v>62.93</v>
      </c>
      <c r="G1914" t="n">
        <v>0</v>
      </c>
    </row>
    <row r="1915">
      <c r="A1915" t="n">
        <v>201609</v>
      </c>
      <c r="B1915" t="n">
        <v>37</v>
      </c>
      <c r="C1915" t="inlineStr">
        <is>
          <t>POS</t>
        </is>
      </c>
      <c r="D1915" t="inlineStr">
        <is>
          <t>Anh</t>
        </is>
      </c>
      <c r="E1915" t="inlineStr">
        <is>
          <t>Gia dụng</t>
        </is>
      </c>
      <c r="F1915" t="n">
        <v>279.98</v>
      </c>
      <c r="G1915" t="n">
        <v>0</v>
      </c>
    </row>
    <row r="1916">
      <c r="A1916" t="n">
        <v>201609</v>
      </c>
      <c r="B1916" t="n">
        <v>37</v>
      </c>
      <c r="C1916" t="inlineStr">
        <is>
          <t>POS</t>
        </is>
      </c>
      <c r="D1916" t="inlineStr">
        <is>
          <t>Anh</t>
        </is>
      </c>
      <c r="E1916" t="inlineStr">
        <is>
          <t>Nhạc, phim, sách nói</t>
        </is>
      </c>
      <c r="F1916" t="n">
        <v>310.56</v>
      </c>
      <c r="G1916" t="n">
        <v>0</v>
      </c>
    </row>
    <row r="1917">
      <c r="A1917" t="n">
        <v>201609</v>
      </c>
      <c r="B1917" t="n">
        <v>37</v>
      </c>
      <c r="C1917" t="inlineStr">
        <is>
          <t>POS</t>
        </is>
      </c>
      <c r="D1917" t="inlineStr">
        <is>
          <t>Anh</t>
        </is>
      </c>
      <c r="E1917" t="inlineStr">
        <is>
          <t>TV &amp; Video</t>
        </is>
      </c>
      <c r="F1917" t="n">
        <v>1629</v>
      </c>
      <c r="G1917" t="n">
        <v>0</v>
      </c>
    </row>
    <row r="1918">
      <c r="A1918" t="n">
        <v>201609</v>
      </c>
      <c r="B1918" t="n">
        <v>38</v>
      </c>
      <c r="C1918" t="inlineStr">
        <is>
          <t>POS</t>
        </is>
      </c>
      <c r="D1918" t="inlineStr">
        <is>
          <t>Anh</t>
        </is>
      </c>
      <c r="E1918" t="inlineStr">
        <is>
          <t>Âm thanh</t>
        </is>
      </c>
      <c r="F1918" t="n">
        <v>722.95</v>
      </c>
      <c r="G1918" t="n">
        <v>0</v>
      </c>
    </row>
    <row r="1919">
      <c r="A1919" t="n">
        <v>201609</v>
      </c>
      <c r="B1919" t="n">
        <v>38</v>
      </c>
      <c r="C1919" t="inlineStr">
        <is>
          <t>POS</t>
        </is>
      </c>
      <c r="D1919" t="inlineStr">
        <is>
          <t>Anh</t>
        </is>
      </c>
      <c r="E1919" t="inlineStr">
        <is>
          <t>Điện thoại</t>
        </is>
      </c>
      <c r="F1919" t="n">
        <v>641.8099999999999</v>
      </c>
      <c r="G1919" t="n">
        <v>0</v>
      </c>
    </row>
    <row r="1920">
      <c r="A1920" t="n">
        <v>201609</v>
      </c>
      <c r="B1920" t="n">
        <v>38</v>
      </c>
      <c r="C1920" t="inlineStr">
        <is>
          <t>POS</t>
        </is>
      </c>
      <c r="D1920" t="inlineStr">
        <is>
          <t>Anh</t>
        </is>
      </c>
      <c r="E1920" t="inlineStr">
        <is>
          <t>Máy tính</t>
        </is>
      </c>
      <c r="F1920" t="n">
        <v>7629.7</v>
      </c>
      <c r="G1920" t="n">
        <v>0</v>
      </c>
    </row>
    <row r="1921">
      <c r="A1921" t="n">
        <v>201609</v>
      </c>
      <c r="B1921" t="n">
        <v>38</v>
      </c>
      <c r="C1921" t="inlineStr">
        <is>
          <t>POS</t>
        </is>
      </c>
      <c r="D1921" t="inlineStr">
        <is>
          <t>Anh</t>
        </is>
      </c>
      <c r="E1921" t="inlineStr">
        <is>
          <t>Gia dụng</t>
        </is>
      </c>
      <c r="F1921" t="n">
        <v>3681.92</v>
      </c>
      <c r="G1921" t="n">
        <v>0</v>
      </c>
    </row>
    <row r="1922">
      <c r="A1922" t="n">
        <v>201609</v>
      </c>
      <c r="B1922" t="n">
        <v>38</v>
      </c>
      <c r="C1922" t="inlineStr">
        <is>
          <t>POS</t>
        </is>
      </c>
      <c r="D1922" t="inlineStr">
        <is>
          <t>Anh</t>
        </is>
      </c>
      <c r="E1922" t="inlineStr">
        <is>
          <t>Nhạc, phim, sách nói</t>
        </is>
      </c>
      <c r="F1922" t="n">
        <v>877.54</v>
      </c>
      <c r="G1922" t="n">
        <v>0</v>
      </c>
    </row>
    <row r="1923">
      <c r="A1923" t="n">
        <v>201609</v>
      </c>
      <c r="B1923" t="n">
        <v>38</v>
      </c>
      <c r="C1923" t="inlineStr">
        <is>
          <t>POS</t>
        </is>
      </c>
      <c r="D1923" t="inlineStr">
        <is>
          <t>Anh</t>
        </is>
      </c>
      <c r="E1923" t="inlineStr">
        <is>
          <t>TV &amp; Video</t>
        </is>
      </c>
      <c r="F1923" t="n">
        <v>279.99</v>
      </c>
      <c r="G1923" t="n">
        <v>0</v>
      </c>
    </row>
    <row r="1924">
      <c r="A1924" t="n">
        <v>201609</v>
      </c>
      <c r="B1924" t="n">
        <v>39</v>
      </c>
      <c r="C1924" t="inlineStr">
        <is>
          <t>POS</t>
        </is>
      </c>
      <c r="D1924" t="inlineStr">
        <is>
          <t>Anh</t>
        </is>
      </c>
      <c r="E1924" t="inlineStr">
        <is>
          <t>Âm thanh</t>
        </is>
      </c>
      <c r="F1924" t="n">
        <v>1560</v>
      </c>
      <c r="G1924" t="n">
        <v>0</v>
      </c>
    </row>
    <row r="1925">
      <c r="A1925" t="n">
        <v>201609</v>
      </c>
      <c r="B1925" t="n">
        <v>39</v>
      </c>
      <c r="C1925" t="inlineStr">
        <is>
          <t>POS</t>
        </is>
      </c>
      <c r="D1925" t="inlineStr">
        <is>
          <t>Anh</t>
        </is>
      </c>
      <c r="E1925" t="inlineStr">
        <is>
          <t>Điện thoại</t>
        </is>
      </c>
      <c r="F1925" t="n">
        <v>1337.84</v>
      </c>
      <c r="G1925" t="n">
        <v>0</v>
      </c>
    </row>
    <row r="1926">
      <c r="A1926" t="n">
        <v>201609</v>
      </c>
      <c r="B1926" t="n">
        <v>39</v>
      </c>
      <c r="C1926" t="inlineStr">
        <is>
          <t>POS</t>
        </is>
      </c>
      <c r="D1926" t="inlineStr">
        <is>
          <t>Anh</t>
        </is>
      </c>
      <c r="E1926" t="inlineStr">
        <is>
          <t>Máy tính</t>
        </is>
      </c>
      <c r="F1926" t="n">
        <v>1140</v>
      </c>
      <c r="G1926" t="n">
        <v>0</v>
      </c>
    </row>
    <row r="1927">
      <c r="A1927" t="n">
        <v>201609</v>
      </c>
      <c r="B1927" t="n">
        <v>39</v>
      </c>
      <c r="C1927" t="inlineStr">
        <is>
          <t>POS</t>
        </is>
      </c>
      <c r="D1927" t="inlineStr">
        <is>
          <t>Anh</t>
        </is>
      </c>
      <c r="E1927" t="inlineStr">
        <is>
          <t>Game &amp; Đồ chơi</t>
        </is>
      </c>
      <c r="F1927" t="n">
        <v>143.85</v>
      </c>
      <c r="G1927" t="n">
        <v>0</v>
      </c>
    </row>
    <row r="1928">
      <c r="A1928" t="n">
        <v>201609</v>
      </c>
      <c r="B1928" t="n">
        <v>39</v>
      </c>
      <c r="C1928" t="inlineStr">
        <is>
          <t>POS</t>
        </is>
      </c>
      <c r="D1928" t="inlineStr">
        <is>
          <t>Anh</t>
        </is>
      </c>
      <c r="E1928" t="inlineStr">
        <is>
          <t>Gia dụng</t>
        </is>
      </c>
      <c r="F1928" t="n">
        <v>1199.92</v>
      </c>
      <c r="G1928" t="n">
        <v>0</v>
      </c>
    </row>
    <row r="1929">
      <c r="A1929" t="n">
        <v>201609</v>
      </c>
      <c r="B1929" t="n">
        <v>39</v>
      </c>
      <c r="C1929" t="inlineStr">
        <is>
          <t>POS</t>
        </is>
      </c>
      <c r="D1929" t="inlineStr">
        <is>
          <t>Anh</t>
        </is>
      </c>
      <c r="E1929" t="inlineStr">
        <is>
          <t>Nhạc, phim, sách nói</t>
        </is>
      </c>
      <c r="F1929" t="n">
        <v>351.92</v>
      </c>
      <c r="G1929" t="n">
        <v>0</v>
      </c>
    </row>
    <row r="1930">
      <c r="A1930" t="n">
        <v>201609</v>
      </c>
      <c r="B1930" t="n">
        <v>40</v>
      </c>
      <c r="C1930" t="inlineStr">
        <is>
          <t>POS</t>
        </is>
      </c>
      <c r="D1930" t="inlineStr">
        <is>
          <t>Anh</t>
        </is>
      </c>
      <c r="E1930" t="inlineStr">
        <is>
          <t>Máy ảnh</t>
        </is>
      </c>
      <c r="F1930" t="n">
        <v>1925.92</v>
      </c>
      <c r="G1930" t="n">
        <v>0</v>
      </c>
    </row>
    <row r="1931">
      <c r="A1931" t="n">
        <v>201609</v>
      </c>
      <c r="B1931" t="n">
        <v>40</v>
      </c>
      <c r="C1931" t="inlineStr">
        <is>
          <t>POS</t>
        </is>
      </c>
      <c r="D1931" t="inlineStr">
        <is>
          <t>Anh</t>
        </is>
      </c>
      <c r="E1931" t="inlineStr">
        <is>
          <t>Điện thoại</t>
        </is>
      </c>
      <c r="F1931" t="n">
        <v>66.97</v>
      </c>
      <c r="G1931" t="n">
        <v>0</v>
      </c>
    </row>
    <row r="1932">
      <c r="A1932" t="n">
        <v>201609</v>
      </c>
      <c r="B1932" t="n">
        <v>40</v>
      </c>
      <c r="C1932" t="inlineStr">
        <is>
          <t>POS</t>
        </is>
      </c>
      <c r="D1932" t="inlineStr">
        <is>
          <t>Anh</t>
        </is>
      </c>
      <c r="E1932" t="inlineStr">
        <is>
          <t>Máy tính</t>
        </is>
      </c>
      <c r="F1932" t="n">
        <v>1773.8</v>
      </c>
      <c r="G1932" t="n">
        <v>0</v>
      </c>
    </row>
    <row r="1933">
      <c r="A1933" t="n">
        <v>201609</v>
      </c>
      <c r="B1933" t="n">
        <v>40</v>
      </c>
      <c r="C1933" t="inlineStr">
        <is>
          <t>POS</t>
        </is>
      </c>
      <c r="D1933" t="inlineStr">
        <is>
          <t>Anh</t>
        </is>
      </c>
      <c r="E1933" t="inlineStr">
        <is>
          <t>Game &amp; Đồ chơi</t>
        </is>
      </c>
      <c r="F1933" t="n">
        <v>27.96</v>
      </c>
      <c r="G1933" t="n">
        <v>0</v>
      </c>
    </row>
    <row r="1934">
      <c r="A1934" t="n">
        <v>201609</v>
      </c>
      <c r="B1934" t="n">
        <v>40</v>
      </c>
      <c r="C1934" t="inlineStr">
        <is>
          <t>POS</t>
        </is>
      </c>
      <c r="D1934" t="inlineStr">
        <is>
          <t>Anh</t>
        </is>
      </c>
      <c r="E1934" t="inlineStr">
        <is>
          <t>Gia dụng</t>
        </is>
      </c>
      <c r="F1934" t="n">
        <v>489</v>
      </c>
      <c r="G1934" t="n">
        <v>0</v>
      </c>
    </row>
    <row r="1935">
      <c r="A1935" t="n">
        <v>201609</v>
      </c>
      <c r="B1935" t="n">
        <v>40</v>
      </c>
      <c r="C1935" t="inlineStr">
        <is>
          <t>POS</t>
        </is>
      </c>
      <c r="D1935" t="inlineStr">
        <is>
          <t>Anh</t>
        </is>
      </c>
      <c r="E1935" t="inlineStr">
        <is>
          <t>Nhạc, phim, sách nói</t>
        </is>
      </c>
      <c r="F1935" t="n">
        <v>779.97</v>
      </c>
      <c r="G1935" t="n">
        <v>0</v>
      </c>
    </row>
    <row r="1936">
      <c r="A1936" t="n">
        <v>201609</v>
      </c>
      <c r="B1936" t="n">
        <v>40</v>
      </c>
      <c r="C1936" t="inlineStr">
        <is>
          <t>POS</t>
        </is>
      </c>
      <c r="D1936" t="inlineStr">
        <is>
          <t>Anh</t>
        </is>
      </c>
      <c r="E1936" t="inlineStr">
        <is>
          <t>TV &amp; Video</t>
        </is>
      </c>
      <c r="F1936" t="n">
        <v>2015.75</v>
      </c>
      <c r="G1936" t="n">
        <v>0</v>
      </c>
    </row>
    <row r="1937">
      <c r="A1937" t="n">
        <v>201609</v>
      </c>
      <c r="B1937" t="n">
        <v>41</v>
      </c>
      <c r="C1937" t="inlineStr">
        <is>
          <t>POS</t>
        </is>
      </c>
      <c r="D1937" t="inlineStr">
        <is>
          <t>Anh</t>
        </is>
      </c>
      <c r="E1937" t="inlineStr">
        <is>
          <t>Âm thanh</t>
        </is>
      </c>
      <c r="F1937" t="n">
        <v>25.69</v>
      </c>
      <c r="G1937" t="n">
        <v>0</v>
      </c>
    </row>
    <row r="1938">
      <c r="A1938" t="n">
        <v>201609</v>
      </c>
      <c r="B1938" t="n">
        <v>41</v>
      </c>
      <c r="C1938" t="inlineStr">
        <is>
          <t>POS</t>
        </is>
      </c>
      <c r="D1938" t="inlineStr">
        <is>
          <t>Anh</t>
        </is>
      </c>
      <c r="E1938" t="inlineStr">
        <is>
          <t>Máy ảnh</t>
        </is>
      </c>
      <c r="F1938" t="n">
        <v>7111</v>
      </c>
      <c r="G1938" t="n">
        <v>0</v>
      </c>
    </row>
    <row r="1939">
      <c r="A1939" t="n">
        <v>201609</v>
      </c>
      <c r="B1939" t="n">
        <v>41</v>
      </c>
      <c r="C1939" t="inlineStr">
        <is>
          <t>POS</t>
        </is>
      </c>
      <c r="D1939" t="inlineStr">
        <is>
          <t>Anh</t>
        </is>
      </c>
      <c r="E1939" t="inlineStr">
        <is>
          <t>Điện thoại</t>
        </is>
      </c>
      <c r="F1939" t="n">
        <v>536</v>
      </c>
      <c r="G1939" t="n">
        <v>0</v>
      </c>
    </row>
    <row r="1940">
      <c r="A1940" t="n">
        <v>201609</v>
      </c>
      <c r="B1940" t="n">
        <v>41</v>
      </c>
      <c r="C1940" t="inlineStr">
        <is>
          <t>POS</t>
        </is>
      </c>
      <c r="D1940" t="inlineStr">
        <is>
          <t>Anh</t>
        </is>
      </c>
      <c r="E1940" t="inlineStr">
        <is>
          <t>Máy tính</t>
        </is>
      </c>
      <c r="F1940" t="n">
        <v>316</v>
      </c>
      <c r="G1940" t="n">
        <v>0</v>
      </c>
    </row>
    <row r="1941">
      <c r="A1941" t="n">
        <v>201609</v>
      </c>
      <c r="B1941" t="n">
        <v>41</v>
      </c>
      <c r="C1941" t="inlineStr">
        <is>
          <t>POS</t>
        </is>
      </c>
      <c r="D1941" t="inlineStr">
        <is>
          <t>Anh</t>
        </is>
      </c>
      <c r="E1941" t="inlineStr">
        <is>
          <t>TV &amp; Video</t>
        </is>
      </c>
      <c r="F1941" t="n">
        <v>119.99</v>
      </c>
      <c r="G1941" t="n">
        <v>0</v>
      </c>
    </row>
    <row r="1942">
      <c r="A1942" t="n">
        <v>201609</v>
      </c>
      <c r="B1942" t="n">
        <v>42</v>
      </c>
      <c r="C1942" t="inlineStr">
        <is>
          <t>POS</t>
        </is>
      </c>
      <c r="D1942" t="inlineStr">
        <is>
          <t>Anh</t>
        </is>
      </c>
      <c r="E1942" t="inlineStr">
        <is>
          <t>Điện thoại</t>
        </is>
      </c>
      <c r="F1942" t="n">
        <v>723.6</v>
      </c>
      <c r="G1942" t="n">
        <v>0</v>
      </c>
    </row>
    <row r="1943">
      <c r="A1943" t="n">
        <v>201609</v>
      </c>
      <c r="B1943" t="n">
        <v>42</v>
      </c>
      <c r="C1943" t="inlineStr">
        <is>
          <t>POS</t>
        </is>
      </c>
      <c r="D1943" t="inlineStr">
        <is>
          <t>Anh</t>
        </is>
      </c>
      <c r="E1943" t="inlineStr">
        <is>
          <t>Máy tính</t>
        </is>
      </c>
      <c r="F1943" t="n">
        <v>5456.77</v>
      </c>
      <c r="G1943" t="n">
        <v>0</v>
      </c>
    </row>
    <row r="1944">
      <c r="A1944" t="n">
        <v>201609</v>
      </c>
      <c r="B1944" t="n">
        <v>42</v>
      </c>
      <c r="C1944" t="inlineStr">
        <is>
          <t>POS</t>
        </is>
      </c>
      <c r="D1944" t="inlineStr">
        <is>
          <t>Anh</t>
        </is>
      </c>
      <c r="E1944" t="inlineStr">
        <is>
          <t>Game &amp; Đồ chơi</t>
        </is>
      </c>
      <c r="F1944" t="n">
        <v>12.58</v>
      </c>
      <c r="G1944" t="n">
        <v>0</v>
      </c>
    </row>
    <row r="1945">
      <c r="A1945" t="n">
        <v>201609</v>
      </c>
      <c r="B1945" t="n">
        <v>42</v>
      </c>
      <c r="C1945" t="inlineStr">
        <is>
          <t>POS</t>
        </is>
      </c>
      <c r="D1945" t="inlineStr">
        <is>
          <t>Anh</t>
        </is>
      </c>
      <c r="E1945" t="inlineStr">
        <is>
          <t>Gia dụng</t>
        </is>
      </c>
      <c r="F1945" t="n">
        <v>1755</v>
      </c>
      <c r="G1945" t="n">
        <v>0</v>
      </c>
    </row>
    <row r="1946">
      <c r="A1946" t="n">
        <v>201609</v>
      </c>
      <c r="B1946" t="n">
        <v>42</v>
      </c>
      <c r="C1946" t="inlineStr">
        <is>
          <t>POS</t>
        </is>
      </c>
      <c r="D1946" t="inlineStr">
        <is>
          <t>Anh</t>
        </is>
      </c>
      <c r="E1946" t="inlineStr">
        <is>
          <t>Nhạc, phim, sách nói</t>
        </is>
      </c>
      <c r="F1946" t="n">
        <v>156.34</v>
      </c>
      <c r="G1946" t="n">
        <v>0</v>
      </c>
    </row>
    <row r="1947">
      <c r="A1947" t="n">
        <v>201609</v>
      </c>
      <c r="B1947" t="n">
        <v>43</v>
      </c>
      <c r="C1947" t="inlineStr">
        <is>
          <t>POS</t>
        </is>
      </c>
      <c r="D1947" t="inlineStr">
        <is>
          <t>Mỹ</t>
        </is>
      </c>
      <c r="E1947" t="inlineStr">
        <is>
          <t>Âm thanh</t>
        </is>
      </c>
      <c r="F1947" t="n">
        <v>844.7</v>
      </c>
      <c r="G1947" t="n">
        <v>0</v>
      </c>
    </row>
    <row r="1948">
      <c r="A1948" t="n">
        <v>201609</v>
      </c>
      <c r="B1948" t="n">
        <v>43</v>
      </c>
      <c r="C1948" t="inlineStr">
        <is>
          <t>POS</t>
        </is>
      </c>
      <c r="D1948" t="inlineStr">
        <is>
          <t>Mỹ</t>
        </is>
      </c>
      <c r="E1948" t="inlineStr">
        <is>
          <t>Máy ảnh</t>
        </is>
      </c>
      <c r="F1948" t="n">
        <v>25.02</v>
      </c>
      <c r="G1948" t="n">
        <v>0</v>
      </c>
    </row>
    <row r="1949">
      <c r="A1949" t="n">
        <v>201609</v>
      </c>
      <c r="B1949" t="n">
        <v>43</v>
      </c>
      <c r="C1949" t="inlineStr">
        <is>
          <t>POS</t>
        </is>
      </c>
      <c r="D1949" t="inlineStr">
        <is>
          <t>Mỹ</t>
        </is>
      </c>
      <c r="E1949" t="inlineStr">
        <is>
          <t>Máy tính</t>
        </is>
      </c>
      <c r="F1949" t="n">
        <v>6666.37</v>
      </c>
      <c r="G1949" t="n">
        <v>0</v>
      </c>
    </row>
    <row r="1950">
      <c r="A1950" t="n">
        <v>201609</v>
      </c>
      <c r="B1950" t="n">
        <v>43</v>
      </c>
      <c r="C1950" t="inlineStr">
        <is>
          <t>POS</t>
        </is>
      </c>
      <c r="D1950" t="inlineStr">
        <is>
          <t>Mỹ</t>
        </is>
      </c>
      <c r="E1950" t="inlineStr">
        <is>
          <t>Gia dụng</t>
        </is>
      </c>
      <c r="F1950" t="n">
        <v>1458.86</v>
      </c>
      <c r="G1950" t="n">
        <v>0</v>
      </c>
    </row>
    <row r="1951">
      <c r="A1951" t="n">
        <v>201609</v>
      </c>
      <c r="B1951" t="n">
        <v>43</v>
      </c>
      <c r="C1951" t="inlineStr">
        <is>
          <t>POS</t>
        </is>
      </c>
      <c r="D1951" t="inlineStr">
        <is>
          <t>Mỹ</t>
        </is>
      </c>
      <c r="E1951" t="inlineStr">
        <is>
          <t>Nhạc, phim, sách nói</t>
        </is>
      </c>
      <c r="F1951" t="n">
        <v>1677.9</v>
      </c>
      <c r="G1951" t="n">
        <v>0</v>
      </c>
    </row>
    <row r="1952">
      <c r="A1952" t="n">
        <v>201609</v>
      </c>
      <c r="B1952" t="n">
        <v>43</v>
      </c>
      <c r="C1952" t="inlineStr">
        <is>
          <t>POS</t>
        </is>
      </c>
      <c r="D1952" t="inlineStr">
        <is>
          <t>Mỹ</t>
        </is>
      </c>
      <c r="E1952" t="inlineStr">
        <is>
          <t>TV &amp; Video</t>
        </is>
      </c>
      <c r="F1952" t="n">
        <v>6276.18</v>
      </c>
      <c r="G1952" t="n">
        <v>0</v>
      </c>
    </row>
    <row r="1953">
      <c r="A1953" t="n">
        <v>201609</v>
      </c>
      <c r="B1953" t="n">
        <v>44</v>
      </c>
      <c r="C1953" t="inlineStr">
        <is>
          <t>POS</t>
        </is>
      </c>
      <c r="D1953" t="inlineStr">
        <is>
          <t>Mỹ</t>
        </is>
      </c>
      <c r="E1953" t="inlineStr">
        <is>
          <t>Máy ảnh</t>
        </is>
      </c>
      <c r="F1953" t="n">
        <v>1382</v>
      </c>
      <c r="G1953" t="n">
        <v>0</v>
      </c>
    </row>
    <row r="1954">
      <c r="A1954" t="n">
        <v>201609</v>
      </c>
      <c r="B1954" t="n">
        <v>44</v>
      </c>
      <c r="C1954" t="inlineStr">
        <is>
          <t>POS</t>
        </is>
      </c>
      <c r="D1954" t="inlineStr">
        <is>
          <t>Mỹ</t>
        </is>
      </c>
      <c r="E1954" t="inlineStr">
        <is>
          <t>Điện thoại</t>
        </is>
      </c>
      <c r="F1954" t="n">
        <v>1296.88</v>
      </c>
      <c r="G1954" t="n">
        <v>0</v>
      </c>
    </row>
    <row r="1955">
      <c r="A1955" t="n">
        <v>201609</v>
      </c>
      <c r="B1955" t="n">
        <v>44</v>
      </c>
      <c r="C1955" t="inlineStr">
        <is>
          <t>POS</t>
        </is>
      </c>
      <c r="D1955" t="inlineStr">
        <is>
          <t>Mỹ</t>
        </is>
      </c>
      <c r="E1955" t="inlineStr">
        <is>
          <t>Máy tính</t>
        </is>
      </c>
      <c r="F1955" t="n">
        <v>2293.6</v>
      </c>
      <c r="G1955" t="n">
        <v>0</v>
      </c>
    </row>
    <row r="1956">
      <c r="A1956" t="n">
        <v>201609</v>
      </c>
      <c r="B1956" t="n">
        <v>44</v>
      </c>
      <c r="C1956" t="inlineStr">
        <is>
          <t>POS</t>
        </is>
      </c>
      <c r="D1956" t="inlineStr">
        <is>
          <t>Mỹ</t>
        </is>
      </c>
      <c r="E1956" t="inlineStr">
        <is>
          <t>Game &amp; Đồ chơi</t>
        </is>
      </c>
      <c r="F1956" t="n">
        <v>128.53</v>
      </c>
      <c r="G1956" t="n">
        <v>0</v>
      </c>
    </row>
    <row r="1957">
      <c r="A1957" t="n">
        <v>201609</v>
      </c>
      <c r="B1957" t="n">
        <v>44</v>
      </c>
      <c r="C1957" t="inlineStr">
        <is>
          <t>POS</t>
        </is>
      </c>
      <c r="D1957" t="inlineStr">
        <is>
          <t>Mỹ</t>
        </is>
      </c>
      <c r="E1957" t="inlineStr">
        <is>
          <t>Gia dụng</t>
        </is>
      </c>
      <c r="F1957" t="n">
        <v>1292.46</v>
      </c>
      <c r="G1957" t="n">
        <v>129.99</v>
      </c>
    </row>
    <row r="1958">
      <c r="A1958" t="n">
        <v>201609</v>
      </c>
      <c r="B1958" t="n">
        <v>44</v>
      </c>
      <c r="C1958" t="inlineStr">
        <is>
          <t>POS</t>
        </is>
      </c>
      <c r="D1958" t="inlineStr">
        <is>
          <t>Mỹ</t>
        </is>
      </c>
      <c r="E1958" t="inlineStr">
        <is>
          <t>Nhạc, phim, sách nói</t>
        </is>
      </c>
      <c r="F1958" t="n">
        <v>289.99</v>
      </c>
      <c r="G1958" t="n">
        <v>0</v>
      </c>
    </row>
    <row r="1959">
      <c r="A1959" t="n">
        <v>201609</v>
      </c>
      <c r="B1959" t="n">
        <v>44</v>
      </c>
      <c r="C1959" t="inlineStr">
        <is>
          <t>POS</t>
        </is>
      </c>
      <c r="D1959" t="inlineStr">
        <is>
          <t>Mỹ</t>
        </is>
      </c>
      <c r="E1959" t="inlineStr">
        <is>
          <t>TV &amp; Video</t>
        </is>
      </c>
      <c r="F1959" t="n">
        <v>200</v>
      </c>
      <c r="G1959" t="n">
        <v>0</v>
      </c>
    </row>
    <row r="1960">
      <c r="A1960" t="n">
        <v>201609</v>
      </c>
      <c r="B1960" t="n">
        <v>45</v>
      </c>
      <c r="C1960" t="inlineStr">
        <is>
          <t>POS</t>
        </is>
      </c>
      <c r="D1960" t="inlineStr">
        <is>
          <t>Mỹ</t>
        </is>
      </c>
      <c r="E1960" t="inlineStr">
        <is>
          <t>Âm thanh</t>
        </is>
      </c>
      <c r="F1960" t="n">
        <v>765</v>
      </c>
      <c r="G1960" t="n">
        <v>0</v>
      </c>
    </row>
    <row r="1961">
      <c r="A1961" t="n">
        <v>201609</v>
      </c>
      <c r="B1961" t="n">
        <v>45</v>
      </c>
      <c r="C1961" t="inlineStr">
        <is>
          <t>POS</t>
        </is>
      </c>
      <c r="D1961" t="inlineStr">
        <is>
          <t>Mỹ</t>
        </is>
      </c>
      <c r="E1961" t="inlineStr">
        <is>
          <t>Máy ảnh</t>
        </is>
      </c>
      <c r="F1961" t="n">
        <v>252.9</v>
      </c>
      <c r="G1961" t="n">
        <v>252.9</v>
      </c>
    </row>
    <row r="1962">
      <c r="A1962" t="n">
        <v>201609</v>
      </c>
      <c r="B1962" t="n">
        <v>45</v>
      </c>
      <c r="C1962" t="inlineStr">
        <is>
          <t>POS</t>
        </is>
      </c>
      <c r="D1962" t="inlineStr">
        <is>
          <t>Mỹ</t>
        </is>
      </c>
      <c r="E1962" t="inlineStr">
        <is>
          <t>Điện thoại</t>
        </is>
      </c>
      <c r="F1962" t="n">
        <v>1268.37</v>
      </c>
      <c r="G1962" t="n">
        <v>0</v>
      </c>
    </row>
    <row r="1963">
      <c r="A1963" t="n">
        <v>201609</v>
      </c>
      <c r="B1963" t="n">
        <v>45</v>
      </c>
      <c r="C1963" t="inlineStr">
        <is>
          <t>POS</t>
        </is>
      </c>
      <c r="D1963" t="inlineStr">
        <is>
          <t>Mỹ</t>
        </is>
      </c>
      <c r="E1963" t="inlineStr">
        <is>
          <t>Máy tính</t>
        </is>
      </c>
      <c r="F1963" t="n">
        <v>809.2</v>
      </c>
      <c r="G1963" t="n">
        <v>0</v>
      </c>
    </row>
    <row r="1964">
      <c r="A1964" t="n">
        <v>201609</v>
      </c>
      <c r="B1964" t="n">
        <v>45</v>
      </c>
      <c r="C1964" t="inlineStr">
        <is>
          <t>POS</t>
        </is>
      </c>
      <c r="D1964" t="inlineStr">
        <is>
          <t>Mỹ</t>
        </is>
      </c>
      <c r="E1964" t="inlineStr">
        <is>
          <t>Nhạc, phim, sách nói</t>
        </is>
      </c>
      <c r="F1964" t="n">
        <v>587.65</v>
      </c>
      <c r="G1964" t="n">
        <v>0</v>
      </c>
    </row>
    <row r="1965">
      <c r="A1965" t="n">
        <v>201609</v>
      </c>
      <c r="B1965" t="n">
        <v>45</v>
      </c>
      <c r="C1965" t="inlineStr">
        <is>
          <t>POS</t>
        </is>
      </c>
      <c r="D1965" t="inlineStr">
        <is>
          <t>Mỹ</t>
        </is>
      </c>
      <c r="E1965" t="inlineStr">
        <is>
          <t>TV &amp; Video</t>
        </is>
      </c>
      <c r="F1965" t="n">
        <v>2700</v>
      </c>
      <c r="G1965" t="n">
        <v>0</v>
      </c>
    </row>
    <row r="1966">
      <c r="A1966" t="n">
        <v>201609</v>
      </c>
      <c r="B1966" t="n">
        <v>47</v>
      </c>
      <c r="C1966" t="inlineStr">
        <is>
          <t>POS</t>
        </is>
      </c>
      <c r="D1966" t="inlineStr">
        <is>
          <t>Mỹ</t>
        </is>
      </c>
      <c r="E1966" t="inlineStr">
        <is>
          <t>Máy ảnh</t>
        </is>
      </c>
      <c r="F1966" t="n">
        <v>298.8</v>
      </c>
      <c r="G1966" t="n">
        <v>0</v>
      </c>
    </row>
    <row r="1967">
      <c r="A1967" t="n">
        <v>201609</v>
      </c>
      <c r="B1967" t="n">
        <v>47</v>
      </c>
      <c r="C1967" t="inlineStr">
        <is>
          <t>POS</t>
        </is>
      </c>
      <c r="D1967" t="inlineStr">
        <is>
          <t>Mỹ</t>
        </is>
      </c>
      <c r="E1967" t="inlineStr">
        <is>
          <t>Điện thoại</t>
        </is>
      </c>
      <c r="F1967" t="n">
        <v>634.9400000000001</v>
      </c>
      <c r="G1967" t="n">
        <v>0</v>
      </c>
    </row>
    <row r="1968">
      <c r="A1968" t="n">
        <v>201609</v>
      </c>
      <c r="B1968" t="n">
        <v>47</v>
      </c>
      <c r="C1968" t="inlineStr">
        <is>
          <t>POS</t>
        </is>
      </c>
      <c r="D1968" t="inlineStr">
        <is>
          <t>Mỹ</t>
        </is>
      </c>
      <c r="E1968" t="inlineStr">
        <is>
          <t>Máy tính</t>
        </is>
      </c>
      <c r="F1968" t="n">
        <v>692.8200000000001</v>
      </c>
      <c r="G1968" t="n">
        <v>0</v>
      </c>
    </row>
    <row r="1969">
      <c r="A1969" t="n">
        <v>201609</v>
      </c>
      <c r="B1969" t="n">
        <v>47</v>
      </c>
      <c r="C1969" t="inlineStr">
        <is>
          <t>POS</t>
        </is>
      </c>
      <c r="D1969" t="inlineStr">
        <is>
          <t>Mỹ</t>
        </is>
      </c>
      <c r="E1969" t="inlineStr">
        <is>
          <t>Gia dụng</t>
        </is>
      </c>
      <c r="F1969" t="n">
        <v>772.5</v>
      </c>
      <c r="G1969" t="n">
        <v>0</v>
      </c>
    </row>
    <row r="1970">
      <c r="A1970" t="n">
        <v>201609</v>
      </c>
      <c r="B1970" t="n">
        <v>47</v>
      </c>
      <c r="C1970" t="inlineStr">
        <is>
          <t>POS</t>
        </is>
      </c>
      <c r="D1970" t="inlineStr">
        <is>
          <t>Mỹ</t>
        </is>
      </c>
      <c r="E1970" t="inlineStr">
        <is>
          <t>Nhạc, phim, sách nói</t>
        </is>
      </c>
      <c r="F1970" t="n">
        <v>816.96</v>
      </c>
      <c r="G1970" t="n">
        <v>0</v>
      </c>
    </row>
    <row r="1971">
      <c r="A1971" t="n">
        <v>201609</v>
      </c>
      <c r="B1971" t="n">
        <v>47</v>
      </c>
      <c r="C1971" t="inlineStr">
        <is>
          <t>POS</t>
        </is>
      </c>
      <c r="D1971" t="inlineStr">
        <is>
          <t>Mỹ</t>
        </is>
      </c>
      <c r="E1971" t="inlineStr">
        <is>
          <t>TV &amp; Video</t>
        </is>
      </c>
      <c r="F1971" t="n">
        <v>1246.46</v>
      </c>
      <c r="G1971" t="n">
        <v>152.99</v>
      </c>
    </row>
    <row r="1972">
      <c r="A1972" t="n">
        <v>201609</v>
      </c>
      <c r="B1972" t="n">
        <v>48</v>
      </c>
      <c r="C1972" t="inlineStr">
        <is>
          <t>POS</t>
        </is>
      </c>
      <c r="D1972" t="inlineStr">
        <is>
          <t>Mỹ</t>
        </is>
      </c>
      <c r="E1972" t="inlineStr">
        <is>
          <t>Âm thanh</t>
        </is>
      </c>
      <c r="F1972" t="n">
        <v>2176.3</v>
      </c>
      <c r="G1972" t="n">
        <v>0</v>
      </c>
    </row>
    <row r="1973">
      <c r="A1973" t="n">
        <v>201609</v>
      </c>
      <c r="B1973" t="n">
        <v>48</v>
      </c>
      <c r="C1973" t="inlineStr">
        <is>
          <t>POS</t>
        </is>
      </c>
      <c r="D1973" t="inlineStr">
        <is>
          <t>Mỹ</t>
        </is>
      </c>
      <c r="E1973" t="inlineStr">
        <is>
          <t>Điện thoại</t>
        </is>
      </c>
      <c r="F1973" t="n">
        <v>796</v>
      </c>
      <c r="G1973" t="n">
        <v>0</v>
      </c>
    </row>
    <row r="1974">
      <c r="A1974" t="n">
        <v>201609</v>
      </c>
      <c r="B1974" t="n">
        <v>48</v>
      </c>
      <c r="C1974" t="inlineStr">
        <is>
          <t>POS</t>
        </is>
      </c>
      <c r="D1974" t="inlineStr">
        <is>
          <t>Mỹ</t>
        </is>
      </c>
      <c r="E1974" t="inlineStr">
        <is>
          <t>Máy tính</t>
        </is>
      </c>
      <c r="F1974" t="n">
        <v>482.95</v>
      </c>
      <c r="G1974" t="n">
        <v>0</v>
      </c>
    </row>
    <row r="1975">
      <c r="A1975" t="n">
        <v>201609</v>
      </c>
      <c r="B1975" t="n">
        <v>48</v>
      </c>
      <c r="C1975" t="inlineStr">
        <is>
          <t>POS</t>
        </is>
      </c>
      <c r="D1975" t="inlineStr">
        <is>
          <t>Mỹ</t>
        </is>
      </c>
      <c r="E1975" t="inlineStr">
        <is>
          <t>Game &amp; Đồ chơi</t>
        </is>
      </c>
      <c r="F1975" t="n">
        <v>86.40000000000001</v>
      </c>
      <c r="G1975" t="n">
        <v>0</v>
      </c>
    </row>
    <row r="1976">
      <c r="A1976" t="n">
        <v>201609</v>
      </c>
      <c r="B1976" t="n">
        <v>48</v>
      </c>
      <c r="C1976" t="inlineStr">
        <is>
          <t>POS</t>
        </is>
      </c>
      <c r="D1976" t="inlineStr">
        <is>
          <t>Mỹ</t>
        </is>
      </c>
      <c r="E1976" t="inlineStr">
        <is>
          <t>Gia dụng</t>
        </is>
      </c>
      <c r="F1976" t="n">
        <v>251.99</v>
      </c>
      <c r="G1976" t="n">
        <v>0</v>
      </c>
    </row>
    <row r="1977">
      <c r="A1977" t="n">
        <v>201609</v>
      </c>
      <c r="B1977" t="n">
        <v>48</v>
      </c>
      <c r="C1977" t="inlineStr">
        <is>
          <t>POS</t>
        </is>
      </c>
      <c r="D1977" t="inlineStr">
        <is>
          <t>Mỹ</t>
        </is>
      </c>
      <c r="E1977" t="inlineStr">
        <is>
          <t>Nhạc, phim, sách nói</t>
        </is>
      </c>
      <c r="F1977" t="n">
        <v>1596.78</v>
      </c>
      <c r="G1977" t="n">
        <v>0</v>
      </c>
    </row>
    <row r="1978">
      <c r="A1978" t="n">
        <v>201609</v>
      </c>
      <c r="B1978" t="n">
        <v>50</v>
      </c>
      <c r="C1978" t="inlineStr">
        <is>
          <t>POS</t>
        </is>
      </c>
      <c r="D1978" t="inlineStr">
        <is>
          <t>Mỹ</t>
        </is>
      </c>
      <c r="E1978" t="inlineStr">
        <is>
          <t>Âm thanh</t>
        </is>
      </c>
      <c r="F1978" t="n">
        <v>325.8</v>
      </c>
      <c r="G1978" t="n">
        <v>162.9</v>
      </c>
    </row>
    <row r="1979">
      <c r="A1979" t="n">
        <v>201609</v>
      </c>
      <c r="B1979" t="n">
        <v>50</v>
      </c>
      <c r="C1979" t="inlineStr">
        <is>
          <t>POS</t>
        </is>
      </c>
      <c r="D1979" t="inlineStr">
        <is>
          <t>Mỹ</t>
        </is>
      </c>
      <c r="E1979" t="inlineStr">
        <is>
          <t>Máy ảnh</t>
        </is>
      </c>
      <c r="F1979" t="n">
        <v>3006</v>
      </c>
      <c r="G1979" t="n">
        <v>0</v>
      </c>
    </row>
    <row r="1980">
      <c r="A1980" t="n">
        <v>201609</v>
      </c>
      <c r="B1980" t="n">
        <v>50</v>
      </c>
      <c r="C1980" t="inlineStr">
        <is>
          <t>POS</t>
        </is>
      </c>
      <c r="D1980" t="inlineStr">
        <is>
          <t>Mỹ</t>
        </is>
      </c>
      <c r="E1980" t="inlineStr">
        <is>
          <t>Điện thoại</t>
        </is>
      </c>
      <c r="F1980" t="n">
        <v>374.4</v>
      </c>
      <c r="G1980" t="n">
        <v>0</v>
      </c>
    </row>
    <row r="1981">
      <c r="A1981" t="n">
        <v>201609</v>
      </c>
      <c r="B1981" t="n">
        <v>50</v>
      </c>
      <c r="C1981" t="inlineStr">
        <is>
          <t>POS</t>
        </is>
      </c>
      <c r="D1981" t="inlineStr">
        <is>
          <t>Mỹ</t>
        </is>
      </c>
      <c r="E1981" t="inlineStr">
        <is>
          <t>Máy tính</t>
        </is>
      </c>
      <c r="F1981" t="n">
        <v>42.93</v>
      </c>
      <c r="G1981" t="n">
        <v>0</v>
      </c>
    </row>
    <row r="1982">
      <c r="A1982" t="n">
        <v>201609</v>
      </c>
      <c r="B1982" t="n">
        <v>50</v>
      </c>
      <c r="C1982" t="inlineStr">
        <is>
          <t>POS</t>
        </is>
      </c>
      <c r="D1982" t="inlineStr">
        <is>
          <t>Mỹ</t>
        </is>
      </c>
      <c r="E1982" t="inlineStr">
        <is>
          <t>Game &amp; Đồ chơi</t>
        </is>
      </c>
      <c r="F1982" t="n">
        <v>34.95</v>
      </c>
      <c r="G1982" t="n">
        <v>0</v>
      </c>
    </row>
    <row r="1983">
      <c r="A1983" t="n">
        <v>201609</v>
      </c>
      <c r="B1983" t="n">
        <v>50</v>
      </c>
      <c r="C1983" t="inlineStr">
        <is>
          <t>POS</t>
        </is>
      </c>
      <c r="D1983" t="inlineStr">
        <is>
          <t>Mỹ</t>
        </is>
      </c>
      <c r="E1983" t="inlineStr">
        <is>
          <t>Gia dụng</t>
        </is>
      </c>
      <c r="F1983" t="n">
        <v>1367.21</v>
      </c>
      <c r="G1983" t="n">
        <v>0</v>
      </c>
    </row>
    <row r="1984">
      <c r="A1984" t="n">
        <v>201609</v>
      </c>
      <c r="B1984" t="n">
        <v>50</v>
      </c>
      <c r="C1984" t="inlineStr">
        <is>
          <t>POS</t>
        </is>
      </c>
      <c r="D1984" t="inlineStr">
        <is>
          <t>Mỹ</t>
        </is>
      </c>
      <c r="E1984" t="inlineStr">
        <is>
          <t>Nhạc, phim, sách nói</t>
        </is>
      </c>
      <c r="F1984" t="n">
        <v>575.48</v>
      </c>
      <c r="G1984" t="n">
        <v>0</v>
      </c>
    </row>
    <row r="1985">
      <c r="A1985" t="n">
        <v>201609</v>
      </c>
      <c r="B1985" t="n">
        <v>51</v>
      </c>
      <c r="C1985" t="inlineStr">
        <is>
          <t>POS</t>
        </is>
      </c>
      <c r="D1985" t="inlineStr">
        <is>
          <t>Mỹ</t>
        </is>
      </c>
      <c r="E1985" t="inlineStr">
        <is>
          <t>Âm thanh</t>
        </is>
      </c>
      <c r="F1985" t="n">
        <v>1960.9</v>
      </c>
      <c r="G1985" t="n">
        <v>0</v>
      </c>
    </row>
    <row r="1986">
      <c r="A1986" t="n">
        <v>201609</v>
      </c>
      <c r="B1986" t="n">
        <v>51</v>
      </c>
      <c r="C1986" t="inlineStr">
        <is>
          <t>POS</t>
        </is>
      </c>
      <c r="D1986" t="inlineStr">
        <is>
          <t>Mỹ</t>
        </is>
      </c>
      <c r="E1986" t="inlineStr">
        <is>
          <t>Máy ảnh</t>
        </is>
      </c>
      <c r="F1986" t="n">
        <v>49.98</v>
      </c>
      <c r="G1986" t="n">
        <v>0</v>
      </c>
    </row>
    <row r="1987">
      <c r="A1987" t="n">
        <v>201609</v>
      </c>
      <c r="B1987" t="n">
        <v>51</v>
      </c>
      <c r="C1987" t="inlineStr">
        <is>
          <t>POS</t>
        </is>
      </c>
      <c r="D1987" t="inlineStr">
        <is>
          <t>Mỹ</t>
        </is>
      </c>
      <c r="E1987" t="inlineStr">
        <is>
          <t>Máy tính</t>
        </is>
      </c>
      <c r="F1987" t="n">
        <v>5728.29</v>
      </c>
      <c r="G1987" t="n">
        <v>0</v>
      </c>
    </row>
    <row r="1988">
      <c r="A1988" t="n">
        <v>201609</v>
      </c>
      <c r="B1988" t="n">
        <v>51</v>
      </c>
      <c r="C1988" t="inlineStr">
        <is>
          <t>POS</t>
        </is>
      </c>
      <c r="D1988" t="inlineStr">
        <is>
          <t>Mỹ</t>
        </is>
      </c>
      <c r="E1988" t="inlineStr">
        <is>
          <t>Game &amp; Đồ chơi</t>
        </is>
      </c>
      <c r="F1988" t="n">
        <v>64</v>
      </c>
      <c r="G1988" t="n">
        <v>0</v>
      </c>
    </row>
    <row r="1989">
      <c r="A1989" t="n">
        <v>201609</v>
      </c>
      <c r="B1989" t="n">
        <v>51</v>
      </c>
      <c r="C1989" t="inlineStr">
        <is>
          <t>POS</t>
        </is>
      </c>
      <c r="D1989" t="inlineStr">
        <is>
          <t>Mỹ</t>
        </is>
      </c>
      <c r="E1989" t="inlineStr">
        <is>
          <t>Nhạc, phim, sách nói</t>
        </is>
      </c>
      <c r="F1989" t="n">
        <v>161.99</v>
      </c>
      <c r="G1989" t="n">
        <v>0</v>
      </c>
    </row>
    <row r="1990">
      <c r="A1990" t="n">
        <v>201609</v>
      </c>
      <c r="B1990" t="n">
        <v>51</v>
      </c>
      <c r="C1990" t="inlineStr">
        <is>
          <t>POS</t>
        </is>
      </c>
      <c r="D1990" t="inlineStr">
        <is>
          <t>Mỹ</t>
        </is>
      </c>
      <c r="E1990" t="inlineStr">
        <is>
          <t>TV &amp; Video</t>
        </is>
      </c>
      <c r="F1990" t="n">
        <v>319</v>
      </c>
      <c r="G1990" t="n">
        <v>0</v>
      </c>
    </row>
    <row r="1991">
      <c r="A1991" t="n">
        <v>201609</v>
      </c>
      <c r="B1991" t="n">
        <v>53</v>
      </c>
      <c r="C1991" t="inlineStr">
        <is>
          <t>POS</t>
        </is>
      </c>
      <c r="D1991" t="inlineStr">
        <is>
          <t>Mỹ</t>
        </is>
      </c>
      <c r="E1991" t="inlineStr">
        <is>
          <t>Âm thanh</t>
        </is>
      </c>
      <c r="F1991" t="n">
        <v>199.95</v>
      </c>
      <c r="G1991" t="n">
        <v>0</v>
      </c>
    </row>
    <row r="1992">
      <c r="A1992" t="n">
        <v>201609</v>
      </c>
      <c r="B1992" t="n">
        <v>53</v>
      </c>
      <c r="C1992" t="inlineStr">
        <is>
          <t>POS</t>
        </is>
      </c>
      <c r="D1992" t="inlineStr">
        <is>
          <t>Mỹ</t>
        </is>
      </c>
      <c r="E1992" t="inlineStr">
        <is>
          <t>Máy ảnh</t>
        </is>
      </c>
      <c r="F1992" t="n">
        <v>2293.92</v>
      </c>
      <c r="G1992" t="n">
        <v>0</v>
      </c>
    </row>
    <row r="1993">
      <c r="A1993" t="n">
        <v>201609</v>
      </c>
      <c r="B1993" t="n">
        <v>53</v>
      </c>
      <c r="C1993" t="inlineStr">
        <is>
          <t>POS</t>
        </is>
      </c>
      <c r="D1993" t="inlineStr">
        <is>
          <t>Mỹ</t>
        </is>
      </c>
      <c r="E1993" t="inlineStr">
        <is>
          <t>Điện thoại</t>
        </is>
      </c>
      <c r="F1993" t="n">
        <v>698.27</v>
      </c>
      <c r="G1993" t="n">
        <v>0</v>
      </c>
    </row>
    <row r="1994">
      <c r="A1994" t="n">
        <v>201609</v>
      </c>
      <c r="B1994" t="n">
        <v>53</v>
      </c>
      <c r="C1994" t="inlineStr">
        <is>
          <t>POS</t>
        </is>
      </c>
      <c r="D1994" t="inlineStr">
        <is>
          <t>Mỹ</t>
        </is>
      </c>
      <c r="E1994" t="inlineStr">
        <is>
          <t>Máy tính</t>
        </is>
      </c>
      <c r="F1994" t="n">
        <v>3532.9</v>
      </c>
      <c r="G1994" t="n">
        <v>0</v>
      </c>
    </row>
    <row r="1995">
      <c r="A1995" t="n">
        <v>201609</v>
      </c>
      <c r="B1995" t="n">
        <v>53</v>
      </c>
      <c r="C1995" t="inlineStr">
        <is>
          <t>POS</t>
        </is>
      </c>
      <c r="D1995" t="inlineStr">
        <is>
          <t>Mỹ</t>
        </is>
      </c>
      <c r="E1995" t="inlineStr">
        <is>
          <t>Game &amp; Đồ chơi</t>
        </is>
      </c>
      <c r="F1995" t="n">
        <v>96</v>
      </c>
      <c r="G1995" t="n">
        <v>0</v>
      </c>
    </row>
    <row r="1996">
      <c r="A1996" t="n">
        <v>201609</v>
      </c>
      <c r="B1996" t="n">
        <v>53</v>
      </c>
      <c r="C1996" t="inlineStr">
        <is>
          <t>POS</t>
        </is>
      </c>
      <c r="D1996" t="inlineStr">
        <is>
          <t>Mỹ</t>
        </is>
      </c>
      <c r="E1996" t="inlineStr">
        <is>
          <t>Gia dụng</t>
        </is>
      </c>
      <c r="F1996" t="n">
        <v>3268.8</v>
      </c>
      <c r="G1996" t="n">
        <v>0</v>
      </c>
    </row>
    <row r="1997">
      <c r="A1997" t="n">
        <v>201609</v>
      </c>
      <c r="B1997" t="n">
        <v>53</v>
      </c>
      <c r="C1997" t="inlineStr">
        <is>
          <t>POS</t>
        </is>
      </c>
      <c r="D1997" t="inlineStr">
        <is>
          <t>Mỹ</t>
        </is>
      </c>
      <c r="E1997" t="inlineStr">
        <is>
          <t>Nhạc, phim, sách nói</t>
        </is>
      </c>
      <c r="F1997" t="n">
        <v>851.88</v>
      </c>
      <c r="G1997" t="n">
        <v>0</v>
      </c>
    </row>
    <row r="1998">
      <c r="A1998" t="n">
        <v>201609</v>
      </c>
      <c r="B1998" t="n">
        <v>53</v>
      </c>
      <c r="C1998" t="inlineStr">
        <is>
          <t>POS</t>
        </is>
      </c>
      <c r="D1998" t="inlineStr">
        <is>
          <t>Mỹ</t>
        </is>
      </c>
      <c r="E1998" t="inlineStr">
        <is>
          <t>TV &amp; Video</t>
        </is>
      </c>
      <c r="F1998" t="n">
        <v>99</v>
      </c>
      <c r="G1998" t="n">
        <v>0</v>
      </c>
    </row>
    <row r="1999">
      <c r="A1999" t="n">
        <v>201609</v>
      </c>
      <c r="B1999" t="n">
        <v>54</v>
      </c>
      <c r="C1999" t="inlineStr">
        <is>
          <t>POS</t>
        </is>
      </c>
      <c r="D1999" t="inlineStr">
        <is>
          <t>Mỹ</t>
        </is>
      </c>
      <c r="E1999" t="inlineStr">
        <is>
          <t>Âm thanh</t>
        </is>
      </c>
      <c r="F1999" t="n">
        <v>1179.8</v>
      </c>
      <c r="G1999" t="n">
        <v>0</v>
      </c>
    </row>
    <row r="2000">
      <c r="A2000" t="n">
        <v>201609</v>
      </c>
      <c r="B2000" t="n">
        <v>54</v>
      </c>
      <c r="C2000" t="inlineStr">
        <is>
          <t>POS</t>
        </is>
      </c>
      <c r="D2000" t="inlineStr">
        <is>
          <t>Mỹ</t>
        </is>
      </c>
      <c r="E2000" t="inlineStr">
        <is>
          <t>Máy ảnh</t>
        </is>
      </c>
      <c r="F2000" t="n">
        <v>4517.26</v>
      </c>
      <c r="G2000" t="n">
        <v>0</v>
      </c>
    </row>
    <row r="2001">
      <c r="A2001" t="n">
        <v>201609</v>
      </c>
      <c r="B2001" t="n">
        <v>54</v>
      </c>
      <c r="C2001" t="inlineStr">
        <is>
          <t>POS</t>
        </is>
      </c>
      <c r="D2001" t="inlineStr">
        <is>
          <t>Mỹ</t>
        </is>
      </c>
      <c r="E2001" t="inlineStr">
        <is>
          <t>Điện thoại</t>
        </is>
      </c>
      <c r="F2001" t="n">
        <v>106.11</v>
      </c>
      <c r="G2001" t="n">
        <v>0</v>
      </c>
    </row>
    <row r="2002">
      <c r="A2002" t="n">
        <v>201609</v>
      </c>
      <c r="B2002" t="n">
        <v>54</v>
      </c>
      <c r="C2002" t="inlineStr">
        <is>
          <t>POS</t>
        </is>
      </c>
      <c r="D2002" t="inlineStr">
        <is>
          <t>Mỹ</t>
        </is>
      </c>
      <c r="E2002" t="inlineStr">
        <is>
          <t>Máy tính</t>
        </is>
      </c>
      <c r="F2002" t="n">
        <v>16845</v>
      </c>
      <c r="G2002" t="n">
        <v>0</v>
      </c>
    </row>
    <row r="2003">
      <c r="A2003" t="n">
        <v>201609</v>
      </c>
      <c r="B2003" t="n">
        <v>54</v>
      </c>
      <c r="C2003" t="inlineStr">
        <is>
          <t>POS</t>
        </is>
      </c>
      <c r="D2003" t="inlineStr">
        <is>
          <t>Mỹ</t>
        </is>
      </c>
      <c r="E2003" t="inlineStr">
        <is>
          <t>Gia dụng</t>
        </is>
      </c>
      <c r="F2003" t="n">
        <v>1039.92</v>
      </c>
      <c r="G2003" t="n">
        <v>0</v>
      </c>
    </row>
    <row r="2004">
      <c r="A2004" t="n">
        <v>201609</v>
      </c>
      <c r="B2004" t="n">
        <v>54</v>
      </c>
      <c r="C2004" t="inlineStr">
        <is>
          <t>POS</t>
        </is>
      </c>
      <c r="D2004" t="inlineStr">
        <is>
          <t>Mỹ</t>
        </is>
      </c>
      <c r="E2004" t="inlineStr">
        <is>
          <t>Nhạc, phim, sách nói</t>
        </is>
      </c>
      <c r="F2004" t="n">
        <v>1419.33</v>
      </c>
      <c r="G2004" t="n">
        <v>0</v>
      </c>
    </row>
    <row r="2005">
      <c r="A2005" t="n">
        <v>201609</v>
      </c>
      <c r="B2005" t="n">
        <v>55</v>
      </c>
      <c r="C2005" t="inlineStr">
        <is>
          <t>POS</t>
        </is>
      </c>
      <c r="D2005" t="inlineStr">
        <is>
          <t>Mỹ</t>
        </is>
      </c>
      <c r="E2005" t="inlineStr">
        <is>
          <t>Âm thanh</t>
        </is>
      </c>
      <c r="F2005" t="n">
        <v>0</v>
      </c>
      <c r="G2005" t="n">
        <v>43.16</v>
      </c>
    </row>
    <row r="2006">
      <c r="A2006" t="n">
        <v>201609</v>
      </c>
      <c r="B2006" t="n">
        <v>55</v>
      </c>
      <c r="C2006" t="inlineStr">
        <is>
          <t>POS</t>
        </is>
      </c>
      <c r="D2006" t="inlineStr">
        <is>
          <t>Mỹ</t>
        </is>
      </c>
      <c r="E2006" t="inlineStr">
        <is>
          <t>Điện thoại</t>
        </is>
      </c>
      <c r="F2006" t="n">
        <v>0</v>
      </c>
      <c r="G2006" t="n">
        <v>301</v>
      </c>
    </row>
    <row r="2007">
      <c r="A2007" t="n">
        <v>201609</v>
      </c>
      <c r="B2007" t="n">
        <v>55</v>
      </c>
      <c r="C2007" t="inlineStr">
        <is>
          <t>POS</t>
        </is>
      </c>
      <c r="D2007" t="inlineStr">
        <is>
          <t>Mỹ</t>
        </is>
      </c>
      <c r="E2007" t="inlineStr">
        <is>
          <t>Game &amp; Đồ chơi</t>
        </is>
      </c>
      <c r="F2007" t="n">
        <v>25.16</v>
      </c>
      <c r="G2007" t="n">
        <v>0</v>
      </c>
    </row>
    <row r="2008">
      <c r="A2008" t="n">
        <v>201609</v>
      </c>
      <c r="B2008" t="n">
        <v>55</v>
      </c>
      <c r="C2008" t="inlineStr">
        <is>
          <t>POS</t>
        </is>
      </c>
      <c r="D2008" t="inlineStr">
        <is>
          <t>Mỹ</t>
        </is>
      </c>
      <c r="E2008" t="inlineStr">
        <is>
          <t>Gia dụng</t>
        </is>
      </c>
      <c r="F2008" t="n">
        <v>6006</v>
      </c>
      <c r="G2008" t="n">
        <v>0</v>
      </c>
    </row>
    <row r="2009">
      <c r="A2009" t="n">
        <v>201609</v>
      </c>
      <c r="B2009" t="n">
        <v>55</v>
      </c>
      <c r="C2009" t="inlineStr">
        <is>
          <t>POS</t>
        </is>
      </c>
      <c r="D2009" t="inlineStr">
        <is>
          <t>Mỹ</t>
        </is>
      </c>
      <c r="E2009" t="inlineStr">
        <is>
          <t>Nhạc, phim, sách nói</t>
        </is>
      </c>
      <c r="F2009" t="n">
        <v>1439.92</v>
      </c>
      <c r="G2009" t="n">
        <v>0</v>
      </c>
    </row>
    <row r="2010">
      <c r="A2010" t="n">
        <v>201609</v>
      </c>
      <c r="B2010" t="n">
        <v>56</v>
      </c>
      <c r="C2010" t="inlineStr">
        <is>
          <t>POS</t>
        </is>
      </c>
      <c r="D2010" t="inlineStr">
        <is>
          <t>Mỹ</t>
        </is>
      </c>
      <c r="E2010" t="inlineStr">
        <is>
          <t>Âm thanh</t>
        </is>
      </c>
      <c r="F2010" t="n">
        <v>402</v>
      </c>
      <c r="G2010" t="n">
        <v>0</v>
      </c>
    </row>
    <row r="2011">
      <c r="A2011" t="n">
        <v>201609</v>
      </c>
      <c r="B2011" t="n">
        <v>56</v>
      </c>
      <c r="C2011" t="inlineStr">
        <is>
          <t>POS</t>
        </is>
      </c>
      <c r="D2011" t="inlineStr">
        <is>
          <t>Mỹ</t>
        </is>
      </c>
      <c r="E2011" t="inlineStr">
        <is>
          <t>Máy ảnh</t>
        </is>
      </c>
      <c r="F2011" t="n">
        <v>1124</v>
      </c>
      <c r="G2011" t="n">
        <v>0</v>
      </c>
    </row>
    <row r="2012">
      <c r="A2012" t="n">
        <v>201609</v>
      </c>
      <c r="B2012" t="n">
        <v>56</v>
      </c>
      <c r="C2012" t="inlineStr">
        <is>
          <t>POS</t>
        </is>
      </c>
      <c r="D2012" t="inlineStr">
        <is>
          <t>Mỹ</t>
        </is>
      </c>
      <c r="E2012" t="inlineStr">
        <is>
          <t>Máy tính</t>
        </is>
      </c>
      <c r="F2012" t="n">
        <v>2407.8</v>
      </c>
      <c r="G2012" t="n">
        <v>0</v>
      </c>
    </row>
    <row r="2013">
      <c r="A2013" t="n">
        <v>201609</v>
      </c>
      <c r="B2013" t="n">
        <v>56</v>
      </c>
      <c r="C2013" t="inlineStr">
        <is>
          <t>POS</t>
        </is>
      </c>
      <c r="D2013" t="inlineStr">
        <is>
          <t>Mỹ</t>
        </is>
      </c>
      <c r="E2013" t="inlineStr">
        <is>
          <t>Gia dụng</t>
        </is>
      </c>
      <c r="F2013" t="n">
        <v>1108.92</v>
      </c>
      <c r="G2013" t="n">
        <v>919.98</v>
      </c>
    </row>
    <row r="2014">
      <c r="A2014" t="n">
        <v>201609</v>
      </c>
      <c r="B2014" t="n">
        <v>56</v>
      </c>
      <c r="C2014" t="inlineStr">
        <is>
          <t>POS</t>
        </is>
      </c>
      <c r="D2014" t="inlineStr">
        <is>
          <t>Mỹ</t>
        </is>
      </c>
      <c r="E2014" t="inlineStr">
        <is>
          <t>Nhạc, phim, sách nói</t>
        </is>
      </c>
      <c r="F2014" t="n">
        <v>581.17</v>
      </c>
      <c r="G2014" t="n">
        <v>0</v>
      </c>
    </row>
    <row r="2015">
      <c r="A2015" t="n">
        <v>201609</v>
      </c>
      <c r="B2015" t="n">
        <v>56</v>
      </c>
      <c r="C2015" t="inlineStr">
        <is>
          <t>POS</t>
        </is>
      </c>
      <c r="D2015" t="inlineStr">
        <is>
          <t>Mỹ</t>
        </is>
      </c>
      <c r="E2015" t="inlineStr">
        <is>
          <t>TV &amp; Video</t>
        </is>
      </c>
      <c r="F2015" t="n">
        <v>289.1</v>
      </c>
      <c r="G2015" t="n">
        <v>0</v>
      </c>
    </row>
    <row r="2016">
      <c r="A2016" t="n">
        <v>201609</v>
      </c>
      <c r="B2016" t="n">
        <v>57</v>
      </c>
      <c r="C2016" t="inlineStr">
        <is>
          <t>POS</t>
        </is>
      </c>
      <c r="D2016" t="inlineStr">
        <is>
          <t>Mỹ</t>
        </is>
      </c>
      <c r="E2016" t="inlineStr">
        <is>
          <t>Máy ảnh</t>
        </is>
      </c>
      <c r="F2016" t="n">
        <v>1600</v>
      </c>
      <c r="G2016" t="n">
        <v>0</v>
      </c>
    </row>
    <row r="2017">
      <c r="A2017" t="n">
        <v>201609</v>
      </c>
      <c r="B2017" t="n">
        <v>57</v>
      </c>
      <c r="C2017" t="inlineStr">
        <is>
          <t>POS</t>
        </is>
      </c>
      <c r="D2017" t="inlineStr">
        <is>
          <t>Mỹ</t>
        </is>
      </c>
      <c r="E2017" t="inlineStr">
        <is>
          <t>Điện thoại</t>
        </is>
      </c>
      <c r="F2017" t="n">
        <v>1077.8</v>
      </c>
      <c r="G2017" t="n">
        <v>0</v>
      </c>
    </row>
    <row r="2018">
      <c r="A2018" t="n">
        <v>201609</v>
      </c>
      <c r="B2018" t="n">
        <v>57</v>
      </c>
      <c r="C2018" t="inlineStr">
        <is>
          <t>POS</t>
        </is>
      </c>
      <c r="D2018" t="inlineStr">
        <is>
          <t>Mỹ</t>
        </is>
      </c>
      <c r="E2018" t="inlineStr">
        <is>
          <t>Máy tính</t>
        </is>
      </c>
      <c r="F2018" t="n">
        <v>269.95</v>
      </c>
      <c r="G2018" t="n">
        <v>0</v>
      </c>
    </row>
    <row r="2019">
      <c r="A2019" t="n">
        <v>201609</v>
      </c>
      <c r="B2019" t="n">
        <v>57</v>
      </c>
      <c r="C2019" t="inlineStr">
        <is>
          <t>POS</t>
        </is>
      </c>
      <c r="D2019" t="inlineStr">
        <is>
          <t>Mỹ</t>
        </is>
      </c>
      <c r="E2019" t="inlineStr">
        <is>
          <t>Game &amp; Đồ chơi</t>
        </is>
      </c>
      <c r="F2019" t="n">
        <v>353.27</v>
      </c>
      <c r="G2019" t="n">
        <v>0</v>
      </c>
    </row>
    <row r="2020">
      <c r="A2020" t="n">
        <v>201609</v>
      </c>
      <c r="B2020" t="n">
        <v>57</v>
      </c>
      <c r="C2020" t="inlineStr">
        <is>
          <t>POS</t>
        </is>
      </c>
      <c r="D2020" t="inlineStr">
        <is>
          <t>Mỹ</t>
        </is>
      </c>
      <c r="E2020" t="inlineStr">
        <is>
          <t>Gia dụng</t>
        </is>
      </c>
      <c r="F2020" t="n">
        <v>25054.52</v>
      </c>
      <c r="G2020" t="n">
        <v>0</v>
      </c>
    </row>
    <row r="2021">
      <c r="A2021" t="n">
        <v>201609</v>
      </c>
      <c r="B2021" t="n">
        <v>57</v>
      </c>
      <c r="C2021" t="inlineStr">
        <is>
          <t>POS</t>
        </is>
      </c>
      <c r="D2021" t="inlineStr">
        <is>
          <t>Mỹ</t>
        </is>
      </c>
      <c r="E2021" t="inlineStr">
        <is>
          <t>Nhạc, phim, sách nói</t>
        </is>
      </c>
      <c r="F2021" t="n">
        <v>1939.93</v>
      </c>
      <c r="G2021" t="n">
        <v>0</v>
      </c>
    </row>
    <row r="2022">
      <c r="A2022" t="n">
        <v>201609</v>
      </c>
      <c r="B2022" t="n">
        <v>57</v>
      </c>
      <c r="C2022" t="inlineStr">
        <is>
          <t>POS</t>
        </is>
      </c>
      <c r="D2022" t="inlineStr">
        <is>
          <t>Mỹ</t>
        </is>
      </c>
      <c r="E2022" t="inlineStr">
        <is>
          <t>TV &amp; Video</t>
        </is>
      </c>
      <c r="F2022" t="n">
        <v>779.4</v>
      </c>
      <c r="G2022" t="n">
        <v>1119.96</v>
      </c>
    </row>
    <row r="2023">
      <c r="A2023" t="n">
        <v>201609</v>
      </c>
      <c r="B2023" t="n">
        <v>59</v>
      </c>
      <c r="C2023" t="inlineStr">
        <is>
          <t>POS</t>
        </is>
      </c>
      <c r="D2023" t="inlineStr">
        <is>
          <t>Mỹ</t>
        </is>
      </c>
      <c r="E2023" t="inlineStr">
        <is>
          <t>Âm thanh</t>
        </is>
      </c>
      <c r="F2023" t="n">
        <v>239.38</v>
      </c>
      <c r="G2023" t="n">
        <v>0</v>
      </c>
    </row>
    <row r="2024">
      <c r="A2024" t="n">
        <v>201609</v>
      </c>
      <c r="B2024" t="n">
        <v>59</v>
      </c>
      <c r="C2024" t="inlineStr">
        <is>
          <t>POS</t>
        </is>
      </c>
      <c r="D2024" t="inlineStr">
        <is>
          <t>Mỹ</t>
        </is>
      </c>
      <c r="E2024" t="inlineStr">
        <is>
          <t>Điện thoại</t>
        </is>
      </c>
      <c r="F2024" t="n">
        <v>3743.35</v>
      </c>
      <c r="G2024" t="n">
        <v>0</v>
      </c>
    </row>
    <row r="2025">
      <c r="A2025" t="n">
        <v>201609</v>
      </c>
      <c r="B2025" t="n">
        <v>59</v>
      </c>
      <c r="C2025" t="inlineStr">
        <is>
          <t>POS</t>
        </is>
      </c>
      <c r="D2025" t="inlineStr">
        <is>
          <t>Mỹ</t>
        </is>
      </c>
      <c r="E2025" t="inlineStr">
        <is>
          <t>Máy tính</t>
        </is>
      </c>
      <c r="F2025" t="n">
        <v>7127.7</v>
      </c>
      <c r="G2025" t="n">
        <v>0</v>
      </c>
    </row>
    <row r="2026">
      <c r="A2026" t="n">
        <v>201609</v>
      </c>
      <c r="B2026" t="n">
        <v>59</v>
      </c>
      <c r="C2026" t="inlineStr">
        <is>
          <t>POS</t>
        </is>
      </c>
      <c r="D2026" t="inlineStr">
        <is>
          <t>Mỹ</t>
        </is>
      </c>
      <c r="E2026" t="inlineStr">
        <is>
          <t>Game &amp; Đồ chơi</t>
        </is>
      </c>
      <c r="F2026" t="n">
        <v>0</v>
      </c>
      <c r="G2026" t="n">
        <v>38.7</v>
      </c>
    </row>
    <row r="2027">
      <c r="A2027" t="n">
        <v>201609</v>
      </c>
      <c r="B2027" t="n">
        <v>59</v>
      </c>
      <c r="C2027" t="inlineStr">
        <is>
          <t>POS</t>
        </is>
      </c>
      <c r="D2027" t="inlineStr">
        <is>
          <t>Mỹ</t>
        </is>
      </c>
      <c r="E2027" t="inlineStr">
        <is>
          <t>Gia dụng</t>
        </is>
      </c>
      <c r="F2027" t="n">
        <v>899.96</v>
      </c>
      <c r="G2027" t="n">
        <v>0</v>
      </c>
    </row>
    <row r="2028">
      <c r="A2028" t="n">
        <v>201609</v>
      </c>
      <c r="B2028" t="n">
        <v>59</v>
      </c>
      <c r="C2028" t="inlineStr">
        <is>
          <t>POS</t>
        </is>
      </c>
      <c r="D2028" t="inlineStr">
        <is>
          <t>Mỹ</t>
        </is>
      </c>
      <c r="E2028" t="inlineStr">
        <is>
          <t>Nhạc, phim, sách nói</t>
        </is>
      </c>
      <c r="F2028" t="n">
        <v>97.15000000000001</v>
      </c>
      <c r="G2028" t="n">
        <v>0</v>
      </c>
    </row>
    <row r="2029">
      <c r="A2029" t="n">
        <v>201609</v>
      </c>
      <c r="B2029" t="n">
        <v>59</v>
      </c>
      <c r="C2029" t="inlineStr">
        <is>
          <t>POS</t>
        </is>
      </c>
      <c r="D2029" t="inlineStr">
        <is>
          <t>Mỹ</t>
        </is>
      </c>
      <c r="E2029" t="inlineStr">
        <is>
          <t>TV &amp; Video</t>
        </is>
      </c>
      <c r="F2029" t="n">
        <v>845.95</v>
      </c>
      <c r="G2029" t="n">
        <v>0</v>
      </c>
    </row>
    <row r="2030">
      <c r="A2030" t="n">
        <v>201609</v>
      </c>
      <c r="B2030" t="n">
        <v>61</v>
      </c>
      <c r="C2030" t="inlineStr">
        <is>
          <t>POS</t>
        </is>
      </c>
      <c r="D2030" t="inlineStr">
        <is>
          <t>Mỹ</t>
        </is>
      </c>
      <c r="E2030" t="inlineStr">
        <is>
          <t>Điện thoại</t>
        </is>
      </c>
      <c r="F2030" t="n">
        <v>2553.2</v>
      </c>
      <c r="G2030" t="n">
        <v>0</v>
      </c>
    </row>
    <row r="2031">
      <c r="A2031" t="n">
        <v>201609</v>
      </c>
      <c r="B2031" t="n">
        <v>61</v>
      </c>
      <c r="C2031" t="inlineStr">
        <is>
          <t>POS</t>
        </is>
      </c>
      <c r="D2031" t="inlineStr">
        <is>
          <t>Mỹ</t>
        </is>
      </c>
      <c r="E2031" t="inlineStr">
        <is>
          <t>Máy tính</t>
        </is>
      </c>
      <c r="F2031" t="n">
        <v>139</v>
      </c>
      <c r="G2031" t="n">
        <v>0</v>
      </c>
    </row>
    <row r="2032">
      <c r="A2032" t="n">
        <v>201609</v>
      </c>
      <c r="B2032" t="n">
        <v>61</v>
      </c>
      <c r="C2032" t="inlineStr">
        <is>
          <t>POS</t>
        </is>
      </c>
      <c r="D2032" t="inlineStr">
        <is>
          <t>Mỹ</t>
        </is>
      </c>
      <c r="E2032" t="inlineStr">
        <is>
          <t>Nhạc, phim, sách nói</t>
        </is>
      </c>
      <c r="F2032" t="n">
        <v>289.99</v>
      </c>
      <c r="G2032" t="n">
        <v>0</v>
      </c>
    </row>
    <row r="2033">
      <c r="A2033" t="n">
        <v>201609</v>
      </c>
      <c r="B2033" t="n">
        <v>61</v>
      </c>
      <c r="C2033" t="inlineStr">
        <is>
          <t>POS</t>
        </is>
      </c>
      <c r="D2033" t="inlineStr">
        <is>
          <t>Mỹ</t>
        </is>
      </c>
      <c r="E2033" t="inlineStr">
        <is>
          <t>TV &amp; Video</t>
        </is>
      </c>
      <c r="F2033" t="n">
        <v>143.4</v>
      </c>
      <c r="G2033" t="n">
        <v>0</v>
      </c>
    </row>
    <row r="2034">
      <c r="A2034" t="n">
        <v>201609</v>
      </c>
      <c r="B2034" t="n">
        <v>63</v>
      </c>
      <c r="C2034" t="inlineStr">
        <is>
          <t>POS</t>
        </is>
      </c>
      <c r="D2034" t="inlineStr">
        <is>
          <t>Mỹ</t>
        </is>
      </c>
      <c r="E2034" t="inlineStr">
        <is>
          <t>Máy ảnh</t>
        </is>
      </c>
      <c r="F2034" t="n">
        <v>2110.29</v>
      </c>
      <c r="G2034" t="n">
        <v>0</v>
      </c>
    </row>
    <row r="2035">
      <c r="A2035" t="n">
        <v>201609</v>
      </c>
      <c r="B2035" t="n">
        <v>63</v>
      </c>
      <c r="C2035" t="inlineStr">
        <is>
          <t>POS</t>
        </is>
      </c>
      <c r="D2035" t="inlineStr">
        <is>
          <t>Mỹ</t>
        </is>
      </c>
      <c r="E2035" t="inlineStr">
        <is>
          <t>Điện thoại</t>
        </is>
      </c>
      <c r="F2035" t="n">
        <v>2173.65</v>
      </c>
      <c r="G2035" t="n">
        <v>0</v>
      </c>
    </row>
    <row r="2036">
      <c r="A2036" t="n">
        <v>201609</v>
      </c>
      <c r="B2036" t="n">
        <v>63</v>
      </c>
      <c r="C2036" t="inlineStr">
        <is>
          <t>POS</t>
        </is>
      </c>
      <c r="D2036" t="inlineStr">
        <is>
          <t>Mỹ</t>
        </is>
      </c>
      <c r="E2036" t="inlineStr">
        <is>
          <t>Máy tính</t>
        </is>
      </c>
      <c r="F2036" t="n">
        <v>2481.3</v>
      </c>
      <c r="G2036" t="n">
        <v>0</v>
      </c>
    </row>
    <row r="2037">
      <c r="A2037" t="n">
        <v>201609</v>
      </c>
      <c r="B2037" t="n">
        <v>63</v>
      </c>
      <c r="C2037" t="inlineStr">
        <is>
          <t>POS</t>
        </is>
      </c>
      <c r="D2037" t="inlineStr">
        <is>
          <t>Mỹ</t>
        </is>
      </c>
      <c r="E2037" t="inlineStr">
        <is>
          <t>Gia dụng</t>
        </is>
      </c>
      <c r="F2037" t="n">
        <v>9515.129999999999</v>
      </c>
      <c r="G2037" t="n">
        <v>0</v>
      </c>
    </row>
    <row r="2038">
      <c r="A2038" t="n">
        <v>201609</v>
      </c>
      <c r="B2038" t="n">
        <v>63</v>
      </c>
      <c r="C2038" t="inlineStr">
        <is>
          <t>POS</t>
        </is>
      </c>
      <c r="D2038" t="inlineStr">
        <is>
          <t>Mỹ</t>
        </is>
      </c>
      <c r="E2038" t="inlineStr">
        <is>
          <t>Nhạc, phim, sách nói</t>
        </is>
      </c>
      <c r="F2038" t="n">
        <v>575.95</v>
      </c>
      <c r="G2038" t="n">
        <v>0</v>
      </c>
    </row>
    <row r="2039">
      <c r="A2039" t="n">
        <v>201609</v>
      </c>
      <c r="B2039" t="n">
        <v>63</v>
      </c>
      <c r="C2039" t="inlineStr">
        <is>
          <t>POS</t>
        </is>
      </c>
      <c r="D2039" t="inlineStr">
        <is>
          <t>Mỹ</t>
        </is>
      </c>
      <c r="E2039" t="inlineStr">
        <is>
          <t>TV &amp; Video</t>
        </is>
      </c>
      <c r="F2039" t="n">
        <v>1904.4</v>
      </c>
      <c r="G2039" t="n">
        <v>0</v>
      </c>
    </row>
    <row r="2040">
      <c r="A2040" t="n">
        <v>201609</v>
      </c>
      <c r="B2040" t="n">
        <v>64</v>
      </c>
      <c r="C2040" t="inlineStr">
        <is>
          <t>POS</t>
        </is>
      </c>
      <c r="D2040" t="inlineStr">
        <is>
          <t>Mỹ</t>
        </is>
      </c>
      <c r="E2040" t="inlineStr">
        <is>
          <t>Âm thanh</t>
        </is>
      </c>
      <c r="F2040" t="n">
        <v>499.98</v>
      </c>
      <c r="G2040" t="n">
        <v>0</v>
      </c>
    </row>
    <row r="2041">
      <c r="A2041" t="n">
        <v>201609</v>
      </c>
      <c r="B2041" t="n">
        <v>64</v>
      </c>
      <c r="C2041" t="inlineStr">
        <is>
          <t>POS</t>
        </is>
      </c>
      <c r="D2041" t="inlineStr">
        <is>
          <t>Mỹ</t>
        </is>
      </c>
      <c r="E2041" t="inlineStr">
        <is>
          <t>Máy ảnh</t>
        </is>
      </c>
      <c r="F2041" t="n">
        <v>241.2</v>
      </c>
      <c r="G2041" t="n">
        <v>0</v>
      </c>
    </row>
    <row r="2042">
      <c r="A2042" t="n">
        <v>201609</v>
      </c>
      <c r="B2042" t="n">
        <v>64</v>
      </c>
      <c r="C2042" t="inlineStr">
        <is>
          <t>POS</t>
        </is>
      </c>
      <c r="D2042" t="inlineStr">
        <is>
          <t>Mỹ</t>
        </is>
      </c>
      <c r="E2042" t="inlineStr">
        <is>
          <t>Điện thoại</t>
        </is>
      </c>
      <c r="F2042" t="n">
        <v>374.4</v>
      </c>
      <c r="G2042" t="n">
        <v>0</v>
      </c>
    </row>
    <row r="2043">
      <c r="A2043" t="n">
        <v>201609</v>
      </c>
      <c r="B2043" t="n">
        <v>64</v>
      </c>
      <c r="C2043" t="inlineStr">
        <is>
          <t>POS</t>
        </is>
      </c>
      <c r="D2043" t="inlineStr">
        <is>
          <t>Mỹ</t>
        </is>
      </c>
      <c r="E2043" t="inlineStr">
        <is>
          <t>Máy tính</t>
        </is>
      </c>
      <c r="F2043" t="n">
        <v>1499.7</v>
      </c>
      <c r="G2043" t="n">
        <v>0</v>
      </c>
    </row>
    <row r="2044">
      <c r="A2044" t="n">
        <v>201609</v>
      </c>
      <c r="B2044" t="n">
        <v>64</v>
      </c>
      <c r="C2044" t="inlineStr">
        <is>
          <t>POS</t>
        </is>
      </c>
      <c r="D2044" t="inlineStr">
        <is>
          <t>Mỹ</t>
        </is>
      </c>
      <c r="E2044" t="inlineStr">
        <is>
          <t>Gia dụng</t>
        </is>
      </c>
      <c r="F2044" t="n">
        <v>402.3</v>
      </c>
      <c r="G2044" t="n">
        <v>0</v>
      </c>
    </row>
    <row r="2045">
      <c r="A2045" t="n">
        <v>201609</v>
      </c>
      <c r="B2045" t="n">
        <v>64</v>
      </c>
      <c r="C2045" t="inlineStr">
        <is>
          <t>POS</t>
        </is>
      </c>
      <c r="D2045" t="inlineStr">
        <is>
          <t>Mỹ</t>
        </is>
      </c>
      <c r="E2045" t="inlineStr">
        <is>
          <t>TV &amp; Video</t>
        </is>
      </c>
      <c r="F2045" t="n">
        <v>2132.95</v>
      </c>
      <c r="G2045" t="n">
        <v>0</v>
      </c>
    </row>
    <row r="2046">
      <c r="A2046" t="n">
        <v>201609</v>
      </c>
      <c r="B2046" t="n">
        <v>65</v>
      </c>
      <c r="C2046" t="inlineStr">
        <is>
          <t>POS</t>
        </is>
      </c>
      <c r="D2046" t="inlineStr">
        <is>
          <t>Mỹ</t>
        </is>
      </c>
      <c r="E2046" t="inlineStr">
        <is>
          <t>Âm thanh</t>
        </is>
      </c>
      <c r="F2046" t="n">
        <v>3522.9</v>
      </c>
      <c r="G2046" t="n">
        <v>0</v>
      </c>
    </row>
    <row r="2047">
      <c r="A2047" t="n">
        <v>201609</v>
      </c>
      <c r="B2047" t="n">
        <v>65</v>
      </c>
      <c r="C2047" t="inlineStr">
        <is>
          <t>POS</t>
        </is>
      </c>
      <c r="D2047" t="inlineStr">
        <is>
          <t>Mỹ</t>
        </is>
      </c>
      <c r="E2047" t="inlineStr">
        <is>
          <t>Máy ảnh</t>
        </is>
      </c>
      <c r="F2047" t="n">
        <v>1445</v>
      </c>
      <c r="G2047" t="n">
        <v>0</v>
      </c>
    </row>
    <row r="2048">
      <c r="A2048" t="n">
        <v>201609</v>
      </c>
      <c r="B2048" t="n">
        <v>65</v>
      </c>
      <c r="C2048" t="inlineStr">
        <is>
          <t>POS</t>
        </is>
      </c>
      <c r="D2048" t="inlineStr">
        <is>
          <t>Mỹ</t>
        </is>
      </c>
      <c r="E2048" t="inlineStr">
        <is>
          <t>Điện thoại</t>
        </is>
      </c>
      <c r="F2048" t="n">
        <v>2020.45</v>
      </c>
      <c r="G2048" t="n">
        <v>0</v>
      </c>
    </row>
    <row r="2049">
      <c r="A2049" t="n">
        <v>201609</v>
      </c>
      <c r="B2049" t="n">
        <v>65</v>
      </c>
      <c r="C2049" t="inlineStr">
        <is>
          <t>POS</t>
        </is>
      </c>
      <c r="D2049" t="inlineStr">
        <is>
          <t>Mỹ</t>
        </is>
      </c>
      <c r="E2049" t="inlineStr">
        <is>
          <t>Máy tính</t>
        </is>
      </c>
      <c r="F2049" t="n">
        <v>7118.4</v>
      </c>
      <c r="G2049" t="n">
        <v>682.2</v>
      </c>
    </row>
    <row r="2050">
      <c r="A2050" t="n">
        <v>201609</v>
      </c>
      <c r="B2050" t="n">
        <v>65</v>
      </c>
      <c r="C2050" t="inlineStr">
        <is>
          <t>POS</t>
        </is>
      </c>
      <c r="D2050" t="inlineStr">
        <is>
          <t>Mỹ</t>
        </is>
      </c>
      <c r="E2050" t="inlineStr">
        <is>
          <t>Game &amp; Đồ chơi</t>
        </is>
      </c>
      <c r="F2050" t="n">
        <v>555.16</v>
      </c>
      <c r="G2050" t="n">
        <v>0</v>
      </c>
    </row>
    <row r="2051">
      <c r="A2051" t="n">
        <v>201609</v>
      </c>
      <c r="B2051" t="n">
        <v>65</v>
      </c>
      <c r="C2051" t="inlineStr">
        <is>
          <t>POS</t>
        </is>
      </c>
      <c r="D2051" t="inlineStr">
        <is>
          <t>Mỹ</t>
        </is>
      </c>
      <c r="E2051" t="inlineStr">
        <is>
          <t>Gia dụng</t>
        </is>
      </c>
      <c r="F2051" t="n">
        <v>3446.44</v>
      </c>
      <c r="G2051" t="n">
        <v>0</v>
      </c>
    </row>
    <row r="2052">
      <c r="A2052" t="n">
        <v>201609</v>
      </c>
      <c r="B2052" t="n">
        <v>65</v>
      </c>
      <c r="C2052" t="inlineStr">
        <is>
          <t>POS</t>
        </is>
      </c>
      <c r="D2052" t="inlineStr">
        <is>
          <t>Mỹ</t>
        </is>
      </c>
      <c r="E2052" t="inlineStr">
        <is>
          <t>Nhạc, phim, sách nói</t>
        </is>
      </c>
      <c r="F2052" t="n">
        <v>1254.71</v>
      </c>
      <c r="G2052" t="n">
        <v>0</v>
      </c>
    </row>
    <row r="2053">
      <c r="A2053" t="n">
        <v>201609</v>
      </c>
      <c r="B2053" t="n">
        <v>65</v>
      </c>
      <c r="C2053" t="inlineStr">
        <is>
          <t>POS</t>
        </is>
      </c>
      <c r="D2053" t="inlineStr">
        <is>
          <t>Mỹ</t>
        </is>
      </c>
      <c r="E2053" t="inlineStr">
        <is>
          <t>TV &amp; Video</t>
        </is>
      </c>
      <c r="F2053" t="n">
        <v>2917.2</v>
      </c>
      <c r="G2053" t="n">
        <v>0</v>
      </c>
    </row>
    <row r="2054">
      <c r="A2054" t="n">
        <v>201609</v>
      </c>
      <c r="B2054" t="n">
        <v>66</v>
      </c>
      <c r="C2054" t="inlineStr">
        <is>
          <t>POS</t>
        </is>
      </c>
      <c r="D2054" t="inlineStr">
        <is>
          <t>Mỹ</t>
        </is>
      </c>
      <c r="E2054" t="inlineStr">
        <is>
          <t>Âm thanh</t>
        </is>
      </c>
      <c r="F2054" t="n">
        <v>269.6</v>
      </c>
      <c r="G2054" t="n">
        <v>0</v>
      </c>
    </row>
    <row r="2055">
      <c r="A2055" t="n">
        <v>201609</v>
      </c>
      <c r="B2055" t="n">
        <v>66</v>
      </c>
      <c r="C2055" t="inlineStr">
        <is>
          <t>POS</t>
        </is>
      </c>
      <c r="D2055" t="inlineStr">
        <is>
          <t>Mỹ</t>
        </is>
      </c>
      <c r="E2055" t="inlineStr">
        <is>
          <t>Máy ảnh</t>
        </is>
      </c>
      <c r="F2055" t="n">
        <v>20086</v>
      </c>
      <c r="G2055" t="n">
        <v>0</v>
      </c>
    </row>
    <row r="2056">
      <c r="A2056" t="n">
        <v>201609</v>
      </c>
      <c r="B2056" t="n">
        <v>66</v>
      </c>
      <c r="C2056" t="inlineStr">
        <is>
          <t>POS</t>
        </is>
      </c>
      <c r="D2056" t="inlineStr">
        <is>
          <t>Mỹ</t>
        </is>
      </c>
      <c r="E2056" t="inlineStr">
        <is>
          <t>Điện thoại</t>
        </is>
      </c>
      <c r="F2056" t="n">
        <v>279.96</v>
      </c>
      <c r="G2056" t="n">
        <v>0</v>
      </c>
    </row>
    <row r="2057">
      <c r="A2057" t="n">
        <v>201609</v>
      </c>
      <c r="B2057" t="n">
        <v>66</v>
      </c>
      <c r="C2057" t="inlineStr">
        <is>
          <t>POS</t>
        </is>
      </c>
      <c r="D2057" t="inlineStr">
        <is>
          <t>Mỹ</t>
        </is>
      </c>
      <c r="E2057" t="inlineStr">
        <is>
          <t>Máy tính</t>
        </is>
      </c>
      <c r="F2057" t="n">
        <v>3488.4</v>
      </c>
      <c r="G2057" t="n">
        <v>3488.4</v>
      </c>
    </row>
    <row r="2058">
      <c r="A2058" t="n">
        <v>201609</v>
      </c>
      <c r="B2058" t="n">
        <v>66</v>
      </c>
      <c r="C2058" t="inlineStr">
        <is>
          <t>POS</t>
        </is>
      </c>
      <c r="D2058" t="inlineStr">
        <is>
          <t>Mỹ</t>
        </is>
      </c>
      <c r="E2058" t="inlineStr">
        <is>
          <t>Game &amp; Đồ chơi</t>
        </is>
      </c>
      <c r="F2058" t="n">
        <v>144</v>
      </c>
      <c r="G2058" t="n">
        <v>0</v>
      </c>
    </row>
    <row r="2059">
      <c r="A2059" t="n">
        <v>201609</v>
      </c>
      <c r="B2059" t="n">
        <v>66</v>
      </c>
      <c r="C2059" t="inlineStr">
        <is>
          <t>POS</t>
        </is>
      </c>
      <c r="D2059" t="inlineStr">
        <is>
          <t>Mỹ</t>
        </is>
      </c>
      <c r="E2059" t="inlineStr">
        <is>
          <t>Gia dụng</t>
        </is>
      </c>
      <c r="F2059" t="n">
        <v>1879.48</v>
      </c>
      <c r="G2059" t="n">
        <v>0</v>
      </c>
    </row>
    <row r="2060">
      <c r="A2060" t="n">
        <v>201609</v>
      </c>
      <c r="B2060" t="n">
        <v>66</v>
      </c>
      <c r="C2060" t="inlineStr">
        <is>
          <t>POS</t>
        </is>
      </c>
      <c r="D2060" t="inlineStr">
        <is>
          <t>Mỹ</t>
        </is>
      </c>
      <c r="E2060" t="inlineStr">
        <is>
          <t>Nhạc, phim, sách nói</t>
        </is>
      </c>
      <c r="F2060" t="n">
        <v>2898.87</v>
      </c>
      <c r="G2060" t="n">
        <v>0</v>
      </c>
    </row>
    <row r="2061">
      <c r="A2061" t="n">
        <v>201609</v>
      </c>
      <c r="B2061" t="n">
        <v>66</v>
      </c>
      <c r="C2061" t="inlineStr">
        <is>
          <t>POS</t>
        </is>
      </c>
      <c r="D2061" t="inlineStr">
        <is>
          <t>Mỹ</t>
        </is>
      </c>
      <c r="E2061" t="inlineStr">
        <is>
          <t>TV &amp; Video</t>
        </is>
      </c>
      <c r="F2061" t="n">
        <v>1809.98</v>
      </c>
      <c r="G2061" t="n">
        <v>0</v>
      </c>
    </row>
    <row r="2062">
      <c r="A2062" t="n">
        <v>201610</v>
      </c>
      <c r="B2062" t="n">
        <v>0</v>
      </c>
      <c r="C2062" t="inlineStr">
        <is>
          <t>ONLINE</t>
        </is>
      </c>
      <c r="D2062" t="inlineStr">
        <is>
          <t>Online</t>
        </is>
      </c>
      <c r="E2062" t="inlineStr">
        <is>
          <t>Âm thanh</t>
        </is>
      </c>
      <c r="F2062" t="n">
        <v>3202.81</v>
      </c>
      <c r="G2062" t="n">
        <v>0</v>
      </c>
    </row>
    <row r="2063">
      <c r="A2063" t="n">
        <v>201610</v>
      </c>
      <c r="B2063" t="n">
        <v>0</v>
      </c>
      <c r="C2063" t="inlineStr">
        <is>
          <t>ONLINE</t>
        </is>
      </c>
      <c r="D2063" t="inlineStr">
        <is>
          <t>Online</t>
        </is>
      </c>
      <c r="E2063" t="inlineStr">
        <is>
          <t>Máy ảnh</t>
        </is>
      </c>
      <c r="F2063" t="n">
        <v>17752.78</v>
      </c>
      <c r="G2063" t="n">
        <v>0</v>
      </c>
    </row>
    <row r="2064">
      <c r="A2064" t="n">
        <v>201610</v>
      </c>
      <c r="B2064" t="n">
        <v>0</v>
      </c>
      <c r="C2064" t="inlineStr">
        <is>
          <t>ONLINE</t>
        </is>
      </c>
      <c r="D2064" t="inlineStr">
        <is>
          <t>Online</t>
        </is>
      </c>
      <c r="E2064" t="inlineStr">
        <is>
          <t>Điện thoại</t>
        </is>
      </c>
      <c r="F2064" t="n">
        <v>7519.47</v>
      </c>
      <c r="G2064" t="n">
        <v>802</v>
      </c>
    </row>
    <row r="2065">
      <c r="A2065" t="n">
        <v>201610</v>
      </c>
      <c r="B2065" t="n">
        <v>0</v>
      </c>
      <c r="C2065" t="inlineStr">
        <is>
          <t>ONLINE</t>
        </is>
      </c>
      <c r="D2065" t="inlineStr">
        <is>
          <t>Online</t>
        </is>
      </c>
      <c r="E2065" t="inlineStr">
        <is>
          <t>Máy tính</t>
        </is>
      </c>
      <c r="F2065" t="n">
        <v>27498.41</v>
      </c>
      <c r="G2065" t="n">
        <v>1411.9</v>
      </c>
    </row>
    <row r="2066">
      <c r="A2066" t="n">
        <v>201610</v>
      </c>
      <c r="B2066" t="n">
        <v>0</v>
      </c>
      <c r="C2066" t="inlineStr">
        <is>
          <t>ONLINE</t>
        </is>
      </c>
      <c r="D2066" t="inlineStr">
        <is>
          <t>Online</t>
        </is>
      </c>
      <c r="E2066" t="inlineStr">
        <is>
          <t>Game &amp; Đồ chơi</t>
        </is>
      </c>
      <c r="F2066" t="n">
        <v>992.34</v>
      </c>
      <c r="G2066" t="n">
        <v>0</v>
      </c>
    </row>
    <row r="2067">
      <c r="A2067" t="n">
        <v>201610</v>
      </c>
      <c r="B2067" t="n">
        <v>0</v>
      </c>
      <c r="C2067" t="inlineStr">
        <is>
          <t>ONLINE</t>
        </is>
      </c>
      <c r="D2067" t="inlineStr">
        <is>
          <t>Online</t>
        </is>
      </c>
      <c r="E2067" t="inlineStr">
        <is>
          <t>Gia dụng</t>
        </is>
      </c>
      <c r="F2067" t="n">
        <v>61235.34</v>
      </c>
      <c r="G2067" t="n">
        <v>3510</v>
      </c>
    </row>
    <row r="2068">
      <c r="A2068" t="n">
        <v>201610</v>
      </c>
      <c r="B2068" t="n">
        <v>0</v>
      </c>
      <c r="C2068" t="inlineStr">
        <is>
          <t>ONLINE</t>
        </is>
      </c>
      <c r="D2068" t="inlineStr">
        <is>
          <t>Online</t>
        </is>
      </c>
      <c r="E2068" t="inlineStr">
        <is>
          <t>Nhạc, phim, sách nói</t>
        </is>
      </c>
      <c r="F2068" t="n">
        <v>6045.66</v>
      </c>
      <c r="G2068" t="n">
        <v>1079.94</v>
      </c>
    </row>
    <row r="2069">
      <c r="A2069" t="n">
        <v>201610</v>
      </c>
      <c r="B2069" t="n">
        <v>0</v>
      </c>
      <c r="C2069" t="inlineStr">
        <is>
          <t>ONLINE</t>
        </is>
      </c>
      <c r="D2069" t="inlineStr">
        <is>
          <t>Online</t>
        </is>
      </c>
      <c r="E2069" t="inlineStr">
        <is>
          <t>TV &amp; Video</t>
        </is>
      </c>
      <c r="F2069" t="n">
        <v>12509.47</v>
      </c>
      <c r="G2069" t="n">
        <v>350.7</v>
      </c>
    </row>
    <row r="2070">
      <c r="A2070" t="n">
        <v>201610</v>
      </c>
      <c r="B2070" t="n">
        <v>4</v>
      </c>
      <c r="C2070" t="inlineStr">
        <is>
          <t>POS</t>
        </is>
      </c>
      <c r="D2070" t="inlineStr">
        <is>
          <t>Úc</t>
        </is>
      </c>
      <c r="E2070" t="inlineStr">
        <is>
          <t>Âm thanh</t>
        </is>
      </c>
      <c r="F2070" t="n">
        <v>67.40000000000001</v>
      </c>
      <c r="G2070" t="n">
        <v>0</v>
      </c>
    </row>
    <row r="2071">
      <c r="A2071" t="n">
        <v>201610</v>
      </c>
      <c r="B2071" t="n">
        <v>4</v>
      </c>
      <c r="C2071" t="inlineStr">
        <is>
          <t>POS</t>
        </is>
      </c>
      <c r="D2071" t="inlineStr">
        <is>
          <t>Úc</t>
        </is>
      </c>
      <c r="E2071" t="inlineStr">
        <is>
          <t>Máy ảnh</t>
        </is>
      </c>
      <c r="F2071" t="n">
        <v>190</v>
      </c>
      <c r="G2071" t="n">
        <v>0</v>
      </c>
    </row>
    <row r="2072">
      <c r="A2072" t="n">
        <v>201610</v>
      </c>
      <c r="B2072" t="n">
        <v>4</v>
      </c>
      <c r="C2072" t="inlineStr">
        <is>
          <t>POS</t>
        </is>
      </c>
      <c r="D2072" t="inlineStr">
        <is>
          <t>Úc</t>
        </is>
      </c>
      <c r="E2072" t="inlineStr">
        <is>
          <t>Nhạc, phim, sách nói</t>
        </is>
      </c>
      <c r="F2072" t="n">
        <v>659.9400000000001</v>
      </c>
      <c r="G2072" t="n">
        <v>0</v>
      </c>
    </row>
    <row r="2073">
      <c r="A2073" t="n">
        <v>201610</v>
      </c>
      <c r="B2073" t="n">
        <v>5</v>
      </c>
      <c r="C2073" t="inlineStr">
        <is>
          <t>POS</t>
        </is>
      </c>
      <c r="D2073" t="inlineStr">
        <is>
          <t>Úc</t>
        </is>
      </c>
      <c r="E2073" t="inlineStr">
        <is>
          <t>Âm thanh</t>
        </is>
      </c>
      <c r="F2073" t="n">
        <v>47.95</v>
      </c>
      <c r="G2073" t="n">
        <v>0</v>
      </c>
    </row>
    <row r="2074">
      <c r="A2074" t="n">
        <v>201610</v>
      </c>
      <c r="B2074" t="n">
        <v>5</v>
      </c>
      <c r="C2074" t="inlineStr">
        <is>
          <t>POS</t>
        </is>
      </c>
      <c r="D2074" t="inlineStr">
        <is>
          <t>Úc</t>
        </is>
      </c>
      <c r="E2074" t="inlineStr">
        <is>
          <t>Điện thoại</t>
        </is>
      </c>
      <c r="F2074" t="n">
        <v>199</v>
      </c>
      <c r="G2074" t="n">
        <v>0</v>
      </c>
    </row>
    <row r="2075">
      <c r="A2075" t="n">
        <v>201610</v>
      </c>
      <c r="B2075" t="n">
        <v>5</v>
      </c>
      <c r="C2075" t="inlineStr">
        <is>
          <t>POS</t>
        </is>
      </c>
      <c r="D2075" t="inlineStr">
        <is>
          <t>Úc</t>
        </is>
      </c>
      <c r="E2075" t="inlineStr">
        <is>
          <t>Máy tính</t>
        </is>
      </c>
      <c r="F2075" t="n">
        <v>1596</v>
      </c>
      <c r="G2075" t="n">
        <v>0</v>
      </c>
    </row>
    <row r="2076">
      <c r="A2076" t="n">
        <v>201610</v>
      </c>
      <c r="B2076" t="n">
        <v>5</v>
      </c>
      <c r="C2076" t="inlineStr">
        <is>
          <t>POS</t>
        </is>
      </c>
      <c r="D2076" t="inlineStr">
        <is>
          <t>Úc</t>
        </is>
      </c>
      <c r="E2076" t="inlineStr">
        <is>
          <t>Game &amp; Đồ chơi</t>
        </is>
      </c>
      <c r="F2076" t="n">
        <v>218</v>
      </c>
      <c r="G2076" t="n">
        <v>0</v>
      </c>
    </row>
    <row r="2077">
      <c r="A2077" t="n">
        <v>201610</v>
      </c>
      <c r="B2077" t="n">
        <v>5</v>
      </c>
      <c r="C2077" t="inlineStr">
        <is>
          <t>POS</t>
        </is>
      </c>
      <c r="D2077" t="inlineStr">
        <is>
          <t>Úc</t>
        </is>
      </c>
      <c r="E2077" t="inlineStr">
        <is>
          <t>Gia dụng</t>
        </is>
      </c>
      <c r="F2077" t="n">
        <v>3994.72</v>
      </c>
      <c r="G2077" t="n">
        <v>0</v>
      </c>
    </row>
    <row r="2078">
      <c r="A2078" t="n">
        <v>201610</v>
      </c>
      <c r="B2078" t="n">
        <v>5</v>
      </c>
      <c r="C2078" t="inlineStr">
        <is>
          <t>POS</t>
        </is>
      </c>
      <c r="D2078" t="inlineStr">
        <is>
          <t>Úc</t>
        </is>
      </c>
      <c r="E2078" t="inlineStr">
        <is>
          <t>Nhạc, phim, sách nói</t>
        </is>
      </c>
      <c r="F2078" t="n">
        <v>205.77</v>
      </c>
      <c r="G2078" t="n">
        <v>0</v>
      </c>
    </row>
    <row r="2079">
      <c r="A2079" t="n">
        <v>201610</v>
      </c>
      <c r="B2079" t="n">
        <v>5</v>
      </c>
      <c r="C2079" t="inlineStr">
        <is>
          <t>POS</t>
        </is>
      </c>
      <c r="D2079" t="inlineStr">
        <is>
          <t>Úc</t>
        </is>
      </c>
      <c r="E2079" t="inlineStr">
        <is>
          <t>TV &amp; Video</t>
        </is>
      </c>
      <c r="F2079" t="n">
        <v>179.8</v>
      </c>
      <c r="G2079" t="n">
        <v>0</v>
      </c>
    </row>
    <row r="2080">
      <c r="A2080" t="n">
        <v>201610</v>
      </c>
      <c r="B2080" t="n">
        <v>6</v>
      </c>
      <c r="C2080" t="inlineStr">
        <is>
          <t>POS</t>
        </is>
      </c>
      <c r="D2080" t="inlineStr">
        <is>
          <t>Úc</t>
        </is>
      </c>
      <c r="E2080" t="inlineStr">
        <is>
          <t>Âm thanh</t>
        </is>
      </c>
      <c r="F2080" t="n">
        <v>405.47</v>
      </c>
      <c r="G2080" t="n">
        <v>0</v>
      </c>
    </row>
    <row r="2081">
      <c r="A2081" t="n">
        <v>201610</v>
      </c>
      <c r="B2081" t="n">
        <v>6</v>
      </c>
      <c r="C2081" t="inlineStr">
        <is>
          <t>POS</t>
        </is>
      </c>
      <c r="D2081" t="inlineStr">
        <is>
          <t>Úc</t>
        </is>
      </c>
      <c r="E2081" t="inlineStr">
        <is>
          <t>Điện thoại</t>
        </is>
      </c>
      <c r="F2081" t="n">
        <v>2051</v>
      </c>
      <c r="G2081" t="n">
        <v>0</v>
      </c>
    </row>
    <row r="2082">
      <c r="A2082" t="n">
        <v>201610</v>
      </c>
      <c r="B2082" t="n">
        <v>6</v>
      </c>
      <c r="C2082" t="inlineStr">
        <is>
          <t>POS</t>
        </is>
      </c>
      <c r="D2082" t="inlineStr">
        <is>
          <t>Úc</t>
        </is>
      </c>
      <c r="E2082" t="inlineStr">
        <is>
          <t>Máy tính</t>
        </is>
      </c>
      <c r="F2082" t="n">
        <v>985.85</v>
      </c>
      <c r="G2082" t="n">
        <v>0</v>
      </c>
    </row>
    <row r="2083">
      <c r="A2083" t="n">
        <v>201610</v>
      </c>
      <c r="B2083" t="n">
        <v>6</v>
      </c>
      <c r="C2083" t="inlineStr">
        <is>
          <t>POS</t>
        </is>
      </c>
      <c r="D2083" t="inlineStr">
        <is>
          <t>Úc</t>
        </is>
      </c>
      <c r="E2083" t="inlineStr">
        <is>
          <t>Game &amp; Đồ chơi</t>
        </is>
      </c>
      <c r="F2083" t="n">
        <v>13.98</v>
      </c>
      <c r="G2083" t="n">
        <v>0</v>
      </c>
    </row>
    <row r="2084">
      <c r="A2084" t="n">
        <v>201610</v>
      </c>
      <c r="B2084" t="n">
        <v>6</v>
      </c>
      <c r="C2084" t="inlineStr">
        <is>
          <t>POS</t>
        </is>
      </c>
      <c r="D2084" t="inlineStr">
        <is>
          <t>Úc</t>
        </is>
      </c>
      <c r="E2084" t="inlineStr">
        <is>
          <t>Gia dụng</t>
        </is>
      </c>
      <c r="F2084" t="n">
        <v>73.66</v>
      </c>
      <c r="G2084" t="n">
        <v>0</v>
      </c>
    </row>
    <row r="2085">
      <c r="A2085" t="n">
        <v>201610</v>
      </c>
      <c r="B2085" t="n">
        <v>8</v>
      </c>
      <c r="C2085" t="inlineStr">
        <is>
          <t>POS</t>
        </is>
      </c>
      <c r="D2085" t="inlineStr">
        <is>
          <t>Canada</t>
        </is>
      </c>
      <c r="E2085" t="inlineStr">
        <is>
          <t>Máy ảnh</t>
        </is>
      </c>
      <c r="F2085" t="n">
        <v>3729</v>
      </c>
      <c r="G2085" t="n">
        <v>231</v>
      </c>
    </row>
    <row r="2086">
      <c r="A2086" t="n">
        <v>201610</v>
      </c>
      <c r="B2086" t="n">
        <v>8</v>
      </c>
      <c r="C2086" t="inlineStr">
        <is>
          <t>POS</t>
        </is>
      </c>
      <c r="D2086" t="inlineStr">
        <is>
          <t>Canada</t>
        </is>
      </c>
      <c r="E2086" t="inlineStr">
        <is>
          <t>Điện thoại</t>
        </is>
      </c>
      <c r="F2086" t="n">
        <v>33.98</v>
      </c>
      <c r="G2086" t="n">
        <v>0</v>
      </c>
    </row>
    <row r="2087">
      <c r="A2087" t="n">
        <v>201610</v>
      </c>
      <c r="B2087" t="n">
        <v>8</v>
      </c>
      <c r="C2087" t="inlineStr">
        <is>
          <t>POS</t>
        </is>
      </c>
      <c r="D2087" t="inlineStr">
        <is>
          <t>Canada</t>
        </is>
      </c>
      <c r="E2087" t="inlineStr">
        <is>
          <t>Máy tính</t>
        </is>
      </c>
      <c r="F2087" t="n">
        <v>960</v>
      </c>
      <c r="G2087" t="n">
        <v>0</v>
      </c>
    </row>
    <row r="2088">
      <c r="A2088" t="n">
        <v>201610</v>
      </c>
      <c r="B2088" t="n">
        <v>8</v>
      </c>
      <c r="C2088" t="inlineStr">
        <is>
          <t>POS</t>
        </is>
      </c>
      <c r="D2088" t="inlineStr">
        <is>
          <t>Canada</t>
        </is>
      </c>
      <c r="E2088" t="inlineStr">
        <is>
          <t>Gia dụng</t>
        </is>
      </c>
      <c r="F2088" t="n">
        <v>27768.98</v>
      </c>
      <c r="G2088" t="n">
        <v>0</v>
      </c>
    </row>
    <row r="2089">
      <c r="A2089" t="n">
        <v>201610</v>
      </c>
      <c r="B2089" t="n">
        <v>8</v>
      </c>
      <c r="C2089" t="inlineStr">
        <is>
          <t>POS</t>
        </is>
      </c>
      <c r="D2089" t="inlineStr">
        <is>
          <t>Canada</t>
        </is>
      </c>
      <c r="E2089" t="inlineStr">
        <is>
          <t>Nhạc, phim, sách nói</t>
        </is>
      </c>
      <c r="F2089" t="n">
        <v>259.99</v>
      </c>
      <c r="G2089" t="n">
        <v>0</v>
      </c>
    </row>
    <row r="2090">
      <c r="A2090" t="n">
        <v>201610</v>
      </c>
      <c r="B2090" t="n">
        <v>8</v>
      </c>
      <c r="C2090" t="inlineStr">
        <is>
          <t>POS</t>
        </is>
      </c>
      <c r="D2090" t="inlineStr">
        <is>
          <t>Canada</t>
        </is>
      </c>
      <c r="E2090" t="inlineStr">
        <is>
          <t>TV &amp; Video</t>
        </is>
      </c>
      <c r="F2090" t="n">
        <v>1434</v>
      </c>
      <c r="G2090" t="n">
        <v>0</v>
      </c>
    </row>
    <row r="2091">
      <c r="A2091" t="n">
        <v>201610</v>
      </c>
      <c r="B2091" t="n">
        <v>9</v>
      </c>
      <c r="C2091" t="inlineStr">
        <is>
          <t>POS</t>
        </is>
      </c>
      <c r="D2091" t="inlineStr">
        <is>
          <t>Canada</t>
        </is>
      </c>
      <c r="E2091" t="inlineStr">
        <is>
          <t>Âm thanh</t>
        </is>
      </c>
      <c r="F2091" t="n">
        <v>1833.6</v>
      </c>
      <c r="G2091" t="n">
        <v>0</v>
      </c>
    </row>
    <row r="2092">
      <c r="A2092" t="n">
        <v>201610</v>
      </c>
      <c r="B2092" t="n">
        <v>9</v>
      </c>
      <c r="C2092" t="inlineStr">
        <is>
          <t>POS</t>
        </is>
      </c>
      <c r="D2092" t="inlineStr">
        <is>
          <t>Canada</t>
        </is>
      </c>
      <c r="E2092" t="inlineStr">
        <is>
          <t>Máy ảnh</t>
        </is>
      </c>
      <c r="F2092" t="n">
        <v>44.97</v>
      </c>
      <c r="G2092" t="n">
        <v>0</v>
      </c>
    </row>
    <row r="2093">
      <c r="A2093" t="n">
        <v>201610</v>
      </c>
      <c r="B2093" t="n">
        <v>9</v>
      </c>
      <c r="C2093" t="inlineStr">
        <is>
          <t>POS</t>
        </is>
      </c>
      <c r="D2093" t="inlineStr">
        <is>
          <t>Canada</t>
        </is>
      </c>
      <c r="E2093" t="inlineStr">
        <is>
          <t>Điện thoại</t>
        </is>
      </c>
      <c r="F2093" t="n">
        <v>801</v>
      </c>
      <c r="G2093" t="n">
        <v>0</v>
      </c>
    </row>
    <row r="2094">
      <c r="A2094" t="n">
        <v>201610</v>
      </c>
      <c r="B2094" t="n">
        <v>9</v>
      </c>
      <c r="C2094" t="inlineStr">
        <is>
          <t>POS</t>
        </is>
      </c>
      <c r="D2094" t="inlineStr">
        <is>
          <t>Canada</t>
        </is>
      </c>
      <c r="E2094" t="inlineStr">
        <is>
          <t>Máy tính</t>
        </is>
      </c>
      <c r="F2094" t="n">
        <v>1349.5</v>
      </c>
      <c r="G2094" t="n">
        <v>0</v>
      </c>
    </row>
    <row r="2095">
      <c r="A2095" t="n">
        <v>201610</v>
      </c>
      <c r="B2095" t="n">
        <v>9</v>
      </c>
      <c r="C2095" t="inlineStr">
        <is>
          <t>POS</t>
        </is>
      </c>
      <c r="D2095" t="inlineStr">
        <is>
          <t>Canada</t>
        </is>
      </c>
      <c r="E2095" t="inlineStr">
        <is>
          <t>Game &amp; Đồ chơi</t>
        </is>
      </c>
      <c r="F2095" t="n">
        <v>546.91</v>
      </c>
      <c r="G2095" t="n">
        <v>0</v>
      </c>
    </row>
    <row r="2096">
      <c r="A2096" t="n">
        <v>201610</v>
      </c>
      <c r="B2096" t="n">
        <v>9</v>
      </c>
      <c r="C2096" t="inlineStr">
        <is>
          <t>POS</t>
        </is>
      </c>
      <c r="D2096" t="inlineStr">
        <is>
          <t>Canada</t>
        </is>
      </c>
      <c r="E2096" t="inlineStr">
        <is>
          <t>Gia dụng</t>
        </is>
      </c>
      <c r="F2096" t="n">
        <v>10086.02</v>
      </c>
      <c r="G2096" t="n">
        <v>0</v>
      </c>
    </row>
    <row r="2097">
      <c r="A2097" t="n">
        <v>201610</v>
      </c>
      <c r="B2097" t="n">
        <v>9</v>
      </c>
      <c r="C2097" t="inlineStr">
        <is>
          <t>POS</t>
        </is>
      </c>
      <c r="D2097" t="inlineStr">
        <is>
          <t>Canada</t>
        </is>
      </c>
      <c r="E2097" t="inlineStr">
        <is>
          <t>Nhạc, phim, sách nói</t>
        </is>
      </c>
      <c r="F2097" t="n">
        <v>3466</v>
      </c>
      <c r="G2097" t="n">
        <v>0</v>
      </c>
    </row>
    <row r="2098">
      <c r="A2098" t="n">
        <v>201610</v>
      </c>
      <c r="B2098" t="n">
        <v>9</v>
      </c>
      <c r="C2098" t="inlineStr">
        <is>
          <t>POS</t>
        </is>
      </c>
      <c r="D2098" t="inlineStr">
        <is>
          <t>Canada</t>
        </is>
      </c>
      <c r="E2098" t="inlineStr">
        <is>
          <t>TV &amp; Video</t>
        </is>
      </c>
      <c r="F2098" t="n">
        <v>6421.59</v>
      </c>
      <c r="G2098" t="n">
        <v>600.1</v>
      </c>
    </row>
    <row r="2099">
      <c r="A2099" t="n">
        <v>201610</v>
      </c>
      <c r="B2099" t="n">
        <v>10</v>
      </c>
      <c r="C2099" t="inlineStr">
        <is>
          <t>POS</t>
        </is>
      </c>
      <c r="D2099" t="inlineStr">
        <is>
          <t>Canada</t>
        </is>
      </c>
      <c r="E2099" t="inlineStr">
        <is>
          <t>Máy ảnh</t>
        </is>
      </c>
      <c r="F2099" t="n">
        <v>566.99</v>
      </c>
      <c r="G2099" t="n">
        <v>0</v>
      </c>
    </row>
    <row r="2100">
      <c r="A2100" t="n">
        <v>201610</v>
      </c>
      <c r="B2100" t="n">
        <v>10</v>
      </c>
      <c r="C2100" t="inlineStr">
        <is>
          <t>POS</t>
        </is>
      </c>
      <c r="D2100" t="inlineStr">
        <is>
          <t>Canada</t>
        </is>
      </c>
      <c r="E2100" t="inlineStr">
        <is>
          <t>Máy tính</t>
        </is>
      </c>
      <c r="F2100" t="n">
        <v>1521.89</v>
      </c>
      <c r="G2100" t="n">
        <v>326</v>
      </c>
    </row>
    <row r="2101">
      <c r="A2101" t="n">
        <v>201610</v>
      </c>
      <c r="B2101" t="n">
        <v>10</v>
      </c>
      <c r="C2101" t="inlineStr">
        <is>
          <t>POS</t>
        </is>
      </c>
      <c r="D2101" t="inlineStr">
        <is>
          <t>Canada</t>
        </is>
      </c>
      <c r="E2101" t="inlineStr">
        <is>
          <t>Game &amp; Đồ chơi</t>
        </is>
      </c>
      <c r="F2101" t="n">
        <v>160.34</v>
      </c>
      <c r="G2101" t="n">
        <v>0</v>
      </c>
    </row>
    <row r="2102">
      <c r="A2102" t="n">
        <v>201610</v>
      </c>
      <c r="B2102" t="n">
        <v>10</v>
      </c>
      <c r="C2102" t="inlineStr">
        <is>
          <t>POS</t>
        </is>
      </c>
      <c r="D2102" t="inlineStr">
        <is>
          <t>Canada</t>
        </is>
      </c>
      <c r="E2102" t="inlineStr">
        <is>
          <t>Nhạc, phim, sách nói</t>
        </is>
      </c>
      <c r="F2102" t="n">
        <v>673.96</v>
      </c>
      <c r="G2102" t="n">
        <v>0</v>
      </c>
    </row>
    <row r="2103">
      <c r="A2103" t="n">
        <v>201610</v>
      </c>
      <c r="B2103" t="n">
        <v>10</v>
      </c>
      <c r="C2103" t="inlineStr">
        <is>
          <t>POS</t>
        </is>
      </c>
      <c r="D2103" t="inlineStr">
        <is>
          <t>Canada</t>
        </is>
      </c>
      <c r="E2103" t="inlineStr">
        <is>
          <t>TV &amp; Video</t>
        </is>
      </c>
      <c r="F2103" t="n">
        <v>907.95</v>
      </c>
      <c r="G2103" t="n">
        <v>0</v>
      </c>
    </row>
    <row r="2104">
      <c r="A2104" t="n">
        <v>201610</v>
      </c>
      <c r="B2104" t="n">
        <v>14</v>
      </c>
      <c r="C2104" t="inlineStr">
        <is>
          <t>POS</t>
        </is>
      </c>
      <c r="D2104" t="inlineStr">
        <is>
          <t>Pháp</t>
        </is>
      </c>
      <c r="E2104" t="inlineStr">
        <is>
          <t>Âm thanh</t>
        </is>
      </c>
      <c r="F2104" t="n">
        <v>362</v>
      </c>
      <c r="G2104" t="n">
        <v>0</v>
      </c>
    </row>
    <row r="2105">
      <c r="A2105" t="n">
        <v>201610</v>
      </c>
      <c r="B2105" t="n">
        <v>14</v>
      </c>
      <c r="C2105" t="inlineStr">
        <is>
          <t>POS</t>
        </is>
      </c>
      <c r="D2105" t="inlineStr">
        <is>
          <t>Pháp</t>
        </is>
      </c>
      <c r="E2105" t="inlineStr">
        <is>
          <t>Điện thoại</t>
        </is>
      </c>
      <c r="F2105" t="n">
        <v>38.97</v>
      </c>
      <c r="G2105" t="n">
        <v>0</v>
      </c>
    </row>
    <row r="2106">
      <c r="A2106" t="n">
        <v>201610</v>
      </c>
      <c r="B2106" t="n">
        <v>14</v>
      </c>
      <c r="C2106" t="inlineStr">
        <is>
          <t>POS</t>
        </is>
      </c>
      <c r="D2106" t="inlineStr">
        <is>
          <t>Pháp</t>
        </is>
      </c>
      <c r="E2106" t="inlineStr">
        <is>
          <t>Máy tính</t>
        </is>
      </c>
      <c r="F2106" t="n">
        <v>10392</v>
      </c>
      <c r="G2106" t="n">
        <v>0</v>
      </c>
    </row>
    <row r="2107">
      <c r="A2107" t="n">
        <v>201610</v>
      </c>
      <c r="B2107" t="n">
        <v>14</v>
      </c>
      <c r="C2107" t="inlineStr">
        <is>
          <t>POS</t>
        </is>
      </c>
      <c r="D2107" t="inlineStr">
        <is>
          <t>Pháp</t>
        </is>
      </c>
      <c r="E2107" t="inlineStr">
        <is>
          <t>Game &amp; Đồ chơi</t>
        </is>
      </c>
      <c r="F2107" t="n">
        <v>64</v>
      </c>
      <c r="G2107" t="n">
        <v>0</v>
      </c>
    </row>
    <row r="2108">
      <c r="A2108" t="n">
        <v>201610</v>
      </c>
      <c r="B2108" t="n">
        <v>14</v>
      </c>
      <c r="C2108" t="inlineStr">
        <is>
          <t>POS</t>
        </is>
      </c>
      <c r="D2108" t="inlineStr">
        <is>
          <t>Pháp</t>
        </is>
      </c>
      <c r="E2108" t="inlineStr">
        <is>
          <t>Gia dụng</t>
        </is>
      </c>
      <c r="F2108" t="n">
        <v>189.98</v>
      </c>
      <c r="G2108" t="n">
        <v>0</v>
      </c>
    </row>
    <row r="2109">
      <c r="A2109" t="n">
        <v>201610</v>
      </c>
      <c r="B2109" t="n">
        <v>14</v>
      </c>
      <c r="C2109" t="inlineStr">
        <is>
          <t>POS</t>
        </is>
      </c>
      <c r="D2109" t="inlineStr">
        <is>
          <t>Pháp</t>
        </is>
      </c>
      <c r="E2109" t="inlineStr">
        <is>
          <t>Nhạc, phim, sách nói</t>
        </is>
      </c>
      <c r="F2109" t="n">
        <v>143.92</v>
      </c>
      <c r="G2109" t="n">
        <v>0</v>
      </c>
    </row>
    <row r="2110">
      <c r="A2110" t="n">
        <v>201610</v>
      </c>
      <c r="B2110" t="n">
        <v>14</v>
      </c>
      <c r="C2110" t="inlineStr">
        <is>
          <t>POS</t>
        </is>
      </c>
      <c r="D2110" t="inlineStr">
        <is>
          <t>Pháp</t>
        </is>
      </c>
      <c r="E2110" t="inlineStr">
        <is>
          <t>TV &amp; Video</t>
        </is>
      </c>
      <c r="F2110" t="n">
        <v>2097</v>
      </c>
      <c r="G2110" t="n">
        <v>0</v>
      </c>
    </row>
    <row r="2111">
      <c r="A2111" t="n">
        <v>201610</v>
      </c>
      <c r="B2111" t="n">
        <v>15</v>
      </c>
      <c r="C2111" t="inlineStr">
        <is>
          <t>POS</t>
        </is>
      </c>
      <c r="D2111" t="inlineStr">
        <is>
          <t>Pháp</t>
        </is>
      </c>
      <c r="E2111" t="inlineStr">
        <is>
          <t>Máy ảnh</t>
        </is>
      </c>
      <c r="F2111" t="n">
        <v>850</v>
      </c>
      <c r="G2111" t="n">
        <v>0</v>
      </c>
    </row>
    <row r="2112">
      <c r="A2112" t="n">
        <v>201610</v>
      </c>
      <c r="B2112" t="n">
        <v>15</v>
      </c>
      <c r="C2112" t="inlineStr">
        <is>
          <t>POS</t>
        </is>
      </c>
      <c r="D2112" t="inlineStr">
        <is>
          <t>Pháp</t>
        </is>
      </c>
      <c r="E2112" t="inlineStr">
        <is>
          <t>Điện thoại</t>
        </is>
      </c>
      <c r="F2112" t="n">
        <v>897</v>
      </c>
      <c r="G2112" t="n">
        <v>0</v>
      </c>
    </row>
    <row r="2113">
      <c r="A2113" t="n">
        <v>201610</v>
      </c>
      <c r="B2113" t="n">
        <v>15</v>
      </c>
      <c r="C2113" t="inlineStr">
        <is>
          <t>POS</t>
        </is>
      </c>
      <c r="D2113" t="inlineStr">
        <is>
          <t>Pháp</t>
        </is>
      </c>
      <c r="E2113" t="inlineStr">
        <is>
          <t>Nhạc, phim, sách nói</t>
        </is>
      </c>
      <c r="F2113" t="n">
        <v>1095</v>
      </c>
      <c r="G2113" t="n">
        <v>0</v>
      </c>
    </row>
    <row r="2114">
      <c r="A2114" t="n">
        <v>201610</v>
      </c>
      <c r="B2114" t="n">
        <v>15</v>
      </c>
      <c r="C2114" t="inlineStr">
        <is>
          <t>POS</t>
        </is>
      </c>
      <c r="D2114" t="inlineStr">
        <is>
          <t>Pháp</t>
        </is>
      </c>
      <c r="E2114" t="inlineStr">
        <is>
          <t>TV &amp; Video</t>
        </is>
      </c>
      <c r="F2114" t="n">
        <v>4381.97</v>
      </c>
      <c r="G2114" t="n">
        <v>0</v>
      </c>
    </row>
    <row r="2115">
      <c r="A2115" t="n">
        <v>201610</v>
      </c>
      <c r="B2115" t="n">
        <v>17</v>
      </c>
      <c r="C2115" t="inlineStr">
        <is>
          <t>POS</t>
        </is>
      </c>
      <c r="D2115" t="inlineStr">
        <is>
          <t>Pháp</t>
        </is>
      </c>
      <c r="E2115" t="inlineStr">
        <is>
          <t>Gia dụng</t>
        </is>
      </c>
      <c r="F2115" t="n">
        <v>1582</v>
      </c>
      <c r="G2115" t="n">
        <v>0</v>
      </c>
    </row>
    <row r="2116">
      <c r="A2116" t="n">
        <v>201610</v>
      </c>
      <c r="B2116" t="n">
        <v>18</v>
      </c>
      <c r="C2116" t="inlineStr">
        <is>
          <t>POS</t>
        </is>
      </c>
      <c r="D2116" t="inlineStr">
        <is>
          <t>Pháp</t>
        </is>
      </c>
      <c r="E2116" t="inlineStr">
        <is>
          <t>Máy ảnh</t>
        </is>
      </c>
      <c r="F2116" t="n">
        <v>0</v>
      </c>
      <c r="G2116" t="n">
        <v>4680</v>
      </c>
    </row>
    <row r="2117">
      <c r="A2117" t="n">
        <v>201610</v>
      </c>
      <c r="B2117" t="n">
        <v>19</v>
      </c>
      <c r="C2117" t="inlineStr">
        <is>
          <t>POS</t>
        </is>
      </c>
      <c r="D2117" t="inlineStr">
        <is>
          <t>Đức</t>
        </is>
      </c>
      <c r="E2117" t="inlineStr">
        <is>
          <t>Âm thanh</t>
        </is>
      </c>
      <c r="F2117" t="n">
        <v>299.98</v>
      </c>
      <c r="G2117" t="n">
        <v>0</v>
      </c>
    </row>
    <row r="2118">
      <c r="A2118" t="n">
        <v>201610</v>
      </c>
      <c r="B2118" t="n">
        <v>19</v>
      </c>
      <c r="C2118" t="inlineStr">
        <is>
          <t>POS</t>
        </is>
      </c>
      <c r="D2118" t="inlineStr">
        <is>
          <t>Đức</t>
        </is>
      </c>
      <c r="E2118" t="inlineStr">
        <is>
          <t>Máy ảnh</t>
        </is>
      </c>
      <c r="F2118" t="n">
        <v>2416</v>
      </c>
      <c r="G2118" t="n">
        <v>0</v>
      </c>
    </row>
    <row r="2119">
      <c r="A2119" t="n">
        <v>201610</v>
      </c>
      <c r="B2119" t="n">
        <v>19</v>
      </c>
      <c r="C2119" t="inlineStr">
        <is>
          <t>POS</t>
        </is>
      </c>
      <c r="D2119" t="inlineStr">
        <is>
          <t>Đức</t>
        </is>
      </c>
      <c r="E2119" t="inlineStr">
        <is>
          <t>Máy tính</t>
        </is>
      </c>
      <c r="F2119" t="n">
        <v>5590</v>
      </c>
      <c r="G2119" t="n">
        <v>0</v>
      </c>
    </row>
    <row r="2120">
      <c r="A2120" t="n">
        <v>201610</v>
      </c>
      <c r="B2120" t="n">
        <v>19</v>
      </c>
      <c r="C2120" t="inlineStr">
        <is>
          <t>POS</t>
        </is>
      </c>
      <c r="D2120" t="inlineStr">
        <is>
          <t>Đức</t>
        </is>
      </c>
      <c r="E2120" t="inlineStr">
        <is>
          <t>Gia dụng</t>
        </is>
      </c>
      <c r="F2120" t="n">
        <v>0</v>
      </c>
      <c r="G2120" t="n">
        <v>257.5</v>
      </c>
    </row>
    <row r="2121">
      <c r="A2121" t="n">
        <v>201610</v>
      </c>
      <c r="B2121" t="n">
        <v>19</v>
      </c>
      <c r="C2121" t="inlineStr">
        <is>
          <t>POS</t>
        </is>
      </c>
      <c r="D2121" t="inlineStr">
        <is>
          <t>Đức</t>
        </is>
      </c>
      <c r="E2121" t="inlineStr">
        <is>
          <t>Nhạc, phim, sách nói</t>
        </is>
      </c>
      <c r="F2121" t="n">
        <v>317.77</v>
      </c>
      <c r="G2121" t="n">
        <v>0</v>
      </c>
    </row>
    <row r="2122">
      <c r="A2122" t="n">
        <v>201610</v>
      </c>
      <c r="B2122" t="n">
        <v>20</v>
      </c>
      <c r="C2122" t="inlineStr">
        <is>
          <t>POS</t>
        </is>
      </c>
      <c r="D2122" t="inlineStr">
        <is>
          <t>Đức</t>
        </is>
      </c>
      <c r="E2122" t="inlineStr">
        <is>
          <t>Âm thanh</t>
        </is>
      </c>
      <c r="F2122" t="n">
        <v>81.09999999999999</v>
      </c>
      <c r="G2122" t="n">
        <v>0</v>
      </c>
    </row>
    <row r="2123">
      <c r="A2123" t="n">
        <v>201610</v>
      </c>
      <c r="B2123" t="n">
        <v>20</v>
      </c>
      <c r="C2123" t="inlineStr">
        <is>
          <t>POS</t>
        </is>
      </c>
      <c r="D2123" t="inlineStr">
        <is>
          <t>Đức</t>
        </is>
      </c>
      <c r="E2123" t="inlineStr">
        <is>
          <t>Máy tính</t>
        </is>
      </c>
      <c r="F2123" t="n">
        <v>659.85</v>
      </c>
      <c r="G2123" t="n">
        <v>0</v>
      </c>
    </row>
    <row r="2124">
      <c r="A2124" t="n">
        <v>201610</v>
      </c>
      <c r="B2124" t="n">
        <v>20</v>
      </c>
      <c r="C2124" t="inlineStr">
        <is>
          <t>POS</t>
        </is>
      </c>
      <c r="D2124" t="inlineStr">
        <is>
          <t>Đức</t>
        </is>
      </c>
      <c r="E2124" t="inlineStr">
        <is>
          <t>Gia dụng</t>
        </is>
      </c>
      <c r="F2124" t="n">
        <v>877.5</v>
      </c>
      <c r="G2124" t="n">
        <v>0</v>
      </c>
    </row>
    <row r="2125">
      <c r="A2125" t="n">
        <v>201610</v>
      </c>
      <c r="B2125" t="n">
        <v>20</v>
      </c>
      <c r="C2125" t="inlineStr">
        <is>
          <t>POS</t>
        </is>
      </c>
      <c r="D2125" t="inlineStr">
        <is>
          <t>Đức</t>
        </is>
      </c>
      <c r="E2125" t="inlineStr">
        <is>
          <t>TV &amp; Video</t>
        </is>
      </c>
      <c r="F2125" t="n">
        <v>66</v>
      </c>
      <c r="G2125" t="n">
        <v>0</v>
      </c>
    </row>
    <row r="2126">
      <c r="A2126" t="n">
        <v>201610</v>
      </c>
      <c r="B2126" t="n">
        <v>22</v>
      </c>
      <c r="C2126" t="inlineStr">
        <is>
          <t>POS</t>
        </is>
      </c>
      <c r="D2126" t="inlineStr">
        <is>
          <t>Đức</t>
        </is>
      </c>
      <c r="E2126" t="inlineStr">
        <is>
          <t>Âm thanh</t>
        </is>
      </c>
      <c r="F2126" t="n">
        <v>959.5</v>
      </c>
      <c r="G2126" t="n">
        <v>0</v>
      </c>
    </row>
    <row r="2127">
      <c r="A2127" t="n">
        <v>201610</v>
      </c>
      <c r="B2127" t="n">
        <v>22</v>
      </c>
      <c r="C2127" t="inlineStr">
        <is>
          <t>POS</t>
        </is>
      </c>
      <c r="D2127" t="inlineStr">
        <is>
          <t>Đức</t>
        </is>
      </c>
      <c r="E2127" t="inlineStr">
        <is>
          <t>Điện thoại</t>
        </is>
      </c>
      <c r="F2127" t="n">
        <v>897</v>
      </c>
      <c r="G2127" t="n">
        <v>0</v>
      </c>
    </row>
    <row r="2128">
      <c r="A2128" t="n">
        <v>201610</v>
      </c>
      <c r="B2128" t="n">
        <v>22</v>
      </c>
      <c r="C2128" t="inlineStr">
        <is>
          <t>POS</t>
        </is>
      </c>
      <c r="D2128" t="inlineStr">
        <is>
          <t>Đức</t>
        </is>
      </c>
      <c r="E2128" t="inlineStr">
        <is>
          <t>Nhạc, phim, sách nói</t>
        </is>
      </c>
      <c r="F2128" t="n">
        <v>657</v>
      </c>
      <c r="G2128" t="n">
        <v>0</v>
      </c>
    </row>
    <row r="2129">
      <c r="A2129" t="n">
        <v>201610</v>
      </c>
      <c r="B2129" t="n">
        <v>23</v>
      </c>
      <c r="C2129" t="inlineStr">
        <is>
          <t>POS</t>
        </is>
      </c>
      <c r="D2129" t="inlineStr">
        <is>
          <t>Đức</t>
        </is>
      </c>
      <c r="E2129" t="inlineStr">
        <is>
          <t>Âm thanh</t>
        </is>
      </c>
      <c r="F2129" t="n">
        <v>281.25</v>
      </c>
      <c r="G2129" t="n">
        <v>0</v>
      </c>
    </row>
    <row r="2130">
      <c r="A2130" t="n">
        <v>201610</v>
      </c>
      <c r="B2130" t="n">
        <v>23</v>
      </c>
      <c r="C2130" t="inlineStr">
        <is>
          <t>POS</t>
        </is>
      </c>
      <c r="D2130" t="inlineStr">
        <is>
          <t>Đức</t>
        </is>
      </c>
      <c r="E2130" t="inlineStr">
        <is>
          <t>Điện thoại</t>
        </is>
      </c>
      <c r="F2130" t="n">
        <v>283.38</v>
      </c>
      <c r="G2130" t="n">
        <v>0</v>
      </c>
    </row>
    <row r="2131">
      <c r="A2131" t="n">
        <v>201610</v>
      </c>
      <c r="B2131" t="n">
        <v>23</v>
      </c>
      <c r="C2131" t="inlineStr">
        <is>
          <t>POS</t>
        </is>
      </c>
      <c r="D2131" t="inlineStr">
        <is>
          <t>Đức</t>
        </is>
      </c>
      <c r="E2131" t="inlineStr">
        <is>
          <t>Máy tính</t>
        </is>
      </c>
      <c r="F2131" t="n">
        <v>3591.4</v>
      </c>
      <c r="G2131" t="n">
        <v>0</v>
      </c>
    </row>
    <row r="2132">
      <c r="A2132" t="n">
        <v>201610</v>
      </c>
      <c r="B2132" t="n">
        <v>23</v>
      </c>
      <c r="C2132" t="inlineStr">
        <is>
          <t>POS</t>
        </is>
      </c>
      <c r="D2132" t="inlineStr">
        <is>
          <t>Đức</t>
        </is>
      </c>
      <c r="E2132" t="inlineStr">
        <is>
          <t>Game &amp; Đồ chơi</t>
        </is>
      </c>
      <c r="F2132" t="n">
        <v>631</v>
      </c>
      <c r="G2132" t="n">
        <v>0</v>
      </c>
    </row>
    <row r="2133">
      <c r="A2133" t="n">
        <v>201610</v>
      </c>
      <c r="B2133" t="n">
        <v>23</v>
      </c>
      <c r="C2133" t="inlineStr">
        <is>
          <t>POS</t>
        </is>
      </c>
      <c r="D2133" t="inlineStr">
        <is>
          <t>Đức</t>
        </is>
      </c>
      <c r="E2133" t="inlineStr">
        <is>
          <t>Gia dụng</t>
        </is>
      </c>
      <c r="F2133" t="n">
        <v>1616.97</v>
      </c>
      <c r="G2133" t="n">
        <v>0</v>
      </c>
    </row>
    <row r="2134">
      <c r="A2134" t="n">
        <v>201610</v>
      </c>
      <c r="B2134" t="n">
        <v>23</v>
      </c>
      <c r="C2134" t="inlineStr">
        <is>
          <t>POS</t>
        </is>
      </c>
      <c r="D2134" t="inlineStr">
        <is>
          <t>Đức</t>
        </is>
      </c>
      <c r="E2134" t="inlineStr">
        <is>
          <t>Nhạc, phim, sách nói</t>
        </is>
      </c>
      <c r="F2134" t="n">
        <v>1357.87</v>
      </c>
      <c r="G2134" t="n">
        <v>0</v>
      </c>
    </row>
    <row r="2135">
      <c r="A2135" t="n">
        <v>201610</v>
      </c>
      <c r="B2135" t="n">
        <v>24</v>
      </c>
      <c r="C2135" t="inlineStr">
        <is>
          <t>POS</t>
        </is>
      </c>
      <c r="D2135" t="inlineStr">
        <is>
          <t>Đức</t>
        </is>
      </c>
      <c r="E2135" t="inlineStr">
        <is>
          <t>Âm thanh</t>
        </is>
      </c>
      <c r="F2135" t="n">
        <v>181</v>
      </c>
      <c r="G2135" t="n">
        <v>0</v>
      </c>
    </row>
    <row r="2136">
      <c r="A2136" t="n">
        <v>201610</v>
      </c>
      <c r="B2136" t="n">
        <v>24</v>
      </c>
      <c r="C2136" t="inlineStr">
        <is>
          <t>POS</t>
        </is>
      </c>
      <c r="D2136" t="inlineStr">
        <is>
          <t>Đức</t>
        </is>
      </c>
      <c r="E2136" t="inlineStr">
        <is>
          <t>Máy ảnh</t>
        </is>
      </c>
      <c r="F2136" t="n">
        <v>0</v>
      </c>
      <c r="G2136" t="n">
        <v>627</v>
      </c>
    </row>
    <row r="2137">
      <c r="A2137" t="n">
        <v>201610</v>
      </c>
      <c r="B2137" t="n">
        <v>24</v>
      </c>
      <c r="C2137" t="inlineStr">
        <is>
          <t>POS</t>
        </is>
      </c>
      <c r="D2137" t="inlineStr">
        <is>
          <t>Đức</t>
        </is>
      </c>
      <c r="E2137" t="inlineStr">
        <is>
          <t>Máy tính</t>
        </is>
      </c>
      <c r="F2137" t="n">
        <v>17.9</v>
      </c>
      <c r="G2137" t="n">
        <v>0</v>
      </c>
    </row>
    <row r="2138">
      <c r="A2138" t="n">
        <v>201610</v>
      </c>
      <c r="B2138" t="n">
        <v>27</v>
      </c>
      <c r="C2138" t="inlineStr">
        <is>
          <t>POS</t>
        </is>
      </c>
      <c r="D2138" t="inlineStr">
        <is>
          <t>Đức</t>
        </is>
      </c>
      <c r="E2138" t="inlineStr">
        <is>
          <t>Âm thanh</t>
        </is>
      </c>
      <c r="F2138" t="n">
        <v>149.99</v>
      </c>
      <c r="G2138" t="n">
        <v>0</v>
      </c>
    </row>
    <row r="2139">
      <c r="A2139" t="n">
        <v>201610</v>
      </c>
      <c r="B2139" t="n">
        <v>27</v>
      </c>
      <c r="C2139" t="inlineStr">
        <is>
          <t>POS</t>
        </is>
      </c>
      <c r="D2139" t="inlineStr">
        <is>
          <t>Đức</t>
        </is>
      </c>
      <c r="E2139" t="inlineStr">
        <is>
          <t>Điện thoại</t>
        </is>
      </c>
      <c r="F2139" t="n">
        <v>1103.91</v>
      </c>
      <c r="G2139" t="n">
        <v>0</v>
      </c>
    </row>
    <row r="2140">
      <c r="A2140" t="n">
        <v>201610</v>
      </c>
      <c r="B2140" t="n">
        <v>27</v>
      </c>
      <c r="C2140" t="inlineStr">
        <is>
          <t>POS</t>
        </is>
      </c>
      <c r="D2140" t="inlineStr">
        <is>
          <t>Đức</t>
        </is>
      </c>
      <c r="E2140" t="inlineStr">
        <is>
          <t>Máy tính</t>
        </is>
      </c>
      <c r="F2140" t="n">
        <v>763</v>
      </c>
      <c r="G2140" t="n">
        <v>0</v>
      </c>
    </row>
    <row r="2141">
      <c r="A2141" t="n">
        <v>201610</v>
      </c>
      <c r="B2141" t="n">
        <v>27</v>
      </c>
      <c r="C2141" t="inlineStr">
        <is>
          <t>POS</t>
        </is>
      </c>
      <c r="D2141" t="inlineStr">
        <is>
          <t>Đức</t>
        </is>
      </c>
      <c r="E2141" t="inlineStr">
        <is>
          <t>Gia dụng</t>
        </is>
      </c>
      <c r="F2141" t="n">
        <v>1987</v>
      </c>
      <c r="G2141" t="n">
        <v>0</v>
      </c>
    </row>
    <row r="2142">
      <c r="A2142" t="n">
        <v>201610</v>
      </c>
      <c r="B2142" t="n">
        <v>27</v>
      </c>
      <c r="C2142" t="inlineStr">
        <is>
          <t>POS</t>
        </is>
      </c>
      <c r="D2142" t="inlineStr">
        <is>
          <t>Đức</t>
        </is>
      </c>
      <c r="E2142" t="inlineStr">
        <is>
          <t>Nhạc, phim, sách nói</t>
        </is>
      </c>
      <c r="F2142" t="n">
        <v>159.99</v>
      </c>
      <c r="G2142" t="n">
        <v>0</v>
      </c>
    </row>
    <row r="2143">
      <c r="A2143" t="n">
        <v>201610</v>
      </c>
      <c r="B2143" t="n">
        <v>28</v>
      </c>
      <c r="C2143" t="inlineStr">
        <is>
          <t>POS</t>
        </is>
      </c>
      <c r="D2143" t="inlineStr">
        <is>
          <t>Ý</t>
        </is>
      </c>
      <c r="E2143" t="inlineStr">
        <is>
          <t>Âm thanh</t>
        </is>
      </c>
      <c r="F2143" t="n">
        <v>154.14</v>
      </c>
      <c r="G2143" t="n">
        <v>0</v>
      </c>
    </row>
    <row r="2144">
      <c r="A2144" t="n">
        <v>201610</v>
      </c>
      <c r="B2144" t="n">
        <v>28</v>
      </c>
      <c r="C2144" t="inlineStr">
        <is>
          <t>POS</t>
        </is>
      </c>
      <c r="D2144" t="inlineStr">
        <is>
          <t>Ý</t>
        </is>
      </c>
      <c r="E2144" t="inlineStr">
        <is>
          <t>Máy ảnh</t>
        </is>
      </c>
      <c r="F2144" t="n">
        <v>1708</v>
      </c>
      <c r="G2144" t="n">
        <v>0</v>
      </c>
    </row>
    <row r="2145">
      <c r="A2145" t="n">
        <v>201610</v>
      </c>
      <c r="B2145" t="n">
        <v>28</v>
      </c>
      <c r="C2145" t="inlineStr">
        <is>
          <t>POS</t>
        </is>
      </c>
      <c r="D2145" t="inlineStr">
        <is>
          <t>Ý</t>
        </is>
      </c>
      <c r="E2145" t="inlineStr">
        <is>
          <t>Máy tính</t>
        </is>
      </c>
      <c r="F2145" t="n">
        <v>2337.9</v>
      </c>
      <c r="G2145" t="n">
        <v>0</v>
      </c>
    </row>
    <row r="2146">
      <c r="A2146" t="n">
        <v>201610</v>
      </c>
      <c r="B2146" t="n">
        <v>28</v>
      </c>
      <c r="C2146" t="inlineStr">
        <is>
          <t>POS</t>
        </is>
      </c>
      <c r="D2146" t="inlineStr">
        <is>
          <t>Ý</t>
        </is>
      </c>
      <c r="E2146" t="inlineStr">
        <is>
          <t>Gia dụng</t>
        </is>
      </c>
      <c r="F2146" t="n">
        <v>1243.93</v>
      </c>
      <c r="G2146" t="n">
        <v>0</v>
      </c>
    </row>
    <row r="2147">
      <c r="A2147" t="n">
        <v>201610</v>
      </c>
      <c r="B2147" t="n">
        <v>28</v>
      </c>
      <c r="C2147" t="inlineStr">
        <is>
          <t>POS</t>
        </is>
      </c>
      <c r="D2147" t="inlineStr">
        <is>
          <t>Ý</t>
        </is>
      </c>
      <c r="E2147" t="inlineStr">
        <is>
          <t>Nhạc, phim, sách nói</t>
        </is>
      </c>
      <c r="F2147" t="n">
        <v>35.98</v>
      </c>
      <c r="G2147" t="n">
        <v>0</v>
      </c>
    </row>
    <row r="2148">
      <c r="A2148" t="n">
        <v>201610</v>
      </c>
      <c r="B2148" t="n">
        <v>29</v>
      </c>
      <c r="C2148" t="inlineStr">
        <is>
          <t>POS</t>
        </is>
      </c>
      <c r="D2148" t="inlineStr">
        <is>
          <t>Ý</t>
        </is>
      </c>
      <c r="E2148" t="inlineStr">
        <is>
          <t>Âm thanh</t>
        </is>
      </c>
      <c r="F2148" t="n">
        <v>2353</v>
      </c>
      <c r="G2148" t="n">
        <v>0</v>
      </c>
    </row>
    <row r="2149">
      <c r="A2149" t="n">
        <v>201610</v>
      </c>
      <c r="B2149" t="n">
        <v>29</v>
      </c>
      <c r="C2149" t="inlineStr">
        <is>
          <t>POS</t>
        </is>
      </c>
      <c r="D2149" t="inlineStr">
        <is>
          <t>Ý</t>
        </is>
      </c>
      <c r="E2149" t="inlineStr">
        <is>
          <t>Máy ảnh</t>
        </is>
      </c>
      <c r="F2149" t="n">
        <v>2000</v>
      </c>
      <c r="G2149" t="n">
        <v>0</v>
      </c>
    </row>
    <row r="2150">
      <c r="A2150" t="n">
        <v>201610</v>
      </c>
      <c r="B2150" t="n">
        <v>29</v>
      </c>
      <c r="C2150" t="inlineStr">
        <is>
          <t>POS</t>
        </is>
      </c>
      <c r="D2150" t="inlineStr">
        <is>
          <t>Ý</t>
        </is>
      </c>
      <c r="E2150" t="inlineStr">
        <is>
          <t>Máy tính</t>
        </is>
      </c>
      <c r="F2150" t="n">
        <v>4252.5</v>
      </c>
      <c r="G2150" t="n">
        <v>0</v>
      </c>
    </row>
    <row r="2151">
      <c r="A2151" t="n">
        <v>201610</v>
      </c>
      <c r="B2151" t="n">
        <v>29</v>
      </c>
      <c r="C2151" t="inlineStr">
        <is>
          <t>POS</t>
        </is>
      </c>
      <c r="D2151" t="inlineStr">
        <is>
          <t>Ý</t>
        </is>
      </c>
      <c r="E2151" t="inlineStr">
        <is>
          <t>Gia dụng</t>
        </is>
      </c>
      <c r="F2151" t="n">
        <v>2512.99</v>
      </c>
      <c r="G2151" t="n">
        <v>0</v>
      </c>
    </row>
    <row r="2152">
      <c r="A2152" t="n">
        <v>201610</v>
      </c>
      <c r="B2152" t="n">
        <v>29</v>
      </c>
      <c r="C2152" t="inlineStr">
        <is>
          <t>POS</t>
        </is>
      </c>
      <c r="D2152" t="inlineStr">
        <is>
          <t>Ý</t>
        </is>
      </c>
      <c r="E2152" t="inlineStr">
        <is>
          <t>Nhạc, phim, sách nói</t>
        </is>
      </c>
      <c r="F2152" t="n">
        <v>2184.83</v>
      </c>
      <c r="G2152" t="n">
        <v>0</v>
      </c>
    </row>
    <row r="2153">
      <c r="A2153" t="n">
        <v>201610</v>
      </c>
      <c r="B2153" t="n">
        <v>29</v>
      </c>
      <c r="C2153" t="inlineStr">
        <is>
          <t>POS</t>
        </is>
      </c>
      <c r="D2153" t="inlineStr">
        <is>
          <t>Ý</t>
        </is>
      </c>
      <c r="E2153" t="inlineStr">
        <is>
          <t>TV &amp; Video</t>
        </is>
      </c>
      <c r="F2153" t="n">
        <v>968.98</v>
      </c>
      <c r="G2153" t="n">
        <v>0</v>
      </c>
    </row>
    <row r="2154">
      <c r="A2154" t="n">
        <v>201610</v>
      </c>
      <c r="B2154" t="n">
        <v>30</v>
      </c>
      <c r="C2154" t="inlineStr">
        <is>
          <t>POS</t>
        </is>
      </c>
      <c r="D2154" t="inlineStr">
        <is>
          <t>Ý</t>
        </is>
      </c>
      <c r="E2154" t="inlineStr">
        <is>
          <t>Máy ảnh</t>
        </is>
      </c>
      <c r="F2154" t="n">
        <v>584.9400000000001</v>
      </c>
      <c r="G2154" t="n">
        <v>0</v>
      </c>
    </row>
    <row r="2155">
      <c r="A2155" t="n">
        <v>201610</v>
      </c>
      <c r="B2155" t="n">
        <v>30</v>
      </c>
      <c r="C2155" t="inlineStr">
        <is>
          <t>POS</t>
        </is>
      </c>
      <c r="D2155" t="inlineStr">
        <is>
          <t>Ý</t>
        </is>
      </c>
      <c r="E2155" t="inlineStr">
        <is>
          <t>Điện thoại</t>
        </is>
      </c>
      <c r="F2155" t="n">
        <v>95.93000000000001</v>
      </c>
      <c r="G2155" t="n">
        <v>0</v>
      </c>
    </row>
    <row r="2156">
      <c r="A2156" t="n">
        <v>201610</v>
      </c>
      <c r="B2156" t="n">
        <v>30</v>
      </c>
      <c r="C2156" t="inlineStr">
        <is>
          <t>POS</t>
        </is>
      </c>
      <c r="D2156" t="inlineStr">
        <is>
          <t>Ý</t>
        </is>
      </c>
      <c r="E2156" t="inlineStr">
        <is>
          <t>Game &amp; Đồ chơi</t>
        </is>
      </c>
      <c r="F2156" t="n">
        <v>34</v>
      </c>
      <c r="G2156" t="n">
        <v>0</v>
      </c>
    </row>
    <row r="2157">
      <c r="A2157" t="n">
        <v>201610</v>
      </c>
      <c r="B2157" t="n">
        <v>30</v>
      </c>
      <c r="C2157" t="inlineStr">
        <is>
          <t>POS</t>
        </is>
      </c>
      <c r="D2157" t="inlineStr">
        <is>
          <t>Ý</t>
        </is>
      </c>
      <c r="E2157" t="inlineStr">
        <is>
          <t>Gia dụng</t>
        </is>
      </c>
      <c r="F2157" t="n">
        <v>1659.89</v>
      </c>
      <c r="G2157" t="n">
        <v>0</v>
      </c>
    </row>
    <row r="2158">
      <c r="A2158" t="n">
        <v>201610</v>
      </c>
      <c r="B2158" t="n">
        <v>30</v>
      </c>
      <c r="C2158" t="inlineStr">
        <is>
          <t>POS</t>
        </is>
      </c>
      <c r="D2158" t="inlineStr">
        <is>
          <t>Ý</t>
        </is>
      </c>
      <c r="E2158" t="inlineStr">
        <is>
          <t>Nhạc, phim, sách nói</t>
        </is>
      </c>
      <c r="F2158" t="n">
        <v>219.98</v>
      </c>
      <c r="G2158" t="n">
        <v>0</v>
      </c>
    </row>
    <row r="2159">
      <c r="A2159" t="n">
        <v>201610</v>
      </c>
      <c r="B2159" t="n">
        <v>30</v>
      </c>
      <c r="C2159" t="inlineStr">
        <is>
          <t>POS</t>
        </is>
      </c>
      <c r="D2159" t="inlineStr">
        <is>
          <t>Ý</t>
        </is>
      </c>
      <c r="E2159" t="inlineStr">
        <is>
          <t>TV &amp; Video</t>
        </is>
      </c>
      <c r="F2159" t="n">
        <v>1058.29</v>
      </c>
      <c r="G2159" t="n">
        <v>0</v>
      </c>
    </row>
    <row r="2160">
      <c r="A2160" t="n">
        <v>201610</v>
      </c>
      <c r="B2160" t="n">
        <v>31</v>
      </c>
      <c r="C2160" t="inlineStr">
        <is>
          <t>POS</t>
        </is>
      </c>
      <c r="D2160" t="inlineStr">
        <is>
          <t>Hà Lan</t>
        </is>
      </c>
      <c r="E2160" t="inlineStr">
        <is>
          <t>Điện thoại</t>
        </is>
      </c>
      <c r="F2160" t="n">
        <v>46.99</v>
      </c>
      <c r="G2160" t="n">
        <v>0</v>
      </c>
    </row>
    <row r="2161">
      <c r="A2161" t="n">
        <v>201610</v>
      </c>
      <c r="B2161" t="n">
        <v>31</v>
      </c>
      <c r="C2161" t="inlineStr">
        <is>
          <t>POS</t>
        </is>
      </c>
      <c r="D2161" t="inlineStr">
        <is>
          <t>Hà Lan</t>
        </is>
      </c>
      <c r="E2161" t="inlineStr">
        <is>
          <t>Máy tính</t>
        </is>
      </c>
      <c r="F2161" t="n">
        <v>2398.7</v>
      </c>
      <c r="G2161" t="n">
        <v>0</v>
      </c>
    </row>
    <row r="2162">
      <c r="A2162" t="n">
        <v>201610</v>
      </c>
      <c r="B2162" t="n">
        <v>31</v>
      </c>
      <c r="C2162" t="inlineStr">
        <is>
          <t>POS</t>
        </is>
      </c>
      <c r="D2162" t="inlineStr">
        <is>
          <t>Hà Lan</t>
        </is>
      </c>
      <c r="E2162" t="inlineStr">
        <is>
          <t>Gia dụng</t>
        </is>
      </c>
      <c r="F2162" t="n">
        <v>5265</v>
      </c>
      <c r="G2162" t="n">
        <v>0</v>
      </c>
    </row>
    <row r="2163">
      <c r="A2163" t="n">
        <v>201610</v>
      </c>
      <c r="B2163" t="n">
        <v>32</v>
      </c>
      <c r="C2163" t="inlineStr">
        <is>
          <t>POS</t>
        </is>
      </c>
      <c r="D2163" t="inlineStr">
        <is>
          <t>Hà Lan</t>
        </is>
      </c>
      <c r="E2163" t="inlineStr">
        <is>
          <t>Điện thoại</t>
        </is>
      </c>
      <c r="F2163" t="n">
        <v>14.99</v>
      </c>
      <c r="G2163" t="n">
        <v>0</v>
      </c>
    </row>
    <row r="2164">
      <c r="A2164" t="n">
        <v>201610</v>
      </c>
      <c r="B2164" t="n">
        <v>32</v>
      </c>
      <c r="C2164" t="inlineStr">
        <is>
          <t>POS</t>
        </is>
      </c>
      <c r="D2164" t="inlineStr">
        <is>
          <t>Hà Lan</t>
        </is>
      </c>
      <c r="E2164" t="inlineStr">
        <is>
          <t>Máy tính</t>
        </is>
      </c>
      <c r="F2164" t="n">
        <v>738</v>
      </c>
      <c r="G2164" t="n">
        <v>0</v>
      </c>
    </row>
    <row r="2165">
      <c r="A2165" t="n">
        <v>201610</v>
      </c>
      <c r="B2165" t="n">
        <v>32</v>
      </c>
      <c r="C2165" t="inlineStr">
        <is>
          <t>POS</t>
        </is>
      </c>
      <c r="D2165" t="inlineStr">
        <is>
          <t>Hà Lan</t>
        </is>
      </c>
      <c r="E2165" t="inlineStr">
        <is>
          <t>Gia dụng</t>
        </is>
      </c>
      <c r="F2165" t="n">
        <v>865.9299999999999</v>
      </c>
      <c r="G2165" t="n">
        <v>0</v>
      </c>
    </row>
    <row r="2166">
      <c r="A2166" t="n">
        <v>201610</v>
      </c>
      <c r="B2166" t="n">
        <v>32</v>
      </c>
      <c r="C2166" t="inlineStr">
        <is>
          <t>POS</t>
        </is>
      </c>
      <c r="D2166" t="inlineStr">
        <is>
          <t>Hà Lan</t>
        </is>
      </c>
      <c r="E2166" t="inlineStr">
        <is>
          <t>Nhạc, phim, sách nói</t>
        </is>
      </c>
      <c r="F2166" t="n">
        <v>2082.89</v>
      </c>
      <c r="G2166" t="n">
        <v>0</v>
      </c>
    </row>
    <row r="2167">
      <c r="A2167" t="n">
        <v>201610</v>
      </c>
      <c r="B2167" t="n">
        <v>33</v>
      </c>
      <c r="C2167" t="inlineStr">
        <is>
          <t>POS</t>
        </is>
      </c>
      <c r="D2167" t="inlineStr">
        <is>
          <t>Hà Lan</t>
        </is>
      </c>
      <c r="E2167" t="inlineStr">
        <is>
          <t>Âm thanh</t>
        </is>
      </c>
      <c r="F2167" t="n">
        <v>2071.9</v>
      </c>
      <c r="G2167" t="n">
        <v>67.40000000000001</v>
      </c>
    </row>
    <row r="2168">
      <c r="A2168" t="n">
        <v>201610</v>
      </c>
      <c r="B2168" t="n">
        <v>33</v>
      </c>
      <c r="C2168" t="inlineStr">
        <is>
          <t>POS</t>
        </is>
      </c>
      <c r="D2168" t="inlineStr">
        <is>
          <t>Hà Lan</t>
        </is>
      </c>
      <c r="E2168" t="inlineStr">
        <is>
          <t>Nhạc, phim, sách nói</t>
        </is>
      </c>
      <c r="F2168" t="n">
        <v>689.97</v>
      </c>
      <c r="G2168" t="n">
        <v>0</v>
      </c>
    </row>
    <row r="2169">
      <c r="A2169" t="n">
        <v>201610</v>
      </c>
      <c r="B2169" t="n">
        <v>34</v>
      </c>
      <c r="C2169" t="inlineStr">
        <is>
          <t>POS</t>
        </is>
      </c>
      <c r="D2169" t="inlineStr">
        <is>
          <t>Hà Lan</t>
        </is>
      </c>
      <c r="E2169" t="inlineStr">
        <is>
          <t>Điện thoại</t>
        </is>
      </c>
      <c r="F2169" t="n">
        <v>71.98</v>
      </c>
      <c r="G2169" t="n">
        <v>0</v>
      </c>
    </row>
    <row r="2170">
      <c r="A2170" t="n">
        <v>201610</v>
      </c>
      <c r="B2170" t="n">
        <v>34</v>
      </c>
      <c r="C2170" t="inlineStr">
        <is>
          <t>POS</t>
        </is>
      </c>
      <c r="D2170" t="inlineStr">
        <is>
          <t>Hà Lan</t>
        </is>
      </c>
      <c r="E2170" t="inlineStr">
        <is>
          <t>Gia dụng</t>
        </is>
      </c>
      <c r="F2170" t="n">
        <v>909.9299999999999</v>
      </c>
      <c r="G2170" t="n">
        <v>0</v>
      </c>
    </row>
    <row r="2171">
      <c r="A2171" t="n">
        <v>201610</v>
      </c>
      <c r="B2171" t="n">
        <v>34</v>
      </c>
      <c r="C2171" t="inlineStr">
        <is>
          <t>POS</t>
        </is>
      </c>
      <c r="D2171" t="inlineStr">
        <is>
          <t>Hà Lan</t>
        </is>
      </c>
      <c r="E2171" t="inlineStr">
        <is>
          <t>TV &amp; Video</t>
        </is>
      </c>
      <c r="F2171" t="n">
        <v>1440</v>
      </c>
      <c r="G2171" t="n">
        <v>0</v>
      </c>
    </row>
    <row r="2172">
      <c r="A2172" t="n">
        <v>201610</v>
      </c>
      <c r="B2172" t="n">
        <v>36</v>
      </c>
      <c r="C2172" t="inlineStr">
        <is>
          <t>POS</t>
        </is>
      </c>
      <c r="D2172" t="inlineStr">
        <is>
          <t>Anh</t>
        </is>
      </c>
      <c r="E2172" t="inlineStr">
        <is>
          <t>Âm thanh</t>
        </is>
      </c>
      <c r="F2172" t="n">
        <v>1860.98</v>
      </c>
      <c r="G2172" t="n">
        <v>0</v>
      </c>
    </row>
    <row r="2173">
      <c r="A2173" t="n">
        <v>201610</v>
      </c>
      <c r="B2173" t="n">
        <v>36</v>
      </c>
      <c r="C2173" t="inlineStr">
        <is>
          <t>POS</t>
        </is>
      </c>
      <c r="D2173" t="inlineStr">
        <is>
          <t>Anh</t>
        </is>
      </c>
      <c r="E2173" t="inlineStr">
        <is>
          <t>Máy ảnh</t>
        </is>
      </c>
      <c r="F2173" t="n">
        <v>2334.92</v>
      </c>
      <c r="G2173" t="n">
        <v>198</v>
      </c>
    </row>
    <row r="2174">
      <c r="A2174" t="n">
        <v>201610</v>
      </c>
      <c r="B2174" t="n">
        <v>36</v>
      </c>
      <c r="C2174" t="inlineStr">
        <is>
          <t>POS</t>
        </is>
      </c>
      <c r="D2174" t="inlineStr">
        <is>
          <t>Anh</t>
        </is>
      </c>
      <c r="E2174" t="inlineStr">
        <is>
          <t>Điện thoại</t>
        </is>
      </c>
      <c r="F2174" t="n">
        <v>3397.98</v>
      </c>
      <c r="G2174" t="n">
        <v>0</v>
      </c>
    </row>
    <row r="2175">
      <c r="A2175" t="n">
        <v>201610</v>
      </c>
      <c r="B2175" t="n">
        <v>36</v>
      </c>
      <c r="C2175" t="inlineStr">
        <is>
          <t>POS</t>
        </is>
      </c>
      <c r="D2175" t="inlineStr">
        <is>
          <t>Anh</t>
        </is>
      </c>
      <c r="E2175" t="inlineStr">
        <is>
          <t>Máy tính</t>
        </is>
      </c>
      <c r="F2175" t="n">
        <v>757.9</v>
      </c>
      <c r="G2175" t="n">
        <v>0</v>
      </c>
    </row>
    <row r="2176">
      <c r="A2176" t="n">
        <v>201610</v>
      </c>
      <c r="B2176" t="n">
        <v>36</v>
      </c>
      <c r="C2176" t="inlineStr">
        <is>
          <t>POS</t>
        </is>
      </c>
      <c r="D2176" t="inlineStr">
        <is>
          <t>Anh</t>
        </is>
      </c>
      <c r="E2176" t="inlineStr">
        <is>
          <t>Game &amp; Đồ chơi</t>
        </is>
      </c>
      <c r="F2176" t="n">
        <v>304</v>
      </c>
      <c r="G2176" t="n">
        <v>109</v>
      </c>
    </row>
    <row r="2177">
      <c r="A2177" t="n">
        <v>201610</v>
      </c>
      <c r="B2177" t="n">
        <v>36</v>
      </c>
      <c r="C2177" t="inlineStr">
        <is>
          <t>POS</t>
        </is>
      </c>
      <c r="D2177" t="inlineStr">
        <is>
          <t>Anh</t>
        </is>
      </c>
      <c r="E2177" t="inlineStr">
        <is>
          <t>Gia dụng</t>
        </is>
      </c>
      <c r="F2177" t="n">
        <v>9841.93</v>
      </c>
      <c r="G2177" t="n">
        <v>279.99</v>
      </c>
    </row>
    <row r="2178">
      <c r="A2178" t="n">
        <v>201610</v>
      </c>
      <c r="B2178" t="n">
        <v>36</v>
      </c>
      <c r="C2178" t="inlineStr">
        <is>
          <t>POS</t>
        </is>
      </c>
      <c r="D2178" t="inlineStr">
        <is>
          <t>Anh</t>
        </is>
      </c>
      <c r="E2178" t="inlineStr">
        <is>
          <t>Nhạc, phim, sách nói</t>
        </is>
      </c>
      <c r="F2178" t="n">
        <v>1987.36</v>
      </c>
      <c r="G2178" t="n">
        <v>0</v>
      </c>
    </row>
    <row r="2179">
      <c r="A2179" t="n">
        <v>201610</v>
      </c>
      <c r="B2179" t="n">
        <v>36</v>
      </c>
      <c r="C2179" t="inlineStr">
        <is>
          <t>POS</t>
        </is>
      </c>
      <c r="D2179" t="inlineStr">
        <is>
          <t>Anh</t>
        </is>
      </c>
      <c r="E2179" t="inlineStr">
        <is>
          <t>TV &amp; Video</t>
        </is>
      </c>
      <c r="F2179" t="n">
        <v>3999.98</v>
      </c>
      <c r="G2179" t="n">
        <v>0</v>
      </c>
    </row>
    <row r="2180">
      <c r="A2180" t="n">
        <v>201610</v>
      </c>
      <c r="B2180" t="n">
        <v>37</v>
      </c>
      <c r="C2180" t="inlineStr">
        <is>
          <t>POS</t>
        </is>
      </c>
      <c r="D2180" t="inlineStr">
        <is>
          <t>Anh</t>
        </is>
      </c>
      <c r="E2180" t="inlineStr">
        <is>
          <t>Âm thanh</t>
        </is>
      </c>
      <c r="F2180" t="n">
        <v>121.65</v>
      </c>
      <c r="G2180" t="n">
        <v>0</v>
      </c>
    </row>
    <row r="2181">
      <c r="A2181" t="n">
        <v>201610</v>
      </c>
      <c r="B2181" t="n">
        <v>37</v>
      </c>
      <c r="C2181" t="inlineStr">
        <is>
          <t>POS</t>
        </is>
      </c>
      <c r="D2181" t="inlineStr">
        <is>
          <t>Anh</t>
        </is>
      </c>
      <c r="E2181" t="inlineStr">
        <is>
          <t>Máy ảnh</t>
        </is>
      </c>
      <c r="F2181" t="n">
        <v>2001</v>
      </c>
      <c r="G2181" t="n">
        <v>68</v>
      </c>
    </row>
    <row r="2182">
      <c r="A2182" t="n">
        <v>201610</v>
      </c>
      <c r="B2182" t="n">
        <v>37</v>
      </c>
      <c r="C2182" t="inlineStr">
        <is>
          <t>POS</t>
        </is>
      </c>
      <c r="D2182" t="inlineStr">
        <is>
          <t>Anh</t>
        </is>
      </c>
      <c r="E2182" t="inlineStr">
        <is>
          <t>Điện thoại</t>
        </is>
      </c>
      <c r="F2182" t="n">
        <v>1038.87</v>
      </c>
      <c r="G2182" t="n">
        <v>0</v>
      </c>
    </row>
    <row r="2183">
      <c r="A2183" t="n">
        <v>201610</v>
      </c>
      <c r="B2183" t="n">
        <v>37</v>
      </c>
      <c r="C2183" t="inlineStr">
        <is>
          <t>POS</t>
        </is>
      </c>
      <c r="D2183" t="inlineStr">
        <is>
          <t>Anh</t>
        </is>
      </c>
      <c r="E2183" t="inlineStr">
        <is>
          <t>Máy tính</t>
        </is>
      </c>
      <c r="F2183" t="n">
        <v>8575</v>
      </c>
      <c r="G2183" t="n">
        <v>0</v>
      </c>
    </row>
    <row r="2184">
      <c r="A2184" t="n">
        <v>201610</v>
      </c>
      <c r="B2184" t="n">
        <v>37</v>
      </c>
      <c r="C2184" t="inlineStr">
        <is>
          <t>POS</t>
        </is>
      </c>
      <c r="D2184" t="inlineStr">
        <is>
          <t>Anh</t>
        </is>
      </c>
      <c r="E2184" t="inlineStr">
        <is>
          <t>Game &amp; Đồ chơi</t>
        </is>
      </c>
      <c r="F2184" t="n">
        <v>133.95</v>
      </c>
      <c r="G2184" t="n">
        <v>44.4</v>
      </c>
    </row>
    <row r="2185">
      <c r="A2185" t="n">
        <v>201610</v>
      </c>
      <c r="B2185" t="n">
        <v>37</v>
      </c>
      <c r="C2185" t="inlineStr">
        <is>
          <t>POS</t>
        </is>
      </c>
      <c r="D2185" t="inlineStr">
        <is>
          <t>Anh</t>
        </is>
      </c>
      <c r="E2185" t="inlineStr">
        <is>
          <t>Gia dụng</t>
        </is>
      </c>
      <c r="F2185" t="n">
        <v>2998.37</v>
      </c>
      <c r="G2185" t="n">
        <v>139.99</v>
      </c>
    </row>
    <row r="2186">
      <c r="A2186" t="n">
        <v>201610</v>
      </c>
      <c r="B2186" t="n">
        <v>37</v>
      </c>
      <c r="C2186" t="inlineStr">
        <is>
          <t>POS</t>
        </is>
      </c>
      <c r="D2186" t="inlineStr">
        <is>
          <t>Anh</t>
        </is>
      </c>
      <c r="E2186" t="inlineStr">
        <is>
          <t>Nhạc, phim, sách nói</t>
        </is>
      </c>
      <c r="F2186" t="n">
        <v>963.51</v>
      </c>
      <c r="G2186" t="n">
        <v>0</v>
      </c>
    </row>
    <row r="2187">
      <c r="A2187" t="n">
        <v>201610</v>
      </c>
      <c r="B2187" t="n">
        <v>37</v>
      </c>
      <c r="C2187" t="inlineStr">
        <is>
          <t>POS</t>
        </is>
      </c>
      <c r="D2187" t="inlineStr">
        <is>
          <t>Anh</t>
        </is>
      </c>
      <c r="E2187" t="inlineStr">
        <is>
          <t>TV &amp; Video</t>
        </is>
      </c>
      <c r="F2187" t="n">
        <v>559.98</v>
      </c>
      <c r="G2187" t="n">
        <v>0</v>
      </c>
    </row>
    <row r="2188">
      <c r="A2188" t="n">
        <v>201610</v>
      </c>
      <c r="B2188" t="n">
        <v>38</v>
      </c>
      <c r="C2188" t="inlineStr">
        <is>
          <t>POS</t>
        </is>
      </c>
      <c r="D2188" t="inlineStr">
        <is>
          <t>Anh</t>
        </is>
      </c>
      <c r="E2188" t="inlineStr">
        <is>
          <t>Âm thanh</t>
        </is>
      </c>
      <c r="F2188" t="n">
        <v>320.8</v>
      </c>
      <c r="G2188" t="n">
        <v>0</v>
      </c>
    </row>
    <row r="2189">
      <c r="A2189" t="n">
        <v>201610</v>
      </c>
      <c r="B2189" t="n">
        <v>38</v>
      </c>
      <c r="C2189" t="inlineStr">
        <is>
          <t>POS</t>
        </is>
      </c>
      <c r="D2189" t="inlineStr">
        <is>
          <t>Anh</t>
        </is>
      </c>
      <c r="E2189" t="inlineStr">
        <is>
          <t>Máy tính</t>
        </is>
      </c>
      <c r="F2189" t="n">
        <v>1396</v>
      </c>
      <c r="G2189" t="n">
        <v>0</v>
      </c>
    </row>
    <row r="2190">
      <c r="A2190" t="n">
        <v>201610</v>
      </c>
      <c r="B2190" t="n">
        <v>38</v>
      </c>
      <c r="C2190" t="inlineStr">
        <is>
          <t>POS</t>
        </is>
      </c>
      <c r="D2190" t="inlineStr">
        <is>
          <t>Anh</t>
        </is>
      </c>
      <c r="E2190" t="inlineStr">
        <is>
          <t>Gia dụng</t>
        </is>
      </c>
      <c r="F2190" t="n">
        <v>11039.96</v>
      </c>
      <c r="G2190" t="n">
        <v>0</v>
      </c>
    </row>
    <row r="2191">
      <c r="A2191" t="n">
        <v>201610</v>
      </c>
      <c r="B2191" t="n">
        <v>38</v>
      </c>
      <c r="C2191" t="inlineStr">
        <is>
          <t>POS</t>
        </is>
      </c>
      <c r="D2191" t="inlineStr">
        <is>
          <t>Anh</t>
        </is>
      </c>
      <c r="E2191" t="inlineStr">
        <is>
          <t>Nhạc, phim, sách nói</t>
        </is>
      </c>
      <c r="F2191" t="n">
        <v>319.98</v>
      </c>
      <c r="G2191" t="n">
        <v>0</v>
      </c>
    </row>
    <row r="2192">
      <c r="A2192" t="n">
        <v>201610</v>
      </c>
      <c r="B2192" t="n">
        <v>38</v>
      </c>
      <c r="C2192" t="inlineStr">
        <is>
          <t>POS</t>
        </is>
      </c>
      <c r="D2192" t="inlineStr">
        <is>
          <t>Anh</t>
        </is>
      </c>
      <c r="E2192" t="inlineStr">
        <is>
          <t>TV &amp; Video</t>
        </is>
      </c>
      <c r="F2192" t="n">
        <v>1499.95</v>
      </c>
      <c r="G2192" t="n">
        <v>0</v>
      </c>
    </row>
    <row r="2193">
      <c r="A2193" t="n">
        <v>201610</v>
      </c>
      <c r="B2193" t="n">
        <v>39</v>
      </c>
      <c r="C2193" t="inlineStr">
        <is>
          <t>POS</t>
        </is>
      </c>
      <c r="D2193" t="inlineStr">
        <is>
          <t>Anh</t>
        </is>
      </c>
      <c r="E2193" t="inlineStr">
        <is>
          <t>Máy ảnh</t>
        </is>
      </c>
      <c r="F2193" t="n">
        <v>119.92</v>
      </c>
      <c r="G2193" t="n">
        <v>0</v>
      </c>
    </row>
    <row r="2194">
      <c r="A2194" t="n">
        <v>201610</v>
      </c>
      <c r="B2194" t="n">
        <v>39</v>
      </c>
      <c r="C2194" t="inlineStr">
        <is>
          <t>POS</t>
        </is>
      </c>
      <c r="D2194" t="inlineStr">
        <is>
          <t>Anh</t>
        </is>
      </c>
      <c r="E2194" t="inlineStr">
        <is>
          <t>Máy tính</t>
        </is>
      </c>
      <c r="F2194" t="n">
        <v>700</v>
      </c>
      <c r="G2194" t="n">
        <v>0</v>
      </c>
    </row>
    <row r="2195">
      <c r="A2195" t="n">
        <v>201610</v>
      </c>
      <c r="B2195" t="n">
        <v>39</v>
      </c>
      <c r="C2195" t="inlineStr">
        <is>
          <t>POS</t>
        </is>
      </c>
      <c r="D2195" t="inlineStr">
        <is>
          <t>Anh</t>
        </is>
      </c>
      <c r="E2195" t="inlineStr">
        <is>
          <t>Gia dụng</t>
        </is>
      </c>
      <c r="F2195" t="n">
        <v>0</v>
      </c>
      <c r="G2195" t="n">
        <v>199.98</v>
      </c>
    </row>
    <row r="2196">
      <c r="A2196" t="n">
        <v>201610</v>
      </c>
      <c r="B2196" t="n">
        <v>39</v>
      </c>
      <c r="C2196" t="inlineStr">
        <is>
          <t>POS</t>
        </is>
      </c>
      <c r="D2196" t="inlineStr">
        <is>
          <t>Anh</t>
        </is>
      </c>
      <c r="E2196" t="inlineStr">
        <is>
          <t>Nhạc, phim, sách nói</t>
        </is>
      </c>
      <c r="F2196" t="n">
        <v>351.5</v>
      </c>
      <c r="G2196" t="n">
        <v>0</v>
      </c>
    </row>
    <row r="2197">
      <c r="A2197" t="n">
        <v>201610</v>
      </c>
      <c r="B2197" t="n">
        <v>39</v>
      </c>
      <c r="C2197" t="inlineStr">
        <is>
          <t>POS</t>
        </is>
      </c>
      <c r="D2197" t="inlineStr">
        <is>
          <t>Anh</t>
        </is>
      </c>
      <c r="E2197" t="inlineStr">
        <is>
          <t>TV &amp; Video</t>
        </is>
      </c>
      <c r="F2197" t="n">
        <v>1409.91</v>
      </c>
      <c r="G2197" t="n">
        <v>0</v>
      </c>
    </row>
    <row r="2198">
      <c r="A2198" t="n">
        <v>201610</v>
      </c>
      <c r="B2198" t="n">
        <v>40</v>
      </c>
      <c r="C2198" t="inlineStr">
        <is>
          <t>POS</t>
        </is>
      </c>
      <c r="D2198" t="inlineStr">
        <is>
          <t>Anh</t>
        </is>
      </c>
      <c r="E2198" t="inlineStr">
        <is>
          <t>Âm thanh</t>
        </is>
      </c>
      <c r="F2198" t="n">
        <v>99.98999999999999</v>
      </c>
      <c r="G2198" t="n">
        <v>0</v>
      </c>
    </row>
    <row r="2199">
      <c r="A2199" t="n">
        <v>201610</v>
      </c>
      <c r="B2199" t="n">
        <v>40</v>
      </c>
      <c r="C2199" t="inlineStr">
        <is>
          <t>POS</t>
        </is>
      </c>
      <c r="D2199" t="inlineStr">
        <is>
          <t>Anh</t>
        </is>
      </c>
      <c r="E2199" t="inlineStr">
        <is>
          <t>Điện thoại</t>
        </is>
      </c>
      <c r="F2199" t="n">
        <v>2407</v>
      </c>
      <c r="G2199" t="n">
        <v>0</v>
      </c>
    </row>
    <row r="2200">
      <c r="A2200" t="n">
        <v>201610</v>
      </c>
      <c r="B2200" t="n">
        <v>40</v>
      </c>
      <c r="C2200" t="inlineStr">
        <is>
          <t>POS</t>
        </is>
      </c>
      <c r="D2200" t="inlineStr">
        <is>
          <t>Anh</t>
        </is>
      </c>
      <c r="E2200" t="inlineStr">
        <is>
          <t>Máy tính</t>
        </is>
      </c>
      <c r="F2200" t="n">
        <v>1497</v>
      </c>
      <c r="G2200" t="n">
        <v>0</v>
      </c>
    </row>
    <row r="2201">
      <c r="A2201" t="n">
        <v>201610</v>
      </c>
      <c r="B2201" t="n">
        <v>40</v>
      </c>
      <c r="C2201" t="inlineStr">
        <is>
          <t>POS</t>
        </is>
      </c>
      <c r="D2201" t="inlineStr">
        <is>
          <t>Anh</t>
        </is>
      </c>
      <c r="E2201" t="inlineStr">
        <is>
          <t>Game &amp; Đồ chơi</t>
        </is>
      </c>
      <c r="F2201" t="n">
        <v>26</v>
      </c>
      <c r="G2201" t="n">
        <v>0</v>
      </c>
    </row>
    <row r="2202">
      <c r="A2202" t="n">
        <v>201610</v>
      </c>
      <c r="B2202" t="n">
        <v>40</v>
      </c>
      <c r="C2202" t="inlineStr">
        <is>
          <t>POS</t>
        </is>
      </c>
      <c r="D2202" t="inlineStr">
        <is>
          <t>Anh</t>
        </is>
      </c>
      <c r="E2202" t="inlineStr">
        <is>
          <t>Gia dụng</t>
        </is>
      </c>
      <c r="F2202" t="n">
        <v>374.95</v>
      </c>
      <c r="G2202" t="n">
        <v>0</v>
      </c>
    </row>
    <row r="2203">
      <c r="A2203" t="n">
        <v>201610</v>
      </c>
      <c r="B2203" t="n">
        <v>40</v>
      </c>
      <c r="C2203" t="inlineStr">
        <is>
          <t>POS</t>
        </is>
      </c>
      <c r="D2203" t="inlineStr">
        <is>
          <t>Anh</t>
        </is>
      </c>
      <c r="E2203" t="inlineStr">
        <is>
          <t>Nhạc, phim, sách nói</t>
        </is>
      </c>
      <c r="F2203" t="n">
        <v>219.98</v>
      </c>
      <c r="G2203" t="n">
        <v>0</v>
      </c>
    </row>
    <row r="2204">
      <c r="A2204" t="n">
        <v>201610</v>
      </c>
      <c r="B2204" t="n">
        <v>41</v>
      </c>
      <c r="C2204" t="inlineStr">
        <is>
          <t>POS</t>
        </is>
      </c>
      <c r="D2204" t="inlineStr">
        <is>
          <t>Anh</t>
        </is>
      </c>
      <c r="E2204" t="inlineStr">
        <is>
          <t>Âm thanh</t>
        </is>
      </c>
      <c r="F2204" t="n">
        <v>149.99</v>
      </c>
      <c r="G2204" t="n">
        <v>0</v>
      </c>
    </row>
    <row r="2205">
      <c r="A2205" t="n">
        <v>201610</v>
      </c>
      <c r="B2205" t="n">
        <v>41</v>
      </c>
      <c r="C2205" t="inlineStr">
        <is>
          <t>POS</t>
        </is>
      </c>
      <c r="D2205" t="inlineStr">
        <is>
          <t>Anh</t>
        </is>
      </c>
      <c r="E2205" t="inlineStr">
        <is>
          <t>Điện thoại</t>
        </is>
      </c>
      <c r="F2205" t="n">
        <v>0</v>
      </c>
      <c r="G2205" t="n">
        <v>268</v>
      </c>
    </row>
    <row r="2206">
      <c r="A2206" t="n">
        <v>201610</v>
      </c>
      <c r="B2206" t="n">
        <v>41</v>
      </c>
      <c r="C2206" t="inlineStr">
        <is>
          <t>POS</t>
        </is>
      </c>
      <c r="D2206" t="inlineStr">
        <is>
          <t>Anh</t>
        </is>
      </c>
      <c r="E2206" t="inlineStr">
        <is>
          <t>Máy tính</t>
        </is>
      </c>
      <c r="F2206" t="n">
        <v>16337</v>
      </c>
      <c r="G2206" t="n">
        <v>0</v>
      </c>
    </row>
    <row r="2207">
      <c r="A2207" t="n">
        <v>201610</v>
      </c>
      <c r="B2207" t="n">
        <v>41</v>
      </c>
      <c r="C2207" t="inlineStr">
        <is>
          <t>POS</t>
        </is>
      </c>
      <c r="D2207" t="inlineStr">
        <is>
          <t>Anh</t>
        </is>
      </c>
      <c r="E2207" t="inlineStr">
        <is>
          <t>Gia dụng</t>
        </is>
      </c>
      <c r="F2207" t="n">
        <v>452.2</v>
      </c>
      <c r="G2207" t="n">
        <v>0</v>
      </c>
    </row>
    <row r="2208">
      <c r="A2208" t="n">
        <v>201610</v>
      </c>
      <c r="B2208" t="n">
        <v>42</v>
      </c>
      <c r="C2208" t="inlineStr">
        <is>
          <t>POS</t>
        </is>
      </c>
      <c r="D2208" t="inlineStr">
        <is>
          <t>Anh</t>
        </is>
      </c>
      <c r="E2208" t="inlineStr">
        <is>
          <t>Âm thanh</t>
        </is>
      </c>
      <c r="F2208" t="n">
        <v>351.36</v>
      </c>
      <c r="G2208" t="n">
        <v>0</v>
      </c>
    </row>
    <row r="2209">
      <c r="A2209" t="n">
        <v>201610</v>
      </c>
      <c r="B2209" t="n">
        <v>42</v>
      </c>
      <c r="C2209" t="inlineStr">
        <is>
          <t>POS</t>
        </is>
      </c>
      <c r="D2209" t="inlineStr">
        <is>
          <t>Anh</t>
        </is>
      </c>
      <c r="E2209" t="inlineStr">
        <is>
          <t>Máy ảnh</t>
        </is>
      </c>
      <c r="F2209" t="n">
        <v>2187</v>
      </c>
      <c r="G2209" t="n">
        <v>0</v>
      </c>
    </row>
    <row r="2210">
      <c r="A2210" t="n">
        <v>201610</v>
      </c>
      <c r="B2210" t="n">
        <v>42</v>
      </c>
      <c r="C2210" t="inlineStr">
        <is>
          <t>POS</t>
        </is>
      </c>
      <c r="D2210" t="inlineStr">
        <is>
          <t>Anh</t>
        </is>
      </c>
      <c r="E2210" t="inlineStr">
        <is>
          <t>Điện thoại</t>
        </is>
      </c>
      <c r="F2210" t="n">
        <v>1980</v>
      </c>
      <c r="G2210" t="n">
        <v>361.8</v>
      </c>
    </row>
    <row r="2211">
      <c r="A2211" t="n">
        <v>201610</v>
      </c>
      <c r="B2211" t="n">
        <v>42</v>
      </c>
      <c r="C2211" t="inlineStr">
        <is>
          <t>POS</t>
        </is>
      </c>
      <c r="D2211" t="inlineStr">
        <is>
          <t>Anh</t>
        </is>
      </c>
      <c r="E2211" t="inlineStr">
        <is>
          <t>Máy tính</t>
        </is>
      </c>
      <c r="F2211" t="n">
        <v>13174</v>
      </c>
      <c r="G2211" t="n">
        <v>0</v>
      </c>
    </row>
    <row r="2212">
      <c r="A2212" t="n">
        <v>201610</v>
      </c>
      <c r="B2212" t="n">
        <v>42</v>
      </c>
      <c r="C2212" t="inlineStr">
        <is>
          <t>POS</t>
        </is>
      </c>
      <c r="D2212" t="inlineStr">
        <is>
          <t>Anh</t>
        </is>
      </c>
      <c r="E2212" t="inlineStr">
        <is>
          <t>Game &amp; Đồ chơi</t>
        </is>
      </c>
      <c r="F2212" t="n">
        <v>137.86</v>
      </c>
      <c r="G2212" t="n">
        <v>0</v>
      </c>
    </row>
    <row r="2213">
      <c r="A2213" t="n">
        <v>201610</v>
      </c>
      <c r="B2213" t="n">
        <v>42</v>
      </c>
      <c r="C2213" t="inlineStr">
        <is>
          <t>POS</t>
        </is>
      </c>
      <c r="D2213" t="inlineStr">
        <is>
          <t>Anh</t>
        </is>
      </c>
      <c r="E2213" t="inlineStr">
        <is>
          <t>Gia dụng</t>
        </is>
      </c>
      <c r="F2213" t="n">
        <v>602.99</v>
      </c>
      <c r="G2213" t="n">
        <v>0</v>
      </c>
    </row>
    <row r="2214">
      <c r="A2214" t="n">
        <v>201610</v>
      </c>
      <c r="B2214" t="n">
        <v>42</v>
      </c>
      <c r="C2214" t="inlineStr">
        <is>
          <t>POS</t>
        </is>
      </c>
      <c r="D2214" t="inlineStr">
        <is>
          <t>Anh</t>
        </is>
      </c>
      <c r="E2214" t="inlineStr">
        <is>
          <t>Nhạc, phim, sách nói</t>
        </is>
      </c>
      <c r="F2214" t="n">
        <v>521.5599999999999</v>
      </c>
      <c r="G2214" t="n">
        <v>0</v>
      </c>
    </row>
    <row r="2215">
      <c r="A2215" t="n">
        <v>201610</v>
      </c>
      <c r="B2215" t="n">
        <v>42</v>
      </c>
      <c r="C2215" t="inlineStr">
        <is>
          <t>POS</t>
        </is>
      </c>
      <c r="D2215" t="inlineStr">
        <is>
          <t>Anh</t>
        </is>
      </c>
      <c r="E2215" t="inlineStr">
        <is>
          <t>TV &amp; Video</t>
        </is>
      </c>
      <c r="F2215" t="n">
        <v>286.8</v>
      </c>
      <c r="G2215" t="n">
        <v>0</v>
      </c>
    </row>
    <row r="2216">
      <c r="A2216" t="n">
        <v>201610</v>
      </c>
      <c r="B2216" t="n">
        <v>43</v>
      </c>
      <c r="C2216" t="inlineStr">
        <is>
          <t>POS</t>
        </is>
      </c>
      <c r="D2216" t="inlineStr">
        <is>
          <t>Mỹ</t>
        </is>
      </c>
      <c r="E2216" t="inlineStr">
        <is>
          <t>Âm thanh</t>
        </is>
      </c>
      <c r="F2216" t="n">
        <v>59.99</v>
      </c>
      <c r="G2216" t="n">
        <v>0</v>
      </c>
    </row>
    <row r="2217">
      <c r="A2217" t="n">
        <v>201610</v>
      </c>
      <c r="B2217" t="n">
        <v>43</v>
      </c>
      <c r="C2217" t="inlineStr">
        <is>
          <t>POS</t>
        </is>
      </c>
      <c r="D2217" t="inlineStr">
        <is>
          <t>Mỹ</t>
        </is>
      </c>
      <c r="E2217" t="inlineStr">
        <is>
          <t>Máy ảnh</t>
        </is>
      </c>
      <c r="F2217" t="n">
        <v>196</v>
      </c>
      <c r="G2217" t="n">
        <v>0</v>
      </c>
    </row>
    <row r="2218">
      <c r="A2218" t="n">
        <v>201610</v>
      </c>
      <c r="B2218" t="n">
        <v>43</v>
      </c>
      <c r="C2218" t="inlineStr">
        <is>
          <t>POS</t>
        </is>
      </c>
      <c r="D2218" t="inlineStr">
        <is>
          <t>Mỹ</t>
        </is>
      </c>
      <c r="E2218" t="inlineStr">
        <is>
          <t>Điện thoại</t>
        </is>
      </c>
      <c r="F2218" t="n">
        <v>2156</v>
      </c>
      <c r="G2218" t="n">
        <v>0</v>
      </c>
    </row>
    <row r="2219">
      <c r="A2219" t="n">
        <v>201610</v>
      </c>
      <c r="B2219" t="n">
        <v>43</v>
      </c>
      <c r="C2219" t="inlineStr">
        <is>
          <t>POS</t>
        </is>
      </c>
      <c r="D2219" t="inlineStr">
        <is>
          <t>Mỹ</t>
        </is>
      </c>
      <c r="E2219" t="inlineStr">
        <is>
          <t>Máy tính</t>
        </is>
      </c>
      <c r="F2219" t="n">
        <v>2007.7</v>
      </c>
      <c r="G2219" t="n">
        <v>0</v>
      </c>
    </row>
    <row r="2220">
      <c r="A2220" t="n">
        <v>201610</v>
      </c>
      <c r="B2220" t="n">
        <v>43</v>
      </c>
      <c r="C2220" t="inlineStr">
        <is>
          <t>POS</t>
        </is>
      </c>
      <c r="D2220" t="inlineStr">
        <is>
          <t>Mỹ</t>
        </is>
      </c>
      <c r="E2220" t="inlineStr">
        <is>
          <t>Game &amp; Đồ chơi</t>
        </is>
      </c>
      <c r="F2220" t="n">
        <v>284.7</v>
      </c>
      <c r="G2220" t="n">
        <v>0</v>
      </c>
    </row>
    <row r="2221">
      <c r="A2221" t="n">
        <v>201610</v>
      </c>
      <c r="B2221" t="n">
        <v>43</v>
      </c>
      <c r="C2221" t="inlineStr">
        <is>
          <t>POS</t>
        </is>
      </c>
      <c r="D2221" t="inlineStr">
        <is>
          <t>Mỹ</t>
        </is>
      </c>
      <c r="E2221" t="inlineStr">
        <is>
          <t>Gia dụng</t>
        </is>
      </c>
      <c r="F2221" t="n">
        <v>539.97</v>
      </c>
      <c r="G2221" t="n">
        <v>0</v>
      </c>
    </row>
    <row r="2222">
      <c r="A2222" t="n">
        <v>201610</v>
      </c>
      <c r="B2222" t="n">
        <v>43</v>
      </c>
      <c r="C2222" t="inlineStr">
        <is>
          <t>POS</t>
        </is>
      </c>
      <c r="D2222" t="inlineStr">
        <is>
          <t>Mỹ</t>
        </is>
      </c>
      <c r="E2222" t="inlineStr">
        <is>
          <t>Nhạc, phim, sách nói</t>
        </is>
      </c>
      <c r="F2222" t="n">
        <v>225.75</v>
      </c>
      <c r="G2222" t="n">
        <v>0</v>
      </c>
    </row>
    <row r="2223">
      <c r="A2223" t="n">
        <v>201610</v>
      </c>
      <c r="B2223" t="n">
        <v>43</v>
      </c>
      <c r="C2223" t="inlineStr">
        <is>
          <t>POS</t>
        </is>
      </c>
      <c r="D2223" t="inlineStr">
        <is>
          <t>Mỹ</t>
        </is>
      </c>
      <c r="E2223" t="inlineStr">
        <is>
          <t>TV &amp; Video</t>
        </is>
      </c>
      <c r="F2223" t="n">
        <v>676</v>
      </c>
      <c r="G2223" t="n">
        <v>0</v>
      </c>
    </row>
    <row r="2224">
      <c r="A2224" t="n">
        <v>201610</v>
      </c>
      <c r="B2224" t="n">
        <v>44</v>
      </c>
      <c r="C2224" t="inlineStr">
        <is>
          <t>POS</t>
        </is>
      </c>
      <c r="D2224" t="inlineStr">
        <is>
          <t>Mỹ</t>
        </is>
      </c>
      <c r="E2224" t="inlineStr">
        <is>
          <t>Âm thanh</t>
        </is>
      </c>
      <c r="F2224" t="n">
        <v>974.96</v>
      </c>
      <c r="G2224" t="n">
        <v>0</v>
      </c>
    </row>
    <row r="2225">
      <c r="A2225" t="n">
        <v>201610</v>
      </c>
      <c r="B2225" t="n">
        <v>44</v>
      </c>
      <c r="C2225" t="inlineStr">
        <is>
          <t>POS</t>
        </is>
      </c>
      <c r="D2225" t="inlineStr">
        <is>
          <t>Mỹ</t>
        </is>
      </c>
      <c r="E2225" t="inlineStr">
        <is>
          <t>Máy ảnh</t>
        </is>
      </c>
      <c r="F2225" t="n">
        <v>84</v>
      </c>
      <c r="G2225" t="n">
        <v>0</v>
      </c>
    </row>
    <row r="2226">
      <c r="A2226" t="n">
        <v>201610</v>
      </c>
      <c r="B2226" t="n">
        <v>45</v>
      </c>
      <c r="C2226" t="inlineStr">
        <is>
          <t>POS</t>
        </is>
      </c>
      <c r="D2226" t="inlineStr">
        <is>
          <t>Mỹ</t>
        </is>
      </c>
      <c r="E2226" t="inlineStr">
        <is>
          <t>Máy ảnh</t>
        </is>
      </c>
      <c r="F2226" t="n">
        <v>1286.39</v>
      </c>
      <c r="G2226" t="n">
        <v>0</v>
      </c>
    </row>
    <row r="2227">
      <c r="A2227" t="n">
        <v>201610</v>
      </c>
      <c r="B2227" t="n">
        <v>45</v>
      </c>
      <c r="C2227" t="inlineStr">
        <is>
          <t>POS</t>
        </is>
      </c>
      <c r="D2227" t="inlineStr">
        <is>
          <t>Mỹ</t>
        </is>
      </c>
      <c r="E2227" t="inlineStr">
        <is>
          <t>Điện thoại</t>
        </is>
      </c>
      <c r="F2227" t="n">
        <v>3003.94</v>
      </c>
      <c r="G2227" t="n">
        <v>59.94</v>
      </c>
    </row>
    <row r="2228">
      <c r="A2228" t="n">
        <v>201610</v>
      </c>
      <c r="B2228" t="n">
        <v>45</v>
      </c>
      <c r="C2228" t="inlineStr">
        <is>
          <t>POS</t>
        </is>
      </c>
      <c r="D2228" t="inlineStr">
        <is>
          <t>Mỹ</t>
        </is>
      </c>
      <c r="E2228" t="inlineStr">
        <is>
          <t>Máy tính</t>
        </is>
      </c>
      <c r="F2228" t="n">
        <v>1504</v>
      </c>
      <c r="G2228" t="n">
        <v>369</v>
      </c>
    </row>
    <row r="2229">
      <c r="A2229" t="n">
        <v>201610</v>
      </c>
      <c r="B2229" t="n">
        <v>45</v>
      </c>
      <c r="C2229" t="inlineStr">
        <is>
          <t>POS</t>
        </is>
      </c>
      <c r="D2229" t="inlineStr">
        <is>
          <t>Mỹ</t>
        </is>
      </c>
      <c r="E2229" t="inlineStr">
        <is>
          <t>Gia dụng</t>
        </is>
      </c>
      <c r="F2229" t="n">
        <v>2702.98</v>
      </c>
      <c r="G2229" t="n">
        <v>0</v>
      </c>
    </row>
    <row r="2230">
      <c r="A2230" t="n">
        <v>201610</v>
      </c>
      <c r="B2230" t="n">
        <v>45</v>
      </c>
      <c r="C2230" t="inlineStr">
        <is>
          <t>POS</t>
        </is>
      </c>
      <c r="D2230" t="inlineStr">
        <is>
          <t>Mỹ</t>
        </is>
      </c>
      <c r="E2230" t="inlineStr">
        <is>
          <t>Nhạc, phim, sách nói</t>
        </is>
      </c>
      <c r="F2230" t="n">
        <v>2783.85</v>
      </c>
      <c r="G2230" t="n">
        <v>0</v>
      </c>
    </row>
    <row r="2231">
      <c r="A2231" t="n">
        <v>201610</v>
      </c>
      <c r="B2231" t="n">
        <v>45</v>
      </c>
      <c r="C2231" t="inlineStr">
        <is>
          <t>POS</t>
        </is>
      </c>
      <c r="D2231" t="inlineStr">
        <is>
          <t>Mỹ</t>
        </is>
      </c>
      <c r="E2231" t="inlineStr">
        <is>
          <t>TV &amp; Video</t>
        </is>
      </c>
      <c r="F2231" t="n">
        <v>13551.77</v>
      </c>
      <c r="G2231" t="n">
        <v>0</v>
      </c>
    </row>
    <row r="2232">
      <c r="A2232" t="n">
        <v>201610</v>
      </c>
      <c r="B2232" t="n">
        <v>47</v>
      </c>
      <c r="C2232" t="inlineStr">
        <is>
          <t>POS</t>
        </is>
      </c>
      <c r="D2232" t="inlineStr">
        <is>
          <t>Mỹ</t>
        </is>
      </c>
      <c r="E2232" t="inlineStr">
        <is>
          <t>Âm thanh</t>
        </is>
      </c>
      <c r="F2232" t="n">
        <v>1749.93</v>
      </c>
      <c r="G2232" t="n">
        <v>0</v>
      </c>
    </row>
    <row r="2233">
      <c r="A2233" t="n">
        <v>201610</v>
      </c>
      <c r="B2233" t="n">
        <v>47</v>
      </c>
      <c r="C2233" t="inlineStr">
        <is>
          <t>POS</t>
        </is>
      </c>
      <c r="D2233" t="inlineStr">
        <is>
          <t>Mỹ</t>
        </is>
      </c>
      <c r="E2233" t="inlineStr">
        <is>
          <t>Máy ảnh</t>
        </is>
      </c>
      <c r="F2233" t="n">
        <v>721.99</v>
      </c>
      <c r="G2233" t="n">
        <v>0</v>
      </c>
    </row>
    <row r="2234">
      <c r="A2234" t="n">
        <v>201610</v>
      </c>
      <c r="B2234" t="n">
        <v>47</v>
      </c>
      <c r="C2234" t="inlineStr">
        <is>
          <t>POS</t>
        </is>
      </c>
      <c r="D2234" t="inlineStr">
        <is>
          <t>Mỹ</t>
        </is>
      </c>
      <c r="E2234" t="inlineStr">
        <is>
          <t>Máy tính</t>
        </is>
      </c>
      <c r="F2234" t="n">
        <v>469</v>
      </c>
      <c r="G2234" t="n">
        <v>0</v>
      </c>
    </row>
    <row r="2235">
      <c r="A2235" t="n">
        <v>201610</v>
      </c>
      <c r="B2235" t="n">
        <v>47</v>
      </c>
      <c r="C2235" t="inlineStr">
        <is>
          <t>POS</t>
        </is>
      </c>
      <c r="D2235" t="inlineStr">
        <is>
          <t>Mỹ</t>
        </is>
      </c>
      <c r="E2235" t="inlineStr">
        <is>
          <t>Game &amp; Đồ chơi</t>
        </is>
      </c>
      <c r="F2235" t="n">
        <v>579</v>
      </c>
      <c r="G2235" t="n">
        <v>0</v>
      </c>
    </row>
    <row r="2236">
      <c r="A2236" t="n">
        <v>201610</v>
      </c>
      <c r="B2236" t="n">
        <v>47</v>
      </c>
      <c r="C2236" t="inlineStr">
        <is>
          <t>POS</t>
        </is>
      </c>
      <c r="D2236" t="inlineStr">
        <is>
          <t>Mỹ</t>
        </is>
      </c>
      <c r="E2236" t="inlineStr">
        <is>
          <t>Gia dụng</t>
        </is>
      </c>
      <c r="F2236" t="n">
        <v>6142.8</v>
      </c>
      <c r="G2236" t="n">
        <v>0</v>
      </c>
    </row>
    <row r="2237">
      <c r="A2237" t="n">
        <v>201610</v>
      </c>
      <c r="B2237" t="n">
        <v>47</v>
      </c>
      <c r="C2237" t="inlineStr">
        <is>
          <t>POS</t>
        </is>
      </c>
      <c r="D2237" t="inlineStr">
        <is>
          <t>Mỹ</t>
        </is>
      </c>
      <c r="E2237" t="inlineStr">
        <is>
          <t>Nhạc, phim, sách nói</t>
        </is>
      </c>
      <c r="F2237" t="n">
        <v>3781.93</v>
      </c>
      <c r="G2237" t="n">
        <v>0</v>
      </c>
    </row>
    <row r="2238">
      <c r="A2238" t="n">
        <v>201610</v>
      </c>
      <c r="B2238" t="n">
        <v>47</v>
      </c>
      <c r="C2238" t="inlineStr">
        <is>
          <t>POS</t>
        </is>
      </c>
      <c r="D2238" t="inlineStr">
        <is>
          <t>Mỹ</t>
        </is>
      </c>
      <c r="E2238" t="inlineStr">
        <is>
          <t>TV &amp; Video</t>
        </is>
      </c>
      <c r="F2238" t="n">
        <v>1774</v>
      </c>
      <c r="G2238" t="n">
        <v>0</v>
      </c>
    </row>
    <row r="2239">
      <c r="A2239" t="n">
        <v>201610</v>
      </c>
      <c r="B2239" t="n">
        <v>48</v>
      </c>
      <c r="C2239" t="inlineStr">
        <is>
          <t>POS</t>
        </is>
      </c>
      <c r="D2239" t="inlineStr">
        <is>
          <t>Mỹ</t>
        </is>
      </c>
      <c r="E2239" t="inlineStr">
        <is>
          <t>Âm thanh</t>
        </is>
      </c>
      <c r="F2239" t="n">
        <v>282.94</v>
      </c>
      <c r="G2239" t="n">
        <v>0</v>
      </c>
    </row>
    <row r="2240">
      <c r="A2240" t="n">
        <v>201610</v>
      </c>
      <c r="B2240" t="n">
        <v>48</v>
      </c>
      <c r="C2240" t="inlineStr">
        <is>
          <t>POS</t>
        </is>
      </c>
      <c r="D2240" t="inlineStr">
        <is>
          <t>Mỹ</t>
        </is>
      </c>
      <c r="E2240" t="inlineStr">
        <is>
          <t>Máy ảnh</t>
        </is>
      </c>
      <c r="F2240" t="n">
        <v>6138</v>
      </c>
      <c r="G2240" t="n">
        <v>0</v>
      </c>
    </row>
    <row r="2241">
      <c r="A2241" t="n">
        <v>201610</v>
      </c>
      <c r="B2241" t="n">
        <v>48</v>
      </c>
      <c r="C2241" t="inlineStr">
        <is>
          <t>POS</t>
        </is>
      </c>
      <c r="D2241" t="inlineStr">
        <is>
          <t>Mỹ</t>
        </is>
      </c>
      <c r="E2241" t="inlineStr">
        <is>
          <t>Máy tính</t>
        </is>
      </c>
      <c r="F2241" t="n">
        <v>1938.3</v>
      </c>
      <c r="G2241" t="n">
        <v>0</v>
      </c>
    </row>
    <row r="2242">
      <c r="A2242" t="n">
        <v>201610</v>
      </c>
      <c r="B2242" t="n">
        <v>48</v>
      </c>
      <c r="C2242" t="inlineStr">
        <is>
          <t>POS</t>
        </is>
      </c>
      <c r="D2242" t="inlineStr">
        <is>
          <t>Mỹ</t>
        </is>
      </c>
      <c r="E2242" t="inlineStr">
        <is>
          <t>Gia dụng</t>
        </is>
      </c>
      <c r="F2242" t="n">
        <v>259.8</v>
      </c>
      <c r="G2242" t="n">
        <v>0</v>
      </c>
    </row>
    <row r="2243">
      <c r="A2243" t="n">
        <v>201610</v>
      </c>
      <c r="B2243" t="n">
        <v>48</v>
      </c>
      <c r="C2243" t="inlineStr">
        <is>
          <t>POS</t>
        </is>
      </c>
      <c r="D2243" t="inlineStr">
        <is>
          <t>Mỹ</t>
        </is>
      </c>
      <c r="E2243" t="inlineStr">
        <is>
          <t>Nhạc, phim, sách nói</t>
        </is>
      </c>
      <c r="F2243" t="n">
        <v>731.6</v>
      </c>
      <c r="G2243" t="n">
        <v>0</v>
      </c>
    </row>
    <row r="2244">
      <c r="A2244" t="n">
        <v>201610</v>
      </c>
      <c r="B2244" t="n">
        <v>48</v>
      </c>
      <c r="C2244" t="inlineStr">
        <is>
          <t>POS</t>
        </is>
      </c>
      <c r="D2244" t="inlineStr">
        <is>
          <t>Mỹ</t>
        </is>
      </c>
      <c r="E2244" t="inlineStr">
        <is>
          <t>TV &amp; Video</t>
        </is>
      </c>
      <c r="F2244" t="n">
        <v>6694.72</v>
      </c>
      <c r="G2244" t="n">
        <v>0</v>
      </c>
    </row>
    <row r="2245">
      <c r="A2245" t="n">
        <v>201610</v>
      </c>
      <c r="B2245" t="n">
        <v>50</v>
      </c>
      <c r="C2245" t="inlineStr">
        <is>
          <t>POS</t>
        </is>
      </c>
      <c r="D2245" t="inlineStr">
        <is>
          <t>Mỹ</t>
        </is>
      </c>
      <c r="E2245" t="inlineStr">
        <is>
          <t>Âm thanh</t>
        </is>
      </c>
      <c r="F2245" t="n">
        <v>2825.39</v>
      </c>
      <c r="G2245" t="n">
        <v>255</v>
      </c>
    </row>
    <row r="2246">
      <c r="A2246" t="n">
        <v>201610</v>
      </c>
      <c r="B2246" t="n">
        <v>50</v>
      </c>
      <c r="C2246" t="inlineStr">
        <is>
          <t>POS</t>
        </is>
      </c>
      <c r="D2246" t="inlineStr">
        <is>
          <t>Mỹ</t>
        </is>
      </c>
      <c r="E2246" t="inlineStr">
        <is>
          <t>Điện thoại</t>
        </is>
      </c>
      <c r="F2246" t="n">
        <v>653.98</v>
      </c>
      <c r="G2246" t="n">
        <v>0</v>
      </c>
    </row>
    <row r="2247">
      <c r="A2247" t="n">
        <v>201610</v>
      </c>
      <c r="B2247" t="n">
        <v>50</v>
      </c>
      <c r="C2247" t="inlineStr">
        <is>
          <t>POS</t>
        </is>
      </c>
      <c r="D2247" t="inlineStr">
        <is>
          <t>Mỹ</t>
        </is>
      </c>
      <c r="E2247" t="inlineStr">
        <is>
          <t>Máy tính</t>
        </is>
      </c>
      <c r="F2247" t="n">
        <v>2887.65</v>
      </c>
      <c r="G2247" t="n">
        <v>0</v>
      </c>
    </row>
    <row r="2248">
      <c r="A2248" t="n">
        <v>201610</v>
      </c>
      <c r="B2248" t="n">
        <v>50</v>
      </c>
      <c r="C2248" t="inlineStr">
        <is>
          <t>POS</t>
        </is>
      </c>
      <c r="D2248" t="inlineStr">
        <is>
          <t>Mỹ</t>
        </is>
      </c>
      <c r="E2248" t="inlineStr">
        <is>
          <t>Game &amp; Đồ chơi</t>
        </is>
      </c>
      <c r="F2248" t="n">
        <v>59.97</v>
      </c>
      <c r="G2248" t="n">
        <v>0</v>
      </c>
    </row>
    <row r="2249">
      <c r="A2249" t="n">
        <v>201610</v>
      </c>
      <c r="B2249" t="n">
        <v>50</v>
      </c>
      <c r="C2249" t="inlineStr">
        <is>
          <t>POS</t>
        </is>
      </c>
      <c r="D2249" t="inlineStr">
        <is>
          <t>Mỹ</t>
        </is>
      </c>
      <c r="E2249" t="inlineStr">
        <is>
          <t>Gia dụng</t>
        </is>
      </c>
      <c r="F2249" t="n">
        <v>4043</v>
      </c>
      <c r="G2249" t="n">
        <v>0</v>
      </c>
    </row>
    <row r="2250">
      <c r="A2250" t="n">
        <v>201610</v>
      </c>
      <c r="B2250" t="n">
        <v>50</v>
      </c>
      <c r="C2250" t="inlineStr">
        <is>
          <t>POS</t>
        </is>
      </c>
      <c r="D2250" t="inlineStr">
        <is>
          <t>Mỹ</t>
        </is>
      </c>
      <c r="E2250" t="inlineStr">
        <is>
          <t>Nhạc, phim, sách nói</t>
        </is>
      </c>
      <c r="F2250" t="n">
        <v>2541.41</v>
      </c>
      <c r="G2250" t="n">
        <v>438</v>
      </c>
    </row>
    <row r="2251">
      <c r="A2251" t="n">
        <v>201610</v>
      </c>
      <c r="B2251" t="n">
        <v>50</v>
      </c>
      <c r="C2251" t="inlineStr">
        <is>
          <t>POS</t>
        </is>
      </c>
      <c r="D2251" t="inlineStr">
        <is>
          <t>Mỹ</t>
        </is>
      </c>
      <c r="E2251" t="inlineStr">
        <is>
          <t>TV &amp; Video</t>
        </is>
      </c>
      <c r="F2251" t="n">
        <v>2326.77</v>
      </c>
      <c r="G2251" t="n">
        <v>126.9</v>
      </c>
    </row>
    <row r="2252">
      <c r="A2252" t="n">
        <v>201610</v>
      </c>
      <c r="B2252" t="n">
        <v>51</v>
      </c>
      <c r="C2252" t="inlineStr">
        <is>
          <t>POS</t>
        </is>
      </c>
      <c r="D2252" t="inlineStr">
        <is>
          <t>Mỹ</t>
        </is>
      </c>
      <c r="E2252" t="inlineStr">
        <is>
          <t>Âm thanh</t>
        </is>
      </c>
      <c r="F2252" t="n">
        <v>767.85</v>
      </c>
      <c r="G2252" t="n">
        <v>0</v>
      </c>
    </row>
    <row r="2253">
      <c r="A2253" t="n">
        <v>201610</v>
      </c>
      <c r="B2253" t="n">
        <v>51</v>
      </c>
      <c r="C2253" t="inlineStr">
        <is>
          <t>POS</t>
        </is>
      </c>
      <c r="D2253" t="inlineStr">
        <is>
          <t>Mỹ</t>
        </is>
      </c>
      <c r="E2253" t="inlineStr">
        <is>
          <t>Máy tính</t>
        </is>
      </c>
      <c r="F2253" t="n">
        <v>0</v>
      </c>
      <c r="G2253" t="n">
        <v>938</v>
      </c>
    </row>
    <row r="2254">
      <c r="A2254" t="n">
        <v>201610</v>
      </c>
      <c r="B2254" t="n">
        <v>51</v>
      </c>
      <c r="C2254" t="inlineStr">
        <is>
          <t>POS</t>
        </is>
      </c>
      <c r="D2254" t="inlineStr">
        <is>
          <t>Mỹ</t>
        </is>
      </c>
      <c r="E2254" t="inlineStr">
        <is>
          <t>Game &amp; Đồ chơi</t>
        </is>
      </c>
      <c r="F2254" t="n">
        <v>140.26</v>
      </c>
      <c r="G2254" t="n">
        <v>0</v>
      </c>
    </row>
    <row r="2255">
      <c r="A2255" t="n">
        <v>201610</v>
      </c>
      <c r="B2255" t="n">
        <v>51</v>
      </c>
      <c r="C2255" t="inlineStr">
        <is>
          <t>POS</t>
        </is>
      </c>
      <c r="D2255" t="inlineStr">
        <is>
          <t>Mỹ</t>
        </is>
      </c>
      <c r="E2255" t="inlineStr">
        <is>
          <t>Gia dụng</t>
        </is>
      </c>
      <c r="F2255" t="n">
        <v>129.99</v>
      </c>
      <c r="G2255" t="n">
        <v>0</v>
      </c>
    </row>
    <row r="2256">
      <c r="A2256" t="n">
        <v>201610</v>
      </c>
      <c r="B2256" t="n">
        <v>51</v>
      </c>
      <c r="C2256" t="inlineStr">
        <is>
          <t>POS</t>
        </is>
      </c>
      <c r="D2256" t="inlineStr">
        <is>
          <t>Mỹ</t>
        </is>
      </c>
      <c r="E2256" t="inlineStr">
        <is>
          <t>Nhạc, phim, sách nói</t>
        </is>
      </c>
      <c r="F2256" t="n">
        <v>299.98</v>
      </c>
      <c r="G2256" t="n">
        <v>0</v>
      </c>
    </row>
    <row r="2257">
      <c r="A2257" t="n">
        <v>201610</v>
      </c>
      <c r="B2257" t="n">
        <v>53</v>
      </c>
      <c r="C2257" t="inlineStr">
        <is>
          <t>POS</t>
        </is>
      </c>
      <c r="D2257" t="inlineStr">
        <is>
          <t>Mỹ</t>
        </is>
      </c>
      <c r="E2257" t="inlineStr">
        <is>
          <t>Âm thanh</t>
        </is>
      </c>
      <c r="F2257" t="n">
        <v>243.3</v>
      </c>
      <c r="G2257" t="n">
        <v>0</v>
      </c>
    </row>
    <row r="2258">
      <c r="A2258" t="n">
        <v>201610</v>
      </c>
      <c r="B2258" t="n">
        <v>53</v>
      </c>
      <c r="C2258" t="inlineStr">
        <is>
          <t>POS</t>
        </is>
      </c>
      <c r="D2258" t="inlineStr">
        <is>
          <t>Mỹ</t>
        </is>
      </c>
      <c r="E2258" t="inlineStr">
        <is>
          <t>Máy ảnh</t>
        </is>
      </c>
      <c r="F2258" t="n">
        <v>600</v>
      </c>
      <c r="G2258" t="n">
        <v>0</v>
      </c>
    </row>
    <row r="2259">
      <c r="A2259" t="n">
        <v>201610</v>
      </c>
      <c r="B2259" t="n">
        <v>53</v>
      </c>
      <c r="C2259" t="inlineStr">
        <is>
          <t>POS</t>
        </is>
      </c>
      <c r="D2259" t="inlineStr">
        <is>
          <t>Mỹ</t>
        </is>
      </c>
      <c r="E2259" t="inlineStr">
        <is>
          <t>Máy tính</t>
        </is>
      </c>
      <c r="F2259" t="n">
        <v>219.95</v>
      </c>
      <c r="G2259" t="n">
        <v>0</v>
      </c>
    </row>
    <row r="2260">
      <c r="A2260" t="n">
        <v>201610</v>
      </c>
      <c r="B2260" t="n">
        <v>53</v>
      </c>
      <c r="C2260" t="inlineStr">
        <is>
          <t>POS</t>
        </is>
      </c>
      <c r="D2260" t="inlineStr">
        <is>
          <t>Mỹ</t>
        </is>
      </c>
      <c r="E2260" t="inlineStr">
        <is>
          <t>Nhạc, phim, sách nói</t>
        </is>
      </c>
      <c r="F2260" t="n">
        <v>259.99</v>
      </c>
      <c r="G2260" t="n">
        <v>0</v>
      </c>
    </row>
    <row r="2261">
      <c r="A2261" t="n">
        <v>201610</v>
      </c>
      <c r="B2261" t="n">
        <v>54</v>
      </c>
      <c r="C2261" t="inlineStr">
        <is>
          <t>POS</t>
        </is>
      </c>
      <c r="D2261" t="inlineStr">
        <is>
          <t>Mỹ</t>
        </is>
      </c>
      <c r="E2261" t="inlineStr">
        <is>
          <t>Máy ảnh</t>
        </is>
      </c>
      <c r="F2261" t="n">
        <v>4893</v>
      </c>
      <c r="G2261" t="n">
        <v>0</v>
      </c>
    </row>
    <row r="2262">
      <c r="A2262" t="n">
        <v>201610</v>
      </c>
      <c r="B2262" t="n">
        <v>54</v>
      </c>
      <c r="C2262" t="inlineStr">
        <is>
          <t>POS</t>
        </is>
      </c>
      <c r="D2262" t="inlineStr">
        <is>
          <t>Mỹ</t>
        </is>
      </c>
      <c r="E2262" t="inlineStr">
        <is>
          <t>Gia dụng</t>
        </is>
      </c>
      <c r="F2262" t="n">
        <v>10191.88</v>
      </c>
      <c r="G2262" t="n">
        <v>0</v>
      </c>
    </row>
    <row r="2263">
      <c r="A2263" t="n">
        <v>201610</v>
      </c>
      <c r="B2263" t="n">
        <v>54</v>
      </c>
      <c r="C2263" t="inlineStr">
        <is>
          <t>POS</t>
        </is>
      </c>
      <c r="D2263" t="inlineStr">
        <is>
          <t>Mỹ</t>
        </is>
      </c>
      <c r="E2263" t="inlineStr">
        <is>
          <t>Nhạc, phim, sách nói</t>
        </is>
      </c>
      <c r="F2263" t="n">
        <v>2241.55</v>
      </c>
      <c r="G2263" t="n">
        <v>0</v>
      </c>
    </row>
    <row r="2264">
      <c r="A2264" t="n">
        <v>201610</v>
      </c>
      <c r="B2264" t="n">
        <v>54</v>
      </c>
      <c r="C2264" t="inlineStr">
        <is>
          <t>POS</t>
        </is>
      </c>
      <c r="D2264" t="inlineStr">
        <is>
          <t>Mỹ</t>
        </is>
      </c>
      <c r="E2264" t="inlineStr">
        <is>
          <t>TV &amp; Video</t>
        </is>
      </c>
      <c r="F2264" t="n">
        <v>1319.94</v>
      </c>
      <c r="G2264" t="n">
        <v>0</v>
      </c>
    </row>
    <row r="2265">
      <c r="A2265" t="n">
        <v>201610</v>
      </c>
      <c r="B2265" t="n">
        <v>55</v>
      </c>
      <c r="C2265" t="inlineStr">
        <is>
          <t>POS</t>
        </is>
      </c>
      <c r="D2265" t="inlineStr">
        <is>
          <t>Mỹ</t>
        </is>
      </c>
      <c r="E2265" t="inlineStr">
        <is>
          <t>Âm thanh</t>
        </is>
      </c>
      <c r="F2265" t="n">
        <v>1678.16</v>
      </c>
      <c r="G2265" t="n">
        <v>0</v>
      </c>
    </row>
    <row r="2266">
      <c r="A2266" t="n">
        <v>201610</v>
      </c>
      <c r="B2266" t="n">
        <v>55</v>
      </c>
      <c r="C2266" t="inlineStr">
        <is>
          <t>POS</t>
        </is>
      </c>
      <c r="D2266" t="inlineStr">
        <is>
          <t>Mỹ</t>
        </is>
      </c>
      <c r="E2266" t="inlineStr">
        <is>
          <t>Máy ảnh</t>
        </is>
      </c>
      <c r="F2266" t="n">
        <v>6800.5</v>
      </c>
      <c r="G2266" t="n">
        <v>0</v>
      </c>
    </row>
    <row r="2267">
      <c r="A2267" t="n">
        <v>201610</v>
      </c>
      <c r="B2267" t="n">
        <v>55</v>
      </c>
      <c r="C2267" t="inlineStr">
        <is>
          <t>POS</t>
        </is>
      </c>
      <c r="D2267" t="inlineStr">
        <is>
          <t>Mỹ</t>
        </is>
      </c>
      <c r="E2267" t="inlineStr">
        <is>
          <t>Máy tính</t>
        </is>
      </c>
      <c r="F2267" t="n">
        <v>807</v>
      </c>
      <c r="G2267" t="n">
        <v>0</v>
      </c>
    </row>
    <row r="2268">
      <c r="A2268" t="n">
        <v>201610</v>
      </c>
      <c r="B2268" t="n">
        <v>55</v>
      </c>
      <c r="C2268" t="inlineStr">
        <is>
          <t>POS</t>
        </is>
      </c>
      <c r="D2268" t="inlineStr">
        <is>
          <t>Mỹ</t>
        </is>
      </c>
      <c r="E2268" t="inlineStr">
        <is>
          <t>Game &amp; Đồ chơi</t>
        </is>
      </c>
      <c r="F2268" t="n">
        <v>64</v>
      </c>
      <c r="G2268" t="n">
        <v>0</v>
      </c>
    </row>
    <row r="2269">
      <c r="A2269" t="n">
        <v>201610</v>
      </c>
      <c r="B2269" t="n">
        <v>55</v>
      </c>
      <c r="C2269" t="inlineStr">
        <is>
          <t>POS</t>
        </is>
      </c>
      <c r="D2269" t="inlineStr">
        <is>
          <t>Mỹ</t>
        </is>
      </c>
      <c r="E2269" t="inlineStr">
        <is>
          <t>Gia dụng</t>
        </is>
      </c>
      <c r="F2269" t="n">
        <v>3048</v>
      </c>
      <c r="G2269" t="n">
        <v>0</v>
      </c>
    </row>
    <row r="2270">
      <c r="A2270" t="n">
        <v>201610</v>
      </c>
      <c r="B2270" t="n">
        <v>55</v>
      </c>
      <c r="C2270" t="inlineStr">
        <is>
          <t>POS</t>
        </is>
      </c>
      <c r="D2270" t="inlineStr">
        <is>
          <t>Mỹ</t>
        </is>
      </c>
      <c r="E2270" t="inlineStr">
        <is>
          <t>Nhạc, phim, sách nói</t>
        </is>
      </c>
      <c r="F2270" t="n">
        <v>1451.42</v>
      </c>
      <c r="G2270" t="n">
        <v>0</v>
      </c>
    </row>
    <row r="2271">
      <c r="A2271" t="n">
        <v>201610</v>
      </c>
      <c r="B2271" t="n">
        <v>55</v>
      </c>
      <c r="C2271" t="inlineStr">
        <is>
          <t>POS</t>
        </is>
      </c>
      <c r="D2271" t="inlineStr">
        <is>
          <t>Mỹ</t>
        </is>
      </c>
      <c r="E2271" t="inlineStr">
        <is>
          <t>TV &amp; Video</t>
        </is>
      </c>
      <c r="F2271" t="n">
        <v>4562.77</v>
      </c>
      <c r="G2271" t="n">
        <v>0</v>
      </c>
    </row>
    <row r="2272">
      <c r="A2272" t="n">
        <v>201610</v>
      </c>
      <c r="B2272" t="n">
        <v>56</v>
      </c>
      <c r="C2272" t="inlineStr">
        <is>
          <t>POS</t>
        </is>
      </c>
      <c r="D2272" t="inlineStr">
        <is>
          <t>Mỹ</t>
        </is>
      </c>
      <c r="E2272" t="inlineStr">
        <is>
          <t>Điện thoại</t>
        </is>
      </c>
      <c r="F2272" t="n">
        <v>567</v>
      </c>
      <c r="G2272" t="n">
        <v>0</v>
      </c>
    </row>
    <row r="2273">
      <c r="A2273" t="n">
        <v>201610</v>
      </c>
      <c r="B2273" t="n">
        <v>56</v>
      </c>
      <c r="C2273" t="inlineStr">
        <is>
          <t>POS</t>
        </is>
      </c>
      <c r="D2273" t="inlineStr">
        <is>
          <t>Mỹ</t>
        </is>
      </c>
      <c r="E2273" t="inlineStr">
        <is>
          <t>Máy tính</t>
        </is>
      </c>
      <c r="F2273" t="n">
        <v>5838</v>
      </c>
      <c r="G2273" t="n">
        <v>0</v>
      </c>
    </row>
    <row r="2274">
      <c r="A2274" t="n">
        <v>201610</v>
      </c>
      <c r="B2274" t="n">
        <v>56</v>
      </c>
      <c r="C2274" t="inlineStr">
        <is>
          <t>POS</t>
        </is>
      </c>
      <c r="D2274" t="inlineStr">
        <is>
          <t>Mỹ</t>
        </is>
      </c>
      <c r="E2274" t="inlineStr">
        <is>
          <t>Game &amp; Đồ chơi</t>
        </is>
      </c>
      <c r="F2274" t="n">
        <v>146.78</v>
      </c>
      <c r="G2274" t="n">
        <v>0</v>
      </c>
    </row>
    <row r="2275">
      <c r="A2275" t="n">
        <v>201610</v>
      </c>
      <c r="B2275" t="n">
        <v>56</v>
      </c>
      <c r="C2275" t="inlineStr">
        <is>
          <t>POS</t>
        </is>
      </c>
      <c r="D2275" t="inlineStr">
        <is>
          <t>Mỹ</t>
        </is>
      </c>
      <c r="E2275" t="inlineStr">
        <is>
          <t>Gia dụng</t>
        </is>
      </c>
      <c r="F2275" t="n">
        <v>1952.5</v>
      </c>
      <c r="G2275" t="n">
        <v>0</v>
      </c>
    </row>
    <row r="2276">
      <c r="A2276" t="n">
        <v>201610</v>
      </c>
      <c r="B2276" t="n">
        <v>56</v>
      </c>
      <c r="C2276" t="inlineStr">
        <is>
          <t>POS</t>
        </is>
      </c>
      <c r="D2276" t="inlineStr">
        <is>
          <t>Mỹ</t>
        </is>
      </c>
      <c r="E2276" t="inlineStr">
        <is>
          <t>TV &amp; Video</t>
        </is>
      </c>
      <c r="F2276" t="n">
        <v>6094.28</v>
      </c>
      <c r="G2276" t="n">
        <v>0</v>
      </c>
    </row>
    <row r="2277">
      <c r="A2277" t="n">
        <v>201610</v>
      </c>
      <c r="B2277" t="n">
        <v>57</v>
      </c>
      <c r="C2277" t="inlineStr">
        <is>
          <t>POS</t>
        </is>
      </c>
      <c r="D2277" t="inlineStr">
        <is>
          <t>Mỹ</t>
        </is>
      </c>
      <c r="E2277" t="inlineStr">
        <is>
          <t>Âm thanh</t>
        </is>
      </c>
      <c r="F2277" t="n">
        <v>799.6</v>
      </c>
      <c r="G2277" t="n">
        <v>0</v>
      </c>
    </row>
    <row r="2278">
      <c r="A2278" t="n">
        <v>201610</v>
      </c>
      <c r="B2278" t="n">
        <v>57</v>
      </c>
      <c r="C2278" t="inlineStr">
        <is>
          <t>POS</t>
        </is>
      </c>
      <c r="D2278" t="inlineStr">
        <is>
          <t>Mỹ</t>
        </is>
      </c>
      <c r="E2278" t="inlineStr">
        <is>
          <t>Máy ảnh</t>
        </is>
      </c>
      <c r="F2278" t="n">
        <v>9501.5</v>
      </c>
      <c r="G2278" t="n">
        <v>0</v>
      </c>
    </row>
    <row r="2279">
      <c r="A2279" t="n">
        <v>201610</v>
      </c>
      <c r="B2279" t="n">
        <v>57</v>
      </c>
      <c r="C2279" t="inlineStr">
        <is>
          <t>POS</t>
        </is>
      </c>
      <c r="D2279" t="inlineStr">
        <is>
          <t>Mỹ</t>
        </is>
      </c>
      <c r="E2279" t="inlineStr">
        <is>
          <t>Điện thoại</t>
        </is>
      </c>
      <c r="F2279" t="n">
        <v>32.99</v>
      </c>
      <c r="G2279" t="n">
        <v>0</v>
      </c>
    </row>
    <row r="2280">
      <c r="A2280" t="n">
        <v>201610</v>
      </c>
      <c r="B2280" t="n">
        <v>57</v>
      </c>
      <c r="C2280" t="inlineStr">
        <is>
          <t>POS</t>
        </is>
      </c>
      <c r="D2280" t="inlineStr">
        <is>
          <t>Mỹ</t>
        </is>
      </c>
      <c r="E2280" t="inlineStr">
        <is>
          <t>Máy tính</t>
        </is>
      </c>
      <c r="F2280" t="n">
        <v>838.95</v>
      </c>
      <c r="G2280" t="n">
        <v>0</v>
      </c>
    </row>
    <row r="2281">
      <c r="A2281" t="n">
        <v>201610</v>
      </c>
      <c r="B2281" t="n">
        <v>57</v>
      </c>
      <c r="C2281" t="inlineStr">
        <is>
          <t>POS</t>
        </is>
      </c>
      <c r="D2281" t="inlineStr">
        <is>
          <t>Mỹ</t>
        </is>
      </c>
      <c r="E2281" t="inlineStr">
        <is>
          <t>Gia dụng</t>
        </is>
      </c>
      <c r="F2281" t="n">
        <v>929.67</v>
      </c>
      <c r="G2281" t="n">
        <v>0</v>
      </c>
    </row>
    <row r="2282">
      <c r="A2282" t="n">
        <v>201610</v>
      </c>
      <c r="B2282" t="n">
        <v>57</v>
      </c>
      <c r="C2282" t="inlineStr">
        <is>
          <t>POS</t>
        </is>
      </c>
      <c r="D2282" t="inlineStr">
        <is>
          <t>Mỹ</t>
        </is>
      </c>
      <c r="E2282" t="inlineStr">
        <is>
          <t>Nhạc, phim, sách nói</t>
        </is>
      </c>
      <c r="F2282" t="n">
        <v>109.99</v>
      </c>
      <c r="G2282" t="n">
        <v>0</v>
      </c>
    </row>
    <row r="2283">
      <c r="A2283" t="n">
        <v>201610</v>
      </c>
      <c r="B2283" t="n">
        <v>57</v>
      </c>
      <c r="C2283" t="inlineStr">
        <is>
          <t>POS</t>
        </is>
      </c>
      <c r="D2283" t="inlineStr">
        <is>
          <t>Mỹ</t>
        </is>
      </c>
      <c r="E2283" t="inlineStr">
        <is>
          <t>TV &amp; Video</t>
        </is>
      </c>
      <c r="F2283" t="n">
        <v>238</v>
      </c>
      <c r="G2283" t="n">
        <v>0</v>
      </c>
    </row>
    <row r="2284">
      <c r="A2284" t="n">
        <v>201610</v>
      </c>
      <c r="B2284" t="n">
        <v>59</v>
      </c>
      <c r="C2284" t="inlineStr">
        <is>
          <t>POS</t>
        </is>
      </c>
      <c r="D2284" t="inlineStr">
        <is>
          <t>Mỹ</t>
        </is>
      </c>
      <c r="E2284" t="inlineStr">
        <is>
          <t>Âm thanh</t>
        </is>
      </c>
      <c r="F2284" t="n">
        <v>240</v>
      </c>
      <c r="G2284" t="n">
        <v>0</v>
      </c>
    </row>
    <row r="2285">
      <c r="A2285" t="n">
        <v>201610</v>
      </c>
      <c r="B2285" t="n">
        <v>59</v>
      </c>
      <c r="C2285" t="inlineStr">
        <is>
          <t>POS</t>
        </is>
      </c>
      <c r="D2285" t="inlineStr">
        <is>
          <t>Mỹ</t>
        </is>
      </c>
      <c r="E2285" t="inlineStr">
        <is>
          <t>Máy ảnh</t>
        </is>
      </c>
      <c r="F2285" t="n">
        <v>1230</v>
      </c>
      <c r="G2285" t="n">
        <v>0</v>
      </c>
    </row>
    <row r="2286">
      <c r="A2286" t="n">
        <v>201610</v>
      </c>
      <c r="B2286" t="n">
        <v>59</v>
      </c>
      <c r="C2286" t="inlineStr">
        <is>
          <t>POS</t>
        </is>
      </c>
      <c r="D2286" t="inlineStr">
        <is>
          <t>Mỹ</t>
        </is>
      </c>
      <c r="E2286" t="inlineStr">
        <is>
          <t>Điện thoại</t>
        </is>
      </c>
      <c r="F2286" t="n">
        <v>1303</v>
      </c>
      <c r="G2286" t="n">
        <v>0</v>
      </c>
    </row>
    <row r="2287">
      <c r="A2287" t="n">
        <v>201610</v>
      </c>
      <c r="B2287" t="n">
        <v>59</v>
      </c>
      <c r="C2287" t="inlineStr">
        <is>
          <t>POS</t>
        </is>
      </c>
      <c r="D2287" t="inlineStr">
        <is>
          <t>Mỹ</t>
        </is>
      </c>
      <c r="E2287" t="inlineStr">
        <is>
          <t>Máy tính</t>
        </is>
      </c>
      <c r="F2287" t="n">
        <v>162.7</v>
      </c>
      <c r="G2287" t="n">
        <v>0</v>
      </c>
    </row>
    <row r="2288">
      <c r="A2288" t="n">
        <v>201610</v>
      </c>
      <c r="B2288" t="n">
        <v>59</v>
      </c>
      <c r="C2288" t="inlineStr">
        <is>
          <t>POS</t>
        </is>
      </c>
      <c r="D2288" t="inlineStr">
        <is>
          <t>Mỹ</t>
        </is>
      </c>
      <c r="E2288" t="inlineStr">
        <is>
          <t>Gia dụng</t>
        </is>
      </c>
      <c r="F2288" t="n">
        <v>198.95</v>
      </c>
      <c r="G2288" t="n">
        <v>0</v>
      </c>
    </row>
    <row r="2289">
      <c r="A2289" t="n">
        <v>201610</v>
      </c>
      <c r="B2289" t="n">
        <v>59</v>
      </c>
      <c r="C2289" t="inlineStr">
        <is>
          <t>POS</t>
        </is>
      </c>
      <c r="D2289" t="inlineStr">
        <is>
          <t>Mỹ</t>
        </is>
      </c>
      <c r="E2289" t="inlineStr">
        <is>
          <t>Nhạc, phim, sách nói</t>
        </is>
      </c>
      <c r="F2289" t="n">
        <v>3105.63</v>
      </c>
      <c r="G2289" t="n">
        <v>0</v>
      </c>
    </row>
    <row r="2290">
      <c r="A2290" t="n">
        <v>201610</v>
      </c>
      <c r="B2290" t="n">
        <v>59</v>
      </c>
      <c r="C2290" t="inlineStr">
        <is>
          <t>POS</t>
        </is>
      </c>
      <c r="D2290" t="inlineStr">
        <is>
          <t>Mỹ</t>
        </is>
      </c>
      <c r="E2290" t="inlineStr">
        <is>
          <t>TV &amp; Video</t>
        </is>
      </c>
      <c r="F2290" t="n">
        <v>5534.25</v>
      </c>
      <c r="G2290" t="n">
        <v>0</v>
      </c>
    </row>
    <row r="2291">
      <c r="A2291" t="n">
        <v>201610</v>
      </c>
      <c r="B2291" t="n">
        <v>61</v>
      </c>
      <c r="C2291" t="inlineStr">
        <is>
          <t>POS</t>
        </is>
      </c>
      <c r="D2291" t="inlineStr">
        <is>
          <t>Mỹ</t>
        </is>
      </c>
      <c r="E2291" t="inlineStr">
        <is>
          <t>Điện thoại</t>
        </is>
      </c>
      <c r="F2291" t="n">
        <v>0</v>
      </c>
      <c r="G2291" t="n">
        <v>870</v>
      </c>
    </row>
    <row r="2292">
      <c r="A2292" t="n">
        <v>201610</v>
      </c>
      <c r="B2292" t="n">
        <v>61</v>
      </c>
      <c r="C2292" t="inlineStr">
        <is>
          <t>POS</t>
        </is>
      </c>
      <c r="D2292" t="inlineStr">
        <is>
          <t>Mỹ</t>
        </is>
      </c>
      <c r="E2292" t="inlineStr">
        <is>
          <t>Gia dụng</t>
        </is>
      </c>
      <c r="F2292" t="n">
        <v>759.9400000000001</v>
      </c>
      <c r="G2292" t="n">
        <v>0</v>
      </c>
    </row>
    <row r="2293">
      <c r="A2293" t="n">
        <v>201610</v>
      </c>
      <c r="B2293" t="n">
        <v>61</v>
      </c>
      <c r="C2293" t="inlineStr">
        <is>
          <t>POS</t>
        </is>
      </c>
      <c r="D2293" t="inlineStr">
        <is>
          <t>Mỹ</t>
        </is>
      </c>
      <c r="E2293" t="inlineStr">
        <is>
          <t>Nhạc, phim, sách nói</t>
        </is>
      </c>
      <c r="F2293" t="n">
        <v>150.87</v>
      </c>
      <c r="G2293" t="n">
        <v>0</v>
      </c>
    </row>
    <row r="2294">
      <c r="A2294" t="n">
        <v>201610</v>
      </c>
      <c r="B2294" t="n">
        <v>61</v>
      </c>
      <c r="C2294" t="inlineStr">
        <is>
          <t>POS</t>
        </is>
      </c>
      <c r="D2294" t="inlineStr">
        <is>
          <t>Mỹ</t>
        </is>
      </c>
      <c r="E2294" t="inlineStr">
        <is>
          <t>TV &amp; Video</t>
        </is>
      </c>
      <c r="F2294" t="n">
        <v>359.6</v>
      </c>
      <c r="G2294" t="n">
        <v>0</v>
      </c>
    </row>
    <row r="2295">
      <c r="A2295" t="n">
        <v>201610</v>
      </c>
      <c r="B2295" t="n">
        <v>63</v>
      </c>
      <c r="C2295" t="inlineStr">
        <is>
          <t>POS</t>
        </is>
      </c>
      <c r="D2295" t="inlineStr">
        <is>
          <t>Mỹ</t>
        </is>
      </c>
      <c r="E2295" t="inlineStr">
        <is>
          <t>Âm thanh</t>
        </is>
      </c>
      <c r="F2295" t="n">
        <v>1011.96</v>
      </c>
      <c r="G2295" t="n">
        <v>0</v>
      </c>
    </row>
    <row r="2296">
      <c r="A2296" t="n">
        <v>201610</v>
      </c>
      <c r="B2296" t="n">
        <v>63</v>
      </c>
      <c r="C2296" t="inlineStr">
        <is>
          <t>POS</t>
        </is>
      </c>
      <c r="D2296" t="inlineStr">
        <is>
          <t>Mỹ</t>
        </is>
      </c>
      <c r="E2296" t="inlineStr">
        <is>
          <t>Máy ảnh</t>
        </is>
      </c>
      <c r="F2296" t="n">
        <v>11195</v>
      </c>
      <c r="G2296" t="n">
        <v>0</v>
      </c>
    </row>
    <row r="2297">
      <c r="A2297" t="n">
        <v>201610</v>
      </c>
      <c r="B2297" t="n">
        <v>63</v>
      </c>
      <c r="C2297" t="inlineStr">
        <is>
          <t>POS</t>
        </is>
      </c>
      <c r="D2297" t="inlineStr">
        <is>
          <t>Mỹ</t>
        </is>
      </c>
      <c r="E2297" t="inlineStr">
        <is>
          <t>Điện thoại</t>
        </is>
      </c>
      <c r="F2297" t="n">
        <v>12.99</v>
      </c>
      <c r="G2297" t="n">
        <v>0</v>
      </c>
    </row>
    <row r="2298">
      <c r="A2298" t="n">
        <v>201610</v>
      </c>
      <c r="B2298" t="n">
        <v>63</v>
      </c>
      <c r="C2298" t="inlineStr">
        <is>
          <t>POS</t>
        </is>
      </c>
      <c r="D2298" t="inlineStr">
        <is>
          <t>Mỹ</t>
        </is>
      </c>
      <c r="E2298" t="inlineStr">
        <is>
          <t>Máy tính</t>
        </is>
      </c>
      <c r="F2298" t="n">
        <v>2248.5</v>
      </c>
      <c r="G2298" t="n">
        <v>0</v>
      </c>
    </row>
    <row r="2299">
      <c r="A2299" t="n">
        <v>201610</v>
      </c>
      <c r="B2299" t="n">
        <v>63</v>
      </c>
      <c r="C2299" t="inlineStr">
        <is>
          <t>POS</t>
        </is>
      </c>
      <c r="D2299" t="inlineStr">
        <is>
          <t>Mỹ</t>
        </is>
      </c>
      <c r="E2299" t="inlineStr">
        <is>
          <t>Gia dụng</t>
        </is>
      </c>
      <c r="F2299" t="n">
        <v>6298.35</v>
      </c>
      <c r="G2299" t="n">
        <v>0</v>
      </c>
    </row>
    <row r="2300">
      <c r="A2300" t="n">
        <v>201610</v>
      </c>
      <c r="B2300" t="n">
        <v>63</v>
      </c>
      <c r="C2300" t="inlineStr">
        <is>
          <t>POS</t>
        </is>
      </c>
      <c r="D2300" t="inlineStr">
        <is>
          <t>Mỹ</t>
        </is>
      </c>
      <c r="E2300" t="inlineStr">
        <is>
          <t>Nhạc, phim, sách nói</t>
        </is>
      </c>
      <c r="F2300" t="n">
        <v>711.92</v>
      </c>
      <c r="G2300" t="n">
        <v>0</v>
      </c>
    </row>
    <row r="2301">
      <c r="A2301" t="n">
        <v>201610</v>
      </c>
      <c r="B2301" t="n">
        <v>63</v>
      </c>
      <c r="C2301" t="inlineStr">
        <is>
          <t>POS</t>
        </is>
      </c>
      <c r="D2301" t="inlineStr">
        <is>
          <t>Mỹ</t>
        </is>
      </c>
      <c r="E2301" t="inlineStr">
        <is>
          <t>TV &amp; Video</t>
        </is>
      </c>
      <c r="F2301" t="n">
        <v>338</v>
      </c>
      <c r="G2301" t="n">
        <v>0</v>
      </c>
    </row>
    <row r="2302">
      <c r="A2302" t="n">
        <v>201610</v>
      </c>
      <c r="B2302" t="n">
        <v>64</v>
      </c>
      <c r="C2302" t="inlineStr">
        <is>
          <t>POS</t>
        </is>
      </c>
      <c r="D2302" t="inlineStr">
        <is>
          <t>Mỹ</t>
        </is>
      </c>
      <c r="E2302" t="inlineStr">
        <is>
          <t>Âm thanh</t>
        </is>
      </c>
      <c r="F2302" t="n">
        <v>1612</v>
      </c>
      <c r="G2302" t="n">
        <v>0</v>
      </c>
    </row>
    <row r="2303">
      <c r="A2303" t="n">
        <v>201610</v>
      </c>
      <c r="B2303" t="n">
        <v>64</v>
      </c>
      <c r="C2303" t="inlineStr">
        <is>
          <t>POS</t>
        </is>
      </c>
      <c r="D2303" t="inlineStr">
        <is>
          <t>Mỹ</t>
        </is>
      </c>
      <c r="E2303" t="inlineStr">
        <is>
          <t>Máy tính</t>
        </is>
      </c>
      <c r="F2303" t="n">
        <v>345</v>
      </c>
      <c r="G2303" t="n">
        <v>0</v>
      </c>
    </row>
    <row r="2304">
      <c r="A2304" t="n">
        <v>201610</v>
      </c>
      <c r="B2304" t="n">
        <v>64</v>
      </c>
      <c r="C2304" t="inlineStr">
        <is>
          <t>POS</t>
        </is>
      </c>
      <c r="D2304" t="inlineStr">
        <is>
          <t>Mỹ</t>
        </is>
      </c>
      <c r="E2304" t="inlineStr">
        <is>
          <t>TV &amp; Video</t>
        </is>
      </c>
      <c r="F2304" t="n">
        <v>2000</v>
      </c>
      <c r="G2304" t="n">
        <v>0</v>
      </c>
    </row>
    <row r="2305">
      <c r="A2305" t="n">
        <v>201610</v>
      </c>
      <c r="B2305" t="n">
        <v>65</v>
      </c>
      <c r="C2305" t="inlineStr">
        <is>
          <t>POS</t>
        </is>
      </c>
      <c r="D2305" t="inlineStr">
        <is>
          <t>Mỹ</t>
        </is>
      </c>
      <c r="E2305" t="inlineStr">
        <is>
          <t>Âm thanh</t>
        </is>
      </c>
      <c r="F2305" t="n">
        <v>1269.5</v>
      </c>
      <c r="G2305" t="n">
        <v>0</v>
      </c>
    </row>
    <row r="2306">
      <c r="A2306" t="n">
        <v>201610</v>
      </c>
      <c r="B2306" t="n">
        <v>65</v>
      </c>
      <c r="C2306" t="inlineStr">
        <is>
          <t>POS</t>
        </is>
      </c>
      <c r="D2306" t="inlineStr">
        <is>
          <t>Mỹ</t>
        </is>
      </c>
      <c r="E2306" t="inlineStr">
        <is>
          <t>Máy ảnh</t>
        </is>
      </c>
      <c r="F2306" t="n">
        <v>2748</v>
      </c>
      <c r="G2306" t="n">
        <v>0</v>
      </c>
    </row>
    <row r="2307">
      <c r="A2307" t="n">
        <v>201610</v>
      </c>
      <c r="B2307" t="n">
        <v>65</v>
      </c>
      <c r="C2307" t="inlineStr">
        <is>
          <t>POS</t>
        </is>
      </c>
      <c r="D2307" t="inlineStr">
        <is>
          <t>Mỹ</t>
        </is>
      </c>
      <c r="E2307" t="inlineStr">
        <is>
          <t>Máy tính</t>
        </is>
      </c>
      <c r="F2307" t="n">
        <v>248</v>
      </c>
      <c r="G2307" t="n">
        <v>0</v>
      </c>
    </row>
    <row r="2308">
      <c r="A2308" t="n">
        <v>201610</v>
      </c>
      <c r="B2308" t="n">
        <v>65</v>
      </c>
      <c r="C2308" t="inlineStr">
        <is>
          <t>POS</t>
        </is>
      </c>
      <c r="D2308" t="inlineStr">
        <is>
          <t>Mỹ</t>
        </is>
      </c>
      <c r="E2308" t="inlineStr">
        <is>
          <t>Game &amp; Đồ chơi</t>
        </is>
      </c>
      <c r="F2308" t="n">
        <v>448</v>
      </c>
      <c r="G2308" t="n">
        <v>0</v>
      </c>
    </row>
    <row r="2309">
      <c r="A2309" t="n">
        <v>201610</v>
      </c>
      <c r="B2309" t="n">
        <v>65</v>
      </c>
      <c r="C2309" t="inlineStr">
        <is>
          <t>POS</t>
        </is>
      </c>
      <c r="D2309" t="inlineStr">
        <is>
          <t>Mỹ</t>
        </is>
      </c>
      <c r="E2309" t="inlineStr">
        <is>
          <t>Gia dụng</t>
        </is>
      </c>
      <c r="F2309" t="n">
        <v>1972</v>
      </c>
      <c r="G2309" t="n">
        <v>0</v>
      </c>
    </row>
    <row r="2310">
      <c r="A2310" t="n">
        <v>201610</v>
      </c>
      <c r="B2310" t="n">
        <v>65</v>
      </c>
      <c r="C2310" t="inlineStr">
        <is>
          <t>POS</t>
        </is>
      </c>
      <c r="D2310" t="inlineStr">
        <is>
          <t>Mỹ</t>
        </is>
      </c>
      <c r="E2310" t="inlineStr">
        <is>
          <t>Nhạc, phim, sách nói</t>
        </is>
      </c>
      <c r="F2310" t="n">
        <v>115.76</v>
      </c>
      <c r="G2310" t="n">
        <v>219</v>
      </c>
    </row>
    <row r="2311">
      <c r="A2311" t="n">
        <v>201610</v>
      </c>
      <c r="B2311" t="n">
        <v>66</v>
      </c>
      <c r="C2311" t="inlineStr">
        <is>
          <t>POS</t>
        </is>
      </c>
      <c r="D2311" t="inlineStr">
        <is>
          <t>Mỹ</t>
        </is>
      </c>
      <c r="E2311" t="inlineStr">
        <is>
          <t>Âm thanh</t>
        </is>
      </c>
      <c r="F2311" t="n">
        <v>95.90000000000001</v>
      </c>
      <c r="G2311" t="n">
        <v>0</v>
      </c>
    </row>
    <row r="2312">
      <c r="A2312" t="n">
        <v>201610</v>
      </c>
      <c r="B2312" t="n">
        <v>66</v>
      </c>
      <c r="C2312" t="inlineStr">
        <is>
          <t>POS</t>
        </is>
      </c>
      <c r="D2312" t="inlineStr">
        <is>
          <t>Mỹ</t>
        </is>
      </c>
      <c r="E2312" t="inlineStr">
        <is>
          <t>Máy ảnh</t>
        </is>
      </c>
      <c r="F2312" t="n">
        <v>1686</v>
      </c>
      <c r="G2312" t="n">
        <v>0</v>
      </c>
    </row>
    <row r="2313">
      <c r="A2313" t="n">
        <v>201610</v>
      </c>
      <c r="B2313" t="n">
        <v>66</v>
      </c>
      <c r="C2313" t="inlineStr">
        <is>
          <t>POS</t>
        </is>
      </c>
      <c r="D2313" t="inlineStr">
        <is>
          <t>Mỹ</t>
        </is>
      </c>
      <c r="E2313" t="inlineStr">
        <is>
          <t>Điện thoại</t>
        </is>
      </c>
      <c r="F2313" t="n">
        <v>0</v>
      </c>
      <c r="G2313" t="n">
        <v>45.98</v>
      </c>
    </row>
    <row r="2314">
      <c r="A2314" t="n">
        <v>201610</v>
      </c>
      <c r="B2314" t="n">
        <v>66</v>
      </c>
      <c r="C2314" t="inlineStr">
        <is>
          <t>POS</t>
        </is>
      </c>
      <c r="D2314" t="inlineStr">
        <is>
          <t>Mỹ</t>
        </is>
      </c>
      <c r="E2314" t="inlineStr">
        <is>
          <t>Máy tính</t>
        </is>
      </c>
      <c r="F2314" t="n">
        <v>7582.7</v>
      </c>
      <c r="G2314" t="n">
        <v>0</v>
      </c>
    </row>
    <row r="2315">
      <c r="A2315" t="n">
        <v>201610</v>
      </c>
      <c r="B2315" t="n">
        <v>66</v>
      </c>
      <c r="C2315" t="inlineStr">
        <is>
          <t>POS</t>
        </is>
      </c>
      <c r="D2315" t="inlineStr">
        <is>
          <t>Mỹ</t>
        </is>
      </c>
      <c r="E2315" t="inlineStr">
        <is>
          <t>Game &amp; Đồ chơi</t>
        </is>
      </c>
      <c r="F2315" t="n">
        <v>224</v>
      </c>
      <c r="G2315" t="n">
        <v>0</v>
      </c>
    </row>
    <row r="2316">
      <c r="A2316" t="n">
        <v>201610</v>
      </c>
      <c r="B2316" t="n">
        <v>66</v>
      </c>
      <c r="C2316" t="inlineStr">
        <is>
          <t>POS</t>
        </is>
      </c>
      <c r="D2316" t="inlineStr">
        <is>
          <t>Mỹ</t>
        </is>
      </c>
      <c r="E2316" t="inlineStr">
        <is>
          <t>Gia dụng</t>
        </is>
      </c>
      <c r="F2316" t="n">
        <v>259.8</v>
      </c>
      <c r="G2316" t="n">
        <v>0</v>
      </c>
    </row>
    <row r="2317">
      <c r="A2317" t="n">
        <v>201610</v>
      </c>
      <c r="B2317" t="n">
        <v>66</v>
      </c>
      <c r="C2317" t="inlineStr">
        <is>
          <t>POS</t>
        </is>
      </c>
      <c r="D2317" t="inlineStr">
        <is>
          <t>Mỹ</t>
        </is>
      </c>
      <c r="E2317" t="inlineStr">
        <is>
          <t>Nhạc, phim, sách nói</t>
        </is>
      </c>
      <c r="F2317" t="n">
        <v>515.9400000000001</v>
      </c>
      <c r="G2317" t="n">
        <v>0</v>
      </c>
    </row>
    <row r="2318">
      <c r="A2318" t="n">
        <v>201610</v>
      </c>
      <c r="B2318" t="n">
        <v>66</v>
      </c>
      <c r="C2318" t="inlineStr">
        <is>
          <t>POS</t>
        </is>
      </c>
      <c r="D2318" t="inlineStr">
        <is>
          <t>Mỹ</t>
        </is>
      </c>
      <c r="E2318" t="inlineStr">
        <is>
          <t>TV &amp; Video</t>
        </is>
      </c>
      <c r="F2318" t="n">
        <v>939.9400000000001</v>
      </c>
      <c r="G2318" t="n">
        <v>299.99</v>
      </c>
    </row>
    <row r="2319">
      <c r="A2319" t="n">
        <v>201611</v>
      </c>
      <c r="B2319" t="n">
        <v>0</v>
      </c>
      <c r="C2319" t="inlineStr">
        <is>
          <t>ONLINE</t>
        </is>
      </c>
      <c r="D2319" t="inlineStr">
        <is>
          <t>Online</t>
        </is>
      </c>
      <c r="E2319" t="inlineStr">
        <is>
          <t>Âm thanh</t>
        </is>
      </c>
      <c r="F2319" t="n">
        <v>8661.9</v>
      </c>
      <c r="G2319" t="n">
        <v>0</v>
      </c>
    </row>
    <row r="2320">
      <c r="A2320" t="n">
        <v>201611</v>
      </c>
      <c r="B2320" t="n">
        <v>0</v>
      </c>
      <c r="C2320" t="inlineStr">
        <is>
          <t>ONLINE</t>
        </is>
      </c>
      <c r="D2320" t="inlineStr">
        <is>
          <t>Online</t>
        </is>
      </c>
      <c r="E2320" t="inlineStr">
        <is>
          <t>Máy ảnh</t>
        </is>
      </c>
      <c r="F2320" t="n">
        <v>7179.53</v>
      </c>
      <c r="G2320" t="n">
        <v>0</v>
      </c>
    </row>
    <row r="2321">
      <c r="A2321" t="n">
        <v>201611</v>
      </c>
      <c r="B2321" t="n">
        <v>0</v>
      </c>
      <c r="C2321" t="inlineStr">
        <is>
          <t>ONLINE</t>
        </is>
      </c>
      <c r="D2321" t="inlineStr">
        <is>
          <t>Online</t>
        </is>
      </c>
      <c r="E2321" t="inlineStr">
        <is>
          <t>Điện thoại</t>
        </is>
      </c>
      <c r="F2321" t="n">
        <v>11521.13</v>
      </c>
      <c r="G2321" t="n">
        <v>897</v>
      </c>
    </row>
    <row r="2322">
      <c r="A2322" t="n">
        <v>201611</v>
      </c>
      <c r="B2322" t="n">
        <v>0</v>
      </c>
      <c r="C2322" t="inlineStr">
        <is>
          <t>ONLINE</t>
        </is>
      </c>
      <c r="D2322" t="inlineStr">
        <is>
          <t>Online</t>
        </is>
      </c>
      <c r="E2322" t="inlineStr">
        <is>
          <t>Máy tính</t>
        </is>
      </c>
      <c r="F2322" t="n">
        <v>21647.3</v>
      </c>
      <c r="G2322" t="n">
        <v>0</v>
      </c>
    </row>
    <row r="2323">
      <c r="A2323" t="n">
        <v>201611</v>
      </c>
      <c r="B2323" t="n">
        <v>0</v>
      </c>
      <c r="C2323" t="inlineStr">
        <is>
          <t>ONLINE</t>
        </is>
      </c>
      <c r="D2323" t="inlineStr">
        <is>
          <t>Online</t>
        </is>
      </c>
      <c r="E2323" t="inlineStr">
        <is>
          <t>Game &amp; Đồ chơi</t>
        </is>
      </c>
      <c r="F2323" t="n">
        <v>876.67</v>
      </c>
      <c r="G2323" t="n">
        <v>0</v>
      </c>
    </row>
    <row r="2324">
      <c r="A2324" t="n">
        <v>201611</v>
      </c>
      <c r="B2324" t="n">
        <v>0</v>
      </c>
      <c r="C2324" t="inlineStr">
        <is>
          <t>ONLINE</t>
        </is>
      </c>
      <c r="D2324" t="inlineStr">
        <is>
          <t>Online</t>
        </is>
      </c>
      <c r="E2324" t="inlineStr">
        <is>
          <t>Gia dụng</t>
        </is>
      </c>
      <c r="F2324" t="n">
        <v>61291.36</v>
      </c>
      <c r="G2324" t="n">
        <v>1755</v>
      </c>
    </row>
    <row r="2325">
      <c r="A2325" t="n">
        <v>201611</v>
      </c>
      <c r="B2325" t="n">
        <v>0</v>
      </c>
      <c r="C2325" t="inlineStr">
        <is>
          <t>ONLINE</t>
        </is>
      </c>
      <c r="D2325" t="inlineStr">
        <is>
          <t>Online</t>
        </is>
      </c>
      <c r="E2325" t="inlineStr">
        <is>
          <t>Nhạc, phim, sách nói</t>
        </is>
      </c>
      <c r="F2325" t="n">
        <v>5440.6</v>
      </c>
      <c r="G2325" t="n">
        <v>56.97</v>
      </c>
    </row>
    <row r="2326">
      <c r="A2326" t="n">
        <v>201611</v>
      </c>
      <c r="B2326" t="n">
        <v>0</v>
      </c>
      <c r="C2326" t="inlineStr">
        <is>
          <t>ONLINE</t>
        </is>
      </c>
      <c r="D2326" t="inlineStr">
        <is>
          <t>Online</t>
        </is>
      </c>
      <c r="E2326" t="inlineStr">
        <is>
          <t>TV &amp; Video</t>
        </is>
      </c>
      <c r="F2326" t="n">
        <v>15835.74</v>
      </c>
      <c r="G2326" t="n">
        <v>349.95</v>
      </c>
    </row>
    <row r="2327">
      <c r="A2327" t="n">
        <v>201611</v>
      </c>
      <c r="B2327" t="n">
        <v>4</v>
      </c>
      <c r="C2327" t="inlineStr">
        <is>
          <t>POS</t>
        </is>
      </c>
      <c r="D2327" t="inlineStr">
        <is>
          <t>Úc</t>
        </is>
      </c>
      <c r="E2327" t="inlineStr">
        <is>
          <t>Âm thanh</t>
        </is>
      </c>
      <c r="F2327" t="n">
        <v>143.85</v>
      </c>
      <c r="G2327" t="n">
        <v>143.85</v>
      </c>
    </row>
    <row r="2328">
      <c r="A2328" t="n">
        <v>201611</v>
      </c>
      <c r="B2328" t="n">
        <v>4</v>
      </c>
      <c r="C2328" t="inlineStr">
        <is>
          <t>POS</t>
        </is>
      </c>
      <c r="D2328" t="inlineStr">
        <is>
          <t>Úc</t>
        </is>
      </c>
      <c r="E2328" t="inlineStr">
        <is>
          <t>Máy ảnh</t>
        </is>
      </c>
      <c r="F2328" t="n">
        <v>77.98999999999999</v>
      </c>
      <c r="G2328" t="n">
        <v>0</v>
      </c>
    </row>
    <row r="2329">
      <c r="A2329" t="n">
        <v>201611</v>
      </c>
      <c r="B2329" t="n">
        <v>4</v>
      </c>
      <c r="C2329" t="inlineStr">
        <is>
          <t>POS</t>
        </is>
      </c>
      <c r="D2329" t="inlineStr">
        <is>
          <t>Úc</t>
        </is>
      </c>
      <c r="E2329" t="inlineStr">
        <is>
          <t>Điện thoại</t>
        </is>
      </c>
      <c r="F2329" t="n">
        <v>1152</v>
      </c>
      <c r="G2329" t="n">
        <v>0</v>
      </c>
    </row>
    <row r="2330">
      <c r="A2330" t="n">
        <v>201611</v>
      </c>
      <c r="B2330" t="n">
        <v>5</v>
      </c>
      <c r="C2330" t="inlineStr">
        <is>
          <t>POS</t>
        </is>
      </c>
      <c r="D2330" t="inlineStr">
        <is>
          <t>Úc</t>
        </is>
      </c>
      <c r="E2330" t="inlineStr">
        <is>
          <t>Máy ảnh</t>
        </is>
      </c>
      <c r="F2330" t="n">
        <v>872.4</v>
      </c>
      <c r="G2330" t="n">
        <v>0</v>
      </c>
    </row>
    <row r="2331">
      <c r="A2331" t="n">
        <v>201611</v>
      </c>
      <c r="B2331" t="n">
        <v>5</v>
      </c>
      <c r="C2331" t="inlineStr">
        <is>
          <t>POS</t>
        </is>
      </c>
      <c r="D2331" t="inlineStr">
        <is>
          <t>Úc</t>
        </is>
      </c>
      <c r="E2331" t="inlineStr">
        <is>
          <t>Gia dụng</t>
        </is>
      </c>
      <c r="F2331" t="n">
        <v>9599.969999999999</v>
      </c>
      <c r="G2331" t="n">
        <v>0</v>
      </c>
    </row>
    <row r="2332">
      <c r="A2332" t="n">
        <v>201611</v>
      </c>
      <c r="B2332" t="n">
        <v>5</v>
      </c>
      <c r="C2332" t="inlineStr">
        <is>
          <t>POS</t>
        </is>
      </c>
      <c r="D2332" t="inlineStr">
        <is>
          <t>Úc</t>
        </is>
      </c>
      <c r="E2332" t="inlineStr">
        <is>
          <t>Nhạc, phim, sách nói</t>
        </is>
      </c>
      <c r="F2332" t="n">
        <v>479.97</v>
      </c>
      <c r="G2332" t="n">
        <v>0</v>
      </c>
    </row>
    <row r="2333">
      <c r="A2333" t="n">
        <v>201611</v>
      </c>
      <c r="B2333" t="n">
        <v>5</v>
      </c>
      <c r="C2333" t="inlineStr">
        <is>
          <t>POS</t>
        </is>
      </c>
      <c r="D2333" t="inlineStr">
        <is>
          <t>Úc</t>
        </is>
      </c>
      <c r="E2333" t="inlineStr">
        <is>
          <t>TV &amp; Video</t>
        </is>
      </c>
      <c r="F2333" t="n">
        <v>7699.93</v>
      </c>
      <c r="G2333" t="n">
        <v>0</v>
      </c>
    </row>
    <row r="2334">
      <c r="A2334" t="n">
        <v>201611</v>
      </c>
      <c r="B2334" t="n">
        <v>6</v>
      </c>
      <c r="C2334" t="inlineStr">
        <is>
          <t>POS</t>
        </is>
      </c>
      <c r="D2334" t="inlineStr">
        <is>
          <t>Úc</t>
        </is>
      </c>
      <c r="E2334" t="inlineStr">
        <is>
          <t>Âm thanh</t>
        </is>
      </c>
      <c r="F2334" t="n">
        <v>409.85</v>
      </c>
      <c r="G2334" t="n">
        <v>299.9</v>
      </c>
    </row>
    <row r="2335">
      <c r="A2335" t="n">
        <v>201611</v>
      </c>
      <c r="B2335" t="n">
        <v>6</v>
      </c>
      <c r="C2335" t="inlineStr">
        <is>
          <t>POS</t>
        </is>
      </c>
      <c r="D2335" t="inlineStr">
        <is>
          <t>Úc</t>
        </is>
      </c>
      <c r="E2335" t="inlineStr">
        <is>
          <t>Máy ảnh</t>
        </is>
      </c>
      <c r="F2335" t="n">
        <v>391.96</v>
      </c>
      <c r="G2335" t="n">
        <v>0</v>
      </c>
    </row>
    <row r="2336">
      <c r="A2336" t="n">
        <v>201611</v>
      </c>
      <c r="B2336" t="n">
        <v>6</v>
      </c>
      <c r="C2336" t="inlineStr">
        <is>
          <t>POS</t>
        </is>
      </c>
      <c r="D2336" t="inlineStr">
        <is>
          <t>Úc</t>
        </is>
      </c>
      <c r="E2336" t="inlineStr">
        <is>
          <t>Máy tính</t>
        </is>
      </c>
      <c r="F2336" t="n">
        <v>556</v>
      </c>
      <c r="G2336" t="n">
        <v>0</v>
      </c>
    </row>
    <row r="2337">
      <c r="A2337" t="n">
        <v>201611</v>
      </c>
      <c r="B2337" t="n">
        <v>6</v>
      </c>
      <c r="C2337" t="inlineStr">
        <is>
          <t>POS</t>
        </is>
      </c>
      <c r="D2337" t="inlineStr">
        <is>
          <t>Úc</t>
        </is>
      </c>
      <c r="E2337" t="inlineStr">
        <is>
          <t>Game &amp; Đồ chơi</t>
        </is>
      </c>
      <c r="F2337" t="n">
        <v>6.99</v>
      </c>
      <c r="G2337" t="n">
        <v>0</v>
      </c>
    </row>
    <row r="2338">
      <c r="A2338" t="n">
        <v>201611</v>
      </c>
      <c r="B2338" t="n">
        <v>6</v>
      </c>
      <c r="C2338" t="inlineStr">
        <is>
          <t>POS</t>
        </is>
      </c>
      <c r="D2338" t="inlineStr">
        <is>
          <t>Úc</t>
        </is>
      </c>
      <c r="E2338" t="inlineStr">
        <is>
          <t>Gia dụng</t>
        </is>
      </c>
      <c r="F2338" t="n">
        <v>4443.76</v>
      </c>
      <c r="G2338" t="n">
        <v>0</v>
      </c>
    </row>
    <row r="2339">
      <c r="A2339" t="n">
        <v>201611</v>
      </c>
      <c r="B2339" t="n">
        <v>8</v>
      </c>
      <c r="C2339" t="inlineStr">
        <is>
          <t>POS</t>
        </is>
      </c>
      <c r="D2339" t="inlineStr">
        <is>
          <t>Canada</t>
        </is>
      </c>
      <c r="E2339" t="inlineStr">
        <is>
          <t>Âm thanh</t>
        </is>
      </c>
      <c r="F2339" t="n">
        <v>433.5</v>
      </c>
      <c r="G2339" t="n">
        <v>0</v>
      </c>
    </row>
    <row r="2340">
      <c r="A2340" t="n">
        <v>201611</v>
      </c>
      <c r="B2340" t="n">
        <v>8</v>
      </c>
      <c r="C2340" t="inlineStr">
        <is>
          <t>POS</t>
        </is>
      </c>
      <c r="D2340" t="inlineStr">
        <is>
          <t>Canada</t>
        </is>
      </c>
      <c r="E2340" t="inlineStr">
        <is>
          <t>Máy ảnh</t>
        </is>
      </c>
      <c r="F2340" t="n">
        <v>1499.4</v>
      </c>
      <c r="G2340" t="n">
        <v>0</v>
      </c>
    </row>
    <row r="2341">
      <c r="A2341" t="n">
        <v>201611</v>
      </c>
      <c r="B2341" t="n">
        <v>8</v>
      </c>
      <c r="C2341" t="inlineStr">
        <is>
          <t>POS</t>
        </is>
      </c>
      <c r="D2341" t="inlineStr">
        <is>
          <t>Canada</t>
        </is>
      </c>
      <c r="E2341" t="inlineStr">
        <is>
          <t>Điện thoại</t>
        </is>
      </c>
      <c r="F2341" t="n">
        <v>1486.95</v>
      </c>
      <c r="G2341" t="n">
        <v>0</v>
      </c>
    </row>
    <row r="2342">
      <c r="A2342" t="n">
        <v>201611</v>
      </c>
      <c r="B2342" t="n">
        <v>8</v>
      </c>
      <c r="C2342" t="inlineStr">
        <is>
          <t>POS</t>
        </is>
      </c>
      <c r="D2342" t="inlineStr">
        <is>
          <t>Canada</t>
        </is>
      </c>
      <c r="E2342" t="inlineStr">
        <is>
          <t>Máy tính</t>
        </is>
      </c>
      <c r="F2342" t="n">
        <v>1323</v>
      </c>
      <c r="G2342" t="n">
        <v>0</v>
      </c>
    </row>
    <row r="2343">
      <c r="A2343" t="n">
        <v>201611</v>
      </c>
      <c r="B2343" t="n">
        <v>8</v>
      </c>
      <c r="C2343" t="inlineStr">
        <is>
          <t>POS</t>
        </is>
      </c>
      <c r="D2343" t="inlineStr">
        <is>
          <t>Canada</t>
        </is>
      </c>
      <c r="E2343" t="inlineStr">
        <is>
          <t>Gia dụng</t>
        </is>
      </c>
      <c r="F2343" t="n">
        <v>1850.94</v>
      </c>
      <c r="G2343" t="n">
        <v>0</v>
      </c>
    </row>
    <row r="2344">
      <c r="A2344" t="n">
        <v>201611</v>
      </c>
      <c r="B2344" t="n">
        <v>8</v>
      </c>
      <c r="C2344" t="inlineStr">
        <is>
          <t>POS</t>
        </is>
      </c>
      <c r="D2344" t="inlineStr">
        <is>
          <t>Canada</t>
        </is>
      </c>
      <c r="E2344" t="inlineStr">
        <is>
          <t>TV &amp; Video</t>
        </is>
      </c>
      <c r="F2344" t="n">
        <v>233.79</v>
      </c>
      <c r="G2344" t="n">
        <v>0</v>
      </c>
    </row>
    <row r="2345">
      <c r="A2345" t="n">
        <v>201611</v>
      </c>
      <c r="B2345" t="n">
        <v>9</v>
      </c>
      <c r="C2345" t="inlineStr">
        <is>
          <t>POS</t>
        </is>
      </c>
      <c r="D2345" t="inlineStr">
        <is>
          <t>Canada</t>
        </is>
      </c>
      <c r="E2345" t="inlineStr">
        <is>
          <t>Âm thanh</t>
        </is>
      </c>
      <c r="F2345" t="n">
        <v>1442.75</v>
      </c>
      <c r="G2345" t="n">
        <v>0</v>
      </c>
    </row>
    <row r="2346">
      <c r="A2346" t="n">
        <v>201611</v>
      </c>
      <c r="B2346" t="n">
        <v>9</v>
      </c>
      <c r="C2346" t="inlineStr">
        <is>
          <t>POS</t>
        </is>
      </c>
      <c r="D2346" t="inlineStr">
        <is>
          <t>Canada</t>
        </is>
      </c>
      <c r="E2346" t="inlineStr">
        <is>
          <t>Máy ảnh</t>
        </is>
      </c>
      <c r="F2346" t="n">
        <v>2386.48</v>
      </c>
      <c r="G2346" t="n">
        <v>0</v>
      </c>
    </row>
    <row r="2347">
      <c r="A2347" t="n">
        <v>201611</v>
      </c>
      <c r="B2347" t="n">
        <v>9</v>
      </c>
      <c r="C2347" t="inlineStr">
        <is>
          <t>POS</t>
        </is>
      </c>
      <c r="D2347" t="inlineStr">
        <is>
          <t>Canada</t>
        </is>
      </c>
      <c r="E2347" t="inlineStr">
        <is>
          <t>Điện thoại</t>
        </is>
      </c>
      <c r="F2347" t="n">
        <v>2950.96</v>
      </c>
      <c r="G2347" t="n">
        <v>0</v>
      </c>
    </row>
    <row r="2348">
      <c r="A2348" t="n">
        <v>201611</v>
      </c>
      <c r="B2348" t="n">
        <v>9</v>
      </c>
      <c r="C2348" t="inlineStr">
        <is>
          <t>POS</t>
        </is>
      </c>
      <c r="D2348" t="inlineStr">
        <is>
          <t>Canada</t>
        </is>
      </c>
      <c r="E2348" t="inlineStr">
        <is>
          <t>Máy tính</t>
        </is>
      </c>
      <c r="F2348" t="n">
        <v>2326</v>
      </c>
      <c r="G2348" t="n">
        <v>0</v>
      </c>
    </row>
    <row r="2349">
      <c r="A2349" t="n">
        <v>201611</v>
      </c>
      <c r="B2349" t="n">
        <v>9</v>
      </c>
      <c r="C2349" t="inlineStr">
        <is>
          <t>POS</t>
        </is>
      </c>
      <c r="D2349" t="inlineStr">
        <is>
          <t>Canada</t>
        </is>
      </c>
      <c r="E2349" t="inlineStr">
        <is>
          <t>Gia dụng</t>
        </is>
      </c>
      <c r="F2349" t="n">
        <v>6317.96</v>
      </c>
      <c r="G2349" t="n">
        <v>0</v>
      </c>
    </row>
    <row r="2350">
      <c r="A2350" t="n">
        <v>201611</v>
      </c>
      <c r="B2350" t="n">
        <v>9</v>
      </c>
      <c r="C2350" t="inlineStr">
        <is>
          <t>POS</t>
        </is>
      </c>
      <c r="D2350" t="inlineStr">
        <is>
          <t>Canada</t>
        </is>
      </c>
      <c r="E2350" t="inlineStr">
        <is>
          <t>Nhạc, phim, sách nói</t>
        </is>
      </c>
      <c r="F2350" t="n">
        <v>2130.95</v>
      </c>
      <c r="G2350" t="n">
        <v>0</v>
      </c>
    </row>
    <row r="2351">
      <c r="A2351" t="n">
        <v>201611</v>
      </c>
      <c r="B2351" t="n">
        <v>9</v>
      </c>
      <c r="C2351" t="inlineStr">
        <is>
          <t>POS</t>
        </is>
      </c>
      <c r="D2351" t="inlineStr">
        <is>
          <t>Canada</t>
        </is>
      </c>
      <c r="E2351" t="inlineStr">
        <is>
          <t>TV &amp; Video</t>
        </is>
      </c>
      <c r="F2351" t="n">
        <v>869</v>
      </c>
      <c r="G2351" t="n">
        <v>0</v>
      </c>
    </row>
    <row r="2352">
      <c r="A2352" t="n">
        <v>201611</v>
      </c>
      <c r="B2352" t="n">
        <v>10</v>
      </c>
      <c r="C2352" t="inlineStr">
        <is>
          <t>POS</t>
        </is>
      </c>
      <c r="D2352" t="inlineStr">
        <is>
          <t>Canada</t>
        </is>
      </c>
      <c r="E2352" t="inlineStr">
        <is>
          <t>Âm thanh</t>
        </is>
      </c>
      <c r="F2352" t="n">
        <v>339.99</v>
      </c>
      <c r="G2352" t="n">
        <v>0</v>
      </c>
    </row>
    <row r="2353">
      <c r="A2353" t="n">
        <v>201611</v>
      </c>
      <c r="B2353" t="n">
        <v>10</v>
      </c>
      <c r="C2353" t="inlineStr">
        <is>
          <t>POS</t>
        </is>
      </c>
      <c r="D2353" t="inlineStr">
        <is>
          <t>Canada</t>
        </is>
      </c>
      <c r="E2353" t="inlineStr">
        <is>
          <t>Máy ảnh</t>
        </is>
      </c>
      <c r="F2353" t="n">
        <v>4166</v>
      </c>
      <c r="G2353" t="n">
        <v>0</v>
      </c>
    </row>
    <row r="2354">
      <c r="A2354" t="n">
        <v>201611</v>
      </c>
      <c r="B2354" t="n">
        <v>10</v>
      </c>
      <c r="C2354" t="inlineStr">
        <is>
          <t>POS</t>
        </is>
      </c>
      <c r="D2354" t="inlineStr">
        <is>
          <t>Canada</t>
        </is>
      </c>
      <c r="E2354" t="inlineStr">
        <is>
          <t>Điện thoại</t>
        </is>
      </c>
      <c r="F2354" t="n">
        <v>1947.04</v>
      </c>
      <c r="G2354" t="n">
        <v>0</v>
      </c>
    </row>
    <row r="2355">
      <c r="A2355" t="n">
        <v>201611</v>
      </c>
      <c r="B2355" t="n">
        <v>10</v>
      </c>
      <c r="C2355" t="inlineStr">
        <is>
          <t>POS</t>
        </is>
      </c>
      <c r="D2355" t="inlineStr">
        <is>
          <t>Canada</t>
        </is>
      </c>
      <c r="E2355" t="inlineStr">
        <is>
          <t>Máy tính</t>
        </is>
      </c>
      <c r="F2355" t="n">
        <v>5867.8</v>
      </c>
      <c r="G2355" t="n">
        <v>102</v>
      </c>
    </row>
    <row r="2356">
      <c r="A2356" t="n">
        <v>201611</v>
      </c>
      <c r="B2356" t="n">
        <v>10</v>
      </c>
      <c r="C2356" t="inlineStr">
        <is>
          <t>POS</t>
        </is>
      </c>
      <c r="D2356" t="inlineStr">
        <is>
          <t>Canada</t>
        </is>
      </c>
      <c r="E2356" t="inlineStr">
        <is>
          <t>Game &amp; Đồ chơi</t>
        </is>
      </c>
      <c r="F2356" t="n">
        <v>140</v>
      </c>
      <c r="G2356" t="n">
        <v>155.36</v>
      </c>
    </row>
    <row r="2357">
      <c r="A2357" t="n">
        <v>201611</v>
      </c>
      <c r="B2357" t="n">
        <v>10</v>
      </c>
      <c r="C2357" t="inlineStr">
        <is>
          <t>POS</t>
        </is>
      </c>
      <c r="D2357" t="inlineStr">
        <is>
          <t>Canada</t>
        </is>
      </c>
      <c r="E2357" t="inlineStr">
        <is>
          <t>Gia dụng</t>
        </is>
      </c>
      <c r="F2357" t="n">
        <v>1274.99</v>
      </c>
      <c r="G2357" t="n">
        <v>877.5</v>
      </c>
    </row>
    <row r="2358">
      <c r="A2358" t="n">
        <v>201611</v>
      </c>
      <c r="B2358" t="n">
        <v>10</v>
      </c>
      <c r="C2358" t="inlineStr">
        <is>
          <t>POS</t>
        </is>
      </c>
      <c r="D2358" t="inlineStr">
        <is>
          <t>Canada</t>
        </is>
      </c>
      <c r="E2358" t="inlineStr">
        <is>
          <t>Nhạc, phim, sách nói</t>
        </is>
      </c>
      <c r="F2358" t="n">
        <v>1155.94</v>
      </c>
      <c r="G2358" t="n">
        <v>117.98</v>
      </c>
    </row>
    <row r="2359">
      <c r="A2359" t="n">
        <v>201611</v>
      </c>
      <c r="B2359" t="n">
        <v>14</v>
      </c>
      <c r="C2359" t="inlineStr">
        <is>
          <t>POS</t>
        </is>
      </c>
      <c r="D2359" t="inlineStr">
        <is>
          <t>Pháp</t>
        </is>
      </c>
      <c r="E2359" t="inlineStr">
        <is>
          <t>Điện thoại</t>
        </is>
      </c>
      <c r="F2359" t="n">
        <v>318.12</v>
      </c>
      <c r="G2359" t="n">
        <v>0</v>
      </c>
    </row>
    <row r="2360">
      <c r="A2360" t="n">
        <v>201611</v>
      </c>
      <c r="B2360" t="n">
        <v>14</v>
      </c>
      <c r="C2360" t="inlineStr">
        <is>
          <t>POS</t>
        </is>
      </c>
      <c r="D2360" t="inlineStr">
        <is>
          <t>Pháp</t>
        </is>
      </c>
      <c r="E2360" t="inlineStr">
        <is>
          <t>Máy tính</t>
        </is>
      </c>
      <c r="F2360" t="n">
        <v>3277.6</v>
      </c>
      <c r="G2360" t="n">
        <v>1349.75</v>
      </c>
    </row>
    <row r="2361">
      <c r="A2361" t="n">
        <v>201611</v>
      </c>
      <c r="B2361" t="n">
        <v>14</v>
      </c>
      <c r="C2361" t="inlineStr">
        <is>
          <t>POS</t>
        </is>
      </c>
      <c r="D2361" t="inlineStr">
        <is>
          <t>Pháp</t>
        </is>
      </c>
      <c r="E2361" t="inlineStr">
        <is>
          <t>Game &amp; Đồ chơi</t>
        </is>
      </c>
      <c r="F2361" t="n">
        <v>43</v>
      </c>
      <c r="G2361" t="n">
        <v>0</v>
      </c>
    </row>
    <row r="2362">
      <c r="A2362" t="n">
        <v>201611</v>
      </c>
      <c r="B2362" t="n">
        <v>14</v>
      </c>
      <c r="C2362" t="inlineStr">
        <is>
          <t>POS</t>
        </is>
      </c>
      <c r="D2362" t="inlineStr">
        <is>
          <t>Pháp</t>
        </is>
      </c>
      <c r="E2362" t="inlineStr">
        <is>
          <t>Nhạc, phim, sách nói</t>
        </is>
      </c>
      <c r="F2362" t="n">
        <v>289.4</v>
      </c>
      <c r="G2362" t="n">
        <v>0</v>
      </c>
    </row>
    <row r="2363">
      <c r="A2363" t="n">
        <v>201611</v>
      </c>
      <c r="B2363" t="n">
        <v>15</v>
      </c>
      <c r="C2363" t="inlineStr">
        <is>
          <t>POS</t>
        </is>
      </c>
      <c r="D2363" t="inlineStr">
        <is>
          <t>Pháp</t>
        </is>
      </c>
      <c r="E2363" t="inlineStr">
        <is>
          <t>Gia dụng</t>
        </is>
      </c>
      <c r="F2363" t="n">
        <v>1582</v>
      </c>
      <c r="G2363" t="n">
        <v>0</v>
      </c>
    </row>
    <row r="2364">
      <c r="A2364" t="n">
        <v>201611</v>
      </c>
      <c r="B2364" t="n">
        <v>19</v>
      </c>
      <c r="C2364" t="inlineStr">
        <is>
          <t>POS</t>
        </is>
      </c>
      <c r="D2364" t="inlineStr">
        <is>
          <t>Đức</t>
        </is>
      </c>
      <c r="E2364" t="inlineStr">
        <is>
          <t>Máy tính</t>
        </is>
      </c>
      <c r="F2364" t="n">
        <v>883.66</v>
      </c>
      <c r="G2364" t="n">
        <v>0</v>
      </c>
    </row>
    <row r="2365">
      <c r="A2365" t="n">
        <v>201611</v>
      </c>
      <c r="B2365" t="n">
        <v>19</v>
      </c>
      <c r="C2365" t="inlineStr">
        <is>
          <t>POS</t>
        </is>
      </c>
      <c r="D2365" t="inlineStr">
        <is>
          <t>Đức</t>
        </is>
      </c>
      <c r="E2365" t="inlineStr">
        <is>
          <t>Game &amp; Đồ chơi</t>
        </is>
      </c>
      <c r="F2365" t="n">
        <v>108.8</v>
      </c>
      <c r="G2365" t="n">
        <v>0</v>
      </c>
    </row>
    <row r="2366">
      <c r="A2366" t="n">
        <v>201611</v>
      </c>
      <c r="B2366" t="n">
        <v>19</v>
      </c>
      <c r="C2366" t="inlineStr">
        <is>
          <t>POS</t>
        </is>
      </c>
      <c r="D2366" t="inlineStr">
        <is>
          <t>Đức</t>
        </is>
      </c>
      <c r="E2366" t="inlineStr">
        <is>
          <t>Gia dụng</t>
        </is>
      </c>
      <c r="F2366" t="n">
        <v>1753.53</v>
      </c>
      <c r="G2366" t="n">
        <v>0</v>
      </c>
    </row>
    <row r="2367">
      <c r="A2367" t="n">
        <v>201611</v>
      </c>
      <c r="B2367" t="n">
        <v>20</v>
      </c>
      <c r="C2367" t="inlineStr">
        <is>
          <t>POS</t>
        </is>
      </c>
      <c r="D2367" t="inlineStr">
        <is>
          <t>Đức</t>
        </is>
      </c>
      <c r="E2367" t="inlineStr">
        <is>
          <t>Âm thanh</t>
        </is>
      </c>
      <c r="F2367" t="n">
        <v>132.99</v>
      </c>
      <c r="G2367" t="n">
        <v>40.55</v>
      </c>
    </row>
    <row r="2368">
      <c r="A2368" t="n">
        <v>201611</v>
      </c>
      <c r="B2368" t="n">
        <v>20</v>
      </c>
      <c r="C2368" t="inlineStr">
        <is>
          <t>POS</t>
        </is>
      </c>
      <c r="D2368" t="inlineStr">
        <is>
          <t>Đức</t>
        </is>
      </c>
      <c r="E2368" t="inlineStr">
        <is>
          <t>Điện thoại</t>
        </is>
      </c>
      <c r="F2368" t="n">
        <v>268</v>
      </c>
      <c r="G2368" t="n">
        <v>0</v>
      </c>
    </row>
    <row r="2369">
      <c r="A2369" t="n">
        <v>201611</v>
      </c>
      <c r="B2369" t="n">
        <v>20</v>
      </c>
      <c r="C2369" t="inlineStr">
        <is>
          <t>POS</t>
        </is>
      </c>
      <c r="D2369" t="inlineStr">
        <is>
          <t>Đức</t>
        </is>
      </c>
      <c r="E2369" t="inlineStr">
        <is>
          <t>Máy tính</t>
        </is>
      </c>
      <c r="F2369" t="n">
        <v>2939.5</v>
      </c>
      <c r="G2369" t="n">
        <v>0</v>
      </c>
    </row>
    <row r="2370">
      <c r="A2370" t="n">
        <v>201611</v>
      </c>
      <c r="B2370" t="n">
        <v>20</v>
      </c>
      <c r="C2370" t="inlineStr">
        <is>
          <t>POS</t>
        </is>
      </c>
      <c r="D2370" t="inlineStr">
        <is>
          <t>Đức</t>
        </is>
      </c>
      <c r="E2370" t="inlineStr">
        <is>
          <t>Game &amp; Đồ chơi</t>
        </is>
      </c>
      <c r="F2370" t="n">
        <v>437.37</v>
      </c>
      <c r="G2370" t="n">
        <v>0</v>
      </c>
    </row>
    <row r="2371">
      <c r="A2371" t="n">
        <v>201611</v>
      </c>
      <c r="B2371" t="n">
        <v>20</v>
      </c>
      <c r="C2371" t="inlineStr">
        <is>
          <t>POS</t>
        </is>
      </c>
      <c r="D2371" t="inlineStr">
        <is>
          <t>Đức</t>
        </is>
      </c>
      <c r="E2371" t="inlineStr">
        <is>
          <t>Gia dụng</t>
        </is>
      </c>
      <c r="F2371" t="n">
        <v>6332.97</v>
      </c>
      <c r="G2371" t="n">
        <v>0</v>
      </c>
    </row>
    <row r="2372">
      <c r="A2372" t="n">
        <v>201611</v>
      </c>
      <c r="B2372" t="n">
        <v>20</v>
      </c>
      <c r="C2372" t="inlineStr">
        <is>
          <t>POS</t>
        </is>
      </c>
      <c r="D2372" t="inlineStr">
        <is>
          <t>Đức</t>
        </is>
      </c>
      <c r="E2372" t="inlineStr">
        <is>
          <t>Nhạc, phim, sách nói</t>
        </is>
      </c>
      <c r="F2372" t="n">
        <v>49.43</v>
      </c>
      <c r="G2372" t="n">
        <v>0</v>
      </c>
    </row>
    <row r="2373">
      <c r="A2373" t="n">
        <v>201611</v>
      </c>
      <c r="B2373" t="n">
        <v>22</v>
      </c>
      <c r="C2373" t="inlineStr">
        <is>
          <t>POS</t>
        </is>
      </c>
      <c r="D2373" t="inlineStr">
        <is>
          <t>Đức</t>
        </is>
      </c>
      <c r="E2373" t="inlineStr">
        <is>
          <t>Máy ảnh</t>
        </is>
      </c>
      <c r="F2373" t="n">
        <v>873.5700000000001</v>
      </c>
      <c r="G2373" t="n">
        <v>0</v>
      </c>
    </row>
    <row r="2374">
      <c r="A2374" t="n">
        <v>201611</v>
      </c>
      <c r="B2374" t="n">
        <v>22</v>
      </c>
      <c r="C2374" t="inlineStr">
        <is>
          <t>POS</t>
        </is>
      </c>
      <c r="D2374" t="inlineStr">
        <is>
          <t>Đức</t>
        </is>
      </c>
      <c r="E2374" t="inlineStr">
        <is>
          <t>Điện thoại</t>
        </is>
      </c>
      <c r="F2374" t="n">
        <v>513.7</v>
      </c>
      <c r="G2374" t="n">
        <v>0</v>
      </c>
    </row>
    <row r="2375">
      <c r="A2375" t="n">
        <v>201611</v>
      </c>
      <c r="B2375" t="n">
        <v>22</v>
      </c>
      <c r="C2375" t="inlineStr">
        <is>
          <t>POS</t>
        </is>
      </c>
      <c r="D2375" t="inlineStr">
        <is>
          <t>Đức</t>
        </is>
      </c>
      <c r="E2375" t="inlineStr">
        <is>
          <t>Gia dụng</t>
        </is>
      </c>
      <c r="F2375" t="n">
        <v>4425</v>
      </c>
      <c r="G2375" t="n">
        <v>0</v>
      </c>
    </row>
    <row r="2376">
      <c r="A2376" t="n">
        <v>201611</v>
      </c>
      <c r="B2376" t="n">
        <v>22</v>
      </c>
      <c r="C2376" t="inlineStr">
        <is>
          <t>POS</t>
        </is>
      </c>
      <c r="D2376" t="inlineStr">
        <is>
          <t>Đức</t>
        </is>
      </c>
      <c r="E2376" t="inlineStr">
        <is>
          <t>Nhạc, phim, sách nói</t>
        </is>
      </c>
      <c r="F2376" t="n">
        <v>657</v>
      </c>
      <c r="G2376" t="n">
        <v>0</v>
      </c>
    </row>
    <row r="2377">
      <c r="A2377" t="n">
        <v>201611</v>
      </c>
      <c r="B2377" t="n">
        <v>23</v>
      </c>
      <c r="C2377" t="inlineStr">
        <is>
          <t>POS</t>
        </is>
      </c>
      <c r="D2377" t="inlineStr">
        <is>
          <t>Đức</t>
        </is>
      </c>
      <c r="E2377" t="inlineStr">
        <is>
          <t>Âm thanh</t>
        </is>
      </c>
      <c r="F2377" t="n">
        <v>243.3</v>
      </c>
      <c r="G2377" t="n">
        <v>0</v>
      </c>
    </row>
    <row r="2378">
      <c r="A2378" t="n">
        <v>201611</v>
      </c>
      <c r="B2378" t="n">
        <v>23</v>
      </c>
      <c r="C2378" t="inlineStr">
        <is>
          <t>POS</t>
        </is>
      </c>
      <c r="D2378" t="inlineStr">
        <is>
          <t>Đức</t>
        </is>
      </c>
      <c r="E2378" t="inlineStr">
        <is>
          <t>Máy ảnh</t>
        </is>
      </c>
      <c r="F2378" t="n">
        <v>184.5</v>
      </c>
      <c r="G2378" t="n">
        <v>0</v>
      </c>
    </row>
    <row r="2379">
      <c r="A2379" t="n">
        <v>201611</v>
      </c>
      <c r="B2379" t="n">
        <v>23</v>
      </c>
      <c r="C2379" t="inlineStr">
        <is>
          <t>POS</t>
        </is>
      </c>
      <c r="D2379" t="inlineStr">
        <is>
          <t>Đức</t>
        </is>
      </c>
      <c r="E2379" t="inlineStr">
        <is>
          <t>Gia dụng</t>
        </is>
      </c>
      <c r="F2379" t="n">
        <v>4334.74</v>
      </c>
      <c r="G2379" t="n">
        <v>0</v>
      </c>
    </row>
    <row r="2380">
      <c r="A2380" t="n">
        <v>201611</v>
      </c>
      <c r="B2380" t="n">
        <v>23</v>
      </c>
      <c r="C2380" t="inlineStr">
        <is>
          <t>POS</t>
        </is>
      </c>
      <c r="D2380" t="inlineStr">
        <is>
          <t>Đức</t>
        </is>
      </c>
      <c r="E2380" t="inlineStr">
        <is>
          <t>Nhạc, phim, sách nói</t>
        </is>
      </c>
      <c r="F2380" t="n">
        <v>69.93000000000001</v>
      </c>
      <c r="G2380" t="n">
        <v>0</v>
      </c>
    </row>
    <row r="2381">
      <c r="A2381" t="n">
        <v>201611</v>
      </c>
      <c r="B2381" t="n">
        <v>23</v>
      </c>
      <c r="C2381" t="inlineStr">
        <is>
          <t>POS</t>
        </is>
      </c>
      <c r="D2381" t="inlineStr">
        <is>
          <t>Đức</t>
        </is>
      </c>
      <c r="E2381" t="inlineStr">
        <is>
          <t>TV &amp; Video</t>
        </is>
      </c>
      <c r="F2381" t="n">
        <v>2520</v>
      </c>
      <c r="G2381" t="n">
        <v>0</v>
      </c>
    </row>
    <row r="2382">
      <c r="A2382" t="n">
        <v>201611</v>
      </c>
      <c r="B2382" t="n">
        <v>24</v>
      </c>
      <c r="C2382" t="inlineStr">
        <is>
          <t>POS</t>
        </is>
      </c>
      <c r="D2382" t="inlineStr">
        <is>
          <t>Đức</t>
        </is>
      </c>
      <c r="E2382" t="inlineStr">
        <is>
          <t>Âm thanh</t>
        </is>
      </c>
      <c r="F2382" t="n">
        <v>1101.96</v>
      </c>
      <c r="G2382" t="n">
        <v>0</v>
      </c>
    </row>
    <row r="2383">
      <c r="A2383" t="n">
        <v>201611</v>
      </c>
      <c r="B2383" t="n">
        <v>24</v>
      </c>
      <c r="C2383" t="inlineStr">
        <is>
          <t>POS</t>
        </is>
      </c>
      <c r="D2383" t="inlineStr">
        <is>
          <t>Đức</t>
        </is>
      </c>
      <c r="E2383" t="inlineStr">
        <is>
          <t>Máy ảnh</t>
        </is>
      </c>
      <c r="F2383" t="n">
        <v>536</v>
      </c>
      <c r="G2383" t="n">
        <v>0</v>
      </c>
    </row>
    <row r="2384">
      <c r="A2384" t="n">
        <v>201611</v>
      </c>
      <c r="B2384" t="n">
        <v>24</v>
      </c>
      <c r="C2384" t="inlineStr">
        <is>
          <t>POS</t>
        </is>
      </c>
      <c r="D2384" t="inlineStr">
        <is>
          <t>Đức</t>
        </is>
      </c>
      <c r="E2384" t="inlineStr">
        <is>
          <t>Điện thoại</t>
        </is>
      </c>
      <c r="F2384" t="n">
        <v>2068.17</v>
      </c>
      <c r="G2384" t="n">
        <v>0</v>
      </c>
    </row>
    <row r="2385">
      <c r="A2385" t="n">
        <v>201611</v>
      </c>
      <c r="B2385" t="n">
        <v>24</v>
      </c>
      <c r="C2385" t="inlineStr">
        <is>
          <t>POS</t>
        </is>
      </c>
      <c r="D2385" t="inlineStr">
        <is>
          <t>Đức</t>
        </is>
      </c>
      <c r="E2385" t="inlineStr">
        <is>
          <t>Máy tính</t>
        </is>
      </c>
      <c r="F2385" t="n">
        <v>1782.45</v>
      </c>
      <c r="G2385" t="n">
        <v>0</v>
      </c>
    </row>
    <row r="2386">
      <c r="A2386" t="n">
        <v>201611</v>
      </c>
      <c r="B2386" t="n">
        <v>24</v>
      </c>
      <c r="C2386" t="inlineStr">
        <is>
          <t>POS</t>
        </is>
      </c>
      <c r="D2386" t="inlineStr">
        <is>
          <t>Đức</t>
        </is>
      </c>
      <c r="E2386" t="inlineStr">
        <is>
          <t>Gia dụng</t>
        </is>
      </c>
      <c r="F2386" t="n">
        <v>4465</v>
      </c>
      <c r="G2386" t="n">
        <v>0</v>
      </c>
    </row>
    <row r="2387">
      <c r="A2387" t="n">
        <v>201611</v>
      </c>
      <c r="B2387" t="n">
        <v>24</v>
      </c>
      <c r="C2387" t="inlineStr">
        <is>
          <t>POS</t>
        </is>
      </c>
      <c r="D2387" t="inlineStr">
        <is>
          <t>Đức</t>
        </is>
      </c>
      <c r="E2387" t="inlineStr">
        <is>
          <t>Nhạc, phim, sách nói</t>
        </is>
      </c>
      <c r="F2387" t="n">
        <v>390.95</v>
      </c>
      <c r="G2387" t="n">
        <v>0</v>
      </c>
    </row>
    <row r="2388">
      <c r="A2388" t="n">
        <v>201611</v>
      </c>
      <c r="B2388" t="n">
        <v>24</v>
      </c>
      <c r="C2388" t="inlineStr">
        <is>
          <t>POS</t>
        </is>
      </c>
      <c r="D2388" t="inlineStr">
        <is>
          <t>Đức</t>
        </is>
      </c>
      <c r="E2388" t="inlineStr">
        <is>
          <t>TV &amp; Video</t>
        </is>
      </c>
      <c r="F2388" t="n">
        <v>109</v>
      </c>
      <c r="G2388" t="n">
        <v>0</v>
      </c>
    </row>
    <row r="2389">
      <c r="A2389" t="n">
        <v>201611</v>
      </c>
      <c r="B2389" t="n">
        <v>27</v>
      </c>
      <c r="C2389" t="inlineStr">
        <is>
          <t>POS</t>
        </is>
      </c>
      <c r="D2389" t="inlineStr">
        <is>
          <t>Đức</t>
        </is>
      </c>
      <c r="E2389" t="inlineStr">
        <is>
          <t>Âm thanh</t>
        </is>
      </c>
      <c r="F2389" t="n">
        <v>799.6</v>
      </c>
      <c r="G2389" t="n">
        <v>0</v>
      </c>
    </row>
    <row r="2390">
      <c r="A2390" t="n">
        <v>201611</v>
      </c>
      <c r="B2390" t="n">
        <v>27</v>
      </c>
      <c r="C2390" t="inlineStr">
        <is>
          <t>POS</t>
        </is>
      </c>
      <c r="D2390" t="inlineStr">
        <is>
          <t>Đức</t>
        </is>
      </c>
      <c r="E2390" t="inlineStr">
        <is>
          <t>Nhạc, phim, sách nói</t>
        </is>
      </c>
      <c r="F2390" t="n">
        <v>176.97</v>
      </c>
      <c r="G2390" t="n">
        <v>0</v>
      </c>
    </row>
    <row r="2391">
      <c r="A2391" t="n">
        <v>201611</v>
      </c>
      <c r="B2391" t="n">
        <v>27</v>
      </c>
      <c r="C2391" t="inlineStr">
        <is>
          <t>POS</t>
        </is>
      </c>
      <c r="D2391" t="inlineStr">
        <is>
          <t>Đức</t>
        </is>
      </c>
      <c r="E2391" t="inlineStr">
        <is>
          <t>TV &amp; Video</t>
        </is>
      </c>
      <c r="F2391" t="n">
        <v>509.97</v>
      </c>
      <c r="G2391" t="n">
        <v>0</v>
      </c>
    </row>
    <row r="2392">
      <c r="A2392" t="n">
        <v>201611</v>
      </c>
      <c r="B2392" t="n">
        <v>28</v>
      </c>
      <c r="C2392" t="inlineStr">
        <is>
          <t>POS</t>
        </is>
      </c>
      <c r="D2392" t="inlineStr">
        <is>
          <t>Ý</t>
        </is>
      </c>
      <c r="E2392" t="inlineStr">
        <is>
          <t>Âm thanh</t>
        </is>
      </c>
      <c r="F2392" t="n">
        <v>615.4</v>
      </c>
      <c r="G2392" t="n">
        <v>0</v>
      </c>
    </row>
    <row r="2393">
      <c r="A2393" t="n">
        <v>201611</v>
      </c>
      <c r="B2393" t="n">
        <v>28</v>
      </c>
      <c r="C2393" t="inlineStr">
        <is>
          <t>POS</t>
        </is>
      </c>
      <c r="D2393" t="inlineStr">
        <is>
          <t>Ý</t>
        </is>
      </c>
      <c r="E2393" t="inlineStr">
        <is>
          <t>Máy ảnh</t>
        </is>
      </c>
      <c r="F2393" t="n">
        <v>1851.5</v>
      </c>
      <c r="G2393" t="n">
        <v>0</v>
      </c>
    </row>
    <row r="2394">
      <c r="A2394" t="n">
        <v>201611</v>
      </c>
      <c r="B2394" t="n">
        <v>28</v>
      </c>
      <c r="C2394" t="inlineStr">
        <is>
          <t>POS</t>
        </is>
      </c>
      <c r="D2394" t="inlineStr">
        <is>
          <t>Ý</t>
        </is>
      </c>
      <c r="E2394" t="inlineStr">
        <is>
          <t>Điện thoại</t>
        </is>
      </c>
      <c r="F2394" t="n">
        <v>89.91</v>
      </c>
      <c r="G2394" t="n">
        <v>0</v>
      </c>
    </row>
    <row r="2395">
      <c r="A2395" t="n">
        <v>201611</v>
      </c>
      <c r="B2395" t="n">
        <v>28</v>
      </c>
      <c r="C2395" t="inlineStr">
        <is>
          <t>POS</t>
        </is>
      </c>
      <c r="D2395" t="inlineStr">
        <is>
          <t>Ý</t>
        </is>
      </c>
      <c r="E2395" t="inlineStr">
        <is>
          <t>Gia dụng</t>
        </is>
      </c>
      <c r="F2395" t="n">
        <v>1948.19</v>
      </c>
      <c r="G2395" t="n">
        <v>0</v>
      </c>
    </row>
    <row r="2396">
      <c r="A2396" t="n">
        <v>201611</v>
      </c>
      <c r="B2396" t="n">
        <v>28</v>
      </c>
      <c r="C2396" t="inlineStr">
        <is>
          <t>POS</t>
        </is>
      </c>
      <c r="D2396" t="inlineStr">
        <is>
          <t>Ý</t>
        </is>
      </c>
      <c r="E2396" t="inlineStr">
        <is>
          <t>Nhạc, phim, sách nói</t>
        </is>
      </c>
      <c r="F2396" t="n">
        <v>10.76</v>
      </c>
      <c r="G2396" t="n">
        <v>0</v>
      </c>
    </row>
    <row r="2397">
      <c r="A2397" t="n">
        <v>201611</v>
      </c>
      <c r="B2397" t="n">
        <v>28</v>
      </c>
      <c r="C2397" t="inlineStr">
        <is>
          <t>POS</t>
        </is>
      </c>
      <c r="D2397" t="inlineStr">
        <is>
          <t>Ý</t>
        </is>
      </c>
      <c r="E2397" t="inlineStr">
        <is>
          <t>TV &amp; Video</t>
        </is>
      </c>
      <c r="F2397" t="n">
        <v>1678.75</v>
      </c>
      <c r="G2397" t="n">
        <v>0</v>
      </c>
    </row>
    <row r="2398">
      <c r="A2398" t="n">
        <v>201611</v>
      </c>
      <c r="B2398" t="n">
        <v>29</v>
      </c>
      <c r="C2398" t="inlineStr">
        <is>
          <t>POS</t>
        </is>
      </c>
      <c r="D2398" t="inlineStr">
        <is>
          <t>Ý</t>
        </is>
      </c>
      <c r="E2398" t="inlineStr">
        <is>
          <t>Game &amp; Đồ chơi</t>
        </is>
      </c>
      <c r="F2398" t="n">
        <v>258</v>
      </c>
      <c r="G2398" t="n">
        <v>0</v>
      </c>
    </row>
    <row r="2399">
      <c r="A2399" t="n">
        <v>201611</v>
      </c>
      <c r="B2399" t="n">
        <v>29</v>
      </c>
      <c r="C2399" t="inlineStr">
        <is>
          <t>POS</t>
        </is>
      </c>
      <c r="D2399" t="inlineStr">
        <is>
          <t>Ý</t>
        </is>
      </c>
      <c r="E2399" t="inlineStr">
        <is>
          <t>Gia dụng</t>
        </is>
      </c>
      <c r="F2399" t="n">
        <v>1524</v>
      </c>
      <c r="G2399" t="n">
        <v>0</v>
      </c>
    </row>
    <row r="2400">
      <c r="A2400" t="n">
        <v>201611</v>
      </c>
      <c r="B2400" t="n">
        <v>29</v>
      </c>
      <c r="C2400" t="inlineStr">
        <is>
          <t>POS</t>
        </is>
      </c>
      <c r="D2400" t="inlineStr">
        <is>
          <t>Ý</t>
        </is>
      </c>
      <c r="E2400" t="inlineStr">
        <is>
          <t>TV &amp; Video</t>
        </is>
      </c>
      <c r="F2400" t="n">
        <v>469.98</v>
      </c>
      <c r="G2400" t="n">
        <v>0</v>
      </c>
    </row>
    <row r="2401">
      <c r="A2401" t="n">
        <v>201611</v>
      </c>
      <c r="B2401" t="n">
        <v>30</v>
      </c>
      <c r="C2401" t="inlineStr">
        <is>
          <t>POS</t>
        </is>
      </c>
      <c r="D2401" t="inlineStr">
        <is>
          <t>Ý</t>
        </is>
      </c>
      <c r="E2401" t="inlineStr">
        <is>
          <t>Game &amp; Đồ chơi</t>
        </is>
      </c>
      <c r="F2401" t="n">
        <v>195.51</v>
      </c>
      <c r="G2401" t="n">
        <v>0</v>
      </c>
    </row>
    <row r="2402">
      <c r="A2402" t="n">
        <v>201611</v>
      </c>
      <c r="B2402" t="n">
        <v>30</v>
      </c>
      <c r="C2402" t="inlineStr">
        <is>
          <t>POS</t>
        </is>
      </c>
      <c r="D2402" t="inlineStr">
        <is>
          <t>Ý</t>
        </is>
      </c>
      <c r="E2402" t="inlineStr">
        <is>
          <t>TV &amp; Video</t>
        </is>
      </c>
      <c r="F2402" t="n">
        <v>1800</v>
      </c>
      <c r="G2402" t="n">
        <v>0</v>
      </c>
    </row>
    <row r="2403">
      <c r="A2403" t="n">
        <v>201611</v>
      </c>
      <c r="B2403" t="n">
        <v>31</v>
      </c>
      <c r="C2403" t="inlineStr">
        <is>
          <t>POS</t>
        </is>
      </c>
      <c r="D2403" t="inlineStr">
        <is>
          <t>Hà Lan</t>
        </is>
      </c>
      <c r="E2403" t="inlineStr">
        <is>
          <t>Âm thanh</t>
        </is>
      </c>
      <c r="F2403" t="n">
        <v>360</v>
      </c>
      <c r="G2403" t="n">
        <v>0</v>
      </c>
    </row>
    <row r="2404">
      <c r="A2404" t="n">
        <v>201611</v>
      </c>
      <c r="B2404" t="n">
        <v>31</v>
      </c>
      <c r="C2404" t="inlineStr">
        <is>
          <t>POS</t>
        </is>
      </c>
      <c r="D2404" t="inlineStr">
        <is>
          <t>Hà Lan</t>
        </is>
      </c>
      <c r="E2404" t="inlineStr">
        <is>
          <t>Điện thoại</t>
        </is>
      </c>
      <c r="F2404" t="n">
        <v>350.39</v>
      </c>
      <c r="G2404" t="n">
        <v>0</v>
      </c>
    </row>
    <row r="2405">
      <c r="A2405" t="n">
        <v>201611</v>
      </c>
      <c r="B2405" t="n">
        <v>31</v>
      </c>
      <c r="C2405" t="inlineStr">
        <is>
          <t>POS</t>
        </is>
      </c>
      <c r="D2405" t="inlineStr">
        <is>
          <t>Hà Lan</t>
        </is>
      </c>
      <c r="E2405" t="inlineStr">
        <is>
          <t>Máy tính</t>
        </is>
      </c>
      <c r="F2405" t="n">
        <v>888.25</v>
      </c>
      <c r="G2405" t="n">
        <v>0</v>
      </c>
    </row>
    <row r="2406">
      <c r="A2406" t="n">
        <v>201611</v>
      </c>
      <c r="B2406" t="n">
        <v>31</v>
      </c>
      <c r="C2406" t="inlineStr">
        <is>
          <t>POS</t>
        </is>
      </c>
      <c r="D2406" t="inlineStr">
        <is>
          <t>Hà Lan</t>
        </is>
      </c>
      <c r="E2406" t="inlineStr">
        <is>
          <t>Game &amp; Đồ chơi</t>
        </is>
      </c>
      <c r="F2406" t="n">
        <v>5.94</v>
      </c>
      <c r="G2406" t="n">
        <v>0</v>
      </c>
    </row>
    <row r="2407">
      <c r="A2407" t="n">
        <v>201611</v>
      </c>
      <c r="B2407" t="n">
        <v>31</v>
      </c>
      <c r="C2407" t="inlineStr">
        <is>
          <t>POS</t>
        </is>
      </c>
      <c r="D2407" t="inlineStr">
        <is>
          <t>Hà Lan</t>
        </is>
      </c>
      <c r="E2407" t="inlineStr">
        <is>
          <t>Nhạc, phim, sách nói</t>
        </is>
      </c>
      <c r="F2407" t="n">
        <v>1402.3</v>
      </c>
      <c r="G2407" t="n">
        <v>0</v>
      </c>
    </row>
    <row r="2408">
      <c r="A2408" t="n">
        <v>201611</v>
      </c>
      <c r="B2408" t="n">
        <v>32</v>
      </c>
      <c r="C2408" t="inlineStr">
        <is>
          <t>POS</t>
        </is>
      </c>
      <c r="D2408" t="inlineStr">
        <is>
          <t>Hà Lan</t>
        </is>
      </c>
      <c r="E2408" t="inlineStr">
        <is>
          <t>Nhạc, phim, sách nói</t>
        </is>
      </c>
      <c r="F2408" t="n">
        <v>0</v>
      </c>
      <c r="G2408" t="n">
        <v>438</v>
      </c>
    </row>
    <row r="2409">
      <c r="A2409" t="n">
        <v>201611</v>
      </c>
      <c r="B2409" t="n">
        <v>33</v>
      </c>
      <c r="C2409" t="inlineStr">
        <is>
          <t>POS</t>
        </is>
      </c>
      <c r="D2409" t="inlineStr">
        <is>
          <t>Hà Lan</t>
        </is>
      </c>
      <c r="E2409" t="inlineStr">
        <is>
          <t>Máy ảnh</t>
        </is>
      </c>
      <c r="F2409" t="n">
        <v>56</v>
      </c>
      <c r="G2409" t="n">
        <v>0</v>
      </c>
    </row>
    <row r="2410">
      <c r="A2410" t="n">
        <v>201611</v>
      </c>
      <c r="B2410" t="n">
        <v>33</v>
      </c>
      <c r="C2410" t="inlineStr">
        <is>
          <t>POS</t>
        </is>
      </c>
      <c r="D2410" t="inlineStr">
        <is>
          <t>Hà Lan</t>
        </is>
      </c>
      <c r="E2410" t="inlineStr">
        <is>
          <t>Điện thoại</t>
        </is>
      </c>
      <c r="F2410" t="n">
        <v>129</v>
      </c>
      <c r="G2410" t="n">
        <v>0</v>
      </c>
    </row>
    <row r="2411">
      <c r="A2411" t="n">
        <v>201611</v>
      </c>
      <c r="B2411" t="n">
        <v>33</v>
      </c>
      <c r="C2411" t="inlineStr">
        <is>
          <t>POS</t>
        </is>
      </c>
      <c r="D2411" t="inlineStr">
        <is>
          <t>Hà Lan</t>
        </is>
      </c>
      <c r="E2411" t="inlineStr">
        <is>
          <t>Máy tính</t>
        </is>
      </c>
      <c r="F2411" t="n">
        <v>558.9</v>
      </c>
      <c r="G2411" t="n">
        <v>0</v>
      </c>
    </row>
    <row r="2412">
      <c r="A2412" t="n">
        <v>201611</v>
      </c>
      <c r="B2412" t="n">
        <v>33</v>
      </c>
      <c r="C2412" t="inlineStr">
        <is>
          <t>POS</t>
        </is>
      </c>
      <c r="D2412" t="inlineStr">
        <is>
          <t>Hà Lan</t>
        </is>
      </c>
      <c r="E2412" t="inlineStr">
        <is>
          <t>Gia dụng</t>
        </is>
      </c>
      <c r="F2412" t="n">
        <v>1499.95</v>
      </c>
      <c r="G2412" t="n">
        <v>0</v>
      </c>
    </row>
    <row r="2413">
      <c r="A2413" t="n">
        <v>201611</v>
      </c>
      <c r="B2413" t="n">
        <v>33</v>
      </c>
      <c r="C2413" t="inlineStr">
        <is>
          <t>POS</t>
        </is>
      </c>
      <c r="D2413" t="inlineStr">
        <is>
          <t>Hà Lan</t>
        </is>
      </c>
      <c r="E2413" t="inlineStr">
        <is>
          <t>Nhạc, phim, sách nói</t>
        </is>
      </c>
      <c r="F2413" t="n">
        <v>56.99</v>
      </c>
      <c r="G2413" t="n">
        <v>0</v>
      </c>
    </row>
    <row r="2414">
      <c r="A2414" t="n">
        <v>201611</v>
      </c>
      <c r="B2414" t="n">
        <v>34</v>
      </c>
      <c r="C2414" t="inlineStr">
        <is>
          <t>POS</t>
        </is>
      </c>
      <c r="D2414" t="inlineStr">
        <is>
          <t>Hà Lan</t>
        </is>
      </c>
      <c r="E2414" t="inlineStr">
        <is>
          <t>Âm thanh</t>
        </is>
      </c>
      <c r="F2414" t="n">
        <v>86.39</v>
      </c>
      <c r="G2414" t="n">
        <v>0</v>
      </c>
    </row>
    <row r="2415">
      <c r="A2415" t="n">
        <v>201611</v>
      </c>
      <c r="B2415" t="n">
        <v>34</v>
      </c>
      <c r="C2415" t="inlineStr">
        <is>
          <t>POS</t>
        </is>
      </c>
      <c r="D2415" t="inlineStr">
        <is>
          <t>Hà Lan</t>
        </is>
      </c>
      <c r="E2415" t="inlineStr">
        <is>
          <t>Máy ảnh</t>
        </is>
      </c>
      <c r="F2415" t="n">
        <v>94.31999999999999</v>
      </c>
      <c r="G2415" t="n">
        <v>0</v>
      </c>
    </row>
    <row r="2416">
      <c r="A2416" t="n">
        <v>201611</v>
      </c>
      <c r="B2416" t="n">
        <v>34</v>
      </c>
      <c r="C2416" t="inlineStr">
        <is>
          <t>POS</t>
        </is>
      </c>
      <c r="D2416" t="inlineStr">
        <is>
          <t>Hà Lan</t>
        </is>
      </c>
      <c r="E2416" t="inlineStr">
        <is>
          <t>Điện thoại</t>
        </is>
      </c>
      <c r="F2416" t="n">
        <v>224.33</v>
      </c>
      <c r="G2416" t="n">
        <v>0</v>
      </c>
    </row>
    <row r="2417">
      <c r="A2417" t="n">
        <v>201611</v>
      </c>
      <c r="B2417" t="n">
        <v>34</v>
      </c>
      <c r="C2417" t="inlineStr">
        <is>
          <t>POS</t>
        </is>
      </c>
      <c r="D2417" t="inlineStr">
        <is>
          <t>Hà Lan</t>
        </is>
      </c>
      <c r="E2417" t="inlineStr">
        <is>
          <t>Game &amp; Đồ chơi</t>
        </is>
      </c>
      <c r="F2417" t="n">
        <v>48.16</v>
      </c>
      <c r="G2417" t="n">
        <v>0</v>
      </c>
    </row>
    <row r="2418">
      <c r="A2418" t="n">
        <v>201611</v>
      </c>
      <c r="B2418" t="n">
        <v>34</v>
      </c>
      <c r="C2418" t="inlineStr">
        <is>
          <t>POS</t>
        </is>
      </c>
      <c r="D2418" t="inlineStr">
        <is>
          <t>Hà Lan</t>
        </is>
      </c>
      <c r="E2418" t="inlineStr">
        <is>
          <t>Nhạc, phim, sách nói</t>
        </is>
      </c>
      <c r="F2418" t="n">
        <v>439.96</v>
      </c>
      <c r="G2418" t="n">
        <v>0</v>
      </c>
    </row>
    <row r="2419">
      <c r="A2419" t="n">
        <v>201611</v>
      </c>
      <c r="B2419" t="n">
        <v>36</v>
      </c>
      <c r="C2419" t="inlineStr">
        <is>
          <t>POS</t>
        </is>
      </c>
      <c r="D2419" t="inlineStr">
        <is>
          <t>Anh</t>
        </is>
      </c>
      <c r="E2419" t="inlineStr">
        <is>
          <t>Âm thanh</t>
        </is>
      </c>
      <c r="F2419" t="n">
        <v>256.35</v>
      </c>
      <c r="G2419" t="n">
        <v>0</v>
      </c>
    </row>
    <row r="2420">
      <c r="A2420" t="n">
        <v>201611</v>
      </c>
      <c r="B2420" t="n">
        <v>36</v>
      </c>
      <c r="C2420" t="inlineStr">
        <is>
          <t>POS</t>
        </is>
      </c>
      <c r="D2420" t="inlineStr">
        <is>
          <t>Anh</t>
        </is>
      </c>
      <c r="E2420" t="inlineStr">
        <is>
          <t>Máy ảnh</t>
        </is>
      </c>
      <c r="F2420" t="n">
        <v>246.5</v>
      </c>
      <c r="G2420" t="n">
        <v>0</v>
      </c>
    </row>
    <row r="2421">
      <c r="A2421" t="n">
        <v>201611</v>
      </c>
      <c r="B2421" t="n">
        <v>36</v>
      </c>
      <c r="C2421" t="inlineStr">
        <is>
          <t>POS</t>
        </is>
      </c>
      <c r="D2421" t="inlineStr">
        <is>
          <t>Anh</t>
        </is>
      </c>
      <c r="E2421" t="inlineStr">
        <is>
          <t>Điện thoại</t>
        </is>
      </c>
      <c r="F2421" t="n">
        <v>870</v>
      </c>
      <c r="G2421" t="n">
        <v>0</v>
      </c>
    </row>
    <row r="2422">
      <c r="A2422" t="n">
        <v>201611</v>
      </c>
      <c r="B2422" t="n">
        <v>36</v>
      </c>
      <c r="C2422" t="inlineStr">
        <is>
          <t>POS</t>
        </is>
      </c>
      <c r="D2422" t="inlineStr">
        <is>
          <t>Anh</t>
        </is>
      </c>
      <c r="E2422" t="inlineStr">
        <is>
          <t>Máy tính</t>
        </is>
      </c>
      <c r="F2422" t="n">
        <v>1334.1</v>
      </c>
      <c r="G2422" t="n">
        <v>0</v>
      </c>
    </row>
    <row r="2423">
      <c r="A2423" t="n">
        <v>201611</v>
      </c>
      <c r="B2423" t="n">
        <v>36</v>
      </c>
      <c r="C2423" t="inlineStr">
        <is>
          <t>POS</t>
        </is>
      </c>
      <c r="D2423" t="inlineStr">
        <is>
          <t>Anh</t>
        </is>
      </c>
      <c r="E2423" t="inlineStr">
        <is>
          <t>Gia dụng</t>
        </is>
      </c>
      <c r="F2423" t="n">
        <v>6153.07</v>
      </c>
      <c r="G2423" t="n">
        <v>129.99</v>
      </c>
    </row>
    <row r="2424">
      <c r="A2424" t="n">
        <v>201611</v>
      </c>
      <c r="B2424" t="n">
        <v>36</v>
      </c>
      <c r="C2424" t="inlineStr">
        <is>
          <t>POS</t>
        </is>
      </c>
      <c r="D2424" t="inlineStr">
        <is>
          <t>Anh</t>
        </is>
      </c>
      <c r="E2424" t="inlineStr">
        <is>
          <t>TV &amp; Video</t>
        </is>
      </c>
      <c r="F2424" t="n">
        <v>426</v>
      </c>
      <c r="G2424" t="n">
        <v>0</v>
      </c>
    </row>
    <row r="2425">
      <c r="A2425" t="n">
        <v>201611</v>
      </c>
      <c r="B2425" t="n">
        <v>37</v>
      </c>
      <c r="C2425" t="inlineStr">
        <is>
          <t>POS</t>
        </is>
      </c>
      <c r="D2425" t="inlineStr">
        <is>
          <t>Anh</t>
        </is>
      </c>
      <c r="E2425" t="inlineStr">
        <is>
          <t>Âm thanh</t>
        </is>
      </c>
      <c r="F2425" t="n">
        <v>247.99</v>
      </c>
      <c r="G2425" t="n">
        <v>0</v>
      </c>
    </row>
    <row r="2426">
      <c r="A2426" t="n">
        <v>201611</v>
      </c>
      <c r="B2426" t="n">
        <v>37</v>
      </c>
      <c r="C2426" t="inlineStr">
        <is>
          <t>POS</t>
        </is>
      </c>
      <c r="D2426" t="inlineStr">
        <is>
          <t>Anh</t>
        </is>
      </c>
      <c r="E2426" t="inlineStr">
        <is>
          <t>Máy ảnh</t>
        </is>
      </c>
      <c r="F2426" t="n">
        <v>6693.2</v>
      </c>
      <c r="G2426" t="n">
        <v>0</v>
      </c>
    </row>
    <row r="2427">
      <c r="A2427" t="n">
        <v>201611</v>
      </c>
      <c r="B2427" t="n">
        <v>37</v>
      </c>
      <c r="C2427" t="inlineStr">
        <is>
          <t>POS</t>
        </is>
      </c>
      <c r="D2427" t="inlineStr">
        <is>
          <t>Anh</t>
        </is>
      </c>
      <c r="E2427" t="inlineStr">
        <is>
          <t>Điện thoại</t>
        </is>
      </c>
      <c r="F2427" t="n">
        <v>1767</v>
      </c>
      <c r="G2427" t="n">
        <v>0</v>
      </c>
    </row>
    <row r="2428">
      <c r="A2428" t="n">
        <v>201611</v>
      </c>
      <c r="B2428" t="n">
        <v>37</v>
      </c>
      <c r="C2428" t="inlineStr">
        <is>
          <t>POS</t>
        </is>
      </c>
      <c r="D2428" t="inlineStr">
        <is>
          <t>Anh</t>
        </is>
      </c>
      <c r="E2428" t="inlineStr">
        <is>
          <t>Máy tính</t>
        </is>
      </c>
      <c r="F2428" t="n">
        <v>22716.8</v>
      </c>
      <c r="G2428" t="n">
        <v>0</v>
      </c>
    </row>
    <row r="2429">
      <c r="A2429" t="n">
        <v>201611</v>
      </c>
      <c r="B2429" t="n">
        <v>37</v>
      </c>
      <c r="C2429" t="inlineStr">
        <is>
          <t>POS</t>
        </is>
      </c>
      <c r="D2429" t="inlineStr">
        <is>
          <t>Anh</t>
        </is>
      </c>
      <c r="E2429" t="inlineStr">
        <is>
          <t>Gia dụng</t>
        </is>
      </c>
      <c r="F2429" t="n">
        <v>637.9</v>
      </c>
      <c r="G2429" t="n">
        <v>0</v>
      </c>
    </row>
    <row r="2430">
      <c r="A2430" t="n">
        <v>201611</v>
      </c>
      <c r="B2430" t="n">
        <v>37</v>
      </c>
      <c r="C2430" t="inlineStr">
        <is>
          <t>POS</t>
        </is>
      </c>
      <c r="D2430" t="inlineStr">
        <is>
          <t>Anh</t>
        </is>
      </c>
      <c r="E2430" t="inlineStr">
        <is>
          <t>Nhạc, phim, sách nói</t>
        </is>
      </c>
      <c r="F2430" t="n">
        <v>1185.6</v>
      </c>
      <c r="G2430" t="n">
        <v>0</v>
      </c>
    </row>
    <row r="2431">
      <c r="A2431" t="n">
        <v>201611</v>
      </c>
      <c r="B2431" t="n">
        <v>37</v>
      </c>
      <c r="C2431" t="inlineStr">
        <is>
          <t>POS</t>
        </is>
      </c>
      <c r="D2431" t="inlineStr">
        <is>
          <t>Anh</t>
        </is>
      </c>
      <c r="E2431" t="inlineStr">
        <is>
          <t>TV &amp; Video</t>
        </is>
      </c>
      <c r="F2431" t="n">
        <v>2397</v>
      </c>
      <c r="G2431" t="n">
        <v>0</v>
      </c>
    </row>
    <row r="2432">
      <c r="A2432" t="n">
        <v>201611</v>
      </c>
      <c r="B2432" t="n">
        <v>38</v>
      </c>
      <c r="C2432" t="inlineStr">
        <is>
          <t>POS</t>
        </is>
      </c>
      <c r="D2432" t="inlineStr">
        <is>
          <t>Anh</t>
        </is>
      </c>
      <c r="E2432" t="inlineStr">
        <is>
          <t>Âm thanh</t>
        </is>
      </c>
      <c r="F2432" t="n">
        <v>127.49</v>
      </c>
      <c r="G2432" t="n">
        <v>0</v>
      </c>
    </row>
    <row r="2433">
      <c r="A2433" t="n">
        <v>201611</v>
      </c>
      <c r="B2433" t="n">
        <v>38</v>
      </c>
      <c r="C2433" t="inlineStr">
        <is>
          <t>POS</t>
        </is>
      </c>
      <c r="D2433" t="inlineStr">
        <is>
          <t>Anh</t>
        </is>
      </c>
      <c r="E2433" t="inlineStr">
        <is>
          <t>Máy ảnh</t>
        </is>
      </c>
      <c r="F2433" t="n">
        <v>268</v>
      </c>
      <c r="G2433" t="n">
        <v>0</v>
      </c>
    </row>
    <row r="2434">
      <c r="A2434" t="n">
        <v>201611</v>
      </c>
      <c r="B2434" t="n">
        <v>38</v>
      </c>
      <c r="C2434" t="inlineStr">
        <is>
          <t>POS</t>
        </is>
      </c>
      <c r="D2434" t="inlineStr">
        <is>
          <t>Anh</t>
        </is>
      </c>
      <c r="E2434" t="inlineStr">
        <is>
          <t>Gia dụng</t>
        </is>
      </c>
      <c r="F2434" t="n">
        <v>3971.25</v>
      </c>
      <c r="G2434" t="n">
        <v>0</v>
      </c>
    </row>
    <row r="2435">
      <c r="A2435" t="n">
        <v>201611</v>
      </c>
      <c r="B2435" t="n">
        <v>38</v>
      </c>
      <c r="C2435" t="inlineStr">
        <is>
          <t>POS</t>
        </is>
      </c>
      <c r="D2435" t="inlineStr">
        <is>
          <t>Anh</t>
        </is>
      </c>
      <c r="E2435" t="inlineStr">
        <is>
          <t>TV &amp; Video</t>
        </is>
      </c>
      <c r="F2435" t="n">
        <v>109.65</v>
      </c>
      <c r="G2435" t="n">
        <v>0</v>
      </c>
    </row>
    <row r="2436">
      <c r="A2436" t="n">
        <v>201611</v>
      </c>
      <c r="B2436" t="n">
        <v>39</v>
      </c>
      <c r="C2436" t="inlineStr">
        <is>
          <t>POS</t>
        </is>
      </c>
      <c r="D2436" t="inlineStr">
        <is>
          <t>Anh</t>
        </is>
      </c>
      <c r="E2436" t="inlineStr">
        <is>
          <t>Âm thanh</t>
        </is>
      </c>
      <c r="F2436" t="n">
        <v>548.9400000000001</v>
      </c>
      <c r="G2436" t="n">
        <v>0</v>
      </c>
    </row>
    <row r="2437">
      <c r="A2437" t="n">
        <v>201611</v>
      </c>
      <c r="B2437" t="n">
        <v>39</v>
      </c>
      <c r="C2437" t="inlineStr">
        <is>
          <t>POS</t>
        </is>
      </c>
      <c r="D2437" t="inlineStr">
        <is>
          <t>Anh</t>
        </is>
      </c>
      <c r="E2437" t="inlineStr">
        <is>
          <t>Điện thoại</t>
        </is>
      </c>
      <c r="F2437" t="n">
        <v>255</v>
      </c>
      <c r="G2437" t="n">
        <v>0</v>
      </c>
    </row>
    <row r="2438">
      <c r="A2438" t="n">
        <v>201611</v>
      </c>
      <c r="B2438" t="n">
        <v>39</v>
      </c>
      <c r="C2438" t="inlineStr">
        <is>
          <t>POS</t>
        </is>
      </c>
      <c r="D2438" t="inlineStr">
        <is>
          <t>Anh</t>
        </is>
      </c>
      <c r="E2438" t="inlineStr">
        <is>
          <t>Gia dụng</t>
        </is>
      </c>
      <c r="F2438" t="n">
        <v>2993.21</v>
      </c>
      <c r="G2438" t="n">
        <v>0</v>
      </c>
    </row>
    <row r="2439">
      <c r="A2439" t="n">
        <v>201611</v>
      </c>
      <c r="B2439" t="n">
        <v>39</v>
      </c>
      <c r="C2439" t="inlineStr">
        <is>
          <t>POS</t>
        </is>
      </c>
      <c r="D2439" t="inlineStr">
        <is>
          <t>Anh</t>
        </is>
      </c>
      <c r="E2439" t="inlineStr">
        <is>
          <t>TV &amp; Video</t>
        </is>
      </c>
      <c r="F2439" t="n">
        <v>1184.97</v>
      </c>
      <c r="G2439" t="n">
        <v>0</v>
      </c>
    </row>
    <row r="2440">
      <c r="A2440" t="n">
        <v>201611</v>
      </c>
      <c r="B2440" t="n">
        <v>40</v>
      </c>
      <c r="C2440" t="inlineStr">
        <is>
          <t>POS</t>
        </is>
      </c>
      <c r="D2440" t="inlineStr">
        <is>
          <t>Anh</t>
        </is>
      </c>
      <c r="E2440" t="inlineStr">
        <is>
          <t>Âm thanh</t>
        </is>
      </c>
      <c r="F2440" t="n">
        <v>427.51</v>
      </c>
      <c r="G2440" t="n">
        <v>0</v>
      </c>
    </row>
    <row r="2441">
      <c r="A2441" t="n">
        <v>201611</v>
      </c>
      <c r="B2441" t="n">
        <v>40</v>
      </c>
      <c r="C2441" t="inlineStr">
        <is>
          <t>POS</t>
        </is>
      </c>
      <c r="D2441" t="inlineStr">
        <is>
          <t>Anh</t>
        </is>
      </c>
      <c r="E2441" t="inlineStr">
        <is>
          <t>Máy ảnh</t>
        </is>
      </c>
      <c r="F2441" t="n">
        <v>553.5</v>
      </c>
      <c r="G2441" t="n">
        <v>0</v>
      </c>
    </row>
    <row r="2442">
      <c r="A2442" t="n">
        <v>201611</v>
      </c>
      <c r="B2442" t="n">
        <v>40</v>
      </c>
      <c r="C2442" t="inlineStr">
        <is>
          <t>POS</t>
        </is>
      </c>
      <c r="D2442" t="inlineStr">
        <is>
          <t>Anh</t>
        </is>
      </c>
      <c r="E2442" t="inlineStr">
        <is>
          <t>Điện thoại</t>
        </is>
      </c>
      <c r="F2442" t="n">
        <v>1744.05</v>
      </c>
      <c r="G2442" t="n">
        <v>0</v>
      </c>
    </row>
    <row r="2443">
      <c r="A2443" t="n">
        <v>201611</v>
      </c>
      <c r="B2443" t="n">
        <v>40</v>
      </c>
      <c r="C2443" t="inlineStr">
        <is>
          <t>POS</t>
        </is>
      </c>
      <c r="D2443" t="inlineStr">
        <is>
          <t>Anh</t>
        </is>
      </c>
      <c r="E2443" t="inlineStr">
        <is>
          <t>Máy tính</t>
        </is>
      </c>
      <c r="F2443" t="n">
        <v>1492.2</v>
      </c>
      <c r="G2443" t="n">
        <v>0</v>
      </c>
    </row>
    <row r="2444">
      <c r="A2444" t="n">
        <v>201611</v>
      </c>
      <c r="B2444" t="n">
        <v>40</v>
      </c>
      <c r="C2444" t="inlineStr">
        <is>
          <t>POS</t>
        </is>
      </c>
      <c r="D2444" t="inlineStr">
        <is>
          <t>Anh</t>
        </is>
      </c>
      <c r="E2444" t="inlineStr">
        <is>
          <t>Game &amp; Đồ chơi</t>
        </is>
      </c>
      <c r="F2444" t="n">
        <v>6.88</v>
      </c>
      <c r="G2444" t="n">
        <v>0</v>
      </c>
    </row>
    <row r="2445">
      <c r="A2445" t="n">
        <v>201611</v>
      </c>
      <c r="B2445" t="n">
        <v>40</v>
      </c>
      <c r="C2445" t="inlineStr">
        <is>
          <t>POS</t>
        </is>
      </c>
      <c r="D2445" t="inlineStr">
        <is>
          <t>Anh</t>
        </is>
      </c>
      <c r="E2445" t="inlineStr">
        <is>
          <t>Gia dụng</t>
        </is>
      </c>
      <c r="F2445" t="n">
        <v>6982.94</v>
      </c>
      <c r="G2445" t="n">
        <v>0</v>
      </c>
    </row>
    <row r="2446">
      <c r="A2446" t="n">
        <v>201611</v>
      </c>
      <c r="B2446" t="n">
        <v>40</v>
      </c>
      <c r="C2446" t="inlineStr">
        <is>
          <t>POS</t>
        </is>
      </c>
      <c r="D2446" t="inlineStr">
        <is>
          <t>Anh</t>
        </is>
      </c>
      <c r="E2446" t="inlineStr">
        <is>
          <t>Nhạc, phim, sách nói</t>
        </is>
      </c>
      <c r="F2446" t="n">
        <v>1950.09</v>
      </c>
      <c r="G2446" t="n">
        <v>0</v>
      </c>
    </row>
    <row r="2447">
      <c r="A2447" t="n">
        <v>201611</v>
      </c>
      <c r="B2447" t="n">
        <v>41</v>
      </c>
      <c r="C2447" t="inlineStr">
        <is>
          <t>POS</t>
        </is>
      </c>
      <c r="D2447" t="inlineStr">
        <is>
          <t>Anh</t>
        </is>
      </c>
      <c r="E2447" t="inlineStr">
        <is>
          <t>Âm thanh</t>
        </is>
      </c>
      <c r="F2447" t="n">
        <v>37.95</v>
      </c>
      <c r="G2447" t="n">
        <v>0</v>
      </c>
    </row>
    <row r="2448">
      <c r="A2448" t="n">
        <v>201611</v>
      </c>
      <c r="B2448" t="n">
        <v>41</v>
      </c>
      <c r="C2448" t="inlineStr">
        <is>
          <t>POS</t>
        </is>
      </c>
      <c r="D2448" t="inlineStr">
        <is>
          <t>Anh</t>
        </is>
      </c>
      <c r="E2448" t="inlineStr">
        <is>
          <t>Điện thoại</t>
        </is>
      </c>
      <c r="F2448" t="n">
        <v>23.81</v>
      </c>
      <c r="G2448" t="n">
        <v>0</v>
      </c>
    </row>
    <row r="2449">
      <c r="A2449" t="n">
        <v>201611</v>
      </c>
      <c r="B2449" t="n">
        <v>41</v>
      </c>
      <c r="C2449" t="inlineStr">
        <is>
          <t>POS</t>
        </is>
      </c>
      <c r="D2449" t="inlineStr">
        <is>
          <t>Anh</t>
        </is>
      </c>
      <c r="E2449" t="inlineStr">
        <is>
          <t>Máy tính</t>
        </is>
      </c>
      <c r="F2449" t="n">
        <v>4443.5</v>
      </c>
      <c r="G2449" t="n">
        <v>0</v>
      </c>
    </row>
    <row r="2450">
      <c r="A2450" t="n">
        <v>201611</v>
      </c>
      <c r="B2450" t="n">
        <v>41</v>
      </c>
      <c r="C2450" t="inlineStr">
        <is>
          <t>POS</t>
        </is>
      </c>
      <c r="D2450" t="inlineStr">
        <is>
          <t>Anh</t>
        </is>
      </c>
      <c r="E2450" t="inlineStr">
        <is>
          <t>Nhạc, phim, sách nói</t>
        </is>
      </c>
      <c r="F2450" t="n">
        <v>345.04</v>
      </c>
      <c r="G2450" t="n">
        <v>0</v>
      </c>
    </row>
    <row r="2451">
      <c r="A2451" t="n">
        <v>201611</v>
      </c>
      <c r="B2451" t="n">
        <v>41</v>
      </c>
      <c r="C2451" t="inlineStr">
        <is>
          <t>POS</t>
        </is>
      </c>
      <c r="D2451" t="inlineStr">
        <is>
          <t>Anh</t>
        </is>
      </c>
      <c r="E2451" t="inlineStr">
        <is>
          <t>TV &amp; Video</t>
        </is>
      </c>
      <c r="F2451" t="n">
        <v>720</v>
      </c>
      <c r="G2451" t="n">
        <v>0</v>
      </c>
    </row>
    <row r="2452">
      <c r="A2452" t="n">
        <v>201611</v>
      </c>
      <c r="B2452" t="n">
        <v>42</v>
      </c>
      <c r="C2452" t="inlineStr">
        <is>
          <t>POS</t>
        </is>
      </c>
      <c r="D2452" t="inlineStr">
        <is>
          <t>Anh</t>
        </is>
      </c>
      <c r="E2452" t="inlineStr">
        <is>
          <t>Âm thanh</t>
        </is>
      </c>
      <c r="F2452" t="n">
        <v>1526.79</v>
      </c>
      <c r="G2452" t="n">
        <v>0</v>
      </c>
    </row>
    <row r="2453">
      <c r="A2453" t="n">
        <v>201611</v>
      </c>
      <c r="B2453" t="n">
        <v>42</v>
      </c>
      <c r="C2453" t="inlineStr">
        <is>
          <t>POS</t>
        </is>
      </c>
      <c r="D2453" t="inlineStr">
        <is>
          <t>Anh</t>
        </is>
      </c>
      <c r="E2453" t="inlineStr">
        <is>
          <t>Máy ảnh</t>
        </is>
      </c>
      <c r="F2453" t="n">
        <v>992</v>
      </c>
      <c r="G2453" t="n">
        <v>0</v>
      </c>
    </row>
    <row r="2454">
      <c r="A2454" t="n">
        <v>201611</v>
      </c>
      <c r="B2454" t="n">
        <v>42</v>
      </c>
      <c r="C2454" t="inlineStr">
        <is>
          <t>POS</t>
        </is>
      </c>
      <c r="D2454" t="inlineStr">
        <is>
          <t>Anh</t>
        </is>
      </c>
      <c r="E2454" t="inlineStr">
        <is>
          <t>Gia dụng</t>
        </is>
      </c>
      <c r="F2454" t="n">
        <v>199.98</v>
      </c>
      <c r="G2454" t="n">
        <v>0</v>
      </c>
    </row>
    <row r="2455">
      <c r="A2455" t="n">
        <v>201611</v>
      </c>
      <c r="B2455" t="n">
        <v>42</v>
      </c>
      <c r="C2455" t="inlineStr">
        <is>
          <t>POS</t>
        </is>
      </c>
      <c r="D2455" t="inlineStr">
        <is>
          <t>Anh</t>
        </is>
      </c>
      <c r="E2455" t="inlineStr">
        <is>
          <t>Nhạc, phim, sách nói</t>
        </is>
      </c>
      <c r="F2455" t="n">
        <v>159.99</v>
      </c>
      <c r="G2455" t="n">
        <v>0</v>
      </c>
    </row>
    <row r="2456">
      <c r="A2456" t="n">
        <v>201611</v>
      </c>
      <c r="B2456" t="n">
        <v>43</v>
      </c>
      <c r="C2456" t="inlineStr">
        <is>
          <t>POS</t>
        </is>
      </c>
      <c r="D2456" t="inlineStr">
        <is>
          <t>Mỹ</t>
        </is>
      </c>
      <c r="E2456" t="inlineStr">
        <is>
          <t>Âm thanh</t>
        </is>
      </c>
      <c r="F2456" t="n">
        <v>1774.86</v>
      </c>
      <c r="G2456" t="n">
        <v>0</v>
      </c>
    </row>
    <row r="2457">
      <c r="A2457" t="n">
        <v>201611</v>
      </c>
      <c r="B2457" t="n">
        <v>43</v>
      </c>
      <c r="C2457" t="inlineStr">
        <is>
          <t>POS</t>
        </is>
      </c>
      <c r="D2457" t="inlineStr">
        <is>
          <t>Mỹ</t>
        </is>
      </c>
      <c r="E2457" t="inlineStr">
        <is>
          <t>Game &amp; Đồ chơi</t>
        </is>
      </c>
      <c r="F2457" t="n">
        <v>324</v>
      </c>
      <c r="G2457" t="n">
        <v>0</v>
      </c>
    </row>
    <row r="2458">
      <c r="A2458" t="n">
        <v>201611</v>
      </c>
      <c r="B2458" t="n">
        <v>43</v>
      </c>
      <c r="C2458" t="inlineStr">
        <is>
          <t>POS</t>
        </is>
      </c>
      <c r="D2458" t="inlineStr">
        <is>
          <t>Mỹ</t>
        </is>
      </c>
      <c r="E2458" t="inlineStr">
        <is>
          <t>Gia dụng</t>
        </is>
      </c>
      <c r="F2458" t="n">
        <v>2567.05</v>
      </c>
      <c r="G2458" t="n">
        <v>0</v>
      </c>
    </row>
    <row r="2459">
      <c r="A2459" t="n">
        <v>201611</v>
      </c>
      <c r="B2459" t="n">
        <v>44</v>
      </c>
      <c r="C2459" t="inlineStr">
        <is>
          <t>POS</t>
        </is>
      </c>
      <c r="D2459" t="inlineStr">
        <is>
          <t>Mỹ</t>
        </is>
      </c>
      <c r="E2459" t="inlineStr">
        <is>
          <t>Âm thanh</t>
        </is>
      </c>
      <c r="F2459" t="n">
        <v>598.46</v>
      </c>
      <c r="G2459" t="n">
        <v>0</v>
      </c>
    </row>
    <row r="2460">
      <c r="A2460" t="n">
        <v>201611</v>
      </c>
      <c r="B2460" t="n">
        <v>44</v>
      </c>
      <c r="C2460" t="inlineStr">
        <is>
          <t>POS</t>
        </is>
      </c>
      <c r="D2460" t="inlineStr">
        <is>
          <t>Mỹ</t>
        </is>
      </c>
      <c r="E2460" t="inlineStr">
        <is>
          <t>Điện thoại</t>
        </is>
      </c>
      <c r="F2460" t="n">
        <v>868.6900000000001</v>
      </c>
      <c r="G2460" t="n">
        <v>0</v>
      </c>
    </row>
    <row r="2461">
      <c r="A2461" t="n">
        <v>201611</v>
      </c>
      <c r="B2461" t="n">
        <v>44</v>
      </c>
      <c r="C2461" t="inlineStr">
        <is>
          <t>POS</t>
        </is>
      </c>
      <c r="D2461" t="inlineStr">
        <is>
          <t>Mỹ</t>
        </is>
      </c>
      <c r="E2461" t="inlineStr">
        <is>
          <t>Máy tính</t>
        </is>
      </c>
      <c r="F2461" t="n">
        <v>7134.05</v>
      </c>
      <c r="G2461" t="n">
        <v>0</v>
      </c>
    </row>
    <row r="2462">
      <c r="A2462" t="n">
        <v>201611</v>
      </c>
      <c r="B2462" t="n">
        <v>44</v>
      </c>
      <c r="C2462" t="inlineStr">
        <is>
          <t>POS</t>
        </is>
      </c>
      <c r="D2462" t="inlineStr">
        <is>
          <t>Mỹ</t>
        </is>
      </c>
      <c r="E2462" t="inlineStr">
        <is>
          <t>Game &amp; Đồ chơi</t>
        </is>
      </c>
      <c r="F2462" t="n">
        <v>259.11</v>
      </c>
      <c r="G2462" t="n">
        <v>0</v>
      </c>
    </row>
    <row r="2463">
      <c r="A2463" t="n">
        <v>201611</v>
      </c>
      <c r="B2463" t="n">
        <v>44</v>
      </c>
      <c r="C2463" t="inlineStr">
        <is>
          <t>POS</t>
        </is>
      </c>
      <c r="D2463" t="inlineStr">
        <is>
          <t>Mỹ</t>
        </is>
      </c>
      <c r="E2463" t="inlineStr">
        <is>
          <t>Gia dụng</t>
        </is>
      </c>
      <c r="F2463" t="n">
        <v>7216.86</v>
      </c>
      <c r="G2463" t="n">
        <v>0</v>
      </c>
    </row>
    <row r="2464">
      <c r="A2464" t="n">
        <v>201611</v>
      </c>
      <c r="B2464" t="n">
        <v>44</v>
      </c>
      <c r="C2464" t="inlineStr">
        <is>
          <t>POS</t>
        </is>
      </c>
      <c r="D2464" t="inlineStr">
        <is>
          <t>Mỹ</t>
        </is>
      </c>
      <c r="E2464" t="inlineStr">
        <is>
          <t>TV &amp; Video</t>
        </is>
      </c>
      <c r="F2464" t="n">
        <v>10560.09</v>
      </c>
      <c r="G2464" t="n">
        <v>0</v>
      </c>
    </row>
    <row r="2465">
      <c r="A2465" t="n">
        <v>201611</v>
      </c>
      <c r="B2465" t="n">
        <v>45</v>
      </c>
      <c r="C2465" t="inlineStr">
        <is>
          <t>POS</t>
        </is>
      </c>
      <c r="D2465" t="inlineStr">
        <is>
          <t>Mỹ</t>
        </is>
      </c>
      <c r="E2465" t="inlineStr">
        <is>
          <t>Âm thanh</t>
        </is>
      </c>
      <c r="F2465" t="n">
        <v>726.34</v>
      </c>
      <c r="G2465" t="n">
        <v>0</v>
      </c>
    </row>
    <row r="2466">
      <c r="A2466" t="n">
        <v>201611</v>
      </c>
      <c r="B2466" t="n">
        <v>45</v>
      </c>
      <c r="C2466" t="inlineStr">
        <is>
          <t>POS</t>
        </is>
      </c>
      <c r="D2466" t="inlineStr">
        <is>
          <t>Mỹ</t>
        </is>
      </c>
      <c r="E2466" t="inlineStr">
        <is>
          <t>Máy ảnh</t>
        </is>
      </c>
      <c r="F2466" t="n">
        <v>1244.3</v>
      </c>
      <c r="G2466" t="n">
        <v>0</v>
      </c>
    </row>
    <row r="2467">
      <c r="A2467" t="n">
        <v>201611</v>
      </c>
      <c r="B2467" t="n">
        <v>45</v>
      </c>
      <c r="C2467" t="inlineStr">
        <is>
          <t>POS</t>
        </is>
      </c>
      <c r="D2467" t="inlineStr">
        <is>
          <t>Mỹ</t>
        </is>
      </c>
      <c r="E2467" t="inlineStr">
        <is>
          <t>Điện thoại</t>
        </is>
      </c>
      <c r="F2467" t="n">
        <v>1020</v>
      </c>
      <c r="G2467" t="n">
        <v>0</v>
      </c>
    </row>
    <row r="2468">
      <c r="A2468" t="n">
        <v>201611</v>
      </c>
      <c r="B2468" t="n">
        <v>45</v>
      </c>
      <c r="C2468" t="inlineStr">
        <is>
          <t>POS</t>
        </is>
      </c>
      <c r="D2468" t="inlineStr">
        <is>
          <t>Mỹ</t>
        </is>
      </c>
      <c r="E2468" t="inlineStr">
        <is>
          <t>Máy tính</t>
        </is>
      </c>
      <c r="F2468" t="n">
        <v>1403.8</v>
      </c>
      <c r="G2468" t="n">
        <v>0</v>
      </c>
    </row>
    <row r="2469">
      <c r="A2469" t="n">
        <v>201611</v>
      </c>
      <c r="B2469" t="n">
        <v>45</v>
      </c>
      <c r="C2469" t="inlineStr">
        <is>
          <t>POS</t>
        </is>
      </c>
      <c r="D2469" t="inlineStr">
        <is>
          <t>Mỹ</t>
        </is>
      </c>
      <c r="E2469" t="inlineStr">
        <is>
          <t>Game &amp; Đồ chơi</t>
        </is>
      </c>
      <c r="F2469" t="n">
        <v>152.67</v>
      </c>
      <c r="G2469" t="n">
        <v>0</v>
      </c>
    </row>
    <row r="2470">
      <c r="A2470" t="n">
        <v>201611</v>
      </c>
      <c r="B2470" t="n">
        <v>45</v>
      </c>
      <c r="C2470" t="inlineStr">
        <is>
          <t>POS</t>
        </is>
      </c>
      <c r="D2470" t="inlineStr">
        <is>
          <t>Mỹ</t>
        </is>
      </c>
      <c r="E2470" t="inlineStr">
        <is>
          <t>Gia dụng</t>
        </is>
      </c>
      <c r="F2470" t="n">
        <v>781.98</v>
      </c>
      <c r="G2470" t="n">
        <v>0</v>
      </c>
    </row>
    <row r="2471">
      <c r="A2471" t="n">
        <v>201611</v>
      </c>
      <c r="B2471" t="n">
        <v>45</v>
      </c>
      <c r="C2471" t="inlineStr">
        <is>
          <t>POS</t>
        </is>
      </c>
      <c r="D2471" t="inlineStr">
        <is>
          <t>Mỹ</t>
        </is>
      </c>
      <c r="E2471" t="inlineStr">
        <is>
          <t>Nhạc, phim, sách nói</t>
        </is>
      </c>
      <c r="F2471" t="n">
        <v>79.45</v>
      </c>
      <c r="G2471" t="n">
        <v>0</v>
      </c>
    </row>
    <row r="2472">
      <c r="A2472" t="n">
        <v>201611</v>
      </c>
      <c r="B2472" t="n">
        <v>45</v>
      </c>
      <c r="C2472" t="inlineStr">
        <is>
          <t>POS</t>
        </is>
      </c>
      <c r="D2472" t="inlineStr">
        <is>
          <t>Mỹ</t>
        </is>
      </c>
      <c r="E2472" t="inlineStr">
        <is>
          <t>TV &amp; Video</t>
        </is>
      </c>
      <c r="F2472" t="n">
        <v>13835.48</v>
      </c>
      <c r="G2472" t="n">
        <v>0</v>
      </c>
    </row>
    <row r="2473">
      <c r="A2473" t="n">
        <v>201611</v>
      </c>
      <c r="B2473" t="n">
        <v>47</v>
      </c>
      <c r="C2473" t="inlineStr">
        <is>
          <t>POS</t>
        </is>
      </c>
      <c r="D2473" t="inlineStr">
        <is>
          <t>Mỹ</t>
        </is>
      </c>
      <c r="E2473" t="inlineStr">
        <is>
          <t>Âm thanh</t>
        </is>
      </c>
      <c r="F2473" t="n">
        <v>1126.85</v>
      </c>
      <c r="G2473" t="n">
        <v>0</v>
      </c>
    </row>
    <row r="2474">
      <c r="A2474" t="n">
        <v>201611</v>
      </c>
      <c r="B2474" t="n">
        <v>47</v>
      </c>
      <c r="C2474" t="inlineStr">
        <is>
          <t>POS</t>
        </is>
      </c>
      <c r="D2474" t="inlineStr">
        <is>
          <t>Mỹ</t>
        </is>
      </c>
      <c r="E2474" t="inlineStr">
        <is>
          <t>Máy ảnh</t>
        </is>
      </c>
      <c r="F2474" t="n">
        <v>5344.52</v>
      </c>
      <c r="G2474" t="n">
        <v>0</v>
      </c>
    </row>
    <row r="2475">
      <c r="A2475" t="n">
        <v>201611</v>
      </c>
      <c r="B2475" t="n">
        <v>47</v>
      </c>
      <c r="C2475" t="inlineStr">
        <is>
          <t>POS</t>
        </is>
      </c>
      <c r="D2475" t="inlineStr">
        <is>
          <t>Mỹ</t>
        </is>
      </c>
      <c r="E2475" t="inlineStr">
        <is>
          <t>Điện thoại</t>
        </is>
      </c>
      <c r="F2475" t="n">
        <v>2276.71</v>
      </c>
      <c r="G2475" t="n">
        <v>0</v>
      </c>
    </row>
    <row r="2476">
      <c r="A2476" t="n">
        <v>201611</v>
      </c>
      <c r="B2476" t="n">
        <v>47</v>
      </c>
      <c r="C2476" t="inlineStr">
        <is>
          <t>POS</t>
        </is>
      </c>
      <c r="D2476" t="inlineStr">
        <is>
          <t>Mỹ</t>
        </is>
      </c>
      <c r="E2476" t="inlineStr">
        <is>
          <t>Máy tính</t>
        </is>
      </c>
      <c r="F2476" t="n">
        <v>8426.65</v>
      </c>
      <c r="G2476" t="n">
        <v>0</v>
      </c>
    </row>
    <row r="2477">
      <c r="A2477" t="n">
        <v>201611</v>
      </c>
      <c r="B2477" t="n">
        <v>47</v>
      </c>
      <c r="C2477" t="inlineStr">
        <is>
          <t>POS</t>
        </is>
      </c>
      <c r="D2477" t="inlineStr">
        <is>
          <t>Mỹ</t>
        </is>
      </c>
      <c r="E2477" t="inlineStr">
        <is>
          <t>Game &amp; Đồ chơi</t>
        </is>
      </c>
      <c r="F2477" t="n">
        <v>82.98</v>
      </c>
      <c r="G2477" t="n">
        <v>0</v>
      </c>
    </row>
    <row r="2478">
      <c r="A2478" t="n">
        <v>201611</v>
      </c>
      <c r="B2478" t="n">
        <v>47</v>
      </c>
      <c r="C2478" t="inlineStr">
        <is>
          <t>POS</t>
        </is>
      </c>
      <c r="D2478" t="inlineStr">
        <is>
          <t>Mỹ</t>
        </is>
      </c>
      <c r="E2478" t="inlineStr">
        <is>
          <t>Gia dụng</t>
        </is>
      </c>
      <c r="F2478" t="n">
        <v>2099.93</v>
      </c>
      <c r="G2478" t="n">
        <v>0</v>
      </c>
    </row>
    <row r="2479">
      <c r="A2479" t="n">
        <v>201611</v>
      </c>
      <c r="B2479" t="n">
        <v>47</v>
      </c>
      <c r="C2479" t="inlineStr">
        <is>
          <t>POS</t>
        </is>
      </c>
      <c r="D2479" t="inlineStr">
        <is>
          <t>Mỹ</t>
        </is>
      </c>
      <c r="E2479" t="inlineStr">
        <is>
          <t>Nhạc, phim, sách nói</t>
        </is>
      </c>
      <c r="F2479" t="n">
        <v>762.4</v>
      </c>
      <c r="G2479" t="n">
        <v>0</v>
      </c>
    </row>
    <row r="2480">
      <c r="A2480" t="n">
        <v>201611</v>
      </c>
      <c r="B2480" t="n">
        <v>47</v>
      </c>
      <c r="C2480" t="inlineStr">
        <is>
          <t>POS</t>
        </is>
      </c>
      <c r="D2480" t="inlineStr">
        <is>
          <t>Mỹ</t>
        </is>
      </c>
      <c r="E2480" t="inlineStr">
        <is>
          <t>TV &amp; Video</t>
        </is>
      </c>
      <c r="F2480" t="n">
        <v>6918.9</v>
      </c>
      <c r="G2480" t="n">
        <v>0</v>
      </c>
    </row>
    <row r="2481">
      <c r="A2481" t="n">
        <v>201611</v>
      </c>
      <c r="B2481" t="n">
        <v>48</v>
      </c>
      <c r="C2481" t="inlineStr">
        <is>
          <t>POS</t>
        </is>
      </c>
      <c r="D2481" t="inlineStr">
        <is>
          <t>Mỹ</t>
        </is>
      </c>
      <c r="E2481" t="inlineStr">
        <is>
          <t>Âm thanh</t>
        </is>
      </c>
      <c r="F2481" t="n">
        <v>479.5</v>
      </c>
      <c r="G2481" t="n">
        <v>95.90000000000001</v>
      </c>
    </row>
    <row r="2482">
      <c r="A2482" t="n">
        <v>201611</v>
      </c>
      <c r="B2482" t="n">
        <v>48</v>
      </c>
      <c r="C2482" t="inlineStr">
        <is>
          <t>POS</t>
        </is>
      </c>
      <c r="D2482" t="inlineStr">
        <is>
          <t>Mỹ</t>
        </is>
      </c>
      <c r="E2482" t="inlineStr">
        <is>
          <t>Máy ảnh</t>
        </is>
      </c>
      <c r="F2482" t="n">
        <v>1560</v>
      </c>
      <c r="G2482" t="n">
        <v>0</v>
      </c>
    </row>
    <row r="2483">
      <c r="A2483" t="n">
        <v>201611</v>
      </c>
      <c r="B2483" t="n">
        <v>48</v>
      </c>
      <c r="C2483" t="inlineStr">
        <is>
          <t>POS</t>
        </is>
      </c>
      <c r="D2483" t="inlineStr">
        <is>
          <t>Mỹ</t>
        </is>
      </c>
      <c r="E2483" t="inlineStr">
        <is>
          <t>Điện thoại</t>
        </is>
      </c>
      <c r="F2483" t="n">
        <v>2409</v>
      </c>
      <c r="G2483" t="n">
        <v>0</v>
      </c>
    </row>
    <row r="2484">
      <c r="A2484" t="n">
        <v>201611</v>
      </c>
      <c r="B2484" t="n">
        <v>48</v>
      </c>
      <c r="C2484" t="inlineStr">
        <is>
          <t>POS</t>
        </is>
      </c>
      <c r="D2484" t="inlineStr">
        <is>
          <t>Mỹ</t>
        </is>
      </c>
      <c r="E2484" t="inlineStr">
        <is>
          <t>Máy tính</t>
        </is>
      </c>
      <c r="F2484" t="n">
        <v>598.8</v>
      </c>
      <c r="G2484" t="n">
        <v>0</v>
      </c>
    </row>
    <row r="2485">
      <c r="A2485" t="n">
        <v>201611</v>
      </c>
      <c r="B2485" t="n">
        <v>48</v>
      </c>
      <c r="C2485" t="inlineStr">
        <is>
          <t>POS</t>
        </is>
      </c>
      <c r="D2485" t="inlineStr">
        <is>
          <t>Mỹ</t>
        </is>
      </c>
      <c r="E2485" t="inlineStr">
        <is>
          <t>Game &amp; Đồ chơi</t>
        </is>
      </c>
      <c r="F2485" t="n">
        <v>218</v>
      </c>
      <c r="G2485" t="n">
        <v>0</v>
      </c>
    </row>
    <row r="2486">
      <c r="A2486" t="n">
        <v>201611</v>
      </c>
      <c r="B2486" t="n">
        <v>48</v>
      </c>
      <c r="C2486" t="inlineStr">
        <is>
          <t>POS</t>
        </is>
      </c>
      <c r="D2486" t="inlineStr">
        <is>
          <t>Mỹ</t>
        </is>
      </c>
      <c r="E2486" t="inlineStr">
        <is>
          <t>Gia dụng</t>
        </is>
      </c>
      <c r="F2486" t="n">
        <v>259.98</v>
      </c>
      <c r="G2486" t="n">
        <v>0</v>
      </c>
    </row>
    <row r="2487">
      <c r="A2487" t="n">
        <v>201611</v>
      </c>
      <c r="B2487" t="n">
        <v>48</v>
      </c>
      <c r="C2487" t="inlineStr">
        <is>
          <t>POS</t>
        </is>
      </c>
      <c r="D2487" t="inlineStr">
        <is>
          <t>Mỹ</t>
        </is>
      </c>
      <c r="E2487" t="inlineStr">
        <is>
          <t>TV &amp; Video</t>
        </is>
      </c>
      <c r="F2487" t="n">
        <v>1109</v>
      </c>
      <c r="G2487" t="n">
        <v>0</v>
      </c>
    </row>
    <row r="2488">
      <c r="A2488" t="n">
        <v>201611</v>
      </c>
      <c r="B2488" t="n">
        <v>50</v>
      </c>
      <c r="C2488" t="inlineStr">
        <is>
          <t>POS</t>
        </is>
      </c>
      <c r="D2488" t="inlineStr">
        <is>
          <t>Mỹ</t>
        </is>
      </c>
      <c r="E2488" t="inlineStr">
        <is>
          <t>Âm thanh</t>
        </is>
      </c>
      <c r="F2488" t="n">
        <v>1153.98</v>
      </c>
      <c r="G2488" t="n">
        <v>0</v>
      </c>
    </row>
    <row r="2489">
      <c r="A2489" t="n">
        <v>201611</v>
      </c>
      <c r="B2489" t="n">
        <v>50</v>
      </c>
      <c r="C2489" t="inlineStr">
        <is>
          <t>POS</t>
        </is>
      </c>
      <c r="D2489" t="inlineStr">
        <is>
          <t>Mỹ</t>
        </is>
      </c>
      <c r="E2489" t="inlineStr">
        <is>
          <t>Máy ảnh</t>
        </is>
      </c>
      <c r="F2489" t="n">
        <v>1601</v>
      </c>
      <c r="G2489" t="n">
        <v>0</v>
      </c>
    </row>
    <row r="2490">
      <c r="A2490" t="n">
        <v>201611</v>
      </c>
      <c r="B2490" t="n">
        <v>50</v>
      </c>
      <c r="C2490" t="inlineStr">
        <is>
          <t>POS</t>
        </is>
      </c>
      <c r="D2490" t="inlineStr">
        <is>
          <t>Mỹ</t>
        </is>
      </c>
      <c r="E2490" t="inlineStr">
        <is>
          <t>Điện thoại</t>
        </is>
      </c>
      <c r="F2490" t="n">
        <v>598</v>
      </c>
      <c r="G2490" t="n">
        <v>0</v>
      </c>
    </row>
    <row r="2491">
      <c r="A2491" t="n">
        <v>201611</v>
      </c>
      <c r="B2491" t="n">
        <v>50</v>
      </c>
      <c r="C2491" t="inlineStr">
        <is>
          <t>POS</t>
        </is>
      </c>
      <c r="D2491" t="inlineStr">
        <is>
          <t>Mỹ</t>
        </is>
      </c>
      <c r="E2491" t="inlineStr">
        <is>
          <t>Máy tính</t>
        </is>
      </c>
      <c r="F2491" t="n">
        <v>5941.7</v>
      </c>
      <c r="G2491" t="n">
        <v>0</v>
      </c>
    </row>
    <row r="2492">
      <c r="A2492" t="n">
        <v>201611</v>
      </c>
      <c r="B2492" t="n">
        <v>50</v>
      </c>
      <c r="C2492" t="inlineStr">
        <is>
          <t>POS</t>
        </is>
      </c>
      <c r="D2492" t="inlineStr">
        <is>
          <t>Mỹ</t>
        </is>
      </c>
      <c r="E2492" t="inlineStr">
        <is>
          <t>Gia dụng</t>
        </is>
      </c>
      <c r="F2492" t="n">
        <v>4954.89</v>
      </c>
      <c r="G2492" t="n">
        <v>0</v>
      </c>
    </row>
    <row r="2493">
      <c r="A2493" t="n">
        <v>201611</v>
      </c>
      <c r="B2493" t="n">
        <v>50</v>
      </c>
      <c r="C2493" t="inlineStr">
        <is>
          <t>POS</t>
        </is>
      </c>
      <c r="D2493" t="inlineStr">
        <is>
          <t>Mỹ</t>
        </is>
      </c>
      <c r="E2493" t="inlineStr">
        <is>
          <t>Nhạc, phim, sách nói</t>
        </is>
      </c>
      <c r="F2493" t="n">
        <v>972.62</v>
      </c>
      <c r="G2493" t="n">
        <v>0</v>
      </c>
    </row>
    <row r="2494">
      <c r="A2494" t="n">
        <v>201611</v>
      </c>
      <c r="B2494" t="n">
        <v>50</v>
      </c>
      <c r="C2494" t="inlineStr">
        <is>
          <t>POS</t>
        </is>
      </c>
      <c r="D2494" t="inlineStr">
        <is>
          <t>Mỹ</t>
        </is>
      </c>
      <c r="E2494" t="inlineStr">
        <is>
          <t>TV &amp; Video</t>
        </is>
      </c>
      <c r="F2494" t="n">
        <v>7961</v>
      </c>
      <c r="G2494" t="n">
        <v>0</v>
      </c>
    </row>
    <row r="2495">
      <c r="A2495" t="n">
        <v>201611</v>
      </c>
      <c r="B2495" t="n">
        <v>51</v>
      </c>
      <c r="C2495" t="inlineStr">
        <is>
          <t>POS</t>
        </is>
      </c>
      <c r="D2495" t="inlineStr">
        <is>
          <t>Mỹ</t>
        </is>
      </c>
      <c r="E2495" t="inlineStr">
        <is>
          <t>Máy ảnh</t>
        </is>
      </c>
      <c r="F2495" t="n">
        <v>2508</v>
      </c>
      <c r="G2495" t="n">
        <v>0</v>
      </c>
    </row>
    <row r="2496">
      <c r="A2496" t="n">
        <v>201611</v>
      </c>
      <c r="B2496" t="n">
        <v>51</v>
      </c>
      <c r="C2496" t="inlineStr">
        <is>
          <t>POS</t>
        </is>
      </c>
      <c r="D2496" t="inlineStr">
        <is>
          <t>Mỹ</t>
        </is>
      </c>
      <c r="E2496" t="inlineStr">
        <is>
          <t>Máy tính</t>
        </is>
      </c>
      <c r="F2496" t="n">
        <v>1299</v>
      </c>
      <c r="G2496" t="n">
        <v>0</v>
      </c>
    </row>
    <row r="2497">
      <c r="A2497" t="n">
        <v>201611</v>
      </c>
      <c r="B2497" t="n">
        <v>51</v>
      </c>
      <c r="C2497" t="inlineStr">
        <is>
          <t>POS</t>
        </is>
      </c>
      <c r="D2497" t="inlineStr">
        <is>
          <t>Mỹ</t>
        </is>
      </c>
      <c r="E2497" t="inlineStr">
        <is>
          <t>Gia dụng</t>
        </is>
      </c>
      <c r="F2497" t="n">
        <v>4425</v>
      </c>
      <c r="G2497" t="n">
        <v>0</v>
      </c>
    </row>
    <row r="2498">
      <c r="A2498" t="n">
        <v>201611</v>
      </c>
      <c r="B2498" t="n">
        <v>51</v>
      </c>
      <c r="C2498" t="inlineStr">
        <is>
          <t>POS</t>
        </is>
      </c>
      <c r="D2498" t="inlineStr">
        <is>
          <t>Mỹ</t>
        </is>
      </c>
      <c r="E2498" t="inlineStr">
        <is>
          <t>Nhạc, phim, sách nói</t>
        </is>
      </c>
      <c r="F2498" t="n">
        <v>0</v>
      </c>
      <c r="G2498" t="n">
        <v>289.99</v>
      </c>
    </row>
    <row r="2499">
      <c r="A2499" t="n">
        <v>201611</v>
      </c>
      <c r="B2499" t="n">
        <v>53</v>
      </c>
      <c r="C2499" t="inlineStr">
        <is>
          <t>POS</t>
        </is>
      </c>
      <c r="D2499" t="inlineStr">
        <is>
          <t>Mỹ</t>
        </is>
      </c>
      <c r="E2499" t="inlineStr">
        <is>
          <t>Âm thanh</t>
        </is>
      </c>
      <c r="F2499" t="n">
        <v>143.85</v>
      </c>
      <c r="G2499" t="n">
        <v>0</v>
      </c>
    </row>
    <row r="2500">
      <c r="A2500" t="n">
        <v>201611</v>
      </c>
      <c r="B2500" t="n">
        <v>53</v>
      </c>
      <c r="C2500" t="inlineStr">
        <is>
          <t>POS</t>
        </is>
      </c>
      <c r="D2500" t="inlineStr">
        <is>
          <t>Mỹ</t>
        </is>
      </c>
      <c r="E2500" t="inlineStr">
        <is>
          <t>Máy tính</t>
        </is>
      </c>
      <c r="F2500" t="n">
        <v>3072.9</v>
      </c>
      <c r="G2500" t="n">
        <v>0</v>
      </c>
    </row>
    <row r="2501">
      <c r="A2501" t="n">
        <v>201611</v>
      </c>
      <c r="B2501" t="n">
        <v>53</v>
      </c>
      <c r="C2501" t="inlineStr">
        <is>
          <t>POS</t>
        </is>
      </c>
      <c r="D2501" t="inlineStr">
        <is>
          <t>Mỹ</t>
        </is>
      </c>
      <c r="E2501" t="inlineStr">
        <is>
          <t>Game &amp; Đồ chơi</t>
        </is>
      </c>
      <c r="F2501" t="n">
        <v>6.88</v>
      </c>
      <c r="G2501" t="n">
        <v>0</v>
      </c>
    </row>
    <row r="2502">
      <c r="A2502" t="n">
        <v>201611</v>
      </c>
      <c r="B2502" t="n">
        <v>53</v>
      </c>
      <c r="C2502" t="inlineStr">
        <is>
          <t>POS</t>
        </is>
      </c>
      <c r="D2502" t="inlineStr">
        <is>
          <t>Mỹ</t>
        </is>
      </c>
      <c r="E2502" t="inlineStr">
        <is>
          <t>Gia dụng</t>
        </is>
      </c>
      <c r="F2502" t="n">
        <v>759.92</v>
      </c>
      <c r="G2502" t="n">
        <v>0</v>
      </c>
    </row>
    <row r="2503">
      <c r="A2503" t="n">
        <v>201611</v>
      </c>
      <c r="B2503" t="n">
        <v>53</v>
      </c>
      <c r="C2503" t="inlineStr">
        <is>
          <t>POS</t>
        </is>
      </c>
      <c r="D2503" t="inlineStr">
        <is>
          <t>Mỹ</t>
        </is>
      </c>
      <c r="E2503" t="inlineStr">
        <is>
          <t>Nhạc, phim, sách nói</t>
        </is>
      </c>
      <c r="F2503" t="n">
        <v>301.97</v>
      </c>
      <c r="G2503" t="n">
        <v>0</v>
      </c>
    </row>
    <row r="2504">
      <c r="A2504" t="n">
        <v>201611</v>
      </c>
      <c r="B2504" t="n">
        <v>53</v>
      </c>
      <c r="C2504" t="inlineStr">
        <is>
          <t>POS</t>
        </is>
      </c>
      <c r="D2504" t="inlineStr">
        <is>
          <t>Mỹ</t>
        </is>
      </c>
      <c r="E2504" t="inlineStr">
        <is>
          <t>TV &amp; Video</t>
        </is>
      </c>
      <c r="F2504" t="n">
        <v>2108.91</v>
      </c>
      <c r="G2504" t="n">
        <v>0</v>
      </c>
    </row>
    <row r="2505">
      <c r="A2505" t="n">
        <v>201611</v>
      </c>
      <c r="B2505" t="n">
        <v>54</v>
      </c>
      <c r="C2505" t="inlineStr">
        <is>
          <t>POS</t>
        </is>
      </c>
      <c r="D2505" t="inlineStr">
        <is>
          <t>Mỹ</t>
        </is>
      </c>
      <c r="E2505" t="inlineStr">
        <is>
          <t>Máy ảnh</t>
        </is>
      </c>
      <c r="F2505" t="n">
        <v>6551</v>
      </c>
      <c r="G2505" t="n">
        <v>0</v>
      </c>
    </row>
    <row r="2506">
      <c r="A2506" t="n">
        <v>201611</v>
      </c>
      <c r="B2506" t="n">
        <v>54</v>
      </c>
      <c r="C2506" t="inlineStr">
        <is>
          <t>POS</t>
        </is>
      </c>
      <c r="D2506" t="inlineStr">
        <is>
          <t>Mỹ</t>
        </is>
      </c>
      <c r="E2506" t="inlineStr">
        <is>
          <t>Máy tính</t>
        </is>
      </c>
      <c r="F2506" t="n">
        <v>4864</v>
      </c>
      <c r="G2506" t="n">
        <v>0</v>
      </c>
    </row>
    <row r="2507">
      <c r="A2507" t="n">
        <v>201611</v>
      </c>
      <c r="B2507" t="n">
        <v>54</v>
      </c>
      <c r="C2507" t="inlineStr">
        <is>
          <t>POS</t>
        </is>
      </c>
      <c r="D2507" t="inlineStr">
        <is>
          <t>Mỹ</t>
        </is>
      </c>
      <c r="E2507" t="inlineStr">
        <is>
          <t>Gia dụng</t>
        </is>
      </c>
      <c r="F2507" t="n">
        <v>635.99</v>
      </c>
      <c r="G2507" t="n">
        <v>0</v>
      </c>
    </row>
    <row r="2508">
      <c r="A2508" t="n">
        <v>201611</v>
      </c>
      <c r="B2508" t="n">
        <v>54</v>
      </c>
      <c r="C2508" t="inlineStr">
        <is>
          <t>POS</t>
        </is>
      </c>
      <c r="D2508" t="inlineStr">
        <is>
          <t>Mỹ</t>
        </is>
      </c>
      <c r="E2508" t="inlineStr">
        <is>
          <t>Nhạc, phim, sách nói</t>
        </is>
      </c>
      <c r="F2508" t="n">
        <v>160.23</v>
      </c>
      <c r="G2508" t="n">
        <v>0</v>
      </c>
    </row>
    <row r="2509">
      <c r="A2509" t="n">
        <v>201611</v>
      </c>
      <c r="B2509" t="n">
        <v>55</v>
      </c>
      <c r="C2509" t="inlineStr">
        <is>
          <t>POS</t>
        </is>
      </c>
      <c r="D2509" t="inlineStr">
        <is>
          <t>Mỹ</t>
        </is>
      </c>
      <c r="E2509" t="inlineStr">
        <is>
          <t>Âm thanh</t>
        </is>
      </c>
      <c r="F2509" t="n">
        <v>1472.67</v>
      </c>
      <c r="G2509" t="n">
        <v>0</v>
      </c>
    </row>
    <row r="2510">
      <c r="A2510" t="n">
        <v>201611</v>
      </c>
      <c r="B2510" t="n">
        <v>55</v>
      </c>
      <c r="C2510" t="inlineStr">
        <is>
          <t>POS</t>
        </is>
      </c>
      <c r="D2510" t="inlineStr">
        <is>
          <t>Mỹ</t>
        </is>
      </c>
      <c r="E2510" t="inlineStr">
        <is>
          <t>Điện thoại</t>
        </is>
      </c>
      <c r="F2510" t="n">
        <v>1649.8</v>
      </c>
      <c r="G2510" t="n">
        <v>0</v>
      </c>
    </row>
    <row r="2511">
      <c r="A2511" t="n">
        <v>201611</v>
      </c>
      <c r="B2511" t="n">
        <v>55</v>
      </c>
      <c r="C2511" t="inlineStr">
        <is>
          <t>POS</t>
        </is>
      </c>
      <c r="D2511" t="inlineStr">
        <is>
          <t>Mỹ</t>
        </is>
      </c>
      <c r="E2511" t="inlineStr">
        <is>
          <t>Máy tính</t>
        </is>
      </c>
      <c r="F2511" t="n">
        <v>2064.24</v>
      </c>
      <c r="G2511" t="n">
        <v>0</v>
      </c>
    </row>
    <row r="2512">
      <c r="A2512" t="n">
        <v>201611</v>
      </c>
      <c r="B2512" t="n">
        <v>55</v>
      </c>
      <c r="C2512" t="inlineStr">
        <is>
          <t>POS</t>
        </is>
      </c>
      <c r="D2512" t="inlineStr">
        <is>
          <t>Mỹ</t>
        </is>
      </c>
      <c r="E2512" t="inlineStr">
        <is>
          <t>Game &amp; Đồ chơi</t>
        </is>
      </c>
      <c r="F2512" t="n">
        <v>106.78</v>
      </c>
      <c r="G2512" t="n">
        <v>0</v>
      </c>
    </row>
    <row r="2513">
      <c r="A2513" t="n">
        <v>201611</v>
      </c>
      <c r="B2513" t="n">
        <v>55</v>
      </c>
      <c r="C2513" t="inlineStr">
        <is>
          <t>POS</t>
        </is>
      </c>
      <c r="D2513" t="inlineStr">
        <is>
          <t>Mỹ</t>
        </is>
      </c>
      <c r="E2513" t="inlineStr">
        <is>
          <t>Gia dụng</t>
        </is>
      </c>
      <c r="F2513" t="n">
        <v>19464.21</v>
      </c>
      <c r="G2513" t="n">
        <v>0</v>
      </c>
    </row>
    <row r="2514">
      <c r="A2514" t="n">
        <v>201611</v>
      </c>
      <c r="B2514" t="n">
        <v>55</v>
      </c>
      <c r="C2514" t="inlineStr">
        <is>
          <t>POS</t>
        </is>
      </c>
      <c r="D2514" t="inlineStr">
        <is>
          <t>Mỹ</t>
        </is>
      </c>
      <c r="E2514" t="inlineStr">
        <is>
          <t>Nhạc, phim, sách nói</t>
        </is>
      </c>
      <c r="F2514" t="n">
        <v>57.88</v>
      </c>
      <c r="G2514" t="n">
        <v>57.88</v>
      </c>
    </row>
    <row r="2515">
      <c r="A2515" t="n">
        <v>201611</v>
      </c>
      <c r="B2515" t="n">
        <v>56</v>
      </c>
      <c r="C2515" t="inlineStr">
        <is>
          <t>POS</t>
        </is>
      </c>
      <c r="D2515" t="inlineStr">
        <is>
          <t>Mỹ</t>
        </is>
      </c>
      <c r="E2515" t="inlineStr">
        <is>
          <t>Âm thanh</t>
        </is>
      </c>
      <c r="F2515" t="n">
        <v>568.6900000000001</v>
      </c>
      <c r="G2515" t="n">
        <v>0</v>
      </c>
    </row>
    <row r="2516">
      <c r="A2516" t="n">
        <v>201611</v>
      </c>
      <c r="B2516" t="n">
        <v>56</v>
      </c>
      <c r="C2516" t="inlineStr">
        <is>
          <t>POS</t>
        </is>
      </c>
      <c r="D2516" t="inlineStr">
        <is>
          <t>Mỹ</t>
        </is>
      </c>
      <c r="E2516" t="inlineStr">
        <is>
          <t>Máy ảnh</t>
        </is>
      </c>
      <c r="F2516" t="n">
        <v>366.55</v>
      </c>
      <c r="G2516" t="n">
        <v>0</v>
      </c>
    </row>
    <row r="2517">
      <c r="A2517" t="n">
        <v>201611</v>
      </c>
      <c r="B2517" t="n">
        <v>56</v>
      </c>
      <c r="C2517" t="inlineStr">
        <is>
          <t>POS</t>
        </is>
      </c>
      <c r="D2517" t="inlineStr">
        <is>
          <t>Mỹ</t>
        </is>
      </c>
      <c r="E2517" t="inlineStr">
        <is>
          <t>Điện thoại</t>
        </is>
      </c>
      <c r="F2517" t="n">
        <v>796</v>
      </c>
      <c r="G2517" t="n">
        <v>796</v>
      </c>
    </row>
    <row r="2518">
      <c r="A2518" t="n">
        <v>201611</v>
      </c>
      <c r="B2518" t="n">
        <v>56</v>
      </c>
      <c r="C2518" t="inlineStr">
        <is>
          <t>POS</t>
        </is>
      </c>
      <c r="D2518" t="inlineStr">
        <is>
          <t>Mỹ</t>
        </is>
      </c>
      <c r="E2518" t="inlineStr">
        <is>
          <t>Máy tính</t>
        </is>
      </c>
      <c r="F2518" t="n">
        <v>1889.65</v>
      </c>
      <c r="G2518" t="n">
        <v>0</v>
      </c>
    </row>
    <row r="2519">
      <c r="A2519" t="n">
        <v>201611</v>
      </c>
      <c r="B2519" t="n">
        <v>56</v>
      </c>
      <c r="C2519" t="inlineStr">
        <is>
          <t>POS</t>
        </is>
      </c>
      <c r="D2519" t="inlineStr">
        <is>
          <t>Mỹ</t>
        </is>
      </c>
      <c r="E2519" t="inlineStr">
        <is>
          <t>Game &amp; Đồ chơi</t>
        </is>
      </c>
      <c r="F2519" t="n">
        <v>420.78</v>
      </c>
      <c r="G2519" t="n">
        <v>0</v>
      </c>
    </row>
    <row r="2520">
      <c r="A2520" t="n">
        <v>201611</v>
      </c>
      <c r="B2520" t="n">
        <v>56</v>
      </c>
      <c r="C2520" t="inlineStr">
        <is>
          <t>POS</t>
        </is>
      </c>
      <c r="D2520" t="inlineStr">
        <is>
          <t>Mỹ</t>
        </is>
      </c>
      <c r="E2520" t="inlineStr">
        <is>
          <t>Gia dụng</t>
        </is>
      </c>
      <c r="F2520" t="n">
        <v>2779</v>
      </c>
      <c r="G2520" t="n">
        <v>0</v>
      </c>
    </row>
    <row r="2521">
      <c r="A2521" t="n">
        <v>201611</v>
      </c>
      <c r="B2521" t="n">
        <v>56</v>
      </c>
      <c r="C2521" t="inlineStr">
        <is>
          <t>POS</t>
        </is>
      </c>
      <c r="D2521" t="inlineStr">
        <is>
          <t>Mỹ</t>
        </is>
      </c>
      <c r="E2521" t="inlineStr">
        <is>
          <t>Nhạc, phim, sách nói</t>
        </is>
      </c>
      <c r="F2521" t="n">
        <v>1180.94</v>
      </c>
      <c r="G2521" t="n">
        <v>0</v>
      </c>
    </row>
    <row r="2522">
      <c r="A2522" t="n">
        <v>201611</v>
      </c>
      <c r="B2522" t="n">
        <v>57</v>
      </c>
      <c r="C2522" t="inlineStr">
        <is>
          <t>POS</t>
        </is>
      </c>
      <c r="D2522" t="inlineStr">
        <is>
          <t>Mỹ</t>
        </is>
      </c>
      <c r="E2522" t="inlineStr">
        <is>
          <t>Âm thanh</t>
        </is>
      </c>
      <c r="F2522" t="n">
        <v>2184.77</v>
      </c>
      <c r="G2522" t="n">
        <v>0</v>
      </c>
    </row>
    <row r="2523">
      <c r="A2523" t="n">
        <v>201611</v>
      </c>
      <c r="B2523" t="n">
        <v>57</v>
      </c>
      <c r="C2523" t="inlineStr">
        <is>
          <t>POS</t>
        </is>
      </c>
      <c r="D2523" t="inlineStr">
        <is>
          <t>Mỹ</t>
        </is>
      </c>
      <c r="E2523" t="inlineStr">
        <is>
          <t>Máy ảnh</t>
        </is>
      </c>
      <c r="F2523" t="n">
        <v>2477</v>
      </c>
      <c r="G2523" t="n">
        <v>1832.75</v>
      </c>
    </row>
    <row r="2524">
      <c r="A2524" t="n">
        <v>201611</v>
      </c>
      <c r="B2524" t="n">
        <v>57</v>
      </c>
      <c r="C2524" t="inlineStr">
        <is>
          <t>POS</t>
        </is>
      </c>
      <c r="D2524" t="inlineStr">
        <is>
          <t>Mỹ</t>
        </is>
      </c>
      <c r="E2524" t="inlineStr">
        <is>
          <t>Điện thoại</t>
        </is>
      </c>
      <c r="F2524" t="n">
        <v>1133.06</v>
      </c>
      <c r="G2524" t="n">
        <v>0</v>
      </c>
    </row>
    <row r="2525">
      <c r="A2525" t="n">
        <v>201611</v>
      </c>
      <c r="B2525" t="n">
        <v>57</v>
      </c>
      <c r="C2525" t="inlineStr">
        <is>
          <t>POS</t>
        </is>
      </c>
      <c r="D2525" t="inlineStr">
        <is>
          <t>Mỹ</t>
        </is>
      </c>
      <c r="E2525" t="inlineStr">
        <is>
          <t>Máy tính</t>
        </is>
      </c>
      <c r="F2525" t="n">
        <v>4641.9</v>
      </c>
      <c r="G2525" t="n">
        <v>0</v>
      </c>
    </row>
    <row r="2526">
      <c r="A2526" t="n">
        <v>201611</v>
      </c>
      <c r="B2526" t="n">
        <v>57</v>
      </c>
      <c r="C2526" t="inlineStr">
        <is>
          <t>POS</t>
        </is>
      </c>
      <c r="D2526" t="inlineStr">
        <is>
          <t>Mỹ</t>
        </is>
      </c>
      <c r="E2526" t="inlineStr">
        <is>
          <t>Game &amp; Đồ chơi</t>
        </is>
      </c>
      <c r="F2526" t="n">
        <v>219.65</v>
      </c>
      <c r="G2526" t="n">
        <v>0</v>
      </c>
    </row>
    <row r="2527">
      <c r="A2527" t="n">
        <v>201611</v>
      </c>
      <c r="B2527" t="n">
        <v>57</v>
      </c>
      <c r="C2527" t="inlineStr">
        <is>
          <t>POS</t>
        </is>
      </c>
      <c r="D2527" t="inlineStr">
        <is>
          <t>Mỹ</t>
        </is>
      </c>
      <c r="E2527" t="inlineStr">
        <is>
          <t>Gia dụng</t>
        </is>
      </c>
      <c r="F2527" t="n">
        <v>13152.18</v>
      </c>
      <c r="G2527" t="n">
        <v>25.99</v>
      </c>
    </row>
    <row r="2528">
      <c r="A2528" t="n">
        <v>201611</v>
      </c>
      <c r="B2528" t="n">
        <v>57</v>
      </c>
      <c r="C2528" t="inlineStr">
        <is>
          <t>POS</t>
        </is>
      </c>
      <c r="D2528" t="inlineStr">
        <is>
          <t>Mỹ</t>
        </is>
      </c>
      <c r="E2528" t="inlineStr">
        <is>
          <t>Nhạc, phim, sách nói</t>
        </is>
      </c>
      <c r="F2528" t="n">
        <v>546.2</v>
      </c>
      <c r="G2528" t="n">
        <v>0</v>
      </c>
    </row>
    <row r="2529">
      <c r="A2529" t="n">
        <v>201611</v>
      </c>
      <c r="B2529" t="n">
        <v>57</v>
      </c>
      <c r="C2529" t="inlineStr">
        <is>
          <t>POS</t>
        </is>
      </c>
      <c r="D2529" t="inlineStr">
        <is>
          <t>Mỹ</t>
        </is>
      </c>
      <c r="E2529" t="inlineStr">
        <is>
          <t>TV &amp; Video</t>
        </is>
      </c>
      <c r="F2529" t="n">
        <v>8294.790000000001</v>
      </c>
      <c r="G2529" t="n">
        <v>0</v>
      </c>
    </row>
    <row r="2530">
      <c r="A2530" t="n">
        <v>201611</v>
      </c>
      <c r="B2530" t="n">
        <v>59</v>
      </c>
      <c r="C2530" t="inlineStr">
        <is>
          <t>POS</t>
        </is>
      </c>
      <c r="D2530" t="inlineStr">
        <is>
          <t>Mỹ</t>
        </is>
      </c>
      <c r="E2530" t="inlineStr">
        <is>
          <t>Âm thanh</t>
        </is>
      </c>
      <c r="F2530" t="n">
        <v>494.99</v>
      </c>
      <c r="G2530" t="n">
        <v>0</v>
      </c>
    </row>
    <row r="2531">
      <c r="A2531" t="n">
        <v>201611</v>
      </c>
      <c r="B2531" t="n">
        <v>59</v>
      </c>
      <c r="C2531" t="inlineStr">
        <is>
          <t>POS</t>
        </is>
      </c>
      <c r="D2531" t="inlineStr">
        <is>
          <t>Mỹ</t>
        </is>
      </c>
      <c r="E2531" t="inlineStr">
        <is>
          <t>Máy ảnh</t>
        </is>
      </c>
      <c r="F2531" t="n">
        <v>957</v>
      </c>
      <c r="G2531" t="n">
        <v>0</v>
      </c>
    </row>
    <row r="2532">
      <c r="A2532" t="n">
        <v>201611</v>
      </c>
      <c r="B2532" t="n">
        <v>59</v>
      </c>
      <c r="C2532" t="inlineStr">
        <is>
          <t>POS</t>
        </is>
      </c>
      <c r="D2532" t="inlineStr">
        <is>
          <t>Mỹ</t>
        </is>
      </c>
      <c r="E2532" t="inlineStr">
        <is>
          <t>Điện thoại</t>
        </is>
      </c>
      <c r="F2532" t="n">
        <v>65.98</v>
      </c>
      <c r="G2532" t="n">
        <v>0</v>
      </c>
    </row>
    <row r="2533">
      <c r="A2533" t="n">
        <v>201611</v>
      </c>
      <c r="B2533" t="n">
        <v>59</v>
      </c>
      <c r="C2533" t="inlineStr">
        <is>
          <t>POS</t>
        </is>
      </c>
      <c r="D2533" t="inlineStr">
        <is>
          <t>Mỹ</t>
        </is>
      </c>
      <c r="E2533" t="inlineStr">
        <is>
          <t>Máy tính</t>
        </is>
      </c>
      <c r="F2533" t="n">
        <v>13703.95</v>
      </c>
      <c r="G2533" t="n">
        <v>0</v>
      </c>
    </row>
    <row r="2534">
      <c r="A2534" t="n">
        <v>201611</v>
      </c>
      <c r="B2534" t="n">
        <v>59</v>
      </c>
      <c r="C2534" t="inlineStr">
        <is>
          <t>POS</t>
        </is>
      </c>
      <c r="D2534" t="inlineStr">
        <is>
          <t>Mỹ</t>
        </is>
      </c>
      <c r="E2534" t="inlineStr">
        <is>
          <t>Gia dụng</t>
        </is>
      </c>
      <c r="F2534" t="n">
        <v>2078.98</v>
      </c>
      <c r="G2534" t="n">
        <v>0</v>
      </c>
    </row>
    <row r="2535">
      <c r="A2535" t="n">
        <v>201611</v>
      </c>
      <c r="B2535" t="n">
        <v>59</v>
      </c>
      <c r="C2535" t="inlineStr">
        <is>
          <t>POS</t>
        </is>
      </c>
      <c r="D2535" t="inlineStr">
        <is>
          <t>Mỹ</t>
        </is>
      </c>
      <c r="E2535" t="inlineStr">
        <is>
          <t>Nhạc, phim, sách nói</t>
        </is>
      </c>
      <c r="F2535" t="n">
        <v>296.95</v>
      </c>
      <c r="G2535" t="n">
        <v>0</v>
      </c>
    </row>
    <row r="2536">
      <c r="A2536" t="n">
        <v>201611</v>
      </c>
      <c r="B2536" t="n">
        <v>59</v>
      </c>
      <c r="C2536" t="inlineStr">
        <is>
          <t>POS</t>
        </is>
      </c>
      <c r="D2536" t="inlineStr">
        <is>
          <t>Mỹ</t>
        </is>
      </c>
      <c r="E2536" t="inlineStr">
        <is>
          <t>TV &amp; Video</t>
        </is>
      </c>
      <c r="F2536" t="n">
        <v>656</v>
      </c>
      <c r="G2536" t="n">
        <v>0</v>
      </c>
    </row>
    <row r="2537">
      <c r="A2537" t="n">
        <v>201611</v>
      </c>
      <c r="B2537" t="n">
        <v>61</v>
      </c>
      <c r="C2537" t="inlineStr">
        <is>
          <t>POS</t>
        </is>
      </c>
      <c r="D2537" t="inlineStr">
        <is>
          <t>Mỹ</t>
        </is>
      </c>
      <c r="E2537" t="inlineStr">
        <is>
          <t>Âm thanh</t>
        </is>
      </c>
      <c r="F2537" t="n">
        <v>2009.65</v>
      </c>
      <c r="G2537" t="n">
        <v>0</v>
      </c>
    </row>
    <row r="2538">
      <c r="A2538" t="n">
        <v>201611</v>
      </c>
      <c r="B2538" t="n">
        <v>61</v>
      </c>
      <c r="C2538" t="inlineStr">
        <is>
          <t>POS</t>
        </is>
      </c>
      <c r="D2538" t="inlineStr">
        <is>
          <t>Mỹ</t>
        </is>
      </c>
      <c r="E2538" t="inlineStr">
        <is>
          <t>Máy ảnh</t>
        </is>
      </c>
      <c r="F2538" t="n">
        <v>11552</v>
      </c>
      <c r="G2538" t="n">
        <v>0</v>
      </c>
    </row>
    <row r="2539">
      <c r="A2539" t="n">
        <v>201611</v>
      </c>
      <c r="B2539" t="n">
        <v>61</v>
      </c>
      <c r="C2539" t="inlineStr">
        <is>
          <t>POS</t>
        </is>
      </c>
      <c r="D2539" t="inlineStr">
        <is>
          <t>Mỹ</t>
        </is>
      </c>
      <c r="E2539" t="inlineStr">
        <is>
          <t>Điện thoại</t>
        </is>
      </c>
      <c r="F2539" t="n">
        <v>1307.6</v>
      </c>
      <c r="G2539" t="n">
        <v>4.06</v>
      </c>
    </row>
    <row r="2540">
      <c r="A2540" t="n">
        <v>201611</v>
      </c>
      <c r="B2540" t="n">
        <v>61</v>
      </c>
      <c r="C2540" t="inlineStr">
        <is>
          <t>POS</t>
        </is>
      </c>
      <c r="D2540" t="inlineStr">
        <is>
          <t>Mỹ</t>
        </is>
      </c>
      <c r="E2540" t="inlineStr">
        <is>
          <t>Máy tính</t>
        </is>
      </c>
      <c r="F2540" t="n">
        <v>1140</v>
      </c>
      <c r="G2540" t="n">
        <v>0</v>
      </c>
    </row>
    <row r="2541">
      <c r="A2541" t="n">
        <v>201611</v>
      </c>
      <c r="B2541" t="n">
        <v>61</v>
      </c>
      <c r="C2541" t="inlineStr">
        <is>
          <t>POS</t>
        </is>
      </c>
      <c r="D2541" t="inlineStr">
        <is>
          <t>Mỹ</t>
        </is>
      </c>
      <c r="E2541" t="inlineStr">
        <is>
          <t>Game &amp; Đồ chơi</t>
        </is>
      </c>
      <c r="F2541" t="n">
        <v>335.88</v>
      </c>
      <c r="G2541" t="n">
        <v>0</v>
      </c>
    </row>
    <row r="2542">
      <c r="A2542" t="n">
        <v>201611</v>
      </c>
      <c r="B2542" t="n">
        <v>61</v>
      </c>
      <c r="C2542" t="inlineStr">
        <is>
          <t>POS</t>
        </is>
      </c>
      <c r="D2542" t="inlineStr">
        <is>
          <t>Mỹ</t>
        </is>
      </c>
      <c r="E2542" t="inlineStr">
        <is>
          <t>Gia dụng</t>
        </is>
      </c>
      <c r="F2542" t="n">
        <v>719.59</v>
      </c>
      <c r="G2542" t="n">
        <v>0</v>
      </c>
    </row>
    <row r="2543">
      <c r="A2543" t="n">
        <v>201611</v>
      </c>
      <c r="B2543" t="n">
        <v>61</v>
      </c>
      <c r="C2543" t="inlineStr">
        <is>
          <t>POS</t>
        </is>
      </c>
      <c r="D2543" t="inlineStr">
        <is>
          <t>Mỹ</t>
        </is>
      </c>
      <c r="E2543" t="inlineStr">
        <is>
          <t>Nhạc, phim, sách nói</t>
        </is>
      </c>
      <c r="F2543" t="n">
        <v>951.8099999999999</v>
      </c>
      <c r="G2543" t="n">
        <v>0</v>
      </c>
    </row>
    <row r="2544">
      <c r="A2544" t="n">
        <v>201611</v>
      </c>
      <c r="B2544" t="n">
        <v>61</v>
      </c>
      <c r="C2544" t="inlineStr">
        <is>
          <t>POS</t>
        </is>
      </c>
      <c r="D2544" t="inlineStr">
        <is>
          <t>Mỹ</t>
        </is>
      </c>
      <c r="E2544" t="inlineStr">
        <is>
          <t>TV &amp; Video</t>
        </is>
      </c>
      <c r="F2544" t="n">
        <v>1471.77</v>
      </c>
      <c r="G2544" t="n">
        <v>1184.97</v>
      </c>
    </row>
    <row r="2545">
      <c r="A2545" t="n">
        <v>201611</v>
      </c>
      <c r="B2545" t="n">
        <v>63</v>
      </c>
      <c r="C2545" t="inlineStr">
        <is>
          <t>POS</t>
        </is>
      </c>
      <c r="D2545" t="inlineStr">
        <is>
          <t>Mỹ</t>
        </is>
      </c>
      <c r="E2545" t="inlineStr">
        <is>
          <t>Âm thanh</t>
        </is>
      </c>
      <c r="F2545" t="n">
        <v>1208</v>
      </c>
      <c r="G2545" t="n">
        <v>0</v>
      </c>
    </row>
    <row r="2546">
      <c r="A2546" t="n">
        <v>201611</v>
      </c>
      <c r="B2546" t="n">
        <v>63</v>
      </c>
      <c r="C2546" t="inlineStr">
        <is>
          <t>POS</t>
        </is>
      </c>
      <c r="D2546" t="inlineStr">
        <is>
          <t>Mỹ</t>
        </is>
      </c>
      <c r="E2546" t="inlineStr">
        <is>
          <t>Máy ảnh</t>
        </is>
      </c>
      <c r="F2546" t="n">
        <v>582.85</v>
      </c>
      <c r="G2546" t="n">
        <v>0</v>
      </c>
    </row>
    <row r="2547">
      <c r="A2547" t="n">
        <v>201611</v>
      </c>
      <c r="B2547" t="n">
        <v>63</v>
      </c>
      <c r="C2547" t="inlineStr">
        <is>
          <t>POS</t>
        </is>
      </c>
      <c r="D2547" t="inlineStr">
        <is>
          <t>Mỹ</t>
        </is>
      </c>
      <c r="E2547" t="inlineStr">
        <is>
          <t>Điện thoại</t>
        </is>
      </c>
      <c r="F2547" t="n">
        <v>2031.16</v>
      </c>
      <c r="G2547" t="n">
        <v>0</v>
      </c>
    </row>
    <row r="2548">
      <c r="A2548" t="n">
        <v>201611</v>
      </c>
      <c r="B2548" t="n">
        <v>63</v>
      </c>
      <c r="C2548" t="inlineStr">
        <is>
          <t>POS</t>
        </is>
      </c>
      <c r="D2548" t="inlineStr">
        <is>
          <t>Mỹ</t>
        </is>
      </c>
      <c r="E2548" t="inlineStr">
        <is>
          <t>Máy tính</t>
        </is>
      </c>
      <c r="F2548" t="n">
        <v>387</v>
      </c>
      <c r="G2548" t="n">
        <v>0</v>
      </c>
    </row>
    <row r="2549">
      <c r="A2549" t="n">
        <v>201611</v>
      </c>
      <c r="B2549" t="n">
        <v>63</v>
      </c>
      <c r="C2549" t="inlineStr">
        <is>
          <t>POS</t>
        </is>
      </c>
      <c r="D2549" t="inlineStr">
        <is>
          <t>Mỹ</t>
        </is>
      </c>
      <c r="E2549" t="inlineStr">
        <is>
          <t>Gia dụng</t>
        </is>
      </c>
      <c r="F2549" t="n">
        <v>279.98</v>
      </c>
      <c r="G2549" t="n">
        <v>3199.99</v>
      </c>
    </row>
    <row r="2550">
      <c r="A2550" t="n">
        <v>201611</v>
      </c>
      <c r="B2550" t="n">
        <v>63</v>
      </c>
      <c r="C2550" t="inlineStr">
        <is>
          <t>POS</t>
        </is>
      </c>
      <c r="D2550" t="inlineStr">
        <is>
          <t>Mỹ</t>
        </is>
      </c>
      <c r="E2550" t="inlineStr">
        <is>
          <t>Nhạc, phim, sách nói</t>
        </is>
      </c>
      <c r="F2550" t="n">
        <v>1147.93</v>
      </c>
      <c r="G2550" t="n">
        <v>0</v>
      </c>
    </row>
    <row r="2551">
      <c r="A2551" t="n">
        <v>201611</v>
      </c>
      <c r="B2551" t="n">
        <v>63</v>
      </c>
      <c r="C2551" t="inlineStr">
        <is>
          <t>POS</t>
        </is>
      </c>
      <c r="D2551" t="inlineStr">
        <is>
          <t>Mỹ</t>
        </is>
      </c>
      <c r="E2551" t="inlineStr">
        <is>
          <t>TV &amp; Video</t>
        </is>
      </c>
      <c r="F2551" t="n">
        <v>13815.33</v>
      </c>
      <c r="G2551" t="n">
        <v>0</v>
      </c>
    </row>
    <row r="2552">
      <c r="A2552" t="n">
        <v>201611</v>
      </c>
      <c r="B2552" t="n">
        <v>64</v>
      </c>
      <c r="C2552" t="inlineStr">
        <is>
          <t>POS</t>
        </is>
      </c>
      <c r="D2552" t="inlineStr">
        <is>
          <t>Mỹ</t>
        </is>
      </c>
      <c r="E2552" t="inlineStr">
        <is>
          <t>Âm thanh</t>
        </is>
      </c>
      <c r="F2552" t="n">
        <v>34.47</v>
      </c>
      <c r="G2552" t="n">
        <v>0</v>
      </c>
    </row>
    <row r="2553">
      <c r="A2553" t="n">
        <v>201611</v>
      </c>
      <c r="B2553" t="n">
        <v>64</v>
      </c>
      <c r="C2553" t="inlineStr">
        <is>
          <t>POS</t>
        </is>
      </c>
      <c r="D2553" t="inlineStr">
        <is>
          <t>Mỹ</t>
        </is>
      </c>
      <c r="E2553" t="inlineStr">
        <is>
          <t>Máy ảnh</t>
        </is>
      </c>
      <c r="F2553" t="n">
        <v>1968</v>
      </c>
      <c r="G2553" t="n">
        <v>0</v>
      </c>
    </row>
    <row r="2554">
      <c r="A2554" t="n">
        <v>201611</v>
      </c>
      <c r="B2554" t="n">
        <v>64</v>
      </c>
      <c r="C2554" t="inlineStr">
        <is>
          <t>POS</t>
        </is>
      </c>
      <c r="D2554" t="inlineStr">
        <is>
          <t>Mỹ</t>
        </is>
      </c>
      <c r="E2554" t="inlineStr">
        <is>
          <t>Gia dụng</t>
        </is>
      </c>
      <c r="F2554" t="n">
        <v>791</v>
      </c>
      <c r="G2554" t="n">
        <v>0</v>
      </c>
    </row>
    <row r="2555">
      <c r="A2555" t="n">
        <v>201611</v>
      </c>
      <c r="B2555" t="n">
        <v>64</v>
      </c>
      <c r="C2555" t="inlineStr">
        <is>
          <t>POS</t>
        </is>
      </c>
      <c r="D2555" t="inlineStr">
        <is>
          <t>Mỹ</t>
        </is>
      </c>
      <c r="E2555" t="inlineStr">
        <is>
          <t>Nhạc, phim, sách nói</t>
        </is>
      </c>
      <c r="F2555" t="n">
        <v>883.9299999999999</v>
      </c>
      <c r="G2555" t="n">
        <v>0</v>
      </c>
    </row>
    <row r="2556">
      <c r="A2556" t="n">
        <v>201611</v>
      </c>
      <c r="B2556" t="n">
        <v>65</v>
      </c>
      <c r="C2556" t="inlineStr">
        <is>
          <t>POS</t>
        </is>
      </c>
      <c r="D2556" t="inlineStr">
        <is>
          <t>Mỹ</t>
        </is>
      </c>
      <c r="E2556" t="inlineStr">
        <is>
          <t>Âm thanh</t>
        </is>
      </c>
      <c r="F2556" t="n">
        <v>702.85</v>
      </c>
      <c r="G2556" t="n">
        <v>0</v>
      </c>
    </row>
    <row r="2557">
      <c r="A2557" t="n">
        <v>201611</v>
      </c>
      <c r="B2557" t="n">
        <v>65</v>
      </c>
      <c r="C2557" t="inlineStr">
        <is>
          <t>POS</t>
        </is>
      </c>
      <c r="D2557" t="inlineStr">
        <is>
          <t>Mỹ</t>
        </is>
      </c>
      <c r="E2557" t="inlineStr">
        <is>
          <t>Điện thoại</t>
        </is>
      </c>
      <c r="F2557" t="n">
        <v>1364.92</v>
      </c>
      <c r="G2557" t="n">
        <v>0</v>
      </c>
    </row>
    <row r="2558">
      <c r="A2558" t="n">
        <v>201611</v>
      </c>
      <c r="B2558" t="n">
        <v>65</v>
      </c>
      <c r="C2558" t="inlineStr">
        <is>
          <t>POS</t>
        </is>
      </c>
      <c r="D2558" t="inlineStr">
        <is>
          <t>Mỹ</t>
        </is>
      </c>
      <c r="E2558" t="inlineStr">
        <is>
          <t>Máy tính</t>
        </is>
      </c>
      <c r="F2558" t="n">
        <v>6887.9</v>
      </c>
      <c r="G2558" t="n">
        <v>0</v>
      </c>
    </row>
    <row r="2559">
      <c r="A2559" t="n">
        <v>201611</v>
      </c>
      <c r="B2559" t="n">
        <v>65</v>
      </c>
      <c r="C2559" t="inlineStr">
        <is>
          <t>POS</t>
        </is>
      </c>
      <c r="D2559" t="inlineStr">
        <is>
          <t>Mỹ</t>
        </is>
      </c>
      <c r="E2559" t="inlineStr">
        <is>
          <t>Game &amp; Đồ chơi</t>
        </is>
      </c>
      <c r="F2559" t="n">
        <v>17.76</v>
      </c>
      <c r="G2559" t="n">
        <v>0</v>
      </c>
    </row>
    <row r="2560">
      <c r="A2560" t="n">
        <v>201611</v>
      </c>
      <c r="B2560" t="n">
        <v>65</v>
      </c>
      <c r="C2560" t="inlineStr">
        <is>
          <t>POS</t>
        </is>
      </c>
      <c r="D2560" t="inlineStr">
        <is>
          <t>Mỹ</t>
        </is>
      </c>
      <c r="E2560" t="inlineStr">
        <is>
          <t>Gia dụng</t>
        </is>
      </c>
      <c r="F2560" t="n">
        <v>7110.46</v>
      </c>
      <c r="G2560" t="n">
        <v>0</v>
      </c>
    </row>
    <row r="2561">
      <c r="A2561" t="n">
        <v>201611</v>
      </c>
      <c r="B2561" t="n">
        <v>65</v>
      </c>
      <c r="C2561" t="inlineStr">
        <is>
          <t>POS</t>
        </is>
      </c>
      <c r="D2561" t="inlineStr">
        <is>
          <t>Mỹ</t>
        </is>
      </c>
      <c r="E2561" t="inlineStr">
        <is>
          <t>Nhạc, phim, sách nói</t>
        </is>
      </c>
      <c r="F2561" t="n">
        <v>2182.77</v>
      </c>
      <c r="G2561" t="n">
        <v>0</v>
      </c>
    </row>
    <row r="2562">
      <c r="A2562" t="n">
        <v>201611</v>
      </c>
      <c r="B2562" t="n">
        <v>66</v>
      </c>
      <c r="C2562" t="inlineStr">
        <is>
          <t>POS</t>
        </is>
      </c>
      <c r="D2562" t="inlineStr">
        <is>
          <t>Mỹ</t>
        </is>
      </c>
      <c r="E2562" t="inlineStr">
        <is>
          <t>Âm thanh</t>
        </is>
      </c>
      <c r="F2562" t="n">
        <v>199.9</v>
      </c>
      <c r="G2562" t="n">
        <v>0</v>
      </c>
    </row>
    <row r="2563">
      <c r="A2563" t="n">
        <v>201611</v>
      </c>
      <c r="B2563" t="n">
        <v>66</v>
      </c>
      <c r="C2563" t="inlineStr">
        <is>
          <t>POS</t>
        </is>
      </c>
      <c r="D2563" t="inlineStr">
        <is>
          <t>Mỹ</t>
        </is>
      </c>
      <c r="E2563" t="inlineStr">
        <is>
          <t>Điện thoại</t>
        </is>
      </c>
      <c r="F2563" t="n">
        <v>1249.49</v>
      </c>
      <c r="G2563" t="n">
        <v>0</v>
      </c>
    </row>
    <row r="2564">
      <c r="A2564" t="n">
        <v>201611</v>
      </c>
      <c r="B2564" t="n">
        <v>66</v>
      </c>
      <c r="C2564" t="inlineStr">
        <is>
          <t>POS</t>
        </is>
      </c>
      <c r="D2564" t="inlineStr">
        <is>
          <t>Mỹ</t>
        </is>
      </c>
      <c r="E2564" t="inlineStr">
        <is>
          <t>Máy tính</t>
        </is>
      </c>
      <c r="F2564" t="n">
        <v>8136.02</v>
      </c>
      <c r="G2564" t="n">
        <v>0</v>
      </c>
    </row>
    <row r="2565">
      <c r="A2565" t="n">
        <v>201611</v>
      </c>
      <c r="B2565" t="n">
        <v>66</v>
      </c>
      <c r="C2565" t="inlineStr">
        <is>
          <t>POS</t>
        </is>
      </c>
      <c r="D2565" t="inlineStr">
        <is>
          <t>Mỹ</t>
        </is>
      </c>
      <c r="E2565" t="inlineStr">
        <is>
          <t>Gia dụng</t>
        </is>
      </c>
      <c r="F2565" t="n">
        <v>558.88</v>
      </c>
      <c r="G2565" t="n">
        <v>0</v>
      </c>
    </row>
    <row r="2566">
      <c r="A2566" t="n">
        <v>201611</v>
      </c>
      <c r="B2566" t="n">
        <v>66</v>
      </c>
      <c r="C2566" t="inlineStr">
        <is>
          <t>POS</t>
        </is>
      </c>
      <c r="D2566" t="inlineStr">
        <is>
          <t>Mỹ</t>
        </is>
      </c>
      <c r="E2566" t="inlineStr">
        <is>
          <t>Nhạc, phim, sách nói</t>
        </is>
      </c>
      <c r="F2566" t="n">
        <v>579.98</v>
      </c>
      <c r="G2566" t="n">
        <v>0</v>
      </c>
    </row>
    <row r="2567">
      <c r="A2567" t="n">
        <v>201611</v>
      </c>
      <c r="B2567" t="n">
        <v>66</v>
      </c>
      <c r="C2567" t="inlineStr">
        <is>
          <t>POS</t>
        </is>
      </c>
      <c r="D2567" t="inlineStr">
        <is>
          <t>Mỹ</t>
        </is>
      </c>
      <c r="E2567" t="inlineStr">
        <is>
          <t>TV &amp; Video</t>
        </is>
      </c>
      <c r="F2567" t="n">
        <v>101.99</v>
      </c>
      <c r="G2567" t="n">
        <v>0</v>
      </c>
    </row>
    <row r="2568">
      <c r="A2568" t="n">
        <v>201612</v>
      </c>
      <c r="B2568" t="n">
        <v>0</v>
      </c>
      <c r="C2568" t="inlineStr">
        <is>
          <t>ONLINE</t>
        </is>
      </c>
      <c r="D2568" t="inlineStr">
        <is>
          <t>Online</t>
        </is>
      </c>
      <c r="E2568" t="inlineStr">
        <is>
          <t>Âm thanh</t>
        </is>
      </c>
      <c r="F2568" t="n">
        <v>9974.82</v>
      </c>
      <c r="G2568" t="n">
        <v>1692</v>
      </c>
    </row>
    <row r="2569">
      <c r="A2569" t="n">
        <v>201612</v>
      </c>
      <c r="B2569" t="n">
        <v>0</v>
      </c>
      <c r="C2569" t="inlineStr">
        <is>
          <t>ONLINE</t>
        </is>
      </c>
      <c r="D2569" t="inlineStr">
        <is>
          <t>Online</t>
        </is>
      </c>
      <c r="E2569" t="inlineStr">
        <is>
          <t>Máy ảnh</t>
        </is>
      </c>
      <c r="F2569" t="n">
        <v>27887.6</v>
      </c>
      <c r="G2569" t="n">
        <v>0</v>
      </c>
    </row>
    <row r="2570">
      <c r="A2570" t="n">
        <v>201612</v>
      </c>
      <c r="B2570" t="n">
        <v>0</v>
      </c>
      <c r="C2570" t="inlineStr">
        <is>
          <t>ONLINE</t>
        </is>
      </c>
      <c r="D2570" t="inlineStr">
        <is>
          <t>Online</t>
        </is>
      </c>
      <c r="E2570" t="inlineStr">
        <is>
          <t>Điện thoại</t>
        </is>
      </c>
      <c r="F2570" t="n">
        <v>17586.62</v>
      </c>
      <c r="G2570" t="n">
        <v>0</v>
      </c>
    </row>
    <row r="2571">
      <c r="A2571" t="n">
        <v>201612</v>
      </c>
      <c r="B2571" t="n">
        <v>0</v>
      </c>
      <c r="C2571" t="inlineStr">
        <is>
          <t>ONLINE</t>
        </is>
      </c>
      <c r="D2571" t="inlineStr">
        <is>
          <t>Online</t>
        </is>
      </c>
      <c r="E2571" t="inlineStr">
        <is>
          <t>Máy tính</t>
        </is>
      </c>
      <c r="F2571" t="n">
        <v>65226.92</v>
      </c>
      <c r="G2571" t="n">
        <v>2812.45</v>
      </c>
    </row>
    <row r="2572">
      <c r="A2572" t="n">
        <v>201612</v>
      </c>
      <c r="B2572" t="n">
        <v>0</v>
      </c>
      <c r="C2572" t="inlineStr">
        <is>
          <t>ONLINE</t>
        </is>
      </c>
      <c r="D2572" t="inlineStr">
        <is>
          <t>Online</t>
        </is>
      </c>
      <c r="E2572" t="inlineStr">
        <is>
          <t>Game &amp; Đồ chơi</t>
        </is>
      </c>
      <c r="F2572" t="n">
        <v>782.3200000000001</v>
      </c>
      <c r="G2572" t="n">
        <v>0</v>
      </c>
    </row>
    <row r="2573">
      <c r="A2573" t="n">
        <v>201612</v>
      </c>
      <c r="B2573" t="n">
        <v>0</v>
      </c>
      <c r="C2573" t="inlineStr">
        <is>
          <t>ONLINE</t>
        </is>
      </c>
      <c r="D2573" t="inlineStr">
        <is>
          <t>Online</t>
        </is>
      </c>
      <c r="E2573" t="inlineStr">
        <is>
          <t>Gia dụng</t>
        </is>
      </c>
      <c r="F2573" t="n">
        <v>51199.18</v>
      </c>
      <c r="G2573" t="n">
        <v>0</v>
      </c>
    </row>
    <row r="2574">
      <c r="A2574" t="n">
        <v>201612</v>
      </c>
      <c r="B2574" t="n">
        <v>0</v>
      </c>
      <c r="C2574" t="inlineStr">
        <is>
          <t>ONLINE</t>
        </is>
      </c>
      <c r="D2574" t="inlineStr">
        <is>
          <t>Online</t>
        </is>
      </c>
      <c r="E2574" t="inlineStr">
        <is>
          <t>Nhạc, phim, sách nói</t>
        </is>
      </c>
      <c r="F2574" t="n">
        <v>10528</v>
      </c>
      <c r="G2574" t="n">
        <v>233.96</v>
      </c>
    </row>
    <row r="2575">
      <c r="A2575" t="n">
        <v>201612</v>
      </c>
      <c r="B2575" t="n">
        <v>0</v>
      </c>
      <c r="C2575" t="inlineStr">
        <is>
          <t>ONLINE</t>
        </is>
      </c>
      <c r="D2575" t="inlineStr">
        <is>
          <t>Online</t>
        </is>
      </c>
      <c r="E2575" t="inlineStr">
        <is>
          <t>TV &amp; Video</t>
        </is>
      </c>
      <c r="F2575" t="n">
        <v>41092.15</v>
      </c>
      <c r="G2575" t="n">
        <v>0</v>
      </c>
    </row>
    <row r="2576">
      <c r="A2576" t="n">
        <v>201612</v>
      </c>
      <c r="B2576" t="n">
        <v>1</v>
      </c>
      <c r="C2576" t="inlineStr">
        <is>
          <t>POS</t>
        </is>
      </c>
      <c r="D2576" t="inlineStr">
        <is>
          <t>Úc</t>
        </is>
      </c>
      <c r="E2576" t="inlineStr">
        <is>
          <t>Âm thanh</t>
        </is>
      </c>
      <c r="F2576" t="n">
        <v>433.78</v>
      </c>
      <c r="G2576" t="n">
        <v>0</v>
      </c>
    </row>
    <row r="2577">
      <c r="A2577" t="n">
        <v>201612</v>
      </c>
      <c r="B2577" t="n">
        <v>1</v>
      </c>
      <c r="C2577" t="inlineStr">
        <is>
          <t>POS</t>
        </is>
      </c>
      <c r="D2577" t="inlineStr">
        <is>
          <t>Úc</t>
        </is>
      </c>
      <c r="E2577" t="inlineStr">
        <is>
          <t>Máy ảnh</t>
        </is>
      </c>
      <c r="F2577" t="n">
        <v>825</v>
      </c>
      <c r="G2577" t="n">
        <v>0</v>
      </c>
    </row>
    <row r="2578">
      <c r="A2578" t="n">
        <v>201612</v>
      </c>
      <c r="B2578" t="n">
        <v>1</v>
      </c>
      <c r="C2578" t="inlineStr">
        <is>
          <t>POS</t>
        </is>
      </c>
      <c r="D2578" t="inlineStr">
        <is>
          <t>Úc</t>
        </is>
      </c>
      <c r="E2578" t="inlineStr">
        <is>
          <t>Điện thoại</t>
        </is>
      </c>
      <c r="F2578" t="n">
        <v>968.4</v>
      </c>
      <c r="G2578" t="n">
        <v>0</v>
      </c>
    </row>
    <row r="2579">
      <c r="A2579" t="n">
        <v>201612</v>
      </c>
      <c r="B2579" t="n">
        <v>1</v>
      </c>
      <c r="C2579" t="inlineStr">
        <is>
          <t>POS</t>
        </is>
      </c>
      <c r="D2579" t="inlineStr">
        <is>
          <t>Úc</t>
        </is>
      </c>
      <c r="E2579" t="inlineStr">
        <is>
          <t>Máy tính</t>
        </is>
      </c>
      <c r="F2579" t="n">
        <v>2949.91</v>
      </c>
      <c r="G2579" t="n">
        <v>0</v>
      </c>
    </row>
    <row r="2580">
      <c r="A2580" t="n">
        <v>201612</v>
      </c>
      <c r="B2580" t="n">
        <v>1</v>
      </c>
      <c r="C2580" t="inlineStr">
        <is>
          <t>POS</t>
        </is>
      </c>
      <c r="D2580" t="inlineStr">
        <is>
          <t>Úc</t>
        </is>
      </c>
      <c r="E2580" t="inlineStr">
        <is>
          <t>Game &amp; Đồ chơi</t>
        </is>
      </c>
      <c r="F2580" t="n">
        <v>84</v>
      </c>
      <c r="G2580" t="n">
        <v>0</v>
      </c>
    </row>
    <row r="2581">
      <c r="A2581" t="n">
        <v>201612</v>
      </c>
      <c r="B2581" t="n">
        <v>1</v>
      </c>
      <c r="C2581" t="inlineStr">
        <is>
          <t>POS</t>
        </is>
      </c>
      <c r="D2581" t="inlineStr">
        <is>
          <t>Úc</t>
        </is>
      </c>
      <c r="E2581" t="inlineStr">
        <is>
          <t>Gia dụng</t>
        </is>
      </c>
      <c r="F2581" t="n">
        <v>329.97</v>
      </c>
      <c r="G2581" t="n">
        <v>0</v>
      </c>
    </row>
    <row r="2582">
      <c r="A2582" t="n">
        <v>201612</v>
      </c>
      <c r="B2582" t="n">
        <v>1</v>
      </c>
      <c r="C2582" t="inlineStr">
        <is>
          <t>POS</t>
        </is>
      </c>
      <c r="D2582" t="inlineStr">
        <is>
          <t>Úc</t>
        </is>
      </c>
      <c r="E2582" t="inlineStr">
        <is>
          <t>Nhạc, phim, sách nói</t>
        </is>
      </c>
      <c r="F2582" t="n">
        <v>1182.6</v>
      </c>
      <c r="G2582" t="n">
        <v>0</v>
      </c>
    </row>
    <row r="2583">
      <c r="A2583" t="n">
        <v>201612</v>
      </c>
      <c r="B2583" t="n">
        <v>4</v>
      </c>
      <c r="C2583" t="inlineStr">
        <is>
          <t>POS</t>
        </is>
      </c>
      <c r="D2583" t="inlineStr">
        <is>
          <t>Úc</t>
        </is>
      </c>
      <c r="E2583" t="inlineStr">
        <is>
          <t>Âm thanh</t>
        </is>
      </c>
      <c r="F2583" t="n">
        <v>450.9</v>
      </c>
      <c r="G2583" t="n">
        <v>0</v>
      </c>
    </row>
    <row r="2584">
      <c r="A2584" t="n">
        <v>201612</v>
      </c>
      <c r="B2584" t="n">
        <v>4</v>
      </c>
      <c r="C2584" t="inlineStr">
        <is>
          <t>POS</t>
        </is>
      </c>
      <c r="D2584" t="inlineStr">
        <is>
          <t>Úc</t>
        </is>
      </c>
      <c r="E2584" t="inlineStr">
        <is>
          <t>Máy tính</t>
        </is>
      </c>
      <c r="F2584" t="n">
        <v>941.3099999999999</v>
      </c>
      <c r="G2584" t="n">
        <v>0</v>
      </c>
    </row>
    <row r="2585">
      <c r="A2585" t="n">
        <v>201612</v>
      </c>
      <c r="B2585" t="n">
        <v>4</v>
      </c>
      <c r="C2585" t="inlineStr">
        <is>
          <t>POS</t>
        </is>
      </c>
      <c r="D2585" t="inlineStr">
        <is>
          <t>Úc</t>
        </is>
      </c>
      <c r="E2585" t="inlineStr">
        <is>
          <t>Gia dụng</t>
        </is>
      </c>
      <c r="F2585" t="n">
        <v>269.99</v>
      </c>
      <c r="G2585" t="n">
        <v>0</v>
      </c>
    </row>
    <row r="2586">
      <c r="A2586" t="n">
        <v>201612</v>
      </c>
      <c r="B2586" t="n">
        <v>4</v>
      </c>
      <c r="C2586" t="inlineStr">
        <is>
          <t>POS</t>
        </is>
      </c>
      <c r="D2586" t="inlineStr">
        <is>
          <t>Úc</t>
        </is>
      </c>
      <c r="E2586" t="inlineStr">
        <is>
          <t>TV &amp; Video</t>
        </is>
      </c>
      <c r="F2586" t="n">
        <v>944.87</v>
      </c>
      <c r="G2586" t="n">
        <v>0</v>
      </c>
    </row>
    <row r="2587">
      <c r="A2587" t="n">
        <v>201612</v>
      </c>
      <c r="B2587" t="n">
        <v>5</v>
      </c>
      <c r="C2587" t="inlineStr">
        <is>
          <t>POS</t>
        </is>
      </c>
      <c r="D2587" t="inlineStr">
        <is>
          <t>Úc</t>
        </is>
      </c>
      <c r="E2587" t="inlineStr">
        <is>
          <t>Âm thanh</t>
        </is>
      </c>
      <c r="F2587" t="n">
        <v>622.74</v>
      </c>
      <c r="G2587" t="n">
        <v>0</v>
      </c>
    </row>
    <row r="2588">
      <c r="A2588" t="n">
        <v>201612</v>
      </c>
      <c r="B2588" t="n">
        <v>5</v>
      </c>
      <c r="C2588" t="inlineStr">
        <is>
          <t>POS</t>
        </is>
      </c>
      <c r="D2588" t="inlineStr">
        <is>
          <t>Úc</t>
        </is>
      </c>
      <c r="E2588" t="inlineStr">
        <is>
          <t>Điện thoại</t>
        </is>
      </c>
      <c r="F2588" t="n">
        <v>170.1</v>
      </c>
      <c r="G2588" t="n">
        <v>0</v>
      </c>
    </row>
    <row r="2589">
      <c r="A2589" t="n">
        <v>201612</v>
      </c>
      <c r="B2589" t="n">
        <v>5</v>
      </c>
      <c r="C2589" t="inlineStr">
        <is>
          <t>POS</t>
        </is>
      </c>
      <c r="D2589" t="inlineStr">
        <is>
          <t>Úc</t>
        </is>
      </c>
      <c r="E2589" t="inlineStr">
        <is>
          <t>Máy tính</t>
        </is>
      </c>
      <c r="F2589" t="n">
        <v>4131</v>
      </c>
      <c r="G2589" t="n">
        <v>0</v>
      </c>
    </row>
    <row r="2590">
      <c r="A2590" t="n">
        <v>201612</v>
      </c>
      <c r="B2590" t="n">
        <v>5</v>
      </c>
      <c r="C2590" t="inlineStr">
        <is>
          <t>POS</t>
        </is>
      </c>
      <c r="D2590" t="inlineStr">
        <is>
          <t>Úc</t>
        </is>
      </c>
      <c r="E2590" t="inlineStr">
        <is>
          <t>Gia dụng</t>
        </is>
      </c>
      <c r="F2590" t="n">
        <v>3622.57</v>
      </c>
      <c r="G2590" t="n">
        <v>0</v>
      </c>
    </row>
    <row r="2591">
      <c r="A2591" t="n">
        <v>201612</v>
      </c>
      <c r="B2591" t="n">
        <v>5</v>
      </c>
      <c r="C2591" t="inlineStr">
        <is>
          <t>POS</t>
        </is>
      </c>
      <c r="D2591" t="inlineStr">
        <is>
          <t>Úc</t>
        </is>
      </c>
      <c r="E2591" t="inlineStr">
        <is>
          <t>Nhạc, phim, sách nói</t>
        </is>
      </c>
      <c r="F2591" t="n">
        <v>343.98</v>
      </c>
      <c r="G2591" t="n">
        <v>0</v>
      </c>
    </row>
    <row r="2592">
      <c r="A2592" t="n">
        <v>201612</v>
      </c>
      <c r="B2592" t="n">
        <v>5</v>
      </c>
      <c r="C2592" t="inlineStr">
        <is>
          <t>POS</t>
        </is>
      </c>
      <c r="D2592" t="inlineStr">
        <is>
          <t>Úc</t>
        </is>
      </c>
      <c r="E2592" t="inlineStr">
        <is>
          <t>TV &amp; Video</t>
        </is>
      </c>
      <c r="F2592" t="n">
        <v>1564.2</v>
      </c>
      <c r="G2592" t="n">
        <v>0</v>
      </c>
    </row>
    <row r="2593">
      <c r="A2593" t="n">
        <v>201612</v>
      </c>
      <c r="B2593" t="n">
        <v>6</v>
      </c>
      <c r="C2593" t="inlineStr">
        <is>
          <t>POS</t>
        </is>
      </c>
      <c r="D2593" t="inlineStr">
        <is>
          <t>Úc</t>
        </is>
      </c>
      <c r="E2593" t="inlineStr">
        <is>
          <t>Máy ảnh</t>
        </is>
      </c>
      <c r="F2593" t="n">
        <v>2084.79</v>
      </c>
      <c r="G2593" t="n">
        <v>0</v>
      </c>
    </row>
    <row r="2594">
      <c r="A2594" t="n">
        <v>201612</v>
      </c>
      <c r="B2594" t="n">
        <v>6</v>
      </c>
      <c r="C2594" t="inlineStr">
        <is>
          <t>POS</t>
        </is>
      </c>
      <c r="D2594" t="inlineStr">
        <is>
          <t>Úc</t>
        </is>
      </c>
      <c r="E2594" t="inlineStr">
        <is>
          <t>Điện thoại</t>
        </is>
      </c>
      <c r="F2594" t="n">
        <v>2011.2</v>
      </c>
      <c r="G2594" t="n">
        <v>0</v>
      </c>
    </row>
    <row r="2595">
      <c r="A2595" t="n">
        <v>201612</v>
      </c>
      <c r="B2595" t="n">
        <v>6</v>
      </c>
      <c r="C2595" t="inlineStr">
        <is>
          <t>POS</t>
        </is>
      </c>
      <c r="D2595" t="inlineStr">
        <is>
          <t>Úc</t>
        </is>
      </c>
      <c r="E2595" t="inlineStr">
        <is>
          <t>Máy tính</t>
        </is>
      </c>
      <c r="F2595" t="n">
        <v>7402.55</v>
      </c>
      <c r="G2595" t="n">
        <v>1349.73</v>
      </c>
    </row>
    <row r="2596">
      <c r="A2596" t="n">
        <v>201612</v>
      </c>
      <c r="B2596" t="n">
        <v>6</v>
      </c>
      <c r="C2596" t="inlineStr">
        <is>
          <t>POS</t>
        </is>
      </c>
      <c r="D2596" t="inlineStr">
        <is>
          <t>Úc</t>
        </is>
      </c>
      <c r="E2596" t="inlineStr">
        <is>
          <t>Game &amp; Đồ chơi</t>
        </is>
      </c>
      <c r="F2596" t="n">
        <v>43</v>
      </c>
      <c r="G2596" t="n">
        <v>0</v>
      </c>
    </row>
    <row r="2597">
      <c r="A2597" t="n">
        <v>201612</v>
      </c>
      <c r="B2597" t="n">
        <v>6</v>
      </c>
      <c r="C2597" t="inlineStr">
        <is>
          <t>POS</t>
        </is>
      </c>
      <c r="D2597" t="inlineStr">
        <is>
          <t>Úc</t>
        </is>
      </c>
      <c r="E2597" t="inlineStr">
        <is>
          <t>Gia dụng</t>
        </is>
      </c>
      <c r="F2597" t="n">
        <v>1199.96</v>
      </c>
      <c r="G2597" t="n">
        <v>0</v>
      </c>
    </row>
    <row r="2598">
      <c r="A2598" t="n">
        <v>201612</v>
      </c>
      <c r="B2598" t="n">
        <v>6</v>
      </c>
      <c r="C2598" t="inlineStr">
        <is>
          <t>POS</t>
        </is>
      </c>
      <c r="D2598" t="inlineStr">
        <is>
          <t>Úc</t>
        </is>
      </c>
      <c r="E2598" t="inlineStr">
        <is>
          <t>TV &amp; Video</t>
        </is>
      </c>
      <c r="F2598" t="n">
        <v>484.2</v>
      </c>
      <c r="G2598" t="n">
        <v>0</v>
      </c>
    </row>
    <row r="2599">
      <c r="A2599" t="n">
        <v>201612</v>
      </c>
      <c r="B2599" t="n">
        <v>8</v>
      </c>
      <c r="C2599" t="inlineStr">
        <is>
          <t>POS</t>
        </is>
      </c>
      <c r="D2599" t="inlineStr">
        <is>
          <t>Canada</t>
        </is>
      </c>
      <c r="E2599" t="inlineStr">
        <is>
          <t>Âm thanh</t>
        </is>
      </c>
      <c r="F2599" t="n">
        <v>108</v>
      </c>
      <c r="G2599" t="n">
        <v>0</v>
      </c>
    </row>
    <row r="2600">
      <c r="A2600" t="n">
        <v>201612</v>
      </c>
      <c r="B2600" t="n">
        <v>8</v>
      </c>
      <c r="C2600" t="inlineStr">
        <is>
          <t>POS</t>
        </is>
      </c>
      <c r="D2600" t="inlineStr">
        <is>
          <t>Canada</t>
        </is>
      </c>
      <c r="E2600" t="inlineStr">
        <is>
          <t>Máy ảnh</t>
        </is>
      </c>
      <c r="F2600" t="n">
        <v>1968</v>
      </c>
      <c r="G2600" t="n">
        <v>0</v>
      </c>
    </row>
    <row r="2601">
      <c r="A2601" t="n">
        <v>201612</v>
      </c>
      <c r="B2601" t="n">
        <v>8</v>
      </c>
      <c r="C2601" t="inlineStr">
        <is>
          <t>POS</t>
        </is>
      </c>
      <c r="D2601" t="inlineStr">
        <is>
          <t>Canada</t>
        </is>
      </c>
      <c r="E2601" t="inlineStr">
        <is>
          <t>Game &amp; Đồ chơi</t>
        </is>
      </c>
      <c r="F2601" t="n">
        <v>68</v>
      </c>
      <c r="G2601" t="n">
        <v>0</v>
      </c>
    </row>
    <row r="2602">
      <c r="A2602" t="n">
        <v>201612</v>
      </c>
      <c r="B2602" t="n">
        <v>8</v>
      </c>
      <c r="C2602" t="inlineStr">
        <is>
          <t>POS</t>
        </is>
      </c>
      <c r="D2602" t="inlineStr">
        <is>
          <t>Canada</t>
        </is>
      </c>
      <c r="E2602" t="inlineStr">
        <is>
          <t>Gia dụng</t>
        </is>
      </c>
      <c r="F2602" t="n">
        <v>5633.99</v>
      </c>
      <c r="G2602" t="n">
        <v>179.99</v>
      </c>
    </row>
    <row r="2603">
      <c r="A2603" t="n">
        <v>201612</v>
      </c>
      <c r="B2603" t="n">
        <v>8</v>
      </c>
      <c r="C2603" t="inlineStr">
        <is>
          <t>POS</t>
        </is>
      </c>
      <c r="D2603" t="inlineStr">
        <is>
          <t>Canada</t>
        </is>
      </c>
      <c r="E2603" t="inlineStr">
        <is>
          <t>TV &amp; Video</t>
        </is>
      </c>
      <c r="F2603" t="n">
        <v>10312.05</v>
      </c>
      <c r="G2603" t="n">
        <v>0</v>
      </c>
    </row>
    <row r="2604">
      <c r="A2604" t="n">
        <v>201612</v>
      </c>
      <c r="B2604" t="n">
        <v>9</v>
      </c>
      <c r="C2604" t="inlineStr">
        <is>
          <t>POS</t>
        </is>
      </c>
      <c r="D2604" t="inlineStr">
        <is>
          <t>Canada</t>
        </is>
      </c>
      <c r="E2604" t="inlineStr">
        <is>
          <t>Điện thoại</t>
        </is>
      </c>
      <c r="F2604" t="n">
        <v>576.99</v>
      </c>
      <c r="G2604" t="n">
        <v>0</v>
      </c>
    </row>
    <row r="2605">
      <c r="A2605" t="n">
        <v>201612</v>
      </c>
      <c r="B2605" t="n">
        <v>9</v>
      </c>
      <c r="C2605" t="inlineStr">
        <is>
          <t>POS</t>
        </is>
      </c>
      <c r="D2605" t="inlineStr">
        <is>
          <t>Canada</t>
        </is>
      </c>
      <c r="E2605" t="inlineStr">
        <is>
          <t>Máy tính</t>
        </is>
      </c>
      <c r="F2605" t="n">
        <v>3344.4</v>
      </c>
      <c r="G2605" t="n">
        <v>0</v>
      </c>
    </row>
    <row r="2606">
      <c r="A2606" t="n">
        <v>201612</v>
      </c>
      <c r="B2606" t="n">
        <v>9</v>
      </c>
      <c r="C2606" t="inlineStr">
        <is>
          <t>POS</t>
        </is>
      </c>
      <c r="D2606" t="inlineStr">
        <is>
          <t>Canada</t>
        </is>
      </c>
      <c r="E2606" t="inlineStr">
        <is>
          <t>Game &amp; Đồ chơi</t>
        </is>
      </c>
      <c r="F2606" t="n">
        <v>44.89</v>
      </c>
      <c r="G2606" t="n">
        <v>0</v>
      </c>
    </row>
    <row r="2607">
      <c r="A2607" t="n">
        <v>201612</v>
      </c>
      <c r="B2607" t="n">
        <v>9</v>
      </c>
      <c r="C2607" t="inlineStr">
        <is>
          <t>POS</t>
        </is>
      </c>
      <c r="D2607" t="inlineStr">
        <is>
          <t>Canada</t>
        </is>
      </c>
      <c r="E2607" t="inlineStr">
        <is>
          <t>Nhạc, phim, sách nói</t>
        </is>
      </c>
      <c r="F2607" t="n">
        <v>541.34</v>
      </c>
      <c r="G2607" t="n">
        <v>0</v>
      </c>
    </row>
    <row r="2608">
      <c r="A2608" t="n">
        <v>201612</v>
      </c>
      <c r="B2608" t="n">
        <v>9</v>
      </c>
      <c r="C2608" t="inlineStr">
        <is>
          <t>POS</t>
        </is>
      </c>
      <c r="D2608" t="inlineStr">
        <is>
          <t>Canada</t>
        </is>
      </c>
      <c r="E2608" t="inlineStr">
        <is>
          <t>TV &amp; Video</t>
        </is>
      </c>
      <c r="F2608" t="n">
        <v>3792.37</v>
      </c>
      <c r="G2608" t="n">
        <v>0</v>
      </c>
    </row>
    <row r="2609">
      <c r="A2609" t="n">
        <v>201612</v>
      </c>
      <c r="B2609" t="n">
        <v>10</v>
      </c>
      <c r="C2609" t="inlineStr">
        <is>
          <t>POS</t>
        </is>
      </c>
      <c r="D2609" t="inlineStr">
        <is>
          <t>Canada</t>
        </is>
      </c>
      <c r="E2609" t="inlineStr">
        <is>
          <t>Âm thanh</t>
        </is>
      </c>
      <c r="F2609" t="n">
        <v>134.8</v>
      </c>
      <c r="G2609" t="n">
        <v>0</v>
      </c>
    </row>
    <row r="2610">
      <c r="A2610" t="n">
        <v>201612</v>
      </c>
      <c r="B2610" t="n">
        <v>10</v>
      </c>
      <c r="C2610" t="inlineStr">
        <is>
          <t>POS</t>
        </is>
      </c>
      <c r="D2610" t="inlineStr">
        <is>
          <t>Canada</t>
        </is>
      </c>
      <c r="E2610" t="inlineStr">
        <is>
          <t>Máy ảnh</t>
        </is>
      </c>
      <c r="F2610" t="n">
        <v>6065</v>
      </c>
      <c r="G2610" t="n">
        <v>0</v>
      </c>
    </row>
    <row r="2611">
      <c r="A2611" t="n">
        <v>201612</v>
      </c>
      <c r="B2611" t="n">
        <v>10</v>
      </c>
      <c r="C2611" t="inlineStr">
        <is>
          <t>POS</t>
        </is>
      </c>
      <c r="D2611" t="inlineStr">
        <is>
          <t>Canada</t>
        </is>
      </c>
      <c r="E2611" t="inlineStr">
        <is>
          <t>Điện thoại</t>
        </is>
      </c>
      <c r="F2611" t="n">
        <v>398</v>
      </c>
      <c r="G2611" t="n">
        <v>0</v>
      </c>
    </row>
    <row r="2612">
      <c r="A2612" t="n">
        <v>201612</v>
      </c>
      <c r="B2612" t="n">
        <v>10</v>
      </c>
      <c r="C2612" t="inlineStr">
        <is>
          <t>POS</t>
        </is>
      </c>
      <c r="D2612" t="inlineStr">
        <is>
          <t>Canada</t>
        </is>
      </c>
      <c r="E2612" t="inlineStr">
        <is>
          <t>Máy tính</t>
        </is>
      </c>
      <c r="F2612" t="n">
        <v>1015.84</v>
      </c>
      <c r="G2612" t="n">
        <v>0</v>
      </c>
    </row>
    <row r="2613">
      <c r="A2613" t="n">
        <v>201612</v>
      </c>
      <c r="B2613" t="n">
        <v>10</v>
      </c>
      <c r="C2613" t="inlineStr">
        <is>
          <t>POS</t>
        </is>
      </c>
      <c r="D2613" t="inlineStr">
        <is>
          <t>Canada</t>
        </is>
      </c>
      <c r="E2613" t="inlineStr">
        <is>
          <t>Game &amp; Đồ chơi</t>
        </is>
      </c>
      <c r="F2613" t="n">
        <v>275.35</v>
      </c>
      <c r="G2613" t="n">
        <v>0</v>
      </c>
    </row>
    <row r="2614">
      <c r="A2614" t="n">
        <v>201612</v>
      </c>
      <c r="B2614" t="n">
        <v>10</v>
      </c>
      <c r="C2614" t="inlineStr">
        <is>
          <t>POS</t>
        </is>
      </c>
      <c r="D2614" t="inlineStr">
        <is>
          <t>Canada</t>
        </is>
      </c>
      <c r="E2614" t="inlineStr">
        <is>
          <t>Gia dụng</t>
        </is>
      </c>
      <c r="F2614" t="n">
        <v>6773.69</v>
      </c>
      <c r="G2614" t="n">
        <v>0</v>
      </c>
    </row>
    <row r="2615">
      <c r="A2615" t="n">
        <v>201612</v>
      </c>
      <c r="B2615" t="n">
        <v>10</v>
      </c>
      <c r="C2615" t="inlineStr">
        <is>
          <t>POS</t>
        </is>
      </c>
      <c r="D2615" t="inlineStr">
        <is>
          <t>Canada</t>
        </is>
      </c>
      <c r="E2615" t="inlineStr">
        <is>
          <t>Nhạc, phim, sách nói</t>
        </is>
      </c>
      <c r="F2615" t="n">
        <v>799.95</v>
      </c>
      <c r="G2615" t="n">
        <v>0</v>
      </c>
    </row>
    <row r="2616">
      <c r="A2616" t="n">
        <v>201612</v>
      </c>
      <c r="B2616" t="n">
        <v>10</v>
      </c>
      <c r="C2616" t="inlineStr">
        <is>
          <t>POS</t>
        </is>
      </c>
      <c r="D2616" t="inlineStr">
        <is>
          <t>Canada</t>
        </is>
      </c>
      <c r="E2616" t="inlineStr">
        <is>
          <t>TV &amp; Video</t>
        </is>
      </c>
      <c r="F2616" t="n">
        <v>2404.17</v>
      </c>
      <c r="G2616" t="n">
        <v>0</v>
      </c>
    </row>
    <row r="2617">
      <c r="A2617" t="n">
        <v>201612</v>
      </c>
      <c r="B2617" t="n">
        <v>13</v>
      </c>
      <c r="C2617" t="inlineStr">
        <is>
          <t>POS</t>
        </is>
      </c>
      <c r="D2617" t="inlineStr">
        <is>
          <t>Pháp</t>
        </is>
      </c>
      <c r="E2617" t="inlineStr">
        <is>
          <t>Máy ảnh</t>
        </is>
      </c>
      <c r="F2617" t="n">
        <v>1567.6</v>
      </c>
      <c r="G2617" t="n">
        <v>0</v>
      </c>
    </row>
    <row r="2618">
      <c r="A2618" t="n">
        <v>201612</v>
      </c>
      <c r="B2618" t="n">
        <v>13</v>
      </c>
      <c r="C2618" t="inlineStr">
        <is>
          <t>POS</t>
        </is>
      </c>
      <c r="D2618" t="inlineStr">
        <is>
          <t>Pháp</t>
        </is>
      </c>
      <c r="E2618" t="inlineStr">
        <is>
          <t>Điện thoại</t>
        </is>
      </c>
      <c r="F2618" t="n">
        <v>8.119999999999999</v>
      </c>
      <c r="G2618" t="n">
        <v>0</v>
      </c>
    </row>
    <row r="2619">
      <c r="A2619" t="n">
        <v>201612</v>
      </c>
      <c r="B2619" t="n">
        <v>13</v>
      </c>
      <c r="C2619" t="inlineStr">
        <is>
          <t>POS</t>
        </is>
      </c>
      <c r="D2619" t="inlineStr">
        <is>
          <t>Pháp</t>
        </is>
      </c>
      <c r="E2619" t="inlineStr">
        <is>
          <t>Nhạc, phim, sách nói</t>
        </is>
      </c>
      <c r="F2619" t="n">
        <v>299.95</v>
      </c>
      <c r="G2619" t="n">
        <v>0</v>
      </c>
    </row>
    <row r="2620">
      <c r="A2620" t="n">
        <v>201612</v>
      </c>
      <c r="B2620" t="n">
        <v>14</v>
      </c>
      <c r="C2620" t="inlineStr">
        <is>
          <t>POS</t>
        </is>
      </c>
      <c r="D2620" t="inlineStr">
        <is>
          <t>Pháp</t>
        </is>
      </c>
      <c r="E2620" t="inlineStr">
        <is>
          <t>Âm thanh</t>
        </is>
      </c>
      <c r="F2620" t="n">
        <v>548.96</v>
      </c>
      <c r="G2620" t="n">
        <v>0</v>
      </c>
    </row>
    <row r="2621">
      <c r="A2621" t="n">
        <v>201612</v>
      </c>
      <c r="B2621" t="n">
        <v>14</v>
      </c>
      <c r="C2621" t="inlineStr">
        <is>
          <t>POS</t>
        </is>
      </c>
      <c r="D2621" t="inlineStr">
        <is>
          <t>Pháp</t>
        </is>
      </c>
      <c r="E2621" t="inlineStr">
        <is>
          <t>Máy ảnh</t>
        </is>
      </c>
      <c r="F2621" t="n">
        <v>936</v>
      </c>
      <c r="G2621" t="n">
        <v>0</v>
      </c>
    </row>
    <row r="2622">
      <c r="A2622" t="n">
        <v>201612</v>
      </c>
      <c r="B2622" t="n">
        <v>14</v>
      </c>
      <c r="C2622" t="inlineStr">
        <is>
          <t>POS</t>
        </is>
      </c>
      <c r="D2622" t="inlineStr">
        <is>
          <t>Pháp</t>
        </is>
      </c>
      <c r="E2622" t="inlineStr">
        <is>
          <t>Điện thoại</t>
        </is>
      </c>
      <c r="F2622" t="n">
        <v>807</v>
      </c>
      <c r="G2622" t="n">
        <v>0</v>
      </c>
    </row>
    <row r="2623">
      <c r="A2623" t="n">
        <v>201612</v>
      </c>
      <c r="B2623" t="n">
        <v>14</v>
      </c>
      <c r="C2623" t="inlineStr">
        <is>
          <t>POS</t>
        </is>
      </c>
      <c r="D2623" t="inlineStr">
        <is>
          <t>Pháp</t>
        </is>
      </c>
      <c r="E2623" t="inlineStr">
        <is>
          <t>Máy tính</t>
        </is>
      </c>
      <c r="F2623" t="n">
        <v>1198</v>
      </c>
      <c r="G2623" t="n">
        <v>0</v>
      </c>
    </row>
    <row r="2624">
      <c r="A2624" t="n">
        <v>201612</v>
      </c>
      <c r="B2624" t="n">
        <v>14</v>
      </c>
      <c r="C2624" t="inlineStr">
        <is>
          <t>POS</t>
        </is>
      </c>
      <c r="D2624" t="inlineStr">
        <is>
          <t>Pháp</t>
        </is>
      </c>
      <c r="E2624" t="inlineStr">
        <is>
          <t>Nhạc, phim, sách nói</t>
        </is>
      </c>
      <c r="F2624" t="n">
        <v>657</v>
      </c>
      <c r="G2624" t="n">
        <v>0</v>
      </c>
    </row>
    <row r="2625">
      <c r="A2625" t="n">
        <v>201612</v>
      </c>
      <c r="B2625" t="n">
        <v>15</v>
      </c>
      <c r="C2625" t="inlineStr">
        <is>
          <t>POS</t>
        </is>
      </c>
      <c r="D2625" t="inlineStr">
        <is>
          <t>Pháp</t>
        </is>
      </c>
      <c r="E2625" t="inlineStr">
        <is>
          <t>Gia dụng</t>
        </is>
      </c>
      <c r="F2625" t="n">
        <v>419.97</v>
      </c>
      <c r="G2625" t="n">
        <v>0</v>
      </c>
    </row>
    <row r="2626">
      <c r="A2626" t="n">
        <v>201612</v>
      </c>
      <c r="B2626" t="n">
        <v>15</v>
      </c>
      <c r="C2626" t="inlineStr">
        <is>
          <t>POS</t>
        </is>
      </c>
      <c r="D2626" t="inlineStr">
        <is>
          <t>Pháp</t>
        </is>
      </c>
      <c r="E2626" t="inlineStr">
        <is>
          <t>Nhạc, phim, sách nói</t>
        </is>
      </c>
      <c r="F2626" t="n">
        <v>91.56</v>
      </c>
      <c r="G2626" t="n">
        <v>0</v>
      </c>
    </row>
    <row r="2627">
      <c r="A2627" t="n">
        <v>201612</v>
      </c>
      <c r="B2627" t="n">
        <v>18</v>
      </c>
      <c r="C2627" t="inlineStr">
        <is>
          <t>POS</t>
        </is>
      </c>
      <c r="D2627" t="inlineStr">
        <is>
          <t>Pháp</t>
        </is>
      </c>
      <c r="E2627" t="inlineStr">
        <is>
          <t>Gia dụng</t>
        </is>
      </c>
      <c r="F2627" t="n">
        <v>3164</v>
      </c>
      <c r="G2627" t="n">
        <v>0</v>
      </c>
    </row>
    <row r="2628">
      <c r="A2628" t="n">
        <v>201612</v>
      </c>
      <c r="B2628" t="n">
        <v>18</v>
      </c>
      <c r="C2628" t="inlineStr">
        <is>
          <t>POS</t>
        </is>
      </c>
      <c r="D2628" t="inlineStr">
        <is>
          <t>Pháp</t>
        </is>
      </c>
      <c r="E2628" t="inlineStr">
        <is>
          <t>Nhạc, phim, sách nói</t>
        </is>
      </c>
      <c r="F2628" t="n">
        <v>1419.93</v>
      </c>
      <c r="G2628" t="n">
        <v>0</v>
      </c>
    </row>
    <row r="2629">
      <c r="A2629" t="n">
        <v>201612</v>
      </c>
      <c r="B2629" t="n">
        <v>19</v>
      </c>
      <c r="C2629" t="inlineStr">
        <is>
          <t>POS</t>
        </is>
      </c>
      <c r="D2629" t="inlineStr">
        <is>
          <t>Đức</t>
        </is>
      </c>
      <c r="E2629" t="inlineStr">
        <is>
          <t>Máy ảnh</t>
        </is>
      </c>
      <c r="F2629" t="n">
        <v>2413</v>
      </c>
      <c r="G2629" t="n">
        <v>1845</v>
      </c>
    </row>
    <row r="2630">
      <c r="A2630" t="n">
        <v>201612</v>
      </c>
      <c r="B2630" t="n">
        <v>19</v>
      </c>
      <c r="C2630" t="inlineStr">
        <is>
          <t>POS</t>
        </is>
      </c>
      <c r="D2630" t="inlineStr">
        <is>
          <t>Đức</t>
        </is>
      </c>
      <c r="E2630" t="inlineStr">
        <is>
          <t>Điện thoại</t>
        </is>
      </c>
      <c r="F2630" t="n">
        <v>2310</v>
      </c>
      <c r="G2630" t="n">
        <v>0</v>
      </c>
    </row>
    <row r="2631">
      <c r="A2631" t="n">
        <v>201612</v>
      </c>
      <c r="B2631" t="n">
        <v>19</v>
      </c>
      <c r="C2631" t="inlineStr">
        <is>
          <t>POS</t>
        </is>
      </c>
      <c r="D2631" t="inlineStr">
        <is>
          <t>Đức</t>
        </is>
      </c>
      <c r="E2631" t="inlineStr">
        <is>
          <t>Máy tính</t>
        </is>
      </c>
      <c r="F2631" t="n">
        <v>9422.82</v>
      </c>
      <c r="G2631" t="n">
        <v>0</v>
      </c>
    </row>
    <row r="2632">
      <c r="A2632" t="n">
        <v>201612</v>
      </c>
      <c r="B2632" t="n">
        <v>19</v>
      </c>
      <c r="C2632" t="inlineStr">
        <is>
          <t>POS</t>
        </is>
      </c>
      <c r="D2632" t="inlineStr">
        <is>
          <t>Đức</t>
        </is>
      </c>
      <c r="E2632" t="inlineStr">
        <is>
          <t>Game &amp; Đồ chơi</t>
        </is>
      </c>
      <c r="F2632" t="n">
        <v>137.96</v>
      </c>
      <c r="G2632" t="n">
        <v>0</v>
      </c>
    </row>
    <row r="2633">
      <c r="A2633" t="n">
        <v>201612</v>
      </c>
      <c r="B2633" t="n">
        <v>19</v>
      </c>
      <c r="C2633" t="inlineStr">
        <is>
          <t>POS</t>
        </is>
      </c>
      <c r="D2633" t="inlineStr">
        <is>
          <t>Đức</t>
        </is>
      </c>
      <c r="E2633" t="inlineStr">
        <is>
          <t>Gia dụng</t>
        </is>
      </c>
      <c r="F2633" t="n">
        <v>4420.42</v>
      </c>
      <c r="G2633" t="n">
        <v>0</v>
      </c>
    </row>
    <row r="2634">
      <c r="A2634" t="n">
        <v>201612</v>
      </c>
      <c r="B2634" t="n">
        <v>19</v>
      </c>
      <c r="C2634" t="inlineStr">
        <is>
          <t>POS</t>
        </is>
      </c>
      <c r="D2634" t="inlineStr">
        <is>
          <t>Đức</t>
        </is>
      </c>
      <c r="E2634" t="inlineStr">
        <is>
          <t>Nhạc, phim, sách nói</t>
        </is>
      </c>
      <c r="F2634" t="n">
        <v>653.85</v>
      </c>
      <c r="G2634" t="n">
        <v>0</v>
      </c>
    </row>
    <row r="2635">
      <c r="A2635" t="n">
        <v>201612</v>
      </c>
      <c r="B2635" t="n">
        <v>19</v>
      </c>
      <c r="C2635" t="inlineStr">
        <is>
          <t>POS</t>
        </is>
      </c>
      <c r="D2635" t="inlineStr">
        <is>
          <t>Đức</t>
        </is>
      </c>
      <c r="E2635" t="inlineStr">
        <is>
          <t>TV &amp; Video</t>
        </is>
      </c>
      <c r="F2635" t="n">
        <v>1076</v>
      </c>
      <c r="G2635" t="n">
        <v>0</v>
      </c>
    </row>
    <row r="2636">
      <c r="A2636" t="n">
        <v>201612</v>
      </c>
      <c r="B2636" t="n">
        <v>20</v>
      </c>
      <c r="C2636" t="inlineStr">
        <is>
          <t>POS</t>
        </is>
      </c>
      <c r="D2636" t="inlineStr">
        <is>
          <t>Đức</t>
        </is>
      </c>
      <c r="E2636" t="inlineStr">
        <is>
          <t>Âm thanh</t>
        </is>
      </c>
      <c r="F2636" t="n">
        <v>1509.91</v>
      </c>
      <c r="G2636" t="n">
        <v>0</v>
      </c>
    </row>
    <row r="2637">
      <c r="A2637" t="n">
        <v>201612</v>
      </c>
      <c r="B2637" t="n">
        <v>20</v>
      </c>
      <c r="C2637" t="inlineStr">
        <is>
          <t>POS</t>
        </is>
      </c>
      <c r="D2637" t="inlineStr">
        <is>
          <t>Đức</t>
        </is>
      </c>
      <c r="E2637" t="inlineStr">
        <is>
          <t>Điện thoại</t>
        </is>
      </c>
      <c r="F2637" t="n">
        <v>543.92</v>
      </c>
      <c r="G2637" t="n">
        <v>0</v>
      </c>
    </row>
    <row r="2638">
      <c r="A2638" t="n">
        <v>201612</v>
      </c>
      <c r="B2638" t="n">
        <v>20</v>
      </c>
      <c r="C2638" t="inlineStr">
        <is>
          <t>POS</t>
        </is>
      </c>
      <c r="D2638" t="inlineStr">
        <is>
          <t>Đức</t>
        </is>
      </c>
      <c r="E2638" t="inlineStr">
        <is>
          <t>Máy tính</t>
        </is>
      </c>
      <c r="F2638" t="n">
        <v>6792.05</v>
      </c>
      <c r="G2638" t="n">
        <v>0</v>
      </c>
    </row>
    <row r="2639">
      <c r="A2639" t="n">
        <v>201612</v>
      </c>
      <c r="B2639" t="n">
        <v>20</v>
      </c>
      <c r="C2639" t="inlineStr">
        <is>
          <t>POS</t>
        </is>
      </c>
      <c r="D2639" t="inlineStr">
        <is>
          <t>Đức</t>
        </is>
      </c>
      <c r="E2639" t="inlineStr">
        <is>
          <t>Gia dụng</t>
        </is>
      </c>
      <c r="F2639" t="n">
        <v>1553.85</v>
      </c>
      <c r="G2639" t="n">
        <v>0</v>
      </c>
    </row>
    <row r="2640">
      <c r="A2640" t="n">
        <v>201612</v>
      </c>
      <c r="B2640" t="n">
        <v>20</v>
      </c>
      <c r="C2640" t="inlineStr">
        <is>
          <t>POS</t>
        </is>
      </c>
      <c r="D2640" t="inlineStr">
        <is>
          <t>Đức</t>
        </is>
      </c>
      <c r="E2640" t="inlineStr">
        <is>
          <t>Nhạc, phim, sách nói</t>
        </is>
      </c>
      <c r="F2640" t="n">
        <v>719.96</v>
      </c>
      <c r="G2640" t="n">
        <v>0</v>
      </c>
    </row>
    <row r="2641">
      <c r="A2641" t="n">
        <v>201612</v>
      </c>
      <c r="B2641" t="n">
        <v>22</v>
      </c>
      <c r="C2641" t="inlineStr">
        <is>
          <t>POS</t>
        </is>
      </c>
      <c r="D2641" t="inlineStr">
        <is>
          <t>Đức</t>
        </is>
      </c>
      <c r="E2641" t="inlineStr">
        <is>
          <t>Âm thanh</t>
        </is>
      </c>
      <c r="F2641" t="n">
        <v>599.9299999999999</v>
      </c>
      <c r="G2641" t="n">
        <v>0</v>
      </c>
    </row>
    <row r="2642">
      <c r="A2642" t="n">
        <v>201612</v>
      </c>
      <c r="B2642" t="n">
        <v>22</v>
      </c>
      <c r="C2642" t="inlineStr">
        <is>
          <t>POS</t>
        </is>
      </c>
      <c r="D2642" t="inlineStr">
        <is>
          <t>Đức</t>
        </is>
      </c>
      <c r="E2642" t="inlineStr">
        <is>
          <t>Máy ảnh</t>
        </is>
      </c>
      <c r="F2642" t="n">
        <v>1400.05</v>
      </c>
      <c r="G2642" t="n">
        <v>0</v>
      </c>
    </row>
    <row r="2643">
      <c r="A2643" t="n">
        <v>201612</v>
      </c>
      <c r="B2643" t="n">
        <v>22</v>
      </c>
      <c r="C2643" t="inlineStr">
        <is>
          <t>POS</t>
        </is>
      </c>
      <c r="D2643" t="inlineStr">
        <is>
          <t>Đức</t>
        </is>
      </c>
      <c r="E2643" t="inlineStr">
        <is>
          <t>Điện thoại</t>
        </is>
      </c>
      <c r="F2643" t="n">
        <v>26.98</v>
      </c>
      <c r="G2643" t="n">
        <v>0</v>
      </c>
    </row>
    <row r="2644">
      <c r="A2644" t="n">
        <v>201612</v>
      </c>
      <c r="B2644" t="n">
        <v>22</v>
      </c>
      <c r="C2644" t="inlineStr">
        <is>
          <t>POS</t>
        </is>
      </c>
      <c r="D2644" t="inlineStr">
        <is>
          <t>Đức</t>
        </is>
      </c>
      <c r="E2644" t="inlineStr">
        <is>
          <t>Máy tính</t>
        </is>
      </c>
      <c r="F2644" t="n">
        <v>815.2</v>
      </c>
      <c r="G2644" t="n">
        <v>0</v>
      </c>
    </row>
    <row r="2645">
      <c r="A2645" t="n">
        <v>201612</v>
      </c>
      <c r="B2645" t="n">
        <v>22</v>
      </c>
      <c r="C2645" t="inlineStr">
        <is>
          <t>POS</t>
        </is>
      </c>
      <c r="D2645" t="inlineStr">
        <is>
          <t>Đức</t>
        </is>
      </c>
      <c r="E2645" t="inlineStr">
        <is>
          <t>Game &amp; Đồ chơi</t>
        </is>
      </c>
      <c r="F2645" t="n">
        <v>283.2</v>
      </c>
      <c r="G2645" t="n">
        <v>0</v>
      </c>
    </row>
    <row r="2646">
      <c r="A2646" t="n">
        <v>201612</v>
      </c>
      <c r="B2646" t="n">
        <v>22</v>
      </c>
      <c r="C2646" t="inlineStr">
        <is>
          <t>POS</t>
        </is>
      </c>
      <c r="D2646" t="inlineStr">
        <is>
          <t>Đức</t>
        </is>
      </c>
      <c r="E2646" t="inlineStr">
        <is>
          <t>Gia dụng</t>
        </is>
      </c>
      <c r="F2646" t="n">
        <v>7932.26</v>
      </c>
      <c r="G2646" t="n">
        <v>0</v>
      </c>
    </row>
    <row r="2647">
      <c r="A2647" t="n">
        <v>201612</v>
      </c>
      <c r="B2647" t="n">
        <v>22</v>
      </c>
      <c r="C2647" t="inlineStr">
        <is>
          <t>POS</t>
        </is>
      </c>
      <c r="D2647" t="inlineStr">
        <is>
          <t>Đức</t>
        </is>
      </c>
      <c r="E2647" t="inlineStr">
        <is>
          <t>Nhạc, phim, sách nói</t>
        </is>
      </c>
      <c r="F2647" t="n">
        <v>433.55</v>
      </c>
      <c r="G2647" t="n">
        <v>0</v>
      </c>
    </row>
    <row r="2648">
      <c r="A2648" t="n">
        <v>201612</v>
      </c>
      <c r="B2648" t="n">
        <v>23</v>
      </c>
      <c r="C2648" t="inlineStr">
        <is>
          <t>POS</t>
        </is>
      </c>
      <c r="D2648" t="inlineStr">
        <is>
          <t>Đức</t>
        </is>
      </c>
      <c r="E2648" t="inlineStr">
        <is>
          <t>Âm thanh</t>
        </is>
      </c>
      <c r="F2648" t="n">
        <v>360</v>
      </c>
      <c r="G2648" t="n">
        <v>0</v>
      </c>
    </row>
    <row r="2649">
      <c r="A2649" t="n">
        <v>201612</v>
      </c>
      <c r="B2649" t="n">
        <v>23</v>
      </c>
      <c r="C2649" t="inlineStr">
        <is>
          <t>POS</t>
        </is>
      </c>
      <c r="D2649" t="inlineStr">
        <is>
          <t>Đức</t>
        </is>
      </c>
      <c r="E2649" t="inlineStr">
        <is>
          <t>Máy ảnh</t>
        </is>
      </c>
      <c r="F2649" t="n">
        <v>1984.88</v>
      </c>
      <c r="G2649" t="n">
        <v>0</v>
      </c>
    </row>
    <row r="2650">
      <c r="A2650" t="n">
        <v>201612</v>
      </c>
      <c r="B2650" t="n">
        <v>23</v>
      </c>
      <c r="C2650" t="inlineStr">
        <is>
          <t>POS</t>
        </is>
      </c>
      <c r="D2650" t="inlineStr">
        <is>
          <t>Đức</t>
        </is>
      </c>
      <c r="E2650" t="inlineStr">
        <is>
          <t>Điện thoại</t>
        </is>
      </c>
      <c r="F2650" t="n">
        <v>423.22</v>
      </c>
      <c r="G2650" t="n">
        <v>0</v>
      </c>
    </row>
    <row r="2651">
      <c r="A2651" t="n">
        <v>201612</v>
      </c>
      <c r="B2651" t="n">
        <v>23</v>
      </c>
      <c r="C2651" t="inlineStr">
        <is>
          <t>POS</t>
        </is>
      </c>
      <c r="D2651" t="inlineStr">
        <is>
          <t>Đức</t>
        </is>
      </c>
      <c r="E2651" t="inlineStr">
        <is>
          <t>Máy tính</t>
        </is>
      </c>
      <c r="F2651" t="n">
        <v>5436</v>
      </c>
      <c r="G2651" t="n">
        <v>0</v>
      </c>
    </row>
    <row r="2652">
      <c r="A2652" t="n">
        <v>201612</v>
      </c>
      <c r="B2652" t="n">
        <v>23</v>
      </c>
      <c r="C2652" t="inlineStr">
        <is>
          <t>POS</t>
        </is>
      </c>
      <c r="D2652" t="inlineStr">
        <is>
          <t>Đức</t>
        </is>
      </c>
      <c r="E2652" t="inlineStr">
        <is>
          <t>Game &amp; Đồ chơi</t>
        </is>
      </c>
      <c r="F2652" t="n">
        <v>72.09</v>
      </c>
      <c r="G2652" t="n">
        <v>0</v>
      </c>
    </row>
    <row r="2653">
      <c r="A2653" t="n">
        <v>201612</v>
      </c>
      <c r="B2653" t="n">
        <v>23</v>
      </c>
      <c r="C2653" t="inlineStr">
        <is>
          <t>POS</t>
        </is>
      </c>
      <c r="D2653" t="inlineStr">
        <is>
          <t>Đức</t>
        </is>
      </c>
      <c r="E2653" t="inlineStr">
        <is>
          <t>Gia dụng</t>
        </is>
      </c>
      <c r="F2653" t="n">
        <v>5454.92</v>
      </c>
      <c r="G2653" t="n">
        <v>0</v>
      </c>
    </row>
    <row r="2654">
      <c r="A2654" t="n">
        <v>201612</v>
      </c>
      <c r="B2654" t="n">
        <v>23</v>
      </c>
      <c r="C2654" t="inlineStr">
        <is>
          <t>POS</t>
        </is>
      </c>
      <c r="D2654" t="inlineStr">
        <is>
          <t>Đức</t>
        </is>
      </c>
      <c r="E2654" t="inlineStr">
        <is>
          <t>Nhạc, phim, sách nói</t>
        </is>
      </c>
      <c r="F2654" t="n">
        <v>1995.64</v>
      </c>
      <c r="G2654" t="n">
        <v>0</v>
      </c>
    </row>
    <row r="2655">
      <c r="A2655" t="n">
        <v>201612</v>
      </c>
      <c r="B2655" t="n">
        <v>23</v>
      </c>
      <c r="C2655" t="inlineStr">
        <is>
          <t>POS</t>
        </is>
      </c>
      <c r="D2655" t="inlineStr">
        <is>
          <t>Đức</t>
        </is>
      </c>
      <c r="E2655" t="inlineStr">
        <is>
          <t>TV &amp; Video</t>
        </is>
      </c>
      <c r="F2655" t="n">
        <v>4695.3</v>
      </c>
      <c r="G2655" t="n">
        <v>0</v>
      </c>
    </row>
    <row r="2656">
      <c r="A2656" t="n">
        <v>201612</v>
      </c>
      <c r="B2656" t="n">
        <v>24</v>
      </c>
      <c r="C2656" t="inlineStr">
        <is>
          <t>POS</t>
        </is>
      </c>
      <c r="D2656" t="inlineStr">
        <is>
          <t>Đức</t>
        </is>
      </c>
      <c r="E2656" t="inlineStr">
        <is>
          <t>Âm thanh</t>
        </is>
      </c>
      <c r="F2656" t="n">
        <v>1724.88</v>
      </c>
      <c r="G2656" t="n">
        <v>0</v>
      </c>
    </row>
    <row r="2657">
      <c r="A2657" t="n">
        <v>201612</v>
      </c>
      <c r="B2657" t="n">
        <v>24</v>
      </c>
      <c r="C2657" t="inlineStr">
        <is>
          <t>POS</t>
        </is>
      </c>
      <c r="D2657" t="inlineStr">
        <is>
          <t>Đức</t>
        </is>
      </c>
      <c r="E2657" t="inlineStr">
        <is>
          <t>Máy ảnh</t>
        </is>
      </c>
      <c r="F2657" t="n">
        <v>534.6</v>
      </c>
      <c r="G2657" t="n">
        <v>0</v>
      </c>
    </row>
    <row r="2658">
      <c r="A2658" t="n">
        <v>201612</v>
      </c>
      <c r="B2658" t="n">
        <v>24</v>
      </c>
      <c r="C2658" t="inlineStr">
        <is>
          <t>POS</t>
        </is>
      </c>
      <c r="D2658" t="inlineStr">
        <is>
          <t>Đức</t>
        </is>
      </c>
      <c r="E2658" t="inlineStr">
        <is>
          <t>Điện thoại</t>
        </is>
      </c>
      <c r="F2658" t="n">
        <v>2587.2</v>
      </c>
      <c r="G2658" t="n">
        <v>0</v>
      </c>
    </row>
    <row r="2659">
      <c r="A2659" t="n">
        <v>201612</v>
      </c>
      <c r="B2659" t="n">
        <v>24</v>
      </c>
      <c r="C2659" t="inlineStr">
        <is>
          <t>POS</t>
        </is>
      </c>
      <c r="D2659" t="inlineStr">
        <is>
          <t>Đức</t>
        </is>
      </c>
      <c r="E2659" t="inlineStr">
        <is>
          <t>Máy tính</t>
        </is>
      </c>
      <c r="F2659" t="n">
        <v>768.85</v>
      </c>
      <c r="G2659" t="n">
        <v>0</v>
      </c>
    </row>
    <row r="2660">
      <c r="A2660" t="n">
        <v>201612</v>
      </c>
      <c r="B2660" t="n">
        <v>24</v>
      </c>
      <c r="C2660" t="inlineStr">
        <is>
          <t>POS</t>
        </is>
      </c>
      <c r="D2660" t="inlineStr">
        <is>
          <t>Đức</t>
        </is>
      </c>
      <c r="E2660" t="inlineStr">
        <is>
          <t>Game &amp; Đồ chơi</t>
        </is>
      </c>
      <c r="F2660" t="n">
        <v>251.57</v>
      </c>
      <c r="G2660" t="n">
        <v>0</v>
      </c>
    </row>
    <row r="2661">
      <c r="A2661" t="n">
        <v>201612</v>
      </c>
      <c r="B2661" t="n">
        <v>24</v>
      </c>
      <c r="C2661" t="inlineStr">
        <is>
          <t>POS</t>
        </is>
      </c>
      <c r="D2661" t="inlineStr">
        <is>
          <t>Đức</t>
        </is>
      </c>
      <c r="E2661" t="inlineStr">
        <is>
          <t>Gia dụng</t>
        </is>
      </c>
      <c r="F2661" t="n">
        <v>3626.91</v>
      </c>
      <c r="G2661" t="n">
        <v>0</v>
      </c>
    </row>
    <row r="2662">
      <c r="A2662" t="n">
        <v>201612</v>
      </c>
      <c r="B2662" t="n">
        <v>24</v>
      </c>
      <c r="C2662" t="inlineStr">
        <is>
          <t>POS</t>
        </is>
      </c>
      <c r="D2662" t="inlineStr">
        <is>
          <t>Đức</t>
        </is>
      </c>
      <c r="E2662" t="inlineStr">
        <is>
          <t>TV &amp; Video</t>
        </is>
      </c>
      <c r="F2662" t="n">
        <v>556.2</v>
      </c>
      <c r="G2662" t="n">
        <v>0</v>
      </c>
    </row>
    <row r="2663">
      <c r="A2663" t="n">
        <v>201612</v>
      </c>
      <c r="B2663" t="n">
        <v>27</v>
      </c>
      <c r="C2663" t="inlineStr">
        <is>
          <t>POS</t>
        </is>
      </c>
      <c r="D2663" t="inlineStr">
        <is>
          <t>Đức</t>
        </is>
      </c>
      <c r="E2663" t="inlineStr">
        <is>
          <t>Âm thanh</t>
        </is>
      </c>
      <c r="F2663" t="n">
        <v>1931.19</v>
      </c>
      <c r="G2663" t="n">
        <v>0</v>
      </c>
    </row>
    <row r="2664">
      <c r="A2664" t="n">
        <v>201612</v>
      </c>
      <c r="B2664" t="n">
        <v>27</v>
      </c>
      <c r="C2664" t="inlineStr">
        <is>
          <t>POS</t>
        </is>
      </c>
      <c r="D2664" t="inlineStr">
        <is>
          <t>Đức</t>
        </is>
      </c>
      <c r="E2664" t="inlineStr">
        <is>
          <t>Điện thoại</t>
        </is>
      </c>
      <c r="F2664" t="n">
        <v>772.83</v>
      </c>
      <c r="G2664" t="n">
        <v>0</v>
      </c>
    </row>
    <row r="2665">
      <c r="A2665" t="n">
        <v>201612</v>
      </c>
      <c r="B2665" t="n">
        <v>27</v>
      </c>
      <c r="C2665" t="inlineStr">
        <is>
          <t>POS</t>
        </is>
      </c>
      <c r="D2665" t="inlineStr">
        <is>
          <t>Đức</t>
        </is>
      </c>
      <c r="E2665" t="inlineStr">
        <is>
          <t>Máy tính</t>
        </is>
      </c>
      <c r="F2665" t="n">
        <v>2202.3</v>
      </c>
      <c r="G2665" t="n">
        <v>0</v>
      </c>
    </row>
    <row r="2666">
      <c r="A2666" t="n">
        <v>201612</v>
      </c>
      <c r="B2666" t="n">
        <v>27</v>
      </c>
      <c r="C2666" t="inlineStr">
        <is>
          <t>POS</t>
        </is>
      </c>
      <c r="D2666" t="inlineStr">
        <is>
          <t>Đức</t>
        </is>
      </c>
      <c r="E2666" t="inlineStr">
        <is>
          <t>Game &amp; Đồ chơi</t>
        </is>
      </c>
      <c r="F2666" t="n">
        <v>339.69</v>
      </c>
      <c r="G2666" t="n">
        <v>0</v>
      </c>
    </row>
    <row r="2667">
      <c r="A2667" t="n">
        <v>201612</v>
      </c>
      <c r="B2667" t="n">
        <v>27</v>
      </c>
      <c r="C2667" t="inlineStr">
        <is>
          <t>POS</t>
        </is>
      </c>
      <c r="D2667" t="inlineStr">
        <is>
          <t>Đức</t>
        </is>
      </c>
      <c r="E2667" t="inlineStr">
        <is>
          <t>Gia dụng</t>
        </is>
      </c>
      <c r="F2667" t="n">
        <v>6524.93</v>
      </c>
      <c r="G2667" t="n">
        <v>0</v>
      </c>
    </row>
    <row r="2668">
      <c r="A2668" t="n">
        <v>201612</v>
      </c>
      <c r="B2668" t="n">
        <v>27</v>
      </c>
      <c r="C2668" t="inlineStr">
        <is>
          <t>POS</t>
        </is>
      </c>
      <c r="D2668" t="inlineStr">
        <is>
          <t>Đức</t>
        </is>
      </c>
      <c r="E2668" t="inlineStr">
        <is>
          <t>Nhạc, phim, sách nói</t>
        </is>
      </c>
      <c r="F2668" t="n">
        <v>1300.5</v>
      </c>
      <c r="G2668" t="n">
        <v>0</v>
      </c>
    </row>
    <row r="2669">
      <c r="A2669" t="n">
        <v>201612</v>
      </c>
      <c r="B2669" t="n">
        <v>27</v>
      </c>
      <c r="C2669" t="inlineStr">
        <is>
          <t>POS</t>
        </is>
      </c>
      <c r="D2669" t="inlineStr">
        <is>
          <t>Đức</t>
        </is>
      </c>
      <c r="E2669" t="inlineStr">
        <is>
          <t>TV &amp; Video</t>
        </is>
      </c>
      <c r="F2669" t="n">
        <v>398.3</v>
      </c>
      <c r="G2669" t="n">
        <v>0</v>
      </c>
    </row>
    <row r="2670">
      <c r="A2670" t="n">
        <v>201612</v>
      </c>
      <c r="B2670" t="n">
        <v>28</v>
      </c>
      <c r="C2670" t="inlineStr">
        <is>
          <t>POS</t>
        </is>
      </c>
      <c r="D2670" t="inlineStr">
        <is>
          <t>Ý</t>
        </is>
      </c>
      <c r="E2670" t="inlineStr">
        <is>
          <t>Âm thanh</t>
        </is>
      </c>
      <c r="F2670" t="n">
        <v>822.76</v>
      </c>
      <c r="G2670" t="n">
        <v>0</v>
      </c>
    </row>
    <row r="2671">
      <c r="A2671" t="n">
        <v>201612</v>
      </c>
      <c r="B2671" t="n">
        <v>28</v>
      </c>
      <c r="C2671" t="inlineStr">
        <is>
          <t>POS</t>
        </is>
      </c>
      <c r="D2671" t="inlineStr">
        <is>
          <t>Ý</t>
        </is>
      </c>
      <c r="E2671" t="inlineStr">
        <is>
          <t>Máy ảnh</t>
        </is>
      </c>
      <c r="F2671" t="n">
        <v>4550.98</v>
      </c>
      <c r="G2671" t="n">
        <v>0</v>
      </c>
    </row>
    <row r="2672">
      <c r="A2672" t="n">
        <v>201612</v>
      </c>
      <c r="B2672" t="n">
        <v>28</v>
      </c>
      <c r="C2672" t="inlineStr">
        <is>
          <t>POS</t>
        </is>
      </c>
      <c r="D2672" t="inlineStr">
        <is>
          <t>Ý</t>
        </is>
      </c>
      <c r="E2672" t="inlineStr">
        <is>
          <t>Điện thoại</t>
        </is>
      </c>
      <c r="F2672" t="n">
        <v>299</v>
      </c>
      <c r="G2672" t="n">
        <v>0</v>
      </c>
    </row>
    <row r="2673">
      <c r="A2673" t="n">
        <v>201612</v>
      </c>
      <c r="B2673" t="n">
        <v>28</v>
      </c>
      <c r="C2673" t="inlineStr">
        <is>
          <t>POS</t>
        </is>
      </c>
      <c r="D2673" t="inlineStr">
        <is>
          <t>Ý</t>
        </is>
      </c>
      <c r="E2673" t="inlineStr">
        <is>
          <t>Máy tính</t>
        </is>
      </c>
      <c r="F2673" t="n">
        <v>1904.61</v>
      </c>
      <c r="G2673" t="n">
        <v>0</v>
      </c>
    </row>
    <row r="2674">
      <c r="A2674" t="n">
        <v>201612</v>
      </c>
      <c r="B2674" t="n">
        <v>28</v>
      </c>
      <c r="C2674" t="inlineStr">
        <is>
          <t>POS</t>
        </is>
      </c>
      <c r="D2674" t="inlineStr">
        <is>
          <t>Ý</t>
        </is>
      </c>
      <c r="E2674" t="inlineStr">
        <is>
          <t>Gia dụng</t>
        </is>
      </c>
      <c r="F2674" t="n">
        <v>1517.98</v>
      </c>
      <c r="G2674" t="n">
        <v>0</v>
      </c>
    </row>
    <row r="2675">
      <c r="A2675" t="n">
        <v>201612</v>
      </c>
      <c r="B2675" t="n">
        <v>28</v>
      </c>
      <c r="C2675" t="inlineStr">
        <is>
          <t>POS</t>
        </is>
      </c>
      <c r="D2675" t="inlineStr">
        <is>
          <t>Ý</t>
        </is>
      </c>
      <c r="E2675" t="inlineStr">
        <is>
          <t>Nhạc, phim, sách nói</t>
        </is>
      </c>
      <c r="F2675" t="n">
        <v>2752.72</v>
      </c>
      <c r="G2675" t="n">
        <v>0</v>
      </c>
    </row>
    <row r="2676">
      <c r="A2676" t="n">
        <v>201612</v>
      </c>
      <c r="B2676" t="n">
        <v>28</v>
      </c>
      <c r="C2676" t="inlineStr">
        <is>
          <t>POS</t>
        </is>
      </c>
      <c r="D2676" t="inlineStr">
        <is>
          <t>Ý</t>
        </is>
      </c>
      <c r="E2676" t="inlineStr">
        <is>
          <t>TV &amp; Video</t>
        </is>
      </c>
      <c r="F2676" t="n">
        <v>430.2</v>
      </c>
      <c r="G2676" t="n">
        <v>0</v>
      </c>
    </row>
    <row r="2677">
      <c r="A2677" t="n">
        <v>201612</v>
      </c>
      <c r="B2677" t="n">
        <v>29</v>
      </c>
      <c r="C2677" t="inlineStr">
        <is>
          <t>POS</t>
        </is>
      </c>
      <c r="D2677" t="inlineStr">
        <is>
          <t>Ý</t>
        </is>
      </c>
      <c r="E2677" t="inlineStr">
        <is>
          <t>Máy ảnh</t>
        </is>
      </c>
      <c r="F2677" t="n">
        <v>986.96</v>
      </c>
      <c r="G2677" t="n">
        <v>0</v>
      </c>
    </row>
    <row r="2678">
      <c r="A2678" t="n">
        <v>201612</v>
      </c>
      <c r="B2678" t="n">
        <v>29</v>
      </c>
      <c r="C2678" t="inlineStr">
        <is>
          <t>POS</t>
        </is>
      </c>
      <c r="D2678" t="inlineStr">
        <is>
          <t>Ý</t>
        </is>
      </c>
      <c r="E2678" t="inlineStr">
        <is>
          <t>Điện thoại</t>
        </is>
      </c>
      <c r="F2678" t="n">
        <v>2764.87</v>
      </c>
      <c r="G2678" t="n">
        <v>0</v>
      </c>
    </row>
    <row r="2679">
      <c r="A2679" t="n">
        <v>201612</v>
      </c>
      <c r="B2679" t="n">
        <v>29</v>
      </c>
      <c r="C2679" t="inlineStr">
        <is>
          <t>POS</t>
        </is>
      </c>
      <c r="D2679" t="inlineStr">
        <is>
          <t>Ý</t>
        </is>
      </c>
      <c r="E2679" t="inlineStr">
        <is>
          <t>Máy tính</t>
        </is>
      </c>
      <c r="F2679" t="n">
        <v>1480.58</v>
      </c>
      <c r="G2679" t="n">
        <v>0</v>
      </c>
    </row>
    <row r="2680">
      <c r="A2680" t="n">
        <v>201612</v>
      </c>
      <c r="B2680" t="n">
        <v>29</v>
      </c>
      <c r="C2680" t="inlineStr">
        <is>
          <t>POS</t>
        </is>
      </c>
      <c r="D2680" t="inlineStr">
        <is>
          <t>Ý</t>
        </is>
      </c>
      <c r="E2680" t="inlineStr">
        <is>
          <t>Gia dụng</t>
        </is>
      </c>
      <c r="F2680" t="n">
        <v>1347.15</v>
      </c>
      <c r="G2680" t="n">
        <v>0</v>
      </c>
    </row>
    <row r="2681">
      <c r="A2681" t="n">
        <v>201612</v>
      </c>
      <c r="B2681" t="n">
        <v>29</v>
      </c>
      <c r="C2681" t="inlineStr">
        <is>
          <t>POS</t>
        </is>
      </c>
      <c r="D2681" t="inlineStr">
        <is>
          <t>Ý</t>
        </is>
      </c>
      <c r="E2681" t="inlineStr">
        <is>
          <t>Nhạc, phim, sách nói</t>
        </is>
      </c>
      <c r="F2681" t="n">
        <v>2637.43</v>
      </c>
      <c r="G2681" t="n">
        <v>0</v>
      </c>
    </row>
    <row r="2682">
      <c r="A2682" t="n">
        <v>201612</v>
      </c>
      <c r="B2682" t="n">
        <v>29</v>
      </c>
      <c r="C2682" t="inlineStr">
        <is>
          <t>POS</t>
        </is>
      </c>
      <c r="D2682" t="inlineStr">
        <is>
          <t>Ý</t>
        </is>
      </c>
      <c r="E2682" t="inlineStr">
        <is>
          <t>TV &amp; Video</t>
        </is>
      </c>
      <c r="F2682" t="n">
        <v>2989.94</v>
      </c>
      <c r="G2682" t="n">
        <v>0</v>
      </c>
    </row>
    <row r="2683">
      <c r="A2683" t="n">
        <v>201612</v>
      </c>
      <c r="B2683" t="n">
        <v>30</v>
      </c>
      <c r="C2683" t="inlineStr">
        <is>
          <t>POS</t>
        </is>
      </c>
      <c r="D2683" t="inlineStr">
        <is>
          <t>Ý</t>
        </is>
      </c>
      <c r="E2683" t="inlineStr">
        <is>
          <t>Âm thanh</t>
        </is>
      </c>
      <c r="F2683" t="n">
        <v>2623.75</v>
      </c>
      <c r="G2683" t="n">
        <v>0</v>
      </c>
    </row>
    <row r="2684">
      <c r="A2684" t="n">
        <v>201612</v>
      </c>
      <c r="B2684" t="n">
        <v>30</v>
      </c>
      <c r="C2684" t="inlineStr">
        <is>
          <t>POS</t>
        </is>
      </c>
      <c r="D2684" t="inlineStr">
        <is>
          <t>Ý</t>
        </is>
      </c>
      <c r="E2684" t="inlineStr">
        <is>
          <t>Điện thoại</t>
        </is>
      </c>
      <c r="F2684" t="n">
        <v>416</v>
      </c>
      <c r="G2684" t="n">
        <v>0</v>
      </c>
    </row>
    <row r="2685">
      <c r="A2685" t="n">
        <v>201612</v>
      </c>
      <c r="B2685" t="n">
        <v>30</v>
      </c>
      <c r="C2685" t="inlineStr">
        <is>
          <t>POS</t>
        </is>
      </c>
      <c r="D2685" t="inlineStr">
        <is>
          <t>Ý</t>
        </is>
      </c>
      <c r="E2685" t="inlineStr">
        <is>
          <t>Game &amp; Đồ chơi</t>
        </is>
      </c>
      <c r="F2685" t="n">
        <v>0</v>
      </c>
      <c r="G2685" t="n">
        <v>27.56</v>
      </c>
    </row>
    <row r="2686">
      <c r="A2686" t="n">
        <v>201612</v>
      </c>
      <c r="B2686" t="n">
        <v>30</v>
      </c>
      <c r="C2686" t="inlineStr">
        <is>
          <t>POS</t>
        </is>
      </c>
      <c r="D2686" t="inlineStr">
        <is>
          <t>Ý</t>
        </is>
      </c>
      <c r="E2686" t="inlineStr">
        <is>
          <t>Gia dụng</t>
        </is>
      </c>
      <c r="F2686" t="n">
        <v>791</v>
      </c>
      <c r="G2686" t="n">
        <v>0</v>
      </c>
    </row>
    <row r="2687">
      <c r="A2687" t="n">
        <v>201612</v>
      </c>
      <c r="B2687" t="n">
        <v>31</v>
      </c>
      <c r="C2687" t="inlineStr">
        <is>
          <t>POS</t>
        </is>
      </c>
      <c r="D2687" t="inlineStr">
        <is>
          <t>Hà Lan</t>
        </is>
      </c>
      <c r="E2687" t="inlineStr">
        <is>
          <t>Máy tính</t>
        </is>
      </c>
      <c r="F2687" t="n">
        <v>1609.3</v>
      </c>
      <c r="G2687" t="n">
        <v>0</v>
      </c>
    </row>
    <row r="2688">
      <c r="A2688" t="n">
        <v>201612</v>
      </c>
      <c r="B2688" t="n">
        <v>31</v>
      </c>
      <c r="C2688" t="inlineStr">
        <is>
          <t>POS</t>
        </is>
      </c>
      <c r="D2688" t="inlineStr">
        <is>
          <t>Hà Lan</t>
        </is>
      </c>
      <c r="E2688" t="inlineStr">
        <is>
          <t>Game &amp; Đồ chơi</t>
        </is>
      </c>
      <c r="F2688" t="n">
        <v>64</v>
      </c>
      <c r="G2688" t="n">
        <v>0</v>
      </c>
    </row>
    <row r="2689">
      <c r="A2689" t="n">
        <v>201612</v>
      </c>
      <c r="B2689" t="n">
        <v>31</v>
      </c>
      <c r="C2689" t="inlineStr">
        <is>
          <t>POS</t>
        </is>
      </c>
      <c r="D2689" t="inlineStr">
        <is>
          <t>Hà Lan</t>
        </is>
      </c>
      <c r="E2689" t="inlineStr">
        <is>
          <t>Gia dụng</t>
        </is>
      </c>
      <c r="F2689" t="n">
        <v>179.98</v>
      </c>
      <c r="G2689" t="n">
        <v>0</v>
      </c>
    </row>
    <row r="2690">
      <c r="A2690" t="n">
        <v>201612</v>
      </c>
      <c r="B2690" t="n">
        <v>32</v>
      </c>
      <c r="C2690" t="inlineStr">
        <is>
          <t>POS</t>
        </is>
      </c>
      <c r="D2690" t="inlineStr">
        <is>
          <t>Hà Lan</t>
        </is>
      </c>
      <c r="E2690" t="inlineStr">
        <is>
          <t>Âm thanh</t>
        </is>
      </c>
      <c r="F2690" t="n">
        <v>67.40000000000001</v>
      </c>
      <c r="G2690" t="n">
        <v>0</v>
      </c>
    </row>
    <row r="2691">
      <c r="A2691" t="n">
        <v>201612</v>
      </c>
      <c r="B2691" t="n">
        <v>32</v>
      </c>
      <c r="C2691" t="inlineStr">
        <is>
          <t>POS</t>
        </is>
      </c>
      <c r="D2691" t="inlineStr">
        <is>
          <t>Hà Lan</t>
        </is>
      </c>
      <c r="E2691" t="inlineStr">
        <is>
          <t>Máy ảnh</t>
        </is>
      </c>
      <c r="F2691" t="n">
        <v>4727.72</v>
      </c>
      <c r="G2691" t="n">
        <v>0</v>
      </c>
    </row>
    <row r="2692">
      <c r="A2692" t="n">
        <v>201612</v>
      </c>
      <c r="B2692" t="n">
        <v>32</v>
      </c>
      <c r="C2692" t="inlineStr">
        <is>
          <t>POS</t>
        </is>
      </c>
      <c r="D2692" t="inlineStr">
        <is>
          <t>Hà Lan</t>
        </is>
      </c>
      <c r="E2692" t="inlineStr">
        <is>
          <t>Điện thoại</t>
        </is>
      </c>
      <c r="F2692" t="n">
        <v>3381</v>
      </c>
      <c r="G2692" t="n">
        <v>289</v>
      </c>
    </row>
    <row r="2693">
      <c r="A2693" t="n">
        <v>201612</v>
      </c>
      <c r="B2693" t="n">
        <v>32</v>
      </c>
      <c r="C2693" t="inlineStr">
        <is>
          <t>POS</t>
        </is>
      </c>
      <c r="D2693" t="inlineStr">
        <is>
          <t>Hà Lan</t>
        </is>
      </c>
      <c r="E2693" t="inlineStr">
        <is>
          <t>Máy tính</t>
        </is>
      </c>
      <c r="F2693" t="n">
        <v>2592</v>
      </c>
      <c r="G2693" t="n">
        <v>0</v>
      </c>
    </row>
    <row r="2694">
      <c r="A2694" t="n">
        <v>201612</v>
      </c>
      <c r="B2694" t="n">
        <v>32</v>
      </c>
      <c r="C2694" t="inlineStr">
        <is>
          <t>POS</t>
        </is>
      </c>
      <c r="D2694" t="inlineStr">
        <is>
          <t>Hà Lan</t>
        </is>
      </c>
      <c r="E2694" t="inlineStr">
        <is>
          <t>Game &amp; Đồ chơi</t>
        </is>
      </c>
      <c r="F2694" t="n">
        <v>27.52</v>
      </c>
      <c r="G2694" t="n">
        <v>0</v>
      </c>
    </row>
    <row r="2695">
      <c r="A2695" t="n">
        <v>201612</v>
      </c>
      <c r="B2695" t="n">
        <v>32</v>
      </c>
      <c r="C2695" t="inlineStr">
        <is>
          <t>POS</t>
        </is>
      </c>
      <c r="D2695" t="inlineStr">
        <is>
          <t>Hà Lan</t>
        </is>
      </c>
      <c r="E2695" t="inlineStr">
        <is>
          <t>Gia dụng</t>
        </is>
      </c>
      <c r="F2695" t="n">
        <v>4960.55</v>
      </c>
      <c r="G2695" t="n">
        <v>0</v>
      </c>
    </row>
    <row r="2696">
      <c r="A2696" t="n">
        <v>201612</v>
      </c>
      <c r="B2696" t="n">
        <v>32</v>
      </c>
      <c r="C2696" t="inlineStr">
        <is>
          <t>POS</t>
        </is>
      </c>
      <c r="D2696" t="inlineStr">
        <is>
          <t>Hà Lan</t>
        </is>
      </c>
      <c r="E2696" t="inlineStr">
        <is>
          <t>Nhạc, phim, sách nói</t>
        </is>
      </c>
      <c r="F2696" t="n">
        <v>1411.59</v>
      </c>
      <c r="G2696" t="n">
        <v>0</v>
      </c>
    </row>
    <row r="2697">
      <c r="A2697" t="n">
        <v>201612</v>
      </c>
      <c r="B2697" t="n">
        <v>32</v>
      </c>
      <c r="C2697" t="inlineStr">
        <is>
          <t>POS</t>
        </is>
      </c>
      <c r="D2697" t="inlineStr">
        <is>
          <t>Hà Lan</t>
        </is>
      </c>
      <c r="E2697" t="inlineStr">
        <is>
          <t>TV &amp; Video</t>
        </is>
      </c>
      <c r="F2697" t="n">
        <v>13851.82</v>
      </c>
      <c r="G2697" t="n">
        <v>0</v>
      </c>
    </row>
    <row r="2698">
      <c r="A2698" t="n">
        <v>201612</v>
      </c>
      <c r="B2698" t="n">
        <v>33</v>
      </c>
      <c r="C2698" t="inlineStr">
        <is>
          <t>POS</t>
        </is>
      </c>
      <c r="D2698" t="inlineStr">
        <is>
          <t>Hà Lan</t>
        </is>
      </c>
      <c r="E2698" t="inlineStr">
        <is>
          <t>Âm thanh</t>
        </is>
      </c>
      <c r="F2698" t="n">
        <v>299.97</v>
      </c>
      <c r="G2698" t="n">
        <v>0</v>
      </c>
    </row>
    <row r="2699">
      <c r="A2699" t="n">
        <v>201612</v>
      </c>
      <c r="B2699" t="n">
        <v>33</v>
      </c>
      <c r="C2699" t="inlineStr">
        <is>
          <t>POS</t>
        </is>
      </c>
      <c r="D2699" t="inlineStr">
        <is>
          <t>Hà Lan</t>
        </is>
      </c>
      <c r="E2699" t="inlineStr">
        <is>
          <t>Máy tính</t>
        </is>
      </c>
      <c r="F2699" t="n">
        <v>10452.3</v>
      </c>
      <c r="G2699" t="n">
        <v>0</v>
      </c>
    </row>
    <row r="2700">
      <c r="A2700" t="n">
        <v>201612</v>
      </c>
      <c r="B2700" t="n">
        <v>33</v>
      </c>
      <c r="C2700" t="inlineStr">
        <is>
          <t>POS</t>
        </is>
      </c>
      <c r="D2700" t="inlineStr">
        <is>
          <t>Hà Lan</t>
        </is>
      </c>
      <c r="E2700" t="inlineStr">
        <is>
          <t>Game &amp; Đồ chơi</t>
        </is>
      </c>
      <c r="F2700" t="n">
        <v>8.99</v>
      </c>
      <c r="G2700" t="n">
        <v>0</v>
      </c>
    </row>
    <row r="2701">
      <c r="A2701" t="n">
        <v>201612</v>
      </c>
      <c r="B2701" t="n">
        <v>33</v>
      </c>
      <c r="C2701" t="inlineStr">
        <is>
          <t>POS</t>
        </is>
      </c>
      <c r="D2701" t="inlineStr">
        <is>
          <t>Hà Lan</t>
        </is>
      </c>
      <c r="E2701" t="inlineStr">
        <is>
          <t>Gia dụng</t>
        </is>
      </c>
      <c r="F2701" t="n">
        <v>1755</v>
      </c>
      <c r="G2701" t="n">
        <v>0</v>
      </c>
    </row>
    <row r="2702">
      <c r="A2702" t="n">
        <v>201612</v>
      </c>
      <c r="B2702" t="n">
        <v>33</v>
      </c>
      <c r="C2702" t="inlineStr">
        <is>
          <t>POS</t>
        </is>
      </c>
      <c r="D2702" t="inlineStr">
        <is>
          <t>Hà Lan</t>
        </is>
      </c>
      <c r="E2702" t="inlineStr">
        <is>
          <t>Nhạc, phim, sách nói</t>
        </is>
      </c>
      <c r="F2702" t="n">
        <v>0</v>
      </c>
      <c r="G2702" t="n">
        <v>56.99</v>
      </c>
    </row>
    <row r="2703">
      <c r="A2703" t="n">
        <v>201612</v>
      </c>
      <c r="B2703" t="n">
        <v>36</v>
      </c>
      <c r="C2703" t="inlineStr">
        <is>
          <t>POS</t>
        </is>
      </c>
      <c r="D2703" t="inlineStr">
        <is>
          <t>Anh</t>
        </is>
      </c>
      <c r="E2703" t="inlineStr">
        <is>
          <t>Âm thanh</t>
        </is>
      </c>
      <c r="F2703" t="n">
        <v>936</v>
      </c>
      <c r="G2703" t="n">
        <v>0</v>
      </c>
    </row>
    <row r="2704">
      <c r="A2704" t="n">
        <v>201612</v>
      </c>
      <c r="B2704" t="n">
        <v>36</v>
      </c>
      <c r="C2704" t="inlineStr">
        <is>
          <t>POS</t>
        </is>
      </c>
      <c r="D2704" t="inlineStr">
        <is>
          <t>Anh</t>
        </is>
      </c>
      <c r="E2704" t="inlineStr">
        <is>
          <t>Máy ảnh</t>
        </is>
      </c>
      <c r="F2704" t="n">
        <v>630.9</v>
      </c>
      <c r="G2704" t="n">
        <v>0</v>
      </c>
    </row>
    <row r="2705">
      <c r="A2705" t="n">
        <v>201612</v>
      </c>
      <c r="B2705" t="n">
        <v>36</v>
      </c>
      <c r="C2705" t="inlineStr">
        <is>
          <t>POS</t>
        </is>
      </c>
      <c r="D2705" t="inlineStr">
        <is>
          <t>Anh</t>
        </is>
      </c>
      <c r="E2705" t="inlineStr">
        <is>
          <t>Điện thoại</t>
        </is>
      </c>
      <c r="F2705" t="n">
        <v>483.07</v>
      </c>
      <c r="G2705" t="n">
        <v>0</v>
      </c>
    </row>
    <row r="2706">
      <c r="A2706" t="n">
        <v>201612</v>
      </c>
      <c r="B2706" t="n">
        <v>36</v>
      </c>
      <c r="C2706" t="inlineStr">
        <is>
          <t>POS</t>
        </is>
      </c>
      <c r="D2706" t="inlineStr">
        <is>
          <t>Anh</t>
        </is>
      </c>
      <c r="E2706" t="inlineStr">
        <is>
          <t>Máy tính</t>
        </is>
      </c>
      <c r="F2706" t="n">
        <v>2816.1</v>
      </c>
      <c r="G2706" t="n">
        <v>151.98</v>
      </c>
    </row>
    <row r="2707">
      <c r="A2707" t="n">
        <v>201612</v>
      </c>
      <c r="B2707" t="n">
        <v>36</v>
      </c>
      <c r="C2707" t="inlineStr">
        <is>
          <t>POS</t>
        </is>
      </c>
      <c r="D2707" t="inlineStr">
        <is>
          <t>Anh</t>
        </is>
      </c>
      <c r="E2707" t="inlineStr">
        <is>
          <t>Game &amp; Đồ chơi</t>
        </is>
      </c>
      <c r="F2707" t="n">
        <v>5.5</v>
      </c>
      <c r="G2707" t="n">
        <v>0</v>
      </c>
    </row>
    <row r="2708">
      <c r="A2708" t="n">
        <v>201612</v>
      </c>
      <c r="B2708" t="n">
        <v>36</v>
      </c>
      <c r="C2708" t="inlineStr">
        <is>
          <t>POS</t>
        </is>
      </c>
      <c r="D2708" t="inlineStr">
        <is>
          <t>Anh</t>
        </is>
      </c>
      <c r="E2708" t="inlineStr">
        <is>
          <t>Gia dụng</t>
        </is>
      </c>
      <c r="F2708" t="n">
        <v>6345.7</v>
      </c>
      <c r="G2708" t="n">
        <v>0</v>
      </c>
    </row>
    <row r="2709">
      <c r="A2709" t="n">
        <v>201612</v>
      </c>
      <c r="B2709" t="n">
        <v>36</v>
      </c>
      <c r="C2709" t="inlineStr">
        <is>
          <t>POS</t>
        </is>
      </c>
      <c r="D2709" t="inlineStr">
        <is>
          <t>Anh</t>
        </is>
      </c>
      <c r="E2709" t="inlineStr">
        <is>
          <t>Nhạc, phim, sách nói</t>
        </is>
      </c>
      <c r="F2709" t="n">
        <v>1213.2</v>
      </c>
      <c r="G2709" t="n">
        <v>19.98</v>
      </c>
    </row>
    <row r="2710">
      <c r="A2710" t="n">
        <v>201612</v>
      </c>
      <c r="B2710" t="n">
        <v>36</v>
      </c>
      <c r="C2710" t="inlineStr">
        <is>
          <t>POS</t>
        </is>
      </c>
      <c r="D2710" t="inlineStr">
        <is>
          <t>Anh</t>
        </is>
      </c>
      <c r="E2710" t="inlineStr">
        <is>
          <t>TV &amp; Video</t>
        </is>
      </c>
      <c r="F2710" t="n">
        <v>455.2</v>
      </c>
      <c r="G2710" t="n">
        <v>0</v>
      </c>
    </row>
    <row r="2711">
      <c r="A2711" t="n">
        <v>201612</v>
      </c>
      <c r="B2711" t="n">
        <v>37</v>
      </c>
      <c r="C2711" t="inlineStr">
        <is>
          <t>POS</t>
        </is>
      </c>
      <c r="D2711" t="inlineStr">
        <is>
          <t>Anh</t>
        </is>
      </c>
      <c r="E2711" t="inlineStr">
        <is>
          <t>Âm thanh</t>
        </is>
      </c>
      <c r="F2711" t="n">
        <v>918.25</v>
      </c>
      <c r="G2711" t="n">
        <v>0</v>
      </c>
    </row>
    <row r="2712">
      <c r="A2712" t="n">
        <v>201612</v>
      </c>
      <c r="B2712" t="n">
        <v>37</v>
      </c>
      <c r="C2712" t="inlineStr">
        <is>
          <t>POS</t>
        </is>
      </c>
      <c r="D2712" t="inlineStr">
        <is>
          <t>Anh</t>
        </is>
      </c>
      <c r="E2712" t="inlineStr">
        <is>
          <t>Máy ảnh</t>
        </is>
      </c>
      <c r="F2712" t="n">
        <v>2934</v>
      </c>
      <c r="G2712" t="n">
        <v>0</v>
      </c>
    </row>
    <row r="2713">
      <c r="A2713" t="n">
        <v>201612</v>
      </c>
      <c r="B2713" t="n">
        <v>37</v>
      </c>
      <c r="C2713" t="inlineStr">
        <is>
          <t>POS</t>
        </is>
      </c>
      <c r="D2713" t="inlineStr">
        <is>
          <t>Anh</t>
        </is>
      </c>
      <c r="E2713" t="inlineStr">
        <is>
          <t>Máy tính</t>
        </is>
      </c>
      <c r="F2713" t="n">
        <v>6670.95</v>
      </c>
      <c r="G2713" t="n">
        <v>0</v>
      </c>
    </row>
    <row r="2714">
      <c r="A2714" t="n">
        <v>201612</v>
      </c>
      <c r="B2714" t="n">
        <v>37</v>
      </c>
      <c r="C2714" t="inlineStr">
        <is>
          <t>POS</t>
        </is>
      </c>
      <c r="D2714" t="inlineStr">
        <is>
          <t>Anh</t>
        </is>
      </c>
      <c r="E2714" t="inlineStr">
        <is>
          <t>Game &amp; Đồ chơi</t>
        </is>
      </c>
      <c r="F2714" t="n">
        <v>16.18</v>
      </c>
      <c r="G2714" t="n">
        <v>0</v>
      </c>
    </row>
    <row r="2715">
      <c r="A2715" t="n">
        <v>201612</v>
      </c>
      <c r="B2715" t="n">
        <v>37</v>
      </c>
      <c r="C2715" t="inlineStr">
        <is>
          <t>POS</t>
        </is>
      </c>
      <c r="D2715" t="inlineStr">
        <is>
          <t>Anh</t>
        </is>
      </c>
      <c r="E2715" t="inlineStr">
        <is>
          <t>Gia dụng</t>
        </is>
      </c>
      <c r="F2715" t="n">
        <v>3065.48</v>
      </c>
      <c r="G2715" t="n">
        <v>0</v>
      </c>
    </row>
    <row r="2716">
      <c r="A2716" t="n">
        <v>201612</v>
      </c>
      <c r="B2716" t="n">
        <v>37</v>
      </c>
      <c r="C2716" t="inlineStr">
        <is>
          <t>POS</t>
        </is>
      </c>
      <c r="D2716" t="inlineStr">
        <is>
          <t>Anh</t>
        </is>
      </c>
      <c r="E2716" t="inlineStr">
        <is>
          <t>Nhạc, phim, sách nói</t>
        </is>
      </c>
      <c r="F2716" t="n">
        <v>346.32</v>
      </c>
      <c r="G2716" t="n">
        <v>0</v>
      </c>
    </row>
    <row r="2717">
      <c r="A2717" t="n">
        <v>201612</v>
      </c>
      <c r="B2717" t="n">
        <v>37</v>
      </c>
      <c r="C2717" t="inlineStr">
        <is>
          <t>POS</t>
        </is>
      </c>
      <c r="D2717" t="inlineStr">
        <is>
          <t>Anh</t>
        </is>
      </c>
      <c r="E2717" t="inlineStr">
        <is>
          <t>TV &amp; Video</t>
        </is>
      </c>
      <c r="F2717" t="n">
        <v>2326.88</v>
      </c>
      <c r="G2717" t="n">
        <v>0</v>
      </c>
    </row>
    <row r="2718">
      <c r="A2718" t="n">
        <v>201612</v>
      </c>
      <c r="B2718" t="n">
        <v>38</v>
      </c>
      <c r="C2718" t="inlineStr">
        <is>
          <t>POS</t>
        </is>
      </c>
      <c r="D2718" t="inlineStr">
        <is>
          <t>Anh</t>
        </is>
      </c>
      <c r="E2718" t="inlineStr">
        <is>
          <t>Âm thanh</t>
        </is>
      </c>
      <c r="F2718" t="n">
        <v>738.8200000000001</v>
      </c>
      <c r="G2718" t="n">
        <v>0</v>
      </c>
    </row>
    <row r="2719">
      <c r="A2719" t="n">
        <v>201612</v>
      </c>
      <c r="B2719" t="n">
        <v>38</v>
      </c>
      <c r="C2719" t="inlineStr">
        <is>
          <t>POS</t>
        </is>
      </c>
      <c r="D2719" t="inlineStr">
        <is>
          <t>Anh</t>
        </is>
      </c>
      <c r="E2719" t="inlineStr">
        <is>
          <t>Máy ảnh</t>
        </is>
      </c>
      <c r="F2719" t="n">
        <v>1279</v>
      </c>
      <c r="G2719" t="n">
        <v>0</v>
      </c>
    </row>
    <row r="2720">
      <c r="A2720" t="n">
        <v>201612</v>
      </c>
      <c r="B2720" t="n">
        <v>38</v>
      </c>
      <c r="C2720" t="inlineStr">
        <is>
          <t>POS</t>
        </is>
      </c>
      <c r="D2720" t="inlineStr">
        <is>
          <t>Anh</t>
        </is>
      </c>
      <c r="E2720" t="inlineStr">
        <is>
          <t>Điện thoại</t>
        </is>
      </c>
      <c r="F2720" t="n">
        <v>2565.95</v>
      </c>
      <c r="G2720" t="n">
        <v>0</v>
      </c>
    </row>
    <row r="2721">
      <c r="A2721" t="n">
        <v>201612</v>
      </c>
      <c r="B2721" t="n">
        <v>38</v>
      </c>
      <c r="C2721" t="inlineStr">
        <is>
          <t>POS</t>
        </is>
      </c>
      <c r="D2721" t="inlineStr">
        <is>
          <t>Anh</t>
        </is>
      </c>
      <c r="E2721" t="inlineStr">
        <is>
          <t>Máy tính</t>
        </is>
      </c>
      <c r="F2721" t="n">
        <v>6510.7</v>
      </c>
      <c r="G2721" t="n">
        <v>698</v>
      </c>
    </row>
    <row r="2722">
      <c r="A2722" t="n">
        <v>201612</v>
      </c>
      <c r="B2722" t="n">
        <v>38</v>
      </c>
      <c r="C2722" t="inlineStr">
        <is>
          <t>POS</t>
        </is>
      </c>
      <c r="D2722" t="inlineStr">
        <is>
          <t>Anh</t>
        </is>
      </c>
      <c r="E2722" t="inlineStr">
        <is>
          <t>Game &amp; Đồ chơi</t>
        </is>
      </c>
      <c r="F2722" t="n">
        <v>10.78</v>
      </c>
      <c r="G2722" t="n">
        <v>0</v>
      </c>
    </row>
    <row r="2723">
      <c r="A2723" t="n">
        <v>201612</v>
      </c>
      <c r="B2723" t="n">
        <v>38</v>
      </c>
      <c r="C2723" t="inlineStr">
        <is>
          <t>POS</t>
        </is>
      </c>
      <c r="D2723" t="inlineStr">
        <is>
          <t>Anh</t>
        </is>
      </c>
      <c r="E2723" t="inlineStr">
        <is>
          <t>Gia dụng</t>
        </is>
      </c>
      <c r="F2723" t="n">
        <v>6599.92</v>
      </c>
      <c r="G2723" t="n">
        <v>0</v>
      </c>
    </row>
    <row r="2724">
      <c r="A2724" t="n">
        <v>201612</v>
      </c>
      <c r="B2724" t="n">
        <v>38</v>
      </c>
      <c r="C2724" t="inlineStr">
        <is>
          <t>POS</t>
        </is>
      </c>
      <c r="D2724" t="inlineStr">
        <is>
          <t>Anh</t>
        </is>
      </c>
      <c r="E2724" t="inlineStr">
        <is>
          <t>Nhạc, phim, sách nói</t>
        </is>
      </c>
      <c r="F2724" t="n">
        <v>5228.63</v>
      </c>
      <c r="G2724" t="n">
        <v>0</v>
      </c>
    </row>
    <row r="2725">
      <c r="A2725" t="n">
        <v>201612</v>
      </c>
      <c r="B2725" t="n">
        <v>38</v>
      </c>
      <c r="C2725" t="inlineStr">
        <is>
          <t>POS</t>
        </is>
      </c>
      <c r="D2725" t="inlineStr">
        <is>
          <t>Anh</t>
        </is>
      </c>
      <c r="E2725" t="inlineStr">
        <is>
          <t>TV &amp; Video</t>
        </is>
      </c>
      <c r="F2725" t="n">
        <v>3794.93</v>
      </c>
      <c r="G2725" t="n">
        <v>0</v>
      </c>
    </row>
    <row r="2726">
      <c r="A2726" t="n">
        <v>201612</v>
      </c>
      <c r="B2726" t="n">
        <v>39</v>
      </c>
      <c r="C2726" t="inlineStr">
        <is>
          <t>POS</t>
        </is>
      </c>
      <c r="D2726" t="inlineStr">
        <is>
          <t>Anh</t>
        </is>
      </c>
      <c r="E2726" t="inlineStr">
        <is>
          <t>Âm thanh</t>
        </is>
      </c>
      <c r="F2726" t="n">
        <v>59.64</v>
      </c>
      <c r="G2726" t="n">
        <v>34.47</v>
      </c>
    </row>
    <row r="2727">
      <c r="A2727" t="n">
        <v>201612</v>
      </c>
      <c r="B2727" t="n">
        <v>39</v>
      </c>
      <c r="C2727" t="inlineStr">
        <is>
          <t>POS</t>
        </is>
      </c>
      <c r="D2727" t="inlineStr">
        <is>
          <t>Anh</t>
        </is>
      </c>
      <c r="E2727" t="inlineStr">
        <is>
          <t>Máy ảnh</t>
        </is>
      </c>
      <c r="F2727" t="n">
        <v>336.5</v>
      </c>
      <c r="G2727" t="n">
        <v>0</v>
      </c>
    </row>
    <row r="2728">
      <c r="A2728" t="n">
        <v>201612</v>
      </c>
      <c r="B2728" t="n">
        <v>39</v>
      </c>
      <c r="C2728" t="inlineStr">
        <is>
          <t>POS</t>
        </is>
      </c>
      <c r="D2728" t="inlineStr">
        <is>
          <t>Anh</t>
        </is>
      </c>
      <c r="E2728" t="inlineStr">
        <is>
          <t>Điện thoại</t>
        </is>
      </c>
      <c r="F2728" t="n">
        <v>4352.94</v>
      </c>
      <c r="G2728" t="n">
        <v>0</v>
      </c>
    </row>
    <row r="2729">
      <c r="A2729" t="n">
        <v>201612</v>
      </c>
      <c r="B2729" t="n">
        <v>39</v>
      </c>
      <c r="C2729" t="inlineStr">
        <is>
          <t>POS</t>
        </is>
      </c>
      <c r="D2729" t="inlineStr">
        <is>
          <t>Anh</t>
        </is>
      </c>
      <c r="E2729" t="inlineStr">
        <is>
          <t>Máy tính</t>
        </is>
      </c>
      <c r="F2729" t="n">
        <v>517</v>
      </c>
      <c r="G2729" t="n">
        <v>0</v>
      </c>
    </row>
    <row r="2730">
      <c r="A2730" t="n">
        <v>201612</v>
      </c>
      <c r="B2730" t="n">
        <v>39</v>
      </c>
      <c r="C2730" t="inlineStr">
        <is>
          <t>POS</t>
        </is>
      </c>
      <c r="D2730" t="inlineStr">
        <is>
          <t>Anh</t>
        </is>
      </c>
      <c r="E2730" t="inlineStr">
        <is>
          <t>Gia dụng</t>
        </is>
      </c>
      <c r="F2730" t="n">
        <v>772.5</v>
      </c>
      <c r="G2730" t="n">
        <v>0</v>
      </c>
    </row>
    <row r="2731">
      <c r="A2731" t="n">
        <v>201612</v>
      </c>
      <c r="B2731" t="n">
        <v>39</v>
      </c>
      <c r="C2731" t="inlineStr">
        <is>
          <t>POS</t>
        </is>
      </c>
      <c r="D2731" t="inlineStr">
        <is>
          <t>Anh</t>
        </is>
      </c>
      <c r="E2731" t="inlineStr">
        <is>
          <t>Nhạc, phim, sách nói</t>
        </is>
      </c>
      <c r="F2731" t="n">
        <v>17.98</v>
      </c>
      <c r="G2731" t="n">
        <v>0</v>
      </c>
    </row>
    <row r="2732">
      <c r="A2732" t="n">
        <v>201612</v>
      </c>
      <c r="B2732" t="n">
        <v>39</v>
      </c>
      <c r="C2732" t="inlineStr">
        <is>
          <t>POS</t>
        </is>
      </c>
      <c r="D2732" t="inlineStr">
        <is>
          <t>Anh</t>
        </is>
      </c>
      <c r="E2732" t="inlineStr">
        <is>
          <t>TV &amp; Video</t>
        </is>
      </c>
      <c r="F2732" t="n">
        <v>987</v>
      </c>
      <c r="G2732" t="n">
        <v>0</v>
      </c>
    </row>
    <row r="2733">
      <c r="A2733" t="n">
        <v>201612</v>
      </c>
      <c r="B2733" t="n">
        <v>40</v>
      </c>
      <c r="C2733" t="inlineStr">
        <is>
          <t>POS</t>
        </is>
      </c>
      <c r="D2733" t="inlineStr">
        <is>
          <t>Anh</t>
        </is>
      </c>
      <c r="E2733" t="inlineStr">
        <is>
          <t>Âm thanh</t>
        </is>
      </c>
      <c r="F2733" t="n">
        <v>2145.33</v>
      </c>
      <c r="G2733" t="n">
        <v>708.62</v>
      </c>
    </row>
    <row r="2734">
      <c r="A2734" t="n">
        <v>201612</v>
      </c>
      <c r="B2734" t="n">
        <v>40</v>
      </c>
      <c r="C2734" t="inlineStr">
        <is>
          <t>POS</t>
        </is>
      </c>
      <c r="D2734" t="inlineStr">
        <is>
          <t>Anh</t>
        </is>
      </c>
      <c r="E2734" t="inlineStr">
        <is>
          <t>Máy ảnh</t>
        </is>
      </c>
      <c r="F2734" t="n">
        <v>5962.7</v>
      </c>
      <c r="G2734" t="n">
        <v>0</v>
      </c>
    </row>
    <row r="2735">
      <c r="A2735" t="n">
        <v>201612</v>
      </c>
      <c r="B2735" t="n">
        <v>40</v>
      </c>
      <c r="C2735" t="inlineStr">
        <is>
          <t>POS</t>
        </is>
      </c>
      <c r="D2735" t="inlineStr">
        <is>
          <t>Anh</t>
        </is>
      </c>
      <c r="E2735" t="inlineStr">
        <is>
          <t>Điện thoại</t>
        </is>
      </c>
      <c r="F2735" t="n">
        <v>3861.77</v>
      </c>
      <c r="G2735" t="n">
        <v>39.43</v>
      </c>
    </row>
    <row r="2736">
      <c r="A2736" t="n">
        <v>201612</v>
      </c>
      <c r="B2736" t="n">
        <v>40</v>
      </c>
      <c r="C2736" t="inlineStr">
        <is>
          <t>POS</t>
        </is>
      </c>
      <c r="D2736" t="inlineStr">
        <is>
          <t>Anh</t>
        </is>
      </c>
      <c r="E2736" t="inlineStr">
        <is>
          <t>Máy tính</t>
        </is>
      </c>
      <c r="F2736" t="n">
        <v>7227.66</v>
      </c>
      <c r="G2736" t="n">
        <v>0</v>
      </c>
    </row>
    <row r="2737">
      <c r="A2737" t="n">
        <v>201612</v>
      </c>
      <c r="B2737" t="n">
        <v>40</v>
      </c>
      <c r="C2737" t="inlineStr">
        <is>
          <t>POS</t>
        </is>
      </c>
      <c r="D2737" t="inlineStr">
        <is>
          <t>Anh</t>
        </is>
      </c>
      <c r="E2737" t="inlineStr">
        <is>
          <t>Game &amp; Đồ chơi</t>
        </is>
      </c>
      <c r="F2737" t="n">
        <v>6.99</v>
      </c>
      <c r="G2737" t="n">
        <v>0</v>
      </c>
    </row>
    <row r="2738">
      <c r="A2738" t="n">
        <v>201612</v>
      </c>
      <c r="B2738" t="n">
        <v>40</v>
      </c>
      <c r="C2738" t="inlineStr">
        <is>
          <t>POS</t>
        </is>
      </c>
      <c r="D2738" t="inlineStr">
        <is>
          <t>Anh</t>
        </is>
      </c>
      <c r="E2738" t="inlineStr">
        <is>
          <t>Gia dụng</t>
        </is>
      </c>
      <c r="F2738" t="n">
        <v>12145.48</v>
      </c>
      <c r="G2738" t="n">
        <v>2369.25</v>
      </c>
    </row>
    <row r="2739">
      <c r="A2739" t="n">
        <v>201612</v>
      </c>
      <c r="B2739" t="n">
        <v>40</v>
      </c>
      <c r="C2739" t="inlineStr">
        <is>
          <t>POS</t>
        </is>
      </c>
      <c r="D2739" t="inlineStr">
        <is>
          <t>Anh</t>
        </is>
      </c>
      <c r="E2739" t="inlineStr">
        <is>
          <t>Nhạc, phim, sách nói</t>
        </is>
      </c>
      <c r="F2739" t="n">
        <v>26.97</v>
      </c>
      <c r="G2739" t="n">
        <v>1116.9</v>
      </c>
    </row>
    <row r="2740">
      <c r="A2740" t="n">
        <v>201612</v>
      </c>
      <c r="B2740" t="n">
        <v>40</v>
      </c>
      <c r="C2740" t="inlineStr">
        <is>
          <t>POS</t>
        </is>
      </c>
      <c r="D2740" t="inlineStr">
        <is>
          <t>Anh</t>
        </is>
      </c>
      <c r="E2740" t="inlineStr">
        <is>
          <t>TV &amp; Video</t>
        </is>
      </c>
      <c r="F2740" t="n">
        <v>9530.82</v>
      </c>
      <c r="G2740" t="n">
        <v>0</v>
      </c>
    </row>
    <row r="2741">
      <c r="A2741" t="n">
        <v>201612</v>
      </c>
      <c r="B2741" t="n">
        <v>41</v>
      </c>
      <c r="C2741" t="inlineStr">
        <is>
          <t>POS</t>
        </is>
      </c>
      <c r="D2741" t="inlineStr">
        <is>
          <t>Anh</t>
        </is>
      </c>
      <c r="E2741" t="inlineStr">
        <is>
          <t>Âm thanh</t>
        </is>
      </c>
      <c r="F2741" t="n">
        <v>587.52</v>
      </c>
      <c r="G2741" t="n">
        <v>0</v>
      </c>
    </row>
    <row r="2742">
      <c r="A2742" t="n">
        <v>201612</v>
      </c>
      <c r="B2742" t="n">
        <v>41</v>
      </c>
      <c r="C2742" t="inlineStr">
        <is>
          <t>POS</t>
        </is>
      </c>
      <c r="D2742" t="inlineStr">
        <is>
          <t>Anh</t>
        </is>
      </c>
      <c r="E2742" t="inlineStr">
        <is>
          <t>Máy ảnh</t>
        </is>
      </c>
      <c r="F2742" t="n">
        <v>990</v>
      </c>
      <c r="G2742" t="n">
        <v>0</v>
      </c>
    </row>
    <row r="2743">
      <c r="A2743" t="n">
        <v>201612</v>
      </c>
      <c r="B2743" t="n">
        <v>41</v>
      </c>
      <c r="C2743" t="inlineStr">
        <is>
          <t>POS</t>
        </is>
      </c>
      <c r="D2743" t="inlineStr">
        <is>
          <t>Anh</t>
        </is>
      </c>
      <c r="E2743" t="inlineStr">
        <is>
          <t>Điện thoại</t>
        </is>
      </c>
      <c r="F2743" t="n">
        <v>1740</v>
      </c>
      <c r="G2743" t="n">
        <v>0</v>
      </c>
    </row>
    <row r="2744">
      <c r="A2744" t="n">
        <v>201612</v>
      </c>
      <c r="B2744" t="n">
        <v>41</v>
      </c>
      <c r="C2744" t="inlineStr">
        <is>
          <t>POS</t>
        </is>
      </c>
      <c r="D2744" t="inlineStr">
        <is>
          <t>Anh</t>
        </is>
      </c>
      <c r="E2744" t="inlineStr">
        <is>
          <t>Máy tính</t>
        </is>
      </c>
      <c r="F2744" t="n">
        <v>7129.4</v>
      </c>
      <c r="G2744" t="n">
        <v>2126.3</v>
      </c>
    </row>
    <row r="2745">
      <c r="A2745" t="n">
        <v>201612</v>
      </c>
      <c r="B2745" t="n">
        <v>41</v>
      </c>
      <c r="C2745" t="inlineStr">
        <is>
          <t>POS</t>
        </is>
      </c>
      <c r="D2745" t="inlineStr">
        <is>
          <t>Anh</t>
        </is>
      </c>
      <c r="E2745" t="inlineStr">
        <is>
          <t>Game &amp; Đồ chơi</t>
        </is>
      </c>
      <c r="F2745" t="n">
        <v>8.99</v>
      </c>
      <c r="G2745" t="n">
        <v>0</v>
      </c>
    </row>
    <row r="2746">
      <c r="A2746" t="n">
        <v>201612</v>
      </c>
      <c r="B2746" t="n">
        <v>41</v>
      </c>
      <c r="C2746" t="inlineStr">
        <is>
          <t>POS</t>
        </is>
      </c>
      <c r="D2746" t="inlineStr">
        <is>
          <t>Anh</t>
        </is>
      </c>
      <c r="E2746" t="inlineStr">
        <is>
          <t>Nhạc, phim, sách nói</t>
        </is>
      </c>
      <c r="F2746" t="n">
        <v>41.67</v>
      </c>
      <c r="G2746" t="n">
        <v>0</v>
      </c>
    </row>
    <row r="2747">
      <c r="A2747" t="n">
        <v>201612</v>
      </c>
      <c r="B2747" t="n">
        <v>41</v>
      </c>
      <c r="C2747" t="inlineStr">
        <is>
          <t>POS</t>
        </is>
      </c>
      <c r="D2747" t="inlineStr">
        <is>
          <t>Anh</t>
        </is>
      </c>
      <c r="E2747" t="inlineStr">
        <is>
          <t>TV &amp; Video</t>
        </is>
      </c>
      <c r="F2747" t="n">
        <v>2206.95</v>
      </c>
      <c r="G2747" t="n">
        <v>0</v>
      </c>
    </row>
    <row r="2748">
      <c r="A2748" t="n">
        <v>201612</v>
      </c>
      <c r="B2748" t="n">
        <v>42</v>
      </c>
      <c r="C2748" t="inlineStr">
        <is>
          <t>POS</t>
        </is>
      </c>
      <c r="D2748" t="inlineStr">
        <is>
          <t>Anh</t>
        </is>
      </c>
      <c r="E2748" t="inlineStr">
        <is>
          <t>Âm thanh</t>
        </is>
      </c>
      <c r="F2748" t="n">
        <v>1210.74</v>
      </c>
      <c r="G2748" t="n">
        <v>0</v>
      </c>
    </row>
    <row r="2749">
      <c r="A2749" t="n">
        <v>201612</v>
      </c>
      <c r="B2749" t="n">
        <v>42</v>
      </c>
      <c r="C2749" t="inlineStr">
        <is>
          <t>POS</t>
        </is>
      </c>
      <c r="D2749" t="inlineStr">
        <is>
          <t>Anh</t>
        </is>
      </c>
      <c r="E2749" t="inlineStr">
        <is>
          <t>Điện thoại</t>
        </is>
      </c>
      <c r="F2749" t="n">
        <v>2139.9</v>
      </c>
      <c r="G2749" t="n">
        <v>0</v>
      </c>
    </row>
    <row r="2750">
      <c r="A2750" t="n">
        <v>201612</v>
      </c>
      <c r="B2750" t="n">
        <v>42</v>
      </c>
      <c r="C2750" t="inlineStr">
        <is>
          <t>POS</t>
        </is>
      </c>
      <c r="D2750" t="inlineStr">
        <is>
          <t>Anh</t>
        </is>
      </c>
      <c r="E2750" t="inlineStr">
        <is>
          <t>Máy tính</t>
        </is>
      </c>
      <c r="F2750" t="n">
        <v>6774.1</v>
      </c>
      <c r="G2750" t="n">
        <v>0</v>
      </c>
    </row>
    <row r="2751">
      <c r="A2751" t="n">
        <v>201612</v>
      </c>
      <c r="B2751" t="n">
        <v>42</v>
      </c>
      <c r="C2751" t="inlineStr">
        <is>
          <t>POS</t>
        </is>
      </c>
      <c r="D2751" t="inlineStr">
        <is>
          <t>Anh</t>
        </is>
      </c>
      <c r="E2751" t="inlineStr">
        <is>
          <t>Game &amp; Đồ chơi</t>
        </is>
      </c>
      <c r="F2751" t="n">
        <v>4.98</v>
      </c>
      <c r="G2751" t="n">
        <v>0</v>
      </c>
    </row>
    <row r="2752">
      <c r="A2752" t="n">
        <v>201612</v>
      </c>
      <c r="B2752" t="n">
        <v>42</v>
      </c>
      <c r="C2752" t="inlineStr">
        <is>
          <t>POS</t>
        </is>
      </c>
      <c r="D2752" t="inlineStr">
        <is>
          <t>Anh</t>
        </is>
      </c>
      <c r="E2752" t="inlineStr">
        <is>
          <t>Gia dụng</t>
        </is>
      </c>
      <c r="F2752" t="n">
        <v>597.48</v>
      </c>
      <c r="G2752" t="n">
        <v>0</v>
      </c>
    </row>
    <row r="2753">
      <c r="A2753" t="n">
        <v>201612</v>
      </c>
      <c r="B2753" t="n">
        <v>42</v>
      </c>
      <c r="C2753" t="inlineStr">
        <is>
          <t>POS</t>
        </is>
      </c>
      <c r="D2753" t="inlineStr">
        <is>
          <t>Anh</t>
        </is>
      </c>
      <c r="E2753" t="inlineStr">
        <is>
          <t>Nhạc, phim, sách nói</t>
        </is>
      </c>
      <c r="F2753" t="n">
        <v>2324.77</v>
      </c>
      <c r="G2753" t="n">
        <v>0</v>
      </c>
    </row>
    <row r="2754">
      <c r="A2754" t="n">
        <v>201612</v>
      </c>
      <c r="B2754" t="n">
        <v>42</v>
      </c>
      <c r="C2754" t="inlineStr">
        <is>
          <t>POS</t>
        </is>
      </c>
      <c r="D2754" t="inlineStr">
        <is>
          <t>Anh</t>
        </is>
      </c>
      <c r="E2754" t="inlineStr">
        <is>
          <t>TV &amp; Video</t>
        </is>
      </c>
      <c r="F2754" t="n">
        <v>689</v>
      </c>
      <c r="G2754" t="n">
        <v>0</v>
      </c>
    </row>
    <row r="2755">
      <c r="A2755" t="n">
        <v>201612</v>
      </c>
      <c r="B2755" t="n">
        <v>43</v>
      </c>
      <c r="C2755" t="inlineStr">
        <is>
          <t>POS</t>
        </is>
      </c>
      <c r="D2755" t="inlineStr">
        <is>
          <t>Mỹ</t>
        </is>
      </c>
      <c r="E2755" t="inlineStr">
        <is>
          <t>Âm thanh</t>
        </is>
      </c>
      <c r="F2755" t="n">
        <v>2287.06</v>
      </c>
      <c r="G2755" t="n">
        <v>0</v>
      </c>
    </row>
    <row r="2756">
      <c r="A2756" t="n">
        <v>201612</v>
      </c>
      <c r="B2756" t="n">
        <v>43</v>
      </c>
      <c r="C2756" t="inlineStr">
        <is>
          <t>POS</t>
        </is>
      </c>
      <c r="D2756" t="inlineStr">
        <is>
          <t>Mỹ</t>
        </is>
      </c>
      <c r="E2756" t="inlineStr">
        <is>
          <t>Máy ảnh</t>
        </is>
      </c>
      <c r="F2756" t="n">
        <v>4069.7</v>
      </c>
      <c r="G2756" t="n">
        <v>0</v>
      </c>
    </row>
    <row r="2757">
      <c r="A2757" t="n">
        <v>201612</v>
      </c>
      <c r="B2757" t="n">
        <v>43</v>
      </c>
      <c r="C2757" t="inlineStr">
        <is>
          <t>POS</t>
        </is>
      </c>
      <c r="D2757" t="inlineStr">
        <is>
          <t>Mỹ</t>
        </is>
      </c>
      <c r="E2757" t="inlineStr">
        <is>
          <t>Điện thoại</t>
        </is>
      </c>
      <c r="F2757" t="n">
        <v>3093.6</v>
      </c>
      <c r="G2757" t="n">
        <v>0</v>
      </c>
    </row>
    <row r="2758">
      <c r="A2758" t="n">
        <v>201612</v>
      </c>
      <c r="B2758" t="n">
        <v>43</v>
      </c>
      <c r="C2758" t="inlineStr">
        <is>
          <t>POS</t>
        </is>
      </c>
      <c r="D2758" t="inlineStr">
        <is>
          <t>Mỹ</t>
        </is>
      </c>
      <c r="E2758" t="inlineStr">
        <is>
          <t>Máy tính</t>
        </is>
      </c>
      <c r="F2758" t="n">
        <v>3171.32</v>
      </c>
      <c r="G2758" t="n">
        <v>0</v>
      </c>
    </row>
    <row r="2759">
      <c r="A2759" t="n">
        <v>201612</v>
      </c>
      <c r="B2759" t="n">
        <v>43</v>
      </c>
      <c r="C2759" t="inlineStr">
        <is>
          <t>POS</t>
        </is>
      </c>
      <c r="D2759" t="inlineStr">
        <is>
          <t>Mỹ</t>
        </is>
      </c>
      <c r="E2759" t="inlineStr">
        <is>
          <t>Game &amp; Đồ chơi</t>
        </is>
      </c>
      <c r="F2759" t="n">
        <v>414.7</v>
      </c>
      <c r="G2759" t="n">
        <v>0</v>
      </c>
    </row>
    <row r="2760">
      <c r="A2760" t="n">
        <v>201612</v>
      </c>
      <c r="B2760" t="n">
        <v>43</v>
      </c>
      <c r="C2760" t="inlineStr">
        <is>
          <t>POS</t>
        </is>
      </c>
      <c r="D2760" t="inlineStr">
        <is>
          <t>Mỹ</t>
        </is>
      </c>
      <c r="E2760" t="inlineStr">
        <is>
          <t>Gia dụng</t>
        </is>
      </c>
      <c r="F2760" t="n">
        <v>872.97</v>
      </c>
      <c r="G2760" t="n">
        <v>1491.98</v>
      </c>
    </row>
    <row r="2761">
      <c r="A2761" t="n">
        <v>201612</v>
      </c>
      <c r="B2761" t="n">
        <v>43</v>
      </c>
      <c r="C2761" t="inlineStr">
        <is>
          <t>POS</t>
        </is>
      </c>
      <c r="D2761" t="inlineStr">
        <is>
          <t>Mỹ</t>
        </is>
      </c>
      <c r="E2761" t="inlineStr">
        <is>
          <t>Nhạc, phim, sách nói</t>
        </is>
      </c>
      <c r="F2761" t="n">
        <v>1682.34</v>
      </c>
      <c r="G2761" t="n">
        <v>0</v>
      </c>
    </row>
    <row r="2762">
      <c r="A2762" t="n">
        <v>201612</v>
      </c>
      <c r="B2762" t="n">
        <v>44</v>
      </c>
      <c r="C2762" t="inlineStr">
        <is>
          <t>POS</t>
        </is>
      </c>
      <c r="D2762" t="inlineStr">
        <is>
          <t>Mỹ</t>
        </is>
      </c>
      <c r="E2762" t="inlineStr">
        <is>
          <t>Điện thoại</t>
        </is>
      </c>
      <c r="F2762" t="n">
        <v>1058</v>
      </c>
      <c r="G2762" t="n">
        <v>0</v>
      </c>
    </row>
    <row r="2763">
      <c r="A2763" t="n">
        <v>201612</v>
      </c>
      <c r="B2763" t="n">
        <v>44</v>
      </c>
      <c r="C2763" t="inlineStr">
        <is>
          <t>POS</t>
        </is>
      </c>
      <c r="D2763" t="inlineStr">
        <is>
          <t>Mỹ</t>
        </is>
      </c>
      <c r="E2763" t="inlineStr">
        <is>
          <t>Máy tính</t>
        </is>
      </c>
      <c r="F2763" t="n">
        <v>4867</v>
      </c>
      <c r="G2763" t="n">
        <v>0</v>
      </c>
    </row>
    <row r="2764">
      <c r="A2764" t="n">
        <v>201612</v>
      </c>
      <c r="B2764" t="n">
        <v>44</v>
      </c>
      <c r="C2764" t="inlineStr">
        <is>
          <t>POS</t>
        </is>
      </c>
      <c r="D2764" t="inlineStr">
        <is>
          <t>Mỹ</t>
        </is>
      </c>
      <c r="E2764" t="inlineStr">
        <is>
          <t>Game &amp; Đồ chơi</t>
        </is>
      </c>
      <c r="F2764" t="n">
        <v>35.52</v>
      </c>
      <c r="G2764" t="n">
        <v>0</v>
      </c>
    </row>
    <row r="2765">
      <c r="A2765" t="n">
        <v>201612</v>
      </c>
      <c r="B2765" t="n">
        <v>44</v>
      </c>
      <c r="C2765" t="inlineStr">
        <is>
          <t>POS</t>
        </is>
      </c>
      <c r="D2765" t="inlineStr">
        <is>
          <t>Mỹ</t>
        </is>
      </c>
      <c r="E2765" t="inlineStr">
        <is>
          <t>Nhạc, phim, sách nói</t>
        </is>
      </c>
      <c r="F2765" t="n">
        <v>161.97</v>
      </c>
      <c r="G2765" t="n">
        <v>0</v>
      </c>
    </row>
    <row r="2766">
      <c r="A2766" t="n">
        <v>201612</v>
      </c>
      <c r="B2766" t="n">
        <v>45</v>
      </c>
      <c r="C2766" t="inlineStr">
        <is>
          <t>POS</t>
        </is>
      </c>
      <c r="D2766" t="inlineStr">
        <is>
          <t>Mỹ</t>
        </is>
      </c>
      <c r="E2766" t="inlineStr">
        <is>
          <t>Âm thanh</t>
        </is>
      </c>
      <c r="F2766" t="n">
        <v>1547.88</v>
      </c>
      <c r="G2766" t="n">
        <v>0</v>
      </c>
    </row>
    <row r="2767">
      <c r="A2767" t="n">
        <v>201612</v>
      </c>
      <c r="B2767" t="n">
        <v>45</v>
      </c>
      <c r="C2767" t="inlineStr">
        <is>
          <t>POS</t>
        </is>
      </c>
      <c r="D2767" t="inlineStr">
        <is>
          <t>Mỹ</t>
        </is>
      </c>
      <c r="E2767" t="inlineStr">
        <is>
          <t>Máy ảnh</t>
        </is>
      </c>
      <c r="F2767" t="n">
        <v>1969.8</v>
      </c>
      <c r="G2767" t="n">
        <v>0</v>
      </c>
    </row>
    <row r="2768">
      <c r="A2768" t="n">
        <v>201612</v>
      </c>
      <c r="B2768" t="n">
        <v>45</v>
      </c>
      <c r="C2768" t="inlineStr">
        <is>
          <t>POS</t>
        </is>
      </c>
      <c r="D2768" t="inlineStr">
        <is>
          <t>Mỹ</t>
        </is>
      </c>
      <c r="E2768" t="inlineStr">
        <is>
          <t>Điện thoại</t>
        </is>
      </c>
      <c r="F2768" t="n">
        <v>1055.2</v>
      </c>
      <c r="G2768" t="n">
        <v>0</v>
      </c>
    </row>
    <row r="2769">
      <c r="A2769" t="n">
        <v>201612</v>
      </c>
      <c r="B2769" t="n">
        <v>45</v>
      </c>
      <c r="C2769" t="inlineStr">
        <is>
          <t>POS</t>
        </is>
      </c>
      <c r="D2769" t="inlineStr">
        <is>
          <t>Mỹ</t>
        </is>
      </c>
      <c r="E2769" t="inlineStr">
        <is>
          <t>Máy tính</t>
        </is>
      </c>
      <c r="F2769" t="n">
        <v>4459.8</v>
      </c>
      <c r="G2769" t="n">
        <v>0</v>
      </c>
    </row>
    <row r="2770">
      <c r="A2770" t="n">
        <v>201612</v>
      </c>
      <c r="B2770" t="n">
        <v>45</v>
      </c>
      <c r="C2770" t="inlineStr">
        <is>
          <t>POS</t>
        </is>
      </c>
      <c r="D2770" t="inlineStr">
        <is>
          <t>Mỹ</t>
        </is>
      </c>
      <c r="E2770" t="inlineStr">
        <is>
          <t>Game &amp; Đồ chơi</t>
        </is>
      </c>
      <c r="F2770" t="n">
        <v>598.04</v>
      </c>
      <c r="G2770" t="n">
        <v>0</v>
      </c>
    </row>
    <row r="2771">
      <c r="A2771" t="n">
        <v>201612</v>
      </c>
      <c r="B2771" t="n">
        <v>45</v>
      </c>
      <c r="C2771" t="inlineStr">
        <is>
          <t>POS</t>
        </is>
      </c>
      <c r="D2771" t="inlineStr">
        <is>
          <t>Mỹ</t>
        </is>
      </c>
      <c r="E2771" t="inlineStr">
        <is>
          <t>Gia dụng</t>
        </is>
      </c>
      <c r="F2771" t="n">
        <v>5584.22</v>
      </c>
      <c r="G2771" t="n">
        <v>0</v>
      </c>
    </row>
    <row r="2772">
      <c r="A2772" t="n">
        <v>201612</v>
      </c>
      <c r="B2772" t="n">
        <v>45</v>
      </c>
      <c r="C2772" t="inlineStr">
        <is>
          <t>POS</t>
        </is>
      </c>
      <c r="D2772" t="inlineStr">
        <is>
          <t>Mỹ</t>
        </is>
      </c>
      <c r="E2772" t="inlineStr">
        <is>
          <t>Nhạc, phim, sách nói</t>
        </is>
      </c>
      <c r="F2772" t="n">
        <v>1838.33</v>
      </c>
      <c r="G2772" t="n">
        <v>0</v>
      </c>
    </row>
    <row r="2773">
      <c r="A2773" t="n">
        <v>201612</v>
      </c>
      <c r="B2773" t="n">
        <v>45</v>
      </c>
      <c r="C2773" t="inlineStr">
        <is>
          <t>POS</t>
        </is>
      </c>
      <c r="D2773" t="inlineStr">
        <is>
          <t>Mỹ</t>
        </is>
      </c>
      <c r="E2773" t="inlineStr">
        <is>
          <t>TV &amp; Video</t>
        </is>
      </c>
      <c r="F2773" t="n">
        <v>999.98</v>
      </c>
      <c r="G2773" t="n">
        <v>0</v>
      </c>
    </row>
    <row r="2774">
      <c r="A2774" t="n">
        <v>201612</v>
      </c>
      <c r="B2774" t="n">
        <v>47</v>
      </c>
      <c r="C2774" t="inlineStr">
        <is>
          <t>POS</t>
        </is>
      </c>
      <c r="D2774" t="inlineStr">
        <is>
          <t>Mỹ</t>
        </is>
      </c>
      <c r="E2774" t="inlineStr">
        <is>
          <t>Âm thanh</t>
        </is>
      </c>
      <c r="F2774" t="n">
        <v>1716.9</v>
      </c>
      <c r="G2774" t="n">
        <v>0</v>
      </c>
    </row>
    <row r="2775">
      <c r="A2775" t="n">
        <v>201612</v>
      </c>
      <c r="B2775" t="n">
        <v>47</v>
      </c>
      <c r="C2775" t="inlineStr">
        <is>
          <t>POS</t>
        </is>
      </c>
      <c r="D2775" t="inlineStr">
        <is>
          <t>Mỹ</t>
        </is>
      </c>
      <c r="E2775" t="inlineStr">
        <is>
          <t>Máy ảnh</t>
        </is>
      </c>
      <c r="F2775" t="n">
        <v>1782.57</v>
      </c>
      <c r="G2775" t="n">
        <v>0</v>
      </c>
    </row>
    <row r="2776">
      <c r="A2776" t="n">
        <v>201612</v>
      </c>
      <c r="B2776" t="n">
        <v>47</v>
      </c>
      <c r="C2776" t="inlineStr">
        <is>
          <t>POS</t>
        </is>
      </c>
      <c r="D2776" t="inlineStr">
        <is>
          <t>Mỹ</t>
        </is>
      </c>
      <c r="E2776" t="inlineStr">
        <is>
          <t>Điện thoại</t>
        </is>
      </c>
      <c r="F2776" t="n">
        <v>29.97</v>
      </c>
      <c r="G2776" t="n">
        <v>0</v>
      </c>
    </row>
    <row r="2777">
      <c r="A2777" t="n">
        <v>201612</v>
      </c>
      <c r="B2777" t="n">
        <v>47</v>
      </c>
      <c r="C2777" t="inlineStr">
        <is>
          <t>POS</t>
        </is>
      </c>
      <c r="D2777" t="inlineStr">
        <is>
          <t>Mỹ</t>
        </is>
      </c>
      <c r="E2777" t="inlineStr">
        <is>
          <t>Máy tính</t>
        </is>
      </c>
      <c r="F2777" t="n">
        <v>6739.01</v>
      </c>
      <c r="G2777" t="n">
        <v>0</v>
      </c>
    </row>
    <row r="2778">
      <c r="A2778" t="n">
        <v>201612</v>
      </c>
      <c r="B2778" t="n">
        <v>47</v>
      </c>
      <c r="C2778" t="inlineStr">
        <is>
          <t>POS</t>
        </is>
      </c>
      <c r="D2778" t="inlineStr">
        <is>
          <t>Mỹ</t>
        </is>
      </c>
      <c r="E2778" t="inlineStr">
        <is>
          <t>Game &amp; Đồ chơi</t>
        </is>
      </c>
      <c r="F2778" t="n">
        <v>130.69</v>
      </c>
      <c r="G2778" t="n">
        <v>0</v>
      </c>
    </row>
    <row r="2779">
      <c r="A2779" t="n">
        <v>201612</v>
      </c>
      <c r="B2779" t="n">
        <v>47</v>
      </c>
      <c r="C2779" t="inlineStr">
        <is>
          <t>POS</t>
        </is>
      </c>
      <c r="D2779" t="inlineStr">
        <is>
          <t>Mỹ</t>
        </is>
      </c>
      <c r="E2779" t="inlineStr">
        <is>
          <t>Gia dụng</t>
        </is>
      </c>
      <c r="F2779" t="n">
        <v>14813.4</v>
      </c>
      <c r="G2779" t="n">
        <v>0</v>
      </c>
    </row>
    <row r="2780">
      <c r="A2780" t="n">
        <v>201612</v>
      </c>
      <c r="B2780" t="n">
        <v>47</v>
      </c>
      <c r="C2780" t="inlineStr">
        <is>
          <t>POS</t>
        </is>
      </c>
      <c r="D2780" t="inlineStr">
        <is>
          <t>Mỹ</t>
        </is>
      </c>
      <c r="E2780" t="inlineStr">
        <is>
          <t>Nhạc, phim, sách nói</t>
        </is>
      </c>
      <c r="F2780" t="n">
        <v>394.2</v>
      </c>
      <c r="G2780" t="n">
        <v>0</v>
      </c>
    </row>
    <row r="2781">
      <c r="A2781" t="n">
        <v>201612</v>
      </c>
      <c r="B2781" t="n">
        <v>47</v>
      </c>
      <c r="C2781" t="inlineStr">
        <is>
          <t>POS</t>
        </is>
      </c>
      <c r="D2781" t="inlineStr">
        <is>
          <t>Mỹ</t>
        </is>
      </c>
      <c r="E2781" t="inlineStr">
        <is>
          <t>TV &amp; Video</t>
        </is>
      </c>
      <c r="F2781" t="n">
        <v>4004.9</v>
      </c>
      <c r="G2781" t="n">
        <v>0</v>
      </c>
    </row>
    <row r="2782">
      <c r="A2782" t="n">
        <v>201612</v>
      </c>
      <c r="B2782" t="n">
        <v>48</v>
      </c>
      <c r="C2782" t="inlineStr">
        <is>
          <t>POS</t>
        </is>
      </c>
      <c r="D2782" t="inlineStr">
        <is>
          <t>Mỹ</t>
        </is>
      </c>
      <c r="E2782" t="inlineStr">
        <is>
          <t>Âm thanh</t>
        </is>
      </c>
      <c r="F2782" t="n">
        <v>99.98999999999999</v>
      </c>
      <c r="G2782" t="n">
        <v>0</v>
      </c>
    </row>
    <row r="2783">
      <c r="A2783" t="n">
        <v>201612</v>
      </c>
      <c r="B2783" t="n">
        <v>48</v>
      </c>
      <c r="C2783" t="inlineStr">
        <is>
          <t>POS</t>
        </is>
      </c>
      <c r="D2783" t="inlineStr">
        <is>
          <t>Mỹ</t>
        </is>
      </c>
      <c r="E2783" t="inlineStr">
        <is>
          <t>Máy ảnh</t>
        </is>
      </c>
      <c r="F2783" t="n">
        <v>561.6</v>
      </c>
      <c r="G2783" t="n">
        <v>0</v>
      </c>
    </row>
    <row r="2784">
      <c r="A2784" t="n">
        <v>201612</v>
      </c>
      <c r="B2784" t="n">
        <v>48</v>
      </c>
      <c r="C2784" t="inlineStr">
        <is>
          <t>POS</t>
        </is>
      </c>
      <c r="D2784" t="inlineStr">
        <is>
          <t>Mỹ</t>
        </is>
      </c>
      <c r="E2784" t="inlineStr">
        <is>
          <t>Điện thoại</t>
        </is>
      </c>
      <c r="F2784" t="n">
        <v>2050.05</v>
      </c>
      <c r="G2784" t="n">
        <v>0</v>
      </c>
    </row>
    <row r="2785">
      <c r="A2785" t="n">
        <v>201612</v>
      </c>
      <c r="B2785" t="n">
        <v>48</v>
      </c>
      <c r="C2785" t="inlineStr">
        <is>
          <t>POS</t>
        </is>
      </c>
      <c r="D2785" t="inlineStr">
        <is>
          <t>Mỹ</t>
        </is>
      </c>
      <c r="E2785" t="inlineStr">
        <is>
          <t>Máy tính</t>
        </is>
      </c>
      <c r="F2785" t="n">
        <v>2454.1</v>
      </c>
      <c r="G2785" t="n">
        <v>0</v>
      </c>
    </row>
    <row r="2786">
      <c r="A2786" t="n">
        <v>201612</v>
      </c>
      <c r="B2786" t="n">
        <v>48</v>
      </c>
      <c r="C2786" t="inlineStr">
        <is>
          <t>POS</t>
        </is>
      </c>
      <c r="D2786" t="inlineStr">
        <is>
          <t>Mỹ</t>
        </is>
      </c>
      <c r="E2786" t="inlineStr">
        <is>
          <t>Game &amp; Đồ chơi</t>
        </is>
      </c>
      <c r="F2786" t="n">
        <v>20.67</v>
      </c>
      <c r="G2786" t="n">
        <v>0</v>
      </c>
    </row>
    <row r="2787">
      <c r="A2787" t="n">
        <v>201612</v>
      </c>
      <c r="B2787" t="n">
        <v>48</v>
      </c>
      <c r="C2787" t="inlineStr">
        <is>
          <t>POS</t>
        </is>
      </c>
      <c r="D2787" t="inlineStr">
        <is>
          <t>Mỹ</t>
        </is>
      </c>
      <c r="E2787" t="inlineStr">
        <is>
          <t>Nhạc, phim, sách nói</t>
        </is>
      </c>
      <c r="F2787" t="n">
        <v>649.38</v>
      </c>
      <c r="G2787" t="n">
        <v>0</v>
      </c>
    </row>
    <row r="2788">
      <c r="A2788" t="n">
        <v>201612</v>
      </c>
      <c r="B2788" t="n">
        <v>48</v>
      </c>
      <c r="C2788" t="inlineStr">
        <is>
          <t>POS</t>
        </is>
      </c>
      <c r="D2788" t="inlineStr">
        <is>
          <t>Mỹ</t>
        </is>
      </c>
      <c r="E2788" t="inlineStr">
        <is>
          <t>TV &amp; Video</t>
        </is>
      </c>
      <c r="F2788" t="n">
        <v>469.97</v>
      </c>
      <c r="G2788" t="n">
        <v>0</v>
      </c>
    </row>
    <row r="2789">
      <c r="A2789" t="n">
        <v>201612</v>
      </c>
      <c r="B2789" t="n">
        <v>50</v>
      </c>
      <c r="C2789" t="inlineStr">
        <is>
          <t>POS</t>
        </is>
      </c>
      <c r="D2789" t="inlineStr">
        <is>
          <t>Mỹ</t>
        </is>
      </c>
      <c r="E2789" t="inlineStr">
        <is>
          <t>Âm thanh</t>
        </is>
      </c>
      <c r="F2789" t="n">
        <v>1107.39</v>
      </c>
      <c r="G2789" t="n">
        <v>0</v>
      </c>
    </row>
    <row r="2790">
      <c r="A2790" t="n">
        <v>201612</v>
      </c>
      <c r="B2790" t="n">
        <v>50</v>
      </c>
      <c r="C2790" t="inlineStr">
        <is>
          <t>POS</t>
        </is>
      </c>
      <c r="D2790" t="inlineStr">
        <is>
          <t>Mỹ</t>
        </is>
      </c>
      <c r="E2790" t="inlineStr">
        <is>
          <t>Máy ảnh</t>
        </is>
      </c>
      <c r="F2790" t="n">
        <v>1248.84</v>
      </c>
      <c r="G2790" t="n">
        <v>0</v>
      </c>
    </row>
    <row r="2791">
      <c r="A2791" t="n">
        <v>201612</v>
      </c>
      <c r="B2791" t="n">
        <v>50</v>
      </c>
      <c r="C2791" t="inlineStr">
        <is>
          <t>POS</t>
        </is>
      </c>
      <c r="D2791" t="inlineStr">
        <is>
          <t>Mỹ</t>
        </is>
      </c>
      <c r="E2791" t="inlineStr">
        <is>
          <t>Điện thoại</t>
        </is>
      </c>
      <c r="F2791" t="n">
        <v>187.13</v>
      </c>
      <c r="G2791" t="n">
        <v>0</v>
      </c>
    </row>
    <row r="2792">
      <c r="A2792" t="n">
        <v>201612</v>
      </c>
      <c r="B2792" t="n">
        <v>50</v>
      </c>
      <c r="C2792" t="inlineStr">
        <is>
          <t>POS</t>
        </is>
      </c>
      <c r="D2792" t="inlineStr">
        <is>
          <t>Mỹ</t>
        </is>
      </c>
      <c r="E2792" t="inlineStr">
        <is>
          <t>Máy tính</t>
        </is>
      </c>
      <c r="F2792" t="n">
        <v>3601</v>
      </c>
      <c r="G2792" t="n">
        <v>0</v>
      </c>
    </row>
    <row r="2793">
      <c r="A2793" t="n">
        <v>201612</v>
      </c>
      <c r="B2793" t="n">
        <v>50</v>
      </c>
      <c r="C2793" t="inlineStr">
        <is>
          <t>POS</t>
        </is>
      </c>
      <c r="D2793" t="inlineStr">
        <is>
          <t>Mỹ</t>
        </is>
      </c>
      <c r="E2793" t="inlineStr">
        <is>
          <t>Game &amp; Đồ chơi</t>
        </is>
      </c>
      <c r="F2793" t="n">
        <v>350</v>
      </c>
      <c r="G2793" t="n">
        <v>0</v>
      </c>
    </row>
    <row r="2794">
      <c r="A2794" t="n">
        <v>201612</v>
      </c>
      <c r="B2794" t="n">
        <v>50</v>
      </c>
      <c r="C2794" t="inlineStr">
        <is>
          <t>POS</t>
        </is>
      </c>
      <c r="D2794" t="inlineStr">
        <is>
          <t>Mỹ</t>
        </is>
      </c>
      <c r="E2794" t="inlineStr">
        <is>
          <t>Gia dụng</t>
        </is>
      </c>
      <c r="F2794" t="n">
        <v>1882.44</v>
      </c>
      <c r="G2794" t="n">
        <v>0</v>
      </c>
    </row>
    <row r="2795">
      <c r="A2795" t="n">
        <v>201612</v>
      </c>
      <c r="B2795" t="n">
        <v>50</v>
      </c>
      <c r="C2795" t="inlineStr">
        <is>
          <t>POS</t>
        </is>
      </c>
      <c r="D2795" t="inlineStr">
        <is>
          <t>Mỹ</t>
        </is>
      </c>
      <c r="E2795" t="inlineStr">
        <is>
          <t>Nhạc, phim, sách nói</t>
        </is>
      </c>
      <c r="F2795" t="n">
        <v>239.96</v>
      </c>
      <c r="G2795" t="n">
        <v>0</v>
      </c>
    </row>
    <row r="2796">
      <c r="A2796" t="n">
        <v>201612</v>
      </c>
      <c r="B2796" t="n">
        <v>50</v>
      </c>
      <c r="C2796" t="inlineStr">
        <is>
          <t>POS</t>
        </is>
      </c>
      <c r="D2796" t="inlineStr">
        <is>
          <t>Mỹ</t>
        </is>
      </c>
      <c r="E2796" t="inlineStr">
        <is>
          <t>TV &amp; Video</t>
        </is>
      </c>
      <c r="F2796" t="n">
        <v>2750.64</v>
      </c>
      <c r="G2796" t="n">
        <v>0</v>
      </c>
    </row>
    <row r="2797">
      <c r="A2797" t="n">
        <v>201612</v>
      </c>
      <c r="B2797" t="n">
        <v>51</v>
      </c>
      <c r="C2797" t="inlineStr">
        <is>
          <t>POS</t>
        </is>
      </c>
      <c r="D2797" t="inlineStr">
        <is>
          <t>Mỹ</t>
        </is>
      </c>
      <c r="E2797" t="inlineStr">
        <is>
          <t>Âm thanh</t>
        </is>
      </c>
      <c r="F2797" t="n">
        <v>779.12</v>
      </c>
      <c r="G2797" t="n">
        <v>0</v>
      </c>
    </row>
    <row r="2798">
      <c r="A2798" t="n">
        <v>201612</v>
      </c>
      <c r="B2798" t="n">
        <v>51</v>
      </c>
      <c r="C2798" t="inlineStr">
        <is>
          <t>POS</t>
        </is>
      </c>
      <c r="D2798" t="inlineStr">
        <is>
          <t>Mỹ</t>
        </is>
      </c>
      <c r="E2798" t="inlineStr">
        <is>
          <t>Máy ảnh</t>
        </is>
      </c>
      <c r="F2798" t="n">
        <v>3379.5</v>
      </c>
      <c r="G2798" t="n">
        <v>0</v>
      </c>
    </row>
    <row r="2799">
      <c r="A2799" t="n">
        <v>201612</v>
      </c>
      <c r="B2799" t="n">
        <v>51</v>
      </c>
      <c r="C2799" t="inlineStr">
        <is>
          <t>POS</t>
        </is>
      </c>
      <c r="D2799" t="inlineStr">
        <is>
          <t>Mỹ</t>
        </is>
      </c>
      <c r="E2799" t="inlineStr">
        <is>
          <t>Điện thoại</t>
        </is>
      </c>
      <c r="F2799" t="n">
        <v>1149.94</v>
      </c>
      <c r="G2799" t="n">
        <v>0</v>
      </c>
    </row>
    <row r="2800">
      <c r="A2800" t="n">
        <v>201612</v>
      </c>
      <c r="B2800" t="n">
        <v>51</v>
      </c>
      <c r="C2800" t="inlineStr">
        <is>
          <t>POS</t>
        </is>
      </c>
      <c r="D2800" t="inlineStr">
        <is>
          <t>Mỹ</t>
        </is>
      </c>
      <c r="E2800" t="inlineStr">
        <is>
          <t>Máy tính</t>
        </is>
      </c>
      <c r="F2800" t="n">
        <v>17156.25</v>
      </c>
      <c r="G2800" t="n">
        <v>0</v>
      </c>
    </row>
    <row r="2801">
      <c r="A2801" t="n">
        <v>201612</v>
      </c>
      <c r="B2801" t="n">
        <v>51</v>
      </c>
      <c r="C2801" t="inlineStr">
        <is>
          <t>POS</t>
        </is>
      </c>
      <c r="D2801" t="inlineStr">
        <is>
          <t>Mỹ</t>
        </is>
      </c>
      <c r="E2801" t="inlineStr">
        <is>
          <t>Game &amp; Đồ chơi</t>
        </is>
      </c>
      <c r="F2801" t="n">
        <v>34.4</v>
      </c>
      <c r="G2801" t="n">
        <v>0</v>
      </c>
    </row>
    <row r="2802">
      <c r="A2802" t="n">
        <v>201612</v>
      </c>
      <c r="B2802" t="n">
        <v>51</v>
      </c>
      <c r="C2802" t="inlineStr">
        <is>
          <t>POS</t>
        </is>
      </c>
      <c r="D2802" t="inlineStr">
        <is>
          <t>Mỹ</t>
        </is>
      </c>
      <c r="E2802" t="inlineStr">
        <is>
          <t>Gia dụng</t>
        </is>
      </c>
      <c r="F2802" t="n">
        <v>8931.299999999999</v>
      </c>
      <c r="G2802" t="n">
        <v>0</v>
      </c>
    </row>
    <row r="2803">
      <c r="A2803" t="n">
        <v>201612</v>
      </c>
      <c r="B2803" t="n">
        <v>51</v>
      </c>
      <c r="C2803" t="inlineStr">
        <is>
          <t>POS</t>
        </is>
      </c>
      <c r="D2803" t="inlineStr">
        <is>
          <t>Mỹ</t>
        </is>
      </c>
      <c r="E2803" t="inlineStr">
        <is>
          <t>Nhạc, phim, sách nói</t>
        </is>
      </c>
      <c r="F2803" t="n">
        <v>71.77</v>
      </c>
      <c r="G2803" t="n">
        <v>0</v>
      </c>
    </row>
    <row r="2804">
      <c r="A2804" t="n">
        <v>201612</v>
      </c>
      <c r="B2804" t="n">
        <v>51</v>
      </c>
      <c r="C2804" t="inlineStr">
        <is>
          <t>POS</t>
        </is>
      </c>
      <c r="D2804" t="inlineStr">
        <is>
          <t>Mỹ</t>
        </is>
      </c>
      <c r="E2804" t="inlineStr">
        <is>
          <t>TV &amp; Video</t>
        </is>
      </c>
      <c r="F2804" t="n">
        <v>9288.25</v>
      </c>
      <c r="G2804" t="n">
        <v>0</v>
      </c>
    </row>
    <row r="2805">
      <c r="A2805" t="n">
        <v>201612</v>
      </c>
      <c r="B2805" t="n">
        <v>53</v>
      </c>
      <c r="C2805" t="inlineStr">
        <is>
          <t>POS</t>
        </is>
      </c>
      <c r="D2805" t="inlineStr">
        <is>
          <t>Mỹ</t>
        </is>
      </c>
      <c r="E2805" t="inlineStr">
        <is>
          <t>Âm thanh</t>
        </is>
      </c>
      <c r="F2805" t="n">
        <v>1823.79</v>
      </c>
      <c r="G2805" t="n">
        <v>0</v>
      </c>
    </row>
    <row r="2806">
      <c r="A2806" t="n">
        <v>201612</v>
      </c>
      <c r="B2806" t="n">
        <v>53</v>
      </c>
      <c r="C2806" t="inlineStr">
        <is>
          <t>POS</t>
        </is>
      </c>
      <c r="D2806" t="inlineStr">
        <is>
          <t>Mỹ</t>
        </is>
      </c>
      <c r="E2806" t="inlineStr">
        <is>
          <t>Điện thoại</t>
        </is>
      </c>
      <c r="F2806" t="n">
        <v>2463.96</v>
      </c>
      <c r="G2806" t="n">
        <v>0</v>
      </c>
    </row>
    <row r="2807">
      <c r="A2807" t="n">
        <v>201612</v>
      </c>
      <c r="B2807" t="n">
        <v>53</v>
      </c>
      <c r="C2807" t="inlineStr">
        <is>
          <t>POS</t>
        </is>
      </c>
      <c r="D2807" t="inlineStr">
        <is>
          <t>Mỹ</t>
        </is>
      </c>
      <c r="E2807" t="inlineStr">
        <is>
          <t>Máy tính</t>
        </is>
      </c>
      <c r="F2807" t="n">
        <v>2333</v>
      </c>
      <c r="G2807" t="n">
        <v>0</v>
      </c>
    </row>
    <row r="2808">
      <c r="A2808" t="n">
        <v>201612</v>
      </c>
      <c r="B2808" t="n">
        <v>53</v>
      </c>
      <c r="C2808" t="inlineStr">
        <is>
          <t>POS</t>
        </is>
      </c>
      <c r="D2808" t="inlineStr">
        <is>
          <t>Mỹ</t>
        </is>
      </c>
      <c r="E2808" t="inlineStr">
        <is>
          <t>Game &amp; Đồ chơi</t>
        </is>
      </c>
      <c r="F2808" t="n">
        <v>86</v>
      </c>
      <c r="G2808" t="n">
        <v>0</v>
      </c>
    </row>
    <row r="2809">
      <c r="A2809" t="n">
        <v>201612</v>
      </c>
      <c r="B2809" t="n">
        <v>53</v>
      </c>
      <c r="C2809" t="inlineStr">
        <is>
          <t>POS</t>
        </is>
      </c>
      <c r="D2809" t="inlineStr">
        <is>
          <t>Mỹ</t>
        </is>
      </c>
      <c r="E2809" t="inlineStr">
        <is>
          <t>Gia dụng</t>
        </is>
      </c>
      <c r="F2809" t="n">
        <v>15488.76</v>
      </c>
      <c r="G2809" t="n">
        <v>0</v>
      </c>
    </row>
    <row r="2810">
      <c r="A2810" t="n">
        <v>201612</v>
      </c>
      <c r="B2810" t="n">
        <v>53</v>
      </c>
      <c r="C2810" t="inlineStr">
        <is>
          <t>POS</t>
        </is>
      </c>
      <c r="D2810" t="inlineStr">
        <is>
          <t>Mỹ</t>
        </is>
      </c>
      <c r="E2810" t="inlineStr">
        <is>
          <t>Nhạc, phim, sách nói</t>
        </is>
      </c>
      <c r="F2810" t="n">
        <v>1744.84</v>
      </c>
      <c r="G2810" t="n">
        <v>0</v>
      </c>
    </row>
    <row r="2811">
      <c r="A2811" t="n">
        <v>201612</v>
      </c>
      <c r="B2811" t="n">
        <v>53</v>
      </c>
      <c r="C2811" t="inlineStr">
        <is>
          <t>POS</t>
        </is>
      </c>
      <c r="D2811" t="inlineStr">
        <is>
          <t>Mỹ</t>
        </is>
      </c>
      <c r="E2811" t="inlineStr">
        <is>
          <t>TV &amp; Video</t>
        </is>
      </c>
      <c r="F2811" t="n">
        <v>10486.92</v>
      </c>
      <c r="G2811" t="n">
        <v>0</v>
      </c>
    </row>
    <row r="2812">
      <c r="A2812" t="n">
        <v>201612</v>
      </c>
      <c r="B2812" t="n">
        <v>54</v>
      </c>
      <c r="C2812" t="inlineStr">
        <is>
          <t>POS</t>
        </is>
      </c>
      <c r="D2812" t="inlineStr">
        <is>
          <t>Mỹ</t>
        </is>
      </c>
      <c r="E2812" t="inlineStr">
        <is>
          <t>Âm thanh</t>
        </is>
      </c>
      <c r="F2812" t="n">
        <v>1369.49</v>
      </c>
      <c r="G2812" t="n">
        <v>0</v>
      </c>
    </row>
    <row r="2813">
      <c r="A2813" t="n">
        <v>201612</v>
      </c>
      <c r="B2813" t="n">
        <v>54</v>
      </c>
      <c r="C2813" t="inlineStr">
        <is>
          <t>POS</t>
        </is>
      </c>
      <c r="D2813" t="inlineStr">
        <is>
          <t>Mỹ</t>
        </is>
      </c>
      <c r="E2813" t="inlineStr">
        <is>
          <t>Điện thoại</t>
        </is>
      </c>
      <c r="F2813" t="n">
        <v>2116</v>
      </c>
      <c r="G2813" t="n">
        <v>0</v>
      </c>
    </row>
    <row r="2814">
      <c r="A2814" t="n">
        <v>201612</v>
      </c>
      <c r="B2814" t="n">
        <v>54</v>
      </c>
      <c r="C2814" t="inlineStr">
        <is>
          <t>POS</t>
        </is>
      </c>
      <c r="D2814" t="inlineStr">
        <is>
          <t>Mỹ</t>
        </is>
      </c>
      <c r="E2814" t="inlineStr">
        <is>
          <t>Máy tính</t>
        </is>
      </c>
      <c r="F2814" t="n">
        <v>4508.82</v>
      </c>
      <c r="G2814" t="n">
        <v>0</v>
      </c>
    </row>
    <row r="2815">
      <c r="A2815" t="n">
        <v>201612</v>
      </c>
      <c r="B2815" t="n">
        <v>54</v>
      </c>
      <c r="C2815" t="inlineStr">
        <is>
          <t>POS</t>
        </is>
      </c>
      <c r="D2815" t="inlineStr">
        <is>
          <t>Mỹ</t>
        </is>
      </c>
      <c r="E2815" t="inlineStr">
        <is>
          <t>Gia dụng</t>
        </is>
      </c>
      <c r="F2815" t="n">
        <v>22635.72</v>
      </c>
      <c r="G2815" t="n">
        <v>0</v>
      </c>
    </row>
    <row r="2816">
      <c r="A2816" t="n">
        <v>201612</v>
      </c>
      <c r="B2816" t="n">
        <v>54</v>
      </c>
      <c r="C2816" t="inlineStr">
        <is>
          <t>POS</t>
        </is>
      </c>
      <c r="D2816" t="inlineStr">
        <is>
          <t>Mỹ</t>
        </is>
      </c>
      <c r="E2816" t="inlineStr">
        <is>
          <t>Nhạc, phim, sách nói</t>
        </is>
      </c>
      <c r="F2816" t="n">
        <v>34.31</v>
      </c>
      <c r="G2816" t="n">
        <v>0</v>
      </c>
    </row>
    <row r="2817">
      <c r="A2817" t="n">
        <v>201612</v>
      </c>
      <c r="B2817" t="n">
        <v>54</v>
      </c>
      <c r="C2817" t="inlineStr">
        <is>
          <t>POS</t>
        </is>
      </c>
      <c r="D2817" t="inlineStr">
        <is>
          <t>Mỹ</t>
        </is>
      </c>
      <c r="E2817" t="inlineStr">
        <is>
          <t>TV &amp; Video</t>
        </is>
      </c>
      <c r="F2817" t="n">
        <v>6794.4</v>
      </c>
      <c r="G2817" t="n">
        <v>0</v>
      </c>
    </row>
    <row r="2818">
      <c r="A2818" t="n">
        <v>201612</v>
      </c>
      <c r="B2818" t="n">
        <v>55</v>
      </c>
      <c r="C2818" t="inlineStr">
        <is>
          <t>POS</t>
        </is>
      </c>
      <c r="D2818" t="inlineStr">
        <is>
          <t>Mỹ</t>
        </is>
      </c>
      <c r="E2818" t="inlineStr">
        <is>
          <t>Âm thanh</t>
        </is>
      </c>
      <c r="F2818" t="n">
        <v>383.03</v>
      </c>
      <c r="G2818" t="n">
        <v>0</v>
      </c>
    </row>
    <row r="2819">
      <c r="A2819" t="n">
        <v>201612</v>
      </c>
      <c r="B2819" t="n">
        <v>55</v>
      </c>
      <c r="C2819" t="inlineStr">
        <is>
          <t>POS</t>
        </is>
      </c>
      <c r="D2819" t="inlineStr">
        <is>
          <t>Mỹ</t>
        </is>
      </c>
      <c r="E2819" t="inlineStr">
        <is>
          <t>Máy tính</t>
        </is>
      </c>
      <c r="F2819" t="n">
        <v>6226.2</v>
      </c>
      <c r="G2819" t="n">
        <v>0</v>
      </c>
    </row>
    <row r="2820">
      <c r="A2820" t="n">
        <v>201612</v>
      </c>
      <c r="B2820" t="n">
        <v>55</v>
      </c>
      <c r="C2820" t="inlineStr">
        <is>
          <t>POS</t>
        </is>
      </c>
      <c r="D2820" t="inlineStr">
        <is>
          <t>Mỹ</t>
        </is>
      </c>
      <c r="E2820" t="inlineStr">
        <is>
          <t>Game &amp; Đồ chơi</t>
        </is>
      </c>
      <c r="F2820" t="n">
        <v>32.34</v>
      </c>
      <c r="G2820" t="n">
        <v>0</v>
      </c>
    </row>
    <row r="2821">
      <c r="A2821" t="n">
        <v>201612</v>
      </c>
      <c r="B2821" t="n">
        <v>55</v>
      </c>
      <c r="C2821" t="inlineStr">
        <is>
          <t>POS</t>
        </is>
      </c>
      <c r="D2821" t="inlineStr">
        <is>
          <t>Mỹ</t>
        </is>
      </c>
      <c r="E2821" t="inlineStr">
        <is>
          <t>Gia dụng</t>
        </is>
      </c>
      <c r="F2821" t="n">
        <v>7694.88</v>
      </c>
      <c r="G2821" t="n">
        <v>0</v>
      </c>
    </row>
    <row r="2822">
      <c r="A2822" t="n">
        <v>201612</v>
      </c>
      <c r="B2822" t="n">
        <v>55</v>
      </c>
      <c r="C2822" t="inlineStr">
        <is>
          <t>POS</t>
        </is>
      </c>
      <c r="D2822" t="inlineStr">
        <is>
          <t>Mỹ</t>
        </is>
      </c>
      <c r="E2822" t="inlineStr">
        <is>
          <t>Nhạc, phim, sách nói</t>
        </is>
      </c>
      <c r="F2822" t="n">
        <v>361.81</v>
      </c>
      <c r="G2822" t="n">
        <v>0</v>
      </c>
    </row>
    <row r="2823">
      <c r="A2823" t="n">
        <v>201612</v>
      </c>
      <c r="B2823" t="n">
        <v>55</v>
      </c>
      <c r="C2823" t="inlineStr">
        <is>
          <t>POS</t>
        </is>
      </c>
      <c r="D2823" t="inlineStr">
        <is>
          <t>Mỹ</t>
        </is>
      </c>
      <c r="E2823" t="inlineStr">
        <is>
          <t>TV &amp; Video</t>
        </is>
      </c>
      <c r="F2823" t="n">
        <v>763</v>
      </c>
      <c r="G2823" t="n">
        <v>109</v>
      </c>
    </row>
    <row r="2824">
      <c r="A2824" t="n">
        <v>201612</v>
      </c>
      <c r="B2824" t="n">
        <v>56</v>
      </c>
      <c r="C2824" t="inlineStr">
        <is>
          <t>POS</t>
        </is>
      </c>
      <c r="D2824" t="inlineStr">
        <is>
          <t>Mỹ</t>
        </is>
      </c>
      <c r="E2824" t="inlineStr">
        <is>
          <t>Âm thanh</t>
        </is>
      </c>
      <c r="F2824" t="n">
        <v>1282</v>
      </c>
      <c r="G2824" t="n">
        <v>0</v>
      </c>
    </row>
    <row r="2825">
      <c r="A2825" t="n">
        <v>201612</v>
      </c>
      <c r="B2825" t="n">
        <v>56</v>
      </c>
      <c r="C2825" t="inlineStr">
        <is>
          <t>POS</t>
        </is>
      </c>
      <c r="D2825" t="inlineStr">
        <is>
          <t>Mỹ</t>
        </is>
      </c>
      <c r="E2825" t="inlineStr">
        <is>
          <t>Máy ảnh</t>
        </is>
      </c>
      <c r="F2825" t="n">
        <v>2493</v>
      </c>
      <c r="G2825" t="n">
        <v>0</v>
      </c>
    </row>
    <row r="2826">
      <c r="A2826" t="n">
        <v>201612</v>
      </c>
      <c r="B2826" t="n">
        <v>56</v>
      </c>
      <c r="C2826" t="inlineStr">
        <is>
          <t>POS</t>
        </is>
      </c>
      <c r="D2826" t="inlineStr">
        <is>
          <t>Mỹ</t>
        </is>
      </c>
      <c r="E2826" t="inlineStr">
        <is>
          <t>Điện thoại</t>
        </is>
      </c>
      <c r="F2826" t="n">
        <v>63.98</v>
      </c>
      <c r="G2826" t="n">
        <v>0</v>
      </c>
    </row>
    <row r="2827">
      <c r="A2827" t="n">
        <v>201612</v>
      </c>
      <c r="B2827" t="n">
        <v>56</v>
      </c>
      <c r="C2827" t="inlineStr">
        <is>
          <t>POS</t>
        </is>
      </c>
      <c r="D2827" t="inlineStr">
        <is>
          <t>Mỹ</t>
        </is>
      </c>
      <c r="E2827" t="inlineStr">
        <is>
          <t>Máy tính</t>
        </is>
      </c>
      <c r="F2827" t="n">
        <v>5791.8</v>
      </c>
      <c r="G2827" t="n">
        <v>0</v>
      </c>
    </row>
    <row r="2828">
      <c r="A2828" t="n">
        <v>201612</v>
      </c>
      <c r="B2828" t="n">
        <v>56</v>
      </c>
      <c r="C2828" t="inlineStr">
        <is>
          <t>POS</t>
        </is>
      </c>
      <c r="D2828" t="inlineStr">
        <is>
          <t>Mỹ</t>
        </is>
      </c>
      <c r="E2828" t="inlineStr">
        <is>
          <t>Game &amp; Đồ chơi</t>
        </is>
      </c>
      <c r="F2828" t="n">
        <v>267</v>
      </c>
      <c r="G2828" t="n">
        <v>0</v>
      </c>
    </row>
    <row r="2829">
      <c r="A2829" t="n">
        <v>201612</v>
      </c>
      <c r="B2829" t="n">
        <v>56</v>
      </c>
      <c r="C2829" t="inlineStr">
        <is>
          <t>POS</t>
        </is>
      </c>
      <c r="D2829" t="inlineStr">
        <is>
          <t>Mỹ</t>
        </is>
      </c>
      <c r="E2829" t="inlineStr">
        <is>
          <t>Gia dụng</t>
        </is>
      </c>
      <c r="F2829" t="n">
        <v>5482.49</v>
      </c>
      <c r="G2829" t="n">
        <v>0</v>
      </c>
    </row>
    <row r="2830">
      <c r="A2830" t="n">
        <v>201612</v>
      </c>
      <c r="B2830" t="n">
        <v>56</v>
      </c>
      <c r="C2830" t="inlineStr">
        <is>
          <t>POS</t>
        </is>
      </c>
      <c r="D2830" t="inlineStr">
        <is>
          <t>Mỹ</t>
        </is>
      </c>
      <c r="E2830" t="inlineStr">
        <is>
          <t>Nhạc, phim, sách nói</t>
        </is>
      </c>
      <c r="F2830" t="n">
        <v>556.96</v>
      </c>
      <c r="G2830" t="n">
        <v>0</v>
      </c>
    </row>
    <row r="2831">
      <c r="A2831" t="n">
        <v>201612</v>
      </c>
      <c r="B2831" t="n">
        <v>57</v>
      </c>
      <c r="C2831" t="inlineStr">
        <is>
          <t>POS</t>
        </is>
      </c>
      <c r="D2831" t="inlineStr">
        <is>
          <t>Mỹ</t>
        </is>
      </c>
      <c r="E2831" t="inlineStr">
        <is>
          <t>Âm thanh</t>
        </is>
      </c>
      <c r="F2831" t="n">
        <v>1663.6</v>
      </c>
      <c r="G2831" t="n">
        <v>0</v>
      </c>
    </row>
    <row r="2832">
      <c r="A2832" t="n">
        <v>201612</v>
      </c>
      <c r="B2832" t="n">
        <v>57</v>
      </c>
      <c r="C2832" t="inlineStr">
        <is>
          <t>POS</t>
        </is>
      </c>
      <c r="D2832" t="inlineStr">
        <is>
          <t>Mỹ</t>
        </is>
      </c>
      <c r="E2832" t="inlineStr">
        <is>
          <t>Máy ảnh</t>
        </is>
      </c>
      <c r="F2832" t="n">
        <v>1641</v>
      </c>
      <c r="G2832" t="n">
        <v>0</v>
      </c>
    </row>
    <row r="2833">
      <c r="A2833" t="n">
        <v>201612</v>
      </c>
      <c r="B2833" t="n">
        <v>57</v>
      </c>
      <c r="C2833" t="inlineStr">
        <is>
          <t>POS</t>
        </is>
      </c>
      <c r="D2833" t="inlineStr">
        <is>
          <t>Mỹ</t>
        </is>
      </c>
      <c r="E2833" t="inlineStr">
        <is>
          <t>Máy tính</t>
        </is>
      </c>
      <c r="F2833" t="n">
        <v>753.3</v>
      </c>
      <c r="G2833" t="n">
        <v>0</v>
      </c>
    </row>
    <row r="2834">
      <c r="A2834" t="n">
        <v>201612</v>
      </c>
      <c r="B2834" t="n">
        <v>57</v>
      </c>
      <c r="C2834" t="inlineStr">
        <is>
          <t>POS</t>
        </is>
      </c>
      <c r="D2834" t="inlineStr">
        <is>
          <t>Mỹ</t>
        </is>
      </c>
      <c r="E2834" t="inlineStr">
        <is>
          <t>Gia dụng</t>
        </is>
      </c>
      <c r="F2834" t="n">
        <v>515</v>
      </c>
      <c r="G2834" t="n">
        <v>0</v>
      </c>
    </row>
    <row r="2835">
      <c r="A2835" t="n">
        <v>201612</v>
      </c>
      <c r="B2835" t="n">
        <v>57</v>
      </c>
      <c r="C2835" t="inlineStr">
        <is>
          <t>POS</t>
        </is>
      </c>
      <c r="D2835" t="inlineStr">
        <is>
          <t>Mỹ</t>
        </is>
      </c>
      <c r="E2835" t="inlineStr">
        <is>
          <t>Nhạc, phim, sách nói</t>
        </is>
      </c>
      <c r="F2835" t="n">
        <v>1883.4</v>
      </c>
      <c r="G2835" t="n">
        <v>0</v>
      </c>
    </row>
    <row r="2836">
      <c r="A2836" t="n">
        <v>201612</v>
      </c>
      <c r="B2836" t="n">
        <v>57</v>
      </c>
      <c r="C2836" t="inlineStr">
        <is>
          <t>POS</t>
        </is>
      </c>
      <c r="D2836" t="inlineStr">
        <is>
          <t>Mỹ</t>
        </is>
      </c>
      <c r="E2836" t="inlineStr">
        <is>
          <t>TV &amp; Video</t>
        </is>
      </c>
      <c r="F2836" t="n">
        <v>1548.87</v>
      </c>
      <c r="G2836" t="n">
        <v>0</v>
      </c>
    </row>
    <row r="2837">
      <c r="A2837" t="n">
        <v>201612</v>
      </c>
      <c r="B2837" t="n">
        <v>59</v>
      </c>
      <c r="C2837" t="inlineStr">
        <is>
          <t>POS</t>
        </is>
      </c>
      <c r="D2837" t="inlineStr">
        <is>
          <t>Mỹ</t>
        </is>
      </c>
      <c r="E2837" t="inlineStr">
        <is>
          <t>Âm thanh</t>
        </is>
      </c>
      <c r="F2837" t="n">
        <v>1936.95</v>
      </c>
      <c r="G2837" t="n">
        <v>0</v>
      </c>
    </row>
    <row r="2838">
      <c r="A2838" t="n">
        <v>201612</v>
      </c>
      <c r="B2838" t="n">
        <v>59</v>
      </c>
      <c r="C2838" t="inlineStr">
        <is>
          <t>POS</t>
        </is>
      </c>
      <c r="D2838" t="inlineStr">
        <is>
          <t>Mỹ</t>
        </is>
      </c>
      <c r="E2838" t="inlineStr">
        <is>
          <t>Điện thoại</t>
        </is>
      </c>
      <c r="F2838" t="n">
        <v>324.99</v>
      </c>
      <c r="G2838" t="n">
        <v>0</v>
      </c>
    </row>
    <row r="2839">
      <c r="A2839" t="n">
        <v>201612</v>
      </c>
      <c r="B2839" t="n">
        <v>59</v>
      </c>
      <c r="C2839" t="inlineStr">
        <is>
          <t>POS</t>
        </is>
      </c>
      <c r="D2839" t="inlineStr">
        <is>
          <t>Mỹ</t>
        </is>
      </c>
      <c r="E2839" t="inlineStr">
        <is>
          <t>Máy tính</t>
        </is>
      </c>
      <c r="F2839" t="n">
        <v>159.79</v>
      </c>
      <c r="G2839" t="n">
        <v>0</v>
      </c>
    </row>
    <row r="2840">
      <c r="A2840" t="n">
        <v>201612</v>
      </c>
      <c r="B2840" t="n">
        <v>59</v>
      </c>
      <c r="C2840" t="inlineStr">
        <is>
          <t>POS</t>
        </is>
      </c>
      <c r="D2840" t="inlineStr">
        <is>
          <t>Mỹ</t>
        </is>
      </c>
      <c r="E2840" t="inlineStr">
        <is>
          <t>Game &amp; Đồ chơi</t>
        </is>
      </c>
      <c r="F2840" t="n">
        <v>105.93</v>
      </c>
      <c r="G2840" t="n">
        <v>0</v>
      </c>
    </row>
    <row r="2841">
      <c r="A2841" t="n">
        <v>201612</v>
      </c>
      <c r="B2841" t="n">
        <v>59</v>
      </c>
      <c r="C2841" t="inlineStr">
        <is>
          <t>POS</t>
        </is>
      </c>
      <c r="D2841" t="inlineStr">
        <is>
          <t>Mỹ</t>
        </is>
      </c>
      <c r="E2841" t="inlineStr">
        <is>
          <t>Gia dụng</t>
        </is>
      </c>
      <c r="F2841" t="n">
        <v>3564.99</v>
      </c>
      <c r="G2841" t="n">
        <v>0</v>
      </c>
    </row>
    <row r="2842">
      <c r="A2842" t="n">
        <v>201612</v>
      </c>
      <c r="B2842" t="n">
        <v>59</v>
      </c>
      <c r="C2842" t="inlineStr">
        <is>
          <t>POS</t>
        </is>
      </c>
      <c r="D2842" t="inlineStr">
        <is>
          <t>Mỹ</t>
        </is>
      </c>
      <c r="E2842" t="inlineStr">
        <is>
          <t>Nhạc, phim, sách nói</t>
        </is>
      </c>
      <c r="F2842" t="n">
        <v>1820.67</v>
      </c>
      <c r="G2842" t="n">
        <v>0</v>
      </c>
    </row>
    <row r="2843">
      <c r="A2843" t="n">
        <v>201612</v>
      </c>
      <c r="B2843" t="n">
        <v>59</v>
      </c>
      <c r="C2843" t="inlineStr">
        <is>
          <t>POS</t>
        </is>
      </c>
      <c r="D2843" t="inlineStr">
        <is>
          <t>Mỹ</t>
        </is>
      </c>
      <c r="E2843" t="inlineStr">
        <is>
          <t>TV &amp; Video</t>
        </is>
      </c>
      <c r="F2843" t="n">
        <v>2020.48</v>
      </c>
      <c r="G2843" t="n">
        <v>119</v>
      </c>
    </row>
    <row r="2844">
      <c r="A2844" t="n">
        <v>201612</v>
      </c>
      <c r="B2844" t="n">
        <v>61</v>
      </c>
      <c r="C2844" t="inlineStr">
        <is>
          <t>POS</t>
        </is>
      </c>
      <c r="D2844" t="inlineStr">
        <is>
          <t>Mỹ</t>
        </is>
      </c>
      <c r="E2844" t="inlineStr">
        <is>
          <t>Âm thanh</t>
        </is>
      </c>
      <c r="F2844" t="n">
        <v>880.37</v>
      </c>
      <c r="G2844" t="n">
        <v>0</v>
      </c>
    </row>
    <row r="2845">
      <c r="A2845" t="n">
        <v>201612</v>
      </c>
      <c r="B2845" t="n">
        <v>61</v>
      </c>
      <c r="C2845" t="inlineStr">
        <is>
          <t>POS</t>
        </is>
      </c>
      <c r="D2845" t="inlineStr">
        <is>
          <t>Mỹ</t>
        </is>
      </c>
      <c r="E2845" t="inlineStr">
        <is>
          <t>Máy ảnh</t>
        </is>
      </c>
      <c r="F2845" t="n">
        <v>2731.02</v>
      </c>
      <c r="G2845" t="n">
        <v>0</v>
      </c>
    </row>
    <row r="2846">
      <c r="A2846" t="n">
        <v>201612</v>
      </c>
      <c r="B2846" t="n">
        <v>61</v>
      </c>
      <c r="C2846" t="inlineStr">
        <is>
          <t>POS</t>
        </is>
      </c>
      <c r="D2846" t="inlineStr">
        <is>
          <t>Mỹ</t>
        </is>
      </c>
      <c r="E2846" t="inlineStr">
        <is>
          <t>Điện thoại</t>
        </is>
      </c>
      <c r="F2846" t="n">
        <v>1362.7</v>
      </c>
      <c r="G2846" t="n">
        <v>0</v>
      </c>
    </row>
    <row r="2847">
      <c r="A2847" t="n">
        <v>201612</v>
      </c>
      <c r="B2847" t="n">
        <v>61</v>
      </c>
      <c r="C2847" t="inlineStr">
        <is>
          <t>POS</t>
        </is>
      </c>
      <c r="D2847" t="inlineStr">
        <is>
          <t>Mỹ</t>
        </is>
      </c>
      <c r="E2847" t="inlineStr">
        <is>
          <t>Máy tính</t>
        </is>
      </c>
      <c r="F2847" t="n">
        <v>8274.299999999999</v>
      </c>
      <c r="G2847" t="n">
        <v>0</v>
      </c>
    </row>
    <row r="2848">
      <c r="A2848" t="n">
        <v>201612</v>
      </c>
      <c r="B2848" t="n">
        <v>61</v>
      </c>
      <c r="C2848" t="inlineStr">
        <is>
          <t>POS</t>
        </is>
      </c>
      <c r="D2848" t="inlineStr">
        <is>
          <t>Mỹ</t>
        </is>
      </c>
      <c r="E2848" t="inlineStr">
        <is>
          <t>Game &amp; Đồ chơi</t>
        </is>
      </c>
      <c r="F2848" t="n">
        <v>70.13</v>
      </c>
      <c r="G2848" t="n">
        <v>0</v>
      </c>
    </row>
    <row r="2849">
      <c r="A2849" t="n">
        <v>201612</v>
      </c>
      <c r="B2849" t="n">
        <v>61</v>
      </c>
      <c r="C2849" t="inlineStr">
        <is>
          <t>POS</t>
        </is>
      </c>
      <c r="D2849" t="inlineStr">
        <is>
          <t>Mỹ</t>
        </is>
      </c>
      <c r="E2849" t="inlineStr">
        <is>
          <t>Gia dụng</t>
        </is>
      </c>
      <c r="F2849" t="n">
        <v>10592.79</v>
      </c>
      <c r="G2849" t="n">
        <v>0</v>
      </c>
    </row>
    <row r="2850">
      <c r="A2850" t="n">
        <v>201612</v>
      </c>
      <c r="B2850" t="n">
        <v>61</v>
      </c>
      <c r="C2850" t="inlineStr">
        <is>
          <t>POS</t>
        </is>
      </c>
      <c r="D2850" t="inlineStr">
        <is>
          <t>Mỹ</t>
        </is>
      </c>
      <c r="E2850" t="inlineStr">
        <is>
          <t>Nhạc, phim, sách nói</t>
        </is>
      </c>
      <c r="F2850" t="n">
        <v>2785.1</v>
      </c>
      <c r="G2850" t="n">
        <v>0</v>
      </c>
    </row>
    <row r="2851">
      <c r="A2851" t="n">
        <v>201612</v>
      </c>
      <c r="B2851" t="n">
        <v>61</v>
      </c>
      <c r="C2851" t="inlineStr">
        <is>
          <t>POS</t>
        </is>
      </c>
      <c r="D2851" t="inlineStr">
        <is>
          <t>Mỹ</t>
        </is>
      </c>
      <c r="E2851" t="inlineStr">
        <is>
          <t>TV &amp; Video</t>
        </is>
      </c>
      <c r="F2851" t="n">
        <v>3738.69</v>
      </c>
      <c r="G2851" t="n">
        <v>0</v>
      </c>
    </row>
    <row r="2852">
      <c r="A2852" t="n">
        <v>201612</v>
      </c>
      <c r="B2852" t="n">
        <v>63</v>
      </c>
      <c r="C2852" t="inlineStr">
        <is>
          <t>POS</t>
        </is>
      </c>
      <c r="D2852" t="inlineStr">
        <is>
          <t>Mỹ</t>
        </is>
      </c>
      <c r="E2852" t="inlineStr">
        <is>
          <t>Âm thanh</t>
        </is>
      </c>
      <c r="F2852" t="n">
        <v>737.95</v>
      </c>
      <c r="G2852" t="n">
        <v>0</v>
      </c>
    </row>
    <row r="2853">
      <c r="A2853" t="n">
        <v>201612</v>
      </c>
      <c r="B2853" t="n">
        <v>63</v>
      </c>
      <c r="C2853" t="inlineStr">
        <is>
          <t>POS</t>
        </is>
      </c>
      <c r="D2853" t="inlineStr">
        <is>
          <t>Mỹ</t>
        </is>
      </c>
      <c r="E2853" t="inlineStr">
        <is>
          <t>Máy ảnh</t>
        </is>
      </c>
      <c r="F2853" t="n">
        <v>1016.5</v>
      </c>
      <c r="G2853" t="n">
        <v>0</v>
      </c>
    </row>
    <row r="2854">
      <c r="A2854" t="n">
        <v>201612</v>
      </c>
      <c r="B2854" t="n">
        <v>63</v>
      </c>
      <c r="C2854" t="inlineStr">
        <is>
          <t>POS</t>
        </is>
      </c>
      <c r="D2854" t="inlineStr">
        <is>
          <t>Mỹ</t>
        </is>
      </c>
      <c r="E2854" t="inlineStr">
        <is>
          <t>Điện thoại</t>
        </is>
      </c>
      <c r="F2854" t="n">
        <v>1806</v>
      </c>
      <c r="G2854" t="n">
        <v>0</v>
      </c>
    </row>
    <row r="2855">
      <c r="A2855" t="n">
        <v>201612</v>
      </c>
      <c r="B2855" t="n">
        <v>63</v>
      </c>
      <c r="C2855" t="inlineStr">
        <is>
          <t>POS</t>
        </is>
      </c>
      <c r="D2855" t="inlineStr">
        <is>
          <t>Mỹ</t>
        </is>
      </c>
      <c r="E2855" t="inlineStr">
        <is>
          <t>Máy tính</t>
        </is>
      </c>
      <c r="F2855" t="n">
        <v>4879.72</v>
      </c>
      <c r="G2855" t="n">
        <v>0</v>
      </c>
    </row>
    <row r="2856">
      <c r="A2856" t="n">
        <v>201612</v>
      </c>
      <c r="B2856" t="n">
        <v>63</v>
      </c>
      <c r="C2856" t="inlineStr">
        <is>
          <t>POS</t>
        </is>
      </c>
      <c r="D2856" t="inlineStr">
        <is>
          <t>Mỹ</t>
        </is>
      </c>
      <c r="E2856" t="inlineStr">
        <is>
          <t>Game &amp; Đồ chơi</t>
        </is>
      </c>
      <c r="F2856" t="n">
        <v>210.6</v>
      </c>
      <c r="G2856" t="n">
        <v>0</v>
      </c>
    </row>
    <row r="2857">
      <c r="A2857" t="n">
        <v>201612</v>
      </c>
      <c r="B2857" t="n">
        <v>63</v>
      </c>
      <c r="C2857" t="inlineStr">
        <is>
          <t>POS</t>
        </is>
      </c>
      <c r="D2857" t="inlineStr">
        <is>
          <t>Mỹ</t>
        </is>
      </c>
      <c r="E2857" t="inlineStr">
        <is>
          <t>Gia dụng</t>
        </is>
      </c>
      <c r="F2857" t="n">
        <v>3541.93</v>
      </c>
      <c r="G2857" t="n">
        <v>0</v>
      </c>
    </row>
    <row r="2858">
      <c r="A2858" t="n">
        <v>201612</v>
      </c>
      <c r="B2858" t="n">
        <v>63</v>
      </c>
      <c r="C2858" t="inlineStr">
        <is>
          <t>POS</t>
        </is>
      </c>
      <c r="D2858" t="inlineStr">
        <is>
          <t>Mỹ</t>
        </is>
      </c>
      <c r="E2858" t="inlineStr">
        <is>
          <t>Nhạc, phim, sách nói</t>
        </is>
      </c>
      <c r="F2858" t="n">
        <v>624.26</v>
      </c>
      <c r="G2858" t="n">
        <v>0</v>
      </c>
    </row>
    <row r="2859">
      <c r="A2859" t="n">
        <v>201612</v>
      </c>
      <c r="B2859" t="n">
        <v>63</v>
      </c>
      <c r="C2859" t="inlineStr">
        <is>
          <t>POS</t>
        </is>
      </c>
      <c r="D2859" t="inlineStr">
        <is>
          <t>Mỹ</t>
        </is>
      </c>
      <c r="E2859" t="inlineStr">
        <is>
          <t>TV &amp; Video</t>
        </is>
      </c>
      <c r="F2859" t="n">
        <v>11531.72</v>
      </c>
      <c r="G2859" t="n">
        <v>0</v>
      </c>
    </row>
    <row r="2860">
      <c r="A2860" t="n">
        <v>201612</v>
      </c>
      <c r="B2860" t="n">
        <v>64</v>
      </c>
      <c r="C2860" t="inlineStr">
        <is>
          <t>POS</t>
        </is>
      </c>
      <c r="D2860" t="inlineStr">
        <is>
          <t>Mỹ</t>
        </is>
      </c>
      <c r="E2860" t="inlineStr">
        <is>
          <t>Âm thanh</t>
        </is>
      </c>
      <c r="F2860" t="n">
        <v>592</v>
      </c>
      <c r="G2860" t="n">
        <v>0</v>
      </c>
    </row>
    <row r="2861">
      <c r="A2861" t="n">
        <v>201612</v>
      </c>
      <c r="B2861" t="n">
        <v>64</v>
      </c>
      <c r="C2861" t="inlineStr">
        <is>
          <t>POS</t>
        </is>
      </c>
      <c r="D2861" t="inlineStr">
        <is>
          <t>Mỹ</t>
        </is>
      </c>
      <c r="E2861" t="inlineStr">
        <is>
          <t>Máy ảnh</t>
        </is>
      </c>
      <c r="F2861" t="n">
        <v>2997</v>
      </c>
      <c r="G2861" t="n">
        <v>0</v>
      </c>
    </row>
    <row r="2862">
      <c r="A2862" t="n">
        <v>201612</v>
      </c>
      <c r="B2862" t="n">
        <v>64</v>
      </c>
      <c r="C2862" t="inlineStr">
        <is>
          <t>POS</t>
        </is>
      </c>
      <c r="D2862" t="inlineStr">
        <is>
          <t>Mỹ</t>
        </is>
      </c>
      <c r="E2862" t="inlineStr">
        <is>
          <t>Điện thoại</t>
        </is>
      </c>
      <c r="F2862" t="n">
        <v>1681.32</v>
      </c>
      <c r="G2862" t="n">
        <v>0</v>
      </c>
    </row>
    <row r="2863">
      <c r="A2863" t="n">
        <v>201612</v>
      </c>
      <c r="B2863" t="n">
        <v>64</v>
      </c>
      <c r="C2863" t="inlineStr">
        <is>
          <t>POS</t>
        </is>
      </c>
      <c r="D2863" t="inlineStr">
        <is>
          <t>Mỹ</t>
        </is>
      </c>
      <c r="E2863" t="inlineStr">
        <is>
          <t>Máy tính</t>
        </is>
      </c>
      <c r="F2863" t="n">
        <v>5131.9</v>
      </c>
      <c r="G2863" t="n">
        <v>0</v>
      </c>
    </row>
    <row r="2864">
      <c r="A2864" t="n">
        <v>201612</v>
      </c>
      <c r="B2864" t="n">
        <v>64</v>
      </c>
      <c r="C2864" t="inlineStr">
        <is>
          <t>POS</t>
        </is>
      </c>
      <c r="D2864" t="inlineStr">
        <is>
          <t>Mỹ</t>
        </is>
      </c>
      <c r="E2864" t="inlineStr">
        <is>
          <t>Game &amp; Đồ chơi</t>
        </is>
      </c>
      <c r="F2864" t="n">
        <v>115.04</v>
      </c>
      <c r="G2864" t="n">
        <v>0</v>
      </c>
    </row>
    <row r="2865">
      <c r="A2865" t="n">
        <v>201612</v>
      </c>
      <c r="B2865" t="n">
        <v>64</v>
      </c>
      <c r="C2865" t="inlineStr">
        <is>
          <t>POS</t>
        </is>
      </c>
      <c r="D2865" t="inlineStr">
        <is>
          <t>Mỹ</t>
        </is>
      </c>
      <c r="E2865" t="inlineStr">
        <is>
          <t>Gia dụng</t>
        </is>
      </c>
      <c r="F2865" t="n">
        <v>1703.07</v>
      </c>
      <c r="G2865" t="n">
        <v>0</v>
      </c>
    </row>
    <row r="2866">
      <c r="A2866" t="n">
        <v>201612</v>
      </c>
      <c r="B2866" t="n">
        <v>64</v>
      </c>
      <c r="C2866" t="inlineStr">
        <is>
          <t>POS</t>
        </is>
      </c>
      <c r="D2866" t="inlineStr">
        <is>
          <t>Mỹ</t>
        </is>
      </c>
      <c r="E2866" t="inlineStr">
        <is>
          <t>Nhạc, phim, sách nói</t>
        </is>
      </c>
      <c r="F2866" t="n">
        <v>2267.89</v>
      </c>
      <c r="G2866" t="n">
        <v>0</v>
      </c>
    </row>
    <row r="2867">
      <c r="A2867" t="n">
        <v>201612</v>
      </c>
      <c r="B2867" t="n">
        <v>64</v>
      </c>
      <c r="C2867" t="inlineStr">
        <is>
          <t>POS</t>
        </is>
      </c>
      <c r="D2867" t="inlineStr">
        <is>
          <t>Mỹ</t>
        </is>
      </c>
      <c r="E2867" t="inlineStr">
        <is>
          <t>TV &amp; Video</t>
        </is>
      </c>
      <c r="F2867" t="n">
        <v>11787.16</v>
      </c>
      <c r="G2867" t="n">
        <v>0</v>
      </c>
    </row>
    <row r="2868">
      <c r="A2868" t="n">
        <v>201612</v>
      </c>
      <c r="B2868" t="n">
        <v>65</v>
      </c>
      <c r="C2868" t="inlineStr">
        <is>
          <t>POS</t>
        </is>
      </c>
      <c r="D2868" t="inlineStr">
        <is>
          <t>Mỹ</t>
        </is>
      </c>
      <c r="E2868" t="inlineStr">
        <is>
          <t>Âm thanh</t>
        </is>
      </c>
      <c r="F2868" t="n">
        <v>249.99</v>
      </c>
      <c r="G2868" t="n">
        <v>0</v>
      </c>
    </row>
    <row r="2869">
      <c r="A2869" t="n">
        <v>201612</v>
      </c>
      <c r="B2869" t="n">
        <v>65</v>
      </c>
      <c r="C2869" t="inlineStr">
        <is>
          <t>POS</t>
        </is>
      </c>
      <c r="D2869" t="inlineStr">
        <is>
          <t>Mỹ</t>
        </is>
      </c>
      <c r="E2869" t="inlineStr">
        <is>
          <t>Điện thoại</t>
        </is>
      </c>
      <c r="F2869" t="n">
        <v>1010.75</v>
      </c>
      <c r="G2869" t="n">
        <v>78.86</v>
      </c>
    </row>
    <row r="2870">
      <c r="A2870" t="n">
        <v>201612</v>
      </c>
      <c r="B2870" t="n">
        <v>65</v>
      </c>
      <c r="C2870" t="inlineStr">
        <is>
          <t>POS</t>
        </is>
      </c>
      <c r="D2870" t="inlineStr">
        <is>
          <t>Mỹ</t>
        </is>
      </c>
      <c r="E2870" t="inlineStr">
        <is>
          <t>Máy tính</t>
        </is>
      </c>
      <c r="F2870" t="n">
        <v>1586</v>
      </c>
      <c r="G2870" t="n">
        <v>0</v>
      </c>
    </row>
    <row r="2871">
      <c r="A2871" t="n">
        <v>201612</v>
      </c>
      <c r="B2871" t="n">
        <v>65</v>
      </c>
      <c r="C2871" t="inlineStr">
        <is>
          <t>POS</t>
        </is>
      </c>
      <c r="D2871" t="inlineStr">
        <is>
          <t>Mỹ</t>
        </is>
      </c>
      <c r="E2871" t="inlineStr">
        <is>
          <t>Gia dụng</t>
        </is>
      </c>
      <c r="F2871" t="n">
        <v>798.99</v>
      </c>
      <c r="G2871" t="n">
        <v>635.99</v>
      </c>
    </row>
    <row r="2872">
      <c r="A2872" t="n">
        <v>201612</v>
      </c>
      <c r="B2872" t="n">
        <v>65</v>
      </c>
      <c r="C2872" t="inlineStr">
        <is>
          <t>POS</t>
        </is>
      </c>
      <c r="D2872" t="inlineStr">
        <is>
          <t>Mỹ</t>
        </is>
      </c>
      <c r="E2872" t="inlineStr">
        <is>
          <t>Nhạc, phim, sách nói</t>
        </is>
      </c>
      <c r="F2872" t="n">
        <v>3271.85</v>
      </c>
      <c r="G2872" t="n">
        <v>0</v>
      </c>
    </row>
    <row r="2873">
      <c r="A2873" t="n">
        <v>201612</v>
      </c>
      <c r="B2873" t="n">
        <v>65</v>
      </c>
      <c r="C2873" t="inlineStr">
        <is>
          <t>POS</t>
        </is>
      </c>
      <c r="D2873" t="inlineStr">
        <is>
          <t>Mỹ</t>
        </is>
      </c>
      <c r="E2873" t="inlineStr">
        <is>
          <t>TV &amp; Video</t>
        </is>
      </c>
      <c r="F2873" t="n">
        <v>458.97</v>
      </c>
      <c r="G2873" t="n">
        <v>0</v>
      </c>
    </row>
    <row r="2874">
      <c r="A2874" t="n">
        <v>201612</v>
      </c>
      <c r="B2874" t="n">
        <v>66</v>
      </c>
      <c r="C2874" t="inlineStr">
        <is>
          <t>POS</t>
        </is>
      </c>
      <c r="D2874" t="inlineStr">
        <is>
          <t>Mỹ</t>
        </is>
      </c>
      <c r="E2874" t="inlineStr">
        <is>
          <t>Âm thanh</t>
        </is>
      </c>
      <c r="F2874" t="n">
        <v>325.8</v>
      </c>
      <c r="G2874" t="n">
        <v>0</v>
      </c>
    </row>
    <row r="2875">
      <c r="A2875" t="n">
        <v>201612</v>
      </c>
      <c r="B2875" t="n">
        <v>66</v>
      </c>
      <c r="C2875" t="inlineStr">
        <is>
          <t>POS</t>
        </is>
      </c>
      <c r="D2875" t="inlineStr">
        <is>
          <t>Mỹ</t>
        </is>
      </c>
      <c r="E2875" t="inlineStr">
        <is>
          <t>Máy ảnh</t>
        </is>
      </c>
      <c r="F2875" t="n">
        <v>173.93</v>
      </c>
      <c r="G2875" t="n">
        <v>0</v>
      </c>
    </row>
    <row r="2876">
      <c r="A2876" t="n">
        <v>201612</v>
      </c>
      <c r="B2876" t="n">
        <v>66</v>
      </c>
      <c r="C2876" t="inlineStr">
        <is>
          <t>POS</t>
        </is>
      </c>
      <c r="D2876" t="inlineStr">
        <is>
          <t>Mỹ</t>
        </is>
      </c>
      <c r="E2876" t="inlineStr">
        <is>
          <t>Điện thoại</t>
        </is>
      </c>
      <c r="F2876" t="n">
        <v>760.8</v>
      </c>
      <c r="G2876" t="n">
        <v>0</v>
      </c>
    </row>
    <row r="2877">
      <c r="A2877" t="n">
        <v>201612</v>
      </c>
      <c r="B2877" t="n">
        <v>66</v>
      </c>
      <c r="C2877" t="inlineStr">
        <is>
          <t>POS</t>
        </is>
      </c>
      <c r="D2877" t="inlineStr">
        <is>
          <t>Mỹ</t>
        </is>
      </c>
      <c r="E2877" t="inlineStr">
        <is>
          <t>Máy tính</t>
        </is>
      </c>
      <c r="F2877" t="n">
        <v>2287.82</v>
      </c>
      <c r="G2877" t="n">
        <v>0</v>
      </c>
    </row>
    <row r="2878">
      <c r="A2878" t="n">
        <v>201612</v>
      </c>
      <c r="B2878" t="n">
        <v>66</v>
      </c>
      <c r="C2878" t="inlineStr">
        <is>
          <t>POS</t>
        </is>
      </c>
      <c r="D2878" t="inlineStr">
        <is>
          <t>Mỹ</t>
        </is>
      </c>
      <c r="E2878" t="inlineStr">
        <is>
          <t>Gia dụng</t>
        </is>
      </c>
      <c r="F2878" t="n">
        <v>27.89</v>
      </c>
      <c r="G2878" t="n">
        <v>0</v>
      </c>
    </row>
    <row r="2879">
      <c r="A2879" t="n">
        <v>201612</v>
      </c>
      <c r="B2879" t="n">
        <v>66</v>
      </c>
      <c r="C2879" t="inlineStr">
        <is>
          <t>POS</t>
        </is>
      </c>
      <c r="D2879" t="inlineStr">
        <is>
          <t>Mỹ</t>
        </is>
      </c>
      <c r="E2879" t="inlineStr">
        <is>
          <t>Nhạc, phim, sách nói</t>
        </is>
      </c>
      <c r="F2879" t="n">
        <v>1134.12</v>
      </c>
      <c r="G2879" t="n">
        <v>0</v>
      </c>
    </row>
    <row r="2880">
      <c r="A2880" t="n">
        <v>201612</v>
      </c>
      <c r="B2880" t="n">
        <v>66</v>
      </c>
      <c r="C2880" t="inlineStr">
        <is>
          <t>POS</t>
        </is>
      </c>
      <c r="D2880" t="inlineStr">
        <is>
          <t>Mỹ</t>
        </is>
      </c>
      <c r="E2880" t="inlineStr">
        <is>
          <t>TV &amp; Video</t>
        </is>
      </c>
      <c r="F2880" t="n">
        <v>3583.99</v>
      </c>
      <c r="G2880" t="n">
        <v>0</v>
      </c>
    </row>
    <row r="2881">
      <c r="A2881" t="n">
        <v>201701</v>
      </c>
      <c r="B2881" t="n">
        <v>0</v>
      </c>
      <c r="C2881" t="inlineStr">
        <is>
          <t>ONLINE</t>
        </is>
      </c>
      <c r="D2881" t="inlineStr">
        <is>
          <t>Online</t>
        </is>
      </c>
      <c r="E2881" t="inlineStr">
        <is>
          <t>Âm thanh</t>
        </is>
      </c>
      <c r="F2881" t="n">
        <v>8606.370000000001</v>
      </c>
      <c r="G2881" t="n">
        <v>246.79</v>
      </c>
    </row>
    <row r="2882">
      <c r="A2882" t="n">
        <v>201701</v>
      </c>
      <c r="B2882" t="n">
        <v>0</v>
      </c>
      <c r="C2882" t="inlineStr">
        <is>
          <t>ONLINE</t>
        </is>
      </c>
      <c r="D2882" t="inlineStr">
        <is>
          <t>Online</t>
        </is>
      </c>
      <c r="E2882" t="inlineStr">
        <is>
          <t>Máy ảnh</t>
        </is>
      </c>
      <c r="F2882" t="n">
        <v>9246.290000000001</v>
      </c>
      <c r="G2882" t="n">
        <v>1698.3</v>
      </c>
    </row>
    <row r="2883">
      <c r="A2883" t="n">
        <v>201701</v>
      </c>
      <c r="B2883" t="n">
        <v>0</v>
      </c>
      <c r="C2883" t="inlineStr">
        <is>
          <t>ONLINE</t>
        </is>
      </c>
      <c r="D2883" t="inlineStr">
        <is>
          <t>Online</t>
        </is>
      </c>
      <c r="E2883" t="inlineStr">
        <is>
          <t>Điện thoại</t>
        </is>
      </c>
      <c r="F2883" t="n">
        <v>8392.41</v>
      </c>
      <c r="G2883" t="n">
        <v>0</v>
      </c>
    </row>
    <row r="2884">
      <c r="A2884" t="n">
        <v>201701</v>
      </c>
      <c r="B2884" t="n">
        <v>0</v>
      </c>
      <c r="C2884" t="inlineStr">
        <is>
          <t>ONLINE</t>
        </is>
      </c>
      <c r="D2884" t="inlineStr">
        <is>
          <t>Online</t>
        </is>
      </c>
      <c r="E2884" t="inlineStr">
        <is>
          <t>Máy tính</t>
        </is>
      </c>
      <c r="F2884" t="n">
        <v>22965.49</v>
      </c>
      <c r="G2884" t="n">
        <v>474.9</v>
      </c>
    </row>
    <row r="2885">
      <c r="A2885" t="n">
        <v>201701</v>
      </c>
      <c r="B2885" t="n">
        <v>0</v>
      </c>
      <c r="C2885" t="inlineStr">
        <is>
          <t>ONLINE</t>
        </is>
      </c>
      <c r="D2885" t="inlineStr">
        <is>
          <t>Online</t>
        </is>
      </c>
      <c r="E2885" t="inlineStr">
        <is>
          <t>Game &amp; Đồ chơi</t>
        </is>
      </c>
      <c r="F2885" t="n">
        <v>387.85</v>
      </c>
      <c r="G2885" t="n">
        <v>45.6</v>
      </c>
    </row>
    <row r="2886">
      <c r="A2886" t="n">
        <v>201701</v>
      </c>
      <c r="B2886" t="n">
        <v>0</v>
      </c>
      <c r="C2886" t="inlineStr">
        <is>
          <t>ONLINE</t>
        </is>
      </c>
      <c r="D2886" t="inlineStr">
        <is>
          <t>Online</t>
        </is>
      </c>
      <c r="E2886" t="inlineStr">
        <is>
          <t>Gia dụng</t>
        </is>
      </c>
      <c r="F2886" t="n">
        <v>36581.35</v>
      </c>
      <c r="G2886" t="n">
        <v>0</v>
      </c>
    </row>
    <row r="2887">
      <c r="A2887" t="n">
        <v>201701</v>
      </c>
      <c r="B2887" t="n">
        <v>0</v>
      </c>
      <c r="C2887" t="inlineStr">
        <is>
          <t>ONLINE</t>
        </is>
      </c>
      <c r="D2887" t="inlineStr">
        <is>
          <t>Online</t>
        </is>
      </c>
      <c r="E2887" t="inlineStr">
        <is>
          <t>Nhạc, phim, sách nói</t>
        </is>
      </c>
      <c r="F2887" t="n">
        <v>5971.54</v>
      </c>
      <c r="G2887" t="n">
        <v>0</v>
      </c>
    </row>
    <row r="2888">
      <c r="A2888" t="n">
        <v>201701</v>
      </c>
      <c r="B2888" t="n">
        <v>0</v>
      </c>
      <c r="C2888" t="inlineStr">
        <is>
          <t>ONLINE</t>
        </is>
      </c>
      <c r="D2888" t="inlineStr">
        <is>
          <t>Online</t>
        </is>
      </c>
      <c r="E2888" t="inlineStr">
        <is>
          <t>TV &amp; Video</t>
        </is>
      </c>
      <c r="F2888" t="n">
        <v>8112.17</v>
      </c>
      <c r="G2888" t="n">
        <v>4089.71</v>
      </c>
    </row>
    <row r="2889">
      <c r="A2889" t="n">
        <v>201701</v>
      </c>
      <c r="B2889" t="n">
        <v>4</v>
      </c>
      <c r="C2889" t="inlineStr">
        <is>
          <t>POS</t>
        </is>
      </c>
      <c r="D2889" t="inlineStr">
        <is>
          <t>Úc</t>
        </is>
      </c>
      <c r="E2889" t="inlineStr">
        <is>
          <t>Nhạc, phim, sách nói</t>
        </is>
      </c>
      <c r="F2889" t="n">
        <v>550.98</v>
      </c>
      <c r="G2889" t="n">
        <v>0</v>
      </c>
    </row>
    <row r="2890">
      <c r="A2890" t="n">
        <v>201701</v>
      </c>
      <c r="B2890" t="n">
        <v>5</v>
      </c>
      <c r="C2890" t="inlineStr">
        <is>
          <t>POS</t>
        </is>
      </c>
      <c r="D2890" t="inlineStr">
        <is>
          <t>Úc</t>
        </is>
      </c>
      <c r="E2890" t="inlineStr">
        <is>
          <t>Máy ảnh</t>
        </is>
      </c>
      <c r="F2890" t="n">
        <v>341.94</v>
      </c>
      <c r="G2890" t="n">
        <v>0</v>
      </c>
    </row>
    <row r="2891">
      <c r="A2891" t="n">
        <v>201701</v>
      </c>
      <c r="B2891" t="n">
        <v>5</v>
      </c>
      <c r="C2891" t="inlineStr">
        <is>
          <t>POS</t>
        </is>
      </c>
      <c r="D2891" t="inlineStr">
        <is>
          <t>Úc</t>
        </is>
      </c>
      <c r="E2891" t="inlineStr">
        <is>
          <t>Máy tính</t>
        </is>
      </c>
      <c r="F2891" t="n">
        <v>459.8</v>
      </c>
      <c r="G2891" t="n">
        <v>0</v>
      </c>
    </row>
    <row r="2892">
      <c r="A2892" t="n">
        <v>201701</v>
      </c>
      <c r="B2892" t="n">
        <v>6</v>
      </c>
      <c r="C2892" t="inlineStr">
        <is>
          <t>POS</t>
        </is>
      </c>
      <c r="D2892" t="inlineStr">
        <is>
          <t>Úc</t>
        </is>
      </c>
      <c r="E2892" t="inlineStr">
        <is>
          <t>Âm thanh</t>
        </is>
      </c>
      <c r="F2892" t="n">
        <v>111.37</v>
      </c>
      <c r="G2892" t="n">
        <v>0</v>
      </c>
    </row>
    <row r="2893">
      <c r="A2893" t="n">
        <v>201701</v>
      </c>
      <c r="B2893" t="n">
        <v>6</v>
      </c>
      <c r="C2893" t="inlineStr">
        <is>
          <t>POS</t>
        </is>
      </c>
      <c r="D2893" t="inlineStr">
        <is>
          <t>Úc</t>
        </is>
      </c>
      <c r="E2893" t="inlineStr">
        <is>
          <t>Máy ảnh</t>
        </is>
      </c>
      <c r="F2893" t="n">
        <v>1284.4</v>
      </c>
      <c r="G2893" t="n">
        <v>0</v>
      </c>
    </row>
    <row r="2894">
      <c r="A2894" t="n">
        <v>201701</v>
      </c>
      <c r="B2894" t="n">
        <v>6</v>
      </c>
      <c r="C2894" t="inlineStr">
        <is>
          <t>POS</t>
        </is>
      </c>
      <c r="D2894" t="inlineStr">
        <is>
          <t>Úc</t>
        </is>
      </c>
      <c r="E2894" t="inlineStr">
        <is>
          <t>Điện thoại</t>
        </is>
      </c>
      <c r="F2894" t="n">
        <v>1627.55</v>
      </c>
      <c r="G2894" t="n">
        <v>0</v>
      </c>
    </row>
    <row r="2895">
      <c r="A2895" t="n">
        <v>201701</v>
      </c>
      <c r="B2895" t="n">
        <v>6</v>
      </c>
      <c r="C2895" t="inlineStr">
        <is>
          <t>POS</t>
        </is>
      </c>
      <c r="D2895" t="inlineStr">
        <is>
          <t>Úc</t>
        </is>
      </c>
      <c r="E2895" t="inlineStr">
        <is>
          <t>Máy tính</t>
        </is>
      </c>
      <c r="F2895" t="n">
        <v>7320.3</v>
      </c>
      <c r="G2895" t="n">
        <v>0</v>
      </c>
    </row>
    <row r="2896">
      <c r="A2896" t="n">
        <v>201701</v>
      </c>
      <c r="B2896" t="n">
        <v>6</v>
      </c>
      <c r="C2896" t="inlineStr">
        <is>
          <t>POS</t>
        </is>
      </c>
      <c r="D2896" t="inlineStr">
        <is>
          <t>Úc</t>
        </is>
      </c>
      <c r="E2896" t="inlineStr">
        <is>
          <t>Game &amp; Đồ chơi</t>
        </is>
      </c>
      <c r="F2896" t="n">
        <v>16.05</v>
      </c>
      <c r="G2896" t="n">
        <v>16.05</v>
      </c>
    </row>
    <row r="2897">
      <c r="A2897" t="n">
        <v>201701</v>
      </c>
      <c r="B2897" t="n">
        <v>6</v>
      </c>
      <c r="C2897" t="inlineStr">
        <is>
          <t>POS</t>
        </is>
      </c>
      <c r="D2897" t="inlineStr">
        <is>
          <t>Úc</t>
        </is>
      </c>
      <c r="E2897" t="inlineStr">
        <is>
          <t>Gia dụng</t>
        </is>
      </c>
      <c r="F2897" t="n">
        <v>1691.85</v>
      </c>
      <c r="G2897" t="n">
        <v>0</v>
      </c>
    </row>
    <row r="2898">
      <c r="A2898" t="n">
        <v>201701</v>
      </c>
      <c r="B2898" t="n">
        <v>6</v>
      </c>
      <c r="C2898" t="inlineStr">
        <is>
          <t>POS</t>
        </is>
      </c>
      <c r="D2898" t="inlineStr">
        <is>
          <t>Úc</t>
        </is>
      </c>
      <c r="E2898" t="inlineStr">
        <is>
          <t>Nhạc, phim, sách nói</t>
        </is>
      </c>
      <c r="F2898" t="n">
        <v>1493.99</v>
      </c>
      <c r="G2898" t="n">
        <v>0</v>
      </c>
    </row>
    <row r="2899">
      <c r="A2899" t="n">
        <v>201701</v>
      </c>
      <c r="B2899" t="n">
        <v>6</v>
      </c>
      <c r="C2899" t="inlineStr">
        <is>
          <t>POS</t>
        </is>
      </c>
      <c r="D2899" t="inlineStr">
        <is>
          <t>Úc</t>
        </is>
      </c>
      <c r="E2899" t="inlineStr">
        <is>
          <t>TV &amp; Video</t>
        </is>
      </c>
      <c r="F2899" t="n">
        <v>169.99</v>
      </c>
      <c r="G2899" t="n">
        <v>0</v>
      </c>
    </row>
    <row r="2900">
      <c r="A2900" t="n">
        <v>201701</v>
      </c>
      <c r="B2900" t="n">
        <v>8</v>
      </c>
      <c r="C2900" t="inlineStr">
        <is>
          <t>POS</t>
        </is>
      </c>
      <c r="D2900" t="inlineStr">
        <is>
          <t>Canada</t>
        </is>
      </c>
      <c r="E2900" t="inlineStr">
        <is>
          <t>Âm thanh</t>
        </is>
      </c>
      <c r="F2900" t="n">
        <v>293.84</v>
      </c>
      <c r="G2900" t="n">
        <v>0</v>
      </c>
    </row>
    <row r="2901">
      <c r="A2901" t="n">
        <v>201701</v>
      </c>
      <c r="B2901" t="n">
        <v>8</v>
      </c>
      <c r="C2901" t="inlineStr">
        <is>
          <t>POS</t>
        </is>
      </c>
      <c r="D2901" t="inlineStr">
        <is>
          <t>Canada</t>
        </is>
      </c>
      <c r="E2901" t="inlineStr">
        <is>
          <t>Máy ảnh</t>
        </is>
      </c>
      <c r="F2901" t="n">
        <v>629</v>
      </c>
      <c r="G2901" t="n">
        <v>0</v>
      </c>
    </row>
    <row r="2902">
      <c r="A2902" t="n">
        <v>201701</v>
      </c>
      <c r="B2902" t="n">
        <v>8</v>
      </c>
      <c r="C2902" t="inlineStr">
        <is>
          <t>POS</t>
        </is>
      </c>
      <c r="D2902" t="inlineStr">
        <is>
          <t>Canada</t>
        </is>
      </c>
      <c r="E2902" t="inlineStr">
        <is>
          <t>Điện thoại</t>
        </is>
      </c>
      <c r="F2902" t="n">
        <v>378.1</v>
      </c>
      <c r="G2902" t="n">
        <v>0</v>
      </c>
    </row>
    <row r="2903">
      <c r="A2903" t="n">
        <v>201701</v>
      </c>
      <c r="B2903" t="n">
        <v>8</v>
      </c>
      <c r="C2903" t="inlineStr">
        <is>
          <t>POS</t>
        </is>
      </c>
      <c r="D2903" t="inlineStr">
        <is>
          <t>Canada</t>
        </is>
      </c>
      <c r="E2903" t="inlineStr">
        <is>
          <t>Máy tính</t>
        </is>
      </c>
      <c r="F2903" t="n">
        <v>2172.95</v>
      </c>
      <c r="G2903" t="n">
        <v>0</v>
      </c>
    </row>
    <row r="2904">
      <c r="A2904" t="n">
        <v>201701</v>
      </c>
      <c r="B2904" t="n">
        <v>8</v>
      </c>
      <c r="C2904" t="inlineStr">
        <is>
          <t>POS</t>
        </is>
      </c>
      <c r="D2904" t="inlineStr">
        <is>
          <t>Canada</t>
        </is>
      </c>
      <c r="E2904" t="inlineStr">
        <is>
          <t>Game &amp; Đồ chơi</t>
        </is>
      </c>
      <c r="F2904" t="n">
        <v>913.86</v>
      </c>
      <c r="G2904" t="n">
        <v>0</v>
      </c>
    </row>
    <row r="2905">
      <c r="A2905" t="n">
        <v>201701</v>
      </c>
      <c r="B2905" t="n">
        <v>8</v>
      </c>
      <c r="C2905" t="inlineStr">
        <is>
          <t>POS</t>
        </is>
      </c>
      <c r="D2905" t="inlineStr">
        <is>
          <t>Canada</t>
        </is>
      </c>
      <c r="E2905" t="inlineStr">
        <is>
          <t>Gia dụng</t>
        </is>
      </c>
      <c r="F2905" t="n">
        <v>1419.36</v>
      </c>
      <c r="G2905" t="n">
        <v>0</v>
      </c>
    </row>
    <row r="2906">
      <c r="A2906" t="n">
        <v>201701</v>
      </c>
      <c r="B2906" t="n">
        <v>8</v>
      </c>
      <c r="C2906" t="inlineStr">
        <is>
          <t>POS</t>
        </is>
      </c>
      <c r="D2906" t="inlineStr">
        <is>
          <t>Canada</t>
        </is>
      </c>
      <c r="E2906" t="inlineStr">
        <is>
          <t>Nhạc, phim, sách nói</t>
        </is>
      </c>
      <c r="F2906" t="n">
        <v>1691.68</v>
      </c>
      <c r="G2906" t="n">
        <v>43.49</v>
      </c>
    </row>
    <row r="2907">
      <c r="A2907" t="n">
        <v>201701</v>
      </c>
      <c r="B2907" t="n">
        <v>8</v>
      </c>
      <c r="C2907" t="inlineStr">
        <is>
          <t>POS</t>
        </is>
      </c>
      <c r="D2907" t="inlineStr">
        <is>
          <t>Canada</t>
        </is>
      </c>
      <c r="E2907" t="inlineStr">
        <is>
          <t>TV &amp; Video</t>
        </is>
      </c>
      <c r="F2907" t="n">
        <v>878.49</v>
      </c>
      <c r="G2907" t="n">
        <v>0</v>
      </c>
    </row>
    <row r="2908">
      <c r="A2908" t="n">
        <v>201701</v>
      </c>
      <c r="B2908" t="n">
        <v>9</v>
      </c>
      <c r="C2908" t="inlineStr">
        <is>
          <t>POS</t>
        </is>
      </c>
      <c r="D2908" t="inlineStr">
        <is>
          <t>Canada</t>
        </is>
      </c>
      <c r="E2908" t="inlineStr">
        <is>
          <t>Âm thanh</t>
        </is>
      </c>
      <c r="F2908" t="n">
        <v>180.35</v>
      </c>
      <c r="G2908" t="n">
        <v>0</v>
      </c>
    </row>
    <row r="2909">
      <c r="A2909" t="n">
        <v>201701</v>
      </c>
      <c r="B2909" t="n">
        <v>9</v>
      </c>
      <c r="C2909" t="inlineStr">
        <is>
          <t>POS</t>
        </is>
      </c>
      <c r="D2909" t="inlineStr">
        <is>
          <t>Canada</t>
        </is>
      </c>
      <c r="E2909" t="inlineStr">
        <is>
          <t>Điện thoại</t>
        </is>
      </c>
      <c r="F2909" t="n">
        <v>32.28</v>
      </c>
      <c r="G2909" t="n">
        <v>32.28</v>
      </c>
    </row>
    <row r="2910">
      <c r="A2910" t="n">
        <v>201701</v>
      </c>
      <c r="B2910" t="n">
        <v>9</v>
      </c>
      <c r="C2910" t="inlineStr">
        <is>
          <t>POS</t>
        </is>
      </c>
      <c r="D2910" t="inlineStr">
        <is>
          <t>Canada</t>
        </is>
      </c>
      <c r="E2910" t="inlineStr">
        <is>
          <t>Máy tính</t>
        </is>
      </c>
      <c r="F2910" t="n">
        <v>1349.5</v>
      </c>
      <c r="G2910" t="n">
        <v>0</v>
      </c>
    </row>
    <row r="2911">
      <c r="A2911" t="n">
        <v>201701</v>
      </c>
      <c r="B2911" t="n">
        <v>9</v>
      </c>
      <c r="C2911" t="inlineStr">
        <is>
          <t>POS</t>
        </is>
      </c>
      <c r="D2911" t="inlineStr">
        <is>
          <t>Canada</t>
        </is>
      </c>
      <c r="E2911" t="inlineStr">
        <is>
          <t>Gia dụng</t>
        </is>
      </c>
      <c r="F2911" t="n">
        <v>2230.88</v>
      </c>
      <c r="G2911" t="n">
        <v>0</v>
      </c>
    </row>
    <row r="2912">
      <c r="A2912" t="n">
        <v>201701</v>
      </c>
      <c r="B2912" t="n">
        <v>9</v>
      </c>
      <c r="C2912" t="inlineStr">
        <is>
          <t>POS</t>
        </is>
      </c>
      <c r="D2912" t="inlineStr">
        <is>
          <t>Canada</t>
        </is>
      </c>
      <c r="E2912" t="inlineStr">
        <is>
          <t>Nhạc, phim, sách nói</t>
        </is>
      </c>
      <c r="F2912" t="n">
        <v>39.21</v>
      </c>
      <c r="G2912" t="n">
        <v>0</v>
      </c>
    </row>
    <row r="2913">
      <c r="A2913" t="n">
        <v>201701</v>
      </c>
      <c r="B2913" t="n">
        <v>10</v>
      </c>
      <c r="C2913" t="inlineStr">
        <is>
          <t>POS</t>
        </is>
      </c>
      <c r="D2913" t="inlineStr">
        <is>
          <t>Canada</t>
        </is>
      </c>
      <c r="E2913" t="inlineStr">
        <is>
          <t>Âm thanh</t>
        </is>
      </c>
      <c r="F2913" t="n">
        <v>1363.15</v>
      </c>
      <c r="G2913" t="n">
        <v>0</v>
      </c>
    </row>
    <row r="2914">
      <c r="A2914" t="n">
        <v>201701</v>
      </c>
      <c r="B2914" t="n">
        <v>10</v>
      </c>
      <c r="C2914" t="inlineStr">
        <is>
          <t>POS</t>
        </is>
      </c>
      <c r="D2914" t="inlineStr">
        <is>
          <t>Canada</t>
        </is>
      </c>
      <c r="E2914" t="inlineStr">
        <is>
          <t>Máy ảnh</t>
        </is>
      </c>
      <c r="F2914" t="n">
        <v>3520</v>
      </c>
      <c r="G2914" t="n">
        <v>0</v>
      </c>
    </row>
    <row r="2915">
      <c r="A2915" t="n">
        <v>201701</v>
      </c>
      <c r="B2915" t="n">
        <v>10</v>
      </c>
      <c r="C2915" t="inlineStr">
        <is>
          <t>POS</t>
        </is>
      </c>
      <c r="D2915" t="inlineStr">
        <is>
          <t>Canada</t>
        </is>
      </c>
      <c r="E2915" t="inlineStr">
        <is>
          <t>Điện thoại</t>
        </is>
      </c>
      <c r="F2915" t="n">
        <v>344.98</v>
      </c>
      <c r="G2915" t="n">
        <v>0</v>
      </c>
    </row>
    <row r="2916">
      <c r="A2916" t="n">
        <v>201701</v>
      </c>
      <c r="B2916" t="n">
        <v>10</v>
      </c>
      <c r="C2916" t="inlineStr">
        <is>
          <t>POS</t>
        </is>
      </c>
      <c r="D2916" t="inlineStr">
        <is>
          <t>Canada</t>
        </is>
      </c>
      <c r="E2916" t="inlineStr">
        <is>
          <t>Máy tính</t>
        </is>
      </c>
      <c r="F2916" t="n">
        <v>4259.55</v>
      </c>
      <c r="G2916" t="n">
        <v>0</v>
      </c>
    </row>
    <row r="2917">
      <c r="A2917" t="n">
        <v>201701</v>
      </c>
      <c r="B2917" t="n">
        <v>10</v>
      </c>
      <c r="C2917" t="inlineStr">
        <is>
          <t>POS</t>
        </is>
      </c>
      <c r="D2917" t="inlineStr">
        <is>
          <t>Canada</t>
        </is>
      </c>
      <c r="E2917" t="inlineStr">
        <is>
          <t>Game &amp; Đồ chơi</t>
        </is>
      </c>
      <c r="F2917" t="n">
        <v>64</v>
      </c>
      <c r="G2917" t="n">
        <v>0</v>
      </c>
    </row>
    <row r="2918">
      <c r="A2918" t="n">
        <v>201701</v>
      </c>
      <c r="B2918" t="n">
        <v>10</v>
      </c>
      <c r="C2918" t="inlineStr">
        <is>
          <t>POS</t>
        </is>
      </c>
      <c r="D2918" t="inlineStr">
        <is>
          <t>Canada</t>
        </is>
      </c>
      <c r="E2918" t="inlineStr">
        <is>
          <t>Gia dụng</t>
        </is>
      </c>
      <c r="F2918" t="n">
        <v>9209.98</v>
      </c>
      <c r="G2918" t="n">
        <v>0</v>
      </c>
    </row>
    <row r="2919">
      <c r="A2919" t="n">
        <v>201701</v>
      </c>
      <c r="B2919" t="n">
        <v>10</v>
      </c>
      <c r="C2919" t="inlineStr">
        <is>
          <t>POS</t>
        </is>
      </c>
      <c r="D2919" t="inlineStr">
        <is>
          <t>Canada</t>
        </is>
      </c>
      <c r="E2919" t="inlineStr">
        <is>
          <t>Nhạc, phim, sách nói</t>
        </is>
      </c>
      <c r="F2919" t="n">
        <v>2212.43</v>
      </c>
      <c r="G2919" t="n">
        <v>0</v>
      </c>
    </row>
    <row r="2920">
      <c r="A2920" t="n">
        <v>201701</v>
      </c>
      <c r="B2920" t="n">
        <v>10</v>
      </c>
      <c r="C2920" t="inlineStr">
        <is>
          <t>POS</t>
        </is>
      </c>
      <c r="D2920" t="inlineStr">
        <is>
          <t>Canada</t>
        </is>
      </c>
      <c r="E2920" t="inlineStr">
        <is>
          <t>TV &amp; Video</t>
        </is>
      </c>
      <c r="F2920" t="n">
        <v>1596</v>
      </c>
      <c r="G2920" t="n">
        <v>0</v>
      </c>
    </row>
    <row r="2921">
      <c r="A2921" t="n">
        <v>201701</v>
      </c>
      <c r="B2921" t="n">
        <v>16</v>
      </c>
      <c r="C2921" t="inlineStr">
        <is>
          <t>POS</t>
        </is>
      </c>
      <c r="D2921" t="inlineStr">
        <is>
          <t>Pháp</t>
        </is>
      </c>
      <c r="E2921" t="inlineStr">
        <is>
          <t>Âm thanh</t>
        </is>
      </c>
      <c r="F2921" t="n">
        <v>47.95</v>
      </c>
      <c r="G2921" t="n">
        <v>0</v>
      </c>
    </row>
    <row r="2922">
      <c r="A2922" t="n">
        <v>201701</v>
      </c>
      <c r="B2922" t="n">
        <v>16</v>
      </c>
      <c r="C2922" t="inlineStr">
        <is>
          <t>POS</t>
        </is>
      </c>
      <c r="D2922" t="inlineStr">
        <is>
          <t>Pháp</t>
        </is>
      </c>
      <c r="E2922" t="inlineStr">
        <is>
          <t>Máy ảnh</t>
        </is>
      </c>
      <c r="F2922" t="n">
        <v>323</v>
      </c>
      <c r="G2922" t="n">
        <v>0</v>
      </c>
    </row>
    <row r="2923">
      <c r="A2923" t="n">
        <v>201701</v>
      </c>
      <c r="B2923" t="n">
        <v>16</v>
      </c>
      <c r="C2923" t="inlineStr">
        <is>
          <t>POS</t>
        </is>
      </c>
      <c r="D2923" t="inlineStr">
        <is>
          <t>Pháp</t>
        </is>
      </c>
      <c r="E2923" t="inlineStr">
        <is>
          <t>Nhạc, phim, sách nói</t>
        </is>
      </c>
      <c r="F2923" t="n">
        <v>259.99</v>
      </c>
      <c r="G2923" t="n">
        <v>0</v>
      </c>
    </row>
    <row r="2924">
      <c r="A2924" t="n">
        <v>201701</v>
      </c>
      <c r="B2924" t="n">
        <v>19</v>
      </c>
      <c r="C2924" t="inlineStr">
        <is>
          <t>POS</t>
        </is>
      </c>
      <c r="D2924" t="inlineStr">
        <is>
          <t>Đức</t>
        </is>
      </c>
      <c r="E2924" t="inlineStr">
        <is>
          <t>Âm thanh</t>
        </is>
      </c>
      <c r="F2924" t="n">
        <v>1757.11</v>
      </c>
      <c r="G2924" t="n">
        <v>0</v>
      </c>
    </row>
    <row r="2925">
      <c r="A2925" t="n">
        <v>201701</v>
      </c>
      <c r="B2925" t="n">
        <v>19</v>
      </c>
      <c r="C2925" t="inlineStr">
        <is>
          <t>POS</t>
        </is>
      </c>
      <c r="D2925" t="inlineStr">
        <is>
          <t>Đức</t>
        </is>
      </c>
      <c r="E2925" t="inlineStr">
        <is>
          <t>Máy ảnh</t>
        </is>
      </c>
      <c r="F2925" t="n">
        <v>1748.95</v>
      </c>
      <c r="G2925" t="n">
        <v>0</v>
      </c>
    </row>
    <row r="2926">
      <c r="A2926" t="n">
        <v>201701</v>
      </c>
      <c r="B2926" t="n">
        <v>19</v>
      </c>
      <c r="C2926" t="inlineStr">
        <is>
          <t>POS</t>
        </is>
      </c>
      <c r="D2926" t="inlineStr">
        <is>
          <t>Đức</t>
        </is>
      </c>
      <c r="E2926" t="inlineStr">
        <is>
          <t>Điện thoại</t>
        </is>
      </c>
      <c r="F2926" t="n">
        <v>527.4</v>
      </c>
      <c r="G2926" t="n">
        <v>0</v>
      </c>
    </row>
    <row r="2927">
      <c r="A2927" t="n">
        <v>201701</v>
      </c>
      <c r="B2927" t="n">
        <v>19</v>
      </c>
      <c r="C2927" t="inlineStr">
        <is>
          <t>POS</t>
        </is>
      </c>
      <c r="D2927" t="inlineStr">
        <is>
          <t>Đức</t>
        </is>
      </c>
      <c r="E2927" t="inlineStr">
        <is>
          <t>Máy tính</t>
        </is>
      </c>
      <c r="F2927" t="n">
        <v>645.76</v>
      </c>
      <c r="G2927" t="n">
        <v>469.4</v>
      </c>
    </row>
    <row r="2928">
      <c r="A2928" t="n">
        <v>201701</v>
      </c>
      <c r="B2928" t="n">
        <v>19</v>
      </c>
      <c r="C2928" t="inlineStr">
        <is>
          <t>POS</t>
        </is>
      </c>
      <c r="D2928" t="inlineStr">
        <is>
          <t>Đức</t>
        </is>
      </c>
      <c r="E2928" t="inlineStr">
        <is>
          <t>Gia dụng</t>
        </is>
      </c>
      <c r="F2928" t="n">
        <v>845.5</v>
      </c>
      <c r="G2928" t="n">
        <v>0</v>
      </c>
    </row>
    <row r="2929">
      <c r="A2929" t="n">
        <v>201701</v>
      </c>
      <c r="B2929" t="n">
        <v>19</v>
      </c>
      <c r="C2929" t="inlineStr">
        <is>
          <t>POS</t>
        </is>
      </c>
      <c r="D2929" t="inlineStr">
        <is>
          <t>Đức</t>
        </is>
      </c>
      <c r="E2929" t="inlineStr">
        <is>
          <t>Nhạc, phim, sách nói</t>
        </is>
      </c>
      <c r="F2929" t="n">
        <v>178</v>
      </c>
      <c r="G2929" t="n">
        <v>0</v>
      </c>
    </row>
    <row r="2930">
      <c r="A2930" t="n">
        <v>201701</v>
      </c>
      <c r="B2930" t="n">
        <v>20</v>
      </c>
      <c r="C2930" t="inlineStr">
        <is>
          <t>POS</t>
        </is>
      </c>
      <c r="D2930" t="inlineStr">
        <is>
          <t>Đức</t>
        </is>
      </c>
      <c r="E2930" t="inlineStr">
        <is>
          <t>Điện thoại</t>
        </is>
      </c>
      <c r="F2930" t="n">
        <v>173.25</v>
      </c>
      <c r="G2930" t="n">
        <v>0</v>
      </c>
    </row>
    <row r="2931">
      <c r="A2931" t="n">
        <v>201701</v>
      </c>
      <c r="B2931" t="n">
        <v>20</v>
      </c>
      <c r="C2931" t="inlineStr">
        <is>
          <t>POS</t>
        </is>
      </c>
      <c r="D2931" t="inlineStr">
        <is>
          <t>Đức</t>
        </is>
      </c>
      <c r="E2931" t="inlineStr">
        <is>
          <t>Máy tính</t>
        </is>
      </c>
      <c r="F2931" t="n">
        <v>894.35</v>
      </c>
      <c r="G2931" t="n">
        <v>0</v>
      </c>
    </row>
    <row r="2932">
      <c r="A2932" t="n">
        <v>201701</v>
      </c>
      <c r="B2932" t="n">
        <v>20</v>
      </c>
      <c r="C2932" t="inlineStr">
        <is>
          <t>POS</t>
        </is>
      </c>
      <c r="D2932" t="inlineStr">
        <is>
          <t>Đức</t>
        </is>
      </c>
      <c r="E2932" t="inlineStr">
        <is>
          <t>Game &amp; Đồ chơi</t>
        </is>
      </c>
      <c r="F2932" t="n">
        <v>20.48</v>
      </c>
      <c r="G2932" t="n">
        <v>0</v>
      </c>
    </row>
    <row r="2933">
      <c r="A2933" t="n">
        <v>201701</v>
      </c>
      <c r="B2933" t="n">
        <v>20</v>
      </c>
      <c r="C2933" t="inlineStr">
        <is>
          <t>POS</t>
        </is>
      </c>
      <c r="D2933" t="inlineStr">
        <is>
          <t>Đức</t>
        </is>
      </c>
      <c r="E2933" t="inlineStr">
        <is>
          <t>Gia dụng</t>
        </is>
      </c>
      <c r="F2933" t="n">
        <v>3578.89</v>
      </c>
      <c r="G2933" t="n">
        <v>1873.4</v>
      </c>
    </row>
    <row r="2934">
      <c r="A2934" t="n">
        <v>201701</v>
      </c>
      <c r="B2934" t="n">
        <v>20</v>
      </c>
      <c r="C2934" t="inlineStr">
        <is>
          <t>POS</t>
        </is>
      </c>
      <c r="D2934" t="inlineStr">
        <is>
          <t>Đức</t>
        </is>
      </c>
      <c r="E2934" t="inlineStr">
        <is>
          <t>Nhạc, phim, sách nói</t>
        </is>
      </c>
      <c r="F2934" t="n">
        <v>81.81999999999999</v>
      </c>
      <c r="G2934" t="n">
        <v>0</v>
      </c>
    </row>
    <row r="2935">
      <c r="A2935" t="n">
        <v>201701</v>
      </c>
      <c r="B2935" t="n">
        <v>20</v>
      </c>
      <c r="C2935" t="inlineStr">
        <is>
          <t>POS</t>
        </is>
      </c>
      <c r="D2935" t="inlineStr">
        <is>
          <t>Đức</t>
        </is>
      </c>
      <c r="E2935" t="inlineStr">
        <is>
          <t>TV &amp; Video</t>
        </is>
      </c>
      <c r="F2935" t="n">
        <v>422.5</v>
      </c>
      <c r="G2935" t="n">
        <v>0</v>
      </c>
    </row>
    <row r="2936">
      <c r="A2936" t="n">
        <v>201701</v>
      </c>
      <c r="B2936" t="n">
        <v>22</v>
      </c>
      <c r="C2936" t="inlineStr">
        <is>
          <t>POS</t>
        </is>
      </c>
      <c r="D2936" t="inlineStr">
        <is>
          <t>Đức</t>
        </is>
      </c>
      <c r="E2936" t="inlineStr">
        <is>
          <t>Máy ảnh</t>
        </is>
      </c>
      <c r="F2936" t="n">
        <v>1608</v>
      </c>
      <c r="G2936" t="n">
        <v>0</v>
      </c>
    </row>
    <row r="2937">
      <c r="A2937" t="n">
        <v>201701</v>
      </c>
      <c r="B2937" t="n">
        <v>22</v>
      </c>
      <c r="C2937" t="inlineStr">
        <is>
          <t>POS</t>
        </is>
      </c>
      <c r="D2937" t="inlineStr">
        <is>
          <t>Đức</t>
        </is>
      </c>
      <c r="E2937" t="inlineStr">
        <is>
          <t>Gia dụng</t>
        </is>
      </c>
      <c r="F2937" t="n">
        <v>1529.94</v>
      </c>
      <c r="G2937" t="n">
        <v>0</v>
      </c>
    </row>
    <row r="2938">
      <c r="A2938" t="n">
        <v>201701</v>
      </c>
      <c r="B2938" t="n">
        <v>22</v>
      </c>
      <c r="C2938" t="inlineStr">
        <is>
          <t>POS</t>
        </is>
      </c>
      <c r="D2938" t="inlineStr">
        <is>
          <t>Đức</t>
        </is>
      </c>
      <c r="E2938" t="inlineStr">
        <is>
          <t>Nhạc, phim, sách nói</t>
        </is>
      </c>
      <c r="F2938" t="n">
        <v>97.23</v>
      </c>
      <c r="G2938" t="n">
        <v>0</v>
      </c>
    </row>
    <row r="2939">
      <c r="A2939" t="n">
        <v>201701</v>
      </c>
      <c r="B2939" t="n">
        <v>23</v>
      </c>
      <c r="C2939" t="inlineStr">
        <is>
          <t>POS</t>
        </is>
      </c>
      <c r="D2939" t="inlineStr">
        <is>
          <t>Đức</t>
        </is>
      </c>
      <c r="E2939" t="inlineStr">
        <is>
          <t>Máy ảnh</t>
        </is>
      </c>
      <c r="F2939" t="n">
        <v>3514</v>
      </c>
      <c r="G2939" t="n">
        <v>0</v>
      </c>
    </row>
    <row r="2940">
      <c r="A2940" t="n">
        <v>201701</v>
      </c>
      <c r="B2940" t="n">
        <v>23</v>
      </c>
      <c r="C2940" t="inlineStr">
        <is>
          <t>POS</t>
        </is>
      </c>
      <c r="D2940" t="inlineStr">
        <is>
          <t>Đức</t>
        </is>
      </c>
      <c r="E2940" t="inlineStr">
        <is>
          <t>Máy tính</t>
        </is>
      </c>
      <c r="F2940" t="n">
        <v>1244.5</v>
      </c>
      <c r="G2940" t="n">
        <v>0</v>
      </c>
    </row>
    <row r="2941">
      <c r="A2941" t="n">
        <v>201701</v>
      </c>
      <c r="B2941" t="n">
        <v>23</v>
      </c>
      <c r="C2941" t="inlineStr">
        <is>
          <t>POS</t>
        </is>
      </c>
      <c r="D2941" t="inlineStr">
        <is>
          <t>Đức</t>
        </is>
      </c>
      <c r="E2941" t="inlineStr">
        <is>
          <t>Nhạc, phim, sách nói</t>
        </is>
      </c>
      <c r="F2941" t="n">
        <v>921.9299999999999</v>
      </c>
      <c r="G2941" t="n">
        <v>0</v>
      </c>
    </row>
    <row r="2942">
      <c r="A2942" t="n">
        <v>201701</v>
      </c>
      <c r="B2942" t="n">
        <v>23</v>
      </c>
      <c r="C2942" t="inlineStr">
        <is>
          <t>POS</t>
        </is>
      </c>
      <c r="D2942" t="inlineStr">
        <is>
          <t>Đức</t>
        </is>
      </c>
      <c r="E2942" t="inlineStr">
        <is>
          <t>TV &amp; Video</t>
        </is>
      </c>
      <c r="F2942" t="n">
        <v>1374</v>
      </c>
      <c r="G2942" t="n">
        <v>0</v>
      </c>
    </row>
    <row r="2943">
      <c r="A2943" t="n">
        <v>201701</v>
      </c>
      <c r="B2943" t="n">
        <v>24</v>
      </c>
      <c r="C2943" t="inlineStr">
        <is>
          <t>POS</t>
        </is>
      </c>
      <c r="D2943" t="inlineStr">
        <is>
          <t>Đức</t>
        </is>
      </c>
      <c r="E2943" t="inlineStr">
        <is>
          <t>Máy tính</t>
        </is>
      </c>
      <c r="F2943" t="n">
        <v>387</v>
      </c>
      <c r="G2943" t="n">
        <v>0</v>
      </c>
    </row>
    <row r="2944">
      <c r="A2944" t="n">
        <v>201701</v>
      </c>
      <c r="B2944" t="n">
        <v>24</v>
      </c>
      <c r="C2944" t="inlineStr">
        <is>
          <t>POS</t>
        </is>
      </c>
      <c r="D2944" t="inlineStr">
        <is>
          <t>Đức</t>
        </is>
      </c>
      <c r="E2944" t="inlineStr">
        <is>
          <t>Game &amp; Đồ chơi</t>
        </is>
      </c>
      <c r="F2944" t="n">
        <v>84</v>
      </c>
      <c r="G2944" t="n">
        <v>0</v>
      </c>
    </row>
    <row r="2945">
      <c r="A2945" t="n">
        <v>201701</v>
      </c>
      <c r="B2945" t="n">
        <v>24</v>
      </c>
      <c r="C2945" t="inlineStr">
        <is>
          <t>POS</t>
        </is>
      </c>
      <c r="D2945" t="inlineStr">
        <is>
          <t>Đức</t>
        </is>
      </c>
      <c r="E2945" t="inlineStr">
        <is>
          <t>Nhạc, phim, sách nói</t>
        </is>
      </c>
      <c r="F2945" t="n">
        <v>109.97</v>
      </c>
      <c r="G2945" t="n">
        <v>0</v>
      </c>
    </row>
    <row r="2946">
      <c r="A2946" t="n">
        <v>201701</v>
      </c>
      <c r="B2946" t="n">
        <v>27</v>
      </c>
      <c r="C2946" t="inlineStr">
        <is>
          <t>POS</t>
        </is>
      </c>
      <c r="D2946" t="inlineStr">
        <is>
          <t>Đức</t>
        </is>
      </c>
      <c r="E2946" t="inlineStr">
        <is>
          <t>Âm thanh</t>
        </is>
      </c>
      <c r="F2946" t="n">
        <v>171.95</v>
      </c>
      <c r="G2946" t="n">
        <v>0</v>
      </c>
    </row>
    <row r="2947">
      <c r="A2947" t="n">
        <v>201701</v>
      </c>
      <c r="B2947" t="n">
        <v>27</v>
      </c>
      <c r="C2947" t="inlineStr">
        <is>
          <t>POS</t>
        </is>
      </c>
      <c r="D2947" t="inlineStr">
        <is>
          <t>Đức</t>
        </is>
      </c>
      <c r="E2947" t="inlineStr">
        <is>
          <t>Điện thoại</t>
        </is>
      </c>
      <c r="F2947" t="n">
        <v>19.1</v>
      </c>
      <c r="G2947" t="n">
        <v>0</v>
      </c>
    </row>
    <row r="2948">
      <c r="A2948" t="n">
        <v>201701</v>
      </c>
      <c r="B2948" t="n">
        <v>27</v>
      </c>
      <c r="C2948" t="inlineStr">
        <is>
          <t>POS</t>
        </is>
      </c>
      <c r="D2948" t="inlineStr">
        <is>
          <t>Đức</t>
        </is>
      </c>
      <c r="E2948" t="inlineStr">
        <is>
          <t>Gia dụng</t>
        </is>
      </c>
      <c r="F2948" t="n">
        <v>493.62</v>
      </c>
      <c r="G2948" t="n">
        <v>0</v>
      </c>
    </row>
    <row r="2949">
      <c r="A2949" t="n">
        <v>201701</v>
      </c>
      <c r="B2949" t="n">
        <v>28</v>
      </c>
      <c r="C2949" t="inlineStr">
        <is>
          <t>POS</t>
        </is>
      </c>
      <c r="D2949" t="inlineStr">
        <is>
          <t>Ý</t>
        </is>
      </c>
      <c r="E2949" t="inlineStr">
        <is>
          <t>Âm thanh</t>
        </is>
      </c>
      <c r="F2949" t="n">
        <v>1824.6</v>
      </c>
      <c r="G2949" t="n">
        <v>0</v>
      </c>
    </row>
    <row r="2950">
      <c r="A2950" t="n">
        <v>201701</v>
      </c>
      <c r="B2950" t="n">
        <v>28</v>
      </c>
      <c r="C2950" t="inlineStr">
        <is>
          <t>POS</t>
        </is>
      </c>
      <c r="D2950" t="inlineStr">
        <is>
          <t>Ý</t>
        </is>
      </c>
      <c r="E2950" t="inlineStr">
        <is>
          <t>Điện thoại</t>
        </is>
      </c>
      <c r="F2950" t="n">
        <v>53.98</v>
      </c>
      <c r="G2950" t="n">
        <v>0</v>
      </c>
    </row>
    <row r="2951">
      <c r="A2951" t="n">
        <v>201701</v>
      </c>
      <c r="B2951" t="n">
        <v>28</v>
      </c>
      <c r="C2951" t="inlineStr">
        <is>
          <t>POS</t>
        </is>
      </c>
      <c r="D2951" t="inlineStr">
        <is>
          <t>Ý</t>
        </is>
      </c>
      <c r="E2951" t="inlineStr">
        <is>
          <t>Máy tính</t>
        </is>
      </c>
      <c r="F2951" t="n">
        <v>2645.85</v>
      </c>
      <c r="G2951" t="n">
        <v>0</v>
      </c>
    </row>
    <row r="2952">
      <c r="A2952" t="n">
        <v>201701</v>
      </c>
      <c r="B2952" t="n">
        <v>28</v>
      </c>
      <c r="C2952" t="inlineStr">
        <is>
          <t>POS</t>
        </is>
      </c>
      <c r="D2952" t="inlineStr">
        <is>
          <t>Ý</t>
        </is>
      </c>
      <c r="E2952" t="inlineStr">
        <is>
          <t>Game &amp; Đồ chơi</t>
        </is>
      </c>
      <c r="F2952" t="n">
        <v>98.62</v>
      </c>
      <c r="G2952" t="n">
        <v>0</v>
      </c>
    </row>
    <row r="2953">
      <c r="A2953" t="n">
        <v>201701</v>
      </c>
      <c r="B2953" t="n">
        <v>28</v>
      </c>
      <c r="C2953" t="inlineStr">
        <is>
          <t>POS</t>
        </is>
      </c>
      <c r="D2953" t="inlineStr">
        <is>
          <t>Ý</t>
        </is>
      </c>
      <c r="E2953" t="inlineStr">
        <is>
          <t>Gia dụng</t>
        </is>
      </c>
      <c r="F2953" t="n">
        <v>5517.45</v>
      </c>
      <c r="G2953" t="n">
        <v>203.98</v>
      </c>
    </row>
    <row r="2954">
      <c r="A2954" t="n">
        <v>201701</v>
      </c>
      <c r="B2954" t="n">
        <v>28</v>
      </c>
      <c r="C2954" t="inlineStr">
        <is>
          <t>POS</t>
        </is>
      </c>
      <c r="D2954" t="inlineStr">
        <is>
          <t>Ý</t>
        </is>
      </c>
      <c r="E2954" t="inlineStr">
        <is>
          <t>Nhạc, phim, sách nói</t>
        </is>
      </c>
      <c r="F2954" t="n">
        <v>73.95</v>
      </c>
      <c r="G2954" t="n">
        <v>67.86</v>
      </c>
    </row>
    <row r="2955">
      <c r="A2955" t="n">
        <v>201701</v>
      </c>
      <c r="B2955" t="n">
        <v>28</v>
      </c>
      <c r="C2955" t="inlineStr">
        <is>
          <t>POS</t>
        </is>
      </c>
      <c r="D2955" t="inlineStr">
        <is>
          <t>Ý</t>
        </is>
      </c>
      <c r="E2955" t="inlineStr">
        <is>
          <t>TV &amp; Video</t>
        </is>
      </c>
      <c r="F2955" t="n">
        <v>1775.97</v>
      </c>
      <c r="G2955" t="n">
        <v>0</v>
      </c>
    </row>
    <row r="2956">
      <c r="A2956" t="n">
        <v>201701</v>
      </c>
      <c r="B2956" t="n">
        <v>29</v>
      </c>
      <c r="C2956" t="inlineStr">
        <is>
          <t>POS</t>
        </is>
      </c>
      <c r="D2956" t="inlineStr">
        <is>
          <t>Ý</t>
        </is>
      </c>
      <c r="E2956" t="inlineStr">
        <is>
          <t>Âm thanh</t>
        </is>
      </c>
      <c r="F2956" t="n">
        <v>749.97</v>
      </c>
      <c r="G2956" t="n">
        <v>0</v>
      </c>
    </row>
    <row r="2957">
      <c r="A2957" t="n">
        <v>201701</v>
      </c>
      <c r="B2957" t="n">
        <v>29</v>
      </c>
      <c r="C2957" t="inlineStr">
        <is>
          <t>POS</t>
        </is>
      </c>
      <c r="D2957" t="inlineStr">
        <is>
          <t>Ý</t>
        </is>
      </c>
      <c r="E2957" t="inlineStr">
        <is>
          <t>Máy ảnh</t>
        </is>
      </c>
      <c r="F2957" t="n">
        <v>188.5</v>
      </c>
      <c r="G2957" t="n">
        <v>0</v>
      </c>
    </row>
    <row r="2958">
      <c r="A2958" t="n">
        <v>201701</v>
      </c>
      <c r="B2958" t="n">
        <v>29</v>
      </c>
      <c r="C2958" t="inlineStr">
        <is>
          <t>POS</t>
        </is>
      </c>
      <c r="D2958" t="inlineStr">
        <is>
          <t>Ý</t>
        </is>
      </c>
      <c r="E2958" t="inlineStr">
        <is>
          <t>Máy tính</t>
        </is>
      </c>
      <c r="F2958" t="n">
        <v>558</v>
      </c>
      <c r="G2958" t="n">
        <v>0</v>
      </c>
    </row>
    <row r="2959">
      <c r="A2959" t="n">
        <v>201701</v>
      </c>
      <c r="B2959" t="n">
        <v>29</v>
      </c>
      <c r="C2959" t="inlineStr">
        <is>
          <t>POS</t>
        </is>
      </c>
      <c r="D2959" t="inlineStr">
        <is>
          <t>Ý</t>
        </is>
      </c>
      <c r="E2959" t="inlineStr">
        <is>
          <t>Game &amp; Đồ chơi</t>
        </is>
      </c>
      <c r="F2959" t="n">
        <v>897.75</v>
      </c>
      <c r="G2959" t="n">
        <v>0</v>
      </c>
    </row>
    <row r="2960">
      <c r="A2960" t="n">
        <v>201701</v>
      </c>
      <c r="B2960" t="n">
        <v>29</v>
      </c>
      <c r="C2960" t="inlineStr">
        <is>
          <t>POS</t>
        </is>
      </c>
      <c r="D2960" t="inlineStr">
        <is>
          <t>Ý</t>
        </is>
      </c>
      <c r="E2960" t="inlineStr">
        <is>
          <t>Gia dụng</t>
        </is>
      </c>
      <c r="F2960" t="n">
        <v>621.95</v>
      </c>
      <c r="G2960" t="n">
        <v>0</v>
      </c>
    </row>
    <row r="2961">
      <c r="A2961" t="n">
        <v>201701</v>
      </c>
      <c r="B2961" t="n">
        <v>29</v>
      </c>
      <c r="C2961" t="inlineStr">
        <is>
          <t>POS</t>
        </is>
      </c>
      <c r="D2961" t="inlineStr">
        <is>
          <t>Ý</t>
        </is>
      </c>
      <c r="E2961" t="inlineStr">
        <is>
          <t>Nhạc, phim, sách nói</t>
        </is>
      </c>
      <c r="F2961" t="n">
        <v>155.11</v>
      </c>
      <c r="G2961" t="n">
        <v>13.89</v>
      </c>
    </row>
    <row r="2962">
      <c r="A2962" t="n">
        <v>201701</v>
      </c>
      <c r="B2962" t="n">
        <v>29</v>
      </c>
      <c r="C2962" t="inlineStr">
        <is>
          <t>POS</t>
        </is>
      </c>
      <c r="D2962" t="inlineStr">
        <is>
          <t>Ý</t>
        </is>
      </c>
      <c r="E2962" t="inlineStr">
        <is>
          <t>TV &amp; Video</t>
        </is>
      </c>
      <c r="F2962" t="n">
        <v>723.77</v>
      </c>
      <c r="G2962" t="n">
        <v>0</v>
      </c>
    </row>
    <row r="2963">
      <c r="A2963" t="n">
        <v>201701</v>
      </c>
      <c r="B2963" t="n">
        <v>30</v>
      </c>
      <c r="C2963" t="inlineStr">
        <is>
          <t>POS</t>
        </is>
      </c>
      <c r="D2963" t="inlineStr">
        <is>
          <t>Ý</t>
        </is>
      </c>
      <c r="E2963" t="inlineStr">
        <is>
          <t>Âm thanh</t>
        </is>
      </c>
      <c r="F2963" t="n">
        <v>932.34</v>
      </c>
      <c r="G2963" t="n">
        <v>0</v>
      </c>
    </row>
    <row r="2964">
      <c r="A2964" t="n">
        <v>201701</v>
      </c>
      <c r="B2964" t="n">
        <v>30</v>
      </c>
      <c r="C2964" t="inlineStr">
        <is>
          <t>POS</t>
        </is>
      </c>
      <c r="D2964" t="inlineStr">
        <is>
          <t>Ý</t>
        </is>
      </c>
      <c r="E2964" t="inlineStr">
        <is>
          <t>Máy ảnh</t>
        </is>
      </c>
      <c r="F2964" t="n">
        <v>2721.75</v>
      </c>
      <c r="G2964" t="n">
        <v>752.4</v>
      </c>
    </row>
    <row r="2965">
      <c r="A2965" t="n">
        <v>201701</v>
      </c>
      <c r="B2965" t="n">
        <v>30</v>
      </c>
      <c r="C2965" t="inlineStr">
        <is>
          <t>POS</t>
        </is>
      </c>
      <c r="D2965" t="inlineStr">
        <is>
          <t>Ý</t>
        </is>
      </c>
      <c r="E2965" t="inlineStr">
        <is>
          <t>Điện thoại</t>
        </is>
      </c>
      <c r="F2965" t="n">
        <v>735.3</v>
      </c>
      <c r="G2965" t="n">
        <v>0</v>
      </c>
    </row>
    <row r="2966">
      <c r="A2966" t="n">
        <v>201701</v>
      </c>
      <c r="B2966" t="n">
        <v>30</v>
      </c>
      <c r="C2966" t="inlineStr">
        <is>
          <t>POS</t>
        </is>
      </c>
      <c r="D2966" t="inlineStr">
        <is>
          <t>Ý</t>
        </is>
      </c>
      <c r="E2966" t="inlineStr">
        <is>
          <t>Máy tính</t>
        </is>
      </c>
      <c r="F2966" t="n">
        <v>3307.29</v>
      </c>
      <c r="G2966" t="n">
        <v>218.4</v>
      </c>
    </row>
    <row r="2967">
      <c r="A2967" t="n">
        <v>201701</v>
      </c>
      <c r="B2967" t="n">
        <v>30</v>
      </c>
      <c r="C2967" t="inlineStr">
        <is>
          <t>POS</t>
        </is>
      </c>
      <c r="D2967" t="inlineStr">
        <is>
          <t>Ý</t>
        </is>
      </c>
      <c r="E2967" t="inlineStr">
        <is>
          <t>Gia dụng</t>
        </is>
      </c>
      <c r="F2967" t="n">
        <v>5085.76</v>
      </c>
      <c r="G2967" t="n">
        <v>0</v>
      </c>
    </row>
    <row r="2968">
      <c r="A2968" t="n">
        <v>201701</v>
      </c>
      <c r="B2968" t="n">
        <v>30</v>
      </c>
      <c r="C2968" t="inlineStr">
        <is>
          <t>POS</t>
        </is>
      </c>
      <c r="D2968" t="inlineStr">
        <is>
          <t>Ý</t>
        </is>
      </c>
      <c r="E2968" t="inlineStr">
        <is>
          <t>TV &amp; Video</t>
        </is>
      </c>
      <c r="F2968" t="n">
        <v>1675.31</v>
      </c>
      <c r="G2968" t="n">
        <v>0</v>
      </c>
    </row>
    <row r="2969">
      <c r="A2969" t="n">
        <v>201701</v>
      </c>
      <c r="B2969" t="n">
        <v>32</v>
      </c>
      <c r="C2969" t="inlineStr">
        <is>
          <t>POS</t>
        </is>
      </c>
      <c r="D2969" t="inlineStr">
        <is>
          <t>Hà Lan</t>
        </is>
      </c>
      <c r="E2969" t="inlineStr">
        <is>
          <t>Máy ảnh</t>
        </is>
      </c>
      <c r="F2969" t="n">
        <v>0</v>
      </c>
      <c r="G2969" t="n">
        <v>878</v>
      </c>
    </row>
    <row r="2970">
      <c r="A2970" t="n">
        <v>201701</v>
      </c>
      <c r="B2970" t="n">
        <v>33</v>
      </c>
      <c r="C2970" t="inlineStr">
        <is>
          <t>POS</t>
        </is>
      </c>
      <c r="D2970" t="inlineStr">
        <is>
          <t>Hà Lan</t>
        </is>
      </c>
      <c r="E2970" t="inlineStr">
        <is>
          <t>Âm thanh</t>
        </is>
      </c>
      <c r="F2970" t="n">
        <v>154.14</v>
      </c>
      <c r="G2970" t="n">
        <v>0</v>
      </c>
    </row>
    <row r="2971">
      <c r="A2971" t="n">
        <v>201701</v>
      </c>
      <c r="B2971" t="n">
        <v>33</v>
      </c>
      <c r="C2971" t="inlineStr">
        <is>
          <t>POS</t>
        </is>
      </c>
      <c r="D2971" t="inlineStr">
        <is>
          <t>Hà Lan</t>
        </is>
      </c>
      <c r="E2971" t="inlineStr">
        <is>
          <t>Máy tính</t>
        </is>
      </c>
      <c r="F2971" t="n">
        <v>537</v>
      </c>
      <c r="G2971" t="n">
        <v>0</v>
      </c>
    </row>
    <row r="2972">
      <c r="A2972" t="n">
        <v>201701</v>
      </c>
      <c r="B2972" t="n">
        <v>33</v>
      </c>
      <c r="C2972" t="inlineStr">
        <is>
          <t>POS</t>
        </is>
      </c>
      <c r="D2972" t="inlineStr">
        <is>
          <t>Hà Lan</t>
        </is>
      </c>
      <c r="E2972" t="inlineStr">
        <is>
          <t>Gia dụng</t>
        </is>
      </c>
      <c r="F2972" t="n">
        <v>3199.99</v>
      </c>
      <c r="G2972" t="n">
        <v>0</v>
      </c>
    </row>
    <row r="2973">
      <c r="A2973" t="n">
        <v>201701</v>
      </c>
      <c r="B2973" t="n">
        <v>34</v>
      </c>
      <c r="C2973" t="inlineStr">
        <is>
          <t>POS</t>
        </is>
      </c>
      <c r="D2973" t="inlineStr">
        <is>
          <t>Hà Lan</t>
        </is>
      </c>
      <c r="E2973" t="inlineStr">
        <is>
          <t>Âm thanh</t>
        </is>
      </c>
      <c r="F2973" t="n">
        <v>699.9299999999999</v>
      </c>
      <c r="G2973" t="n">
        <v>0</v>
      </c>
    </row>
    <row r="2974">
      <c r="A2974" t="n">
        <v>201701</v>
      </c>
      <c r="B2974" t="n">
        <v>34</v>
      </c>
      <c r="C2974" t="inlineStr">
        <is>
          <t>POS</t>
        </is>
      </c>
      <c r="D2974" t="inlineStr">
        <is>
          <t>Hà Lan</t>
        </is>
      </c>
      <c r="E2974" t="inlineStr">
        <is>
          <t>Điện thoại</t>
        </is>
      </c>
      <c r="F2974" t="n">
        <v>1484.5</v>
      </c>
      <c r="G2974" t="n">
        <v>0</v>
      </c>
    </row>
    <row r="2975">
      <c r="A2975" t="n">
        <v>201701</v>
      </c>
      <c r="B2975" t="n">
        <v>34</v>
      </c>
      <c r="C2975" t="inlineStr">
        <is>
          <t>POS</t>
        </is>
      </c>
      <c r="D2975" t="inlineStr">
        <is>
          <t>Hà Lan</t>
        </is>
      </c>
      <c r="E2975" t="inlineStr">
        <is>
          <t>Máy tính</t>
        </is>
      </c>
      <c r="F2975" t="n">
        <v>2165.2</v>
      </c>
      <c r="G2975" t="n">
        <v>0</v>
      </c>
    </row>
    <row r="2976">
      <c r="A2976" t="n">
        <v>201701</v>
      </c>
      <c r="B2976" t="n">
        <v>34</v>
      </c>
      <c r="C2976" t="inlineStr">
        <is>
          <t>POS</t>
        </is>
      </c>
      <c r="D2976" t="inlineStr">
        <is>
          <t>Hà Lan</t>
        </is>
      </c>
      <c r="E2976" t="inlineStr">
        <is>
          <t>Gia dụng</t>
        </is>
      </c>
      <c r="F2976" t="n">
        <v>1999.17</v>
      </c>
      <c r="G2976" t="n">
        <v>0</v>
      </c>
    </row>
    <row r="2977">
      <c r="A2977" t="n">
        <v>201701</v>
      </c>
      <c r="B2977" t="n">
        <v>34</v>
      </c>
      <c r="C2977" t="inlineStr">
        <is>
          <t>POS</t>
        </is>
      </c>
      <c r="D2977" t="inlineStr">
        <is>
          <t>Hà Lan</t>
        </is>
      </c>
      <c r="E2977" t="inlineStr">
        <is>
          <t>Nhạc, phim, sách nói</t>
        </is>
      </c>
      <c r="F2977" t="n">
        <v>207.74</v>
      </c>
      <c r="G2977" t="n">
        <v>0</v>
      </c>
    </row>
    <row r="2978">
      <c r="A2978" t="n">
        <v>201701</v>
      </c>
      <c r="B2978" t="n">
        <v>34</v>
      </c>
      <c r="C2978" t="inlineStr">
        <is>
          <t>POS</t>
        </is>
      </c>
      <c r="D2978" t="inlineStr">
        <is>
          <t>Hà Lan</t>
        </is>
      </c>
      <c r="E2978" t="inlineStr">
        <is>
          <t>TV &amp; Video</t>
        </is>
      </c>
      <c r="F2978" t="n">
        <v>3324.93</v>
      </c>
      <c r="G2978" t="n">
        <v>0</v>
      </c>
    </row>
    <row r="2979">
      <c r="A2979" t="n">
        <v>201701</v>
      </c>
      <c r="B2979" t="n">
        <v>36</v>
      </c>
      <c r="C2979" t="inlineStr">
        <is>
          <t>POS</t>
        </is>
      </c>
      <c r="D2979" t="inlineStr">
        <is>
          <t>Anh</t>
        </is>
      </c>
      <c r="E2979" t="inlineStr">
        <is>
          <t>Âm thanh</t>
        </is>
      </c>
      <c r="F2979" t="n">
        <v>398.97</v>
      </c>
      <c r="G2979" t="n">
        <v>0</v>
      </c>
    </row>
    <row r="2980">
      <c r="A2980" t="n">
        <v>201701</v>
      </c>
      <c r="B2980" t="n">
        <v>36</v>
      </c>
      <c r="C2980" t="inlineStr">
        <is>
          <t>POS</t>
        </is>
      </c>
      <c r="D2980" t="inlineStr">
        <is>
          <t>Anh</t>
        </is>
      </c>
      <c r="E2980" t="inlineStr">
        <is>
          <t>Điện thoại</t>
        </is>
      </c>
      <c r="F2980" t="n">
        <v>122.42</v>
      </c>
      <c r="G2980" t="n">
        <v>0</v>
      </c>
    </row>
    <row r="2981">
      <c r="A2981" t="n">
        <v>201701</v>
      </c>
      <c r="B2981" t="n">
        <v>36</v>
      </c>
      <c r="C2981" t="inlineStr">
        <is>
          <t>POS</t>
        </is>
      </c>
      <c r="D2981" t="inlineStr">
        <is>
          <t>Anh</t>
        </is>
      </c>
      <c r="E2981" t="inlineStr">
        <is>
          <t>Máy tính</t>
        </is>
      </c>
      <c r="F2981" t="n">
        <v>3882.25</v>
      </c>
      <c r="G2981" t="n">
        <v>0</v>
      </c>
    </row>
    <row r="2982">
      <c r="A2982" t="n">
        <v>201701</v>
      </c>
      <c r="B2982" t="n">
        <v>36</v>
      </c>
      <c r="C2982" t="inlineStr">
        <is>
          <t>POS</t>
        </is>
      </c>
      <c r="D2982" t="inlineStr">
        <is>
          <t>Anh</t>
        </is>
      </c>
      <c r="E2982" t="inlineStr">
        <is>
          <t>Gia dụng</t>
        </is>
      </c>
      <c r="F2982" t="n">
        <v>4527.49</v>
      </c>
      <c r="G2982" t="n">
        <v>0</v>
      </c>
    </row>
    <row r="2983">
      <c r="A2983" t="n">
        <v>201701</v>
      </c>
      <c r="B2983" t="n">
        <v>36</v>
      </c>
      <c r="C2983" t="inlineStr">
        <is>
          <t>POS</t>
        </is>
      </c>
      <c r="D2983" t="inlineStr">
        <is>
          <t>Anh</t>
        </is>
      </c>
      <c r="E2983" t="inlineStr">
        <is>
          <t>TV &amp; Video</t>
        </is>
      </c>
      <c r="F2983" t="n">
        <v>4094.98</v>
      </c>
      <c r="G2983" t="n">
        <v>0</v>
      </c>
    </row>
    <row r="2984">
      <c r="A2984" t="n">
        <v>201701</v>
      </c>
      <c r="B2984" t="n">
        <v>37</v>
      </c>
      <c r="C2984" t="inlineStr">
        <is>
          <t>POS</t>
        </is>
      </c>
      <c r="D2984" t="inlineStr">
        <is>
          <t>Anh</t>
        </is>
      </c>
      <c r="E2984" t="inlineStr">
        <is>
          <t>Máy tính</t>
        </is>
      </c>
      <c r="F2984" t="n">
        <v>5547.17</v>
      </c>
      <c r="G2984" t="n">
        <v>0</v>
      </c>
    </row>
    <row r="2985">
      <c r="A2985" t="n">
        <v>201701</v>
      </c>
      <c r="B2985" t="n">
        <v>37</v>
      </c>
      <c r="C2985" t="inlineStr">
        <is>
          <t>POS</t>
        </is>
      </c>
      <c r="D2985" t="inlineStr">
        <is>
          <t>Anh</t>
        </is>
      </c>
      <c r="E2985" t="inlineStr">
        <is>
          <t>Nhạc, phim, sách nói</t>
        </is>
      </c>
      <c r="F2985" t="n">
        <v>519.98</v>
      </c>
      <c r="G2985" t="n">
        <v>0</v>
      </c>
    </row>
    <row r="2986">
      <c r="A2986" t="n">
        <v>201701</v>
      </c>
      <c r="B2986" t="n">
        <v>38</v>
      </c>
      <c r="C2986" t="inlineStr">
        <is>
          <t>POS</t>
        </is>
      </c>
      <c r="D2986" t="inlineStr">
        <is>
          <t>Anh</t>
        </is>
      </c>
      <c r="E2986" t="inlineStr">
        <is>
          <t>Âm thanh</t>
        </is>
      </c>
      <c r="F2986" t="n">
        <v>858.91</v>
      </c>
      <c r="G2986" t="n">
        <v>0</v>
      </c>
    </row>
    <row r="2987">
      <c r="A2987" t="n">
        <v>201701</v>
      </c>
      <c r="B2987" t="n">
        <v>38</v>
      </c>
      <c r="C2987" t="inlineStr">
        <is>
          <t>POS</t>
        </is>
      </c>
      <c r="D2987" t="inlineStr">
        <is>
          <t>Anh</t>
        </is>
      </c>
      <c r="E2987" t="inlineStr">
        <is>
          <t>Máy ảnh</t>
        </is>
      </c>
      <c r="F2987" t="n">
        <v>889.28</v>
      </c>
      <c r="G2987" t="n">
        <v>0</v>
      </c>
    </row>
    <row r="2988">
      <c r="A2988" t="n">
        <v>201701</v>
      </c>
      <c r="B2988" t="n">
        <v>38</v>
      </c>
      <c r="C2988" t="inlineStr">
        <is>
          <t>POS</t>
        </is>
      </c>
      <c r="D2988" t="inlineStr">
        <is>
          <t>Anh</t>
        </is>
      </c>
      <c r="E2988" t="inlineStr">
        <is>
          <t>Điện thoại</t>
        </is>
      </c>
      <c r="F2988" t="n">
        <v>1465.91</v>
      </c>
      <c r="G2988" t="n">
        <v>0</v>
      </c>
    </row>
    <row r="2989">
      <c r="A2989" t="n">
        <v>201701</v>
      </c>
      <c r="B2989" t="n">
        <v>38</v>
      </c>
      <c r="C2989" t="inlineStr">
        <is>
          <t>POS</t>
        </is>
      </c>
      <c r="D2989" t="inlineStr">
        <is>
          <t>Anh</t>
        </is>
      </c>
      <c r="E2989" t="inlineStr">
        <is>
          <t>Máy tính</t>
        </is>
      </c>
      <c r="F2989" t="n">
        <v>11664.03</v>
      </c>
      <c r="G2989" t="n">
        <v>0</v>
      </c>
    </row>
    <row r="2990">
      <c r="A2990" t="n">
        <v>201701</v>
      </c>
      <c r="B2990" t="n">
        <v>38</v>
      </c>
      <c r="C2990" t="inlineStr">
        <is>
          <t>POS</t>
        </is>
      </c>
      <c r="D2990" t="inlineStr">
        <is>
          <t>Anh</t>
        </is>
      </c>
      <c r="E2990" t="inlineStr">
        <is>
          <t>Game &amp; Đồ chơi</t>
        </is>
      </c>
      <c r="F2990" t="n">
        <v>46.48</v>
      </c>
      <c r="G2990" t="n">
        <v>0</v>
      </c>
    </row>
    <row r="2991">
      <c r="A2991" t="n">
        <v>201701</v>
      </c>
      <c r="B2991" t="n">
        <v>38</v>
      </c>
      <c r="C2991" t="inlineStr">
        <is>
          <t>POS</t>
        </is>
      </c>
      <c r="D2991" t="inlineStr">
        <is>
          <t>Anh</t>
        </is>
      </c>
      <c r="E2991" t="inlineStr">
        <is>
          <t>Gia dụng</t>
        </is>
      </c>
      <c r="F2991" t="n">
        <v>7806.43</v>
      </c>
      <c r="G2991" t="n">
        <v>0</v>
      </c>
    </row>
    <row r="2992">
      <c r="A2992" t="n">
        <v>201701</v>
      </c>
      <c r="B2992" t="n">
        <v>38</v>
      </c>
      <c r="C2992" t="inlineStr">
        <is>
          <t>POS</t>
        </is>
      </c>
      <c r="D2992" t="inlineStr">
        <is>
          <t>Anh</t>
        </is>
      </c>
      <c r="E2992" t="inlineStr">
        <is>
          <t>Nhạc, phim, sách nói</t>
        </is>
      </c>
      <c r="F2992" t="n">
        <v>2792.85</v>
      </c>
      <c r="G2992" t="n">
        <v>0</v>
      </c>
    </row>
    <row r="2993">
      <c r="A2993" t="n">
        <v>201701</v>
      </c>
      <c r="B2993" t="n">
        <v>38</v>
      </c>
      <c r="C2993" t="inlineStr">
        <is>
          <t>POS</t>
        </is>
      </c>
      <c r="D2993" t="inlineStr">
        <is>
          <t>Anh</t>
        </is>
      </c>
      <c r="E2993" t="inlineStr">
        <is>
          <t>TV &amp; Video</t>
        </is>
      </c>
      <c r="F2993" t="n">
        <v>482.22</v>
      </c>
      <c r="G2993" t="n">
        <v>0</v>
      </c>
    </row>
    <row r="2994">
      <c r="A2994" t="n">
        <v>201701</v>
      </c>
      <c r="B2994" t="n">
        <v>39</v>
      </c>
      <c r="C2994" t="inlineStr">
        <is>
          <t>POS</t>
        </is>
      </c>
      <c r="D2994" t="inlineStr">
        <is>
          <t>Anh</t>
        </is>
      </c>
      <c r="E2994" t="inlineStr">
        <is>
          <t>Máy ảnh</t>
        </is>
      </c>
      <c r="F2994" t="n">
        <v>10439.6</v>
      </c>
      <c r="G2994" t="n">
        <v>0</v>
      </c>
    </row>
    <row r="2995">
      <c r="A2995" t="n">
        <v>201701</v>
      </c>
      <c r="B2995" t="n">
        <v>39</v>
      </c>
      <c r="C2995" t="inlineStr">
        <is>
          <t>POS</t>
        </is>
      </c>
      <c r="D2995" t="inlineStr">
        <is>
          <t>Anh</t>
        </is>
      </c>
      <c r="E2995" t="inlineStr">
        <is>
          <t>Điện thoại</t>
        </is>
      </c>
      <c r="F2995" t="n">
        <v>891</v>
      </c>
      <c r="G2995" t="n">
        <v>0</v>
      </c>
    </row>
    <row r="2996">
      <c r="A2996" t="n">
        <v>201701</v>
      </c>
      <c r="B2996" t="n">
        <v>39</v>
      </c>
      <c r="C2996" t="inlineStr">
        <is>
          <t>POS</t>
        </is>
      </c>
      <c r="D2996" t="inlineStr">
        <is>
          <t>Anh</t>
        </is>
      </c>
      <c r="E2996" t="inlineStr">
        <is>
          <t>Máy tính</t>
        </is>
      </c>
      <c r="F2996" t="n">
        <v>2640</v>
      </c>
      <c r="G2996" t="n">
        <v>0</v>
      </c>
    </row>
    <row r="2997">
      <c r="A2997" t="n">
        <v>201701</v>
      </c>
      <c r="B2997" t="n">
        <v>39</v>
      </c>
      <c r="C2997" t="inlineStr">
        <is>
          <t>POS</t>
        </is>
      </c>
      <c r="D2997" t="inlineStr">
        <is>
          <t>Anh</t>
        </is>
      </c>
      <c r="E2997" t="inlineStr">
        <is>
          <t>Game &amp; Đồ chơi</t>
        </is>
      </c>
      <c r="F2997" t="n">
        <v>527.22</v>
      </c>
      <c r="G2997" t="n">
        <v>0</v>
      </c>
    </row>
    <row r="2998">
      <c r="A2998" t="n">
        <v>201701</v>
      </c>
      <c r="B2998" t="n">
        <v>39</v>
      </c>
      <c r="C2998" t="inlineStr">
        <is>
          <t>POS</t>
        </is>
      </c>
      <c r="D2998" t="inlineStr">
        <is>
          <t>Anh</t>
        </is>
      </c>
      <c r="E2998" t="inlineStr">
        <is>
          <t>Gia dụng</t>
        </is>
      </c>
      <c r="F2998" t="n">
        <v>1237.8</v>
      </c>
      <c r="G2998" t="n">
        <v>0</v>
      </c>
    </row>
    <row r="2999">
      <c r="A2999" t="n">
        <v>201701</v>
      </c>
      <c r="B2999" t="n">
        <v>39</v>
      </c>
      <c r="C2999" t="inlineStr">
        <is>
          <t>POS</t>
        </is>
      </c>
      <c r="D2999" t="inlineStr">
        <is>
          <t>Anh</t>
        </is>
      </c>
      <c r="E2999" t="inlineStr">
        <is>
          <t>Nhạc, phim, sách nói</t>
        </is>
      </c>
      <c r="F2999" t="n">
        <v>779.97</v>
      </c>
      <c r="G2999" t="n">
        <v>0</v>
      </c>
    </row>
    <row r="3000">
      <c r="A3000" t="n">
        <v>201701</v>
      </c>
      <c r="B3000" t="n">
        <v>40</v>
      </c>
      <c r="C3000" t="inlineStr">
        <is>
          <t>POS</t>
        </is>
      </c>
      <c r="D3000" t="inlineStr">
        <is>
          <t>Anh</t>
        </is>
      </c>
      <c r="E3000" t="inlineStr">
        <is>
          <t>Âm thanh</t>
        </is>
      </c>
      <c r="F3000" t="n">
        <v>844.34</v>
      </c>
      <c r="G3000" t="n">
        <v>0</v>
      </c>
    </row>
    <row r="3001">
      <c r="A3001" t="n">
        <v>201701</v>
      </c>
      <c r="B3001" t="n">
        <v>40</v>
      </c>
      <c r="C3001" t="inlineStr">
        <is>
          <t>POS</t>
        </is>
      </c>
      <c r="D3001" t="inlineStr">
        <is>
          <t>Anh</t>
        </is>
      </c>
      <c r="E3001" t="inlineStr">
        <is>
          <t>Máy ảnh</t>
        </is>
      </c>
      <c r="F3001" t="n">
        <v>4320</v>
      </c>
      <c r="G3001" t="n">
        <v>0</v>
      </c>
    </row>
    <row r="3002">
      <c r="A3002" t="n">
        <v>201701</v>
      </c>
      <c r="B3002" t="n">
        <v>40</v>
      </c>
      <c r="C3002" t="inlineStr">
        <is>
          <t>POS</t>
        </is>
      </c>
      <c r="D3002" t="inlineStr">
        <is>
          <t>Anh</t>
        </is>
      </c>
      <c r="E3002" t="inlineStr">
        <is>
          <t>Điện thoại</t>
        </is>
      </c>
      <c r="F3002" t="n">
        <v>1058</v>
      </c>
      <c r="G3002" t="n">
        <v>0</v>
      </c>
    </row>
    <row r="3003">
      <c r="A3003" t="n">
        <v>201701</v>
      </c>
      <c r="B3003" t="n">
        <v>40</v>
      </c>
      <c r="C3003" t="inlineStr">
        <is>
          <t>POS</t>
        </is>
      </c>
      <c r="D3003" t="inlineStr">
        <is>
          <t>Anh</t>
        </is>
      </c>
      <c r="E3003" t="inlineStr">
        <is>
          <t>Máy tính</t>
        </is>
      </c>
      <c r="F3003" t="n">
        <v>1299</v>
      </c>
      <c r="G3003" t="n">
        <v>0</v>
      </c>
    </row>
    <row r="3004">
      <c r="A3004" t="n">
        <v>201701</v>
      </c>
      <c r="B3004" t="n">
        <v>40</v>
      </c>
      <c r="C3004" t="inlineStr">
        <is>
          <t>POS</t>
        </is>
      </c>
      <c r="D3004" t="inlineStr">
        <is>
          <t>Anh</t>
        </is>
      </c>
      <c r="E3004" t="inlineStr">
        <is>
          <t>Game &amp; Đồ chơi</t>
        </is>
      </c>
      <c r="F3004" t="n">
        <v>149.94</v>
      </c>
      <c r="G3004" t="n">
        <v>0</v>
      </c>
    </row>
    <row r="3005">
      <c r="A3005" t="n">
        <v>201701</v>
      </c>
      <c r="B3005" t="n">
        <v>40</v>
      </c>
      <c r="C3005" t="inlineStr">
        <is>
          <t>POS</t>
        </is>
      </c>
      <c r="D3005" t="inlineStr">
        <is>
          <t>Anh</t>
        </is>
      </c>
      <c r="E3005" t="inlineStr">
        <is>
          <t>Nhạc, phim, sách nói</t>
        </is>
      </c>
      <c r="F3005" t="n">
        <v>63.76</v>
      </c>
      <c r="G3005" t="n">
        <v>0</v>
      </c>
    </row>
    <row r="3006">
      <c r="A3006" t="n">
        <v>201701</v>
      </c>
      <c r="B3006" t="n">
        <v>40</v>
      </c>
      <c r="C3006" t="inlineStr">
        <is>
          <t>POS</t>
        </is>
      </c>
      <c r="D3006" t="inlineStr">
        <is>
          <t>Anh</t>
        </is>
      </c>
      <c r="E3006" t="inlineStr">
        <is>
          <t>TV &amp; Video</t>
        </is>
      </c>
      <c r="F3006" t="n">
        <v>373.79</v>
      </c>
      <c r="G3006" t="n">
        <v>0</v>
      </c>
    </row>
    <row r="3007">
      <c r="A3007" t="n">
        <v>201701</v>
      </c>
      <c r="B3007" t="n">
        <v>41</v>
      </c>
      <c r="C3007" t="inlineStr">
        <is>
          <t>POS</t>
        </is>
      </c>
      <c r="D3007" t="inlineStr">
        <is>
          <t>Anh</t>
        </is>
      </c>
      <c r="E3007" t="inlineStr">
        <is>
          <t>Âm thanh</t>
        </is>
      </c>
      <c r="F3007" t="n">
        <v>239.75</v>
      </c>
      <c r="G3007" t="n">
        <v>0</v>
      </c>
    </row>
    <row r="3008">
      <c r="A3008" t="n">
        <v>201701</v>
      </c>
      <c r="B3008" t="n">
        <v>41</v>
      </c>
      <c r="C3008" t="inlineStr">
        <is>
          <t>POS</t>
        </is>
      </c>
      <c r="D3008" t="inlineStr">
        <is>
          <t>Anh</t>
        </is>
      </c>
      <c r="E3008" t="inlineStr">
        <is>
          <t>Máy ảnh</t>
        </is>
      </c>
      <c r="F3008" t="n">
        <v>5199</v>
      </c>
      <c r="G3008" t="n">
        <v>0</v>
      </c>
    </row>
    <row r="3009">
      <c r="A3009" t="n">
        <v>201701</v>
      </c>
      <c r="B3009" t="n">
        <v>41</v>
      </c>
      <c r="C3009" t="inlineStr">
        <is>
          <t>POS</t>
        </is>
      </c>
      <c r="D3009" t="inlineStr">
        <is>
          <t>Anh</t>
        </is>
      </c>
      <c r="E3009" t="inlineStr">
        <is>
          <t>Điện thoại</t>
        </is>
      </c>
      <c r="F3009" t="n">
        <v>2932.88</v>
      </c>
      <c r="G3009" t="n">
        <v>0</v>
      </c>
    </row>
    <row r="3010">
      <c r="A3010" t="n">
        <v>201701</v>
      </c>
      <c r="B3010" t="n">
        <v>41</v>
      </c>
      <c r="C3010" t="inlineStr">
        <is>
          <t>POS</t>
        </is>
      </c>
      <c r="D3010" t="inlineStr">
        <is>
          <t>Anh</t>
        </is>
      </c>
      <c r="E3010" t="inlineStr">
        <is>
          <t>Máy tính</t>
        </is>
      </c>
      <c r="F3010" t="n">
        <v>6810.37</v>
      </c>
      <c r="G3010" t="n">
        <v>39</v>
      </c>
    </row>
    <row r="3011">
      <c r="A3011" t="n">
        <v>201701</v>
      </c>
      <c r="B3011" t="n">
        <v>41</v>
      </c>
      <c r="C3011" t="inlineStr">
        <is>
          <t>POS</t>
        </is>
      </c>
      <c r="D3011" t="inlineStr">
        <is>
          <t>Anh</t>
        </is>
      </c>
      <c r="E3011" t="inlineStr">
        <is>
          <t>Game &amp; Đồ chơi</t>
        </is>
      </c>
      <c r="F3011" t="n">
        <v>62.91</v>
      </c>
      <c r="G3011" t="n">
        <v>0</v>
      </c>
    </row>
    <row r="3012">
      <c r="A3012" t="n">
        <v>201701</v>
      </c>
      <c r="B3012" t="n">
        <v>41</v>
      </c>
      <c r="C3012" t="inlineStr">
        <is>
          <t>POS</t>
        </is>
      </c>
      <c r="D3012" t="inlineStr">
        <is>
          <t>Anh</t>
        </is>
      </c>
      <c r="E3012" t="inlineStr">
        <is>
          <t>Gia dụng</t>
        </is>
      </c>
      <c r="F3012" t="n">
        <v>5670.98</v>
      </c>
      <c r="G3012" t="n">
        <v>0</v>
      </c>
    </row>
    <row r="3013">
      <c r="A3013" t="n">
        <v>201701</v>
      </c>
      <c r="B3013" t="n">
        <v>41</v>
      </c>
      <c r="C3013" t="inlineStr">
        <is>
          <t>POS</t>
        </is>
      </c>
      <c r="D3013" t="inlineStr">
        <is>
          <t>Anh</t>
        </is>
      </c>
      <c r="E3013" t="inlineStr">
        <is>
          <t>Nhạc, phim, sách nói</t>
        </is>
      </c>
      <c r="F3013" t="n">
        <v>1151.75</v>
      </c>
      <c r="G3013" t="n">
        <v>0</v>
      </c>
    </row>
    <row r="3014">
      <c r="A3014" t="n">
        <v>201701</v>
      </c>
      <c r="B3014" t="n">
        <v>41</v>
      </c>
      <c r="C3014" t="inlineStr">
        <is>
          <t>POS</t>
        </is>
      </c>
      <c r="D3014" t="inlineStr">
        <is>
          <t>Anh</t>
        </is>
      </c>
      <c r="E3014" t="inlineStr">
        <is>
          <t>TV &amp; Video</t>
        </is>
      </c>
      <c r="F3014" t="n">
        <v>279.99</v>
      </c>
      <c r="G3014" t="n">
        <v>0</v>
      </c>
    </row>
    <row r="3015">
      <c r="A3015" t="n">
        <v>201701</v>
      </c>
      <c r="B3015" t="n">
        <v>42</v>
      </c>
      <c r="C3015" t="inlineStr">
        <is>
          <t>POS</t>
        </is>
      </c>
      <c r="D3015" t="inlineStr">
        <is>
          <t>Anh</t>
        </is>
      </c>
      <c r="E3015" t="inlineStr">
        <is>
          <t>Âm thanh</t>
        </is>
      </c>
      <c r="F3015" t="n">
        <v>1024.96</v>
      </c>
      <c r="G3015" t="n">
        <v>0</v>
      </c>
    </row>
    <row r="3016">
      <c r="A3016" t="n">
        <v>201701</v>
      </c>
      <c r="B3016" t="n">
        <v>42</v>
      </c>
      <c r="C3016" t="inlineStr">
        <is>
          <t>POS</t>
        </is>
      </c>
      <c r="D3016" t="inlineStr">
        <is>
          <t>Anh</t>
        </is>
      </c>
      <c r="E3016" t="inlineStr">
        <is>
          <t>Máy ảnh</t>
        </is>
      </c>
      <c r="F3016" t="n">
        <v>15057.21</v>
      </c>
      <c r="G3016" t="n">
        <v>0</v>
      </c>
    </row>
    <row r="3017">
      <c r="A3017" t="n">
        <v>201701</v>
      </c>
      <c r="B3017" t="n">
        <v>42</v>
      </c>
      <c r="C3017" t="inlineStr">
        <is>
          <t>POS</t>
        </is>
      </c>
      <c r="D3017" t="inlineStr">
        <is>
          <t>Anh</t>
        </is>
      </c>
      <c r="E3017" t="inlineStr">
        <is>
          <t>Điện thoại</t>
        </is>
      </c>
      <c r="F3017" t="n">
        <v>4941.86</v>
      </c>
      <c r="G3017" t="n">
        <v>0</v>
      </c>
    </row>
    <row r="3018">
      <c r="A3018" t="n">
        <v>201701</v>
      </c>
      <c r="B3018" t="n">
        <v>42</v>
      </c>
      <c r="C3018" t="inlineStr">
        <is>
          <t>POS</t>
        </is>
      </c>
      <c r="D3018" t="inlineStr">
        <is>
          <t>Anh</t>
        </is>
      </c>
      <c r="E3018" t="inlineStr">
        <is>
          <t>Máy tính</t>
        </is>
      </c>
      <c r="F3018" t="n">
        <v>4620.5</v>
      </c>
      <c r="G3018" t="n">
        <v>0</v>
      </c>
    </row>
    <row r="3019">
      <c r="A3019" t="n">
        <v>201701</v>
      </c>
      <c r="B3019" t="n">
        <v>42</v>
      </c>
      <c r="C3019" t="inlineStr">
        <is>
          <t>POS</t>
        </is>
      </c>
      <c r="D3019" t="inlineStr">
        <is>
          <t>Anh</t>
        </is>
      </c>
      <c r="E3019" t="inlineStr">
        <is>
          <t>Gia dụng</t>
        </is>
      </c>
      <c r="F3019" t="n">
        <v>3999.78</v>
      </c>
      <c r="G3019" t="n">
        <v>0</v>
      </c>
    </row>
    <row r="3020">
      <c r="A3020" t="n">
        <v>201701</v>
      </c>
      <c r="B3020" t="n">
        <v>42</v>
      </c>
      <c r="C3020" t="inlineStr">
        <is>
          <t>POS</t>
        </is>
      </c>
      <c r="D3020" t="inlineStr">
        <is>
          <t>Anh</t>
        </is>
      </c>
      <c r="E3020" t="inlineStr">
        <is>
          <t>Nhạc, phim, sách nói</t>
        </is>
      </c>
      <c r="F3020" t="n">
        <v>992.87</v>
      </c>
      <c r="G3020" t="n">
        <v>0</v>
      </c>
    </row>
    <row r="3021">
      <c r="A3021" t="n">
        <v>201701</v>
      </c>
      <c r="B3021" t="n">
        <v>42</v>
      </c>
      <c r="C3021" t="inlineStr">
        <is>
          <t>POS</t>
        </is>
      </c>
      <c r="D3021" t="inlineStr">
        <is>
          <t>Anh</t>
        </is>
      </c>
      <c r="E3021" t="inlineStr">
        <is>
          <t>TV &amp; Video</t>
        </is>
      </c>
      <c r="F3021" t="n">
        <v>6915.98</v>
      </c>
      <c r="G3021" t="n">
        <v>0</v>
      </c>
    </row>
    <row r="3022">
      <c r="A3022" t="n">
        <v>201701</v>
      </c>
      <c r="B3022" t="n">
        <v>43</v>
      </c>
      <c r="C3022" t="inlineStr">
        <is>
          <t>POS</t>
        </is>
      </c>
      <c r="D3022" t="inlineStr">
        <is>
          <t>Mỹ</t>
        </is>
      </c>
      <c r="E3022" t="inlineStr">
        <is>
          <t>Âm thanh</t>
        </is>
      </c>
      <c r="F3022" t="n">
        <v>342</v>
      </c>
      <c r="G3022" t="n">
        <v>0</v>
      </c>
    </row>
    <row r="3023">
      <c r="A3023" t="n">
        <v>201701</v>
      </c>
      <c r="B3023" t="n">
        <v>43</v>
      </c>
      <c r="C3023" t="inlineStr">
        <is>
          <t>POS</t>
        </is>
      </c>
      <c r="D3023" t="inlineStr">
        <is>
          <t>Mỹ</t>
        </is>
      </c>
      <c r="E3023" t="inlineStr">
        <is>
          <t>Game &amp; Đồ chơi</t>
        </is>
      </c>
      <c r="F3023" t="n">
        <v>53.12</v>
      </c>
      <c r="G3023" t="n">
        <v>0</v>
      </c>
    </row>
    <row r="3024">
      <c r="A3024" t="n">
        <v>201701</v>
      </c>
      <c r="B3024" t="n">
        <v>43</v>
      </c>
      <c r="C3024" t="inlineStr">
        <is>
          <t>POS</t>
        </is>
      </c>
      <c r="D3024" t="inlineStr">
        <is>
          <t>Mỹ</t>
        </is>
      </c>
      <c r="E3024" t="inlineStr">
        <is>
          <t>Gia dụng</t>
        </is>
      </c>
      <c r="F3024" t="n">
        <v>12185.33</v>
      </c>
      <c r="G3024" t="n">
        <v>0</v>
      </c>
    </row>
    <row r="3025">
      <c r="A3025" t="n">
        <v>201701</v>
      </c>
      <c r="B3025" t="n">
        <v>43</v>
      </c>
      <c r="C3025" t="inlineStr">
        <is>
          <t>POS</t>
        </is>
      </c>
      <c r="D3025" t="inlineStr">
        <is>
          <t>Mỹ</t>
        </is>
      </c>
      <c r="E3025" t="inlineStr">
        <is>
          <t>TV &amp; Video</t>
        </is>
      </c>
      <c r="F3025" t="n">
        <v>933.89</v>
      </c>
      <c r="G3025" t="n">
        <v>0</v>
      </c>
    </row>
    <row r="3026">
      <c r="A3026" t="n">
        <v>201701</v>
      </c>
      <c r="B3026" t="n">
        <v>44</v>
      </c>
      <c r="C3026" t="inlineStr">
        <is>
          <t>POS</t>
        </is>
      </c>
      <c r="D3026" t="inlineStr">
        <is>
          <t>Mỹ</t>
        </is>
      </c>
      <c r="E3026" t="inlineStr">
        <is>
          <t>Âm thanh</t>
        </is>
      </c>
      <c r="F3026" t="n">
        <v>1097.28</v>
      </c>
      <c r="G3026" t="n">
        <v>0</v>
      </c>
    </row>
    <row r="3027">
      <c r="A3027" t="n">
        <v>201701</v>
      </c>
      <c r="B3027" t="n">
        <v>44</v>
      </c>
      <c r="C3027" t="inlineStr">
        <is>
          <t>POS</t>
        </is>
      </c>
      <c r="D3027" t="inlineStr">
        <is>
          <t>Mỹ</t>
        </is>
      </c>
      <c r="E3027" t="inlineStr">
        <is>
          <t>Máy ảnh</t>
        </is>
      </c>
      <c r="F3027" t="n">
        <v>2674.91</v>
      </c>
      <c r="G3027" t="n">
        <v>0</v>
      </c>
    </row>
    <row r="3028">
      <c r="A3028" t="n">
        <v>201701</v>
      </c>
      <c r="B3028" t="n">
        <v>44</v>
      </c>
      <c r="C3028" t="inlineStr">
        <is>
          <t>POS</t>
        </is>
      </c>
      <c r="D3028" t="inlineStr">
        <is>
          <t>Mỹ</t>
        </is>
      </c>
      <c r="E3028" t="inlineStr">
        <is>
          <t>Điện thoại</t>
        </is>
      </c>
      <c r="F3028" t="n">
        <v>5275.16</v>
      </c>
      <c r="G3028" t="n">
        <v>0</v>
      </c>
    </row>
    <row r="3029">
      <c r="A3029" t="n">
        <v>201701</v>
      </c>
      <c r="B3029" t="n">
        <v>44</v>
      </c>
      <c r="C3029" t="inlineStr">
        <is>
          <t>POS</t>
        </is>
      </c>
      <c r="D3029" t="inlineStr">
        <is>
          <t>Mỹ</t>
        </is>
      </c>
      <c r="E3029" t="inlineStr">
        <is>
          <t>Máy tính</t>
        </is>
      </c>
      <c r="F3029" t="n">
        <v>1709.8</v>
      </c>
      <c r="G3029" t="n">
        <v>0</v>
      </c>
    </row>
    <row r="3030">
      <c r="A3030" t="n">
        <v>201701</v>
      </c>
      <c r="B3030" t="n">
        <v>44</v>
      </c>
      <c r="C3030" t="inlineStr">
        <is>
          <t>POS</t>
        </is>
      </c>
      <c r="D3030" t="inlineStr">
        <is>
          <t>Mỹ</t>
        </is>
      </c>
      <c r="E3030" t="inlineStr">
        <is>
          <t>Game &amp; Đồ chơi</t>
        </is>
      </c>
      <c r="F3030" t="n">
        <v>161</v>
      </c>
      <c r="G3030" t="n">
        <v>14.85</v>
      </c>
    </row>
    <row r="3031">
      <c r="A3031" t="n">
        <v>201701</v>
      </c>
      <c r="B3031" t="n">
        <v>44</v>
      </c>
      <c r="C3031" t="inlineStr">
        <is>
          <t>POS</t>
        </is>
      </c>
      <c r="D3031" t="inlineStr">
        <is>
          <t>Mỹ</t>
        </is>
      </c>
      <c r="E3031" t="inlineStr">
        <is>
          <t>Gia dụng</t>
        </is>
      </c>
      <c r="F3031" t="n">
        <v>11548.31</v>
      </c>
      <c r="G3031" t="n">
        <v>0</v>
      </c>
    </row>
    <row r="3032">
      <c r="A3032" t="n">
        <v>201701</v>
      </c>
      <c r="B3032" t="n">
        <v>44</v>
      </c>
      <c r="C3032" t="inlineStr">
        <is>
          <t>POS</t>
        </is>
      </c>
      <c r="D3032" t="inlineStr">
        <is>
          <t>Mỹ</t>
        </is>
      </c>
      <c r="E3032" t="inlineStr">
        <is>
          <t>Nhạc, phim, sách nói</t>
        </is>
      </c>
      <c r="F3032" t="n">
        <v>633.79</v>
      </c>
      <c r="G3032" t="n">
        <v>0</v>
      </c>
    </row>
    <row r="3033">
      <c r="A3033" t="n">
        <v>201701</v>
      </c>
      <c r="B3033" t="n">
        <v>44</v>
      </c>
      <c r="C3033" t="inlineStr">
        <is>
          <t>POS</t>
        </is>
      </c>
      <c r="D3033" t="inlineStr">
        <is>
          <t>Mỹ</t>
        </is>
      </c>
      <c r="E3033" t="inlineStr">
        <is>
          <t>TV &amp; Video</t>
        </is>
      </c>
      <c r="F3033" t="n">
        <v>1917</v>
      </c>
      <c r="G3033" t="n">
        <v>0</v>
      </c>
    </row>
    <row r="3034">
      <c r="A3034" t="n">
        <v>201701</v>
      </c>
      <c r="B3034" t="n">
        <v>45</v>
      </c>
      <c r="C3034" t="inlineStr">
        <is>
          <t>POS</t>
        </is>
      </c>
      <c r="D3034" t="inlineStr">
        <is>
          <t>Mỹ</t>
        </is>
      </c>
      <c r="E3034" t="inlineStr">
        <is>
          <t>Âm thanh</t>
        </is>
      </c>
      <c r="F3034" t="n">
        <v>1457.86</v>
      </c>
      <c r="G3034" t="n">
        <v>0</v>
      </c>
    </row>
    <row r="3035">
      <c r="A3035" t="n">
        <v>201701</v>
      </c>
      <c r="B3035" t="n">
        <v>45</v>
      </c>
      <c r="C3035" t="inlineStr">
        <is>
          <t>POS</t>
        </is>
      </c>
      <c r="D3035" t="inlineStr">
        <is>
          <t>Mỹ</t>
        </is>
      </c>
      <c r="E3035" t="inlineStr">
        <is>
          <t>Điện thoại</t>
        </is>
      </c>
      <c r="F3035" t="n">
        <v>2380</v>
      </c>
      <c r="G3035" t="n">
        <v>0</v>
      </c>
    </row>
    <row r="3036">
      <c r="A3036" t="n">
        <v>201701</v>
      </c>
      <c r="B3036" t="n">
        <v>45</v>
      </c>
      <c r="C3036" t="inlineStr">
        <is>
          <t>POS</t>
        </is>
      </c>
      <c r="D3036" t="inlineStr">
        <is>
          <t>Mỹ</t>
        </is>
      </c>
      <c r="E3036" t="inlineStr">
        <is>
          <t>Máy tính</t>
        </is>
      </c>
      <c r="F3036" t="n">
        <v>1347</v>
      </c>
      <c r="G3036" t="n">
        <v>0</v>
      </c>
    </row>
    <row r="3037">
      <c r="A3037" t="n">
        <v>201701</v>
      </c>
      <c r="B3037" t="n">
        <v>45</v>
      </c>
      <c r="C3037" t="inlineStr">
        <is>
          <t>POS</t>
        </is>
      </c>
      <c r="D3037" t="inlineStr">
        <is>
          <t>Mỹ</t>
        </is>
      </c>
      <c r="E3037" t="inlineStr">
        <is>
          <t>Game &amp; Đồ chơi</t>
        </is>
      </c>
      <c r="F3037" t="n">
        <v>701.5700000000001</v>
      </c>
      <c r="G3037" t="n">
        <v>0</v>
      </c>
    </row>
    <row r="3038">
      <c r="A3038" t="n">
        <v>201701</v>
      </c>
      <c r="B3038" t="n">
        <v>45</v>
      </c>
      <c r="C3038" t="inlineStr">
        <is>
          <t>POS</t>
        </is>
      </c>
      <c r="D3038" t="inlineStr">
        <is>
          <t>Mỹ</t>
        </is>
      </c>
      <c r="E3038" t="inlineStr">
        <is>
          <t>Gia dụng</t>
        </is>
      </c>
      <c r="F3038" t="n">
        <v>1569.97</v>
      </c>
      <c r="G3038" t="n">
        <v>0</v>
      </c>
    </row>
    <row r="3039">
      <c r="A3039" t="n">
        <v>201701</v>
      </c>
      <c r="B3039" t="n">
        <v>45</v>
      </c>
      <c r="C3039" t="inlineStr">
        <is>
          <t>POS</t>
        </is>
      </c>
      <c r="D3039" t="inlineStr">
        <is>
          <t>Mỹ</t>
        </is>
      </c>
      <c r="E3039" t="inlineStr">
        <is>
          <t>Nhạc, phim, sách nói</t>
        </is>
      </c>
      <c r="F3039" t="n">
        <v>175.7</v>
      </c>
      <c r="G3039" t="n">
        <v>0</v>
      </c>
    </row>
    <row r="3040">
      <c r="A3040" t="n">
        <v>201701</v>
      </c>
      <c r="B3040" t="n">
        <v>45</v>
      </c>
      <c r="C3040" t="inlineStr">
        <is>
          <t>POS</t>
        </is>
      </c>
      <c r="D3040" t="inlineStr">
        <is>
          <t>Mỹ</t>
        </is>
      </c>
      <c r="E3040" t="inlineStr">
        <is>
          <t>TV &amp; Video</t>
        </is>
      </c>
      <c r="F3040" t="n">
        <v>13218.84</v>
      </c>
      <c r="G3040" t="n">
        <v>0</v>
      </c>
    </row>
    <row r="3041">
      <c r="A3041" t="n">
        <v>201701</v>
      </c>
      <c r="B3041" t="n">
        <v>47</v>
      </c>
      <c r="C3041" t="inlineStr">
        <is>
          <t>POS</t>
        </is>
      </c>
      <c r="D3041" t="inlineStr">
        <is>
          <t>Mỹ</t>
        </is>
      </c>
      <c r="E3041" t="inlineStr">
        <is>
          <t>Âm thanh</t>
        </is>
      </c>
      <c r="F3041" t="n">
        <v>888.99</v>
      </c>
      <c r="G3041" t="n">
        <v>0</v>
      </c>
    </row>
    <row r="3042">
      <c r="A3042" t="n">
        <v>201701</v>
      </c>
      <c r="B3042" t="n">
        <v>47</v>
      </c>
      <c r="C3042" t="inlineStr">
        <is>
          <t>POS</t>
        </is>
      </c>
      <c r="D3042" t="inlineStr">
        <is>
          <t>Mỹ</t>
        </is>
      </c>
      <c r="E3042" t="inlineStr">
        <is>
          <t>Điện thoại</t>
        </is>
      </c>
      <c r="F3042" t="n">
        <v>3929</v>
      </c>
      <c r="G3042" t="n">
        <v>0</v>
      </c>
    </row>
    <row r="3043">
      <c r="A3043" t="n">
        <v>201701</v>
      </c>
      <c r="B3043" t="n">
        <v>47</v>
      </c>
      <c r="C3043" t="inlineStr">
        <is>
          <t>POS</t>
        </is>
      </c>
      <c r="D3043" t="inlineStr">
        <is>
          <t>Mỹ</t>
        </is>
      </c>
      <c r="E3043" t="inlineStr">
        <is>
          <t>Game &amp; Đồ chơi</t>
        </is>
      </c>
      <c r="F3043" t="n">
        <v>242.39</v>
      </c>
      <c r="G3043" t="n">
        <v>0</v>
      </c>
    </row>
    <row r="3044">
      <c r="A3044" t="n">
        <v>201701</v>
      </c>
      <c r="B3044" t="n">
        <v>47</v>
      </c>
      <c r="C3044" t="inlineStr">
        <is>
          <t>POS</t>
        </is>
      </c>
      <c r="D3044" t="inlineStr">
        <is>
          <t>Mỹ</t>
        </is>
      </c>
      <c r="E3044" t="inlineStr">
        <is>
          <t>Nhạc, phim, sách nói</t>
        </is>
      </c>
      <c r="F3044" t="n">
        <v>269.71</v>
      </c>
      <c r="G3044" t="n">
        <v>0</v>
      </c>
    </row>
    <row r="3045">
      <c r="A3045" t="n">
        <v>201701</v>
      </c>
      <c r="B3045" t="n">
        <v>47</v>
      </c>
      <c r="C3045" t="inlineStr">
        <is>
          <t>POS</t>
        </is>
      </c>
      <c r="D3045" t="inlineStr">
        <is>
          <t>Mỹ</t>
        </is>
      </c>
      <c r="E3045" t="inlineStr">
        <is>
          <t>TV &amp; Video</t>
        </is>
      </c>
      <c r="F3045" t="n">
        <v>3327</v>
      </c>
      <c r="G3045" t="n">
        <v>0</v>
      </c>
    </row>
    <row r="3046">
      <c r="A3046" t="n">
        <v>201701</v>
      </c>
      <c r="B3046" t="n">
        <v>48</v>
      </c>
      <c r="C3046" t="inlineStr">
        <is>
          <t>POS</t>
        </is>
      </c>
      <c r="D3046" t="inlineStr">
        <is>
          <t>Mỹ</t>
        </is>
      </c>
      <c r="E3046" t="inlineStr">
        <is>
          <t>Âm thanh</t>
        </is>
      </c>
      <c r="F3046" t="n">
        <v>1087.65</v>
      </c>
      <c r="G3046" t="n">
        <v>0</v>
      </c>
    </row>
    <row r="3047">
      <c r="A3047" t="n">
        <v>201701</v>
      </c>
      <c r="B3047" t="n">
        <v>48</v>
      </c>
      <c r="C3047" t="inlineStr">
        <is>
          <t>POS</t>
        </is>
      </c>
      <c r="D3047" t="inlineStr">
        <is>
          <t>Mỹ</t>
        </is>
      </c>
      <c r="E3047" t="inlineStr">
        <is>
          <t>Máy ảnh</t>
        </is>
      </c>
      <c r="F3047" t="n">
        <v>4446</v>
      </c>
      <c r="G3047" t="n">
        <v>0</v>
      </c>
    </row>
    <row r="3048">
      <c r="A3048" t="n">
        <v>201701</v>
      </c>
      <c r="B3048" t="n">
        <v>48</v>
      </c>
      <c r="C3048" t="inlineStr">
        <is>
          <t>POS</t>
        </is>
      </c>
      <c r="D3048" t="inlineStr">
        <is>
          <t>Mỹ</t>
        </is>
      </c>
      <c r="E3048" t="inlineStr">
        <is>
          <t>Điện thoại</t>
        </is>
      </c>
      <c r="F3048" t="n">
        <v>1550</v>
      </c>
      <c r="G3048" t="n">
        <v>0</v>
      </c>
    </row>
    <row r="3049">
      <c r="A3049" t="n">
        <v>201701</v>
      </c>
      <c r="B3049" t="n">
        <v>48</v>
      </c>
      <c r="C3049" t="inlineStr">
        <is>
          <t>POS</t>
        </is>
      </c>
      <c r="D3049" t="inlineStr">
        <is>
          <t>Mỹ</t>
        </is>
      </c>
      <c r="E3049" t="inlineStr">
        <is>
          <t>Máy tính</t>
        </is>
      </c>
      <c r="F3049" t="n">
        <v>652.05</v>
      </c>
      <c r="G3049" t="n">
        <v>0</v>
      </c>
    </row>
    <row r="3050">
      <c r="A3050" t="n">
        <v>201701</v>
      </c>
      <c r="B3050" t="n">
        <v>48</v>
      </c>
      <c r="C3050" t="inlineStr">
        <is>
          <t>POS</t>
        </is>
      </c>
      <c r="D3050" t="inlineStr">
        <is>
          <t>Mỹ</t>
        </is>
      </c>
      <c r="E3050" t="inlineStr">
        <is>
          <t>Game &amp; Đồ chơi</t>
        </is>
      </c>
      <c r="F3050" t="n">
        <v>13.98</v>
      </c>
      <c r="G3050" t="n">
        <v>0</v>
      </c>
    </row>
    <row r="3051">
      <c r="A3051" t="n">
        <v>201701</v>
      </c>
      <c r="B3051" t="n">
        <v>48</v>
      </c>
      <c r="C3051" t="inlineStr">
        <is>
          <t>POS</t>
        </is>
      </c>
      <c r="D3051" t="inlineStr">
        <is>
          <t>Mỹ</t>
        </is>
      </c>
      <c r="E3051" t="inlineStr">
        <is>
          <t>Gia dụng</t>
        </is>
      </c>
      <c r="F3051" t="n">
        <v>888.13</v>
      </c>
      <c r="G3051" t="n">
        <v>0</v>
      </c>
    </row>
    <row r="3052">
      <c r="A3052" t="n">
        <v>201701</v>
      </c>
      <c r="B3052" t="n">
        <v>48</v>
      </c>
      <c r="C3052" t="inlineStr">
        <is>
          <t>POS</t>
        </is>
      </c>
      <c r="D3052" t="inlineStr">
        <is>
          <t>Mỹ</t>
        </is>
      </c>
      <c r="E3052" t="inlineStr">
        <is>
          <t>Nhạc, phim, sách nói</t>
        </is>
      </c>
      <c r="F3052" t="n">
        <v>916.14</v>
      </c>
      <c r="G3052" t="n">
        <v>0</v>
      </c>
    </row>
    <row r="3053">
      <c r="A3053" t="n">
        <v>201701</v>
      </c>
      <c r="B3053" t="n">
        <v>48</v>
      </c>
      <c r="C3053" t="inlineStr">
        <is>
          <t>POS</t>
        </is>
      </c>
      <c r="D3053" t="inlineStr">
        <is>
          <t>Mỹ</t>
        </is>
      </c>
      <c r="E3053" t="inlineStr">
        <is>
          <t>TV &amp; Video</t>
        </is>
      </c>
      <c r="F3053" t="n">
        <v>2667</v>
      </c>
      <c r="G3053" t="n">
        <v>0</v>
      </c>
    </row>
    <row r="3054">
      <c r="A3054" t="n">
        <v>201701</v>
      </c>
      <c r="B3054" t="n">
        <v>50</v>
      </c>
      <c r="C3054" t="inlineStr">
        <is>
          <t>POS</t>
        </is>
      </c>
      <c r="D3054" t="inlineStr">
        <is>
          <t>Mỹ</t>
        </is>
      </c>
      <c r="E3054" t="inlineStr">
        <is>
          <t>Âm thanh</t>
        </is>
      </c>
      <c r="F3054" t="n">
        <v>809.04</v>
      </c>
      <c r="G3054" t="n">
        <v>0</v>
      </c>
    </row>
    <row r="3055">
      <c r="A3055" t="n">
        <v>201701</v>
      </c>
      <c r="B3055" t="n">
        <v>50</v>
      </c>
      <c r="C3055" t="inlineStr">
        <is>
          <t>POS</t>
        </is>
      </c>
      <c r="D3055" t="inlineStr">
        <is>
          <t>Mỹ</t>
        </is>
      </c>
      <c r="E3055" t="inlineStr">
        <is>
          <t>Máy ảnh</t>
        </is>
      </c>
      <c r="F3055" t="n">
        <v>4495.75</v>
      </c>
      <c r="G3055" t="n">
        <v>0</v>
      </c>
    </row>
    <row r="3056">
      <c r="A3056" t="n">
        <v>201701</v>
      </c>
      <c r="B3056" t="n">
        <v>50</v>
      </c>
      <c r="C3056" t="inlineStr">
        <is>
          <t>POS</t>
        </is>
      </c>
      <c r="D3056" t="inlineStr">
        <is>
          <t>Mỹ</t>
        </is>
      </c>
      <c r="E3056" t="inlineStr">
        <is>
          <t>Điện thoại</t>
        </is>
      </c>
      <c r="F3056" t="n">
        <v>387</v>
      </c>
      <c r="G3056" t="n">
        <v>0</v>
      </c>
    </row>
    <row r="3057">
      <c r="A3057" t="n">
        <v>201701</v>
      </c>
      <c r="B3057" t="n">
        <v>50</v>
      </c>
      <c r="C3057" t="inlineStr">
        <is>
          <t>POS</t>
        </is>
      </c>
      <c r="D3057" t="inlineStr">
        <is>
          <t>Mỹ</t>
        </is>
      </c>
      <c r="E3057" t="inlineStr">
        <is>
          <t>Máy tính</t>
        </is>
      </c>
      <c r="F3057" t="n">
        <v>7542.1</v>
      </c>
      <c r="G3057" t="n">
        <v>0</v>
      </c>
    </row>
    <row r="3058">
      <c r="A3058" t="n">
        <v>201701</v>
      </c>
      <c r="B3058" t="n">
        <v>50</v>
      </c>
      <c r="C3058" t="inlineStr">
        <is>
          <t>POS</t>
        </is>
      </c>
      <c r="D3058" t="inlineStr">
        <is>
          <t>Mỹ</t>
        </is>
      </c>
      <c r="E3058" t="inlineStr">
        <is>
          <t>Game &amp; Đồ chơi</t>
        </is>
      </c>
      <c r="F3058" t="n">
        <v>561.04</v>
      </c>
      <c r="G3058" t="n">
        <v>0</v>
      </c>
    </row>
    <row r="3059">
      <c r="A3059" t="n">
        <v>201701</v>
      </c>
      <c r="B3059" t="n">
        <v>50</v>
      </c>
      <c r="C3059" t="inlineStr">
        <is>
          <t>POS</t>
        </is>
      </c>
      <c r="D3059" t="inlineStr">
        <is>
          <t>Mỹ</t>
        </is>
      </c>
      <c r="E3059" t="inlineStr">
        <is>
          <t>Gia dụng</t>
        </is>
      </c>
      <c r="F3059" t="n">
        <v>6434.72</v>
      </c>
      <c r="G3059" t="n">
        <v>515</v>
      </c>
    </row>
    <row r="3060">
      <c r="A3060" t="n">
        <v>201701</v>
      </c>
      <c r="B3060" t="n">
        <v>50</v>
      </c>
      <c r="C3060" t="inlineStr">
        <is>
          <t>POS</t>
        </is>
      </c>
      <c r="D3060" t="inlineStr">
        <is>
          <t>Mỹ</t>
        </is>
      </c>
      <c r="E3060" t="inlineStr">
        <is>
          <t>Nhạc, phim, sách nói</t>
        </is>
      </c>
      <c r="F3060" t="n">
        <v>1812.24</v>
      </c>
      <c r="G3060" t="n">
        <v>0</v>
      </c>
    </row>
    <row r="3061">
      <c r="A3061" t="n">
        <v>201701</v>
      </c>
      <c r="B3061" t="n">
        <v>50</v>
      </c>
      <c r="C3061" t="inlineStr">
        <is>
          <t>POS</t>
        </is>
      </c>
      <c r="D3061" t="inlineStr">
        <is>
          <t>Mỹ</t>
        </is>
      </c>
      <c r="E3061" t="inlineStr">
        <is>
          <t>TV &amp; Video</t>
        </is>
      </c>
      <c r="F3061" t="n">
        <v>10368.28</v>
      </c>
      <c r="G3061" t="n">
        <v>0</v>
      </c>
    </row>
    <row r="3062">
      <c r="A3062" t="n">
        <v>201701</v>
      </c>
      <c r="B3062" t="n">
        <v>51</v>
      </c>
      <c r="C3062" t="inlineStr">
        <is>
          <t>POS</t>
        </is>
      </c>
      <c r="D3062" t="inlineStr">
        <is>
          <t>Mỹ</t>
        </is>
      </c>
      <c r="E3062" t="inlineStr">
        <is>
          <t>Âm thanh</t>
        </is>
      </c>
      <c r="F3062" t="n">
        <v>1002.44</v>
      </c>
      <c r="G3062" t="n">
        <v>0</v>
      </c>
    </row>
    <row r="3063">
      <c r="A3063" t="n">
        <v>201701</v>
      </c>
      <c r="B3063" t="n">
        <v>51</v>
      </c>
      <c r="C3063" t="inlineStr">
        <is>
          <t>POS</t>
        </is>
      </c>
      <c r="D3063" t="inlineStr">
        <is>
          <t>Mỹ</t>
        </is>
      </c>
      <c r="E3063" t="inlineStr">
        <is>
          <t>Máy ảnh</t>
        </is>
      </c>
      <c r="F3063" t="n">
        <v>1330</v>
      </c>
      <c r="G3063" t="n">
        <v>1640</v>
      </c>
    </row>
    <row r="3064">
      <c r="A3064" t="n">
        <v>201701</v>
      </c>
      <c r="B3064" t="n">
        <v>51</v>
      </c>
      <c r="C3064" t="inlineStr">
        <is>
          <t>POS</t>
        </is>
      </c>
      <c r="D3064" t="inlineStr">
        <is>
          <t>Mỹ</t>
        </is>
      </c>
      <c r="E3064" t="inlineStr">
        <is>
          <t>Điện thoại</t>
        </is>
      </c>
      <c r="F3064" t="n">
        <v>1027.22</v>
      </c>
      <c r="G3064" t="n">
        <v>0</v>
      </c>
    </row>
    <row r="3065">
      <c r="A3065" t="n">
        <v>201701</v>
      </c>
      <c r="B3065" t="n">
        <v>51</v>
      </c>
      <c r="C3065" t="inlineStr">
        <is>
          <t>POS</t>
        </is>
      </c>
      <c r="D3065" t="inlineStr">
        <is>
          <t>Mỹ</t>
        </is>
      </c>
      <c r="E3065" t="inlineStr">
        <is>
          <t>Máy tính</t>
        </is>
      </c>
      <c r="F3065" t="n">
        <v>2057.1</v>
      </c>
      <c r="G3065" t="n">
        <v>0</v>
      </c>
    </row>
    <row r="3066">
      <c r="A3066" t="n">
        <v>201701</v>
      </c>
      <c r="B3066" t="n">
        <v>51</v>
      </c>
      <c r="C3066" t="inlineStr">
        <is>
          <t>POS</t>
        </is>
      </c>
      <c r="D3066" t="inlineStr">
        <is>
          <t>Mỹ</t>
        </is>
      </c>
      <c r="E3066" t="inlineStr">
        <is>
          <t>Gia dụng</t>
        </is>
      </c>
      <c r="F3066" t="n">
        <v>259.8</v>
      </c>
      <c r="G3066" t="n">
        <v>0</v>
      </c>
    </row>
    <row r="3067">
      <c r="A3067" t="n">
        <v>201701</v>
      </c>
      <c r="B3067" t="n">
        <v>51</v>
      </c>
      <c r="C3067" t="inlineStr">
        <is>
          <t>POS</t>
        </is>
      </c>
      <c r="D3067" t="inlineStr">
        <is>
          <t>Mỹ</t>
        </is>
      </c>
      <c r="E3067" t="inlineStr">
        <is>
          <t>Nhạc, phim, sách nói</t>
        </is>
      </c>
      <c r="F3067" t="n">
        <v>25.32</v>
      </c>
      <c r="G3067" t="n">
        <v>0</v>
      </c>
    </row>
    <row r="3068">
      <c r="A3068" t="n">
        <v>201701</v>
      </c>
      <c r="B3068" t="n">
        <v>51</v>
      </c>
      <c r="C3068" t="inlineStr">
        <is>
          <t>POS</t>
        </is>
      </c>
      <c r="D3068" t="inlineStr">
        <is>
          <t>Mỹ</t>
        </is>
      </c>
      <c r="E3068" t="inlineStr">
        <is>
          <t>TV &amp; Video</t>
        </is>
      </c>
      <c r="F3068" t="n">
        <v>1691.97</v>
      </c>
      <c r="G3068" t="n">
        <v>0</v>
      </c>
    </row>
    <row r="3069">
      <c r="A3069" t="n">
        <v>201701</v>
      </c>
      <c r="B3069" t="n">
        <v>53</v>
      </c>
      <c r="C3069" t="inlineStr">
        <is>
          <t>POS</t>
        </is>
      </c>
      <c r="D3069" t="inlineStr">
        <is>
          <t>Mỹ</t>
        </is>
      </c>
      <c r="E3069" t="inlineStr">
        <is>
          <t>Máy ảnh</t>
        </is>
      </c>
      <c r="F3069" t="n">
        <v>1242.88</v>
      </c>
      <c r="G3069" t="n">
        <v>0</v>
      </c>
    </row>
    <row r="3070">
      <c r="A3070" t="n">
        <v>201701</v>
      </c>
      <c r="B3070" t="n">
        <v>53</v>
      </c>
      <c r="C3070" t="inlineStr">
        <is>
          <t>POS</t>
        </is>
      </c>
      <c r="D3070" t="inlineStr">
        <is>
          <t>Mỹ</t>
        </is>
      </c>
      <c r="E3070" t="inlineStr">
        <is>
          <t>Điện thoại</t>
        </is>
      </c>
      <c r="F3070" t="n">
        <v>1113.4</v>
      </c>
      <c r="G3070" t="n">
        <v>0</v>
      </c>
    </row>
    <row r="3071">
      <c r="A3071" t="n">
        <v>201701</v>
      </c>
      <c r="B3071" t="n">
        <v>53</v>
      </c>
      <c r="C3071" t="inlineStr">
        <is>
          <t>POS</t>
        </is>
      </c>
      <c r="D3071" t="inlineStr">
        <is>
          <t>Mỹ</t>
        </is>
      </c>
      <c r="E3071" t="inlineStr">
        <is>
          <t>Máy tính</t>
        </is>
      </c>
      <c r="F3071" t="n">
        <v>7122.15</v>
      </c>
      <c r="G3071" t="n">
        <v>0</v>
      </c>
    </row>
    <row r="3072">
      <c r="A3072" t="n">
        <v>201701</v>
      </c>
      <c r="B3072" t="n">
        <v>53</v>
      </c>
      <c r="C3072" t="inlineStr">
        <is>
          <t>POS</t>
        </is>
      </c>
      <c r="D3072" t="inlineStr">
        <is>
          <t>Mỹ</t>
        </is>
      </c>
      <c r="E3072" t="inlineStr">
        <is>
          <t>Game &amp; Đồ chơi</t>
        </is>
      </c>
      <c r="F3072" t="n">
        <v>96</v>
      </c>
      <c r="G3072" t="n">
        <v>0</v>
      </c>
    </row>
    <row r="3073">
      <c r="A3073" t="n">
        <v>201701</v>
      </c>
      <c r="B3073" t="n">
        <v>53</v>
      </c>
      <c r="C3073" t="inlineStr">
        <is>
          <t>POS</t>
        </is>
      </c>
      <c r="D3073" t="inlineStr">
        <is>
          <t>Mỹ</t>
        </is>
      </c>
      <c r="E3073" t="inlineStr">
        <is>
          <t>Nhạc, phim, sách nói</t>
        </is>
      </c>
      <c r="F3073" t="n">
        <v>189.48</v>
      </c>
      <c r="G3073" t="n">
        <v>0</v>
      </c>
    </row>
    <row r="3074">
      <c r="A3074" t="n">
        <v>201701</v>
      </c>
      <c r="B3074" t="n">
        <v>54</v>
      </c>
      <c r="C3074" t="inlineStr">
        <is>
          <t>POS</t>
        </is>
      </c>
      <c r="D3074" t="inlineStr">
        <is>
          <t>Mỹ</t>
        </is>
      </c>
      <c r="E3074" t="inlineStr">
        <is>
          <t>Điện thoại</t>
        </is>
      </c>
      <c r="F3074" t="n">
        <v>400</v>
      </c>
      <c r="G3074" t="n">
        <v>0</v>
      </c>
    </row>
    <row r="3075">
      <c r="A3075" t="n">
        <v>201701</v>
      </c>
      <c r="B3075" t="n">
        <v>54</v>
      </c>
      <c r="C3075" t="inlineStr">
        <is>
          <t>POS</t>
        </is>
      </c>
      <c r="D3075" t="inlineStr">
        <is>
          <t>Mỹ</t>
        </is>
      </c>
      <c r="E3075" t="inlineStr">
        <is>
          <t>Máy tính</t>
        </is>
      </c>
      <c r="F3075" t="n">
        <v>11637.6</v>
      </c>
      <c r="G3075" t="n">
        <v>0</v>
      </c>
    </row>
    <row r="3076">
      <c r="A3076" t="n">
        <v>201701</v>
      </c>
      <c r="B3076" t="n">
        <v>54</v>
      </c>
      <c r="C3076" t="inlineStr">
        <is>
          <t>POS</t>
        </is>
      </c>
      <c r="D3076" t="inlineStr">
        <is>
          <t>Mỹ</t>
        </is>
      </c>
      <c r="E3076" t="inlineStr">
        <is>
          <t>Game &amp; Đồ chơi</t>
        </is>
      </c>
      <c r="F3076" t="n">
        <v>44.36</v>
      </c>
      <c r="G3076" t="n">
        <v>0</v>
      </c>
    </row>
    <row r="3077">
      <c r="A3077" t="n">
        <v>201701</v>
      </c>
      <c r="B3077" t="n">
        <v>54</v>
      </c>
      <c r="C3077" t="inlineStr">
        <is>
          <t>POS</t>
        </is>
      </c>
      <c r="D3077" t="inlineStr">
        <is>
          <t>Mỹ</t>
        </is>
      </c>
      <c r="E3077" t="inlineStr">
        <is>
          <t>Gia dụng</t>
        </is>
      </c>
      <c r="F3077" t="n">
        <v>5644.64</v>
      </c>
      <c r="G3077" t="n">
        <v>0</v>
      </c>
    </row>
    <row r="3078">
      <c r="A3078" t="n">
        <v>201701</v>
      </c>
      <c r="B3078" t="n">
        <v>54</v>
      </c>
      <c r="C3078" t="inlineStr">
        <is>
          <t>POS</t>
        </is>
      </c>
      <c r="D3078" t="inlineStr">
        <is>
          <t>Mỹ</t>
        </is>
      </c>
      <c r="E3078" t="inlineStr">
        <is>
          <t>Nhạc, phim, sách nói</t>
        </is>
      </c>
      <c r="F3078" t="n">
        <v>446.96</v>
      </c>
      <c r="G3078" t="n">
        <v>0</v>
      </c>
    </row>
    <row r="3079">
      <c r="A3079" t="n">
        <v>201701</v>
      </c>
      <c r="B3079" t="n">
        <v>55</v>
      </c>
      <c r="C3079" t="inlineStr">
        <is>
          <t>POS</t>
        </is>
      </c>
      <c r="D3079" t="inlineStr">
        <is>
          <t>Mỹ</t>
        </is>
      </c>
      <c r="E3079" t="inlineStr">
        <is>
          <t>Âm thanh</t>
        </is>
      </c>
      <c r="F3079" t="n">
        <v>1003.45</v>
      </c>
      <c r="G3079" t="n">
        <v>0</v>
      </c>
    </row>
    <row r="3080">
      <c r="A3080" t="n">
        <v>201701</v>
      </c>
      <c r="B3080" t="n">
        <v>55</v>
      </c>
      <c r="C3080" t="inlineStr">
        <is>
          <t>POS</t>
        </is>
      </c>
      <c r="D3080" t="inlineStr">
        <is>
          <t>Mỹ</t>
        </is>
      </c>
      <c r="E3080" t="inlineStr">
        <is>
          <t>Máy ảnh</t>
        </is>
      </c>
      <c r="F3080" t="n">
        <v>2089.12</v>
      </c>
      <c r="G3080" t="n">
        <v>0</v>
      </c>
    </row>
    <row r="3081">
      <c r="A3081" t="n">
        <v>201701</v>
      </c>
      <c r="B3081" t="n">
        <v>55</v>
      </c>
      <c r="C3081" t="inlineStr">
        <is>
          <t>POS</t>
        </is>
      </c>
      <c r="D3081" t="inlineStr">
        <is>
          <t>Mỹ</t>
        </is>
      </c>
      <c r="E3081" t="inlineStr">
        <is>
          <t>Điện thoại</t>
        </is>
      </c>
      <c r="F3081" t="n">
        <v>268</v>
      </c>
      <c r="G3081" t="n">
        <v>0</v>
      </c>
    </row>
    <row r="3082">
      <c r="A3082" t="n">
        <v>201701</v>
      </c>
      <c r="B3082" t="n">
        <v>55</v>
      </c>
      <c r="C3082" t="inlineStr">
        <is>
          <t>POS</t>
        </is>
      </c>
      <c r="D3082" t="inlineStr">
        <is>
          <t>Mỹ</t>
        </is>
      </c>
      <c r="E3082" t="inlineStr">
        <is>
          <t>Máy tính</t>
        </is>
      </c>
      <c r="F3082" t="n">
        <v>469.15</v>
      </c>
      <c r="G3082" t="n">
        <v>0</v>
      </c>
    </row>
    <row r="3083">
      <c r="A3083" t="n">
        <v>201701</v>
      </c>
      <c r="B3083" t="n">
        <v>55</v>
      </c>
      <c r="C3083" t="inlineStr">
        <is>
          <t>POS</t>
        </is>
      </c>
      <c r="D3083" t="inlineStr">
        <is>
          <t>Mỹ</t>
        </is>
      </c>
      <c r="E3083" t="inlineStr">
        <is>
          <t>Game &amp; Đồ chơi</t>
        </is>
      </c>
      <c r="F3083" t="n">
        <v>8.539999999999999</v>
      </c>
      <c r="G3083" t="n">
        <v>0</v>
      </c>
    </row>
    <row r="3084">
      <c r="A3084" t="n">
        <v>201701</v>
      </c>
      <c r="B3084" t="n">
        <v>55</v>
      </c>
      <c r="C3084" t="inlineStr">
        <is>
          <t>POS</t>
        </is>
      </c>
      <c r="D3084" t="inlineStr">
        <is>
          <t>Mỹ</t>
        </is>
      </c>
      <c r="E3084" t="inlineStr">
        <is>
          <t>Gia dụng</t>
        </is>
      </c>
      <c r="F3084" t="n">
        <v>10239.11</v>
      </c>
      <c r="G3084" t="n">
        <v>199.98</v>
      </c>
    </row>
    <row r="3085">
      <c r="A3085" t="n">
        <v>201701</v>
      </c>
      <c r="B3085" t="n">
        <v>55</v>
      </c>
      <c r="C3085" t="inlineStr">
        <is>
          <t>POS</t>
        </is>
      </c>
      <c r="D3085" t="inlineStr">
        <is>
          <t>Mỹ</t>
        </is>
      </c>
      <c r="E3085" t="inlineStr">
        <is>
          <t>Nhạc, phim, sách nói</t>
        </is>
      </c>
      <c r="F3085" t="n">
        <v>657</v>
      </c>
      <c r="G3085" t="n">
        <v>0</v>
      </c>
    </row>
    <row r="3086">
      <c r="A3086" t="n">
        <v>201701</v>
      </c>
      <c r="B3086" t="n">
        <v>55</v>
      </c>
      <c r="C3086" t="inlineStr">
        <is>
          <t>POS</t>
        </is>
      </c>
      <c r="D3086" t="inlineStr">
        <is>
          <t>Mỹ</t>
        </is>
      </c>
      <c r="E3086" t="inlineStr">
        <is>
          <t>TV &amp; Video</t>
        </is>
      </c>
      <c r="F3086" t="n">
        <v>3501.18</v>
      </c>
      <c r="G3086" t="n">
        <v>0</v>
      </c>
    </row>
    <row r="3087">
      <c r="A3087" t="n">
        <v>201701</v>
      </c>
      <c r="B3087" t="n">
        <v>56</v>
      </c>
      <c r="C3087" t="inlineStr">
        <is>
          <t>POS</t>
        </is>
      </c>
      <c r="D3087" t="inlineStr">
        <is>
          <t>Mỹ</t>
        </is>
      </c>
      <c r="E3087" t="inlineStr">
        <is>
          <t>Âm thanh</t>
        </is>
      </c>
      <c r="F3087" t="n">
        <v>609.24</v>
      </c>
      <c r="G3087" t="n">
        <v>0</v>
      </c>
    </row>
    <row r="3088">
      <c r="A3088" t="n">
        <v>201701</v>
      </c>
      <c r="B3088" t="n">
        <v>56</v>
      </c>
      <c r="C3088" t="inlineStr">
        <is>
          <t>POS</t>
        </is>
      </c>
      <c r="D3088" t="inlineStr">
        <is>
          <t>Mỹ</t>
        </is>
      </c>
      <c r="E3088" t="inlineStr">
        <is>
          <t>Máy ảnh</t>
        </is>
      </c>
      <c r="F3088" t="n">
        <v>0</v>
      </c>
      <c r="G3088" t="n">
        <v>645</v>
      </c>
    </row>
    <row r="3089">
      <c r="A3089" t="n">
        <v>201701</v>
      </c>
      <c r="B3089" t="n">
        <v>56</v>
      </c>
      <c r="C3089" t="inlineStr">
        <is>
          <t>POS</t>
        </is>
      </c>
      <c r="D3089" t="inlineStr">
        <is>
          <t>Mỹ</t>
        </is>
      </c>
      <c r="E3089" t="inlineStr">
        <is>
          <t>Điện thoại</t>
        </is>
      </c>
      <c r="F3089" t="n">
        <v>2814</v>
      </c>
      <c r="G3089" t="n">
        <v>0</v>
      </c>
    </row>
    <row r="3090">
      <c r="A3090" t="n">
        <v>201701</v>
      </c>
      <c r="B3090" t="n">
        <v>56</v>
      </c>
      <c r="C3090" t="inlineStr">
        <is>
          <t>POS</t>
        </is>
      </c>
      <c r="D3090" t="inlineStr">
        <is>
          <t>Mỹ</t>
        </is>
      </c>
      <c r="E3090" t="inlineStr">
        <is>
          <t>Máy tính</t>
        </is>
      </c>
      <c r="F3090" t="n">
        <v>459.8</v>
      </c>
      <c r="G3090" t="n">
        <v>0</v>
      </c>
    </row>
    <row r="3091">
      <c r="A3091" t="n">
        <v>201701</v>
      </c>
      <c r="B3091" t="n">
        <v>56</v>
      </c>
      <c r="C3091" t="inlineStr">
        <is>
          <t>POS</t>
        </is>
      </c>
      <c r="D3091" t="inlineStr">
        <is>
          <t>Mỹ</t>
        </is>
      </c>
      <c r="E3091" t="inlineStr">
        <is>
          <t>Game &amp; Đồ chơi</t>
        </is>
      </c>
      <c r="F3091" t="n">
        <v>64.59999999999999</v>
      </c>
      <c r="G3091" t="n">
        <v>0</v>
      </c>
    </row>
    <row r="3092">
      <c r="A3092" t="n">
        <v>201701</v>
      </c>
      <c r="B3092" t="n">
        <v>56</v>
      </c>
      <c r="C3092" t="inlineStr">
        <is>
          <t>POS</t>
        </is>
      </c>
      <c r="D3092" t="inlineStr">
        <is>
          <t>Mỹ</t>
        </is>
      </c>
      <c r="E3092" t="inlineStr">
        <is>
          <t>Gia dụng</t>
        </is>
      </c>
      <c r="F3092" t="n">
        <v>199.99</v>
      </c>
      <c r="G3092" t="n">
        <v>0</v>
      </c>
    </row>
    <row r="3093">
      <c r="A3093" t="n">
        <v>201701</v>
      </c>
      <c r="B3093" t="n">
        <v>56</v>
      </c>
      <c r="C3093" t="inlineStr">
        <is>
          <t>POS</t>
        </is>
      </c>
      <c r="D3093" t="inlineStr">
        <is>
          <t>Mỹ</t>
        </is>
      </c>
      <c r="E3093" t="inlineStr">
        <is>
          <t>Nhạc, phim, sách nói</t>
        </is>
      </c>
      <c r="F3093" t="n">
        <v>987.91</v>
      </c>
      <c r="G3093" t="n">
        <v>0</v>
      </c>
    </row>
    <row r="3094">
      <c r="A3094" t="n">
        <v>201701</v>
      </c>
      <c r="B3094" t="n">
        <v>56</v>
      </c>
      <c r="C3094" t="inlineStr">
        <is>
          <t>POS</t>
        </is>
      </c>
      <c r="D3094" t="inlineStr">
        <is>
          <t>Mỹ</t>
        </is>
      </c>
      <c r="E3094" t="inlineStr">
        <is>
          <t>TV &amp; Video</t>
        </is>
      </c>
      <c r="F3094" t="n">
        <v>2873.99</v>
      </c>
      <c r="G3094" t="n">
        <v>0</v>
      </c>
    </row>
    <row r="3095">
      <c r="A3095" t="n">
        <v>201701</v>
      </c>
      <c r="B3095" t="n">
        <v>57</v>
      </c>
      <c r="C3095" t="inlineStr">
        <is>
          <t>POS</t>
        </is>
      </c>
      <c r="D3095" t="inlineStr">
        <is>
          <t>Mỹ</t>
        </is>
      </c>
      <c r="E3095" t="inlineStr">
        <is>
          <t>Âm thanh</t>
        </is>
      </c>
      <c r="F3095" t="n">
        <v>67.40000000000001</v>
      </c>
      <c r="G3095" t="n">
        <v>0</v>
      </c>
    </row>
    <row r="3096">
      <c r="A3096" t="n">
        <v>201701</v>
      </c>
      <c r="B3096" t="n">
        <v>57</v>
      </c>
      <c r="C3096" t="inlineStr">
        <is>
          <t>POS</t>
        </is>
      </c>
      <c r="D3096" t="inlineStr">
        <is>
          <t>Mỹ</t>
        </is>
      </c>
      <c r="E3096" t="inlineStr">
        <is>
          <t>Điện thoại</t>
        </is>
      </c>
      <c r="F3096" t="n">
        <v>344.76</v>
      </c>
      <c r="G3096" t="n">
        <v>0</v>
      </c>
    </row>
    <row r="3097">
      <c r="A3097" t="n">
        <v>201701</v>
      </c>
      <c r="B3097" t="n">
        <v>57</v>
      </c>
      <c r="C3097" t="inlineStr">
        <is>
          <t>POS</t>
        </is>
      </c>
      <c r="D3097" t="inlineStr">
        <is>
          <t>Mỹ</t>
        </is>
      </c>
      <c r="E3097" t="inlineStr">
        <is>
          <t>Máy tính</t>
        </is>
      </c>
      <c r="F3097" t="n">
        <v>8054.7</v>
      </c>
      <c r="G3097" t="n">
        <v>0</v>
      </c>
    </row>
    <row r="3098">
      <c r="A3098" t="n">
        <v>201701</v>
      </c>
      <c r="B3098" t="n">
        <v>57</v>
      </c>
      <c r="C3098" t="inlineStr">
        <is>
          <t>POS</t>
        </is>
      </c>
      <c r="D3098" t="inlineStr">
        <is>
          <t>Mỹ</t>
        </is>
      </c>
      <c r="E3098" t="inlineStr">
        <is>
          <t>Nhạc, phim, sách nói</t>
        </is>
      </c>
      <c r="F3098" t="n">
        <v>1016.98</v>
      </c>
      <c r="G3098" t="n">
        <v>0</v>
      </c>
    </row>
    <row r="3099">
      <c r="A3099" t="n">
        <v>201701</v>
      </c>
      <c r="B3099" t="n">
        <v>59</v>
      </c>
      <c r="C3099" t="inlineStr">
        <is>
          <t>POS</t>
        </is>
      </c>
      <c r="D3099" t="inlineStr">
        <is>
          <t>Mỹ</t>
        </is>
      </c>
      <c r="E3099" t="inlineStr">
        <is>
          <t>Âm thanh</t>
        </is>
      </c>
      <c r="F3099" t="n">
        <v>408.33</v>
      </c>
      <c r="G3099" t="n">
        <v>0</v>
      </c>
    </row>
    <row r="3100">
      <c r="A3100" t="n">
        <v>201701</v>
      </c>
      <c r="B3100" t="n">
        <v>59</v>
      </c>
      <c r="C3100" t="inlineStr">
        <is>
          <t>POS</t>
        </is>
      </c>
      <c r="D3100" t="inlineStr">
        <is>
          <t>Mỹ</t>
        </is>
      </c>
      <c r="E3100" t="inlineStr">
        <is>
          <t>Máy ảnh</t>
        </is>
      </c>
      <c r="F3100" t="n">
        <v>1444.3</v>
      </c>
      <c r="G3100" t="n">
        <v>0</v>
      </c>
    </row>
    <row r="3101">
      <c r="A3101" t="n">
        <v>201701</v>
      </c>
      <c r="B3101" t="n">
        <v>59</v>
      </c>
      <c r="C3101" t="inlineStr">
        <is>
          <t>POS</t>
        </is>
      </c>
      <c r="D3101" t="inlineStr">
        <is>
          <t>Mỹ</t>
        </is>
      </c>
      <c r="E3101" t="inlineStr">
        <is>
          <t>Điện thoại</t>
        </is>
      </c>
      <c r="F3101" t="n">
        <v>797.98</v>
      </c>
      <c r="G3101" t="n">
        <v>0</v>
      </c>
    </row>
    <row r="3102">
      <c r="A3102" t="n">
        <v>201701</v>
      </c>
      <c r="B3102" t="n">
        <v>59</v>
      </c>
      <c r="C3102" t="inlineStr">
        <is>
          <t>POS</t>
        </is>
      </c>
      <c r="D3102" t="inlineStr">
        <is>
          <t>Mỹ</t>
        </is>
      </c>
      <c r="E3102" t="inlineStr">
        <is>
          <t>Máy tính</t>
        </is>
      </c>
      <c r="F3102" t="n">
        <v>8222.639999999999</v>
      </c>
      <c r="G3102" t="n">
        <v>854.72</v>
      </c>
    </row>
    <row r="3103">
      <c r="A3103" t="n">
        <v>201701</v>
      </c>
      <c r="B3103" t="n">
        <v>59</v>
      </c>
      <c r="C3103" t="inlineStr">
        <is>
          <t>POS</t>
        </is>
      </c>
      <c r="D3103" t="inlineStr">
        <is>
          <t>Mỹ</t>
        </is>
      </c>
      <c r="E3103" t="inlineStr">
        <is>
          <t>Game &amp; Đồ chơi</t>
        </is>
      </c>
      <c r="F3103" t="n">
        <v>85.31</v>
      </c>
      <c r="G3103" t="n">
        <v>0</v>
      </c>
    </row>
    <row r="3104">
      <c r="A3104" t="n">
        <v>201701</v>
      </c>
      <c r="B3104" t="n">
        <v>59</v>
      </c>
      <c r="C3104" t="inlineStr">
        <is>
          <t>POS</t>
        </is>
      </c>
      <c r="D3104" t="inlineStr">
        <is>
          <t>Mỹ</t>
        </is>
      </c>
      <c r="E3104" t="inlineStr">
        <is>
          <t>Gia dụng</t>
        </is>
      </c>
      <c r="F3104" t="n">
        <v>569.9400000000001</v>
      </c>
      <c r="G3104" t="n">
        <v>0</v>
      </c>
    </row>
    <row r="3105">
      <c r="A3105" t="n">
        <v>201701</v>
      </c>
      <c r="B3105" t="n">
        <v>59</v>
      </c>
      <c r="C3105" t="inlineStr">
        <is>
          <t>POS</t>
        </is>
      </c>
      <c r="D3105" t="inlineStr">
        <is>
          <t>Mỹ</t>
        </is>
      </c>
      <c r="E3105" t="inlineStr">
        <is>
          <t>Nhạc, phim, sách nói</t>
        </is>
      </c>
      <c r="F3105" t="n">
        <v>2380.7</v>
      </c>
      <c r="G3105" t="n">
        <v>0</v>
      </c>
    </row>
    <row r="3106">
      <c r="A3106" t="n">
        <v>201701</v>
      </c>
      <c r="B3106" t="n">
        <v>59</v>
      </c>
      <c r="C3106" t="inlineStr">
        <is>
          <t>POS</t>
        </is>
      </c>
      <c r="D3106" t="inlineStr">
        <is>
          <t>Mỹ</t>
        </is>
      </c>
      <c r="E3106" t="inlineStr">
        <is>
          <t>TV &amp; Video</t>
        </is>
      </c>
      <c r="F3106" t="n">
        <v>339.15</v>
      </c>
      <c r="G3106" t="n">
        <v>0</v>
      </c>
    </row>
    <row r="3107">
      <c r="A3107" t="n">
        <v>201701</v>
      </c>
      <c r="B3107" t="n">
        <v>61</v>
      </c>
      <c r="C3107" t="inlineStr">
        <is>
          <t>POS</t>
        </is>
      </c>
      <c r="D3107" t="inlineStr">
        <is>
          <t>Mỹ</t>
        </is>
      </c>
      <c r="E3107" t="inlineStr">
        <is>
          <t>Âm thanh</t>
        </is>
      </c>
      <c r="F3107" t="n">
        <v>1737.58</v>
      </c>
      <c r="G3107" t="n">
        <v>0</v>
      </c>
    </row>
    <row r="3108">
      <c r="A3108" t="n">
        <v>201701</v>
      </c>
      <c r="B3108" t="n">
        <v>61</v>
      </c>
      <c r="C3108" t="inlineStr">
        <is>
          <t>POS</t>
        </is>
      </c>
      <c r="D3108" t="inlineStr">
        <is>
          <t>Mỹ</t>
        </is>
      </c>
      <c r="E3108" t="inlineStr">
        <is>
          <t>Máy ảnh</t>
        </is>
      </c>
      <c r="F3108" t="n">
        <v>968.95</v>
      </c>
      <c r="G3108" t="n">
        <v>0</v>
      </c>
    </row>
    <row r="3109">
      <c r="A3109" t="n">
        <v>201701</v>
      </c>
      <c r="B3109" t="n">
        <v>61</v>
      </c>
      <c r="C3109" t="inlineStr">
        <is>
          <t>POS</t>
        </is>
      </c>
      <c r="D3109" t="inlineStr">
        <is>
          <t>Mỹ</t>
        </is>
      </c>
      <c r="E3109" t="inlineStr">
        <is>
          <t>Điện thoại</t>
        </is>
      </c>
      <c r="F3109" t="n">
        <v>1097.42</v>
      </c>
      <c r="G3109" t="n">
        <v>522</v>
      </c>
    </row>
    <row r="3110">
      <c r="A3110" t="n">
        <v>201701</v>
      </c>
      <c r="B3110" t="n">
        <v>61</v>
      </c>
      <c r="C3110" t="inlineStr">
        <is>
          <t>POS</t>
        </is>
      </c>
      <c r="D3110" t="inlineStr">
        <is>
          <t>Mỹ</t>
        </is>
      </c>
      <c r="E3110" t="inlineStr">
        <is>
          <t>Máy tính</t>
        </is>
      </c>
      <c r="F3110" t="n">
        <v>8404.92</v>
      </c>
      <c r="G3110" t="n">
        <v>0</v>
      </c>
    </row>
    <row r="3111">
      <c r="A3111" t="n">
        <v>201701</v>
      </c>
      <c r="B3111" t="n">
        <v>61</v>
      </c>
      <c r="C3111" t="inlineStr">
        <is>
          <t>POS</t>
        </is>
      </c>
      <c r="D3111" t="inlineStr">
        <is>
          <t>Mỹ</t>
        </is>
      </c>
      <c r="E3111" t="inlineStr">
        <is>
          <t>Game &amp; Đồ chơi</t>
        </is>
      </c>
      <c r="F3111" t="n">
        <v>4.99</v>
      </c>
      <c r="G3111" t="n">
        <v>0</v>
      </c>
    </row>
    <row r="3112">
      <c r="A3112" t="n">
        <v>201701</v>
      </c>
      <c r="B3112" t="n">
        <v>61</v>
      </c>
      <c r="C3112" t="inlineStr">
        <is>
          <t>POS</t>
        </is>
      </c>
      <c r="D3112" t="inlineStr">
        <is>
          <t>Mỹ</t>
        </is>
      </c>
      <c r="E3112" t="inlineStr">
        <is>
          <t>Gia dụng</t>
        </is>
      </c>
      <c r="F3112" t="n">
        <v>4291.45</v>
      </c>
      <c r="G3112" t="n">
        <v>0</v>
      </c>
    </row>
    <row r="3113">
      <c r="A3113" t="n">
        <v>201701</v>
      </c>
      <c r="B3113" t="n">
        <v>61</v>
      </c>
      <c r="C3113" t="inlineStr">
        <is>
          <t>POS</t>
        </is>
      </c>
      <c r="D3113" t="inlineStr">
        <is>
          <t>Mỹ</t>
        </is>
      </c>
      <c r="E3113" t="inlineStr">
        <is>
          <t>Nhạc, phim, sách nói</t>
        </is>
      </c>
      <c r="F3113" t="n">
        <v>66.63</v>
      </c>
      <c r="G3113" t="n">
        <v>0</v>
      </c>
    </row>
    <row r="3114">
      <c r="A3114" t="n">
        <v>201701</v>
      </c>
      <c r="B3114" t="n">
        <v>61</v>
      </c>
      <c r="C3114" t="inlineStr">
        <is>
          <t>POS</t>
        </is>
      </c>
      <c r="D3114" t="inlineStr">
        <is>
          <t>Mỹ</t>
        </is>
      </c>
      <c r="E3114" t="inlineStr">
        <is>
          <t>TV &amp; Video</t>
        </is>
      </c>
      <c r="F3114" t="n">
        <v>502.3</v>
      </c>
      <c r="G3114" t="n">
        <v>0</v>
      </c>
    </row>
    <row r="3115">
      <c r="A3115" t="n">
        <v>201701</v>
      </c>
      <c r="B3115" t="n">
        <v>63</v>
      </c>
      <c r="C3115" t="inlineStr">
        <is>
          <t>POS</t>
        </is>
      </c>
      <c r="D3115" t="inlineStr">
        <is>
          <t>Mỹ</t>
        </is>
      </c>
      <c r="E3115" t="inlineStr">
        <is>
          <t>Máy ảnh</t>
        </is>
      </c>
      <c r="F3115" t="n">
        <v>2775.9</v>
      </c>
      <c r="G3115" t="n">
        <v>49.1</v>
      </c>
    </row>
    <row r="3116">
      <c r="A3116" t="n">
        <v>201701</v>
      </c>
      <c r="B3116" t="n">
        <v>63</v>
      </c>
      <c r="C3116" t="inlineStr">
        <is>
          <t>POS</t>
        </is>
      </c>
      <c r="D3116" t="inlineStr">
        <is>
          <t>Mỹ</t>
        </is>
      </c>
      <c r="E3116" t="inlineStr">
        <is>
          <t>Điện thoại</t>
        </is>
      </c>
      <c r="F3116" t="n">
        <v>2296.15</v>
      </c>
      <c r="G3116" t="n">
        <v>0</v>
      </c>
    </row>
    <row r="3117">
      <c r="A3117" t="n">
        <v>201701</v>
      </c>
      <c r="B3117" t="n">
        <v>63</v>
      </c>
      <c r="C3117" t="inlineStr">
        <is>
          <t>POS</t>
        </is>
      </c>
      <c r="D3117" t="inlineStr">
        <is>
          <t>Mỹ</t>
        </is>
      </c>
      <c r="E3117" t="inlineStr">
        <is>
          <t>Máy tính</t>
        </is>
      </c>
      <c r="F3117" t="n">
        <v>3652.73</v>
      </c>
      <c r="G3117" t="n">
        <v>0</v>
      </c>
    </row>
    <row r="3118">
      <c r="A3118" t="n">
        <v>201701</v>
      </c>
      <c r="B3118" t="n">
        <v>63</v>
      </c>
      <c r="C3118" t="inlineStr">
        <is>
          <t>POS</t>
        </is>
      </c>
      <c r="D3118" t="inlineStr">
        <is>
          <t>Mỹ</t>
        </is>
      </c>
      <c r="E3118" t="inlineStr">
        <is>
          <t>Gia dụng</t>
        </is>
      </c>
      <c r="F3118" t="n">
        <v>8007.81</v>
      </c>
      <c r="G3118" t="n">
        <v>0</v>
      </c>
    </row>
    <row r="3119">
      <c r="A3119" t="n">
        <v>201701</v>
      </c>
      <c r="B3119" t="n">
        <v>63</v>
      </c>
      <c r="C3119" t="inlineStr">
        <is>
          <t>POS</t>
        </is>
      </c>
      <c r="D3119" t="inlineStr">
        <is>
          <t>Mỹ</t>
        </is>
      </c>
      <c r="E3119" t="inlineStr">
        <is>
          <t>Nhạc, phim, sách nói</t>
        </is>
      </c>
      <c r="F3119" t="n">
        <v>2409.76</v>
      </c>
      <c r="G3119" t="n">
        <v>246.99</v>
      </c>
    </row>
    <row r="3120">
      <c r="A3120" t="n">
        <v>201701</v>
      </c>
      <c r="B3120" t="n">
        <v>63</v>
      </c>
      <c r="C3120" t="inlineStr">
        <is>
          <t>POS</t>
        </is>
      </c>
      <c r="D3120" t="inlineStr">
        <is>
          <t>Mỹ</t>
        </is>
      </c>
      <c r="E3120" t="inlineStr">
        <is>
          <t>TV &amp; Video</t>
        </is>
      </c>
      <c r="F3120" t="n">
        <v>200</v>
      </c>
      <c r="G3120" t="n">
        <v>0</v>
      </c>
    </row>
    <row r="3121">
      <c r="A3121" t="n">
        <v>201701</v>
      </c>
      <c r="B3121" t="n">
        <v>64</v>
      </c>
      <c r="C3121" t="inlineStr">
        <is>
          <t>POS</t>
        </is>
      </c>
      <c r="D3121" t="inlineStr">
        <is>
          <t>Mỹ</t>
        </is>
      </c>
      <c r="E3121" t="inlineStr">
        <is>
          <t>Âm thanh</t>
        </is>
      </c>
      <c r="F3121" t="n">
        <v>840.91</v>
      </c>
      <c r="G3121" t="n">
        <v>759.8099999999999</v>
      </c>
    </row>
    <row r="3122">
      <c r="A3122" t="n">
        <v>201701</v>
      </c>
      <c r="B3122" t="n">
        <v>64</v>
      </c>
      <c r="C3122" t="inlineStr">
        <is>
          <t>POS</t>
        </is>
      </c>
      <c r="D3122" t="inlineStr">
        <is>
          <t>Mỹ</t>
        </is>
      </c>
      <c r="E3122" t="inlineStr">
        <is>
          <t>Máy ảnh</t>
        </is>
      </c>
      <c r="F3122" t="n">
        <v>75.95999999999999</v>
      </c>
      <c r="G3122" t="n">
        <v>0</v>
      </c>
    </row>
    <row r="3123">
      <c r="A3123" t="n">
        <v>201701</v>
      </c>
      <c r="B3123" t="n">
        <v>64</v>
      </c>
      <c r="C3123" t="inlineStr">
        <is>
          <t>POS</t>
        </is>
      </c>
      <c r="D3123" t="inlineStr">
        <is>
          <t>Mỹ</t>
        </is>
      </c>
      <c r="E3123" t="inlineStr">
        <is>
          <t>Điện thoại</t>
        </is>
      </c>
      <c r="F3123" t="n">
        <v>400</v>
      </c>
      <c r="G3123" t="n">
        <v>0</v>
      </c>
    </row>
    <row r="3124">
      <c r="A3124" t="n">
        <v>201701</v>
      </c>
      <c r="B3124" t="n">
        <v>64</v>
      </c>
      <c r="C3124" t="inlineStr">
        <is>
          <t>POS</t>
        </is>
      </c>
      <c r="D3124" t="inlineStr">
        <is>
          <t>Mỹ</t>
        </is>
      </c>
      <c r="E3124" t="inlineStr">
        <is>
          <t>Máy tính</t>
        </is>
      </c>
      <c r="F3124" t="n">
        <v>4845</v>
      </c>
      <c r="G3124" t="n">
        <v>0</v>
      </c>
    </row>
    <row r="3125">
      <c r="A3125" t="n">
        <v>201701</v>
      </c>
      <c r="B3125" t="n">
        <v>64</v>
      </c>
      <c r="C3125" t="inlineStr">
        <is>
          <t>POS</t>
        </is>
      </c>
      <c r="D3125" t="inlineStr">
        <is>
          <t>Mỹ</t>
        </is>
      </c>
      <c r="E3125" t="inlineStr">
        <is>
          <t>Game &amp; Đồ chơi</t>
        </is>
      </c>
      <c r="F3125" t="n">
        <v>62.78</v>
      </c>
      <c r="G3125" t="n">
        <v>0</v>
      </c>
    </row>
    <row r="3126">
      <c r="A3126" t="n">
        <v>201701</v>
      </c>
      <c r="B3126" t="n">
        <v>64</v>
      </c>
      <c r="C3126" t="inlineStr">
        <is>
          <t>POS</t>
        </is>
      </c>
      <c r="D3126" t="inlineStr">
        <is>
          <t>Mỹ</t>
        </is>
      </c>
      <c r="E3126" t="inlineStr">
        <is>
          <t>Gia dụng</t>
        </is>
      </c>
      <c r="F3126" t="n">
        <v>499.95</v>
      </c>
      <c r="G3126" t="n">
        <v>0</v>
      </c>
    </row>
    <row r="3127">
      <c r="A3127" t="n">
        <v>201701</v>
      </c>
      <c r="B3127" t="n">
        <v>64</v>
      </c>
      <c r="C3127" t="inlineStr">
        <is>
          <t>POS</t>
        </is>
      </c>
      <c r="D3127" t="inlineStr">
        <is>
          <t>Mỹ</t>
        </is>
      </c>
      <c r="E3127" t="inlineStr">
        <is>
          <t>Nhạc, phim, sách nói</t>
        </is>
      </c>
      <c r="F3127" t="n">
        <v>1531.2</v>
      </c>
      <c r="G3127" t="n">
        <v>0</v>
      </c>
    </row>
    <row r="3128">
      <c r="A3128" t="n">
        <v>201701</v>
      </c>
      <c r="B3128" t="n">
        <v>64</v>
      </c>
      <c r="C3128" t="inlineStr">
        <is>
          <t>POS</t>
        </is>
      </c>
      <c r="D3128" t="inlineStr">
        <is>
          <t>Mỹ</t>
        </is>
      </c>
      <c r="E3128" t="inlineStr">
        <is>
          <t>TV &amp; Video</t>
        </is>
      </c>
      <c r="F3128" t="n">
        <v>207.1</v>
      </c>
      <c r="G3128" t="n">
        <v>89.09999999999999</v>
      </c>
    </row>
    <row r="3129">
      <c r="A3129" t="n">
        <v>201701</v>
      </c>
      <c r="B3129" t="n">
        <v>65</v>
      </c>
      <c r="C3129" t="inlineStr">
        <is>
          <t>POS</t>
        </is>
      </c>
      <c r="D3129" t="inlineStr">
        <is>
          <t>Mỹ</t>
        </is>
      </c>
      <c r="E3129" t="inlineStr">
        <is>
          <t>Âm thanh</t>
        </is>
      </c>
      <c r="F3129" t="n">
        <v>1160</v>
      </c>
      <c r="G3129" t="n">
        <v>0</v>
      </c>
    </row>
    <row r="3130">
      <c r="A3130" t="n">
        <v>201701</v>
      </c>
      <c r="B3130" t="n">
        <v>65</v>
      </c>
      <c r="C3130" t="inlineStr">
        <is>
          <t>POS</t>
        </is>
      </c>
      <c r="D3130" t="inlineStr">
        <is>
          <t>Mỹ</t>
        </is>
      </c>
      <c r="E3130" t="inlineStr">
        <is>
          <t>Máy ảnh</t>
        </is>
      </c>
      <c r="F3130" t="n">
        <v>4597</v>
      </c>
      <c r="G3130" t="n">
        <v>0</v>
      </c>
    </row>
    <row r="3131">
      <c r="A3131" t="n">
        <v>201701</v>
      </c>
      <c r="B3131" t="n">
        <v>65</v>
      </c>
      <c r="C3131" t="inlineStr">
        <is>
          <t>POS</t>
        </is>
      </c>
      <c r="D3131" t="inlineStr">
        <is>
          <t>Mỹ</t>
        </is>
      </c>
      <c r="E3131" t="inlineStr">
        <is>
          <t>Điện thoại</t>
        </is>
      </c>
      <c r="F3131" t="n">
        <v>74.95</v>
      </c>
      <c r="G3131" t="n">
        <v>0</v>
      </c>
    </row>
    <row r="3132">
      <c r="A3132" t="n">
        <v>201701</v>
      </c>
      <c r="B3132" t="n">
        <v>65</v>
      </c>
      <c r="C3132" t="inlineStr">
        <is>
          <t>POS</t>
        </is>
      </c>
      <c r="D3132" t="inlineStr">
        <is>
          <t>Mỹ</t>
        </is>
      </c>
      <c r="E3132" t="inlineStr">
        <is>
          <t>Máy tính</t>
        </is>
      </c>
      <c r="F3132" t="n">
        <v>577.9</v>
      </c>
      <c r="G3132" t="n">
        <v>0</v>
      </c>
    </row>
    <row r="3133">
      <c r="A3133" t="n">
        <v>201701</v>
      </c>
      <c r="B3133" t="n">
        <v>65</v>
      </c>
      <c r="C3133" t="inlineStr">
        <is>
          <t>POS</t>
        </is>
      </c>
      <c r="D3133" t="inlineStr">
        <is>
          <t>Mỹ</t>
        </is>
      </c>
      <c r="E3133" t="inlineStr">
        <is>
          <t>Game &amp; Đồ chơi</t>
        </is>
      </c>
      <c r="F3133" t="n">
        <v>74.98999999999999</v>
      </c>
      <c r="G3133" t="n">
        <v>0</v>
      </c>
    </row>
    <row r="3134">
      <c r="A3134" t="n">
        <v>201701</v>
      </c>
      <c r="B3134" t="n">
        <v>65</v>
      </c>
      <c r="C3134" t="inlineStr">
        <is>
          <t>POS</t>
        </is>
      </c>
      <c r="D3134" t="inlineStr">
        <is>
          <t>Mỹ</t>
        </is>
      </c>
      <c r="E3134" t="inlineStr">
        <is>
          <t>Nhạc, phim, sách nói</t>
        </is>
      </c>
      <c r="F3134" t="n">
        <v>119.63</v>
      </c>
      <c r="G3134" t="n">
        <v>0</v>
      </c>
    </row>
    <row r="3135">
      <c r="A3135" t="n">
        <v>201701</v>
      </c>
      <c r="B3135" t="n">
        <v>65</v>
      </c>
      <c r="C3135" t="inlineStr">
        <is>
          <t>POS</t>
        </is>
      </c>
      <c r="D3135" t="inlineStr">
        <is>
          <t>Mỹ</t>
        </is>
      </c>
      <c r="E3135" t="inlineStr">
        <is>
          <t>TV &amp; Video</t>
        </is>
      </c>
      <c r="F3135" t="n">
        <v>876</v>
      </c>
      <c r="G3135" t="n">
        <v>0</v>
      </c>
    </row>
    <row r="3136">
      <c r="A3136" t="n">
        <v>201701</v>
      </c>
      <c r="B3136" t="n">
        <v>66</v>
      </c>
      <c r="C3136" t="inlineStr">
        <is>
          <t>POS</t>
        </is>
      </c>
      <c r="D3136" t="inlineStr">
        <is>
          <t>Mỹ</t>
        </is>
      </c>
      <c r="E3136" t="inlineStr">
        <is>
          <t>Âm thanh</t>
        </is>
      </c>
      <c r="F3136" t="n">
        <v>398.97</v>
      </c>
      <c r="G3136" t="n">
        <v>0</v>
      </c>
    </row>
    <row r="3137">
      <c r="A3137" t="n">
        <v>201701</v>
      </c>
      <c r="B3137" t="n">
        <v>66</v>
      </c>
      <c r="C3137" t="inlineStr">
        <is>
          <t>POS</t>
        </is>
      </c>
      <c r="D3137" t="inlineStr">
        <is>
          <t>Mỹ</t>
        </is>
      </c>
      <c r="E3137" t="inlineStr">
        <is>
          <t>Máy ảnh</t>
        </is>
      </c>
      <c r="F3137" t="n">
        <v>296</v>
      </c>
      <c r="G3137" t="n">
        <v>0</v>
      </c>
    </row>
    <row r="3138">
      <c r="A3138" t="n">
        <v>201701</v>
      </c>
      <c r="B3138" t="n">
        <v>66</v>
      </c>
      <c r="C3138" t="inlineStr">
        <is>
          <t>POS</t>
        </is>
      </c>
      <c r="D3138" t="inlineStr">
        <is>
          <t>Mỹ</t>
        </is>
      </c>
      <c r="E3138" t="inlineStr">
        <is>
          <t>Máy tính</t>
        </is>
      </c>
      <c r="F3138" t="n">
        <v>8979</v>
      </c>
      <c r="G3138" t="n">
        <v>0</v>
      </c>
    </row>
    <row r="3139">
      <c r="A3139" t="n">
        <v>201701</v>
      </c>
      <c r="B3139" t="n">
        <v>66</v>
      </c>
      <c r="C3139" t="inlineStr">
        <is>
          <t>POS</t>
        </is>
      </c>
      <c r="D3139" t="inlineStr">
        <is>
          <t>Mỹ</t>
        </is>
      </c>
      <c r="E3139" t="inlineStr">
        <is>
          <t>Game &amp; Đồ chơi</t>
        </is>
      </c>
      <c r="F3139" t="n">
        <v>6.88</v>
      </c>
      <c r="G3139" t="n">
        <v>0</v>
      </c>
    </row>
    <row r="3140">
      <c r="A3140" t="n">
        <v>201701</v>
      </c>
      <c r="B3140" t="n">
        <v>66</v>
      </c>
      <c r="C3140" t="inlineStr">
        <is>
          <t>POS</t>
        </is>
      </c>
      <c r="D3140" t="inlineStr">
        <is>
          <t>Mỹ</t>
        </is>
      </c>
      <c r="E3140" t="inlineStr">
        <is>
          <t>Gia dụng</t>
        </is>
      </c>
      <c r="F3140" t="n">
        <v>94.98999999999999</v>
      </c>
      <c r="G3140" t="n">
        <v>0</v>
      </c>
    </row>
    <row r="3141">
      <c r="A3141" t="n">
        <v>201701</v>
      </c>
      <c r="B3141" t="n">
        <v>66</v>
      </c>
      <c r="C3141" t="inlineStr">
        <is>
          <t>POS</t>
        </is>
      </c>
      <c r="D3141" t="inlineStr">
        <is>
          <t>Mỹ</t>
        </is>
      </c>
      <c r="E3141" t="inlineStr">
        <is>
          <t>Nhạc, phim, sách nói</t>
        </is>
      </c>
      <c r="F3141" t="n">
        <v>13.89</v>
      </c>
      <c r="G3141" t="n">
        <v>0</v>
      </c>
    </row>
    <row r="3142">
      <c r="A3142" t="n">
        <v>201701</v>
      </c>
      <c r="B3142" t="n">
        <v>66</v>
      </c>
      <c r="C3142" t="inlineStr">
        <is>
          <t>POS</t>
        </is>
      </c>
      <c r="D3142" t="inlineStr">
        <is>
          <t>Mỹ</t>
        </is>
      </c>
      <c r="E3142" t="inlineStr">
        <is>
          <t>TV &amp; Video</t>
        </is>
      </c>
      <c r="F3142" t="n">
        <v>4540.61</v>
      </c>
      <c r="G3142" t="n">
        <v>0</v>
      </c>
    </row>
    <row r="3143">
      <c r="A3143" t="n">
        <v>201702</v>
      </c>
      <c r="B3143" t="n">
        <v>0</v>
      </c>
      <c r="C3143" t="inlineStr">
        <is>
          <t>ONLINE</t>
        </is>
      </c>
      <c r="D3143" t="inlineStr">
        <is>
          <t>Online</t>
        </is>
      </c>
      <c r="E3143" t="inlineStr">
        <is>
          <t>Âm thanh</t>
        </is>
      </c>
      <c r="F3143" t="n">
        <v>6762.86</v>
      </c>
      <c r="G3143" t="n">
        <v>0</v>
      </c>
    </row>
    <row r="3144">
      <c r="A3144" t="n">
        <v>201702</v>
      </c>
      <c r="B3144" t="n">
        <v>0</v>
      </c>
      <c r="C3144" t="inlineStr">
        <is>
          <t>ONLINE</t>
        </is>
      </c>
      <c r="D3144" t="inlineStr">
        <is>
          <t>Online</t>
        </is>
      </c>
      <c r="E3144" t="inlineStr">
        <is>
          <t>Máy ảnh</t>
        </is>
      </c>
      <c r="F3144" t="n">
        <v>25607.58</v>
      </c>
      <c r="G3144" t="n">
        <v>0</v>
      </c>
    </row>
    <row r="3145">
      <c r="A3145" t="n">
        <v>201702</v>
      </c>
      <c r="B3145" t="n">
        <v>0</v>
      </c>
      <c r="C3145" t="inlineStr">
        <is>
          <t>ONLINE</t>
        </is>
      </c>
      <c r="D3145" t="inlineStr">
        <is>
          <t>Online</t>
        </is>
      </c>
      <c r="E3145" t="inlineStr">
        <is>
          <t>Điện thoại</t>
        </is>
      </c>
      <c r="F3145" t="n">
        <v>10690.78</v>
      </c>
      <c r="G3145" t="n">
        <v>32.99</v>
      </c>
    </row>
    <row r="3146">
      <c r="A3146" t="n">
        <v>201702</v>
      </c>
      <c r="B3146" t="n">
        <v>0</v>
      </c>
      <c r="C3146" t="inlineStr">
        <is>
          <t>ONLINE</t>
        </is>
      </c>
      <c r="D3146" t="inlineStr">
        <is>
          <t>Online</t>
        </is>
      </c>
      <c r="E3146" t="inlineStr">
        <is>
          <t>Máy tính</t>
        </is>
      </c>
      <c r="F3146" t="n">
        <v>31144.51</v>
      </c>
      <c r="G3146" t="n">
        <v>198</v>
      </c>
    </row>
    <row r="3147">
      <c r="A3147" t="n">
        <v>201702</v>
      </c>
      <c r="B3147" t="n">
        <v>0</v>
      </c>
      <c r="C3147" t="inlineStr">
        <is>
          <t>ONLINE</t>
        </is>
      </c>
      <c r="D3147" t="inlineStr">
        <is>
          <t>Online</t>
        </is>
      </c>
      <c r="E3147" t="inlineStr">
        <is>
          <t>Game &amp; Đồ chơi</t>
        </is>
      </c>
      <c r="F3147" t="n">
        <v>858.73</v>
      </c>
      <c r="G3147" t="n">
        <v>0</v>
      </c>
    </row>
    <row r="3148">
      <c r="A3148" t="n">
        <v>201702</v>
      </c>
      <c r="B3148" t="n">
        <v>0</v>
      </c>
      <c r="C3148" t="inlineStr">
        <is>
          <t>ONLINE</t>
        </is>
      </c>
      <c r="D3148" t="inlineStr">
        <is>
          <t>Online</t>
        </is>
      </c>
      <c r="E3148" t="inlineStr">
        <is>
          <t>Gia dụng</t>
        </is>
      </c>
      <c r="F3148" t="n">
        <v>30969.98</v>
      </c>
      <c r="G3148" t="n">
        <v>0</v>
      </c>
    </row>
    <row r="3149">
      <c r="A3149" t="n">
        <v>201702</v>
      </c>
      <c r="B3149" t="n">
        <v>0</v>
      </c>
      <c r="C3149" t="inlineStr">
        <is>
          <t>ONLINE</t>
        </is>
      </c>
      <c r="D3149" t="inlineStr">
        <is>
          <t>Online</t>
        </is>
      </c>
      <c r="E3149" t="inlineStr">
        <is>
          <t>Nhạc, phim, sách nói</t>
        </is>
      </c>
      <c r="F3149" t="n">
        <v>6165.1</v>
      </c>
      <c r="G3149" t="n">
        <v>544.98</v>
      </c>
    </row>
    <row r="3150">
      <c r="A3150" t="n">
        <v>201702</v>
      </c>
      <c r="B3150" t="n">
        <v>0</v>
      </c>
      <c r="C3150" t="inlineStr">
        <is>
          <t>ONLINE</t>
        </is>
      </c>
      <c r="D3150" t="inlineStr">
        <is>
          <t>Online</t>
        </is>
      </c>
      <c r="E3150" t="inlineStr">
        <is>
          <t>TV &amp; Video</t>
        </is>
      </c>
      <c r="F3150" t="n">
        <v>19676.13</v>
      </c>
      <c r="G3150" t="n">
        <v>0</v>
      </c>
    </row>
    <row r="3151">
      <c r="A3151" t="n">
        <v>201702</v>
      </c>
      <c r="B3151" t="n">
        <v>1</v>
      </c>
      <c r="C3151" t="inlineStr">
        <is>
          <t>POS</t>
        </is>
      </c>
      <c r="D3151" t="inlineStr">
        <is>
          <t>Úc</t>
        </is>
      </c>
      <c r="E3151" t="inlineStr">
        <is>
          <t>TV &amp; Video</t>
        </is>
      </c>
      <c r="F3151" t="n">
        <v>658</v>
      </c>
      <c r="G3151" t="n">
        <v>0</v>
      </c>
    </row>
    <row r="3152">
      <c r="A3152" t="n">
        <v>201702</v>
      </c>
      <c r="B3152" t="n">
        <v>4</v>
      </c>
      <c r="C3152" t="inlineStr">
        <is>
          <t>POS</t>
        </is>
      </c>
      <c r="D3152" t="inlineStr">
        <is>
          <t>Úc</t>
        </is>
      </c>
      <c r="E3152" t="inlineStr">
        <is>
          <t>Âm thanh</t>
        </is>
      </c>
      <c r="F3152" t="n">
        <v>149.99</v>
      </c>
      <c r="G3152" t="n">
        <v>0</v>
      </c>
    </row>
    <row r="3153">
      <c r="A3153" t="n">
        <v>201702</v>
      </c>
      <c r="B3153" t="n">
        <v>4</v>
      </c>
      <c r="C3153" t="inlineStr">
        <is>
          <t>POS</t>
        </is>
      </c>
      <c r="D3153" t="inlineStr">
        <is>
          <t>Úc</t>
        </is>
      </c>
      <c r="E3153" t="inlineStr">
        <is>
          <t>Máy ảnh</t>
        </is>
      </c>
      <c r="F3153" t="n">
        <v>1820</v>
      </c>
      <c r="G3153" t="n">
        <v>0</v>
      </c>
    </row>
    <row r="3154">
      <c r="A3154" t="n">
        <v>201702</v>
      </c>
      <c r="B3154" t="n">
        <v>4</v>
      </c>
      <c r="C3154" t="inlineStr">
        <is>
          <t>POS</t>
        </is>
      </c>
      <c r="D3154" t="inlineStr">
        <is>
          <t>Úc</t>
        </is>
      </c>
      <c r="E3154" t="inlineStr">
        <is>
          <t>Điện thoại</t>
        </is>
      </c>
      <c r="F3154" t="n">
        <v>844.99</v>
      </c>
      <c r="G3154" t="n">
        <v>0</v>
      </c>
    </row>
    <row r="3155">
      <c r="A3155" t="n">
        <v>201702</v>
      </c>
      <c r="B3155" t="n">
        <v>4</v>
      </c>
      <c r="C3155" t="inlineStr">
        <is>
          <t>POS</t>
        </is>
      </c>
      <c r="D3155" t="inlineStr">
        <is>
          <t>Úc</t>
        </is>
      </c>
      <c r="E3155" t="inlineStr">
        <is>
          <t>Gia dụng</t>
        </is>
      </c>
      <c r="F3155" t="n">
        <v>9574.98</v>
      </c>
      <c r="G3155" t="n">
        <v>0</v>
      </c>
    </row>
    <row r="3156">
      <c r="A3156" t="n">
        <v>201702</v>
      </c>
      <c r="B3156" t="n">
        <v>4</v>
      </c>
      <c r="C3156" t="inlineStr">
        <is>
          <t>POS</t>
        </is>
      </c>
      <c r="D3156" t="inlineStr">
        <is>
          <t>Úc</t>
        </is>
      </c>
      <c r="E3156" t="inlineStr">
        <is>
          <t>Nhạc, phim, sách nói</t>
        </is>
      </c>
      <c r="F3156" t="n">
        <v>19.98</v>
      </c>
      <c r="G3156" t="n">
        <v>0</v>
      </c>
    </row>
    <row r="3157">
      <c r="A3157" t="n">
        <v>201702</v>
      </c>
      <c r="B3157" t="n">
        <v>5</v>
      </c>
      <c r="C3157" t="inlineStr">
        <is>
          <t>POS</t>
        </is>
      </c>
      <c r="D3157" t="inlineStr">
        <is>
          <t>Úc</t>
        </is>
      </c>
      <c r="E3157" t="inlineStr">
        <is>
          <t>Âm thanh</t>
        </is>
      </c>
      <c r="F3157" t="n">
        <v>379.99</v>
      </c>
      <c r="G3157" t="n">
        <v>0</v>
      </c>
    </row>
    <row r="3158">
      <c r="A3158" t="n">
        <v>201702</v>
      </c>
      <c r="B3158" t="n">
        <v>5</v>
      </c>
      <c r="C3158" t="inlineStr">
        <is>
          <t>POS</t>
        </is>
      </c>
      <c r="D3158" t="inlineStr">
        <is>
          <t>Úc</t>
        </is>
      </c>
      <c r="E3158" t="inlineStr">
        <is>
          <t>Máy ảnh</t>
        </is>
      </c>
      <c r="F3158" t="n">
        <v>624</v>
      </c>
      <c r="G3158" t="n">
        <v>0</v>
      </c>
    </row>
    <row r="3159">
      <c r="A3159" t="n">
        <v>201702</v>
      </c>
      <c r="B3159" t="n">
        <v>5</v>
      </c>
      <c r="C3159" t="inlineStr">
        <is>
          <t>POS</t>
        </is>
      </c>
      <c r="D3159" t="inlineStr">
        <is>
          <t>Úc</t>
        </is>
      </c>
      <c r="E3159" t="inlineStr">
        <is>
          <t>Điện thoại</t>
        </is>
      </c>
      <c r="F3159" t="n">
        <v>687</v>
      </c>
      <c r="G3159" t="n">
        <v>0</v>
      </c>
    </row>
    <row r="3160">
      <c r="A3160" t="n">
        <v>201702</v>
      </c>
      <c r="B3160" t="n">
        <v>5</v>
      </c>
      <c r="C3160" t="inlineStr">
        <is>
          <t>POS</t>
        </is>
      </c>
      <c r="D3160" t="inlineStr">
        <is>
          <t>Úc</t>
        </is>
      </c>
      <c r="E3160" t="inlineStr">
        <is>
          <t>Máy tính</t>
        </is>
      </c>
      <c r="F3160" t="n">
        <v>9748.4</v>
      </c>
      <c r="G3160" t="n">
        <v>0</v>
      </c>
    </row>
    <row r="3161">
      <c r="A3161" t="n">
        <v>201702</v>
      </c>
      <c r="B3161" t="n">
        <v>5</v>
      </c>
      <c r="C3161" t="inlineStr">
        <is>
          <t>POS</t>
        </is>
      </c>
      <c r="D3161" t="inlineStr">
        <is>
          <t>Úc</t>
        </is>
      </c>
      <c r="E3161" t="inlineStr">
        <is>
          <t>Game &amp; Đồ chơi</t>
        </is>
      </c>
      <c r="F3161" t="n">
        <v>55.9</v>
      </c>
      <c r="G3161" t="n">
        <v>0</v>
      </c>
    </row>
    <row r="3162">
      <c r="A3162" t="n">
        <v>201702</v>
      </c>
      <c r="B3162" t="n">
        <v>5</v>
      </c>
      <c r="C3162" t="inlineStr">
        <is>
          <t>POS</t>
        </is>
      </c>
      <c r="D3162" t="inlineStr">
        <is>
          <t>Úc</t>
        </is>
      </c>
      <c r="E3162" t="inlineStr">
        <is>
          <t>Gia dụng</t>
        </is>
      </c>
      <c r="F3162" t="n">
        <v>15195.78</v>
      </c>
      <c r="G3162" t="n">
        <v>0</v>
      </c>
    </row>
    <row r="3163">
      <c r="A3163" t="n">
        <v>201702</v>
      </c>
      <c r="B3163" t="n">
        <v>5</v>
      </c>
      <c r="C3163" t="inlineStr">
        <is>
          <t>POS</t>
        </is>
      </c>
      <c r="D3163" t="inlineStr">
        <is>
          <t>Úc</t>
        </is>
      </c>
      <c r="E3163" t="inlineStr">
        <is>
          <t>Nhạc, phim, sách nói</t>
        </is>
      </c>
      <c r="F3163" t="n">
        <v>1684.92</v>
      </c>
      <c r="G3163" t="n">
        <v>0</v>
      </c>
    </row>
    <row r="3164">
      <c r="A3164" t="n">
        <v>201702</v>
      </c>
      <c r="B3164" t="n">
        <v>5</v>
      </c>
      <c r="C3164" t="inlineStr">
        <is>
          <t>POS</t>
        </is>
      </c>
      <c r="D3164" t="inlineStr">
        <is>
          <t>Úc</t>
        </is>
      </c>
      <c r="E3164" t="inlineStr">
        <is>
          <t>TV &amp; Video</t>
        </is>
      </c>
      <c r="F3164" t="n">
        <v>3018.65</v>
      </c>
      <c r="G3164" t="n">
        <v>0</v>
      </c>
    </row>
    <row r="3165">
      <c r="A3165" t="n">
        <v>201702</v>
      </c>
      <c r="B3165" t="n">
        <v>6</v>
      </c>
      <c r="C3165" t="inlineStr">
        <is>
          <t>POS</t>
        </is>
      </c>
      <c r="D3165" t="inlineStr">
        <is>
          <t>Úc</t>
        </is>
      </c>
      <c r="E3165" t="inlineStr">
        <is>
          <t>Âm thanh</t>
        </is>
      </c>
      <c r="F3165" t="n">
        <v>0</v>
      </c>
      <c r="G3165" t="n">
        <v>51.38</v>
      </c>
    </row>
    <row r="3166">
      <c r="A3166" t="n">
        <v>201702</v>
      </c>
      <c r="B3166" t="n">
        <v>6</v>
      </c>
      <c r="C3166" t="inlineStr">
        <is>
          <t>POS</t>
        </is>
      </c>
      <c r="D3166" t="inlineStr">
        <is>
          <t>Úc</t>
        </is>
      </c>
      <c r="E3166" t="inlineStr">
        <is>
          <t>Điện thoại</t>
        </is>
      </c>
      <c r="F3166" t="n">
        <v>0</v>
      </c>
      <c r="G3166" t="n">
        <v>1608</v>
      </c>
    </row>
    <row r="3167">
      <c r="A3167" t="n">
        <v>201702</v>
      </c>
      <c r="B3167" t="n">
        <v>6</v>
      </c>
      <c r="C3167" t="inlineStr">
        <is>
          <t>POS</t>
        </is>
      </c>
      <c r="D3167" t="inlineStr">
        <is>
          <t>Úc</t>
        </is>
      </c>
      <c r="E3167" t="inlineStr">
        <is>
          <t>Gia dụng</t>
        </is>
      </c>
      <c r="F3167" t="n">
        <v>4029.82</v>
      </c>
      <c r="G3167" t="n">
        <v>0</v>
      </c>
    </row>
    <row r="3168">
      <c r="A3168" t="n">
        <v>201702</v>
      </c>
      <c r="B3168" t="n">
        <v>6</v>
      </c>
      <c r="C3168" t="inlineStr">
        <is>
          <t>POS</t>
        </is>
      </c>
      <c r="D3168" t="inlineStr">
        <is>
          <t>Úc</t>
        </is>
      </c>
      <c r="E3168" t="inlineStr">
        <is>
          <t>Nhạc, phim, sách nói</t>
        </is>
      </c>
      <c r="F3168" t="n">
        <v>1937.91</v>
      </c>
      <c r="G3168" t="n">
        <v>179.99</v>
      </c>
    </row>
    <row r="3169">
      <c r="A3169" t="n">
        <v>201702</v>
      </c>
      <c r="B3169" t="n">
        <v>6</v>
      </c>
      <c r="C3169" t="inlineStr">
        <is>
          <t>POS</t>
        </is>
      </c>
      <c r="D3169" t="inlineStr">
        <is>
          <t>Úc</t>
        </is>
      </c>
      <c r="E3169" t="inlineStr">
        <is>
          <t>TV &amp; Video</t>
        </is>
      </c>
      <c r="F3169" t="n">
        <v>2349.85</v>
      </c>
      <c r="G3169" t="n">
        <v>0</v>
      </c>
    </row>
    <row r="3170">
      <c r="A3170" t="n">
        <v>201702</v>
      </c>
      <c r="B3170" t="n">
        <v>8</v>
      </c>
      <c r="C3170" t="inlineStr">
        <is>
          <t>POS</t>
        </is>
      </c>
      <c r="D3170" t="inlineStr">
        <is>
          <t>Canada</t>
        </is>
      </c>
      <c r="E3170" t="inlineStr">
        <is>
          <t>Âm thanh</t>
        </is>
      </c>
      <c r="F3170" t="n">
        <v>583</v>
      </c>
      <c r="G3170" t="n">
        <v>0</v>
      </c>
    </row>
    <row r="3171">
      <c r="A3171" t="n">
        <v>201702</v>
      </c>
      <c r="B3171" t="n">
        <v>8</v>
      </c>
      <c r="C3171" t="inlineStr">
        <is>
          <t>POS</t>
        </is>
      </c>
      <c r="D3171" t="inlineStr">
        <is>
          <t>Canada</t>
        </is>
      </c>
      <c r="E3171" t="inlineStr">
        <is>
          <t>Máy ảnh</t>
        </is>
      </c>
      <c r="F3171" t="n">
        <v>4988</v>
      </c>
      <c r="G3171" t="n">
        <v>0</v>
      </c>
    </row>
    <row r="3172">
      <c r="A3172" t="n">
        <v>201702</v>
      </c>
      <c r="B3172" t="n">
        <v>8</v>
      </c>
      <c r="C3172" t="inlineStr">
        <is>
          <t>POS</t>
        </is>
      </c>
      <c r="D3172" t="inlineStr">
        <is>
          <t>Canada</t>
        </is>
      </c>
      <c r="E3172" t="inlineStr">
        <is>
          <t>Điện thoại</t>
        </is>
      </c>
      <c r="F3172" t="n">
        <v>1989.97</v>
      </c>
      <c r="G3172" t="n">
        <v>0</v>
      </c>
    </row>
    <row r="3173">
      <c r="A3173" t="n">
        <v>201702</v>
      </c>
      <c r="B3173" t="n">
        <v>8</v>
      </c>
      <c r="C3173" t="inlineStr">
        <is>
          <t>POS</t>
        </is>
      </c>
      <c r="D3173" t="inlineStr">
        <is>
          <t>Canada</t>
        </is>
      </c>
      <c r="E3173" t="inlineStr">
        <is>
          <t>Máy tính</t>
        </is>
      </c>
      <c r="F3173" t="n">
        <v>698</v>
      </c>
      <c r="G3173" t="n">
        <v>0</v>
      </c>
    </row>
    <row r="3174">
      <c r="A3174" t="n">
        <v>201702</v>
      </c>
      <c r="B3174" t="n">
        <v>8</v>
      </c>
      <c r="C3174" t="inlineStr">
        <is>
          <t>POS</t>
        </is>
      </c>
      <c r="D3174" t="inlineStr">
        <is>
          <t>Canada</t>
        </is>
      </c>
      <c r="E3174" t="inlineStr">
        <is>
          <t>Game &amp; Đồ chơi</t>
        </is>
      </c>
      <c r="F3174" t="n">
        <v>384</v>
      </c>
      <c r="G3174" t="n">
        <v>0</v>
      </c>
    </row>
    <row r="3175">
      <c r="A3175" t="n">
        <v>201702</v>
      </c>
      <c r="B3175" t="n">
        <v>8</v>
      </c>
      <c r="C3175" t="inlineStr">
        <is>
          <t>POS</t>
        </is>
      </c>
      <c r="D3175" t="inlineStr">
        <is>
          <t>Canada</t>
        </is>
      </c>
      <c r="E3175" t="inlineStr">
        <is>
          <t>Gia dụng</t>
        </is>
      </c>
      <c r="F3175" t="n">
        <v>2124.95</v>
      </c>
      <c r="G3175" t="n">
        <v>0</v>
      </c>
    </row>
    <row r="3176">
      <c r="A3176" t="n">
        <v>201702</v>
      </c>
      <c r="B3176" t="n">
        <v>8</v>
      </c>
      <c r="C3176" t="inlineStr">
        <is>
          <t>POS</t>
        </is>
      </c>
      <c r="D3176" t="inlineStr">
        <is>
          <t>Canada</t>
        </is>
      </c>
      <c r="E3176" t="inlineStr">
        <is>
          <t>Nhạc, phim, sách nói</t>
        </is>
      </c>
      <c r="F3176" t="n">
        <v>439.96</v>
      </c>
      <c r="G3176" t="n">
        <v>0</v>
      </c>
    </row>
    <row r="3177">
      <c r="A3177" t="n">
        <v>201702</v>
      </c>
      <c r="B3177" t="n">
        <v>8</v>
      </c>
      <c r="C3177" t="inlineStr">
        <is>
          <t>POS</t>
        </is>
      </c>
      <c r="D3177" t="inlineStr">
        <is>
          <t>Canada</t>
        </is>
      </c>
      <c r="E3177" t="inlineStr">
        <is>
          <t>TV &amp; Video</t>
        </is>
      </c>
      <c r="F3177" t="n">
        <v>2336.97</v>
      </c>
      <c r="G3177" t="n">
        <v>0</v>
      </c>
    </row>
    <row r="3178">
      <c r="A3178" t="n">
        <v>201702</v>
      </c>
      <c r="B3178" t="n">
        <v>9</v>
      </c>
      <c r="C3178" t="inlineStr">
        <is>
          <t>POS</t>
        </is>
      </c>
      <c r="D3178" t="inlineStr">
        <is>
          <t>Canada</t>
        </is>
      </c>
      <c r="E3178" t="inlineStr">
        <is>
          <t>Âm thanh</t>
        </is>
      </c>
      <c r="F3178" t="n">
        <v>1499.94</v>
      </c>
      <c r="G3178" t="n">
        <v>0</v>
      </c>
    </row>
    <row r="3179">
      <c r="A3179" t="n">
        <v>201702</v>
      </c>
      <c r="B3179" t="n">
        <v>9</v>
      </c>
      <c r="C3179" t="inlineStr">
        <is>
          <t>POS</t>
        </is>
      </c>
      <c r="D3179" t="inlineStr">
        <is>
          <t>Canada</t>
        </is>
      </c>
      <c r="E3179" t="inlineStr">
        <is>
          <t>Máy ảnh</t>
        </is>
      </c>
      <c r="F3179" t="n">
        <v>387</v>
      </c>
      <c r="G3179" t="n">
        <v>0</v>
      </c>
    </row>
    <row r="3180">
      <c r="A3180" t="n">
        <v>201702</v>
      </c>
      <c r="B3180" t="n">
        <v>9</v>
      </c>
      <c r="C3180" t="inlineStr">
        <is>
          <t>POS</t>
        </is>
      </c>
      <c r="D3180" t="inlineStr">
        <is>
          <t>Canada</t>
        </is>
      </c>
      <c r="E3180" t="inlineStr">
        <is>
          <t>Máy tính</t>
        </is>
      </c>
      <c r="F3180" t="n">
        <v>918</v>
      </c>
      <c r="G3180" t="n">
        <v>0</v>
      </c>
    </row>
    <row r="3181">
      <c r="A3181" t="n">
        <v>201702</v>
      </c>
      <c r="B3181" t="n">
        <v>9</v>
      </c>
      <c r="C3181" t="inlineStr">
        <is>
          <t>POS</t>
        </is>
      </c>
      <c r="D3181" t="inlineStr">
        <is>
          <t>Canada</t>
        </is>
      </c>
      <c r="E3181" t="inlineStr">
        <is>
          <t>Gia dụng</t>
        </is>
      </c>
      <c r="F3181" t="n">
        <v>6993</v>
      </c>
      <c r="G3181" t="n">
        <v>5994</v>
      </c>
    </row>
    <row r="3182">
      <c r="A3182" t="n">
        <v>201702</v>
      </c>
      <c r="B3182" t="n">
        <v>9</v>
      </c>
      <c r="C3182" t="inlineStr">
        <is>
          <t>POS</t>
        </is>
      </c>
      <c r="D3182" t="inlineStr">
        <is>
          <t>Canada</t>
        </is>
      </c>
      <c r="E3182" t="inlineStr">
        <is>
          <t>Nhạc, phim, sách nói</t>
        </is>
      </c>
      <c r="F3182" t="n">
        <v>619.37</v>
      </c>
      <c r="G3182" t="n">
        <v>0</v>
      </c>
    </row>
    <row r="3183">
      <c r="A3183" t="n">
        <v>201702</v>
      </c>
      <c r="B3183" t="n">
        <v>9</v>
      </c>
      <c r="C3183" t="inlineStr">
        <is>
          <t>POS</t>
        </is>
      </c>
      <c r="D3183" t="inlineStr">
        <is>
          <t>Canada</t>
        </is>
      </c>
      <c r="E3183" t="inlineStr">
        <is>
          <t>TV &amp; Video</t>
        </is>
      </c>
      <c r="F3183" t="n">
        <v>299</v>
      </c>
      <c r="G3183" t="n">
        <v>0</v>
      </c>
    </row>
    <row r="3184">
      <c r="A3184" t="n">
        <v>201702</v>
      </c>
      <c r="B3184" t="n">
        <v>10</v>
      </c>
      <c r="C3184" t="inlineStr">
        <is>
          <t>POS</t>
        </is>
      </c>
      <c r="D3184" t="inlineStr">
        <is>
          <t>Canada</t>
        </is>
      </c>
      <c r="E3184" t="inlineStr">
        <is>
          <t>Âm thanh</t>
        </is>
      </c>
      <c r="F3184" t="n">
        <v>1283.08</v>
      </c>
      <c r="G3184" t="n">
        <v>0</v>
      </c>
    </row>
    <row r="3185">
      <c r="A3185" t="n">
        <v>201702</v>
      </c>
      <c r="B3185" t="n">
        <v>10</v>
      </c>
      <c r="C3185" t="inlineStr">
        <is>
          <t>POS</t>
        </is>
      </c>
      <c r="D3185" t="inlineStr">
        <is>
          <t>Canada</t>
        </is>
      </c>
      <c r="E3185" t="inlineStr">
        <is>
          <t>Điện thoại</t>
        </is>
      </c>
      <c r="F3185" t="n">
        <v>1171</v>
      </c>
      <c r="G3185" t="n">
        <v>0</v>
      </c>
    </row>
    <row r="3186">
      <c r="A3186" t="n">
        <v>201702</v>
      </c>
      <c r="B3186" t="n">
        <v>10</v>
      </c>
      <c r="C3186" t="inlineStr">
        <is>
          <t>POS</t>
        </is>
      </c>
      <c r="D3186" t="inlineStr">
        <is>
          <t>Canada</t>
        </is>
      </c>
      <c r="E3186" t="inlineStr">
        <is>
          <t>Máy tính</t>
        </is>
      </c>
      <c r="F3186" t="n">
        <v>930.85</v>
      </c>
      <c r="G3186" t="n">
        <v>0</v>
      </c>
    </row>
    <row r="3187">
      <c r="A3187" t="n">
        <v>201702</v>
      </c>
      <c r="B3187" t="n">
        <v>10</v>
      </c>
      <c r="C3187" t="inlineStr">
        <is>
          <t>POS</t>
        </is>
      </c>
      <c r="D3187" t="inlineStr">
        <is>
          <t>Canada</t>
        </is>
      </c>
      <c r="E3187" t="inlineStr">
        <is>
          <t>Game &amp; Đồ chơi</t>
        </is>
      </c>
      <c r="F3187" t="n">
        <v>322.89</v>
      </c>
      <c r="G3187" t="n">
        <v>0</v>
      </c>
    </row>
    <row r="3188">
      <c r="A3188" t="n">
        <v>201702</v>
      </c>
      <c r="B3188" t="n">
        <v>10</v>
      </c>
      <c r="C3188" t="inlineStr">
        <is>
          <t>POS</t>
        </is>
      </c>
      <c r="D3188" t="inlineStr">
        <is>
          <t>Canada</t>
        </is>
      </c>
      <c r="E3188" t="inlineStr">
        <is>
          <t>Gia dụng</t>
        </is>
      </c>
      <c r="F3188" t="n">
        <v>5582.88</v>
      </c>
      <c r="G3188" t="n">
        <v>0</v>
      </c>
    </row>
    <row r="3189">
      <c r="A3189" t="n">
        <v>201702</v>
      </c>
      <c r="B3189" t="n">
        <v>10</v>
      </c>
      <c r="C3189" t="inlineStr">
        <is>
          <t>POS</t>
        </is>
      </c>
      <c r="D3189" t="inlineStr">
        <is>
          <t>Canada</t>
        </is>
      </c>
      <c r="E3189" t="inlineStr">
        <is>
          <t>Nhạc, phim, sách nói</t>
        </is>
      </c>
      <c r="F3189" t="n">
        <v>69.93000000000001</v>
      </c>
      <c r="G3189" t="n">
        <v>289.99</v>
      </c>
    </row>
    <row r="3190">
      <c r="A3190" t="n">
        <v>201702</v>
      </c>
      <c r="B3190" t="n">
        <v>10</v>
      </c>
      <c r="C3190" t="inlineStr">
        <is>
          <t>POS</t>
        </is>
      </c>
      <c r="D3190" t="inlineStr">
        <is>
          <t>Canada</t>
        </is>
      </c>
      <c r="E3190" t="inlineStr">
        <is>
          <t>TV &amp; Video</t>
        </is>
      </c>
      <c r="F3190" t="n">
        <v>699.9</v>
      </c>
      <c r="G3190" t="n">
        <v>0</v>
      </c>
    </row>
    <row r="3191">
      <c r="A3191" t="n">
        <v>201702</v>
      </c>
      <c r="B3191" t="n">
        <v>12</v>
      </c>
      <c r="C3191" t="inlineStr">
        <is>
          <t>POS</t>
        </is>
      </c>
      <c r="D3191" t="inlineStr">
        <is>
          <t>Pháp</t>
        </is>
      </c>
      <c r="E3191" t="inlineStr">
        <is>
          <t>Âm thanh</t>
        </is>
      </c>
      <c r="F3191" t="n">
        <v>149.95</v>
      </c>
      <c r="G3191" t="n">
        <v>0</v>
      </c>
    </row>
    <row r="3192">
      <c r="A3192" t="n">
        <v>201702</v>
      </c>
      <c r="B3192" t="n">
        <v>13</v>
      </c>
      <c r="C3192" t="inlineStr">
        <is>
          <t>POS</t>
        </is>
      </c>
      <c r="D3192" t="inlineStr">
        <is>
          <t>Pháp</t>
        </is>
      </c>
      <c r="E3192" t="inlineStr">
        <is>
          <t>Điện thoại</t>
        </is>
      </c>
      <c r="F3192" t="n">
        <v>1374</v>
      </c>
      <c r="G3192" t="n">
        <v>0</v>
      </c>
    </row>
    <row r="3193">
      <c r="A3193" t="n">
        <v>201702</v>
      </c>
      <c r="B3193" t="n">
        <v>13</v>
      </c>
      <c r="C3193" t="inlineStr">
        <is>
          <t>POS</t>
        </is>
      </c>
      <c r="D3193" t="inlineStr">
        <is>
          <t>Pháp</t>
        </is>
      </c>
      <c r="E3193" t="inlineStr">
        <is>
          <t>Máy tính</t>
        </is>
      </c>
      <c r="F3193" t="n">
        <v>1198</v>
      </c>
      <c r="G3193" t="n">
        <v>0</v>
      </c>
    </row>
    <row r="3194">
      <c r="A3194" t="n">
        <v>201702</v>
      </c>
      <c r="B3194" t="n">
        <v>17</v>
      </c>
      <c r="C3194" t="inlineStr">
        <is>
          <t>POS</t>
        </is>
      </c>
      <c r="D3194" t="inlineStr">
        <is>
          <t>Pháp</t>
        </is>
      </c>
      <c r="E3194" t="inlineStr">
        <is>
          <t>Âm thanh</t>
        </is>
      </c>
      <c r="F3194" t="n">
        <v>1086.93</v>
      </c>
      <c r="G3194" t="n">
        <v>0</v>
      </c>
    </row>
    <row r="3195">
      <c r="A3195" t="n">
        <v>201702</v>
      </c>
      <c r="B3195" t="n">
        <v>17</v>
      </c>
      <c r="C3195" t="inlineStr">
        <is>
          <t>POS</t>
        </is>
      </c>
      <c r="D3195" t="inlineStr">
        <is>
          <t>Pháp</t>
        </is>
      </c>
      <c r="E3195" t="inlineStr">
        <is>
          <t>Máy ảnh</t>
        </is>
      </c>
      <c r="F3195" t="n">
        <v>1472.4</v>
      </c>
      <c r="G3195" t="n">
        <v>0</v>
      </c>
    </row>
    <row r="3196">
      <c r="A3196" t="n">
        <v>201702</v>
      </c>
      <c r="B3196" t="n">
        <v>17</v>
      </c>
      <c r="C3196" t="inlineStr">
        <is>
          <t>POS</t>
        </is>
      </c>
      <c r="D3196" t="inlineStr">
        <is>
          <t>Pháp</t>
        </is>
      </c>
      <c r="E3196" t="inlineStr">
        <is>
          <t>Điện thoại</t>
        </is>
      </c>
      <c r="F3196" t="n">
        <v>199</v>
      </c>
      <c r="G3196" t="n">
        <v>0</v>
      </c>
    </row>
    <row r="3197">
      <c r="A3197" t="n">
        <v>201702</v>
      </c>
      <c r="B3197" t="n">
        <v>17</v>
      </c>
      <c r="C3197" t="inlineStr">
        <is>
          <t>POS</t>
        </is>
      </c>
      <c r="D3197" t="inlineStr">
        <is>
          <t>Pháp</t>
        </is>
      </c>
      <c r="E3197" t="inlineStr">
        <is>
          <t>Máy tính</t>
        </is>
      </c>
      <c r="F3197" t="n">
        <v>3954.9</v>
      </c>
      <c r="G3197" t="n">
        <v>0</v>
      </c>
    </row>
    <row r="3198">
      <c r="A3198" t="n">
        <v>201702</v>
      </c>
      <c r="B3198" t="n">
        <v>17</v>
      </c>
      <c r="C3198" t="inlineStr">
        <is>
          <t>POS</t>
        </is>
      </c>
      <c r="D3198" t="inlineStr">
        <is>
          <t>Pháp</t>
        </is>
      </c>
      <c r="E3198" t="inlineStr">
        <is>
          <t>Game &amp; Đồ chơi</t>
        </is>
      </c>
      <c r="F3198" t="n">
        <v>6.88</v>
      </c>
      <c r="G3198" t="n">
        <v>0</v>
      </c>
    </row>
    <row r="3199">
      <c r="A3199" t="n">
        <v>201702</v>
      </c>
      <c r="B3199" t="n">
        <v>17</v>
      </c>
      <c r="C3199" t="inlineStr">
        <is>
          <t>POS</t>
        </is>
      </c>
      <c r="D3199" t="inlineStr">
        <is>
          <t>Pháp</t>
        </is>
      </c>
      <c r="E3199" t="inlineStr">
        <is>
          <t>Gia dụng</t>
        </is>
      </c>
      <c r="F3199" t="n">
        <v>1491.98</v>
      </c>
      <c r="G3199" t="n">
        <v>0</v>
      </c>
    </row>
    <row r="3200">
      <c r="A3200" t="n">
        <v>201702</v>
      </c>
      <c r="B3200" t="n">
        <v>18</v>
      </c>
      <c r="C3200" t="inlineStr">
        <is>
          <t>POS</t>
        </is>
      </c>
      <c r="D3200" t="inlineStr">
        <is>
          <t>Pháp</t>
        </is>
      </c>
      <c r="E3200" t="inlineStr">
        <is>
          <t>Máy tính</t>
        </is>
      </c>
      <c r="F3200" t="n">
        <v>6083</v>
      </c>
      <c r="G3200" t="n">
        <v>0</v>
      </c>
    </row>
    <row r="3201">
      <c r="A3201" t="n">
        <v>201702</v>
      </c>
      <c r="B3201" t="n">
        <v>18</v>
      </c>
      <c r="C3201" t="inlineStr">
        <is>
          <t>POS</t>
        </is>
      </c>
      <c r="D3201" t="inlineStr">
        <is>
          <t>Pháp</t>
        </is>
      </c>
      <c r="E3201" t="inlineStr">
        <is>
          <t>Nhạc, phim, sách nói</t>
        </is>
      </c>
      <c r="F3201" t="n">
        <v>213.96</v>
      </c>
      <c r="G3201" t="n">
        <v>0</v>
      </c>
    </row>
    <row r="3202">
      <c r="A3202" t="n">
        <v>201702</v>
      </c>
      <c r="B3202" t="n">
        <v>19</v>
      </c>
      <c r="C3202" t="inlineStr">
        <is>
          <t>POS</t>
        </is>
      </c>
      <c r="D3202" t="inlineStr">
        <is>
          <t>Đức</t>
        </is>
      </c>
      <c r="E3202" t="inlineStr">
        <is>
          <t>Âm thanh</t>
        </is>
      </c>
      <c r="F3202" t="n">
        <v>543</v>
      </c>
      <c r="G3202" t="n">
        <v>0</v>
      </c>
    </row>
    <row r="3203">
      <c r="A3203" t="n">
        <v>201702</v>
      </c>
      <c r="B3203" t="n">
        <v>19</v>
      </c>
      <c r="C3203" t="inlineStr">
        <is>
          <t>POS</t>
        </is>
      </c>
      <c r="D3203" t="inlineStr">
        <is>
          <t>Đức</t>
        </is>
      </c>
      <c r="E3203" t="inlineStr">
        <is>
          <t>Máy ảnh</t>
        </is>
      </c>
      <c r="F3203" t="n">
        <v>319</v>
      </c>
      <c r="G3203" t="n">
        <v>0</v>
      </c>
    </row>
    <row r="3204">
      <c r="A3204" t="n">
        <v>201702</v>
      </c>
      <c r="B3204" t="n">
        <v>19</v>
      </c>
      <c r="C3204" t="inlineStr">
        <is>
          <t>POS</t>
        </is>
      </c>
      <c r="D3204" t="inlineStr">
        <is>
          <t>Đức</t>
        </is>
      </c>
      <c r="E3204" t="inlineStr">
        <is>
          <t>Điện thoại</t>
        </is>
      </c>
      <c r="F3204" t="n">
        <v>98.97</v>
      </c>
      <c r="G3204" t="n">
        <v>0</v>
      </c>
    </row>
    <row r="3205">
      <c r="A3205" t="n">
        <v>201702</v>
      </c>
      <c r="B3205" t="n">
        <v>19</v>
      </c>
      <c r="C3205" t="inlineStr">
        <is>
          <t>POS</t>
        </is>
      </c>
      <c r="D3205" t="inlineStr">
        <is>
          <t>Đức</t>
        </is>
      </c>
      <c r="E3205" t="inlineStr">
        <is>
          <t>Máy tính</t>
        </is>
      </c>
      <c r="F3205" t="n">
        <v>1677</v>
      </c>
      <c r="G3205" t="n">
        <v>0</v>
      </c>
    </row>
    <row r="3206">
      <c r="A3206" t="n">
        <v>201702</v>
      </c>
      <c r="B3206" t="n">
        <v>19</v>
      </c>
      <c r="C3206" t="inlineStr">
        <is>
          <t>POS</t>
        </is>
      </c>
      <c r="D3206" t="inlineStr">
        <is>
          <t>Đức</t>
        </is>
      </c>
      <c r="E3206" t="inlineStr">
        <is>
          <t>Gia dụng</t>
        </is>
      </c>
      <c r="F3206" t="n">
        <v>2923.56</v>
      </c>
      <c r="G3206" t="n">
        <v>0</v>
      </c>
    </row>
    <row r="3207">
      <c r="A3207" t="n">
        <v>201702</v>
      </c>
      <c r="B3207" t="n">
        <v>19</v>
      </c>
      <c r="C3207" t="inlineStr">
        <is>
          <t>POS</t>
        </is>
      </c>
      <c r="D3207" t="inlineStr">
        <is>
          <t>Đức</t>
        </is>
      </c>
      <c r="E3207" t="inlineStr">
        <is>
          <t>Nhạc, phim, sách nói</t>
        </is>
      </c>
      <c r="F3207" t="n">
        <v>1349.32</v>
      </c>
      <c r="G3207" t="n">
        <v>0</v>
      </c>
    </row>
    <row r="3208">
      <c r="A3208" t="n">
        <v>201702</v>
      </c>
      <c r="B3208" t="n">
        <v>19</v>
      </c>
      <c r="C3208" t="inlineStr">
        <is>
          <t>POS</t>
        </is>
      </c>
      <c r="D3208" t="inlineStr">
        <is>
          <t>Đức</t>
        </is>
      </c>
      <c r="E3208" t="inlineStr">
        <is>
          <t>TV &amp; Video</t>
        </is>
      </c>
      <c r="F3208" t="n">
        <v>899.97</v>
      </c>
      <c r="G3208" t="n">
        <v>0</v>
      </c>
    </row>
    <row r="3209">
      <c r="A3209" t="n">
        <v>201702</v>
      </c>
      <c r="B3209" t="n">
        <v>20</v>
      </c>
      <c r="C3209" t="inlineStr">
        <is>
          <t>POS</t>
        </is>
      </c>
      <c r="D3209" t="inlineStr">
        <is>
          <t>Đức</t>
        </is>
      </c>
      <c r="E3209" t="inlineStr">
        <is>
          <t>Âm thanh</t>
        </is>
      </c>
      <c r="F3209" t="n">
        <v>299.97</v>
      </c>
      <c r="G3209" t="n">
        <v>0</v>
      </c>
    </row>
    <row r="3210">
      <c r="A3210" t="n">
        <v>201702</v>
      </c>
      <c r="B3210" t="n">
        <v>20</v>
      </c>
      <c r="C3210" t="inlineStr">
        <is>
          <t>POS</t>
        </is>
      </c>
      <c r="D3210" t="inlineStr">
        <is>
          <t>Đức</t>
        </is>
      </c>
      <c r="E3210" t="inlineStr">
        <is>
          <t>Máy ảnh</t>
        </is>
      </c>
      <c r="F3210" t="n">
        <v>10347</v>
      </c>
      <c r="G3210" t="n">
        <v>0</v>
      </c>
    </row>
    <row r="3211">
      <c r="A3211" t="n">
        <v>201702</v>
      </c>
      <c r="B3211" t="n">
        <v>20</v>
      </c>
      <c r="C3211" t="inlineStr">
        <is>
          <t>POS</t>
        </is>
      </c>
      <c r="D3211" t="inlineStr">
        <is>
          <t>Đức</t>
        </is>
      </c>
      <c r="E3211" t="inlineStr">
        <is>
          <t>Điện thoại</t>
        </is>
      </c>
      <c r="F3211" t="n">
        <v>80.38</v>
      </c>
      <c r="G3211" t="n">
        <v>0</v>
      </c>
    </row>
    <row r="3212">
      <c r="A3212" t="n">
        <v>201702</v>
      </c>
      <c r="B3212" t="n">
        <v>20</v>
      </c>
      <c r="C3212" t="inlineStr">
        <is>
          <t>POS</t>
        </is>
      </c>
      <c r="D3212" t="inlineStr">
        <is>
          <t>Đức</t>
        </is>
      </c>
      <c r="E3212" t="inlineStr">
        <is>
          <t>Máy tính</t>
        </is>
      </c>
      <c r="F3212" t="n">
        <v>4713</v>
      </c>
      <c r="G3212" t="n">
        <v>0</v>
      </c>
    </row>
    <row r="3213">
      <c r="A3213" t="n">
        <v>201702</v>
      </c>
      <c r="B3213" t="n">
        <v>20</v>
      </c>
      <c r="C3213" t="inlineStr">
        <is>
          <t>POS</t>
        </is>
      </c>
      <c r="D3213" t="inlineStr">
        <is>
          <t>Đức</t>
        </is>
      </c>
      <c r="E3213" t="inlineStr">
        <is>
          <t>Gia dụng</t>
        </is>
      </c>
      <c r="F3213" t="n">
        <v>3992.47</v>
      </c>
      <c r="G3213" t="n">
        <v>0</v>
      </c>
    </row>
    <row r="3214">
      <c r="A3214" t="n">
        <v>201702</v>
      </c>
      <c r="B3214" t="n">
        <v>22</v>
      </c>
      <c r="C3214" t="inlineStr">
        <is>
          <t>POS</t>
        </is>
      </c>
      <c r="D3214" t="inlineStr">
        <is>
          <t>Đức</t>
        </is>
      </c>
      <c r="E3214" t="inlineStr">
        <is>
          <t>Âm thanh</t>
        </is>
      </c>
      <c r="F3214" t="n">
        <v>640.51</v>
      </c>
      <c r="G3214" t="n">
        <v>0</v>
      </c>
    </row>
    <row r="3215">
      <c r="A3215" t="n">
        <v>201702</v>
      </c>
      <c r="B3215" t="n">
        <v>22</v>
      </c>
      <c r="C3215" t="inlineStr">
        <is>
          <t>POS</t>
        </is>
      </c>
      <c r="D3215" t="inlineStr">
        <is>
          <t>Đức</t>
        </is>
      </c>
      <c r="E3215" t="inlineStr">
        <is>
          <t>Máy ảnh</t>
        </is>
      </c>
      <c r="F3215" t="n">
        <v>2766</v>
      </c>
      <c r="G3215" t="n">
        <v>0</v>
      </c>
    </row>
    <row r="3216">
      <c r="A3216" t="n">
        <v>201702</v>
      </c>
      <c r="B3216" t="n">
        <v>22</v>
      </c>
      <c r="C3216" t="inlineStr">
        <is>
          <t>POS</t>
        </is>
      </c>
      <c r="D3216" t="inlineStr">
        <is>
          <t>Đức</t>
        </is>
      </c>
      <c r="E3216" t="inlineStr">
        <is>
          <t>Điện thoại</t>
        </is>
      </c>
      <c r="F3216" t="n">
        <v>2501</v>
      </c>
      <c r="G3216" t="n">
        <v>0</v>
      </c>
    </row>
    <row r="3217">
      <c r="A3217" t="n">
        <v>201702</v>
      </c>
      <c r="B3217" t="n">
        <v>22</v>
      </c>
      <c r="C3217" t="inlineStr">
        <is>
          <t>POS</t>
        </is>
      </c>
      <c r="D3217" t="inlineStr">
        <is>
          <t>Đức</t>
        </is>
      </c>
      <c r="E3217" t="inlineStr">
        <is>
          <t>Máy tính</t>
        </is>
      </c>
      <c r="F3217" t="n">
        <v>1272</v>
      </c>
      <c r="G3217" t="n">
        <v>0</v>
      </c>
    </row>
    <row r="3218">
      <c r="A3218" t="n">
        <v>201702</v>
      </c>
      <c r="B3218" t="n">
        <v>22</v>
      </c>
      <c r="C3218" t="inlineStr">
        <is>
          <t>POS</t>
        </is>
      </c>
      <c r="D3218" t="inlineStr">
        <is>
          <t>Đức</t>
        </is>
      </c>
      <c r="E3218" t="inlineStr">
        <is>
          <t>Gia dụng</t>
        </is>
      </c>
      <c r="F3218" t="n">
        <v>1342.5</v>
      </c>
      <c r="G3218" t="n">
        <v>0</v>
      </c>
    </row>
    <row r="3219">
      <c r="A3219" t="n">
        <v>201702</v>
      </c>
      <c r="B3219" t="n">
        <v>22</v>
      </c>
      <c r="C3219" t="inlineStr">
        <is>
          <t>POS</t>
        </is>
      </c>
      <c r="D3219" t="inlineStr">
        <is>
          <t>Đức</t>
        </is>
      </c>
      <c r="E3219" t="inlineStr">
        <is>
          <t>TV &amp; Video</t>
        </is>
      </c>
      <c r="F3219" t="n">
        <v>143.4</v>
      </c>
      <c r="G3219" t="n">
        <v>0</v>
      </c>
    </row>
    <row r="3220">
      <c r="A3220" t="n">
        <v>201702</v>
      </c>
      <c r="B3220" t="n">
        <v>23</v>
      </c>
      <c r="C3220" t="inlineStr">
        <is>
          <t>POS</t>
        </is>
      </c>
      <c r="D3220" t="inlineStr">
        <is>
          <t>Đức</t>
        </is>
      </c>
      <c r="E3220" t="inlineStr">
        <is>
          <t>Âm thanh</t>
        </is>
      </c>
      <c r="F3220" t="n">
        <v>132.99</v>
      </c>
      <c r="G3220" t="n">
        <v>0</v>
      </c>
    </row>
    <row r="3221">
      <c r="A3221" t="n">
        <v>201702</v>
      </c>
      <c r="B3221" t="n">
        <v>23</v>
      </c>
      <c r="C3221" t="inlineStr">
        <is>
          <t>POS</t>
        </is>
      </c>
      <c r="D3221" t="inlineStr">
        <is>
          <t>Đức</t>
        </is>
      </c>
      <c r="E3221" t="inlineStr">
        <is>
          <t>Điện thoại</t>
        </is>
      </c>
      <c r="F3221" t="n">
        <v>1767</v>
      </c>
      <c r="G3221" t="n">
        <v>1767</v>
      </c>
    </row>
    <row r="3222">
      <c r="A3222" t="n">
        <v>201702</v>
      </c>
      <c r="B3222" t="n">
        <v>23</v>
      </c>
      <c r="C3222" t="inlineStr">
        <is>
          <t>POS</t>
        </is>
      </c>
      <c r="D3222" t="inlineStr">
        <is>
          <t>Đức</t>
        </is>
      </c>
      <c r="E3222" t="inlineStr">
        <is>
          <t>Gia dụng</t>
        </is>
      </c>
      <c r="F3222" t="n">
        <v>3423.91</v>
      </c>
      <c r="G3222" t="n">
        <v>0</v>
      </c>
    </row>
    <row r="3223">
      <c r="A3223" t="n">
        <v>201702</v>
      </c>
      <c r="B3223" t="n">
        <v>24</v>
      </c>
      <c r="C3223" t="inlineStr">
        <is>
          <t>POS</t>
        </is>
      </c>
      <c r="D3223" t="inlineStr">
        <is>
          <t>Đức</t>
        </is>
      </c>
      <c r="E3223" t="inlineStr">
        <is>
          <t>Âm thanh</t>
        </is>
      </c>
      <c r="F3223" t="n">
        <v>120</v>
      </c>
      <c r="G3223" t="n">
        <v>0</v>
      </c>
    </row>
    <row r="3224">
      <c r="A3224" t="n">
        <v>201702</v>
      </c>
      <c r="B3224" t="n">
        <v>24</v>
      </c>
      <c r="C3224" t="inlineStr">
        <is>
          <t>POS</t>
        </is>
      </c>
      <c r="D3224" t="inlineStr">
        <is>
          <t>Đức</t>
        </is>
      </c>
      <c r="E3224" t="inlineStr">
        <is>
          <t>Máy ảnh</t>
        </is>
      </c>
      <c r="F3224" t="n">
        <v>878</v>
      </c>
      <c r="G3224" t="n">
        <v>0</v>
      </c>
    </row>
    <row r="3225">
      <c r="A3225" t="n">
        <v>201702</v>
      </c>
      <c r="B3225" t="n">
        <v>24</v>
      </c>
      <c r="C3225" t="inlineStr">
        <is>
          <t>POS</t>
        </is>
      </c>
      <c r="D3225" t="inlineStr">
        <is>
          <t>Đức</t>
        </is>
      </c>
      <c r="E3225" t="inlineStr">
        <is>
          <t>Máy tính</t>
        </is>
      </c>
      <c r="F3225" t="n">
        <v>1558.8</v>
      </c>
      <c r="G3225" t="n">
        <v>0</v>
      </c>
    </row>
    <row r="3226">
      <c r="A3226" t="n">
        <v>201702</v>
      </c>
      <c r="B3226" t="n">
        <v>24</v>
      </c>
      <c r="C3226" t="inlineStr">
        <is>
          <t>POS</t>
        </is>
      </c>
      <c r="D3226" t="inlineStr">
        <is>
          <t>Đức</t>
        </is>
      </c>
      <c r="E3226" t="inlineStr">
        <is>
          <t>Game &amp; Đồ chơi</t>
        </is>
      </c>
      <c r="F3226" t="n">
        <v>238.35</v>
      </c>
      <c r="G3226" t="n">
        <v>0</v>
      </c>
    </row>
    <row r="3227">
      <c r="A3227" t="n">
        <v>201702</v>
      </c>
      <c r="B3227" t="n">
        <v>24</v>
      </c>
      <c r="C3227" t="inlineStr">
        <is>
          <t>POS</t>
        </is>
      </c>
      <c r="D3227" t="inlineStr">
        <is>
          <t>Đức</t>
        </is>
      </c>
      <c r="E3227" t="inlineStr">
        <is>
          <t>TV &amp; Video</t>
        </is>
      </c>
      <c r="F3227" t="n">
        <v>3145.95</v>
      </c>
      <c r="G3227" t="n">
        <v>0</v>
      </c>
    </row>
    <row r="3228">
      <c r="A3228" t="n">
        <v>201702</v>
      </c>
      <c r="B3228" t="n">
        <v>27</v>
      </c>
      <c r="C3228" t="inlineStr">
        <is>
          <t>POS</t>
        </is>
      </c>
      <c r="D3228" t="inlineStr">
        <is>
          <t>Đức</t>
        </is>
      </c>
      <c r="E3228" t="inlineStr">
        <is>
          <t>Âm thanh</t>
        </is>
      </c>
      <c r="F3228" t="n">
        <v>624</v>
      </c>
      <c r="G3228" t="n">
        <v>0</v>
      </c>
    </row>
    <row r="3229">
      <c r="A3229" t="n">
        <v>201702</v>
      </c>
      <c r="B3229" t="n">
        <v>27</v>
      </c>
      <c r="C3229" t="inlineStr">
        <is>
          <t>POS</t>
        </is>
      </c>
      <c r="D3229" t="inlineStr">
        <is>
          <t>Đức</t>
        </is>
      </c>
      <c r="E3229" t="inlineStr">
        <is>
          <t>Máy tính</t>
        </is>
      </c>
      <c r="F3229" t="n">
        <v>348.95</v>
      </c>
      <c r="G3229" t="n">
        <v>0</v>
      </c>
    </row>
    <row r="3230">
      <c r="A3230" t="n">
        <v>201702</v>
      </c>
      <c r="B3230" t="n">
        <v>27</v>
      </c>
      <c r="C3230" t="inlineStr">
        <is>
          <t>POS</t>
        </is>
      </c>
      <c r="D3230" t="inlineStr">
        <is>
          <t>Đức</t>
        </is>
      </c>
      <c r="E3230" t="inlineStr">
        <is>
          <t>Gia dụng</t>
        </is>
      </c>
      <c r="F3230" t="n">
        <v>4747.48</v>
      </c>
      <c r="G3230" t="n">
        <v>179.99</v>
      </c>
    </row>
    <row r="3231">
      <c r="A3231" t="n">
        <v>201702</v>
      </c>
      <c r="B3231" t="n">
        <v>27</v>
      </c>
      <c r="C3231" t="inlineStr">
        <is>
          <t>POS</t>
        </is>
      </c>
      <c r="D3231" t="inlineStr">
        <is>
          <t>Đức</t>
        </is>
      </c>
      <c r="E3231" t="inlineStr">
        <is>
          <t>Nhạc, phim, sách nói</t>
        </is>
      </c>
      <c r="F3231" t="n">
        <v>697.84</v>
      </c>
      <c r="G3231" t="n">
        <v>0</v>
      </c>
    </row>
    <row r="3232">
      <c r="A3232" t="n">
        <v>201702</v>
      </c>
      <c r="B3232" t="n">
        <v>28</v>
      </c>
      <c r="C3232" t="inlineStr">
        <is>
          <t>POS</t>
        </is>
      </c>
      <c r="D3232" t="inlineStr">
        <is>
          <t>Ý</t>
        </is>
      </c>
      <c r="E3232" t="inlineStr">
        <is>
          <t>Âm thanh</t>
        </is>
      </c>
      <c r="F3232" t="n">
        <v>3461.51</v>
      </c>
      <c r="G3232" t="n">
        <v>0</v>
      </c>
    </row>
    <row r="3233">
      <c r="A3233" t="n">
        <v>201702</v>
      </c>
      <c r="B3233" t="n">
        <v>28</v>
      </c>
      <c r="C3233" t="inlineStr">
        <is>
          <t>POS</t>
        </is>
      </c>
      <c r="D3233" t="inlineStr">
        <is>
          <t>Ý</t>
        </is>
      </c>
      <c r="E3233" t="inlineStr">
        <is>
          <t>Máy ảnh</t>
        </is>
      </c>
      <c r="F3233" t="n">
        <v>59.99</v>
      </c>
      <c r="G3233" t="n">
        <v>0</v>
      </c>
    </row>
    <row r="3234">
      <c r="A3234" t="n">
        <v>201702</v>
      </c>
      <c r="B3234" t="n">
        <v>28</v>
      </c>
      <c r="C3234" t="inlineStr">
        <is>
          <t>POS</t>
        </is>
      </c>
      <c r="D3234" t="inlineStr">
        <is>
          <t>Ý</t>
        </is>
      </c>
      <c r="E3234" t="inlineStr">
        <is>
          <t>Điện thoại</t>
        </is>
      </c>
      <c r="F3234" t="n">
        <v>418.97</v>
      </c>
      <c r="G3234" t="n">
        <v>418.97</v>
      </c>
    </row>
    <row r="3235">
      <c r="A3235" t="n">
        <v>201702</v>
      </c>
      <c r="B3235" t="n">
        <v>28</v>
      </c>
      <c r="C3235" t="inlineStr">
        <is>
          <t>POS</t>
        </is>
      </c>
      <c r="D3235" t="inlineStr">
        <is>
          <t>Ý</t>
        </is>
      </c>
      <c r="E3235" t="inlineStr">
        <is>
          <t>Máy tính</t>
        </is>
      </c>
      <c r="F3235" t="n">
        <v>2837.8</v>
      </c>
      <c r="G3235" t="n">
        <v>0</v>
      </c>
    </row>
    <row r="3236">
      <c r="A3236" t="n">
        <v>201702</v>
      </c>
      <c r="B3236" t="n">
        <v>28</v>
      </c>
      <c r="C3236" t="inlineStr">
        <is>
          <t>POS</t>
        </is>
      </c>
      <c r="D3236" t="inlineStr">
        <is>
          <t>Ý</t>
        </is>
      </c>
      <c r="E3236" t="inlineStr">
        <is>
          <t>Game &amp; Đồ chơi</t>
        </is>
      </c>
      <c r="F3236" t="n">
        <v>310.72</v>
      </c>
      <c r="G3236" t="n">
        <v>0</v>
      </c>
    </row>
    <row r="3237">
      <c r="A3237" t="n">
        <v>201702</v>
      </c>
      <c r="B3237" t="n">
        <v>28</v>
      </c>
      <c r="C3237" t="inlineStr">
        <is>
          <t>POS</t>
        </is>
      </c>
      <c r="D3237" t="inlineStr">
        <is>
          <t>Ý</t>
        </is>
      </c>
      <c r="E3237" t="inlineStr">
        <is>
          <t>Gia dụng</t>
        </is>
      </c>
      <c r="F3237" t="n">
        <v>11441.76</v>
      </c>
      <c r="G3237" t="n">
        <v>0</v>
      </c>
    </row>
    <row r="3238">
      <c r="A3238" t="n">
        <v>201702</v>
      </c>
      <c r="B3238" t="n">
        <v>28</v>
      </c>
      <c r="C3238" t="inlineStr">
        <is>
          <t>POS</t>
        </is>
      </c>
      <c r="D3238" t="inlineStr">
        <is>
          <t>Ý</t>
        </is>
      </c>
      <c r="E3238" t="inlineStr">
        <is>
          <t>Nhạc, phim, sách nói</t>
        </is>
      </c>
      <c r="F3238" t="n">
        <v>408.98</v>
      </c>
      <c r="G3238" t="n">
        <v>0</v>
      </c>
    </row>
    <row r="3239">
      <c r="A3239" t="n">
        <v>201702</v>
      </c>
      <c r="B3239" t="n">
        <v>28</v>
      </c>
      <c r="C3239" t="inlineStr">
        <is>
          <t>POS</t>
        </is>
      </c>
      <c r="D3239" t="inlineStr">
        <is>
          <t>Ý</t>
        </is>
      </c>
      <c r="E3239" t="inlineStr">
        <is>
          <t>TV &amp; Video</t>
        </is>
      </c>
      <c r="F3239" t="n">
        <v>3451.96</v>
      </c>
      <c r="G3239" t="n">
        <v>0</v>
      </c>
    </row>
    <row r="3240">
      <c r="A3240" t="n">
        <v>201702</v>
      </c>
      <c r="B3240" t="n">
        <v>29</v>
      </c>
      <c r="C3240" t="inlineStr">
        <is>
          <t>POS</t>
        </is>
      </c>
      <c r="D3240" t="inlineStr">
        <is>
          <t>Ý</t>
        </is>
      </c>
      <c r="E3240" t="inlineStr">
        <is>
          <t>Âm thanh</t>
        </is>
      </c>
      <c r="F3240" t="n">
        <v>2025.88</v>
      </c>
      <c r="G3240" t="n">
        <v>0</v>
      </c>
    </row>
    <row r="3241">
      <c r="A3241" t="n">
        <v>201702</v>
      </c>
      <c r="B3241" t="n">
        <v>29</v>
      </c>
      <c r="C3241" t="inlineStr">
        <is>
          <t>POS</t>
        </is>
      </c>
      <c r="D3241" t="inlineStr">
        <is>
          <t>Ý</t>
        </is>
      </c>
      <c r="E3241" t="inlineStr">
        <is>
          <t>Máy ảnh</t>
        </is>
      </c>
      <c r="F3241" t="n">
        <v>2462.95</v>
      </c>
      <c r="G3241" t="n">
        <v>233.97</v>
      </c>
    </row>
    <row r="3242">
      <c r="A3242" t="n">
        <v>201702</v>
      </c>
      <c r="B3242" t="n">
        <v>29</v>
      </c>
      <c r="C3242" t="inlineStr">
        <is>
          <t>POS</t>
        </is>
      </c>
      <c r="D3242" t="inlineStr">
        <is>
          <t>Ý</t>
        </is>
      </c>
      <c r="E3242" t="inlineStr">
        <is>
          <t>Điện thoại</t>
        </is>
      </c>
      <c r="F3242" t="n">
        <v>688.9299999999999</v>
      </c>
      <c r="G3242" t="n">
        <v>0</v>
      </c>
    </row>
    <row r="3243">
      <c r="A3243" t="n">
        <v>201702</v>
      </c>
      <c r="B3243" t="n">
        <v>29</v>
      </c>
      <c r="C3243" t="inlineStr">
        <is>
          <t>POS</t>
        </is>
      </c>
      <c r="D3243" t="inlineStr">
        <is>
          <t>Ý</t>
        </is>
      </c>
      <c r="E3243" t="inlineStr">
        <is>
          <t>Máy tính</t>
        </is>
      </c>
      <c r="F3243" t="n">
        <v>499.9</v>
      </c>
      <c r="G3243" t="n">
        <v>0</v>
      </c>
    </row>
    <row r="3244">
      <c r="A3244" t="n">
        <v>201702</v>
      </c>
      <c r="B3244" t="n">
        <v>29</v>
      </c>
      <c r="C3244" t="inlineStr">
        <is>
          <t>POS</t>
        </is>
      </c>
      <c r="D3244" t="inlineStr">
        <is>
          <t>Ý</t>
        </is>
      </c>
      <c r="E3244" t="inlineStr">
        <is>
          <t>Game &amp; Đồ chơi</t>
        </is>
      </c>
      <c r="F3244" t="n">
        <v>115.72</v>
      </c>
      <c r="G3244" t="n">
        <v>0</v>
      </c>
    </row>
    <row r="3245">
      <c r="A3245" t="n">
        <v>201702</v>
      </c>
      <c r="B3245" t="n">
        <v>29</v>
      </c>
      <c r="C3245" t="inlineStr">
        <is>
          <t>POS</t>
        </is>
      </c>
      <c r="D3245" t="inlineStr">
        <is>
          <t>Ý</t>
        </is>
      </c>
      <c r="E3245" t="inlineStr">
        <is>
          <t>Gia dụng</t>
        </is>
      </c>
      <c r="F3245" t="n">
        <v>1596.98</v>
      </c>
      <c r="G3245" t="n">
        <v>899</v>
      </c>
    </row>
    <row r="3246">
      <c r="A3246" t="n">
        <v>201702</v>
      </c>
      <c r="B3246" t="n">
        <v>29</v>
      </c>
      <c r="C3246" t="inlineStr">
        <is>
          <t>POS</t>
        </is>
      </c>
      <c r="D3246" t="inlineStr">
        <is>
          <t>Ý</t>
        </is>
      </c>
      <c r="E3246" t="inlineStr">
        <is>
          <t>Nhạc, phim, sách nói</t>
        </is>
      </c>
      <c r="F3246" t="n">
        <v>174.44</v>
      </c>
      <c r="G3246" t="n">
        <v>0</v>
      </c>
    </row>
    <row r="3247">
      <c r="A3247" t="n">
        <v>201702</v>
      </c>
      <c r="B3247" t="n">
        <v>30</v>
      </c>
      <c r="C3247" t="inlineStr">
        <is>
          <t>POS</t>
        </is>
      </c>
      <c r="D3247" t="inlineStr">
        <is>
          <t>Ý</t>
        </is>
      </c>
      <c r="E3247" t="inlineStr">
        <is>
          <t>Máy ảnh</t>
        </is>
      </c>
      <c r="F3247" t="n">
        <v>188</v>
      </c>
      <c r="G3247" t="n">
        <v>0</v>
      </c>
    </row>
    <row r="3248">
      <c r="A3248" t="n">
        <v>201702</v>
      </c>
      <c r="B3248" t="n">
        <v>30</v>
      </c>
      <c r="C3248" t="inlineStr">
        <is>
          <t>POS</t>
        </is>
      </c>
      <c r="D3248" t="inlineStr">
        <is>
          <t>Ý</t>
        </is>
      </c>
      <c r="E3248" t="inlineStr">
        <is>
          <t>Điện thoại</t>
        </is>
      </c>
      <c r="F3248" t="n">
        <v>98.97</v>
      </c>
      <c r="G3248" t="n">
        <v>0</v>
      </c>
    </row>
    <row r="3249">
      <c r="A3249" t="n">
        <v>201702</v>
      </c>
      <c r="B3249" t="n">
        <v>30</v>
      </c>
      <c r="C3249" t="inlineStr">
        <is>
          <t>POS</t>
        </is>
      </c>
      <c r="D3249" t="inlineStr">
        <is>
          <t>Ý</t>
        </is>
      </c>
      <c r="E3249" t="inlineStr">
        <is>
          <t>Máy tính</t>
        </is>
      </c>
      <c r="F3249" t="n">
        <v>2999.4</v>
      </c>
      <c r="G3249" t="n">
        <v>0</v>
      </c>
    </row>
    <row r="3250">
      <c r="A3250" t="n">
        <v>201702</v>
      </c>
      <c r="B3250" t="n">
        <v>30</v>
      </c>
      <c r="C3250" t="inlineStr">
        <is>
          <t>POS</t>
        </is>
      </c>
      <c r="D3250" t="inlineStr">
        <is>
          <t>Ý</t>
        </is>
      </c>
      <c r="E3250" t="inlineStr">
        <is>
          <t>Gia dụng</t>
        </is>
      </c>
      <c r="F3250" t="n">
        <v>2231.98</v>
      </c>
      <c r="G3250" t="n">
        <v>0</v>
      </c>
    </row>
    <row r="3251">
      <c r="A3251" t="n">
        <v>201702</v>
      </c>
      <c r="B3251" t="n">
        <v>30</v>
      </c>
      <c r="C3251" t="inlineStr">
        <is>
          <t>POS</t>
        </is>
      </c>
      <c r="D3251" t="inlineStr">
        <is>
          <t>Ý</t>
        </is>
      </c>
      <c r="E3251" t="inlineStr">
        <is>
          <t>Nhạc, phim, sách nói</t>
        </is>
      </c>
      <c r="F3251" t="n">
        <v>248.85</v>
      </c>
      <c r="G3251" t="n">
        <v>0</v>
      </c>
    </row>
    <row r="3252">
      <c r="A3252" t="n">
        <v>201702</v>
      </c>
      <c r="B3252" t="n">
        <v>30</v>
      </c>
      <c r="C3252" t="inlineStr">
        <is>
          <t>POS</t>
        </is>
      </c>
      <c r="D3252" t="inlineStr">
        <is>
          <t>Ý</t>
        </is>
      </c>
      <c r="E3252" t="inlineStr">
        <is>
          <t>TV &amp; Video</t>
        </is>
      </c>
      <c r="F3252" t="n">
        <v>1667.93</v>
      </c>
      <c r="G3252" t="n">
        <v>949.98</v>
      </c>
    </row>
    <row r="3253">
      <c r="A3253" t="n">
        <v>201702</v>
      </c>
      <c r="B3253" t="n">
        <v>33</v>
      </c>
      <c r="C3253" t="inlineStr">
        <is>
          <t>POS</t>
        </is>
      </c>
      <c r="D3253" t="inlineStr">
        <is>
          <t>Hà Lan</t>
        </is>
      </c>
      <c r="E3253" t="inlineStr">
        <is>
          <t>Máy tính</t>
        </is>
      </c>
      <c r="F3253" t="n">
        <v>2036</v>
      </c>
      <c r="G3253" t="n">
        <v>0</v>
      </c>
    </row>
    <row r="3254">
      <c r="A3254" t="n">
        <v>201702</v>
      </c>
      <c r="B3254" t="n">
        <v>33</v>
      </c>
      <c r="C3254" t="inlineStr">
        <is>
          <t>POS</t>
        </is>
      </c>
      <c r="D3254" t="inlineStr">
        <is>
          <t>Hà Lan</t>
        </is>
      </c>
      <c r="E3254" t="inlineStr">
        <is>
          <t>Gia dụng</t>
        </is>
      </c>
      <c r="F3254" t="n">
        <v>94.98999999999999</v>
      </c>
      <c r="G3254" t="n">
        <v>0</v>
      </c>
    </row>
    <row r="3255">
      <c r="A3255" t="n">
        <v>201702</v>
      </c>
      <c r="B3255" t="n">
        <v>33</v>
      </c>
      <c r="C3255" t="inlineStr">
        <is>
          <t>POS</t>
        </is>
      </c>
      <c r="D3255" t="inlineStr">
        <is>
          <t>Hà Lan</t>
        </is>
      </c>
      <c r="E3255" t="inlineStr">
        <is>
          <t>Nhạc, phim, sách nói</t>
        </is>
      </c>
      <c r="F3255" t="n">
        <v>1059.95</v>
      </c>
      <c r="G3255" t="n">
        <v>0</v>
      </c>
    </row>
    <row r="3256">
      <c r="A3256" t="n">
        <v>201702</v>
      </c>
      <c r="B3256" t="n">
        <v>34</v>
      </c>
      <c r="C3256" t="inlineStr">
        <is>
          <t>POS</t>
        </is>
      </c>
      <c r="D3256" t="inlineStr">
        <is>
          <t>Hà Lan</t>
        </is>
      </c>
      <c r="E3256" t="inlineStr">
        <is>
          <t>Âm thanh</t>
        </is>
      </c>
      <c r="F3256" t="n">
        <v>589.65</v>
      </c>
      <c r="G3256" t="n">
        <v>0</v>
      </c>
    </row>
    <row r="3257">
      <c r="A3257" t="n">
        <v>201702</v>
      </c>
      <c r="B3257" t="n">
        <v>34</v>
      </c>
      <c r="C3257" t="inlineStr">
        <is>
          <t>POS</t>
        </is>
      </c>
      <c r="D3257" t="inlineStr">
        <is>
          <t>Hà Lan</t>
        </is>
      </c>
      <c r="E3257" t="inlineStr">
        <is>
          <t>Máy ảnh</t>
        </is>
      </c>
      <c r="F3257" t="n">
        <v>13973.4</v>
      </c>
      <c r="G3257" t="n">
        <v>0</v>
      </c>
    </row>
    <row r="3258">
      <c r="A3258" t="n">
        <v>201702</v>
      </c>
      <c r="B3258" t="n">
        <v>34</v>
      </c>
      <c r="C3258" t="inlineStr">
        <is>
          <t>POS</t>
        </is>
      </c>
      <c r="D3258" t="inlineStr">
        <is>
          <t>Hà Lan</t>
        </is>
      </c>
      <c r="E3258" t="inlineStr">
        <is>
          <t>Máy tính</t>
        </is>
      </c>
      <c r="F3258" t="n">
        <v>439.9</v>
      </c>
      <c r="G3258" t="n">
        <v>0</v>
      </c>
    </row>
    <row r="3259">
      <c r="A3259" t="n">
        <v>201702</v>
      </c>
      <c r="B3259" t="n">
        <v>34</v>
      </c>
      <c r="C3259" t="inlineStr">
        <is>
          <t>POS</t>
        </is>
      </c>
      <c r="D3259" t="inlineStr">
        <is>
          <t>Hà Lan</t>
        </is>
      </c>
      <c r="E3259" t="inlineStr">
        <is>
          <t>TV &amp; Video</t>
        </is>
      </c>
      <c r="F3259" t="n">
        <v>2199.98</v>
      </c>
      <c r="G3259" t="n">
        <v>0</v>
      </c>
    </row>
    <row r="3260">
      <c r="A3260" t="n">
        <v>201702</v>
      </c>
      <c r="B3260" t="n">
        <v>36</v>
      </c>
      <c r="C3260" t="inlineStr">
        <is>
          <t>POS</t>
        </is>
      </c>
      <c r="D3260" t="inlineStr">
        <is>
          <t>Anh</t>
        </is>
      </c>
      <c r="E3260" t="inlineStr">
        <is>
          <t>Âm thanh</t>
        </is>
      </c>
      <c r="F3260" t="n">
        <v>1695.69</v>
      </c>
      <c r="G3260" t="n">
        <v>0</v>
      </c>
    </row>
    <row r="3261">
      <c r="A3261" t="n">
        <v>201702</v>
      </c>
      <c r="B3261" t="n">
        <v>36</v>
      </c>
      <c r="C3261" t="inlineStr">
        <is>
          <t>POS</t>
        </is>
      </c>
      <c r="D3261" t="inlineStr">
        <is>
          <t>Anh</t>
        </is>
      </c>
      <c r="E3261" t="inlineStr">
        <is>
          <t>Máy ảnh</t>
        </is>
      </c>
      <c r="F3261" t="n">
        <v>14.99</v>
      </c>
      <c r="G3261" t="n">
        <v>0</v>
      </c>
    </row>
    <row r="3262">
      <c r="A3262" t="n">
        <v>201702</v>
      </c>
      <c r="B3262" t="n">
        <v>36</v>
      </c>
      <c r="C3262" t="inlineStr">
        <is>
          <t>POS</t>
        </is>
      </c>
      <c r="D3262" t="inlineStr">
        <is>
          <t>Anh</t>
        </is>
      </c>
      <c r="E3262" t="inlineStr">
        <is>
          <t>Điện thoại</t>
        </is>
      </c>
      <c r="F3262" t="n">
        <v>62</v>
      </c>
      <c r="G3262" t="n">
        <v>2.94</v>
      </c>
    </row>
    <row r="3263">
      <c r="A3263" t="n">
        <v>201702</v>
      </c>
      <c r="B3263" t="n">
        <v>36</v>
      </c>
      <c r="C3263" t="inlineStr">
        <is>
          <t>POS</t>
        </is>
      </c>
      <c r="D3263" t="inlineStr">
        <is>
          <t>Anh</t>
        </is>
      </c>
      <c r="E3263" t="inlineStr">
        <is>
          <t>Máy tính</t>
        </is>
      </c>
      <c r="F3263" t="n">
        <v>1703.9</v>
      </c>
      <c r="G3263" t="n">
        <v>0</v>
      </c>
    </row>
    <row r="3264">
      <c r="A3264" t="n">
        <v>201702</v>
      </c>
      <c r="B3264" t="n">
        <v>36</v>
      </c>
      <c r="C3264" t="inlineStr">
        <is>
          <t>POS</t>
        </is>
      </c>
      <c r="D3264" t="inlineStr">
        <is>
          <t>Anh</t>
        </is>
      </c>
      <c r="E3264" t="inlineStr">
        <is>
          <t>Game &amp; Đồ chơi</t>
        </is>
      </c>
      <c r="F3264" t="n">
        <v>70.13</v>
      </c>
      <c r="G3264" t="n">
        <v>0</v>
      </c>
    </row>
    <row r="3265">
      <c r="A3265" t="n">
        <v>201702</v>
      </c>
      <c r="B3265" t="n">
        <v>36</v>
      </c>
      <c r="C3265" t="inlineStr">
        <is>
          <t>POS</t>
        </is>
      </c>
      <c r="D3265" t="inlineStr">
        <is>
          <t>Anh</t>
        </is>
      </c>
      <c r="E3265" t="inlineStr">
        <is>
          <t>Gia dụng</t>
        </is>
      </c>
      <c r="F3265" t="n">
        <v>8366.77</v>
      </c>
      <c r="G3265" t="n">
        <v>0</v>
      </c>
    </row>
    <row r="3266">
      <c r="A3266" t="n">
        <v>201702</v>
      </c>
      <c r="B3266" t="n">
        <v>37</v>
      </c>
      <c r="C3266" t="inlineStr">
        <is>
          <t>POS</t>
        </is>
      </c>
      <c r="D3266" t="inlineStr">
        <is>
          <t>Anh</t>
        </is>
      </c>
      <c r="E3266" t="inlineStr">
        <is>
          <t>Âm thanh</t>
        </is>
      </c>
      <c r="F3266" t="n">
        <v>362</v>
      </c>
      <c r="G3266" t="n">
        <v>0</v>
      </c>
    </row>
    <row r="3267">
      <c r="A3267" t="n">
        <v>201702</v>
      </c>
      <c r="B3267" t="n">
        <v>37</v>
      </c>
      <c r="C3267" t="inlineStr">
        <is>
          <t>POS</t>
        </is>
      </c>
      <c r="D3267" t="inlineStr">
        <is>
          <t>Anh</t>
        </is>
      </c>
      <c r="E3267" t="inlineStr">
        <is>
          <t>Máy ảnh</t>
        </is>
      </c>
      <c r="F3267" t="n">
        <v>5003.86</v>
      </c>
      <c r="G3267" t="n">
        <v>0</v>
      </c>
    </row>
    <row r="3268">
      <c r="A3268" t="n">
        <v>201702</v>
      </c>
      <c r="B3268" t="n">
        <v>37</v>
      </c>
      <c r="C3268" t="inlineStr">
        <is>
          <t>POS</t>
        </is>
      </c>
      <c r="D3268" t="inlineStr">
        <is>
          <t>Anh</t>
        </is>
      </c>
      <c r="E3268" t="inlineStr">
        <is>
          <t>Điện thoại</t>
        </is>
      </c>
      <c r="F3268" t="n">
        <v>79.41</v>
      </c>
      <c r="G3268" t="n">
        <v>0</v>
      </c>
    </row>
    <row r="3269">
      <c r="A3269" t="n">
        <v>201702</v>
      </c>
      <c r="B3269" t="n">
        <v>37</v>
      </c>
      <c r="C3269" t="inlineStr">
        <is>
          <t>POS</t>
        </is>
      </c>
      <c r="D3269" t="inlineStr">
        <is>
          <t>Anh</t>
        </is>
      </c>
      <c r="E3269" t="inlineStr">
        <is>
          <t>Máy tính</t>
        </is>
      </c>
      <c r="F3269" t="n">
        <v>8728</v>
      </c>
      <c r="G3269" t="n">
        <v>0</v>
      </c>
    </row>
    <row r="3270">
      <c r="A3270" t="n">
        <v>201702</v>
      </c>
      <c r="B3270" t="n">
        <v>37</v>
      </c>
      <c r="C3270" t="inlineStr">
        <is>
          <t>POS</t>
        </is>
      </c>
      <c r="D3270" t="inlineStr">
        <is>
          <t>Anh</t>
        </is>
      </c>
      <c r="E3270" t="inlineStr">
        <is>
          <t>Game &amp; Đồ chơi</t>
        </is>
      </c>
      <c r="F3270" t="n">
        <v>59.99</v>
      </c>
      <c r="G3270" t="n">
        <v>0</v>
      </c>
    </row>
    <row r="3271">
      <c r="A3271" t="n">
        <v>201702</v>
      </c>
      <c r="B3271" t="n">
        <v>37</v>
      </c>
      <c r="C3271" t="inlineStr">
        <is>
          <t>POS</t>
        </is>
      </c>
      <c r="D3271" t="inlineStr">
        <is>
          <t>Anh</t>
        </is>
      </c>
      <c r="E3271" t="inlineStr">
        <is>
          <t>Gia dụng</t>
        </is>
      </c>
      <c r="F3271" t="n">
        <v>760.9299999999999</v>
      </c>
      <c r="G3271" t="n">
        <v>0</v>
      </c>
    </row>
    <row r="3272">
      <c r="A3272" t="n">
        <v>201702</v>
      </c>
      <c r="B3272" t="n">
        <v>37</v>
      </c>
      <c r="C3272" t="inlineStr">
        <is>
          <t>POS</t>
        </is>
      </c>
      <c r="D3272" t="inlineStr">
        <is>
          <t>Anh</t>
        </is>
      </c>
      <c r="E3272" t="inlineStr">
        <is>
          <t>Nhạc, phim, sách nói</t>
        </is>
      </c>
      <c r="F3272" t="n">
        <v>1449.66</v>
      </c>
      <c r="G3272" t="n">
        <v>0</v>
      </c>
    </row>
    <row r="3273">
      <c r="A3273" t="n">
        <v>201702</v>
      </c>
      <c r="B3273" t="n">
        <v>37</v>
      </c>
      <c r="C3273" t="inlineStr">
        <is>
          <t>POS</t>
        </is>
      </c>
      <c r="D3273" t="inlineStr">
        <is>
          <t>Anh</t>
        </is>
      </c>
      <c r="E3273" t="inlineStr">
        <is>
          <t>TV &amp; Video</t>
        </is>
      </c>
      <c r="F3273" t="n">
        <v>4905.9</v>
      </c>
      <c r="G3273" t="n">
        <v>0</v>
      </c>
    </row>
    <row r="3274">
      <c r="A3274" t="n">
        <v>201702</v>
      </c>
      <c r="B3274" t="n">
        <v>38</v>
      </c>
      <c r="C3274" t="inlineStr">
        <is>
          <t>POS</t>
        </is>
      </c>
      <c r="D3274" t="inlineStr">
        <is>
          <t>Anh</t>
        </is>
      </c>
      <c r="E3274" t="inlineStr">
        <is>
          <t>Âm thanh</t>
        </is>
      </c>
      <c r="F3274" t="n">
        <v>1605.86</v>
      </c>
      <c r="G3274" t="n">
        <v>0</v>
      </c>
    </row>
    <row r="3275">
      <c r="A3275" t="n">
        <v>201702</v>
      </c>
      <c r="B3275" t="n">
        <v>38</v>
      </c>
      <c r="C3275" t="inlineStr">
        <is>
          <t>POS</t>
        </is>
      </c>
      <c r="D3275" t="inlineStr">
        <is>
          <t>Anh</t>
        </is>
      </c>
      <c r="E3275" t="inlineStr">
        <is>
          <t>Điện thoại</t>
        </is>
      </c>
      <c r="F3275" t="n">
        <v>620</v>
      </c>
      <c r="G3275" t="n">
        <v>0</v>
      </c>
    </row>
    <row r="3276">
      <c r="A3276" t="n">
        <v>201702</v>
      </c>
      <c r="B3276" t="n">
        <v>38</v>
      </c>
      <c r="C3276" t="inlineStr">
        <is>
          <t>POS</t>
        </is>
      </c>
      <c r="D3276" t="inlineStr">
        <is>
          <t>Anh</t>
        </is>
      </c>
      <c r="E3276" t="inlineStr">
        <is>
          <t>Máy tính</t>
        </is>
      </c>
      <c r="F3276" t="n">
        <v>2952</v>
      </c>
      <c r="G3276" t="n">
        <v>0</v>
      </c>
    </row>
    <row r="3277">
      <c r="A3277" t="n">
        <v>201702</v>
      </c>
      <c r="B3277" t="n">
        <v>38</v>
      </c>
      <c r="C3277" t="inlineStr">
        <is>
          <t>POS</t>
        </is>
      </c>
      <c r="D3277" t="inlineStr">
        <is>
          <t>Anh</t>
        </is>
      </c>
      <c r="E3277" t="inlineStr">
        <is>
          <t>Game &amp; Đồ chơi</t>
        </is>
      </c>
      <c r="F3277" t="n">
        <v>215</v>
      </c>
      <c r="G3277" t="n">
        <v>0</v>
      </c>
    </row>
    <row r="3278">
      <c r="A3278" t="n">
        <v>201702</v>
      </c>
      <c r="B3278" t="n">
        <v>38</v>
      </c>
      <c r="C3278" t="inlineStr">
        <is>
          <t>POS</t>
        </is>
      </c>
      <c r="D3278" t="inlineStr">
        <is>
          <t>Anh</t>
        </is>
      </c>
      <c r="E3278" t="inlineStr">
        <is>
          <t>Gia dụng</t>
        </is>
      </c>
      <c r="F3278" t="n">
        <v>199.98</v>
      </c>
      <c r="G3278" t="n">
        <v>0</v>
      </c>
    </row>
    <row r="3279">
      <c r="A3279" t="n">
        <v>201702</v>
      </c>
      <c r="B3279" t="n">
        <v>38</v>
      </c>
      <c r="C3279" t="inlineStr">
        <is>
          <t>POS</t>
        </is>
      </c>
      <c r="D3279" t="inlineStr">
        <is>
          <t>Anh</t>
        </is>
      </c>
      <c r="E3279" t="inlineStr">
        <is>
          <t>Nhạc, phim, sách nói</t>
        </is>
      </c>
      <c r="F3279" t="n">
        <v>68.98</v>
      </c>
      <c r="G3279" t="n">
        <v>0</v>
      </c>
    </row>
    <row r="3280">
      <c r="A3280" t="n">
        <v>201702</v>
      </c>
      <c r="B3280" t="n">
        <v>38</v>
      </c>
      <c r="C3280" t="inlineStr">
        <is>
          <t>POS</t>
        </is>
      </c>
      <c r="D3280" t="inlineStr">
        <is>
          <t>Anh</t>
        </is>
      </c>
      <c r="E3280" t="inlineStr">
        <is>
          <t>TV &amp; Video</t>
        </is>
      </c>
      <c r="F3280" t="n">
        <v>1476</v>
      </c>
      <c r="G3280" t="n">
        <v>0</v>
      </c>
    </row>
    <row r="3281">
      <c r="A3281" t="n">
        <v>201702</v>
      </c>
      <c r="B3281" t="n">
        <v>39</v>
      </c>
      <c r="C3281" t="inlineStr">
        <is>
          <t>POS</t>
        </is>
      </c>
      <c r="D3281" t="inlineStr">
        <is>
          <t>Anh</t>
        </is>
      </c>
      <c r="E3281" t="inlineStr">
        <is>
          <t>Máy ảnh</t>
        </is>
      </c>
      <c r="F3281" t="n">
        <v>588</v>
      </c>
      <c r="G3281" t="n">
        <v>0</v>
      </c>
    </row>
    <row r="3282">
      <c r="A3282" t="n">
        <v>201702</v>
      </c>
      <c r="B3282" t="n">
        <v>39</v>
      </c>
      <c r="C3282" t="inlineStr">
        <is>
          <t>POS</t>
        </is>
      </c>
      <c r="D3282" t="inlineStr">
        <is>
          <t>Anh</t>
        </is>
      </c>
      <c r="E3282" t="inlineStr">
        <is>
          <t>Điện thoại</t>
        </is>
      </c>
      <c r="F3282" t="n">
        <v>428.99</v>
      </c>
      <c r="G3282" t="n">
        <v>0</v>
      </c>
    </row>
    <row r="3283">
      <c r="A3283" t="n">
        <v>201702</v>
      </c>
      <c r="B3283" t="n">
        <v>39</v>
      </c>
      <c r="C3283" t="inlineStr">
        <is>
          <t>POS</t>
        </is>
      </c>
      <c r="D3283" t="inlineStr">
        <is>
          <t>Anh</t>
        </is>
      </c>
      <c r="E3283" t="inlineStr">
        <is>
          <t>Máy tính</t>
        </is>
      </c>
      <c r="F3283" t="n">
        <v>2202.65</v>
      </c>
      <c r="G3283" t="n">
        <v>0</v>
      </c>
    </row>
    <row r="3284">
      <c r="A3284" t="n">
        <v>201702</v>
      </c>
      <c r="B3284" t="n">
        <v>39</v>
      </c>
      <c r="C3284" t="inlineStr">
        <is>
          <t>POS</t>
        </is>
      </c>
      <c r="D3284" t="inlineStr">
        <is>
          <t>Anh</t>
        </is>
      </c>
      <c r="E3284" t="inlineStr">
        <is>
          <t>Gia dụng</t>
        </is>
      </c>
      <c r="F3284" t="n">
        <v>4113.87</v>
      </c>
      <c r="G3284" t="n">
        <v>0</v>
      </c>
    </row>
    <row r="3285">
      <c r="A3285" t="n">
        <v>201702</v>
      </c>
      <c r="B3285" t="n">
        <v>39</v>
      </c>
      <c r="C3285" t="inlineStr">
        <is>
          <t>POS</t>
        </is>
      </c>
      <c r="D3285" t="inlineStr">
        <is>
          <t>Anh</t>
        </is>
      </c>
      <c r="E3285" t="inlineStr">
        <is>
          <t>Nhạc, phim, sách nói</t>
        </is>
      </c>
      <c r="F3285" t="n">
        <v>57.99</v>
      </c>
      <c r="G3285" t="n">
        <v>0</v>
      </c>
    </row>
    <row r="3286">
      <c r="A3286" t="n">
        <v>201702</v>
      </c>
      <c r="B3286" t="n">
        <v>39</v>
      </c>
      <c r="C3286" t="inlineStr">
        <is>
          <t>POS</t>
        </is>
      </c>
      <c r="D3286" t="inlineStr">
        <is>
          <t>Anh</t>
        </is>
      </c>
      <c r="E3286" t="inlineStr">
        <is>
          <t>TV &amp; Video</t>
        </is>
      </c>
      <c r="F3286" t="n">
        <v>3592.2</v>
      </c>
      <c r="G3286" t="n">
        <v>0</v>
      </c>
    </row>
    <row r="3287">
      <c r="A3287" t="n">
        <v>201702</v>
      </c>
      <c r="B3287" t="n">
        <v>40</v>
      </c>
      <c r="C3287" t="inlineStr">
        <is>
          <t>POS</t>
        </is>
      </c>
      <c r="D3287" t="inlineStr">
        <is>
          <t>Anh</t>
        </is>
      </c>
      <c r="E3287" t="inlineStr">
        <is>
          <t>Âm thanh</t>
        </is>
      </c>
      <c r="F3287" t="n">
        <v>268</v>
      </c>
      <c r="G3287" t="n">
        <v>64.03</v>
      </c>
    </row>
    <row r="3288">
      <c r="A3288" t="n">
        <v>201702</v>
      </c>
      <c r="B3288" t="n">
        <v>40</v>
      </c>
      <c r="C3288" t="inlineStr">
        <is>
          <t>POS</t>
        </is>
      </c>
      <c r="D3288" t="inlineStr">
        <is>
          <t>Anh</t>
        </is>
      </c>
      <c r="E3288" t="inlineStr">
        <is>
          <t>Máy ảnh</t>
        </is>
      </c>
      <c r="F3288" t="n">
        <v>2463.4</v>
      </c>
      <c r="G3288" t="n">
        <v>0</v>
      </c>
    </row>
    <row r="3289">
      <c r="A3289" t="n">
        <v>201702</v>
      </c>
      <c r="B3289" t="n">
        <v>40</v>
      </c>
      <c r="C3289" t="inlineStr">
        <is>
          <t>POS</t>
        </is>
      </c>
      <c r="D3289" t="inlineStr">
        <is>
          <t>Anh</t>
        </is>
      </c>
      <c r="E3289" t="inlineStr">
        <is>
          <t>Điện thoại</t>
        </is>
      </c>
      <c r="F3289" t="n">
        <v>2501.99</v>
      </c>
      <c r="G3289" t="n">
        <v>0</v>
      </c>
    </row>
    <row r="3290">
      <c r="A3290" t="n">
        <v>201702</v>
      </c>
      <c r="B3290" t="n">
        <v>40</v>
      </c>
      <c r="C3290" t="inlineStr">
        <is>
          <t>POS</t>
        </is>
      </c>
      <c r="D3290" t="inlineStr">
        <is>
          <t>Anh</t>
        </is>
      </c>
      <c r="E3290" t="inlineStr">
        <is>
          <t>Máy tính</t>
        </is>
      </c>
      <c r="F3290" t="n">
        <v>8779.25</v>
      </c>
      <c r="G3290" t="n">
        <v>0</v>
      </c>
    </row>
    <row r="3291">
      <c r="A3291" t="n">
        <v>201702</v>
      </c>
      <c r="B3291" t="n">
        <v>40</v>
      </c>
      <c r="C3291" t="inlineStr">
        <is>
          <t>POS</t>
        </is>
      </c>
      <c r="D3291" t="inlineStr">
        <is>
          <t>Anh</t>
        </is>
      </c>
      <c r="E3291" t="inlineStr">
        <is>
          <t>Game &amp; Đồ chơi</t>
        </is>
      </c>
      <c r="F3291" t="n">
        <v>64</v>
      </c>
      <c r="G3291" t="n">
        <v>0</v>
      </c>
    </row>
    <row r="3292">
      <c r="A3292" t="n">
        <v>201702</v>
      </c>
      <c r="B3292" t="n">
        <v>40</v>
      </c>
      <c r="C3292" t="inlineStr">
        <is>
          <t>POS</t>
        </is>
      </c>
      <c r="D3292" t="inlineStr">
        <is>
          <t>Anh</t>
        </is>
      </c>
      <c r="E3292" t="inlineStr">
        <is>
          <t>Gia dụng</t>
        </is>
      </c>
      <c r="F3292" t="n">
        <v>5726.96</v>
      </c>
      <c r="G3292" t="n">
        <v>0</v>
      </c>
    </row>
    <row r="3293">
      <c r="A3293" t="n">
        <v>201702</v>
      </c>
      <c r="B3293" t="n">
        <v>40</v>
      </c>
      <c r="C3293" t="inlineStr">
        <is>
          <t>POS</t>
        </is>
      </c>
      <c r="D3293" t="inlineStr">
        <is>
          <t>Anh</t>
        </is>
      </c>
      <c r="E3293" t="inlineStr">
        <is>
          <t>Nhạc, phim, sách nói</t>
        </is>
      </c>
      <c r="F3293" t="n">
        <v>2949.76</v>
      </c>
      <c r="G3293" t="n">
        <v>333.87</v>
      </c>
    </row>
    <row r="3294">
      <c r="A3294" t="n">
        <v>201702</v>
      </c>
      <c r="B3294" t="n">
        <v>41</v>
      </c>
      <c r="C3294" t="inlineStr">
        <is>
          <t>POS</t>
        </is>
      </c>
      <c r="D3294" t="inlineStr">
        <is>
          <t>Anh</t>
        </is>
      </c>
      <c r="E3294" t="inlineStr">
        <is>
          <t>Âm thanh</t>
        </is>
      </c>
      <c r="F3294" t="n">
        <v>231.21</v>
      </c>
      <c r="G3294" t="n">
        <v>0</v>
      </c>
    </row>
    <row r="3295">
      <c r="A3295" t="n">
        <v>201702</v>
      </c>
      <c r="B3295" t="n">
        <v>41</v>
      </c>
      <c r="C3295" t="inlineStr">
        <is>
          <t>POS</t>
        </is>
      </c>
      <c r="D3295" t="inlineStr">
        <is>
          <t>Anh</t>
        </is>
      </c>
      <c r="E3295" t="inlineStr">
        <is>
          <t>Máy ảnh</t>
        </is>
      </c>
      <c r="F3295" t="n">
        <v>3996</v>
      </c>
      <c r="G3295" t="n">
        <v>0</v>
      </c>
    </row>
    <row r="3296">
      <c r="A3296" t="n">
        <v>201702</v>
      </c>
      <c r="B3296" t="n">
        <v>41</v>
      </c>
      <c r="C3296" t="inlineStr">
        <is>
          <t>POS</t>
        </is>
      </c>
      <c r="D3296" t="inlineStr">
        <is>
          <t>Anh</t>
        </is>
      </c>
      <c r="E3296" t="inlineStr">
        <is>
          <t>Điện thoại</t>
        </is>
      </c>
      <c r="F3296" t="n">
        <v>1340</v>
      </c>
      <c r="G3296" t="n">
        <v>0</v>
      </c>
    </row>
    <row r="3297">
      <c r="A3297" t="n">
        <v>201702</v>
      </c>
      <c r="B3297" t="n">
        <v>41</v>
      </c>
      <c r="C3297" t="inlineStr">
        <is>
          <t>POS</t>
        </is>
      </c>
      <c r="D3297" t="inlineStr">
        <is>
          <t>Anh</t>
        </is>
      </c>
      <c r="E3297" t="inlineStr">
        <is>
          <t>Máy tính</t>
        </is>
      </c>
      <c r="F3297" t="n">
        <v>5514</v>
      </c>
      <c r="G3297" t="n">
        <v>0</v>
      </c>
    </row>
    <row r="3298">
      <c r="A3298" t="n">
        <v>201702</v>
      </c>
      <c r="B3298" t="n">
        <v>41</v>
      </c>
      <c r="C3298" t="inlineStr">
        <is>
          <t>POS</t>
        </is>
      </c>
      <c r="D3298" t="inlineStr">
        <is>
          <t>Anh</t>
        </is>
      </c>
      <c r="E3298" t="inlineStr">
        <is>
          <t>Game &amp; Đồ chơi</t>
        </is>
      </c>
      <c r="F3298" t="n">
        <v>0</v>
      </c>
      <c r="G3298" t="n">
        <v>34.95</v>
      </c>
    </row>
    <row r="3299">
      <c r="A3299" t="n">
        <v>201702</v>
      </c>
      <c r="B3299" t="n">
        <v>41</v>
      </c>
      <c r="C3299" t="inlineStr">
        <is>
          <t>POS</t>
        </is>
      </c>
      <c r="D3299" t="inlineStr">
        <is>
          <t>Anh</t>
        </is>
      </c>
      <c r="E3299" t="inlineStr">
        <is>
          <t>Gia dụng</t>
        </is>
      </c>
      <c r="F3299" t="n">
        <v>4435</v>
      </c>
      <c r="G3299" t="n">
        <v>0</v>
      </c>
    </row>
    <row r="3300">
      <c r="A3300" t="n">
        <v>201702</v>
      </c>
      <c r="B3300" t="n">
        <v>41</v>
      </c>
      <c r="C3300" t="inlineStr">
        <is>
          <t>POS</t>
        </is>
      </c>
      <c r="D3300" t="inlineStr">
        <is>
          <t>Anh</t>
        </is>
      </c>
      <c r="E3300" t="inlineStr">
        <is>
          <t>Nhạc, phim, sách nói</t>
        </is>
      </c>
      <c r="F3300" t="n">
        <v>1495.73</v>
      </c>
      <c r="G3300" t="n">
        <v>0</v>
      </c>
    </row>
    <row r="3301">
      <c r="A3301" t="n">
        <v>201702</v>
      </c>
      <c r="B3301" t="n">
        <v>42</v>
      </c>
      <c r="C3301" t="inlineStr">
        <is>
          <t>POS</t>
        </is>
      </c>
      <c r="D3301" t="inlineStr">
        <is>
          <t>Anh</t>
        </is>
      </c>
      <c r="E3301" t="inlineStr">
        <is>
          <t>Âm thanh</t>
        </is>
      </c>
      <c r="F3301" t="n">
        <v>2599.25</v>
      </c>
      <c r="G3301" t="n">
        <v>0</v>
      </c>
    </row>
    <row r="3302">
      <c r="A3302" t="n">
        <v>201702</v>
      </c>
      <c r="B3302" t="n">
        <v>42</v>
      </c>
      <c r="C3302" t="inlineStr">
        <is>
          <t>POS</t>
        </is>
      </c>
      <c r="D3302" t="inlineStr">
        <is>
          <t>Anh</t>
        </is>
      </c>
      <c r="E3302" t="inlineStr">
        <is>
          <t>Điện thoại</t>
        </is>
      </c>
      <c r="F3302" t="n">
        <v>2581</v>
      </c>
      <c r="G3302" t="n">
        <v>230</v>
      </c>
    </row>
    <row r="3303">
      <c r="A3303" t="n">
        <v>201702</v>
      </c>
      <c r="B3303" t="n">
        <v>42</v>
      </c>
      <c r="C3303" t="inlineStr">
        <is>
          <t>POS</t>
        </is>
      </c>
      <c r="D3303" t="inlineStr">
        <is>
          <t>Anh</t>
        </is>
      </c>
      <c r="E3303" t="inlineStr">
        <is>
          <t>Máy tính</t>
        </is>
      </c>
      <c r="F3303" t="n">
        <v>1597.65</v>
      </c>
      <c r="G3303" t="n">
        <v>158</v>
      </c>
    </row>
    <row r="3304">
      <c r="A3304" t="n">
        <v>201702</v>
      </c>
      <c r="B3304" t="n">
        <v>42</v>
      </c>
      <c r="C3304" t="inlineStr">
        <is>
          <t>POS</t>
        </is>
      </c>
      <c r="D3304" t="inlineStr">
        <is>
          <t>Anh</t>
        </is>
      </c>
      <c r="E3304" t="inlineStr">
        <is>
          <t>Game &amp; Đồ chơi</t>
        </is>
      </c>
      <c r="F3304" t="n">
        <v>70.13</v>
      </c>
      <c r="G3304" t="n">
        <v>0</v>
      </c>
    </row>
    <row r="3305">
      <c r="A3305" t="n">
        <v>201702</v>
      </c>
      <c r="B3305" t="n">
        <v>42</v>
      </c>
      <c r="C3305" t="inlineStr">
        <is>
          <t>POS</t>
        </is>
      </c>
      <c r="D3305" t="inlineStr">
        <is>
          <t>Anh</t>
        </is>
      </c>
      <c r="E3305" t="inlineStr">
        <is>
          <t>Gia dụng</t>
        </is>
      </c>
      <c r="F3305" t="n">
        <v>3199.99</v>
      </c>
      <c r="G3305" t="n">
        <v>0</v>
      </c>
    </row>
    <row r="3306">
      <c r="A3306" t="n">
        <v>201702</v>
      </c>
      <c r="B3306" t="n">
        <v>42</v>
      </c>
      <c r="C3306" t="inlineStr">
        <is>
          <t>POS</t>
        </is>
      </c>
      <c r="D3306" t="inlineStr">
        <is>
          <t>Anh</t>
        </is>
      </c>
      <c r="E3306" t="inlineStr">
        <is>
          <t>Nhạc, phim, sách nói</t>
        </is>
      </c>
      <c r="F3306" t="n">
        <v>842.9400000000001</v>
      </c>
      <c r="G3306" t="n">
        <v>113.98</v>
      </c>
    </row>
    <row r="3307">
      <c r="A3307" t="n">
        <v>201702</v>
      </c>
      <c r="B3307" t="n">
        <v>42</v>
      </c>
      <c r="C3307" t="inlineStr">
        <is>
          <t>POS</t>
        </is>
      </c>
      <c r="D3307" t="inlineStr">
        <is>
          <t>Anh</t>
        </is>
      </c>
      <c r="E3307" t="inlineStr">
        <is>
          <t>TV &amp; Video</t>
        </is>
      </c>
      <c r="F3307" t="n">
        <v>3841.71</v>
      </c>
      <c r="G3307" t="n">
        <v>3289.79</v>
      </c>
    </row>
    <row r="3308">
      <c r="A3308" t="n">
        <v>201702</v>
      </c>
      <c r="B3308" t="n">
        <v>43</v>
      </c>
      <c r="C3308" t="inlineStr">
        <is>
          <t>POS</t>
        </is>
      </c>
      <c r="D3308" t="inlineStr">
        <is>
          <t>Mỹ</t>
        </is>
      </c>
      <c r="E3308" t="inlineStr">
        <is>
          <t>Âm thanh</t>
        </is>
      </c>
      <c r="F3308" t="n">
        <v>637.75</v>
      </c>
      <c r="G3308" t="n">
        <v>0</v>
      </c>
    </row>
    <row r="3309">
      <c r="A3309" t="n">
        <v>201702</v>
      </c>
      <c r="B3309" t="n">
        <v>43</v>
      </c>
      <c r="C3309" t="inlineStr">
        <is>
          <t>POS</t>
        </is>
      </c>
      <c r="D3309" t="inlineStr">
        <is>
          <t>Mỹ</t>
        </is>
      </c>
      <c r="E3309" t="inlineStr">
        <is>
          <t>Máy ảnh</t>
        </is>
      </c>
      <c r="F3309" t="n">
        <v>25</v>
      </c>
      <c r="G3309" t="n">
        <v>0</v>
      </c>
    </row>
    <row r="3310">
      <c r="A3310" t="n">
        <v>201702</v>
      </c>
      <c r="B3310" t="n">
        <v>43</v>
      </c>
      <c r="C3310" t="inlineStr">
        <is>
          <t>POS</t>
        </is>
      </c>
      <c r="D3310" t="inlineStr">
        <is>
          <t>Mỹ</t>
        </is>
      </c>
      <c r="E3310" t="inlineStr">
        <is>
          <t>Điện thoại</t>
        </is>
      </c>
      <c r="F3310" t="n">
        <v>6.7</v>
      </c>
      <c r="G3310" t="n">
        <v>0</v>
      </c>
    </row>
    <row r="3311">
      <c r="A3311" t="n">
        <v>201702</v>
      </c>
      <c r="B3311" t="n">
        <v>43</v>
      </c>
      <c r="C3311" t="inlineStr">
        <is>
          <t>POS</t>
        </is>
      </c>
      <c r="D3311" t="inlineStr">
        <is>
          <t>Mỹ</t>
        </is>
      </c>
      <c r="E3311" t="inlineStr">
        <is>
          <t>Máy tính</t>
        </is>
      </c>
      <c r="F3311" t="n">
        <v>7011</v>
      </c>
      <c r="G3311" t="n">
        <v>0</v>
      </c>
    </row>
    <row r="3312">
      <c r="A3312" t="n">
        <v>201702</v>
      </c>
      <c r="B3312" t="n">
        <v>43</v>
      </c>
      <c r="C3312" t="inlineStr">
        <is>
          <t>POS</t>
        </is>
      </c>
      <c r="D3312" t="inlineStr">
        <is>
          <t>Mỹ</t>
        </is>
      </c>
      <c r="E3312" t="inlineStr">
        <is>
          <t>Game &amp; Đồ chơi</t>
        </is>
      </c>
      <c r="F3312" t="n">
        <v>16.89</v>
      </c>
      <c r="G3312" t="n">
        <v>0</v>
      </c>
    </row>
    <row r="3313">
      <c r="A3313" t="n">
        <v>201702</v>
      </c>
      <c r="B3313" t="n">
        <v>43</v>
      </c>
      <c r="C3313" t="inlineStr">
        <is>
          <t>POS</t>
        </is>
      </c>
      <c r="D3313" t="inlineStr">
        <is>
          <t>Mỹ</t>
        </is>
      </c>
      <c r="E3313" t="inlineStr">
        <is>
          <t>Gia dụng</t>
        </is>
      </c>
      <c r="F3313" t="n">
        <v>7342.84</v>
      </c>
      <c r="G3313" t="n">
        <v>0</v>
      </c>
    </row>
    <row r="3314">
      <c r="A3314" t="n">
        <v>201702</v>
      </c>
      <c r="B3314" t="n">
        <v>43</v>
      </c>
      <c r="C3314" t="inlineStr">
        <is>
          <t>POS</t>
        </is>
      </c>
      <c r="D3314" t="inlineStr">
        <is>
          <t>Mỹ</t>
        </is>
      </c>
      <c r="E3314" t="inlineStr">
        <is>
          <t>Nhạc, phim, sách nói</t>
        </is>
      </c>
      <c r="F3314" t="n">
        <v>2679.63</v>
      </c>
      <c r="G3314" t="n">
        <v>0</v>
      </c>
    </row>
    <row r="3315">
      <c r="A3315" t="n">
        <v>201702</v>
      </c>
      <c r="B3315" t="n">
        <v>43</v>
      </c>
      <c r="C3315" t="inlineStr">
        <is>
          <t>POS</t>
        </is>
      </c>
      <c r="D3315" t="inlineStr">
        <is>
          <t>Mỹ</t>
        </is>
      </c>
      <c r="E3315" t="inlineStr">
        <is>
          <t>TV &amp; Video</t>
        </is>
      </c>
      <c r="F3315" t="n">
        <v>4593</v>
      </c>
      <c r="G3315" t="n">
        <v>0</v>
      </c>
    </row>
    <row r="3316">
      <c r="A3316" t="n">
        <v>201702</v>
      </c>
      <c r="B3316" t="n">
        <v>44</v>
      </c>
      <c r="C3316" t="inlineStr">
        <is>
          <t>POS</t>
        </is>
      </c>
      <c r="D3316" t="inlineStr">
        <is>
          <t>Mỹ</t>
        </is>
      </c>
      <c r="E3316" t="inlineStr">
        <is>
          <t>Điện thoại</t>
        </is>
      </c>
      <c r="F3316" t="n">
        <v>423.87</v>
      </c>
      <c r="G3316" t="n">
        <v>0</v>
      </c>
    </row>
    <row r="3317">
      <c r="A3317" t="n">
        <v>201702</v>
      </c>
      <c r="B3317" t="n">
        <v>44</v>
      </c>
      <c r="C3317" t="inlineStr">
        <is>
          <t>POS</t>
        </is>
      </c>
      <c r="D3317" t="inlineStr">
        <is>
          <t>Mỹ</t>
        </is>
      </c>
      <c r="E3317" t="inlineStr">
        <is>
          <t>Máy tính</t>
        </is>
      </c>
      <c r="F3317" t="n">
        <v>7422</v>
      </c>
      <c r="G3317" t="n">
        <v>0</v>
      </c>
    </row>
    <row r="3318">
      <c r="A3318" t="n">
        <v>201702</v>
      </c>
      <c r="B3318" t="n">
        <v>44</v>
      </c>
      <c r="C3318" t="inlineStr">
        <is>
          <t>POS</t>
        </is>
      </c>
      <c r="D3318" t="inlineStr">
        <is>
          <t>Mỹ</t>
        </is>
      </c>
      <c r="E3318" t="inlineStr">
        <is>
          <t>Gia dụng</t>
        </is>
      </c>
      <c r="F3318" t="n">
        <v>1059.76</v>
      </c>
      <c r="G3318" t="n">
        <v>0</v>
      </c>
    </row>
    <row r="3319">
      <c r="A3319" t="n">
        <v>201702</v>
      </c>
      <c r="B3319" t="n">
        <v>44</v>
      </c>
      <c r="C3319" t="inlineStr">
        <is>
          <t>POS</t>
        </is>
      </c>
      <c r="D3319" t="inlineStr">
        <is>
          <t>Mỹ</t>
        </is>
      </c>
      <c r="E3319" t="inlineStr">
        <is>
          <t>Nhạc, phim, sách nói</t>
        </is>
      </c>
      <c r="F3319" t="n">
        <v>53.97</v>
      </c>
      <c r="G3319" t="n">
        <v>57.88</v>
      </c>
    </row>
    <row r="3320">
      <c r="A3320" t="n">
        <v>201702</v>
      </c>
      <c r="B3320" t="n">
        <v>45</v>
      </c>
      <c r="C3320" t="inlineStr">
        <is>
          <t>POS</t>
        </is>
      </c>
      <c r="D3320" t="inlineStr">
        <is>
          <t>Mỹ</t>
        </is>
      </c>
      <c r="E3320" t="inlineStr">
        <is>
          <t>Âm thanh</t>
        </is>
      </c>
      <c r="F3320" t="n">
        <v>181</v>
      </c>
      <c r="G3320" t="n">
        <v>0</v>
      </c>
    </row>
    <row r="3321">
      <c r="A3321" t="n">
        <v>201702</v>
      </c>
      <c r="B3321" t="n">
        <v>45</v>
      </c>
      <c r="C3321" t="inlineStr">
        <is>
          <t>POS</t>
        </is>
      </c>
      <c r="D3321" t="inlineStr">
        <is>
          <t>Mỹ</t>
        </is>
      </c>
      <c r="E3321" t="inlineStr">
        <is>
          <t>Máy ảnh</t>
        </is>
      </c>
      <c r="F3321" t="n">
        <v>188</v>
      </c>
      <c r="G3321" t="n">
        <v>0</v>
      </c>
    </row>
    <row r="3322">
      <c r="A3322" t="n">
        <v>201702</v>
      </c>
      <c r="B3322" t="n">
        <v>45</v>
      </c>
      <c r="C3322" t="inlineStr">
        <is>
          <t>POS</t>
        </is>
      </c>
      <c r="D3322" t="inlineStr">
        <is>
          <t>Mỹ</t>
        </is>
      </c>
      <c r="E3322" t="inlineStr">
        <is>
          <t>Điện thoại</t>
        </is>
      </c>
      <c r="F3322" t="n">
        <v>1625.98</v>
      </c>
      <c r="G3322" t="n">
        <v>0</v>
      </c>
    </row>
    <row r="3323">
      <c r="A3323" t="n">
        <v>201702</v>
      </c>
      <c r="B3323" t="n">
        <v>45</v>
      </c>
      <c r="C3323" t="inlineStr">
        <is>
          <t>POS</t>
        </is>
      </c>
      <c r="D3323" t="inlineStr">
        <is>
          <t>Mỹ</t>
        </is>
      </c>
      <c r="E3323" t="inlineStr">
        <is>
          <t>Máy tính</t>
        </is>
      </c>
      <c r="F3323" t="n">
        <v>3377.6</v>
      </c>
      <c r="G3323" t="n">
        <v>0</v>
      </c>
    </row>
    <row r="3324">
      <c r="A3324" t="n">
        <v>201702</v>
      </c>
      <c r="B3324" t="n">
        <v>45</v>
      </c>
      <c r="C3324" t="inlineStr">
        <is>
          <t>POS</t>
        </is>
      </c>
      <c r="D3324" t="inlineStr">
        <is>
          <t>Mỹ</t>
        </is>
      </c>
      <c r="E3324" t="inlineStr">
        <is>
          <t>Game &amp; Đồ chơi</t>
        </is>
      </c>
      <c r="F3324" t="n">
        <v>95.95999999999999</v>
      </c>
      <c r="G3324" t="n">
        <v>0</v>
      </c>
    </row>
    <row r="3325">
      <c r="A3325" t="n">
        <v>201702</v>
      </c>
      <c r="B3325" t="n">
        <v>45</v>
      </c>
      <c r="C3325" t="inlineStr">
        <is>
          <t>POS</t>
        </is>
      </c>
      <c r="D3325" t="inlineStr">
        <is>
          <t>Mỹ</t>
        </is>
      </c>
      <c r="E3325" t="inlineStr">
        <is>
          <t>Gia dụng</t>
        </is>
      </c>
      <c r="F3325" t="n">
        <v>1011.48</v>
      </c>
      <c r="G3325" t="n">
        <v>0</v>
      </c>
    </row>
    <row r="3326">
      <c r="A3326" t="n">
        <v>201702</v>
      </c>
      <c r="B3326" t="n">
        <v>45</v>
      </c>
      <c r="C3326" t="inlineStr">
        <is>
          <t>POS</t>
        </is>
      </c>
      <c r="D3326" t="inlineStr">
        <is>
          <t>Mỹ</t>
        </is>
      </c>
      <c r="E3326" t="inlineStr">
        <is>
          <t>Nhạc, phim, sách nói</t>
        </is>
      </c>
      <c r="F3326" t="n">
        <v>155.96</v>
      </c>
      <c r="G3326" t="n">
        <v>12.66</v>
      </c>
    </row>
    <row r="3327">
      <c r="A3327" t="n">
        <v>201702</v>
      </c>
      <c r="B3327" t="n">
        <v>45</v>
      </c>
      <c r="C3327" t="inlineStr">
        <is>
          <t>POS</t>
        </is>
      </c>
      <c r="D3327" t="inlineStr">
        <is>
          <t>Mỹ</t>
        </is>
      </c>
      <c r="E3327" t="inlineStr">
        <is>
          <t>TV &amp; Video</t>
        </is>
      </c>
      <c r="F3327" t="n">
        <v>594</v>
      </c>
      <c r="G3327" t="n">
        <v>0</v>
      </c>
    </row>
    <row r="3328">
      <c r="A3328" t="n">
        <v>201702</v>
      </c>
      <c r="B3328" t="n">
        <v>47</v>
      </c>
      <c r="C3328" t="inlineStr">
        <is>
          <t>POS</t>
        </is>
      </c>
      <c r="D3328" t="inlineStr">
        <is>
          <t>Mỹ</t>
        </is>
      </c>
      <c r="E3328" t="inlineStr">
        <is>
          <t>Âm thanh</t>
        </is>
      </c>
      <c r="F3328" t="n">
        <v>1185.71</v>
      </c>
      <c r="G3328" t="n">
        <v>0</v>
      </c>
    </row>
    <row r="3329">
      <c r="A3329" t="n">
        <v>201702</v>
      </c>
      <c r="B3329" t="n">
        <v>47</v>
      </c>
      <c r="C3329" t="inlineStr">
        <is>
          <t>POS</t>
        </is>
      </c>
      <c r="D3329" t="inlineStr">
        <is>
          <t>Mỹ</t>
        </is>
      </c>
      <c r="E3329" t="inlineStr">
        <is>
          <t>Điện thoại</t>
        </is>
      </c>
      <c r="F3329" t="n">
        <v>512</v>
      </c>
      <c r="G3329" t="n">
        <v>0</v>
      </c>
    </row>
    <row r="3330">
      <c r="A3330" t="n">
        <v>201702</v>
      </c>
      <c r="B3330" t="n">
        <v>47</v>
      </c>
      <c r="C3330" t="inlineStr">
        <is>
          <t>POS</t>
        </is>
      </c>
      <c r="D3330" t="inlineStr">
        <is>
          <t>Mỹ</t>
        </is>
      </c>
      <c r="E3330" t="inlineStr">
        <is>
          <t>Máy tính</t>
        </is>
      </c>
      <c r="F3330" t="n">
        <v>2268.95</v>
      </c>
      <c r="G3330" t="n">
        <v>0</v>
      </c>
    </row>
    <row r="3331">
      <c r="A3331" t="n">
        <v>201702</v>
      </c>
      <c r="B3331" t="n">
        <v>47</v>
      </c>
      <c r="C3331" t="inlineStr">
        <is>
          <t>POS</t>
        </is>
      </c>
      <c r="D3331" t="inlineStr">
        <is>
          <t>Mỹ</t>
        </is>
      </c>
      <c r="E3331" t="inlineStr">
        <is>
          <t>Game &amp; Đồ chơi</t>
        </is>
      </c>
      <c r="F3331" t="n">
        <v>62.93</v>
      </c>
      <c r="G3331" t="n">
        <v>0</v>
      </c>
    </row>
    <row r="3332">
      <c r="A3332" t="n">
        <v>201702</v>
      </c>
      <c r="B3332" t="n">
        <v>47</v>
      </c>
      <c r="C3332" t="inlineStr">
        <is>
          <t>POS</t>
        </is>
      </c>
      <c r="D3332" t="inlineStr">
        <is>
          <t>Mỹ</t>
        </is>
      </c>
      <c r="E3332" t="inlineStr">
        <is>
          <t>Gia dụng</t>
        </is>
      </c>
      <c r="F3332" t="n">
        <v>2137.81</v>
      </c>
      <c r="G3332" t="n">
        <v>0</v>
      </c>
    </row>
    <row r="3333">
      <c r="A3333" t="n">
        <v>201702</v>
      </c>
      <c r="B3333" t="n">
        <v>47</v>
      </c>
      <c r="C3333" t="inlineStr">
        <is>
          <t>POS</t>
        </is>
      </c>
      <c r="D3333" t="inlineStr">
        <is>
          <t>Mỹ</t>
        </is>
      </c>
      <c r="E3333" t="inlineStr">
        <is>
          <t>Nhạc, phim, sách nói</t>
        </is>
      </c>
      <c r="F3333" t="n">
        <v>459.6</v>
      </c>
      <c r="G3333" t="n">
        <v>0</v>
      </c>
    </row>
    <row r="3334">
      <c r="A3334" t="n">
        <v>201702</v>
      </c>
      <c r="B3334" t="n">
        <v>47</v>
      </c>
      <c r="C3334" t="inlineStr">
        <is>
          <t>POS</t>
        </is>
      </c>
      <c r="D3334" t="inlineStr">
        <is>
          <t>Mỹ</t>
        </is>
      </c>
      <c r="E3334" t="inlineStr">
        <is>
          <t>TV &amp; Video</t>
        </is>
      </c>
      <c r="F3334" t="n">
        <v>1527.02</v>
      </c>
      <c r="G3334" t="n">
        <v>0</v>
      </c>
    </row>
    <row r="3335">
      <c r="A3335" t="n">
        <v>201702</v>
      </c>
      <c r="B3335" t="n">
        <v>48</v>
      </c>
      <c r="C3335" t="inlineStr">
        <is>
          <t>POS</t>
        </is>
      </c>
      <c r="D3335" t="inlineStr">
        <is>
          <t>Mỹ</t>
        </is>
      </c>
      <c r="E3335" t="inlineStr">
        <is>
          <t>Âm thanh</t>
        </is>
      </c>
      <c r="F3335" t="n">
        <v>81.09999999999999</v>
      </c>
      <c r="G3335" t="n">
        <v>0</v>
      </c>
    </row>
    <row r="3336">
      <c r="A3336" t="n">
        <v>201702</v>
      </c>
      <c r="B3336" t="n">
        <v>48</v>
      </c>
      <c r="C3336" t="inlineStr">
        <is>
          <t>POS</t>
        </is>
      </c>
      <c r="D3336" t="inlineStr">
        <is>
          <t>Mỹ</t>
        </is>
      </c>
      <c r="E3336" t="inlineStr">
        <is>
          <t>Máy ảnh</t>
        </is>
      </c>
      <c r="F3336" t="n">
        <v>279.96</v>
      </c>
      <c r="G3336" t="n">
        <v>0</v>
      </c>
    </row>
    <row r="3337">
      <c r="A3337" t="n">
        <v>201702</v>
      </c>
      <c r="B3337" t="n">
        <v>48</v>
      </c>
      <c r="C3337" t="inlineStr">
        <is>
          <t>POS</t>
        </is>
      </c>
      <c r="D3337" t="inlineStr">
        <is>
          <t>Mỹ</t>
        </is>
      </c>
      <c r="E3337" t="inlineStr">
        <is>
          <t>Điện thoại</t>
        </is>
      </c>
      <c r="F3337" t="n">
        <v>1876</v>
      </c>
      <c r="G3337" t="n">
        <v>0</v>
      </c>
    </row>
    <row r="3338">
      <c r="A3338" t="n">
        <v>201702</v>
      </c>
      <c r="B3338" t="n">
        <v>48</v>
      </c>
      <c r="C3338" t="inlineStr">
        <is>
          <t>POS</t>
        </is>
      </c>
      <c r="D3338" t="inlineStr">
        <is>
          <t>Mỹ</t>
        </is>
      </c>
      <c r="E3338" t="inlineStr">
        <is>
          <t>Máy tính</t>
        </is>
      </c>
      <c r="F3338" t="n">
        <v>599</v>
      </c>
      <c r="G3338" t="n">
        <v>0</v>
      </c>
    </row>
    <row r="3339">
      <c r="A3339" t="n">
        <v>201702</v>
      </c>
      <c r="B3339" t="n">
        <v>48</v>
      </c>
      <c r="C3339" t="inlineStr">
        <is>
          <t>POS</t>
        </is>
      </c>
      <c r="D3339" t="inlineStr">
        <is>
          <t>Mỹ</t>
        </is>
      </c>
      <c r="E3339" t="inlineStr">
        <is>
          <t>Game &amp; Đồ chơi</t>
        </is>
      </c>
      <c r="F3339" t="n">
        <v>168</v>
      </c>
      <c r="G3339" t="n">
        <v>0</v>
      </c>
    </row>
    <row r="3340">
      <c r="A3340" t="n">
        <v>201702</v>
      </c>
      <c r="B3340" t="n">
        <v>48</v>
      </c>
      <c r="C3340" t="inlineStr">
        <is>
          <t>POS</t>
        </is>
      </c>
      <c r="D3340" t="inlineStr">
        <is>
          <t>Mỹ</t>
        </is>
      </c>
      <c r="E3340" t="inlineStr">
        <is>
          <t>Gia dụng</t>
        </is>
      </c>
      <c r="F3340" t="n">
        <v>7990.97</v>
      </c>
      <c r="G3340" t="n">
        <v>0</v>
      </c>
    </row>
    <row r="3341">
      <c r="A3341" t="n">
        <v>201702</v>
      </c>
      <c r="B3341" t="n">
        <v>48</v>
      </c>
      <c r="C3341" t="inlineStr">
        <is>
          <t>POS</t>
        </is>
      </c>
      <c r="D3341" t="inlineStr">
        <is>
          <t>Mỹ</t>
        </is>
      </c>
      <c r="E3341" t="inlineStr">
        <is>
          <t>Nhạc, phim, sách nói</t>
        </is>
      </c>
      <c r="F3341" t="n">
        <v>295.75</v>
      </c>
      <c r="G3341" t="n">
        <v>0</v>
      </c>
    </row>
    <row r="3342">
      <c r="A3342" t="n">
        <v>201702</v>
      </c>
      <c r="B3342" t="n">
        <v>50</v>
      </c>
      <c r="C3342" t="inlineStr">
        <is>
          <t>POS</t>
        </is>
      </c>
      <c r="D3342" t="inlineStr">
        <is>
          <t>Mỹ</t>
        </is>
      </c>
      <c r="E3342" t="inlineStr">
        <is>
          <t>Âm thanh</t>
        </is>
      </c>
      <c r="F3342" t="n">
        <v>2470.38</v>
      </c>
      <c r="G3342" t="n">
        <v>0</v>
      </c>
    </row>
    <row r="3343">
      <c r="A3343" t="n">
        <v>201702</v>
      </c>
      <c r="B3343" t="n">
        <v>50</v>
      </c>
      <c r="C3343" t="inlineStr">
        <is>
          <t>POS</t>
        </is>
      </c>
      <c r="D3343" t="inlineStr">
        <is>
          <t>Mỹ</t>
        </is>
      </c>
      <c r="E3343" t="inlineStr">
        <is>
          <t>Điện thoại</t>
        </is>
      </c>
      <c r="F3343" t="n">
        <v>1916</v>
      </c>
      <c r="G3343" t="n">
        <v>0</v>
      </c>
    </row>
    <row r="3344">
      <c r="A3344" t="n">
        <v>201702</v>
      </c>
      <c r="B3344" t="n">
        <v>50</v>
      </c>
      <c r="C3344" t="inlineStr">
        <is>
          <t>POS</t>
        </is>
      </c>
      <c r="D3344" t="inlineStr">
        <is>
          <t>Mỹ</t>
        </is>
      </c>
      <c r="E3344" t="inlineStr">
        <is>
          <t>Máy tính</t>
        </is>
      </c>
      <c r="F3344" t="n">
        <v>6561.75</v>
      </c>
      <c r="G3344" t="n">
        <v>0</v>
      </c>
    </row>
    <row r="3345">
      <c r="A3345" t="n">
        <v>201702</v>
      </c>
      <c r="B3345" t="n">
        <v>50</v>
      </c>
      <c r="C3345" t="inlineStr">
        <is>
          <t>POS</t>
        </is>
      </c>
      <c r="D3345" t="inlineStr">
        <is>
          <t>Mỹ</t>
        </is>
      </c>
      <c r="E3345" t="inlineStr">
        <is>
          <t>Game &amp; Đồ chơi</t>
        </is>
      </c>
      <c r="F3345" t="n">
        <v>100.91</v>
      </c>
      <c r="G3345" t="n">
        <v>0</v>
      </c>
    </row>
    <row r="3346">
      <c r="A3346" t="n">
        <v>201702</v>
      </c>
      <c r="B3346" t="n">
        <v>50</v>
      </c>
      <c r="C3346" t="inlineStr">
        <is>
          <t>POS</t>
        </is>
      </c>
      <c r="D3346" t="inlineStr">
        <is>
          <t>Mỹ</t>
        </is>
      </c>
      <c r="E3346" t="inlineStr">
        <is>
          <t>Nhạc, phim, sách nói</t>
        </is>
      </c>
      <c r="F3346" t="n">
        <v>84.95</v>
      </c>
      <c r="G3346" t="n">
        <v>0</v>
      </c>
    </row>
    <row r="3347">
      <c r="A3347" t="n">
        <v>201702</v>
      </c>
      <c r="B3347" t="n">
        <v>50</v>
      </c>
      <c r="C3347" t="inlineStr">
        <is>
          <t>POS</t>
        </is>
      </c>
      <c r="D3347" t="inlineStr">
        <is>
          <t>Mỹ</t>
        </is>
      </c>
      <c r="E3347" t="inlineStr">
        <is>
          <t>TV &amp; Video</t>
        </is>
      </c>
      <c r="F3347" t="n">
        <v>809.1</v>
      </c>
      <c r="G3347" t="n">
        <v>0</v>
      </c>
    </row>
    <row r="3348">
      <c r="A3348" t="n">
        <v>201702</v>
      </c>
      <c r="B3348" t="n">
        <v>51</v>
      </c>
      <c r="C3348" t="inlineStr">
        <is>
          <t>POS</t>
        </is>
      </c>
      <c r="D3348" t="inlineStr">
        <is>
          <t>Mỹ</t>
        </is>
      </c>
      <c r="E3348" t="inlineStr">
        <is>
          <t>Âm thanh</t>
        </is>
      </c>
      <c r="F3348" t="n">
        <v>543</v>
      </c>
      <c r="G3348" t="n">
        <v>0</v>
      </c>
    </row>
    <row r="3349">
      <c r="A3349" t="n">
        <v>201702</v>
      </c>
      <c r="B3349" t="n">
        <v>51</v>
      </c>
      <c r="C3349" t="inlineStr">
        <is>
          <t>POS</t>
        </is>
      </c>
      <c r="D3349" t="inlineStr">
        <is>
          <t>Mỹ</t>
        </is>
      </c>
      <c r="E3349" t="inlineStr">
        <is>
          <t>Máy ảnh</t>
        </is>
      </c>
      <c r="F3349" t="n">
        <v>534</v>
      </c>
      <c r="G3349" t="n">
        <v>0</v>
      </c>
    </row>
    <row r="3350">
      <c r="A3350" t="n">
        <v>201702</v>
      </c>
      <c r="B3350" t="n">
        <v>51</v>
      </c>
      <c r="C3350" t="inlineStr">
        <is>
          <t>POS</t>
        </is>
      </c>
      <c r="D3350" t="inlineStr">
        <is>
          <t>Mỹ</t>
        </is>
      </c>
      <c r="E3350" t="inlineStr">
        <is>
          <t>Điện thoại</t>
        </is>
      </c>
      <c r="F3350" t="n">
        <v>1860.96</v>
      </c>
      <c r="G3350" t="n">
        <v>0</v>
      </c>
    </row>
    <row r="3351">
      <c r="A3351" t="n">
        <v>201702</v>
      </c>
      <c r="B3351" t="n">
        <v>51</v>
      </c>
      <c r="C3351" t="inlineStr">
        <is>
          <t>POS</t>
        </is>
      </c>
      <c r="D3351" t="inlineStr">
        <is>
          <t>Mỹ</t>
        </is>
      </c>
      <c r="E3351" t="inlineStr">
        <is>
          <t>Máy tính</t>
        </is>
      </c>
      <c r="F3351" t="n">
        <v>919.6</v>
      </c>
      <c r="G3351" t="n">
        <v>0</v>
      </c>
    </row>
    <row r="3352">
      <c r="A3352" t="n">
        <v>201702</v>
      </c>
      <c r="B3352" t="n">
        <v>51</v>
      </c>
      <c r="C3352" t="inlineStr">
        <is>
          <t>POS</t>
        </is>
      </c>
      <c r="D3352" t="inlineStr">
        <is>
          <t>Mỹ</t>
        </is>
      </c>
      <c r="E3352" t="inlineStr">
        <is>
          <t>Game &amp; Đồ chơi</t>
        </is>
      </c>
      <c r="F3352" t="n">
        <v>8.99</v>
      </c>
      <c r="G3352" t="n">
        <v>0</v>
      </c>
    </row>
    <row r="3353">
      <c r="A3353" t="n">
        <v>201702</v>
      </c>
      <c r="B3353" t="n">
        <v>51</v>
      </c>
      <c r="C3353" t="inlineStr">
        <is>
          <t>POS</t>
        </is>
      </c>
      <c r="D3353" t="inlineStr">
        <is>
          <t>Mỹ</t>
        </is>
      </c>
      <c r="E3353" t="inlineStr">
        <is>
          <t>Gia dụng</t>
        </is>
      </c>
      <c r="F3353" t="n">
        <v>10600.96</v>
      </c>
      <c r="G3353" t="n">
        <v>0</v>
      </c>
    </row>
    <row r="3354">
      <c r="A3354" t="n">
        <v>201702</v>
      </c>
      <c r="B3354" t="n">
        <v>51</v>
      </c>
      <c r="C3354" t="inlineStr">
        <is>
          <t>POS</t>
        </is>
      </c>
      <c r="D3354" t="inlineStr">
        <is>
          <t>Mỹ</t>
        </is>
      </c>
      <c r="E3354" t="inlineStr">
        <is>
          <t>Nhạc, phim, sách nói</t>
        </is>
      </c>
      <c r="F3354" t="n">
        <v>2843.71</v>
      </c>
      <c r="G3354" t="n">
        <v>0</v>
      </c>
    </row>
    <row r="3355">
      <c r="A3355" t="n">
        <v>201702</v>
      </c>
      <c r="B3355" t="n">
        <v>51</v>
      </c>
      <c r="C3355" t="inlineStr">
        <is>
          <t>POS</t>
        </is>
      </c>
      <c r="D3355" t="inlineStr">
        <is>
          <t>Mỹ</t>
        </is>
      </c>
      <c r="E3355" t="inlineStr">
        <is>
          <t>TV &amp; Video</t>
        </is>
      </c>
      <c r="F3355" t="n">
        <v>932</v>
      </c>
      <c r="G3355" t="n">
        <v>0</v>
      </c>
    </row>
    <row r="3356">
      <c r="A3356" t="n">
        <v>201702</v>
      </c>
      <c r="B3356" t="n">
        <v>53</v>
      </c>
      <c r="C3356" t="inlineStr">
        <is>
          <t>POS</t>
        </is>
      </c>
      <c r="D3356" t="inlineStr">
        <is>
          <t>Mỹ</t>
        </is>
      </c>
      <c r="E3356" t="inlineStr">
        <is>
          <t>Âm thanh</t>
        </is>
      </c>
      <c r="F3356" t="n">
        <v>366.01</v>
      </c>
      <c r="G3356" t="n">
        <v>0</v>
      </c>
    </row>
    <row r="3357">
      <c r="A3357" t="n">
        <v>201702</v>
      </c>
      <c r="B3357" t="n">
        <v>53</v>
      </c>
      <c r="C3357" t="inlineStr">
        <is>
          <t>POS</t>
        </is>
      </c>
      <c r="D3357" t="inlineStr">
        <is>
          <t>Mỹ</t>
        </is>
      </c>
      <c r="E3357" t="inlineStr">
        <is>
          <t>Điện thoại</t>
        </is>
      </c>
      <c r="F3357" t="n">
        <v>8.119999999999999</v>
      </c>
      <c r="G3357" t="n">
        <v>0</v>
      </c>
    </row>
    <row r="3358">
      <c r="A3358" t="n">
        <v>201702</v>
      </c>
      <c r="B3358" t="n">
        <v>53</v>
      </c>
      <c r="C3358" t="inlineStr">
        <is>
          <t>POS</t>
        </is>
      </c>
      <c r="D3358" t="inlineStr">
        <is>
          <t>Mỹ</t>
        </is>
      </c>
      <c r="E3358" t="inlineStr">
        <is>
          <t>Máy tính</t>
        </is>
      </c>
      <c r="F3358" t="n">
        <v>6855.25</v>
      </c>
      <c r="G3358" t="n">
        <v>0</v>
      </c>
    </row>
    <row r="3359">
      <c r="A3359" t="n">
        <v>201702</v>
      </c>
      <c r="B3359" t="n">
        <v>53</v>
      </c>
      <c r="C3359" t="inlineStr">
        <is>
          <t>POS</t>
        </is>
      </c>
      <c r="D3359" t="inlineStr">
        <is>
          <t>Mỹ</t>
        </is>
      </c>
      <c r="E3359" t="inlineStr">
        <is>
          <t>Game &amp; Đồ chơi</t>
        </is>
      </c>
      <c r="F3359" t="n">
        <v>478</v>
      </c>
      <c r="G3359" t="n">
        <v>0</v>
      </c>
    </row>
    <row r="3360">
      <c r="A3360" t="n">
        <v>201702</v>
      </c>
      <c r="B3360" t="n">
        <v>53</v>
      </c>
      <c r="C3360" t="inlineStr">
        <is>
          <t>POS</t>
        </is>
      </c>
      <c r="D3360" t="inlineStr">
        <is>
          <t>Mỹ</t>
        </is>
      </c>
      <c r="E3360" t="inlineStr">
        <is>
          <t>Gia dụng</t>
        </is>
      </c>
      <c r="F3360" t="n">
        <v>1130.95</v>
      </c>
      <c r="G3360" t="n">
        <v>0</v>
      </c>
    </row>
    <row r="3361">
      <c r="A3361" t="n">
        <v>201702</v>
      </c>
      <c r="B3361" t="n">
        <v>53</v>
      </c>
      <c r="C3361" t="inlineStr">
        <is>
          <t>POS</t>
        </is>
      </c>
      <c r="D3361" t="inlineStr">
        <is>
          <t>Mỹ</t>
        </is>
      </c>
      <c r="E3361" t="inlineStr">
        <is>
          <t>Nhạc, phim, sách nói</t>
        </is>
      </c>
      <c r="F3361" t="n">
        <v>2396.94</v>
      </c>
      <c r="G3361" t="n">
        <v>0</v>
      </c>
    </row>
    <row r="3362">
      <c r="A3362" t="n">
        <v>201702</v>
      </c>
      <c r="B3362" t="n">
        <v>53</v>
      </c>
      <c r="C3362" t="inlineStr">
        <is>
          <t>POS</t>
        </is>
      </c>
      <c r="D3362" t="inlineStr">
        <is>
          <t>Mỹ</t>
        </is>
      </c>
      <c r="E3362" t="inlineStr">
        <is>
          <t>TV &amp; Video</t>
        </is>
      </c>
      <c r="F3362" t="n">
        <v>169</v>
      </c>
      <c r="G3362" t="n">
        <v>0</v>
      </c>
    </row>
    <row r="3363">
      <c r="A3363" t="n">
        <v>201702</v>
      </c>
      <c r="B3363" t="n">
        <v>54</v>
      </c>
      <c r="C3363" t="inlineStr">
        <is>
          <t>POS</t>
        </is>
      </c>
      <c r="D3363" t="inlineStr">
        <is>
          <t>Mỹ</t>
        </is>
      </c>
      <c r="E3363" t="inlineStr">
        <is>
          <t>Âm thanh</t>
        </is>
      </c>
      <c r="F3363" t="n">
        <v>909.08</v>
      </c>
      <c r="G3363" t="n">
        <v>47.95</v>
      </c>
    </row>
    <row r="3364">
      <c r="A3364" t="n">
        <v>201702</v>
      </c>
      <c r="B3364" t="n">
        <v>54</v>
      </c>
      <c r="C3364" t="inlineStr">
        <is>
          <t>POS</t>
        </is>
      </c>
      <c r="D3364" t="inlineStr">
        <is>
          <t>Mỹ</t>
        </is>
      </c>
      <c r="E3364" t="inlineStr">
        <is>
          <t>Máy ảnh</t>
        </is>
      </c>
      <c r="F3364" t="n">
        <v>931.99</v>
      </c>
      <c r="G3364" t="n">
        <v>0</v>
      </c>
    </row>
    <row r="3365">
      <c r="A3365" t="n">
        <v>201702</v>
      </c>
      <c r="B3365" t="n">
        <v>54</v>
      </c>
      <c r="C3365" t="inlineStr">
        <is>
          <t>POS</t>
        </is>
      </c>
      <c r="D3365" t="inlineStr">
        <is>
          <t>Mỹ</t>
        </is>
      </c>
      <c r="E3365" t="inlineStr">
        <is>
          <t>Điện thoại</t>
        </is>
      </c>
      <c r="F3365" t="n">
        <v>2526</v>
      </c>
      <c r="G3365" t="n">
        <v>0</v>
      </c>
    </row>
    <row r="3366">
      <c r="A3366" t="n">
        <v>201702</v>
      </c>
      <c r="B3366" t="n">
        <v>54</v>
      </c>
      <c r="C3366" t="inlineStr">
        <is>
          <t>POS</t>
        </is>
      </c>
      <c r="D3366" t="inlineStr">
        <is>
          <t>Mỹ</t>
        </is>
      </c>
      <c r="E3366" t="inlineStr">
        <is>
          <t>Máy tính</t>
        </is>
      </c>
      <c r="F3366" t="n">
        <v>4216.7</v>
      </c>
      <c r="G3366" t="n">
        <v>0</v>
      </c>
    </row>
    <row r="3367">
      <c r="A3367" t="n">
        <v>201702</v>
      </c>
      <c r="B3367" t="n">
        <v>54</v>
      </c>
      <c r="C3367" t="inlineStr">
        <is>
          <t>POS</t>
        </is>
      </c>
      <c r="D3367" t="inlineStr">
        <is>
          <t>Mỹ</t>
        </is>
      </c>
      <c r="E3367" t="inlineStr">
        <is>
          <t>Game &amp; Đồ chơi</t>
        </is>
      </c>
      <c r="F3367" t="n">
        <v>140.76</v>
      </c>
      <c r="G3367" t="n">
        <v>0</v>
      </c>
    </row>
    <row r="3368">
      <c r="A3368" t="n">
        <v>201702</v>
      </c>
      <c r="B3368" t="n">
        <v>54</v>
      </c>
      <c r="C3368" t="inlineStr">
        <is>
          <t>POS</t>
        </is>
      </c>
      <c r="D3368" t="inlineStr">
        <is>
          <t>Mỹ</t>
        </is>
      </c>
      <c r="E3368" t="inlineStr">
        <is>
          <t>Gia dụng</t>
        </is>
      </c>
      <c r="F3368" t="n">
        <v>1750.47</v>
      </c>
      <c r="G3368" t="n">
        <v>0</v>
      </c>
    </row>
    <row r="3369">
      <c r="A3369" t="n">
        <v>201702</v>
      </c>
      <c r="B3369" t="n">
        <v>54</v>
      </c>
      <c r="C3369" t="inlineStr">
        <is>
          <t>POS</t>
        </is>
      </c>
      <c r="D3369" t="inlineStr">
        <is>
          <t>Mỹ</t>
        </is>
      </c>
      <c r="E3369" t="inlineStr">
        <is>
          <t>Nhạc, phim, sách nói</t>
        </is>
      </c>
      <c r="F3369" t="n">
        <v>77.97</v>
      </c>
      <c r="G3369" t="n">
        <v>0</v>
      </c>
    </row>
    <row r="3370">
      <c r="A3370" t="n">
        <v>201702</v>
      </c>
      <c r="B3370" t="n">
        <v>54</v>
      </c>
      <c r="C3370" t="inlineStr">
        <is>
          <t>POS</t>
        </is>
      </c>
      <c r="D3370" t="inlineStr">
        <is>
          <t>Mỹ</t>
        </is>
      </c>
      <c r="E3370" t="inlineStr">
        <is>
          <t>TV &amp; Video</t>
        </is>
      </c>
      <c r="F3370" t="n">
        <v>4358.77</v>
      </c>
      <c r="G3370" t="n">
        <v>0</v>
      </c>
    </row>
    <row r="3371">
      <c r="A3371" t="n">
        <v>201702</v>
      </c>
      <c r="B3371" t="n">
        <v>55</v>
      </c>
      <c r="C3371" t="inlineStr">
        <is>
          <t>POS</t>
        </is>
      </c>
      <c r="D3371" t="inlineStr">
        <is>
          <t>Mỹ</t>
        </is>
      </c>
      <c r="E3371" t="inlineStr">
        <is>
          <t>Âm thanh</t>
        </is>
      </c>
      <c r="F3371" t="n">
        <v>429.98</v>
      </c>
      <c r="G3371" t="n">
        <v>0</v>
      </c>
    </row>
    <row r="3372">
      <c r="A3372" t="n">
        <v>201702</v>
      </c>
      <c r="B3372" t="n">
        <v>55</v>
      </c>
      <c r="C3372" t="inlineStr">
        <is>
          <t>POS</t>
        </is>
      </c>
      <c r="D3372" t="inlineStr">
        <is>
          <t>Mỹ</t>
        </is>
      </c>
      <c r="E3372" t="inlineStr">
        <is>
          <t>Máy tính</t>
        </is>
      </c>
      <c r="F3372" t="n">
        <v>10359.3</v>
      </c>
      <c r="G3372" t="n">
        <v>0</v>
      </c>
    </row>
    <row r="3373">
      <c r="A3373" t="n">
        <v>201702</v>
      </c>
      <c r="B3373" t="n">
        <v>55</v>
      </c>
      <c r="C3373" t="inlineStr">
        <is>
          <t>POS</t>
        </is>
      </c>
      <c r="D3373" t="inlineStr">
        <is>
          <t>Mỹ</t>
        </is>
      </c>
      <c r="E3373" t="inlineStr">
        <is>
          <t>Gia dụng</t>
        </is>
      </c>
      <c r="F3373" t="n">
        <v>877.5</v>
      </c>
      <c r="G3373" t="n">
        <v>0</v>
      </c>
    </row>
    <row r="3374">
      <c r="A3374" t="n">
        <v>201702</v>
      </c>
      <c r="B3374" t="n">
        <v>55</v>
      </c>
      <c r="C3374" t="inlineStr">
        <is>
          <t>POS</t>
        </is>
      </c>
      <c r="D3374" t="inlineStr">
        <is>
          <t>Mỹ</t>
        </is>
      </c>
      <c r="E3374" t="inlineStr">
        <is>
          <t>Nhạc, phim, sách nói</t>
        </is>
      </c>
      <c r="F3374" t="n">
        <v>1129.47</v>
      </c>
      <c r="G3374" t="n">
        <v>219</v>
      </c>
    </row>
    <row r="3375">
      <c r="A3375" t="n">
        <v>201702</v>
      </c>
      <c r="B3375" t="n">
        <v>55</v>
      </c>
      <c r="C3375" t="inlineStr">
        <is>
          <t>POS</t>
        </is>
      </c>
      <c r="D3375" t="inlineStr">
        <is>
          <t>Mỹ</t>
        </is>
      </c>
      <c r="E3375" t="inlineStr">
        <is>
          <t>TV &amp; Video</t>
        </is>
      </c>
      <c r="F3375" t="n">
        <v>3494.99</v>
      </c>
      <c r="G3375" t="n">
        <v>0</v>
      </c>
    </row>
    <row r="3376">
      <c r="A3376" t="n">
        <v>201702</v>
      </c>
      <c r="B3376" t="n">
        <v>56</v>
      </c>
      <c r="C3376" t="inlineStr">
        <is>
          <t>POS</t>
        </is>
      </c>
      <c r="D3376" t="inlineStr">
        <is>
          <t>Mỹ</t>
        </is>
      </c>
      <c r="E3376" t="inlineStr">
        <is>
          <t>Âm thanh</t>
        </is>
      </c>
      <c r="F3376" t="n">
        <v>182.75</v>
      </c>
      <c r="G3376" t="n">
        <v>0</v>
      </c>
    </row>
    <row r="3377">
      <c r="A3377" t="n">
        <v>201702</v>
      </c>
      <c r="B3377" t="n">
        <v>56</v>
      </c>
      <c r="C3377" t="inlineStr">
        <is>
          <t>POS</t>
        </is>
      </c>
      <c r="D3377" t="inlineStr">
        <is>
          <t>Mỹ</t>
        </is>
      </c>
      <c r="E3377" t="inlineStr">
        <is>
          <t>Máy ảnh</t>
        </is>
      </c>
      <c r="F3377" t="n">
        <v>2591</v>
      </c>
      <c r="G3377" t="n">
        <v>0</v>
      </c>
    </row>
    <row r="3378">
      <c r="A3378" t="n">
        <v>201702</v>
      </c>
      <c r="B3378" t="n">
        <v>56</v>
      </c>
      <c r="C3378" t="inlineStr">
        <is>
          <t>POS</t>
        </is>
      </c>
      <c r="D3378" t="inlineStr">
        <is>
          <t>Mỹ</t>
        </is>
      </c>
      <c r="E3378" t="inlineStr">
        <is>
          <t>Điện thoại</t>
        </is>
      </c>
      <c r="F3378" t="n">
        <v>365.97</v>
      </c>
      <c r="G3378" t="n">
        <v>0</v>
      </c>
    </row>
    <row r="3379">
      <c r="A3379" t="n">
        <v>201702</v>
      </c>
      <c r="B3379" t="n">
        <v>56</v>
      </c>
      <c r="C3379" t="inlineStr">
        <is>
          <t>POS</t>
        </is>
      </c>
      <c r="D3379" t="inlineStr">
        <is>
          <t>Mỹ</t>
        </is>
      </c>
      <c r="E3379" t="inlineStr">
        <is>
          <t>Máy tính</t>
        </is>
      </c>
      <c r="F3379" t="n">
        <v>23409.7</v>
      </c>
      <c r="G3379" t="n">
        <v>0</v>
      </c>
    </row>
    <row r="3380">
      <c r="A3380" t="n">
        <v>201702</v>
      </c>
      <c r="B3380" t="n">
        <v>56</v>
      </c>
      <c r="C3380" t="inlineStr">
        <is>
          <t>POS</t>
        </is>
      </c>
      <c r="D3380" t="inlineStr">
        <is>
          <t>Mỹ</t>
        </is>
      </c>
      <c r="E3380" t="inlineStr">
        <is>
          <t>Game &amp; Đồ chơi</t>
        </is>
      </c>
      <c r="F3380" t="n">
        <v>529.11</v>
      </c>
      <c r="G3380" t="n">
        <v>0</v>
      </c>
    </row>
    <row r="3381">
      <c r="A3381" t="n">
        <v>201702</v>
      </c>
      <c r="B3381" t="n">
        <v>56</v>
      </c>
      <c r="C3381" t="inlineStr">
        <is>
          <t>POS</t>
        </is>
      </c>
      <c r="D3381" t="inlineStr">
        <is>
          <t>Mỹ</t>
        </is>
      </c>
      <c r="E3381" t="inlineStr">
        <is>
          <t>Gia dụng</t>
        </is>
      </c>
      <c r="F3381" t="n">
        <v>1784.91</v>
      </c>
      <c r="G3381" t="n">
        <v>0</v>
      </c>
    </row>
    <row r="3382">
      <c r="A3382" t="n">
        <v>201702</v>
      </c>
      <c r="B3382" t="n">
        <v>56</v>
      </c>
      <c r="C3382" t="inlineStr">
        <is>
          <t>POS</t>
        </is>
      </c>
      <c r="D3382" t="inlineStr">
        <is>
          <t>Mỹ</t>
        </is>
      </c>
      <c r="E3382" t="inlineStr">
        <is>
          <t>Nhạc, phim, sách nói</t>
        </is>
      </c>
      <c r="F3382" t="n">
        <v>835.86</v>
      </c>
      <c r="G3382" t="n">
        <v>0</v>
      </c>
    </row>
    <row r="3383">
      <c r="A3383" t="n">
        <v>201702</v>
      </c>
      <c r="B3383" t="n">
        <v>56</v>
      </c>
      <c r="C3383" t="inlineStr">
        <is>
          <t>POS</t>
        </is>
      </c>
      <c r="D3383" t="inlineStr">
        <is>
          <t>Mỹ</t>
        </is>
      </c>
      <c r="E3383" t="inlineStr">
        <is>
          <t>TV &amp; Video</t>
        </is>
      </c>
      <c r="F3383" t="n">
        <v>2528.98</v>
      </c>
      <c r="G3383" t="n">
        <v>0</v>
      </c>
    </row>
    <row r="3384">
      <c r="A3384" t="n">
        <v>201702</v>
      </c>
      <c r="B3384" t="n">
        <v>57</v>
      </c>
      <c r="C3384" t="inlineStr">
        <is>
          <t>POS</t>
        </is>
      </c>
      <c r="D3384" t="inlineStr">
        <is>
          <t>Mỹ</t>
        </is>
      </c>
      <c r="E3384" t="inlineStr">
        <is>
          <t>Âm thanh</t>
        </is>
      </c>
      <c r="F3384" t="n">
        <v>1249.95</v>
      </c>
      <c r="G3384" t="n">
        <v>0</v>
      </c>
    </row>
    <row r="3385">
      <c r="A3385" t="n">
        <v>201702</v>
      </c>
      <c r="B3385" t="n">
        <v>57</v>
      </c>
      <c r="C3385" t="inlineStr">
        <is>
          <t>POS</t>
        </is>
      </c>
      <c r="D3385" t="inlineStr">
        <is>
          <t>Mỹ</t>
        </is>
      </c>
      <c r="E3385" t="inlineStr">
        <is>
          <t>Máy ảnh</t>
        </is>
      </c>
      <c r="F3385" t="n">
        <v>771.9400000000001</v>
      </c>
      <c r="G3385" t="n">
        <v>0</v>
      </c>
    </row>
    <row r="3386">
      <c r="A3386" t="n">
        <v>201702</v>
      </c>
      <c r="B3386" t="n">
        <v>57</v>
      </c>
      <c r="C3386" t="inlineStr">
        <is>
          <t>POS</t>
        </is>
      </c>
      <c r="D3386" t="inlineStr">
        <is>
          <t>Mỹ</t>
        </is>
      </c>
      <c r="E3386" t="inlineStr">
        <is>
          <t>Điện thoại</t>
        </is>
      </c>
      <c r="F3386" t="n">
        <v>600</v>
      </c>
      <c r="G3386" t="n">
        <v>0</v>
      </c>
    </row>
    <row r="3387">
      <c r="A3387" t="n">
        <v>201702</v>
      </c>
      <c r="B3387" t="n">
        <v>57</v>
      </c>
      <c r="C3387" t="inlineStr">
        <is>
          <t>POS</t>
        </is>
      </c>
      <c r="D3387" t="inlineStr">
        <is>
          <t>Mỹ</t>
        </is>
      </c>
      <c r="E3387" t="inlineStr">
        <is>
          <t>Máy tính</t>
        </is>
      </c>
      <c r="F3387" t="n">
        <v>2674</v>
      </c>
      <c r="G3387" t="n">
        <v>0</v>
      </c>
    </row>
    <row r="3388">
      <c r="A3388" t="n">
        <v>201702</v>
      </c>
      <c r="B3388" t="n">
        <v>57</v>
      </c>
      <c r="C3388" t="inlineStr">
        <is>
          <t>POS</t>
        </is>
      </c>
      <c r="D3388" t="inlineStr">
        <is>
          <t>Mỹ</t>
        </is>
      </c>
      <c r="E3388" t="inlineStr">
        <is>
          <t>Game &amp; Đồ chơi</t>
        </is>
      </c>
      <c r="F3388" t="n">
        <v>42.97</v>
      </c>
      <c r="G3388" t="n">
        <v>0</v>
      </c>
    </row>
    <row r="3389">
      <c r="A3389" t="n">
        <v>201702</v>
      </c>
      <c r="B3389" t="n">
        <v>57</v>
      </c>
      <c r="C3389" t="inlineStr">
        <is>
          <t>POS</t>
        </is>
      </c>
      <c r="D3389" t="inlineStr">
        <is>
          <t>Mỹ</t>
        </is>
      </c>
      <c r="E3389" t="inlineStr">
        <is>
          <t>Gia dụng</t>
        </is>
      </c>
      <c r="F3389" t="n">
        <v>11576.41</v>
      </c>
      <c r="G3389" t="n">
        <v>0</v>
      </c>
    </row>
    <row r="3390">
      <c r="A3390" t="n">
        <v>201702</v>
      </c>
      <c r="B3390" t="n">
        <v>57</v>
      </c>
      <c r="C3390" t="inlineStr">
        <is>
          <t>POS</t>
        </is>
      </c>
      <c r="D3390" t="inlineStr">
        <is>
          <t>Mỹ</t>
        </is>
      </c>
      <c r="E3390" t="inlineStr">
        <is>
          <t>Nhạc, phim, sách nói</t>
        </is>
      </c>
      <c r="F3390" t="n">
        <v>328.99</v>
      </c>
      <c r="G3390" t="n">
        <v>0</v>
      </c>
    </row>
    <row r="3391">
      <c r="A3391" t="n">
        <v>201702</v>
      </c>
      <c r="B3391" t="n">
        <v>57</v>
      </c>
      <c r="C3391" t="inlineStr">
        <is>
          <t>POS</t>
        </is>
      </c>
      <c r="D3391" t="inlineStr">
        <is>
          <t>Mỹ</t>
        </is>
      </c>
      <c r="E3391" t="inlineStr">
        <is>
          <t>TV &amp; Video</t>
        </is>
      </c>
      <c r="F3391" t="n">
        <v>398.3</v>
      </c>
      <c r="G3391" t="n">
        <v>0</v>
      </c>
    </row>
    <row r="3392">
      <c r="A3392" t="n">
        <v>201702</v>
      </c>
      <c r="B3392" t="n">
        <v>59</v>
      </c>
      <c r="C3392" t="inlineStr">
        <is>
          <t>POS</t>
        </is>
      </c>
      <c r="D3392" t="inlineStr">
        <is>
          <t>Mỹ</t>
        </is>
      </c>
      <c r="E3392" t="inlineStr">
        <is>
          <t>Âm thanh</t>
        </is>
      </c>
      <c r="F3392" t="n">
        <v>179.97</v>
      </c>
      <c r="G3392" t="n">
        <v>0</v>
      </c>
    </row>
    <row r="3393">
      <c r="A3393" t="n">
        <v>201702</v>
      </c>
      <c r="B3393" t="n">
        <v>59</v>
      </c>
      <c r="C3393" t="inlineStr">
        <is>
          <t>POS</t>
        </is>
      </c>
      <c r="D3393" t="inlineStr">
        <is>
          <t>Mỹ</t>
        </is>
      </c>
      <c r="E3393" t="inlineStr">
        <is>
          <t>Máy ảnh</t>
        </is>
      </c>
      <c r="F3393" t="n">
        <v>4209.98</v>
      </c>
      <c r="G3393" t="n">
        <v>0</v>
      </c>
    </row>
    <row r="3394">
      <c r="A3394" t="n">
        <v>201702</v>
      </c>
      <c r="B3394" t="n">
        <v>59</v>
      </c>
      <c r="C3394" t="inlineStr">
        <is>
          <t>POS</t>
        </is>
      </c>
      <c r="D3394" t="inlineStr">
        <is>
          <t>Mỹ</t>
        </is>
      </c>
      <c r="E3394" t="inlineStr">
        <is>
          <t>Điện thoại</t>
        </is>
      </c>
      <c r="F3394" t="n">
        <v>2056</v>
      </c>
      <c r="G3394" t="n">
        <v>0</v>
      </c>
    </row>
    <row r="3395">
      <c r="A3395" t="n">
        <v>201702</v>
      </c>
      <c r="B3395" t="n">
        <v>59</v>
      </c>
      <c r="C3395" t="inlineStr">
        <is>
          <t>POS</t>
        </is>
      </c>
      <c r="D3395" t="inlineStr">
        <is>
          <t>Mỹ</t>
        </is>
      </c>
      <c r="E3395" t="inlineStr">
        <is>
          <t>Máy tính</t>
        </is>
      </c>
      <c r="F3395" t="n">
        <v>758</v>
      </c>
      <c r="G3395" t="n">
        <v>0</v>
      </c>
    </row>
    <row r="3396">
      <c r="A3396" t="n">
        <v>201702</v>
      </c>
      <c r="B3396" t="n">
        <v>59</v>
      </c>
      <c r="C3396" t="inlineStr">
        <is>
          <t>POS</t>
        </is>
      </c>
      <c r="D3396" t="inlineStr">
        <is>
          <t>Mỹ</t>
        </is>
      </c>
      <c r="E3396" t="inlineStr">
        <is>
          <t>Game &amp; Đồ chơi</t>
        </is>
      </c>
      <c r="F3396" t="n">
        <v>14.94</v>
      </c>
      <c r="G3396" t="n">
        <v>0</v>
      </c>
    </row>
    <row r="3397">
      <c r="A3397" t="n">
        <v>201702</v>
      </c>
      <c r="B3397" t="n">
        <v>59</v>
      </c>
      <c r="C3397" t="inlineStr">
        <is>
          <t>POS</t>
        </is>
      </c>
      <c r="D3397" t="inlineStr">
        <is>
          <t>Mỹ</t>
        </is>
      </c>
      <c r="E3397" t="inlineStr">
        <is>
          <t>Gia dụng</t>
        </is>
      </c>
      <c r="F3397" t="n">
        <v>9608.969999999999</v>
      </c>
      <c r="G3397" t="n">
        <v>0</v>
      </c>
    </row>
    <row r="3398">
      <c r="A3398" t="n">
        <v>201702</v>
      </c>
      <c r="B3398" t="n">
        <v>59</v>
      </c>
      <c r="C3398" t="inlineStr">
        <is>
          <t>POS</t>
        </is>
      </c>
      <c r="D3398" t="inlineStr">
        <is>
          <t>Mỹ</t>
        </is>
      </c>
      <c r="E3398" t="inlineStr">
        <is>
          <t>Nhạc, phim, sách nói</t>
        </is>
      </c>
      <c r="F3398" t="n">
        <v>1029.64</v>
      </c>
      <c r="G3398" t="n">
        <v>0</v>
      </c>
    </row>
    <row r="3399">
      <c r="A3399" t="n">
        <v>201702</v>
      </c>
      <c r="B3399" t="n">
        <v>59</v>
      </c>
      <c r="C3399" t="inlineStr">
        <is>
          <t>POS</t>
        </is>
      </c>
      <c r="D3399" t="inlineStr">
        <is>
          <t>Mỹ</t>
        </is>
      </c>
      <c r="E3399" t="inlineStr">
        <is>
          <t>TV &amp; Video</t>
        </is>
      </c>
      <c r="F3399" t="n">
        <v>12402.35</v>
      </c>
      <c r="G3399" t="n">
        <v>0</v>
      </c>
    </row>
    <row r="3400">
      <c r="A3400" t="n">
        <v>201702</v>
      </c>
      <c r="B3400" t="n">
        <v>61</v>
      </c>
      <c r="C3400" t="inlineStr">
        <is>
          <t>POS</t>
        </is>
      </c>
      <c r="D3400" t="inlineStr">
        <is>
          <t>Mỹ</t>
        </is>
      </c>
      <c r="E3400" t="inlineStr">
        <is>
          <t>Âm thanh</t>
        </is>
      </c>
      <c r="F3400" t="n">
        <v>1199.55</v>
      </c>
      <c r="G3400" t="n">
        <v>0</v>
      </c>
    </row>
    <row r="3401">
      <c r="A3401" t="n">
        <v>201702</v>
      </c>
      <c r="B3401" t="n">
        <v>61</v>
      </c>
      <c r="C3401" t="inlineStr">
        <is>
          <t>POS</t>
        </is>
      </c>
      <c r="D3401" t="inlineStr">
        <is>
          <t>Mỹ</t>
        </is>
      </c>
      <c r="E3401" t="inlineStr">
        <is>
          <t>Máy ảnh</t>
        </is>
      </c>
      <c r="F3401" t="n">
        <v>3884</v>
      </c>
      <c r="G3401" t="n">
        <v>0</v>
      </c>
    </row>
    <row r="3402">
      <c r="A3402" t="n">
        <v>201702</v>
      </c>
      <c r="B3402" t="n">
        <v>61</v>
      </c>
      <c r="C3402" t="inlineStr">
        <is>
          <t>POS</t>
        </is>
      </c>
      <c r="D3402" t="inlineStr">
        <is>
          <t>Mỹ</t>
        </is>
      </c>
      <c r="E3402" t="inlineStr">
        <is>
          <t>Điện thoại</t>
        </is>
      </c>
      <c r="F3402" t="n">
        <v>2057.9</v>
      </c>
      <c r="G3402" t="n">
        <v>0</v>
      </c>
    </row>
    <row r="3403">
      <c r="A3403" t="n">
        <v>201702</v>
      </c>
      <c r="B3403" t="n">
        <v>61</v>
      </c>
      <c r="C3403" t="inlineStr">
        <is>
          <t>POS</t>
        </is>
      </c>
      <c r="D3403" t="inlineStr">
        <is>
          <t>Mỹ</t>
        </is>
      </c>
      <c r="E3403" t="inlineStr">
        <is>
          <t>Máy tính</t>
        </is>
      </c>
      <c r="F3403" t="n">
        <v>4398.8</v>
      </c>
      <c r="G3403" t="n">
        <v>0</v>
      </c>
    </row>
    <row r="3404">
      <c r="A3404" t="n">
        <v>201702</v>
      </c>
      <c r="B3404" t="n">
        <v>61</v>
      </c>
      <c r="C3404" t="inlineStr">
        <is>
          <t>POS</t>
        </is>
      </c>
      <c r="D3404" t="inlineStr">
        <is>
          <t>Mỹ</t>
        </is>
      </c>
      <c r="E3404" t="inlineStr">
        <is>
          <t>Game &amp; Đồ chơi</t>
        </is>
      </c>
      <c r="F3404" t="n">
        <v>877.5</v>
      </c>
      <c r="G3404" t="n">
        <v>0</v>
      </c>
    </row>
    <row r="3405">
      <c r="A3405" t="n">
        <v>201702</v>
      </c>
      <c r="B3405" t="n">
        <v>61</v>
      </c>
      <c r="C3405" t="inlineStr">
        <is>
          <t>POS</t>
        </is>
      </c>
      <c r="D3405" t="inlineStr">
        <is>
          <t>Mỹ</t>
        </is>
      </c>
      <c r="E3405" t="inlineStr">
        <is>
          <t>Gia dụng</t>
        </is>
      </c>
      <c r="F3405" t="n">
        <v>7779</v>
      </c>
      <c r="G3405" t="n">
        <v>99.98999999999999</v>
      </c>
    </row>
    <row r="3406">
      <c r="A3406" t="n">
        <v>201702</v>
      </c>
      <c r="B3406" t="n">
        <v>61</v>
      </c>
      <c r="C3406" t="inlineStr">
        <is>
          <t>POS</t>
        </is>
      </c>
      <c r="D3406" t="inlineStr">
        <is>
          <t>Mỹ</t>
        </is>
      </c>
      <c r="E3406" t="inlineStr">
        <is>
          <t>TV &amp; Video</t>
        </is>
      </c>
      <c r="F3406" t="n">
        <v>1356.98</v>
      </c>
      <c r="G3406" t="n">
        <v>0</v>
      </c>
    </row>
    <row r="3407">
      <c r="A3407" t="n">
        <v>201702</v>
      </c>
      <c r="B3407" t="n">
        <v>63</v>
      </c>
      <c r="C3407" t="inlineStr">
        <is>
          <t>POS</t>
        </is>
      </c>
      <c r="D3407" t="inlineStr">
        <is>
          <t>Mỹ</t>
        </is>
      </c>
      <c r="E3407" t="inlineStr">
        <is>
          <t>Âm thanh</t>
        </is>
      </c>
      <c r="F3407" t="n">
        <v>1129.9</v>
      </c>
      <c r="G3407" t="n">
        <v>0</v>
      </c>
    </row>
    <row r="3408">
      <c r="A3408" t="n">
        <v>201702</v>
      </c>
      <c r="B3408" t="n">
        <v>63</v>
      </c>
      <c r="C3408" t="inlineStr">
        <is>
          <t>POS</t>
        </is>
      </c>
      <c r="D3408" t="inlineStr">
        <is>
          <t>Mỹ</t>
        </is>
      </c>
      <c r="E3408" t="inlineStr">
        <is>
          <t>Máy ảnh</t>
        </is>
      </c>
      <c r="F3408" t="n">
        <v>936</v>
      </c>
      <c r="G3408" t="n">
        <v>600.4</v>
      </c>
    </row>
    <row r="3409">
      <c r="A3409" t="n">
        <v>201702</v>
      </c>
      <c r="B3409" t="n">
        <v>63</v>
      </c>
      <c r="C3409" t="inlineStr">
        <is>
          <t>POS</t>
        </is>
      </c>
      <c r="D3409" t="inlineStr">
        <is>
          <t>Mỹ</t>
        </is>
      </c>
      <c r="E3409" t="inlineStr">
        <is>
          <t>Điện thoại</t>
        </is>
      </c>
      <c r="F3409" t="n">
        <v>327.16</v>
      </c>
      <c r="G3409" t="n">
        <v>0</v>
      </c>
    </row>
    <row r="3410">
      <c r="A3410" t="n">
        <v>201702</v>
      </c>
      <c r="B3410" t="n">
        <v>63</v>
      </c>
      <c r="C3410" t="inlineStr">
        <is>
          <t>POS</t>
        </is>
      </c>
      <c r="D3410" t="inlineStr">
        <is>
          <t>Mỹ</t>
        </is>
      </c>
      <c r="E3410" t="inlineStr">
        <is>
          <t>Máy tính</t>
        </is>
      </c>
      <c r="F3410" t="n">
        <v>1781</v>
      </c>
      <c r="G3410" t="n">
        <v>0</v>
      </c>
    </row>
    <row r="3411">
      <c r="A3411" t="n">
        <v>201702</v>
      </c>
      <c r="B3411" t="n">
        <v>63</v>
      </c>
      <c r="C3411" t="inlineStr">
        <is>
          <t>POS</t>
        </is>
      </c>
      <c r="D3411" t="inlineStr">
        <is>
          <t>Mỹ</t>
        </is>
      </c>
      <c r="E3411" t="inlineStr">
        <is>
          <t>Gia dụng</t>
        </is>
      </c>
      <c r="F3411" t="n">
        <v>399.98</v>
      </c>
      <c r="G3411" t="n">
        <v>0</v>
      </c>
    </row>
    <row r="3412">
      <c r="A3412" t="n">
        <v>201702</v>
      </c>
      <c r="B3412" t="n">
        <v>63</v>
      </c>
      <c r="C3412" t="inlineStr">
        <is>
          <t>POS</t>
        </is>
      </c>
      <c r="D3412" t="inlineStr">
        <is>
          <t>Mỹ</t>
        </is>
      </c>
      <c r="E3412" t="inlineStr">
        <is>
          <t>Nhạc, phim, sách nói</t>
        </is>
      </c>
      <c r="F3412" t="n">
        <v>1504.79</v>
      </c>
      <c r="G3412" t="n">
        <v>0</v>
      </c>
    </row>
    <row r="3413">
      <c r="A3413" t="n">
        <v>201702</v>
      </c>
      <c r="B3413" t="n">
        <v>64</v>
      </c>
      <c r="C3413" t="inlineStr">
        <is>
          <t>POS</t>
        </is>
      </c>
      <c r="D3413" t="inlineStr">
        <is>
          <t>Mỹ</t>
        </is>
      </c>
      <c r="E3413" t="inlineStr">
        <is>
          <t>Âm thanh</t>
        </is>
      </c>
      <c r="F3413" t="n">
        <v>630.97</v>
      </c>
      <c r="G3413" t="n">
        <v>0</v>
      </c>
    </row>
    <row r="3414">
      <c r="A3414" t="n">
        <v>201702</v>
      </c>
      <c r="B3414" t="n">
        <v>64</v>
      </c>
      <c r="C3414" t="inlineStr">
        <is>
          <t>POS</t>
        </is>
      </c>
      <c r="D3414" t="inlineStr">
        <is>
          <t>Mỹ</t>
        </is>
      </c>
      <c r="E3414" t="inlineStr">
        <is>
          <t>Máy ảnh</t>
        </is>
      </c>
      <c r="F3414" t="n">
        <v>1590.88</v>
      </c>
      <c r="G3414" t="n">
        <v>0</v>
      </c>
    </row>
    <row r="3415">
      <c r="A3415" t="n">
        <v>201702</v>
      </c>
      <c r="B3415" t="n">
        <v>64</v>
      </c>
      <c r="C3415" t="inlineStr">
        <is>
          <t>POS</t>
        </is>
      </c>
      <c r="D3415" t="inlineStr">
        <is>
          <t>Mỹ</t>
        </is>
      </c>
      <c r="E3415" t="inlineStr">
        <is>
          <t>Máy tính</t>
        </is>
      </c>
      <c r="F3415" t="n">
        <v>160</v>
      </c>
      <c r="G3415" t="n">
        <v>0</v>
      </c>
    </row>
    <row r="3416">
      <c r="A3416" t="n">
        <v>201702</v>
      </c>
      <c r="B3416" t="n">
        <v>64</v>
      </c>
      <c r="C3416" t="inlineStr">
        <is>
          <t>POS</t>
        </is>
      </c>
      <c r="D3416" t="inlineStr">
        <is>
          <t>Mỹ</t>
        </is>
      </c>
      <c r="E3416" t="inlineStr">
        <is>
          <t>Gia dụng</t>
        </is>
      </c>
      <c r="F3416" t="n">
        <v>4437</v>
      </c>
      <c r="G3416" t="n">
        <v>0</v>
      </c>
    </row>
    <row r="3417">
      <c r="A3417" t="n">
        <v>201702</v>
      </c>
      <c r="B3417" t="n">
        <v>64</v>
      </c>
      <c r="C3417" t="inlineStr">
        <is>
          <t>POS</t>
        </is>
      </c>
      <c r="D3417" t="inlineStr">
        <is>
          <t>Mỹ</t>
        </is>
      </c>
      <c r="E3417" t="inlineStr">
        <is>
          <t>TV &amp; Video</t>
        </is>
      </c>
      <c r="F3417" t="n">
        <v>387</v>
      </c>
      <c r="G3417" t="n">
        <v>0</v>
      </c>
    </row>
    <row r="3418">
      <c r="A3418" t="n">
        <v>201702</v>
      </c>
      <c r="B3418" t="n">
        <v>65</v>
      </c>
      <c r="C3418" t="inlineStr">
        <is>
          <t>POS</t>
        </is>
      </c>
      <c r="D3418" t="inlineStr">
        <is>
          <t>Mỹ</t>
        </is>
      </c>
      <c r="E3418" t="inlineStr">
        <is>
          <t>Âm thanh</t>
        </is>
      </c>
      <c r="F3418" t="n">
        <v>1655.94</v>
      </c>
      <c r="G3418" t="n">
        <v>0</v>
      </c>
    </row>
    <row r="3419">
      <c r="A3419" t="n">
        <v>201702</v>
      </c>
      <c r="B3419" t="n">
        <v>65</v>
      </c>
      <c r="C3419" t="inlineStr">
        <is>
          <t>POS</t>
        </is>
      </c>
      <c r="D3419" t="inlineStr">
        <is>
          <t>Mỹ</t>
        </is>
      </c>
      <c r="E3419" t="inlineStr">
        <is>
          <t>Máy ảnh</t>
        </is>
      </c>
      <c r="F3419" t="n">
        <v>0</v>
      </c>
      <c r="G3419" t="n">
        <v>655</v>
      </c>
    </row>
    <row r="3420">
      <c r="A3420" t="n">
        <v>201702</v>
      </c>
      <c r="B3420" t="n">
        <v>65</v>
      </c>
      <c r="C3420" t="inlineStr">
        <is>
          <t>POS</t>
        </is>
      </c>
      <c r="D3420" t="inlineStr">
        <is>
          <t>Mỹ</t>
        </is>
      </c>
      <c r="E3420" t="inlineStr">
        <is>
          <t>Điện thoại</t>
        </is>
      </c>
      <c r="F3420" t="n">
        <v>597</v>
      </c>
      <c r="G3420" t="n">
        <v>0</v>
      </c>
    </row>
    <row r="3421">
      <c r="A3421" t="n">
        <v>201702</v>
      </c>
      <c r="B3421" t="n">
        <v>65</v>
      </c>
      <c r="C3421" t="inlineStr">
        <is>
          <t>POS</t>
        </is>
      </c>
      <c r="D3421" t="inlineStr">
        <is>
          <t>Mỹ</t>
        </is>
      </c>
      <c r="E3421" t="inlineStr">
        <is>
          <t>Máy tính</t>
        </is>
      </c>
      <c r="F3421" t="n">
        <v>229.9</v>
      </c>
      <c r="G3421" t="n">
        <v>0</v>
      </c>
    </row>
    <row r="3422">
      <c r="A3422" t="n">
        <v>201702</v>
      </c>
      <c r="B3422" t="n">
        <v>65</v>
      </c>
      <c r="C3422" t="inlineStr">
        <is>
          <t>POS</t>
        </is>
      </c>
      <c r="D3422" t="inlineStr">
        <is>
          <t>Mỹ</t>
        </is>
      </c>
      <c r="E3422" t="inlineStr">
        <is>
          <t>Gia dụng</t>
        </is>
      </c>
      <c r="F3422" t="n">
        <v>6895.88</v>
      </c>
      <c r="G3422" t="n">
        <v>139.99</v>
      </c>
    </row>
    <row r="3423">
      <c r="A3423" t="n">
        <v>201702</v>
      </c>
      <c r="B3423" t="n">
        <v>65</v>
      </c>
      <c r="C3423" t="inlineStr">
        <is>
          <t>POS</t>
        </is>
      </c>
      <c r="D3423" t="inlineStr">
        <is>
          <t>Mỹ</t>
        </is>
      </c>
      <c r="E3423" t="inlineStr">
        <is>
          <t>Nhạc, phim, sách nói</t>
        </is>
      </c>
      <c r="F3423" t="n">
        <v>501.76</v>
      </c>
      <c r="G3423" t="n">
        <v>0</v>
      </c>
    </row>
    <row r="3424">
      <c r="A3424" t="n">
        <v>201702</v>
      </c>
      <c r="B3424" t="n">
        <v>65</v>
      </c>
      <c r="C3424" t="inlineStr">
        <is>
          <t>POS</t>
        </is>
      </c>
      <c r="D3424" t="inlineStr">
        <is>
          <t>Mỹ</t>
        </is>
      </c>
      <c r="E3424" t="inlineStr">
        <is>
          <t>TV &amp; Video</t>
        </is>
      </c>
      <c r="F3424" t="n">
        <v>2099.7</v>
      </c>
      <c r="G3424" t="n">
        <v>0</v>
      </c>
    </row>
    <row r="3425">
      <c r="A3425" t="n">
        <v>201702</v>
      </c>
      <c r="B3425" t="n">
        <v>66</v>
      </c>
      <c r="C3425" t="inlineStr">
        <is>
          <t>POS</t>
        </is>
      </c>
      <c r="D3425" t="inlineStr">
        <is>
          <t>Mỹ</t>
        </is>
      </c>
      <c r="E3425" t="inlineStr">
        <is>
          <t>Âm thanh</t>
        </is>
      </c>
      <c r="F3425" t="n">
        <v>1639.11</v>
      </c>
      <c r="G3425" t="n">
        <v>0</v>
      </c>
    </row>
    <row r="3426">
      <c r="A3426" t="n">
        <v>201702</v>
      </c>
      <c r="B3426" t="n">
        <v>66</v>
      </c>
      <c r="C3426" t="inlineStr">
        <is>
          <t>POS</t>
        </is>
      </c>
      <c r="D3426" t="inlineStr">
        <is>
          <t>Mỹ</t>
        </is>
      </c>
      <c r="E3426" t="inlineStr">
        <is>
          <t>Máy ảnh</t>
        </is>
      </c>
      <c r="F3426" t="n">
        <v>996</v>
      </c>
      <c r="G3426" t="n">
        <v>0</v>
      </c>
    </row>
    <row r="3427">
      <c r="A3427" t="n">
        <v>201702</v>
      </c>
      <c r="B3427" t="n">
        <v>66</v>
      </c>
      <c r="C3427" t="inlineStr">
        <is>
          <t>POS</t>
        </is>
      </c>
      <c r="D3427" t="inlineStr">
        <is>
          <t>Mỹ</t>
        </is>
      </c>
      <c r="E3427" t="inlineStr">
        <is>
          <t>Điện thoại</t>
        </is>
      </c>
      <c r="F3427" t="n">
        <v>1044</v>
      </c>
      <c r="G3427" t="n">
        <v>0</v>
      </c>
    </row>
    <row r="3428">
      <c r="A3428" t="n">
        <v>201702</v>
      </c>
      <c r="B3428" t="n">
        <v>66</v>
      </c>
      <c r="C3428" t="inlineStr">
        <is>
          <t>POS</t>
        </is>
      </c>
      <c r="D3428" t="inlineStr">
        <is>
          <t>Mỹ</t>
        </is>
      </c>
      <c r="E3428" t="inlineStr">
        <is>
          <t>Máy tính</t>
        </is>
      </c>
      <c r="F3428" t="n">
        <v>14376.8</v>
      </c>
      <c r="G3428" t="n">
        <v>0</v>
      </c>
    </row>
    <row r="3429">
      <c r="A3429" t="n">
        <v>201702</v>
      </c>
      <c r="B3429" t="n">
        <v>66</v>
      </c>
      <c r="C3429" t="inlineStr">
        <is>
          <t>POS</t>
        </is>
      </c>
      <c r="D3429" t="inlineStr">
        <is>
          <t>Mỹ</t>
        </is>
      </c>
      <c r="E3429" t="inlineStr">
        <is>
          <t>Game &amp; Đồ chơi</t>
        </is>
      </c>
      <c r="F3429" t="n">
        <v>270.04</v>
      </c>
      <c r="G3429" t="n">
        <v>0</v>
      </c>
    </row>
    <row r="3430">
      <c r="A3430" t="n">
        <v>201702</v>
      </c>
      <c r="B3430" t="n">
        <v>66</v>
      </c>
      <c r="C3430" t="inlineStr">
        <is>
          <t>POS</t>
        </is>
      </c>
      <c r="D3430" t="inlineStr">
        <is>
          <t>Mỹ</t>
        </is>
      </c>
      <c r="E3430" t="inlineStr">
        <is>
          <t>Gia dụng</t>
        </is>
      </c>
      <c r="F3430" t="n">
        <v>6729.92</v>
      </c>
      <c r="G3430" t="n">
        <v>0</v>
      </c>
    </row>
    <row r="3431">
      <c r="A3431" t="n">
        <v>201702</v>
      </c>
      <c r="B3431" t="n">
        <v>66</v>
      </c>
      <c r="C3431" t="inlineStr">
        <is>
          <t>POS</t>
        </is>
      </c>
      <c r="D3431" t="inlineStr">
        <is>
          <t>Mỹ</t>
        </is>
      </c>
      <c r="E3431" t="inlineStr">
        <is>
          <t>Nhạc, phim, sách nói</t>
        </is>
      </c>
      <c r="F3431" t="n">
        <v>3532.25</v>
      </c>
      <c r="G3431" t="n">
        <v>13.89</v>
      </c>
    </row>
    <row r="3432">
      <c r="A3432" t="n">
        <v>201702</v>
      </c>
      <c r="B3432" t="n">
        <v>66</v>
      </c>
      <c r="C3432" t="inlineStr">
        <is>
          <t>POS</t>
        </is>
      </c>
      <c r="D3432" t="inlineStr">
        <is>
          <t>Mỹ</t>
        </is>
      </c>
      <c r="E3432" t="inlineStr">
        <is>
          <t>TV &amp; Video</t>
        </is>
      </c>
      <c r="F3432" t="n">
        <v>750.8</v>
      </c>
      <c r="G3432" t="n">
        <v>0</v>
      </c>
    </row>
    <row r="3433">
      <c r="A3433" t="n">
        <v>201703</v>
      </c>
      <c r="B3433" t="n">
        <v>0</v>
      </c>
      <c r="C3433" t="inlineStr">
        <is>
          <t>ONLINE</t>
        </is>
      </c>
      <c r="D3433" t="inlineStr">
        <is>
          <t>Online</t>
        </is>
      </c>
      <c r="E3433" t="inlineStr">
        <is>
          <t>Âm thanh</t>
        </is>
      </c>
      <c r="F3433" t="n">
        <v>1811.83</v>
      </c>
      <c r="G3433" t="n">
        <v>120</v>
      </c>
    </row>
    <row r="3434">
      <c r="A3434" t="n">
        <v>201703</v>
      </c>
      <c r="B3434" t="n">
        <v>0</v>
      </c>
      <c r="C3434" t="inlineStr">
        <is>
          <t>ONLINE</t>
        </is>
      </c>
      <c r="D3434" t="inlineStr">
        <is>
          <t>Online</t>
        </is>
      </c>
      <c r="E3434" t="inlineStr">
        <is>
          <t>Máy ảnh</t>
        </is>
      </c>
      <c r="F3434" t="n">
        <v>2398.32</v>
      </c>
      <c r="G3434" t="n">
        <v>0</v>
      </c>
    </row>
    <row r="3435">
      <c r="A3435" t="n">
        <v>201703</v>
      </c>
      <c r="B3435" t="n">
        <v>0</v>
      </c>
      <c r="C3435" t="inlineStr">
        <is>
          <t>ONLINE</t>
        </is>
      </c>
      <c r="D3435" t="inlineStr">
        <is>
          <t>Online</t>
        </is>
      </c>
      <c r="E3435" t="inlineStr">
        <is>
          <t>Điện thoại</t>
        </is>
      </c>
      <c r="F3435" t="n">
        <v>446.32</v>
      </c>
      <c r="G3435" t="n">
        <v>0</v>
      </c>
    </row>
    <row r="3436">
      <c r="A3436" t="n">
        <v>201703</v>
      </c>
      <c r="B3436" t="n">
        <v>0</v>
      </c>
      <c r="C3436" t="inlineStr">
        <is>
          <t>ONLINE</t>
        </is>
      </c>
      <c r="D3436" t="inlineStr">
        <is>
          <t>Online</t>
        </is>
      </c>
      <c r="E3436" t="inlineStr">
        <is>
          <t>Máy tính</t>
        </is>
      </c>
      <c r="F3436" t="n">
        <v>16749.13</v>
      </c>
      <c r="G3436" t="n">
        <v>2576.82</v>
      </c>
    </row>
    <row r="3437">
      <c r="A3437" t="n">
        <v>201703</v>
      </c>
      <c r="B3437" t="n">
        <v>0</v>
      </c>
      <c r="C3437" t="inlineStr">
        <is>
          <t>ONLINE</t>
        </is>
      </c>
      <c r="D3437" t="inlineStr">
        <is>
          <t>Online</t>
        </is>
      </c>
      <c r="E3437" t="inlineStr">
        <is>
          <t>Game &amp; Đồ chơi</t>
        </is>
      </c>
      <c r="F3437" t="n">
        <v>643.08</v>
      </c>
      <c r="G3437" t="n">
        <v>8.880000000000001</v>
      </c>
    </row>
    <row r="3438">
      <c r="A3438" t="n">
        <v>201703</v>
      </c>
      <c r="B3438" t="n">
        <v>0</v>
      </c>
      <c r="C3438" t="inlineStr">
        <is>
          <t>ONLINE</t>
        </is>
      </c>
      <c r="D3438" t="inlineStr">
        <is>
          <t>Online</t>
        </is>
      </c>
      <c r="E3438" t="inlineStr">
        <is>
          <t>Gia dụng</t>
        </is>
      </c>
      <c r="F3438" t="n">
        <v>14809.47</v>
      </c>
      <c r="G3438" t="n">
        <v>1475</v>
      </c>
    </row>
    <row r="3439">
      <c r="A3439" t="n">
        <v>201703</v>
      </c>
      <c r="B3439" t="n">
        <v>0</v>
      </c>
      <c r="C3439" t="inlineStr">
        <is>
          <t>ONLINE</t>
        </is>
      </c>
      <c r="D3439" t="inlineStr">
        <is>
          <t>Online</t>
        </is>
      </c>
      <c r="E3439" t="inlineStr">
        <is>
          <t>Nhạc, phim, sách nói</t>
        </is>
      </c>
      <c r="F3439" t="n">
        <v>398.89</v>
      </c>
      <c r="G3439" t="n">
        <v>0</v>
      </c>
    </row>
    <row r="3440">
      <c r="A3440" t="n">
        <v>201703</v>
      </c>
      <c r="B3440" t="n">
        <v>0</v>
      </c>
      <c r="C3440" t="inlineStr">
        <is>
          <t>ONLINE</t>
        </is>
      </c>
      <c r="D3440" t="inlineStr">
        <is>
          <t>Online</t>
        </is>
      </c>
      <c r="E3440" t="inlineStr">
        <is>
          <t>TV &amp; Video</t>
        </is>
      </c>
      <c r="F3440" t="n">
        <v>3119.95</v>
      </c>
      <c r="G3440" t="n">
        <v>449.99</v>
      </c>
    </row>
    <row r="3441">
      <c r="A3441" t="n">
        <v>201703</v>
      </c>
      <c r="B3441" t="n">
        <v>5</v>
      </c>
      <c r="C3441" t="inlineStr">
        <is>
          <t>POS</t>
        </is>
      </c>
      <c r="D3441" t="inlineStr">
        <is>
          <t>Úc</t>
        </is>
      </c>
      <c r="E3441" t="inlineStr">
        <is>
          <t>Máy ảnh</t>
        </is>
      </c>
      <c r="F3441" t="n">
        <v>36.99</v>
      </c>
      <c r="G3441" t="n">
        <v>0</v>
      </c>
    </row>
    <row r="3442">
      <c r="A3442" t="n">
        <v>201703</v>
      </c>
      <c r="B3442" t="n">
        <v>5</v>
      </c>
      <c r="C3442" t="inlineStr">
        <is>
          <t>POS</t>
        </is>
      </c>
      <c r="D3442" t="inlineStr">
        <is>
          <t>Úc</t>
        </is>
      </c>
      <c r="E3442" t="inlineStr">
        <is>
          <t>Điện thoại</t>
        </is>
      </c>
      <c r="F3442" t="n">
        <v>1944.93</v>
      </c>
      <c r="G3442" t="n">
        <v>0</v>
      </c>
    </row>
    <row r="3443">
      <c r="A3443" t="n">
        <v>201703</v>
      </c>
      <c r="B3443" t="n">
        <v>5</v>
      </c>
      <c r="C3443" t="inlineStr">
        <is>
          <t>POS</t>
        </is>
      </c>
      <c r="D3443" t="inlineStr">
        <is>
          <t>Úc</t>
        </is>
      </c>
      <c r="E3443" t="inlineStr">
        <is>
          <t>Máy tính</t>
        </is>
      </c>
      <c r="F3443" t="n">
        <v>469</v>
      </c>
      <c r="G3443" t="n">
        <v>0</v>
      </c>
    </row>
    <row r="3444">
      <c r="A3444" t="n">
        <v>201703</v>
      </c>
      <c r="B3444" t="n">
        <v>5</v>
      </c>
      <c r="C3444" t="inlineStr">
        <is>
          <t>POS</t>
        </is>
      </c>
      <c r="D3444" t="inlineStr">
        <is>
          <t>Úc</t>
        </is>
      </c>
      <c r="E3444" t="inlineStr">
        <is>
          <t>Nhạc, phim, sách nói</t>
        </is>
      </c>
      <c r="F3444" t="n">
        <v>1753.33</v>
      </c>
      <c r="G3444" t="n">
        <v>0</v>
      </c>
    </row>
    <row r="3445">
      <c r="A3445" t="n">
        <v>201703</v>
      </c>
      <c r="B3445" t="n">
        <v>5</v>
      </c>
      <c r="C3445" t="inlineStr">
        <is>
          <t>POS</t>
        </is>
      </c>
      <c r="D3445" t="inlineStr">
        <is>
          <t>Úc</t>
        </is>
      </c>
      <c r="E3445" t="inlineStr">
        <is>
          <t>TV &amp; Video</t>
        </is>
      </c>
      <c r="F3445" t="n">
        <v>2099.7</v>
      </c>
      <c r="G3445" t="n">
        <v>0</v>
      </c>
    </row>
    <row r="3446">
      <c r="A3446" t="n">
        <v>201703</v>
      </c>
      <c r="B3446" t="n">
        <v>6</v>
      </c>
      <c r="C3446" t="inlineStr">
        <is>
          <t>POS</t>
        </is>
      </c>
      <c r="D3446" t="inlineStr">
        <is>
          <t>Úc</t>
        </is>
      </c>
      <c r="E3446" t="inlineStr">
        <is>
          <t>Nhạc, phim, sách nói</t>
        </is>
      </c>
      <c r="F3446" t="n">
        <v>412.93</v>
      </c>
      <c r="G3446" t="n">
        <v>0</v>
      </c>
    </row>
    <row r="3447">
      <c r="A3447" t="n">
        <v>201703</v>
      </c>
      <c r="B3447" t="n">
        <v>8</v>
      </c>
      <c r="C3447" t="inlineStr">
        <is>
          <t>POS</t>
        </is>
      </c>
      <c r="D3447" t="inlineStr">
        <is>
          <t>Canada</t>
        </is>
      </c>
      <c r="E3447" t="inlineStr">
        <is>
          <t>Máy ảnh</t>
        </is>
      </c>
      <c r="F3447" t="n">
        <v>1375</v>
      </c>
      <c r="G3447" t="n">
        <v>198</v>
      </c>
    </row>
    <row r="3448">
      <c r="A3448" t="n">
        <v>201703</v>
      </c>
      <c r="B3448" t="n">
        <v>8</v>
      </c>
      <c r="C3448" t="inlineStr">
        <is>
          <t>POS</t>
        </is>
      </c>
      <c r="D3448" t="inlineStr">
        <is>
          <t>Canada</t>
        </is>
      </c>
      <c r="E3448" t="inlineStr">
        <is>
          <t>Máy tính</t>
        </is>
      </c>
      <c r="F3448" t="n">
        <v>7221</v>
      </c>
      <c r="G3448" t="n">
        <v>0</v>
      </c>
    </row>
    <row r="3449">
      <c r="A3449" t="n">
        <v>201703</v>
      </c>
      <c r="B3449" t="n">
        <v>8</v>
      </c>
      <c r="C3449" t="inlineStr">
        <is>
          <t>POS</t>
        </is>
      </c>
      <c r="D3449" t="inlineStr">
        <is>
          <t>Canada</t>
        </is>
      </c>
      <c r="E3449" t="inlineStr">
        <is>
          <t>Gia dụng</t>
        </is>
      </c>
      <c r="F3449" t="n">
        <v>1545</v>
      </c>
      <c r="G3449" t="n">
        <v>0</v>
      </c>
    </row>
    <row r="3450">
      <c r="A3450" t="n">
        <v>201703</v>
      </c>
      <c r="B3450" t="n">
        <v>8</v>
      </c>
      <c r="C3450" t="inlineStr">
        <is>
          <t>POS</t>
        </is>
      </c>
      <c r="D3450" t="inlineStr">
        <is>
          <t>Canada</t>
        </is>
      </c>
      <c r="E3450" t="inlineStr">
        <is>
          <t>Nhạc, phim, sách nói</t>
        </is>
      </c>
      <c r="F3450" t="n">
        <v>2869.89</v>
      </c>
      <c r="G3450" t="n">
        <v>0</v>
      </c>
    </row>
    <row r="3451">
      <c r="A3451" t="n">
        <v>201703</v>
      </c>
      <c r="B3451" t="n">
        <v>9</v>
      </c>
      <c r="C3451" t="inlineStr">
        <is>
          <t>POS</t>
        </is>
      </c>
      <c r="D3451" t="inlineStr">
        <is>
          <t>Canada</t>
        </is>
      </c>
      <c r="E3451" t="inlineStr">
        <is>
          <t>Âm thanh</t>
        </is>
      </c>
      <c r="F3451" t="n">
        <v>2065.62</v>
      </c>
      <c r="G3451" t="n">
        <v>0</v>
      </c>
    </row>
    <row r="3452">
      <c r="A3452" t="n">
        <v>201703</v>
      </c>
      <c r="B3452" t="n">
        <v>9</v>
      </c>
      <c r="C3452" t="inlineStr">
        <is>
          <t>POS</t>
        </is>
      </c>
      <c r="D3452" t="inlineStr">
        <is>
          <t>Canada</t>
        </is>
      </c>
      <c r="E3452" t="inlineStr">
        <is>
          <t>Game &amp; Đồ chơi</t>
        </is>
      </c>
      <c r="F3452" t="n">
        <v>763</v>
      </c>
      <c r="G3452" t="n">
        <v>0</v>
      </c>
    </row>
    <row r="3453">
      <c r="A3453" t="n">
        <v>201703</v>
      </c>
      <c r="B3453" t="n">
        <v>9</v>
      </c>
      <c r="C3453" t="inlineStr">
        <is>
          <t>POS</t>
        </is>
      </c>
      <c r="D3453" t="inlineStr">
        <is>
          <t>Canada</t>
        </is>
      </c>
      <c r="E3453" t="inlineStr">
        <is>
          <t>Nhạc, phim, sách nói</t>
        </is>
      </c>
      <c r="F3453" t="n">
        <v>551.98</v>
      </c>
      <c r="G3453" t="n">
        <v>0</v>
      </c>
    </row>
    <row r="3454">
      <c r="A3454" t="n">
        <v>201703</v>
      </c>
      <c r="B3454" t="n">
        <v>10</v>
      </c>
      <c r="C3454" t="inlineStr">
        <is>
          <t>POS</t>
        </is>
      </c>
      <c r="D3454" t="inlineStr">
        <is>
          <t>Canada</t>
        </is>
      </c>
      <c r="E3454" t="inlineStr">
        <is>
          <t>Âm thanh</t>
        </is>
      </c>
      <c r="F3454" t="n">
        <v>25.69</v>
      </c>
      <c r="G3454" t="n">
        <v>0</v>
      </c>
    </row>
    <row r="3455">
      <c r="A3455" t="n">
        <v>201703</v>
      </c>
      <c r="B3455" t="n">
        <v>10</v>
      </c>
      <c r="C3455" t="inlineStr">
        <is>
          <t>POS</t>
        </is>
      </c>
      <c r="D3455" t="inlineStr">
        <is>
          <t>Canada</t>
        </is>
      </c>
      <c r="E3455" t="inlineStr">
        <is>
          <t>Điện thoại</t>
        </is>
      </c>
      <c r="F3455" t="n">
        <v>1280</v>
      </c>
      <c r="G3455" t="n">
        <v>0</v>
      </c>
    </row>
    <row r="3456">
      <c r="A3456" t="n">
        <v>201703</v>
      </c>
      <c r="B3456" t="n">
        <v>10</v>
      </c>
      <c r="C3456" t="inlineStr">
        <is>
          <t>POS</t>
        </is>
      </c>
      <c r="D3456" t="inlineStr">
        <is>
          <t>Canada</t>
        </is>
      </c>
      <c r="E3456" t="inlineStr">
        <is>
          <t>Máy tính</t>
        </is>
      </c>
      <c r="F3456" t="n">
        <v>1379.4</v>
      </c>
      <c r="G3456" t="n">
        <v>0</v>
      </c>
    </row>
    <row r="3457">
      <c r="A3457" t="n">
        <v>201703</v>
      </c>
      <c r="B3457" t="n">
        <v>10</v>
      </c>
      <c r="C3457" t="inlineStr">
        <is>
          <t>POS</t>
        </is>
      </c>
      <c r="D3457" t="inlineStr">
        <is>
          <t>Canada</t>
        </is>
      </c>
      <c r="E3457" t="inlineStr">
        <is>
          <t>Game &amp; Đồ chơi</t>
        </is>
      </c>
      <c r="F3457" t="n">
        <v>13.76</v>
      </c>
      <c r="G3457" t="n">
        <v>0</v>
      </c>
    </row>
    <row r="3458">
      <c r="A3458" t="n">
        <v>201703</v>
      </c>
      <c r="B3458" t="n">
        <v>10</v>
      </c>
      <c r="C3458" t="inlineStr">
        <is>
          <t>POS</t>
        </is>
      </c>
      <c r="D3458" t="inlineStr">
        <is>
          <t>Canada</t>
        </is>
      </c>
      <c r="E3458" t="inlineStr">
        <is>
          <t>Gia dụng</t>
        </is>
      </c>
      <c r="F3458" t="n">
        <v>6514.19</v>
      </c>
      <c r="G3458" t="n">
        <v>179.99</v>
      </c>
    </row>
    <row r="3459">
      <c r="A3459" t="n">
        <v>201703</v>
      </c>
      <c r="B3459" t="n">
        <v>10</v>
      </c>
      <c r="C3459" t="inlineStr">
        <is>
          <t>POS</t>
        </is>
      </c>
      <c r="D3459" t="inlineStr">
        <is>
          <t>Canada</t>
        </is>
      </c>
      <c r="E3459" t="inlineStr">
        <is>
          <t>Nhạc, phim, sách nói</t>
        </is>
      </c>
      <c r="F3459" t="n">
        <v>738.97</v>
      </c>
      <c r="G3459" t="n">
        <v>0</v>
      </c>
    </row>
    <row r="3460">
      <c r="A3460" t="n">
        <v>201703</v>
      </c>
      <c r="B3460" t="n">
        <v>13</v>
      </c>
      <c r="C3460" t="inlineStr">
        <is>
          <t>POS</t>
        </is>
      </c>
      <c r="D3460" t="inlineStr">
        <is>
          <t>Pháp</t>
        </is>
      </c>
      <c r="E3460" t="inlineStr">
        <is>
          <t>Âm thanh</t>
        </is>
      </c>
      <c r="F3460" t="n">
        <v>77.68000000000001</v>
      </c>
      <c r="G3460" t="n">
        <v>0</v>
      </c>
    </row>
    <row r="3461">
      <c r="A3461" t="n">
        <v>201703</v>
      </c>
      <c r="B3461" t="n">
        <v>13</v>
      </c>
      <c r="C3461" t="inlineStr">
        <is>
          <t>POS</t>
        </is>
      </c>
      <c r="D3461" t="inlineStr">
        <is>
          <t>Pháp</t>
        </is>
      </c>
      <c r="E3461" t="inlineStr">
        <is>
          <t>Máy ảnh</t>
        </is>
      </c>
      <c r="F3461" t="n">
        <v>2132</v>
      </c>
      <c r="G3461" t="n">
        <v>0</v>
      </c>
    </row>
    <row r="3462">
      <c r="A3462" t="n">
        <v>201703</v>
      </c>
      <c r="B3462" t="n">
        <v>13</v>
      </c>
      <c r="C3462" t="inlineStr">
        <is>
          <t>POS</t>
        </is>
      </c>
      <c r="D3462" t="inlineStr">
        <is>
          <t>Pháp</t>
        </is>
      </c>
      <c r="E3462" t="inlineStr">
        <is>
          <t>Điện thoại</t>
        </is>
      </c>
      <c r="F3462" t="n">
        <v>359.99</v>
      </c>
      <c r="G3462" t="n">
        <v>0</v>
      </c>
    </row>
    <row r="3463">
      <c r="A3463" t="n">
        <v>201703</v>
      </c>
      <c r="B3463" t="n">
        <v>13</v>
      </c>
      <c r="C3463" t="inlineStr">
        <is>
          <t>POS</t>
        </is>
      </c>
      <c r="D3463" t="inlineStr">
        <is>
          <t>Pháp</t>
        </is>
      </c>
      <c r="E3463" t="inlineStr">
        <is>
          <t>Máy tính</t>
        </is>
      </c>
      <c r="F3463" t="n">
        <v>4772</v>
      </c>
      <c r="G3463" t="n">
        <v>0</v>
      </c>
    </row>
    <row r="3464">
      <c r="A3464" t="n">
        <v>201703</v>
      </c>
      <c r="B3464" t="n">
        <v>13</v>
      </c>
      <c r="C3464" t="inlineStr">
        <is>
          <t>POS</t>
        </is>
      </c>
      <c r="D3464" t="inlineStr">
        <is>
          <t>Pháp</t>
        </is>
      </c>
      <c r="E3464" t="inlineStr">
        <is>
          <t>Gia dụng</t>
        </is>
      </c>
      <c r="F3464" t="n">
        <v>6587.8</v>
      </c>
      <c r="G3464" t="n">
        <v>0</v>
      </c>
    </row>
    <row r="3465">
      <c r="A3465" t="n">
        <v>201703</v>
      </c>
      <c r="B3465" t="n">
        <v>13</v>
      </c>
      <c r="C3465" t="inlineStr">
        <is>
          <t>POS</t>
        </is>
      </c>
      <c r="D3465" t="inlineStr">
        <is>
          <t>Pháp</t>
        </is>
      </c>
      <c r="E3465" t="inlineStr">
        <is>
          <t>Nhạc, phim, sách nói</t>
        </is>
      </c>
      <c r="F3465" t="n">
        <v>590.61</v>
      </c>
      <c r="G3465" t="n">
        <v>0</v>
      </c>
    </row>
    <row r="3466">
      <c r="A3466" t="n">
        <v>201703</v>
      </c>
      <c r="B3466" t="n">
        <v>16</v>
      </c>
      <c r="C3466" t="inlineStr">
        <is>
          <t>POS</t>
        </is>
      </c>
      <c r="D3466" t="inlineStr">
        <is>
          <t>Pháp</t>
        </is>
      </c>
      <c r="E3466" t="inlineStr">
        <is>
          <t>Máy ảnh</t>
        </is>
      </c>
      <c r="F3466" t="n">
        <v>1704</v>
      </c>
      <c r="G3466" t="n">
        <v>0</v>
      </c>
    </row>
    <row r="3467">
      <c r="A3467" t="n">
        <v>201703</v>
      </c>
      <c r="B3467" t="n">
        <v>16</v>
      </c>
      <c r="C3467" t="inlineStr">
        <is>
          <t>POS</t>
        </is>
      </c>
      <c r="D3467" t="inlineStr">
        <is>
          <t>Pháp</t>
        </is>
      </c>
      <c r="E3467" t="inlineStr">
        <is>
          <t>Máy tính</t>
        </is>
      </c>
      <c r="F3467" t="n">
        <v>204</v>
      </c>
      <c r="G3467" t="n">
        <v>0</v>
      </c>
    </row>
    <row r="3468">
      <c r="A3468" t="n">
        <v>201703</v>
      </c>
      <c r="B3468" t="n">
        <v>16</v>
      </c>
      <c r="C3468" t="inlineStr">
        <is>
          <t>POS</t>
        </is>
      </c>
      <c r="D3468" t="inlineStr">
        <is>
          <t>Pháp</t>
        </is>
      </c>
      <c r="E3468" t="inlineStr">
        <is>
          <t>Gia dụng</t>
        </is>
      </c>
      <c r="F3468" t="n">
        <v>1287.5</v>
      </c>
      <c r="G3468" t="n">
        <v>0</v>
      </c>
    </row>
    <row r="3469">
      <c r="A3469" t="n">
        <v>201703</v>
      </c>
      <c r="B3469" t="n">
        <v>19</v>
      </c>
      <c r="C3469" t="inlineStr">
        <is>
          <t>POS</t>
        </is>
      </c>
      <c r="D3469" t="inlineStr">
        <is>
          <t>Đức</t>
        </is>
      </c>
      <c r="E3469" t="inlineStr">
        <is>
          <t>Máy ảnh</t>
        </is>
      </c>
      <c r="F3469" t="n">
        <v>566</v>
      </c>
      <c r="G3469" t="n">
        <v>0</v>
      </c>
    </row>
    <row r="3470">
      <c r="A3470" t="n">
        <v>201703</v>
      </c>
      <c r="B3470" t="n">
        <v>19</v>
      </c>
      <c r="C3470" t="inlineStr">
        <is>
          <t>POS</t>
        </is>
      </c>
      <c r="D3470" t="inlineStr">
        <is>
          <t>Đức</t>
        </is>
      </c>
      <c r="E3470" t="inlineStr">
        <is>
          <t>Máy tính</t>
        </is>
      </c>
      <c r="F3470" t="n">
        <v>69.98999999999999</v>
      </c>
      <c r="G3470" t="n">
        <v>0</v>
      </c>
    </row>
    <row r="3471">
      <c r="A3471" t="n">
        <v>201703</v>
      </c>
      <c r="B3471" t="n">
        <v>19</v>
      </c>
      <c r="C3471" t="inlineStr">
        <is>
          <t>POS</t>
        </is>
      </c>
      <c r="D3471" t="inlineStr">
        <is>
          <t>Đức</t>
        </is>
      </c>
      <c r="E3471" t="inlineStr">
        <is>
          <t>Nhạc, phim, sách nói</t>
        </is>
      </c>
      <c r="F3471" t="n">
        <v>113.98</v>
      </c>
      <c r="G3471" t="n">
        <v>0</v>
      </c>
    </row>
    <row r="3472">
      <c r="A3472" t="n">
        <v>201703</v>
      </c>
      <c r="B3472" t="n">
        <v>20</v>
      </c>
      <c r="C3472" t="inlineStr">
        <is>
          <t>POS</t>
        </is>
      </c>
      <c r="D3472" t="inlineStr">
        <is>
          <t>Đức</t>
        </is>
      </c>
      <c r="E3472" t="inlineStr">
        <is>
          <t>Âm thanh</t>
        </is>
      </c>
      <c r="F3472" t="n">
        <v>510</v>
      </c>
      <c r="G3472" t="n">
        <v>0</v>
      </c>
    </row>
    <row r="3473">
      <c r="A3473" t="n">
        <v>201703</v>
      </c>
      <c r="B3473" t="n">
        <v>20</v>
      </c>
      <c r="C3473" t="inlineStr">
        <is>
          <t>POS</t>
        </is>
      </c>
      <c r="D3473" t="inlineStr">
        <is>
          <t>Đức</t>
        </is>
      </c>
      <c r="E3473" t="inlineStr">
        <is>
          <t>Máy tính</t>
        </is>
      </c>
      <c r="F3473" t="n">
        <v>500.85</v>
      </c>
      <c r="G3473" t="n">
        <v>0</v>
      </c>
    </row>
    <row r="3474">
      <c r="A3474" t="n">
        <v>201703</v>
      </c>
      <c r="B3474" t="n">
        <v>20</v>
      </c>
      <c r="C3474" t="inlineStr">
        <is>
          <t>POS</t>
        </is>
      </c>
      <c r="D3474" t="inlineStr">
        <is>
          <t>Đức</t>
        </is>
      </c>
      <c r="E3474" t="inlineStr">
        <is>
          <t>Gia dụng</t>
        </is>
      </c>
      <c r="F3474" t="n">
        <v>0</v>
      </c>
      <c r="G3474" t="n">
        <v>1287.5</v>
      </c>
    </row>
    <row r="3475">
      <c r="A3475" t="n">
        <v>201703</v>
      </c>
      <c r="B3475" t="n">
        <v>20</v>
      </c>
      <c r="C3475" t="inlineStr">
        <is>
          <t>POS</t>
        </is>
      </c>
      <c r="D3475" t="inlineStr">
        <is>
          <t>Đức</t>
        </is>
      </c>
      <c r="E3475" t="inlineStr">
        <is>
          <t>Nhạc, phim, sách nói</t>
        </is>
      </c>
      <c r="F3475" t="n">
        <v>473.96</v>
      </c>
      <c r="G3475" t="n">
        <v>0</v>
      </c>
    </row>
    <row r="3476">
      <c r="A3476" t="n">
        <v>201703</v>
      </c>
      <c r="B3476" t="n">
        <v>22</v>
      </c>
      <c r="C3476" t="inlineStr">
        <is>
          <t>POS</t>
        </is>
      </c>
      <c r="D3476" t="inlineStr">
        <is>
          <t>Đức</t>
        </is>
      </c>
      <c r="E3476" t="inlineStr">
        <is>
          <t>Máy tính</t>
        </is>
      </c>
      <c r="F3476" t="n">
        <v>2026.9</v>
      </c>
      <c r="G3476" t="n">
        <v>0</v>
      </c>
    </row>
    <row r="3477">
      <c r="A3477" t="n">
        <v>201703</v>
      </c>
      <c r="B3477" t="n">
        <v>23</v>
      </c>
      <c r="C3477" t="inlineStr">
        <is>
          <t>POS</t>
        </is>
      </c>
      <c r="D3477" t="inlineStr">
        <is>
          <t>Đức</t>
        </is>
      </c>
      <c r="E3477" t="inlineStr">
        <is>
          <t>Âm thanh</t>
        </is>
      </c>
      <c r="F3477" t="n">
        <v>729.98</v>
      </c>
      <c r="G3477" t="n">
        <v>0</v>
      </c>
    </row>
    <row r="3478">
      <c r="A3478" t="n">
        <v>201703</v>
      </c>
      <c r="B3478" t="n">
        <v>23</v>
      </c>
      <c r="C3478" t="inlineStr">
        <is>
          <t>POS</t>
        </is>
      </c>
      <c r="D3478" t="inlineStr">
        <is>
          <t>Đức</t>
        </is>
      </c>
      <c r="E3478" t="inlineStr">
        <is>
          <t>Máy tính</t>
        </is>
      </c>
      <c r="F3478" t="n">
        <v>198</v>
      </c>
      <c r="G3478" t="n">
        <v>0</v>
      </c>
    </row>
    <row r="3479">
      <c r="A3479" t="n">
        <v>201703</v>
      </c>
      <c r="B3479" t="n">
        <v>23</v>
      </c>
      <c r="C3479" t="inlineStr">
        <is>
          <t>POS</t>
        </is>
      </c>
      <c r="D3479" t="inlineStr">
        <is>
          <t>Đức</t>
        </is>
      </c>
      <c r="E3479" t="inlineStr">
        <is>
          <t>Nhạc, phim, sách nói</t>
        </is>
      </c>
      <c r="F3479" t="n">
        <v>25.32</v>
      </c>
      <c r="G3479" t="n">
        <v>0</v>
      </c>
    </row>
    <row r="3480">
      <c r="A3480" t="n">
        <v>201703</v>
      </c>
      <c r="B3480" t="n">
        <v>24</v>
      </c>
      <c r="C3480" t="inlineStr">
        <is>
          <t>POS</t>
        </is>
      </c>
      <c r="D3480" t="inlineStr">
        <is>
          <t>Đức</t>
        </is>
      </c>
      <c r="E3480" t="inlineStr">
        <is>
          <t>Máy ảnh</t>
        </is>
      </c>
      <c r="F3480" t="n">
        <v>184.5</v>
      </c>
      <c r="G3480" t="n">
        <v>0</v>
      </c>
    </row>
    <row r="3481">
      <c r="A3481" t="n">
        <v>201703</v>
      </c>
      <c r="B3481" t="n">
        <v>24</v>
      </c>
      <c r="C3481" t="inlineStr">
        <is>
          <t>POS</t>
        </is>
      </c>
      <c r="D3481" t="inlineStr">
        <is>
          <t>Đức</t>
        </is>
      </c>
      <c r="E3481" t="inlineStr">
        <is>
          <t>Game &amp; Đồ chơi</t>
        </is>
      </c>
      <c r="F3481" t="n">
        <v>371.96</v>
      </c>
      <c r="G3481" t="n">
        <v>0</v>
      </c>
    </row>
    <row r="3482">
      <c r="A3482" t="n">
        <v>201703</v>
      </c>
      <c r="B3482" t="n">
        <v>27</v>
      </c>
      <c r="C3482" t="inlineStr">
        <is>
          <t>POS</t>
        </is>
      </c>
      <c r="D3482" t="inlineStr">
        <is>
          <t>Đức</t>
        </is>
      </c>
      <c r="E3482" t="inlineStr">
        <is>
          <t>Máy tính</t>
        </is>
      </c>
      <c r="F3482" t="n">
        <v>758</v>
      </c>
      <c r="G3482" t="n">
        <v>0</v>
      </c>
    </row>
    <row r="3483">
      <c r="A3483" t="n">
        <v>201703</v>
      </c>
      <c r="B3483" t="n">
        <v>27</v>
      </c>
      <c r="C3483" t="inlineStr">
        <is>
          <t>POS</t>
        </is>
      </c>
      <c r="D3483" t="inlineStr">
        <is>
          <t>Đức</t>
        </is>
      </c>
      <c r="E3483" t="inlineStr">
        <is>
          <t>Gia dụng</t>
        </is>
      </c>
      <c r="F3483" t="n">
        <v>772.5</v>
      </c>
      <c r="G3483" t="n">
        <v>0</v>
      </c>
    </row>
    <row r="3484">
      <c r="A3484" t="n">
        <v>201703</v>
      </c>
      <c r="B3484" t="n">
        <v>27</v>
      </c>
      <c r="C3484" t="inlineStr">
        <is>
          <t>POS</t>
        </is>
      </c>
      <c r="D3484" t="inlineStr">
        <is>
          <t>Đức</t>
        </is>
      </c>
      <c r="E3484" t="inlineStr">
        <is>
          <t>Nhạc, phim, sách nói</t>
        </is>
      </c>
      <c r="F3484" t="n">
        <v>1095</v>
      </c>
      <c r="G3484" t="n">
        <v>0</v>
      </c>
    </row>
    <row r="3485">
      <c r="A3485" t="n">
        <v>201703</v>
      </c>
      <c r="B3485" t="n">
        <v>28</v>
      </c>
      <c r="C3485" t="inlineStr">
        <is>
          <t>POS</t>
        </is>
      </c>
      <c r="D3485" t="inlineStr">
        <is>
          <t>Ý</t>
        </is>
      </c>
      <c r="E3485" t="inlineStr">
        <is>
          <t>Âm thanh</t>
        </is>
      </c>
      <c r="F3485" t="n">
        <v>483.83</v>
      </c>
      <c r="G3485" t="n">
        <v>0</v>
      </c>
    </row>
    <row r="3486">
      <c r="A3486" t="n">
        <v>201703</v>
      </c>
      <c r="B3486" t="n">
        <v>28</v>
      </c>
      <c r="C3486" t="inlineStr">
        <is>
          <t>POS</t>
        </is>
      </c>
      <c r="D3486" t="inlineStr">
        <is>
          <t>Ý</t>
        </is>
      </c>
      <c r="E3486" t="inlineStr">
        <is>
          <t>Máy ảnh</t>
        </is>
      </c>
      <c r="F3486" t="n">
        <v>1508</v>
      </c>
      <c r="G3486" t="n">
        <v>0</v>
      </c>
    </row>
    <row r="3487">
      <c r="A3487" t="n">
        <v>201703</v>
      </c>
      <c r="B3487" t="n">
        <v>28</v>
      </c>
      <c r="C3487" t="inlineStr">
        <is>
          <t>POS</t>
        </is>
      </c>
      <c r="D3487" t="inlineStr">
        <is>
          <t>Ý</t>
        </is>
      </c>
      <c r="E3487" t="inlineStr">
        <is>
          <t>Điện thoại</t>
        </is>
      </c>
      <c r="F3487" t="n">
        <v>114.95</v>
      </c>
      <c r="G3487" t="n">
        <v>0</v>
      </c>
    </row>
    <row r="3488">
      <c r="A3488" t="n">
        <v>201703</v>
      </c>
      <c r="B3488" t="n">
        <v>28</v>
      </c>
      <c r="C3488" t="inlineStr">
        <is>
          <t>POS</t>
        </is>
      </c>
      <c r="D3488" t="inlineStr">
        <is>
          <t>Ý</t>
        </is>
      </c>
      <c r="E3488" t="inlineStr">
        <is>
          <t>Gia dụng</t>
        </is>
      </c>
      <c r="F3488" t="n">
        <v>799.96</v>
      </c>
      <c r="G3488" t="n">
        <v>0</v>
      </c>
    </row>
    <row r="3489">
      <c r="A3489" t="n">
        <v>201703</v>
      </c>
      <c r="B3489" t="n">
        <v>28</v>
      </c>
      <c r="C3489" t="inlineStr">
        <is>
          <t>POS</t>
        </is>
      </c>
      <c r="D3489" t="inlineStr">
        <is>
          <t>Ý</t>
        </is>
      </c>
      <c r="E3489" t="inlineStr">
        <is>
          <t>TV &amp; Video</t>
        </is>
      </c>
      <c r="F3489" t="n">
        <v>126.9</v>
      </c>
      <c r="G3489" t="n">
        <v>0</v>
      </c>
    </row>
    <row r="3490">
      <c r="A3490" t="n">
        <v>201703</v>
      </c>
      <c r="B3490" t="n">
        <v>29</v>
      </c>
      <c r="C3490" t="inlineStr">
        <is>
          <t>POS</t>
        </is>
      </c>
      <c r="D3490" t="inlineStr">
        <is>
          <t>Ý</t>
        </is>
      </c>
      <c r="E3490" t="inlineStr">
        <is>
          <t>Điện thoại</t>
        </is>
      </c>
      <c r="F3490" t="n">
        <v>300</v>
      </c>
      <c r="G3490" t="n">
        <v>0</v>
      </c>
    </row>
    <row r="3491">
      <c r="A3491" t="n">
        <v>201703</v>
      </c>
      <c r="B3491" t="n">
        <v>29</v>
      </c>
      <c r="C3491" t="inlineStr">
        <is>
          <t>POS</t>
        </is>
      </c>
      <c r="D3491" t="inlineStr">
        <is>
          <t>Ý</t>
        </is>
      </c>
      <c r="E3491" t="inlineStr">
        <is>
          <t>Máy tính</t>
        </is>
      </c>
      <c r="F3491" t="n">
        <v>1099.75</v>
      </c>
      <c r="G3491" t="n">
        <v>0</v>
      </c>
    </row>
    <row r="3492">
      <c r="A3492" t="n">
        <v>201703</v>
      </c>
      <c r="B3492" t="n">
        <v>29</v>
      </c>
      <c r="C3492" t="inlineStr">
        <is>
          <t>POS</t>
        </is>
      </c>
      <c r="D3492" t="inlineStr">
        <is>
          <t>Ý</t>
        </is>
      </c>
      <c r="E3492" t="inlineStr">
        <is>
          <t>TV &amp; Video</t>
        </is>
      </c>
      <c r="F3492" t="n">
        <v>573.6</v>
      </c>
      <c r="G3492" t="n">
        <v>0</v>
      </c>
    </row>
    <row r="3493">
      <c r="A3493" t="n">
        <v>201703</v>
      </c>
      <c r="B3493" t="n">
        <v>30</v>
      </c>
      <c r="C3493" t="inlineStr">
        <is>
          <t>POS</t>
        </is>
      </c>
      <c r="D3493" t="inlineStr">
        <is>
          <t>Ý</t>
        </is>
      </c>
      <c r="E3493" t="inlineStr">
        <is>
          <t>Âm thanh</t>
        </is>
      </c>
      <c r="F3493" t="n">
        <v>449.97</v>
      </c>
      <c r="G3493" t="n">
        <v>0</v>
      </c>
    </row>
    <row r="3494">
      <c r="A3494" t="n">
        <v>201703</v>
      </c>
      <c r="B3494" t="n">
        <v>30</v>
      </c>
      <c r="C3494" t="inlineStr">
        <is>
          <t>POS</t>
        </is>
      </c>
      <c r="D3494" t="inlineStr">
        <is>
          <t>Ý</t>
        </is>
      </c>
      <c r="E3494" t="inlineStr">
        <is>
          <t>Máy tính</t>
        </is>
      </c>
      <c r="F3494" t="n">
        <v>15252</v>
      </c>
      <c r="G3494" t="n">
        <v>0</v>
      </c>
    </row>
    <row r="3495">
      <c r="A3495" t="n">
        <v>201703</v>
      </c>
      <c r="B3495" t="n">
        <v>30</v>
      </c>
      <c r="C3495" t="inlineStr">
        <is>
          <t>POS</t>
        </is>
      </c>
      <c r="D3495" t="inlineStr">
        <is>
          <t>Ý</t>
        </is>
      </c>
      <c r="E3495" t="inlineStr">
        <is>
          <t>Gia dụng</t>
        </is>
      </c>
      <c r="F3495" t="n">
        <v>3955</v>
      </c>
      <c r="G3495" t="n">
        <v>0</v>
      </c>
    </row>
    <row r="3496">
      <c r="A3496" t="n">
        <v>201703</v>
      </c>
      <c r="B3496" t="n">
        <v>30</v>
      </c>
      <c r="C3496" t="inlineStr">
        <is>
          <t>POS</t>
        </is>
      </c>
      <c r="D3496" t="inlineStr">
        <is>
          <t>Ý</t>
        </is>
      </c>
      <c r="E3496" t="inlineStr">
        <is>
          <t>Nhạc, phim, sách nói</t>
        </is>
      </c>
      <c r="F3496" t="n">
        <v>0</v>
      </c>
      <c r="G3496" t="n">
        <v>22.89</v>
      </c>
    </row>
    <row r="3497">
      <c r="A3497" t="n">
        <v>201703</v>
      </c>
      <c r="B3497" t="n">
        <v>33</v>
      </c>
      <c r="C3497" t="inlineStr">
        <is>
          <t>POS</t>
        </is>
      </c>
      <c r="D3497" t="inlineStr">
        <is>
          <t>Hà Lan</t>
        </is>
      </c>
      <c r="E3497" t="inlineStr">
        <is>
          <t>Âm thanh</t>
        </is>
      </c>
      <c r="F3497" t="n">
        <v>181</v>
      </c>
      <c r="G3497" t="n">
        <v>0</v>
      </c>
    </row>
    <row r="3498">
      <c r="A3498" t="n">
        <v>201703</v>
      </c>
      <c r="B3498" t="n">
        <v>33</v>
      </c>
      <c r="C3498" t="inlineStr">
        <is>
          <t>POS</t>
        </is>
      </c>
      <c r="D3498" t="inlineStr">
        <is>
          <t>Hà Lan</t>
        </is>
      </c>
      <c r="E3498" t="inlineStr">
        <is>
          <t>Máy ảnh</t>
        </is>
      </c>
      <c r="F3498" t="n">
        <v>660</v>
      </c>
      <c r="G3498" t="n">
        <v>0</v>
      </c>
    </row>
    <row r="3499">
      <c r="A3499" t="n">
        <v>201703</v>
      </c>
      <c r="B3499" t="n">
        <v>33</v>
      </c>
      <c r="C3499" t="inlineStr">
        <is>
          <t>POS</t>
        </is>
      </c>
      <c r="D3499" t="inlineStr">
        <is>
          <t>Hà Lan</t>
        </is>
      </c>
      <c r="E3499" t="inlineStr">
        <is>
          <t>Máy tính</t>
        </is>
      </c>
      <c r="F3499" t="n">
        <v>1692.9</v>
      </c>
      <c r="G3499" t="n">
        <v>1758</v>
      </c>
    </row>
    <row r="3500">
      <c r="A3500" t="n">
        <v>201703</v>
      </c>
      <c r="B3500" t="n">
        <v>33</v>
      </c>
      <c r="C3500" t="inlineStr">
        <is>
          <t>POS</t>
        </is>
      </c>
      <c r="D3500" t="inlineStr">
        <is>
          <t>Hà Lan</t>
        </is>
      </c>
      <c r="E3500" t="inlineStr">
        <is>
          <t>Game &amp; Đồ chơi</t>
        </is>
      </c>
      <c r="F3500" t="n">
        <v>48.93</v>
      </c>
      <c r="G3500" t="n">
        <v>0</v>
      </c>
    </row>
    <row r="3501">
      <c r="A3501" t="n">
        <v>201703</v>
      </c>
      <c r="B3501" t="n">
        <v>36</v>
      </c>
      <c r="C3501" t="inlineStr">
        <is>
          <t>POS</t>
        </is>
      </c>
      <c r="D3501" t="inlineStr">
        <is>
          <t>Anh</t>
        </is>
      </c>
      <c r="E3501" t="inlineStr">
        <is>
          <t>Âm thanh</t>
        </is>
      </c>
      <c r="F3501" t="n">
        <v>256.9</v>
      </c>
      <c r="G3501" t="n">
        <v>0</v>
      </c>
    </row>
    <row r="3502">
      <c r="A3502" t="n">
        <v>201703</v>
      </c>
      <c r="B3502" t="n">
        <v>36</v>
      </c>
      <c r="C3502" t="inlineStr">
        <is>
          <t>POS</t>
        </is>
      </c>
      <c r="D3502" t="inlineStr">
        <is>
          <t>Anh</t>
        </is>
      </c>
      <c r="E3502" t="inlineStr">
        <is>
          <t>Máy ảnh</t>
        </is>
      </c>
      <c r="F3502" t="n">
        <v>592.1799999999999</v>
      </c>
      <c r="G3502" t="n">
        <v>436.2</v>
      </c>
    </row>
    <row r="3503">
      <c r="A3503" t="n">
        <v>201703</v>
      </c>
      <c r="B3503" t="n">
        <v>36</v>
      </c>
      <c r="C3503" t="inlineStr">
        <is>
          <t>POS</t>
        </is>
      </c>
      <c r="D3503" t="inlineStr">
        <is>
          <t>Anh</t>
        </is>
      </c>
      <c r="E3503" t="inlineStr">
        <is>
          <t>Điện thoại</t>
        </is>
      </c>
      <c r="F3503" t="n">
        <v>620</v>
      </c>
      <c r="G3503" t="n">
        <v>0</v>
      </c>
    </row>
    <row r="3504">
      <c r="A3504" t="n">
        <v>201703</v>
      </c>
      <c r="B3504" t="n">
        <v>36</v>
      </c>
      <c r="C3504" t="inlineStr">
        <is>
          <t>POS</t>
        </is>
      </c>
      <c r="D3504" t="inlineStr">
        <is>
          <t>Anh</t>
        </is>
      </c>
      <c r="E3504" t="inlineStr">
        <is>
          <t>Máy tính</t>
        </is>
      </c>
      <c r="F3504" t="n">
        <v>659.85</v>
      </c>
      <c r="G3504" t="n">
        <v>0</v>
      </c>
    </row>
    <row r="3505">
      <c r="A3505" t="n">
        <v>201703</v>
      </c>
      <c r="B3505" t="n">
        <v>36</v>
      </c>
      <c r="C3505" t="inlineStr">
        <is>
          <t>POS</t>
        </is>
      </c>
      <c r="D3505" t="inlineStr">
        <is>
          <t>Anh</t>
        </is>
      </c>
      <c r="E3505" t="inlineStr">
        <is>
          <t>Gia dụng</t>
        </is>
      </c>
      <c r="F3505" t="n">
        <v>0</v>
      </c>
      <c r="G3505" t="n">
        <v>899.97</v>
      </c>
    </row>
    <row r="3506">
      <c r="A3506" t="n">
        <v>201703</v>
      </c>
      <c r="B3506" t="n">
        <v>36</v>
      </c>
      <c r="C3506" t="inlineStr">
        <is>
          <t>POS</t>
        </is>
      </c>
      <c r="D3506" t="inlineStr">
        <is>
          <t>Anh</t>
        </is>
      </c>
      <c r="E3506" t="inlineStr">
        <is>
          <t>Nhạc, phim, sách nói</t>
        </is>
      </c>
      <c r="F3506" t="n">
        <v>1079.94</v>
      </c>
      <c r="G3506" t="n">
        <v>0</v>
      </c>
    </row>
    <row r="3507">
      <c r="A3507" t="n">
        <v>201703</v>
      </c>
      <c r="B3507" t="n">
        <v>36</v>
      </c>
      <c r="C3507" t="inlineStr">
        <is>
          <t>POS</t>
        </is>
      </c>
      <c r="D3507" t="inlineStr">
        <is>
          <t>Anh</t>
        </is>
      </c>
      <c r="E3507" t="inlineStr">
        <is>
          <t>TV &amp; Video</t>
        </is>
      </c>
      <c r="F3507" t="n">
        <v>516</v>
      </c>
      <c r="G3507" t="n">
        <v>0</v>
      </c>
    </row>
    <row r="3508">
      <c r="A3508" t="n">
        <v>201703</v>
      </c>
      <c r="B3508" t="n">
        <v>37</v>
      </c>
      <c r="C3508" t="inlineStr">
        <is>
          <t>POS</t>
        </is>
      </c>
      <c r="D3508" t="inlineStr">
        <is>
          <t>Anh</t>
        </is>
      </c>
      <c r="E3508" t="inlineStr">
        <is>
          <t>Âm thanh</t>
        </is>
      </c>
      <c r="F3508" t="n">
        <v>221.64</v>
      </c>
      <c r="G3508" t="n">
        <v>0</v>
      </c>
    </row>
    <row r="3509">
      <c r="A3509" t="n">
        <v>201703</v>
      </c>
      <c r="B3509" t="n">
        <v>37</v>
      </c>
      <c r="C3509" t="inlineStr">
        <is>
          <t>POS</t>
        </is>
      </c>
      <c r="D3509" t="inlineStr">
        <is>
          <t>Anh</t>
        </is>
      </c>
      <c r="E3509" t="inlineStr">
        <is>
          <t>Máy ảnh</t>
        </is>
      </c>
      <c r="F3509" t="n">
        <v>3120</v>
      </c>
      <c r="G3509" t="n">
        <v>0</v>
      </c>
    </row>
    <row r="3510">
      <c r="A3510" t="n">
        <v>201703</v>
      </c>
      <c r="B3510" t="n">
        <v>37</v>
      </c>
      <c r="C3510" t="inlineStr">
        <is>
          <t>POS</t>
        </is>
      </c>
      <c r="D3510" t="inlineStr">
        <is>
          <t>Anh</t>
        </is>
      </c>
      <c r="E3510" t="inlineStr">
        <is>
          <t>Máy tính</t>
        </is>
      </c>
      <c r="F3510" t="n">
        <v>459.8</v>
      </c>
      <c r="G3510" t="n">
        <v>1968</v>
      </c>
    </row>
    <row r="3511">
      <c r="A3511" t="n">
        <v>201703</v>
      </c>
      <c r="B3511" t="n">
        <v>37</v>
      </c>
      <c r="C3511" t="inlineStr">
        <is>
          <t>POS</t>
        </is>
      </c>
      <c r="D3511" t="inlineStr">
        <is>
          <t>Anh</t>
        </is>
      </c>
      <c r="E3511" t="inlineStr">
        <is>
          <t>Gia dụng</t>
        </is>
      </c>
      <c r="F3511" t="n">
        <v>909.9299999999999</v>
      </c>
      <c r="G3511" t="n">
        <v>0</v>
      </c>
    </row>
    <row r="3512">
      <c r="A3512" t="n">
        <v>201703</v>
      </c>
      <c r="B3512" t="n">
        <v>37</v>
      </c>
      <c r="C3512" t="inlineStr">
        <is>
          <t>POS</t>
        </is>
      </c>
      <c r="D3512" t="inlineStr">
        <is>
          <t>Anh</t>
        </is>
      </c>
      <c r="E3512" t="inlineStr">
        <is>
          <t>Nhạc, phim, sách nói</t>
        </is>
      </c>
      <c r="F3512" t="n">
        <v>491.97</v>
      </c>
      <c r="G3512" t="n">
        <v>0</v>
      </c>
    </row>
    <row r="3513">
      <c r="A3513" t="n">
        <v>201703</v>
      </c>
      <c r="B3513" t="n">
        <v>37</v>
      </c>
      <c r="C3513" t="inlineStr">
        <is>
          <t>POS</t>
        </is>
      </c>
      <c r="D3513" t="inlineStr">
        <is>
          <t>Anh</t>
        </is>
      </c>
      <c r="E3513" t="inlineStr">
        <is>
          <t>TV &amp; Video</t>
        </is>
      </c>
      <c r="F3513" t="n">
        <v>1098.8</v>
      </c>
      <c r="G3513" t="n">
        <v>0</v>
      </c>
    </row>
    <row r="3514">
      <c r="A3514" t="n">
        <v>201703</v>
      </c>
      <c r="B3514" t="n">
        <v>38</v>
      </c>
      <c r="C3514" t="inlineStr">
        <is>
          <t>POS</t>
        </is>
      </c>
      <c r="D3514" t="inlineStr">
        <is>
          <t>Anh</t>
        </is>
      </c>
      <c r="E3514" t="inlineStr">
        <is>
          <t>Máy tính</t>
        </is>
      </c>
      <c r="F3514" t="n">
        <v>1118</v>
      </c>
      <c r="G3514" t="n">
        <v>0</v>
      </c>
    </row>
    <row r="3515">
      <c r="A3515" t="n">
        <v>201703</v>
      </c>
      <c r="B3515" t="n">
        <v>39</v>
      </c>
      <c r="C3515" t="inlineStr">
        <is>
          <t>POS</t>
        </is>
      </c>
      <c r="D3515" t="inlineStr">
        <is>
          <t>Anh</t>
        </is>
      </c>
      <c r="E3515" t="inlineStr">
        <is>
          <t>Game &amp; Đồ chơi</t>
        </is>
      </c>
      <c r="F3515" t="n">
        <v>33.78</v>
      </c>
      <c r="G3515" t="n">
        <v>0</v>
      </c>
    </row>
    <row r="3516">
      <c r="A3516" t="n">
        <v>201703</v>
      </c>
      <c r="B3516" t="n">
        <v>39</v>
      </c>
      <c r="C3516" t="inlineStr">
        <is>
          <t>POS</t>
        </is>
      </c>
      <c r="D3516" t="inlineStr">
        <is>
          <t>Anh</t>
        </is>
      </c>
      <c r="E3516" t="inlineStr">
        <is>
          <t>Gia dụng</t>
        </is>
      </c>
      <c r="F3516" t="n">
        <v>8447.700000000001</v>
      </c>
      <c r="G3516" t="n">
        <v>0</v>
      </c>
    </row>
    <row r="3517">
      <c r="A3517" t="n">
        <v>201703</v>
      </c>
      <c r="B3517" t="n">
        <v>39</v>
      </c>
      <c r="C3517" t="inlineStr">
        <is>
          <t>POS</t>
        </is>
      </c>
      <c r="D3517" t="inlineStr">
        <is>
          <t>Anh</t>
        </is>
      </c>
      <c r="E3517" t="inlineStr">
        <is>
          <t>Nhạc, phim, sách nói</t>
        </is>
      </c>
      <c r="F3517" t="n">
        <v>1319.95</v>
      </c>
      <c r="G3517" t="n">
        <v>0</v>
      </c>
    </row>
    <row r="3518">
      <c r="A3518" t="n">
        <v>201703</v>
      </c>
      <c r="B3518" t="n">
        <v>39</v>
      </c>
      <c r="C3518" t="inlineStr">
        <is>
          <t>POS</t>
        </is>
      </c>
      <c r="D3518" t="inlineStr">
        <is>
          <t>Anh</t>
        </is>
      </c>
      <c r="E3518" t="inlineStr">
        <is>
          <t>TV &amp; Video</t>
        </is>
      </c>
      <c r="F3518" t="n">
        <v>8699.969999999999</v>
      </c>
      <c r="G3518" t="n">
        <v>0</v>
      </c>
    </row>
    <row r="3519">
      <c r="A3519" t="n">
        <v>201703</v>
      </c>
      <c r="B3519" t="n">
        <v>40</v>
      </c>
      <c r="C3519" t="inlineStr">
        <is>
          <t>POS</t>
        </is>
      </c>
      <c r="D3519" t="inlineStr">
        <is>
          <t>Anh</t>
        </is>
      </c>
      <c r="E3519" t="inlineStr">
        <is>
          <t>Máy ảnh</t>
        </is>
      </c>
      <c r="F3519" t="n">
        <v>564</v>
      </c>
      <c r="G3519" t="n">
        <v>0</v>
      </c>
    </row>
    <row r="3520">
      <c r="A3520" t="n">
        <v>201703</v>
      </c>
      <c r="B3520" t="n">
        <v>40</v>
      </c>
      <c r="C3520" t="inlineStr">
        <is>
          <t>POS</t>
        </is>
      </c>
      <c r="D3520" t="inlineStr">
        <is>
          <t>Anh</t>
        </is>
      </c>
      <c r="E3520" t="inlineStr">
        <is>
          <t>Máy tính</t>
        </is>
      </c>
      <c r="F3520" t="n">
        <v>269.9</v>
      </c>
      <c r="G3520" t="n">
        <v>0</v>
      </c>
    </row>
    <row r="3521">
      <c r="A3521" t="n">
        <v>201703</v>
      </c>
      <c r="B3521" t="n">
        <v>40</v>
      </c>
      <c r="C3521" t="inlineStr">
        <is>
          <t>POS</t>
        </is>
      </c>
      <c r="D3521" t="inlineStr">
        <is>
          <t>Anh</t>
        </is>
      </c>
      <c r="E3521" t="inlineStr">
        <is>
          <t>Gia dụng</t>
        </is>
      </c>
      <c r="F3521" t="n">
        <v>0</v>
      </c>
      <c r="G3521" t="n">
        <v>1524</v>
      </c>
    </row>
    <row r="3522">
      <c r="A3522" t="n">
        <v>201703</v>
      </c>
      <c r="B3522" t="n">
        <v>40</v>
      </c>
      <c r="C3522" t="inlineStr">
        <is>
          <t>POS</t>
        </is>
      </c>
      <c r="D3522" t="inlineStr">
        <is>
          <t>Anh</t>
        </is>
      </c>
      <c r="E3522" t="inlineStr">
        <is>
          <t>Nhạc, phim, sách nói</t>
        </is>
      </c>
      <c r="F3522" t="n">
        <v>219</v>
      </c>
      <c r="G3522" t="n">
        <v>0</v>
      </c>
    </row>
    <row r="3523">
      <c r="A3523" t="n">
        <v>201703</v>
      </c>
      <c r="B3523" t="n">
        <v>41</v>
      </c>
      <c r="C3523" t="inlineStr">
        <is>
          <t>POS</t>
        </is>
      </c>
      <c r="D3523" t="inlineStr">
        <is>
          <t>Anh</t>
        </is>
      </c>
      <c r="E3523" t="inlineStr">
        <is>
          <t>Máy tính</t>
        </is>
      </c>
      <c r="F3523" t="n">
        <v>689.7</v>
      </c>
      <c r="G3523" t="n">
        <v>0</v>
      </c>
    </row>
    <row r="3524">
      <c r="A3524" t="n">
        <v>201703</v>
      </c>
      <c r="B3524" t="n">
        <v>41</v>
      </c>
      <c r="C3524" t="inlineStr">
        <is>
          <t>POS</t>
        </is>
      </c>
      <c r="D3524" t="inlineStr">
        <is>
          <t>Anh</t>
        </is>
      </c>
      <c r="E3524" t="inlineStr">
        <is>
          <t>Gia dụng</t>
        </is>
      </c>
      <c r="F3524" t="n">
        <v>639.95</v>
      </c>
      <c r="G3524" t="n">
        <v>0</v>
      </c>
    </row>
    <row r="3525">
      <c r="A3525" t="n">
        <v>201703</v>
      </c>
      <c r="B3525" t="n">
        <v>42</v>
      </c>
      <c r="C3525" t="inlineStr">
        <is>
          <t>POS</t>
        </is>
      </c>
      <c r="D3525" t="inlineStr">
        <is>
          <t>Anh</t>
        </is>
      </c>
      <c r="E3525" t="inlineStr">
        <is>
          <t>Máy ảnh</t>
        </is>
      </c>
      <c r="F3525" t="n">
        <v>209.97</v>
      </c>
      <c r="G3525" t="n">
        <v>0</v>
      </c>
    </row>
    <row r="3526">
      <c r="A3526" t="n">
        <v>201703</v>
      </c>
      <c r="B3526" t="n">
        <v>42</v>
      </c>
      <c r="C3526" t="inlineStr">
        <is>
          <t>POS</t>
        </is>
      </c>
      <c r="D3526" t="inlineStr">
        <is>
          <t>Anh</t>
        </is>
      </c>
      <c r="E3526" t="inlineStr">
        <is>
          <t>Điện thoại</t>
        </is>
      </c>
      <c r="F3526" t="n">
        <v>3356</v>
      </c>
      <c r="G3526" t="n">
        <v>0</v>
      </c>
    </row>
    <row r="3527">
      <c r="A3527" t="n">
        <v>201703</v>
      </c>
      <c r="B3527" t="n">
        <v>42</v>
      </c>
      <c r="C3527" t="inlineStr">
        <is>
          <t>POS</t>
        </is>
      </c>
      <c r="D3527" t="inlineStr">
        <is>
          <t>Anh</t>
        </is>
      </c>
      <c r="E3527" t="inlineStr">
        <is>
          <t>Game &amp; Đồ chơi</t>
        </is>
      </c>
      <c r="F3527" t="n">
        <v>129</v>
      </c>
      <c r="G3527" t="n">
        <v>0</v>
      </c>
    </row>
    <row r="3528">
      <c r="A3528" t="n">
        <v>201703</v>
      </c>
      <c r="B3528" t="n">
        <v>42</v>
      </c>
      <c r="C3528" t="inlineStr">
        <is>
          <t>POS</t>
        </is>
      </c>
      <c r="D3528" t="inlineStr">
        <is>
          <t>Anh</t>
        </is>
      </c>
      <c r="E3528" t="inlineStr">
        <is>
          <t>Gia dụng</t>
        </is>
      </c>
      <c r="F3528" t="n">
        <v>4032.4</v>
      </c>
      <c r="G3528" t="n">
        <v>877.5</v>
      </c>
    </row>
    <row r="3529">
      <c r="A3529" t="n">
        <v>201703</v>
      </c>
      <c r="B3529" t="n">
        <v>42</v>
      </c>
      <c r="C3529" t="inlineStr">
        <is>
          <t>POS</t>
        </is>
      </c>
      <c r="D3529" t="inlineStr">
        <is>
          <t>Anh</t>
        </is>
      </c>
      <c r="E3529" t="inlineStr">
        <is>
          <t>Nhạc, phim, sách nói</t>
        </is>
      </c>
      <c r="F3529" t="n">
        <v>182.97</v>
      </c>
      <c r="G3529" t="n">
        <v>0</v>
      </c>
    </row>
    <row r="3530">
      <c r="A3530" t="n">
        <v>201703</v>
      </c>
      <c r="B3530" t="n">
        <v>42</v>
      </c>
      <c r="C3530" t="inlineStr">
        <is>
          <t>POS</t>
        </is>
      </c>
      <c r="D3530" t="inlineStr">
        <is>
          <t>Anh</t>
        </is>
      </c>
      <c r="E3530" t="inlineStr">
        <is>
          <t>TV &amp; Video</t>
        </is>
      </c>
      <c r="F3530" t="n">
        <v>0</v>
      </c>
      <c r="G3530" t="n">
        <v>143.4</v>
      </c>
    </row>
    <row r="3531">
      <c r="A3531" t="n">
        <v>201703</v>
      </c>
      <c r="B3531" t="n">
        <v>43</v>
      </c>
      <c r="C3531" t="inlineStr">
        <is>
          <t>POS</t>
        </is>
      </c>
      <c r="D3531" t="inlineStr">
        <is>
          <t>Mỹ</t>
        </is>
      </c>
      <c r="E3531" t="inlineStr">
        <is>
          <t>Điện thoại</t>
        </is>
      </c>
      <c r="F3531" t="n">
        <v>2870.86</v>
      </c>
      <c r="G3531" t="n">
        <v>0</v>
      </c>
    </row>
    <row r="3532">
      <c r="A3532" t="n">
        <v>201703</v>
      </c>
      <c r="B3532" t="n">
        <v>43</v>
      </c>
      <c r="C3532" t="inlineStr">
        <is>
          <t>POS</t>
        </is>
      </c>
      <c r="D3532" t="inlineStr">
        <is>
          <t>Mỹ</t>
        </is>
      </c>
      <c r="E3532" t="inlineStr">
        <is>
          <t>Máy tính</t>
        </is>
      </c>
      <c r="F3532" t="n">
        <v>512.9</v>
      </c>
      <c r="G3532" t="n">
        <v>0</v>
      </c>
    </row>
    <row r="3533">
      <c r="A3533" t="n">
        <v>201703</v>
      </c>
      <c r="B3533" t="n">
        <v>43</v>
      </c>
      <c r="C3533" t="inlineStr">
        <is>
          <t>POS</t>
        </is>
      </c>
      <c r="D3533" t="inlineStr">
        <is>
          <t>Mỹ</t>
        </is>
      </c>
      <c r="E3533" t="inlineStr">
        <is>
          <t>Nhạc, phim, sách nói</t>
        </is>
      </c>
      <c r="F3533" t="n">
        <v>1652.94</v>
      </c>
      <c r="G3533" t="n">
        <v>0</v>
      </c>
    </row>
    <row r="3534">
      <c r="A3534" t="n">
        <v>201703</v>
      </c>
      <c r="B3534" t="n">
        <v>43</v>
      </c>
      <c r="C3534" t="inlineStr">
        <is>
          <t>POS</t>
        </is>
      </c>
      <c r="D3534" t="inlineStr">
        <is>
          <t>Mỹ</t>
        </is>
      </c>
      <c r="E3534" t="inlineStr">
        <is>
          <t>TV &amp; Video</t>
        </is>
      </c>
      <c r="F3534" t="n">
        <v>756.2</v>
      </c>
      <c r="G3534" t="n">
        <v>0</v>
      </c>
    </row>
    <row r="3535">
      <c r="A3535" t="n">
        <v>201703</v>
      </c>
      <c r="B3535" t="n">
        <v>44</v>
      </c>
      <c r="C3535" t="inlineStr">
        <is>
          <t>POS</t>
        </is>
      </c>
      <c r="D3535" t="inlineStr">
        <is>
          <t>Mỹ</t>
        </is>
      </c>
      <c r="E3535" t="inlineStr">
        <is>
          <t>Điện thoại</t>
        </is>
      </c>
      <c r="F3535" t="n">
        <v>3249</v>
      </c>
      <c r="G3535" t="n">
        <v>0</v>
      </c>
    </row>
    <row r="3536">
      <c r="A3536" t="n">
        <v>201703</v>
      </c>
      <c r="B3536" t="n">
        <v>45</v>
      </c>
      <c r="C3536" t="inlineStr">
        <is>
          <t>POS</t>
        </is>
      </c>
      <c r="D3536" t="inlineStr">
        <is>
          <t>Mỹ</t>
        </is>
      </c>
      <c r="E3536" t="inlineStr">
        <is>
          <t>Âm thanh</t>
        </is>
      </c>
      <c r="F3536" t="n">
        <v>861.84</v>
      </c>
      <c r="G3536" t="n">
        <v>0</v>
      </c>
    </row>
    <row r="3537">
      <c r="A3537" t="n">
        <v>201703</v>
      </c>
      <c r="B3537" t="n">
        <v>45</v>
      </c>
      <c r="C3537" t="inlineStr">
        <is>
          <t>POS</t>
        </is>
      </c>
      <c r="D3537" t="inlineStr">
        <is>
          <t>Mỹ</t>
        </is>
      </c>
      <c r="E3537" t="inlineStr">
        <is>
          <t>Máy ảnh</t>
        </is>
      </c>
      <c r="F3537" t="n">
        <v>644</v>
      </c>
      <c r="G3537" t="n">
        <v>0</v>
      </c>
    </row>
    <row r="3538">
      <c r="A3538" t="n">
        <v>201703</v>
      </c>
      <c r="B3538" t="n">
        <v>45</v>
      </c>
      <c r="C3538" t="inlineStr">
        <is>
          <t>POS</t>
        </is>
      </c>
      <c r="D3538" t="inlineStr">
        <is>
          <t>Mỹ</t>
        </is>
      </c>
      <c r="E3538" t="inlineStr">
        <is>
          <t>Máy tính</t>
        </is>
      </c>
      <c r="F3538" t="n">
        <v>817</v>
      </c>
      <c r="G3538" t="n">
        <v>0</v>
      </c>
    </row>
    <row r="3539">
      <c r="A3539" t="n">
        <v>201703</v>
      </c>
      <c r="B3539" t="n">
        <v>45</v>
      </c>
      <c r="C3539" t="inlineStr">
        <is>
          <t>POS</t>
        </is>
      </c>
      <c r="D3539" t="inlineStr">
        <is>
          <t>Mỹ</t>
        </is>
      </c>
      <c r="E3539" t="inlineStr">
        <is>
          <t>Nhạc, phim, sách nói</t>
        </is>
      </c>
      <c r="F3539" t="n">
        <v>289.99</v>
      </c>
      <c r="G3539" t="n">
        <v>0</v>
      </c>
    </row>
    <row r="3540">
      <c r="A3540" t="n">
        <v>201703</v>
      </c>
      <c r="B3540" t="n">
        <v>47</v>
      </c>
      <c r="C3540" t="inlineStr">
        <is>
          <t>POS</t>
        </is>
      </c>
      <c r="D3540" t="inlineStr">
        <is>
          <t>Mỹ</t>
        </is>
      </c>
      <c r="E3540" t="inlineStr">
        <is>
          <t>Âm thanh</t>
        </is>
      </c>
      <c r="F3540" t="n">
        <v>724</v>
      </c>
      <c r="G3540" t="n">
        <v>0</v>
      </c>
    </row>
    <row r="3541">
      <c r="A3541" t="n">
        <v>201703</v>
      </c>
      <c r="B3541" t="n">
        <v>47</v>
      </c>
      <c r="C3541" t="inlineStr">
        <is>
          <t>POS</t>
        </is>
      </c>
      <c r="D3541" t="inlineStr">
        <is>
          <t>Mỹ</t>
        </is>
      </c>
      <c r="E3541" t="inlineStr">
        <is>
          <t>Máy tính</t>
        </is>
      </c>
      <c r="F3541" t="n">
        <v>562.6</v>
      </c>
      <c r="G3541" t="n">
        <v>0</v>
      </c>
    </row>
    <row r="3542">
      <c r="A3542" t="n">
        <v>201703</v>
      </c>
      <c r="B3542" t="n">
        <v>47</v>
      </c>
      <c r="C3542" t="inlineStr">
        <is>
          <t>POS</t>
        </is>
      </c>
      <c r="D3542" t="inlineStr">
        <is>
          <t>Mỹ</t>
        </is>
      </c>
      <c r="E3542" t="inlineStr">
        <is>
          <t>Gia dụng</t>
        </is>
      </c>
      <c r="F3542" t="n">
        <v>0</v>
      </c>
      <c r="G3542" t="n">
        <v>1331.88</v>
      </c>
    </row>
    <row r="3543">
      <c r="A3543" t="n">
        <v>201703</v>
      </c>
      <c r="B3543" t="n">
        <v>47</v>
      </c>
      <c r="C3543" t="inlineStr">
        <is>
          <t>POS</t>
        </is>
      </c>
      <c r="D3543" t="inlineStr">
        <is>
          <t>Mỹ</t>
        </is>
      </c>
      <c r="E3543" t="inlineStr">
        <is>
          <t>Nhạc, phim, sách nói</t>
        </is>
      </c>
      <c r="F3543" t="n">
        <v>329.97</v>
      </c>
      <c r="G3543" t="n">
        <v>0</v>
      </c>
    </row>
    <row r="3544">
      <c r="A3544" t="n">
        <v>201703</v>
      </c>
      <c r="B3544" t="n">
        <v>47</v>
      </c>
      <c r="C3544" t="inlineStr">
        <is>
          <t>POS</t>
        </is>
      </c>
      <c r="D3544" t="inlineStr">
        <is>
          <t>Mỹ</t>
        </is>
      </c>
      <c r="E3544" t="inlineStr">
        <is>
          <t>TV &amp; Video</t>
        </is>
      </c>
      <c r="F3544" t="n">
        <v>3554.91</v>
      </c>
      <c r="G3544" t="n">
        <v>0</v>
      </c>
    </row>
    <row r="3545">
      <c r="A3545" t="n">
        <v>201703</v>
      </c>
      <c r="B3545" t="n">
        <v>48</v>
      </c>
      <c r="C3545" t="inlineStr">
        <is>
          <t>POS</t>
        </is>
      </c>
      <c r="D3545" t="inlineStr">
        <is>
          <t>Mỹ</t>
        </is>
      </c>
      <c r="E3545" t="inlineStr">
        <is>
          <t>Điện thoại</t>
        </is>
      </c>
      <c r="F3545" t="n">
        <v>1403</v>
      </c>
      <c r="G3545" t="n">
        <v>0</v>
      </c>
    </row>
    <row r="3546">
      <c r="A3546" t="n">
        <v>201703</v>
      </c>
      <c r="B3546" t="n">
        <v>48</v>
      </c>
      <c r="C3546" t="inlineStr">
        <is>
          <t>POS</t>
        </is>
      </c>
      <c r="D3546" t="inlineStr">
        <is>
          <t>Mỹ</t>
        </is>
      </c>
      <c r="E3546" t="inlineStr">
        <is>
          <t>Máy tính</t>
        </is>
      </c>
      <c r="F3546" t="n">
        <v>2598</v>
      </c>
      <c r="G3546" t="n">
        <v>0</v>
      </c>
    </row>
    <row r="3547">
      <c r="A3547" t="n">
        <v>201703</v>
      </c>
      <c r="B3547" t="n">
        <v>48</v>
      </c>
      <c r="C3547" t="inlineStr">
        <is>
          <t>POS</t>
        </is>
      </c>
      <c r="D3547" t="inlineStr">
        <is>
          <t>Mỹ</t>
        </is>
      </c>
      <c r="E3547" t="inlineStr">
        <is>
          <t>Gia dụng</t>
        </is>
      </c>
      <c r="F3547" t="n">
        <v>1572.46</v>
      </c>
      <c r="G3547" t="n">
        <v>0</v>
      </c>
    </row>
    <row r="3548">
      <c r="A3548" t="n">
        <v>201703</v>
      </c>
      <c r="B3548" t="n">
        <v>48</v>
      </c>
      <c r="C3548" t="inlineStr">
        <is>
          <t>POS</t>
        </is>
      </c>
      <c r="D3548" t="inlineStr">
        <is>
          <t>Mỹ</t>
        </is>
      </c>
      <c r="E3548" t="inlineStr">
        <is>
          <t>Nhạc, phim, sách nói</t>
        </is>
      </c>
      <c r="F3548" t="n">
        <v>1277.79</v>
      </c>
      <c r="G3548" t="n">
        <v>0</v>
      </c>
    </row>
    <row r="3549">
      <c r="A3549" t="n">
        <v>201703</v>
      </c>
      <c r="B3549" t="n">
        <v>48</v>
      </c>
      <c r="C3549" t="inlineStr">
        <is>
          <t>POS</t>
        </is>
      </c>
      <c r="D3549" t="inlineStr">
        <is>
          <t>Mỹ</t>
        </is>
      </c>
      <c r="E3549" t="inlineStr">
        <is>
          <t>TV &amp; Video</t>
        </is>
      </c>
      <c r="F3549" t="n">
        <v>599.98</v>
      </c>
      <c r="G3549" t="n">
        <v>0</v>
      </c>
    </row>
    <row r="3550">
      <c r="A3550" t="n">
        <v>201703</v>
      </c>
      <c r="B3550" t="n">
        <v>50</v>
      </c>
      <c r="C3550" t="inlineStr">
        <is>
          <t>POS</t>
        </is>
      </c>
      <c r="D3550" t="inlineStr">
        <is>
          <t>Mỹ</t>
        </is>
      </c>
      <c r="E3550" t="inlineStr">
        <is>
          <t>Âm thanh</t>
        </is>
      </c>
      <c r="F3550" t="n">
        <v>1399.65</v>
      </c>
      <c r="G3550" t="n">
        <v>0</v>
      </c>
    </row>
    <row r="3551">
      <c r="A3551" t="n">
        <v>201703</v>
      </c>
      <c r="B3551" t="n">
        <v>50</v>
      </c>
      <c r="C3551" t="inlineStr">
        <is>
          <t>POS</t>
        </is>
      </c>
      <c r="D3551" t="inlineStr">
        <is>
          <t>Mỹ</t>
        </is>
      </c>
      <c r="E3551" t="inlineStr">
        <is>
          <t>Máy ảnh</t>
        </is>
      </c>
      <c r="F3551" t="n">
        <v>4686</v>
      </c>
      <c r="G3551" t="n">
        <v>0</v>
      </c>
    </row>
    <row r="3552">
      <c r="A3552" t="n">
        <v>201703</v>
      </c>
      <c r="B3552" t="n">
        <v>50</v>
      </c>
      <c r="C3552" t="inlineStr">
        <is>
          <t>POS</t>
        </is>
      </c>
      <c r="D3552" t="inlineStr">
        <is>
          <t>Mỹ</t>
        </is>
      </c>
      <c r="E3552" t="inlineStr">
        <is>
          <t>Máy tính</t>
        </is>
      </c>
      <c r="F3552" t="n">
        <v>102</v>
      </c>
      <c r="G3552" t="n">
        <v>299</v>
      </c>
    </row>
    <row r="3553">
      <c r="A3553" t="n">
        <v>201703</v>
      </c>
      <c r="B3553" t="n">
        <v>50</v>
      </c>
      <c r="C3553" t="inlineStr">
        <is>
          <t>POS</t>
        </is>
      </c>
      <c r="D3553" t="inlineStr">
        <is>
          <t>Mỹ</t>
        </is>
      </c>
      <c r="E3553" t="inlineStr">
        <is>
          <t>Game &amp; Đồ chơi</t>
        </is>
      </c>
      <c r="F3553" t="n">
        <v>54.95</v>
      </c>
      <c r="G3553" t="n">
        <v>0</v>
      </c>
    </row>
    <row r="3554">
      <c r="A3554" t="n">
        <v>201703</v>
      </c>
      <c r="B3554" t="n">
        <v>50</v>
      </c>
      <c r="C3554" t="inlineStr">
        <is>
          <t>POS</t>
        </is>
      </c>
      <c r="D3554" t="inlineStr">
        <is>
          <t>Mỹ</t>
        </is>
      </c>
      <c r="E3554" t="inlineStr">
        <is>
          <t>Gia dụng</t>
        </is>
      </c>
      <c r="F3554" t="n">
        <v>5456.7</v>
      </c>
      <c r="G3554" t="n">
        <v>0</v>
      </c>
    </row>
    <row r="3555">
      <c r="A3555" t="n">
        <v>201703</v>
      </c>
      <c r="B3555" t="n">
        <v>50</v>
      </c>
      <c r="C3555" t="inlineStr">
        <is>
          <t>POS</t>
        </is>
      </c>
      <c r="D3555" t="inlineStr">
        <is>
          <t>Mỹ</t>
        </is>
      </c>
      <c r="E3555" t="inlineStr">
        <is>
          <t>Nhạc, phim, sách nói</t>
        </is>
      </c>
      <c r="F3555" t="n">
        <v>693.96</v>
      </c>
      <c r="G3555" t="n">
        <v>0</v>
      </c>
    </row>
    <row r="3556">
      <c r="A3556" t="n">
        <v>201703</v>
      </c>
      <c r="B3556" t="n">
        <v>50</v>
      </c>
      <c r="C3556" t="inlineStr">
        <is>
          <t>POS</t>
        </is>
      </c>
      <c r="D3556" t="inlineStr">
        <is>
          <t>Mỹ</t>
        </is>
      </c>
      <c r="E3556" t="inlineStr">
        <is>
          <t>TV &amp; Video</t>
        </is>
      </c>
      <c r="F3556" t="n">
        <v>1184.97</v>
      </c>
      <c r="G3556" t="n">
        <v>0</v>
      </c>
    </row>
    <row r="3557">
      <c r="A3557" t="n">
        <v>201703</v>
      </c>
      <c r="B3557" t="n">
        <v>51</v>
      </c>
      <c r="C3557" t="inlineStr">
        <is>
          <t>POS</t>
        </is>
      </c>
      <c r="D3557" t="inlineStr">
        <is>
          <t>Mỹ</t>
        </is>
      </c>
      <c r="E3557" t="inlineStr">
        <is>
          <t>Âm thanh</t>
        </is>
      </c>
      <c r="F3557" t="n">
        <v>592.8</v>
      </c>
      <c r="G3557" t="n">
        <v>0</v>
      </c>
    </row>
    <row r="3558">
      <c r="A3558" t="n">
        <v>201703</v>
      </c>
      <c r="B3558" t="n">
        <v>51</v>
      </c>
      <c r="C3558" t="inlineStr">
        <is>
          <t>POS</t>
        </is>
      </c>
      <c r="D3558" t="inlineStr">
        <is>
          <t>Mỹ</t>
        </is>
      </c>
      <c r="E3558" t="inlineStr">
        <is>
          <t>Máy ảnh</t>
        </is>
      </c>
      <c r="F3558" t="n">
        <v>565.98</v>
      </c>
      <c r="G3558" t="n">
        <v>0</v>
      </c>
    </row>
    <row r="3559">
      <c r="A3559" t="n">
        <v>201703</v>
      </c>
      <c r="B3559" t="n">
        <v>51</v>
      </c>
      <c r="C3559" t="inlineStr">
        <is>
          <t>POS</t>
        </is>
      </c>
      <c r="D3559" t="inlineStr">
        <is>
          <t>Mỹ</t>
        </is>
      </c>
      <c r="E3559" t="inlineStr">
        <is>
          <t>Điện thoại</t>
        </is>
      </c>
      <c r="F3559" t="n">
        <v>652.49</v>
      </c>
      <c r="G3559" t="n">
        <v>0</v>
      </c>
    </row>
    <row r="3560">
      <c r="A3560" t="n">
        <v>201703</v>
      </c>
      <c r="B3560" t="n">
        <v>51</v>
      </c>
      <c r="C3560" t="inlineStr">
        <is>
          <t>POS</t>
        </is>
      </c>
      <c r="D3560" t="inlineStr">
        <is>
          <t>Mỹ</t>
        </is>
      </c>
      <c r="E3560" t="inlineStr">
        <is>
          <t>Máy tính</t>
        </is>
      </c>
      <c r="F3560" t="n">
        <v>1107</v>
      </c>
      <c r="G3560" t="n">
        <v>0</v>
      </c>
    </row>
    <row r="3561">
      <c r="A3561" t="n">
        <v>201703</v>
      </c>
      <c r="B3561" t="n">
        <v>51</v>
      </c>
      <c r="C3561" t="inlineStr">
        <is>
          <t>POS</t>
        </is>
      </c>
      <c r="D3561" t="inlineStr">
        <is>
          <t>Mỹ</t>
        </is>
      </c>
      <c r="E3561" t="inlineStr">
        <is>
          <t>Game &amp; Đồ chơi</t>
        </is>
      </c>
      <c r="F3561" t="n">
        <v>252.26</v>
      </c>
      <c r="G3561" t="n">
        <v>0</v>
      </c>
    </row>
    <row r="3562">
      <c r="A3562" t="n">
        <v>201703</v>
      </c>
      <c r="B3562" t="n">
        <v>51</v>
      </c>
      <c r="C3562" t="inlineStr">
        <is>
          <t>POS</t>
        </is>
      </c>
      <c r="D3562" t="inlineStr">
        <is>
          <t>Mỹ</t>
        </is>
      </c>
      <c r="E3562" t="inlineStr">
        <is>
          <t>Gia dụng</t>
        </is>
      </c>
      <c r="F3562" t="n">
        <v>3656.55</v>
      </c>
      <c r="G3562" t="n">
        <v>299.99</v>
      </c>
    </row>
    <row r="3563">
      <c r="A3563" t="n">
        <v>201703</v>
      </c>
      <c r="B3563" t="n">
        <v>51</v>
      </c>
      <c r="C3563" t="inlineStr">
        <is>
          <t>POS</t>
        </is>
      </c>
      <c r="D3563" t="inlineStr">
        <is>
          <t>Mỹ</t>
        </is>
      </c>
      <c r="E3563" t="inlineStr">
        <is>
          <t>Nhạc, phim, sách nói</t>
        </is>
      </c>
      <c r="F3563" t="n">
        <v>567.75</v>
      </c>
      <c r="G3563" t="n">
        <v>0</v>
      </c>
    </row>
    <row r="3564">
      <c r="A3564" t="n">
        <v>201703</v>
      </c>
      <c r="B3564" t="n">
        <v>51</v>
      </c>
      <c r="C3564" t="inlineStr">
        <is>
          <t>POS</t>
        </is>
      </c>
      <c r="D3564" t="inlineStr">
        <is>
          <t>Mỹ</t>
        </is>
      </c>
      <c r="E3564" t="inlineStr">
        <is>
          <t>TV &amp; Video</t>
        </is>
      </c>
      <c r="F3564" t="n">
        <v>2899.99</v>
      </c>
      <c r="G3564" t="n">
        <v>0</v>
      </c>
    </row>
    <row r="3565">
      <c r="A3565" t="n">
        <v>201703</v>
      </c>
      <c r="B3565" t="n">
        <v>53</v>
      </c>
      <c r="C3565" t="inlineStr">
        <is>
          <t>POS</t>
        </is>
      </c>
      <c r="D3565" t="inlineStr">
        <is>
          <t>Mỹ</t>
        </is>
      </c>
      <c r="E3565" t="inlineStr">
        <is>
          <t>Điện thoại</t>
        </is>
      </c>
      <c r="F3565" t="n">
        <v>398</v>
      </c>
      <c r="G3565" t="n">
        <v>0</v>
      </c>
    </row>
    <row r="3566">
      <c r="A3566" t="n">
        <v>201703</v>
      </c>
      <c r="B3566" t="n">
        <v>53</v>
      </c>
      <c r="C3566" t="inlineStr">
        <is>
          <t>POS</t>
        </is>
      </c>
      <c r="D3566" t="inlineStr">
        <is>
          <t>Mỹ</t>
        </is>
      </c>
      <c r="E3566" t="inlineStr">
        <is>
          <t>Máy tính</t>
        </is>
      </c>
      <c r="F3566" t="n">
        <v>3190.5</v>
      </c>
      <c r="G3566" t="n">
        <v>139</v>
      </c>
    </row>
    <row r="3567">
      <c r="A3567" t="n">
        <v>201703</v>
      </c>
      <c r="B3567" t="n">
        <v>53</v>
      </c>
      <c r="C3567" t="inlineStr">
        <is>
          <t>POS</t>
        </is>
      </c>
      <c r="D3567" t="inlineStr">
        <is>
          <t>Mỹ</t>
        </is>
      </c>
      <c r="E3567" t="inlineStr">
        <is>
          <t>Game &amp; Đồ chơi</t>
        </is>
      </c>
      <c r="F3567" t="n">
        <v>289.98</v>
      </c>
      <c r="G3567" t="n">
        <v>0</v>
      </c>
    </row>
    <row r="3568">
      <c r="A3568" t="n">
        <v>201703</v>
      </c>
      <c r="B3568" t="n">
        <v>53</v>
      </c>
      <c r="C3568" t="inlineStr">
        <is>
          <t>POS</t>
        </is>
      </c>
      <c r="D3568" t="inlineStr">
        <is>
          <t>Mỹ</t>
        </is>
      </c>
      <c r="E3568" t="inlineStr">
        <is>
          <t>Gia dụng</t>
        </is>
      </c>
      <c r="F3568" t="n">
        <v>529.99</v>
      </c>
      <c r="G3568" t="n">
        <v>51.98</v>
      </c>
    </row>
    <row r="3569">
      <c r="A3569" t="n">
        <v>201703</v>
      </c>
      <c r="B3569" t="n">
        <v>53</v>
      </c>
      <c r="C3569" t="inlineStr">
        <is>
          <t>POS</t>
        </is>
      </c>
      <c r="D3569" t="inlineStr">
        <is>
          <t>Mỹ</t>
        </is>
      </c>
      <c r="E3569" t="inlineStr">
        <is>
          <t>Nhạc, phim, sách nói</t>
        </is>
      </c>
      <c r="F3569" t="n">
        <v>359.98</v>
      </c>
      <c r="G3569" t="n">
        <v>0</v>
      </c>
    </row>
    <row r="3570">
      <c r="A3570" t="n">
        <v>201703</v>
      </c>
      <c r="B3570" t="n">
        <v>54</v>
      </c>
      <c r="C3570" t="inlineStr">
        <is>
          <t>POS</t>
        </is>
      </c>
      <c r="D3570" t="inlineStr">
        <is>
          <t>Mỹ</t>
        </is>
      </c>
      <c r="E3570" t="inlineStr">
        <is>
          <t>Âm thanh</t>
        </is>
      </c>
      <c r="F3570" t="n">
        <v>398.97</v>
      </c>
      <c r="G3570" t="n">
        <v>0</v>
      </c>
    </row>
    <row r="3571">
      <c r="A3571" t="n">
        <v>201703</v>
      </c>
      <c r="B3571" t="n">
        <v>54</v>
      </c>
      <c r="C3571" t="inlineStr">
        <is>
          <t>POS</t>
        </is>
      </c>
      <c r="D3571" t="inlineStr">
        <is>
          <t>Mỹ</t>
        </is>
      </c>
      <c r="E3571" t="inlineStr">
        <is>
          <t>Điện thoại</t>
        </is>
      </c>
      <c r="F3571" t="n">
        <v>4145.93</v>
      </c>
      <c r="G3571" t="n">
        <v>0</v>
      </c>
    </row>
    <row r="3572">
      <c r="A3572" t="n">
        <v>201703</v>
      </c>
      <c r="B3572" t="n">
        <v>54</v>
      </c>
      <c r="C3572" t="inlineStr">
        <is>
          <t>POS</t>
        </is>
      </c>
      <c r="D3572" t="inlineStr">
        <is>
          <t>Mỹ</t>
        </is>
      </c>
      <c r="E3572" t="inlineStr">
        <is>
          <t>Máy tính</t>
        </is>
      </c>
      <c r="F3572" t="n">
        <v>4932.9</v>
      </c>
      <c r="G3572" t="n">
        <v>0</v>
      </c>
    </row>
    <row r="3573">
      <c r="A3573" t="n">
        <v>201703</v>
      </c>
      <c r="B3573" t="n">
        <v>54</v>
      </c>
      <c r="C3573" t="inlineStr">
        <is>
          <t>POS</t>
        </is>
      </c>
      <c r="D3573" t="inlineStr">
        <is>
          <t>Mỹ</t>
        </is>
      </c>
      <c r="E3573" t="inlineStr">
        <is>
          <t>Game &amp; Đồ chơi</t>
        </is>
      </c>
      <c r="F3573" t="n">
        <v>724.5</v>
      </c>
      <c r="G3573" t="n">
        <v>56</v>
      </c>
    </row>
    <row r="3574">
      <c r="A3574" t="n">
        <v>201703</v>
      </c>
      <c r="B3574" t="n">
        <v>54</v>
      </c>
      <c r="C3574" t="inlineStr">
        <is>
          <t>POS</t>
        </is>
      </c>
      <c r="D3574" t="inlineStr">
        <is>
          <t>Mỹ</t>
        </is>
      </c>
      <c r="E3574" t="inlineStr">
        <is>
          <t>Gia dụng</t>
        </is>
      </c>
      <c r="F3574" t="n">
        <v>6142.5</v>
      </c>
      <c r="G3574" t="n">
        <v>877.5</v>
      </c>
    </row>
    <row r="3575">
      <c r="A3575" t="n">
        <v>201703</v>
      </c>
      <c r="B3575" t="n">
        <v>54</v>
      </c>
      <c r="C3575" t="inlineStr">
        <is>
          <t>POS</t>
        </is>
      </c>
      <c r="D3575" t="inlineStr">
        <is>
          <t>Mỹ</t>
        </is>
      </c>
      <c r="E3575" t="inlineStr">
        <is>
          <t>TV &amp; Video</t>
        </is>
      </c>
      <c r="F3575" t="n">
        <v>1845</v>
      </c>
      <c r="G3575" t="n">
        <v>0</v>
      </c>
    </row>
    <row r="3576">
      <c r="A3576" t="n">
        <v>201703</v>
      </c>
      <c r="B3576" t="n">
        <v>55</v>
      </c>
      <c r="C3576" t="inlineStr">
        <is>
          <t>POS</t>
        </is>
      </c>
      <c r="D3576" t="inlineStr">
        <is>
          <t>Mỹ</t>
        </is>
      </c>
      <c r="E3576" t="inlineStr">
        <is>
          <t>Máy tính</t>
        </is>
      </c>
      <c r="F3576" t="n">
        <v>1098</v>
      </c>
      <c r="G3576" t="n">
        <v>2214</v>
      </c>
    </row>
    <row r="3577">
      <c r="A3577" t="n">
        <v>201703</v>
      </c>
      <c r="B3577" t="n">
        <v>56</v>
      </c>
      <c r="C3577" t="inlineStr">
        <is>
          <t>POS</t>
        </is>
      </c>
      <c r="D3577" t="inlineStr">
        <is>
          <t>Mỹ</t>
        </is>
      </c>
      <c r="E3577" t="inlineStr">
        <is>
          <t>Âm thanh</t>
        </is>
      </c>
      <c r="F3577" t="n">
        <v>1499.5</v>
      </c>
      <c r="G3577" t="n">
        <v>0</v>
      </c>
    </row>
    <row r="3578">
      <c r="A3578" t="n">
        <v>201703</v>
      </c>
      <c r="B3578" t="n">
        <v>56</v>
      </c>
      <c r="C3578" t="inlineStr">
        <is>
          <t>POS</t>
        </is>
      </c>
      <c r="D3578" t="inlineStr">
        <is>
          <t>Mỹ</t>
        </is>
      </c>
      <c r="E3578" t="inlineStr">
        <is>
          <t>Máy ảnh</t>
        </is>
      </c>
      <c r="F3578" t="n">
        <v>491.99</v>
      </c>
      <c r="G3578" t="n">
        <v>0</v>
      </c>
    </row>
    <row r="3579">
      <c r="A3579" t="n">
        <v>201703</v>
      </c>
      <c r="B3579" t="n">
        <v>56</v>
      </c>
      <c r="C3579" t="inlineStr">
        <is>
          <t>POS</t>
        </is>
      </c>
      <c r="D3579" t="inlineStr">
        <is>
          <t>Mỹ</t>
        </is>
      </c>
      <c r="E3579" t="inlineStr">
        <is>
          <t>Điện thoại</t>
        </is>
      </c>
      <c r="F3579" t="n">
        <v>903</v>
      </c>
      <c r="G3579" t="n">
        <v>258</v>
      </c>
    </row>
    <row r="3580">
      <c r="A3580" t="n">
        <v>201703</v>
      </c>
      <c r="B3580" t="n">
        <v>56</v>
      </c>
      <c r="C3580" t="inlineStr">
        <is>
          <t>POS</t>
        </is>
      </c>
      <c r="D3580" t="inlineStr">
        <is>
          <t>Mỹ</t>
        </is>
      </c>
      <c r="E3580" t="inlineStr">
        <is>
          <t>Máy tính</t>
        </is>
      </c>
      <c r="F3580" t="n">
        <v>599.9</v>
      </c>
      <c r="G3580" t="n">
        <v>599.9</v>
      </c>
    </row>
    <row r="3581">
      <c r="A3581" t="n">
        <v>201703</v>
      </c>
      <c r="B3581" t="n">
        <v>56</v>
      </c>
      <c r="C3581" t="inlineStr">
        <is>
          <t>POS</t>
        </is>
      </c>
      <c r="D3581" t="inlineStr">
        <is>
          <t>Mỹ</t>
        </is>
      </c>
      <c r="E3581" t="inlineStr">
        <is>
          <t>Game &amp; Đồ chơi</t>
        </is>
      </c>
      <c r="F3581" t="n">
        <v>32</v>
      </c>
      <c r="G3581" t="n">
        <v>0</v>
      </c>
    </row>
    <row r="3582">
      <c r="A3582" t="n">
        <v>201703</v>
      </c>
      <c r="B3582" t="n">
        <v>56</v>
      </c>
      <c r="C3582" t="inlineStr">
        <is>
          <t>POS</t>
        </is>
      </c>
      <c r="D3582" t="inlineStr">
        <is>
          <t>Mỹ</t>
        </is>
      </c>
      <c r="E3582" t="inlineStr">
        <is>
          <t>Gia dụng</t>
        </is>
      </c>
      <c r="F3582" t="n">
        <v>2535.97</v>
      </c>
      <c r="G3582" t="n">
        <v>0</v>
      </c>
    </row>
    <row r="3583">
      <c r="A3583" t="n">
        <v>201703</v>
      </c>
      <c r="B3583" t="n">
        <v>56</v>
      </c>
      <c r="C3583" t="inlineStr">
        <is>
          <t>POS</t>
        </is>
      </c>
      <c r="D3583" t="inlineStr">
        <is>
          <t>Mỹ</t>
        </is>
      </c>
      <c r="E3583" t="inlineStr">
        <is>
          <t>TV &amp; Video</t>
        </is>
      </c>
      <c r="F3583" t="n">
        <v>0</v>
      </c>
      <c r="G3583" t="n">
        <v>2199.98</v>
      </c>
    </row>
    <row r="3584">
      <c r="A3584" t="n">
        <v>201703</v>
      </c>
      <c r="B3584" t="n">
        <v>57</v>
      </c>
      <c r="C3584" t="inlineStr">
        <is>
          <t>POS</t>
        </is>
      </c>
      <c r="D3584" t="inlineStr">
        <is>
          <t>Mỹ</t>
        </is>
      </c>
      <c r="E3584" t="inlineStr">
        <is>
          <t>Máy ảnh</t>
        </is>
      </c>
      <c r="F3584" t="n">
        <v>2850</v>
      </c>
      <c r="G3584" t="n">
        <v>0</v>
      </c>
    </row>
    <row r="3585">
      <c r="A3585" t="n">
        <v>201703</v>
      </c>
      <c r="B3585" t="n">
        <v>57</v>
      </c>
      <c r="C3585" t="inlineStr">
        <is>
          <t>POS</t>
        </is>
      </c>
      <c r="D3585" t="inlineStr">
        <is>
          <t>Mỹ</t>
        </is>
      </c>
      <c r="E3585" t="inlineStr">
        <is>
          <t>Điện thoại</t>
        </is>
      </c>
      <c r="F3585" t="n">
        <v>0</v>
      </c>
      <c r="G3585" t="n">
        <v>600</v>
      </c>
    </row>
    <row r="3586">
      <c r="A3586" t="n">
        <v>201703</v>
      </c>
      <c r="B3586" t="n">
        <v>57</v>
      </c>
      <c r="C3586" t="inlineStr">
        <is>
          <t>POS</t>
        </is>
      </c>
      <c r="D3586" t="inlineStr">
        <is>
          <t>Mỹ</t>
        </is>
      </c>
      <c r="E3586" t="inlineStr">
        <is>
          <t>Máy tính</t>
        </is>
      </c>
      <c r="F3586" t="n">
        <v>599</v>
      </c>
      <c r="G3586" t="n">
        <v>0</v>
      </c>
    </row>
    <row r="3587">
      <c r="A3587" t="n">
        <v>201703</v>
      </c>
      <c r="B3587" t="n">
        <v>57</v>
      </c>
      <c r="C3587" t="inlineStr">
        <is>
          <t>POS</t>
        </is>
      </c>
      <c r="D3587" t="inlineStr">
        <is>
          <t>Mỹ</t>
        </is>
      </c>
      <c r="E3587" t="inlineStr">
        <is>
          <t>Gia dụng</t>
        </is>
      </c>
      <c r="F3587" t="n">
        <v>12597</v>
      </c>
      <c r="G3587" t="n">
        <v>0</v>
      </c>
    </row>
    <row r="3588">
      <c r="A3588" t="n">
        <v>201703</v>
      </c>
      <c r="B3588" t="n">
        <v>59</v>
      </c>
      <c r="C3588" t="inlineStr">
        <is>
          <t>POS</t>
        </is>
      </c>
      <c r="D3588" t="inlineStr">
        <is>
          <t>Mỹ</t>
        </is>
      </c>
      <c r="E3588" t="inlineStr">
        <is>
          <t>Máy ảnh</t>
        </is>
      </c>
      <c r="F3588" t="n">
        <v>2940</v>
      </c>
      <c r="G3588" t="n">
        <v>0</v>
      </c>
    </row>
    <row r="3589">
      <c r="A3589" t="n">
        <v>201703</v>
      </c>
      <c r="B3589" t="n">
        <v>59</v>
      </c>
      <c r="C3589" t="inlineStr">
        <is>
          <t>POS</t>
        </is>
      </c>
      <c r="D3589" t="inlineStr">
        <is>
          <t>Mỹ</t>
        </is>
      </c>
      <c r="E3589" t="inlineStr">
        <is>
          <t>Máy tính</t>
        </is>
      </c>
      <c r="F3589" t="n">
        <v>2334.15</v>
      </c>
      <c r="G3589" t="n">
        <v>0</v>
      </c>
    </row>
    <row r="3590">
      <c r="A3590" t="n">
        <v>201703</v>
      </c>
      <c r="B3590" t="n">
        <v>59</v>
      </c>
      <c r="C3590" t="inlineStr">
        <is>
          <t>POS</t>
        </is>
      </c>
      <c r="D3590" t="inlineStr">
        <is>
          <t>Mỹ</t>
        </is>
      </c>
      <c r="E3590" t="inlineStr">
        <is>
          <t>Nhạc, phim, sách nói</t>
        </is>
      </c>
      <c r="F3590" t="n">
        <v>151.99</v>
      </c>
      <c r="G3590" t="n">
        <v>0</v>
      </c>
    </row>
    <row r="3591">
      <c r="A3591" t="n">
        <v>201703</v>
      </c>
      <c r="B3591" t="n">
        <v>59</v>
      </c>
      <c r="C3591" t="inlineStr">
        <is>
          <t>POS</t>
        </is>
      </c>
      <c r="D3591" t="inlineStr">
        <is>
          <t>Mỹ</t>
        </is>
      </c>
      <c r="E3591" t="inlineStr">
        <is>
          <t>TV &amp; Video</t>
        </is>
      </c>
      <c r="F3591" t="n">
        <v>825.55</v>
      </c>
      <c r="G3591" t="n">
        <v>3299.97</v>
      </c>
    </row>
    <row r="3592">
      <c r="A3592" t="n">
        <v>201703</v>
      </c>
      <c r="B3592" t="n">
        <v>61</v>
      </c>
      <c r="C3592" t="inlineStr">
        <is>
          <t>POS</t>
        </is>
      </c>
      <c r="D3592" t="inlineStr">
        <is>
          <t>Mỹ</t>
        </is>
      </c>
      <c r="E3592" t="inlineStr">
        <is>
          <t>Âm thanh</t>
        </is>
      </c>
      <c r="F3592" t="n">
        <v>694.46</v>
      </c>
      <c r="G3592" t="n">
        <v>0</v>
      </c>
    </row>
    <row r="3593">
      <c r="A3593" t="n">
        <v>201703</v>
      </c>
      <c r="B3593" t="n">
        <v>61</v>
      </c>
      <c r="C3593" t="inlineStr">
        <is>
          <t>POS</t>
        </is>
      </c>
      <c r="D3593" t="inlineStr">
        <is>
          <t>Mỹ</t>
        </is>
      </c>
      <c r="E3593" t="inlineStr">
        <is>
          <t>Gia dụng</t>
        </is>
      </c>
      <c r="F3593" t="n">
        <v>4450</v>
      </c>
      <c r="G3593" t="n">
        <v>9.99</v>
      </c>
    </row>
    <row r="3594">
      <c r="A3594" t="n">
        <v>201703</v>
      </c>
      <c r="B3594" t="n">
        <v>61</v>
      </c>
      <c r="C3594" t="inlineStr">
        <is>
          <t>POS</t>
        </is>
      </c>
      <c r="D3594" t="inlineStr">
        <is>
          <t>Mỹ</t>
        </is>
      </c>
      <c r="E3594" t="inlineStr">
        <is>
          <t>Nhạc, phim, sách nói</t>
        </is>
      </c>
      <c r="F3594" t="n">
        <v>50.64</v>
      </c>
      <c r="G3594" t="n">
        <v>0</v>
      </c>
    </row>
    <row r="3595">
      <c r="A3595" t="n">
        <v>201703</v>
      </c>
      <c r="B3595" t="n">
        <v>63</v>
      </c>
      <c r="C3595" t="inlineStr">
        <is>
          <t>POS</t>
        </is>
      </c>
      <c r="D3595" t="inlineStr">
        <is>
          <t>Mỹ</t>
        </is>
      </c>
      <c r="E3595" t="inlineStr">
        <is>
          <t>Âm thanh</t>
        </is>
      </c>
      <c r="F3595" t="n">
        <v>149.99</v>
      </c>
      <c r="G3595" t="n">
        <v>40.55</v>
      </c>
    </row>
    <row r="3596">
      <c r="A3596" t="n">
        <v>201703</v>
      </c>
      <c r="B3596" t="n">
        <v>63</v>
      </c>
      <c r="C3596" t="inlineStr">
        <is>
          <t>POS</t>
        </is>
      </c>
      <c r="D3596" t="inlineStr">
        <is>
          <t>Mỹ</t>
        </is>
      </c>
      <c r="E3596" t="inlineStr">
        <is>
          <t>Máy ảnh</t>
        </is>
      </c>
      <c r="F3596" t="n">
        <v>927</v>
      </c>
      <c r="G3596" t="n">
        <v>0</v>
      </c>
    </row>
    <row r="3597">
      <c r="A3597" t="n">
        <v>201703</v>
      </c>
      <c r="B3597" t="n">
        <v>63</v>
      </c>
      <c r="C3597" t="inlineStr">
        <is>
          <t>POS</t>
        </is>
      </c>
      <c r="D3597" t="inlineStr">
        <is>
          <t>Mỹ</t>
        </is>
      </c>
      <c r="E3597" t="inlineStr">
        <is>
          <t>Máy tính</t>
        </is>
      </c>
      <c r="F3597" t="n">
        <v>777</v>
      </c>
      <c r="G3597" t="n">
        <v>0</v>
      </c>
    </row>
    <row r="3598">
      <c r="A3598" t="n">
        <v>201703</v>
      </c>
      <c r="B3598" t="n">
        <v>63</v>
      </c>
      <c r="C3598" t="inlineStr">
        <is>
          <t>POS</t>
        </is>
      </c>
      <c r="D3598" t="inlineStr">
        <is>
          <t>Mỹ</t>
        </is>
      </c>
      <c r="E3598" t="inlineStr">
        <is>
          <t>Game &amp; Đồ chơi</t>
        </is>
      </c>
      <c r="F3598" t="n">
        <v>84</v>
      </c>
      <c r="G3598" t="n">
        <v>0</v>
      </c>
    </row>
    <row r="3599">
      <c r="A3599" t="n">
        <v>201703</v>
      </c>
      <c r="B3599" t="n">
        <v>63</v>
      </c>
      <c r="C3599" t="inlineStr">
        <is>
          <t>POS</t>
        </is>
      </c>
      <c r="D3599" t="inlineStr">
        <is>
          <t>Mỹ</t>
        </is>
      </c>
      <c r="E3599" t="inlineStr">
        <is>
          <t>Nhạc, phim, sách nói</t>
        </is>
      </c>
      <c r="F3599" t="n">
        <v>2059.9</v>
      </c>
      <c r="G3599" t="n">
        <v>259.99</v>
      </c>
    </row>
    <row r="3600">
      <c r="A3600" t="n">
        <v>201703</v>
      </c>
      <c r="B3600" t="n">
        <v>63</v>
      </c>
      <c r="C3600" t="inlineStr">
        <is>
          <t>POS</t>
        </is>
      </c>
      <c r="D3600" t="inlineStr">
        <is>
          <t>Mỹ</t>
        </is>
      </c>
      <c r="E3600" t="inlineStr">
        <is>
          <t>TV &amp; Video</t>
        </is>
      </c>
      <c r="F3600" t="n">
        <v>269</v>
      </c>
      <c r="G3600" t="n">
        <v>0</v>
      </c>
    </row>
    <row r="3601">
      <c r="A3601" t="n">
        <v>201703</v>
      </c>
      <c r="B3601" t="n">
        <v>64</v>
      </c>
      <c r="C3601" t="inlineStr">
        <is>
          <t>POS</t>
        </is>
      </c>
      <c r="D3601" t="inlineStr">
        <is>
          <t>Mỹ</t>
        </is>
      </c>
      <c r="E3601" t="inlineStr">
        <is>
          <t>Âm thanh</t>
        </is>
      </c>
      <c r="F3601" t="n">
        <v>2249.91</v>
      </c>
      <c r="G3601" t="n">
        <v>0</v>
      </c>
    </row>
    <row r="3602">
      <c r="A3602" t="n">
        <v>201703</v>
      </c>
      <c r="B3602" t="n">
        <v>64</v>
      </c>
      <c r="C3602" t="inlineStr">
        <is>
          <t>POS</t>
        </is>
      </c>
      <c r="D3602" t="inlineStr">
        <is>
          <t>Mỹ</t>
        </is>
      </c>
      <c r="E3602" t="inlineStr">
        <is>
          <t>Điện thoại</t>
        </is>
      </c>
      <c r="F3602" t="n">
        <v>1366.74</v>
      </c>
      <c r="G3602" t="n">
        <v>0</v>
      </c>
    </row>
    <row r="3603">
      <c r="A3603" t="n">
        <v>201703</v>
      </c>
      <c r="B3603" t="n">
        <v>64</v>
      </c>
      <c r="C3603" t="inlineStr">
        <is>
          <t>POS</t>
        </is>
      </c>
      <c r="D3603" t="inlineStr">
        <is>
          <t>Mỹ</t>
        </is>
      </c>
      <c r="E3603" t="inlineStr">
        <is>
          <t>Máy tính</t>
        </is>
      </c>
      <c r="F3603" t="n">
        <v>9632.049999999999</v>
      </c>
      <c r="G3603" t="n">
        <v>0</v>
      </c>
    </row>
    <row r="3604">
      <c r="A3604" t="n">
        <v>201703</v>
      </c>
      <c r="B3604" t="n">
        <v>64</v>
      </c>
      <c r="C3604" t="inlineStr">
        <is>
          <t>POS</t>
        </is>
      </c>
      <c r="D3604" t="inlineStr">
        <is>
          <t>Mỹ</t>
        </is>
      </c>
      <c r="E3604" t="inlineStr">
        <is>
          <t>Gia dụng</t>
        </is>
      </c>
      <c r="F3604" t="n">
        <v>11719.15</v>
      </c>
      <c r="G3604" t="n">
        <v>1199.94</v>
      </c>
    </row>
    <row r="3605">
      <c r="A3605" t="n">
        <v>201703</v>
      </c>
      <c r="B3605" t="n">
        <v>64</v>
      </c>
      <c r="C3605" t="inlineStr">
        <is>
          <t>POS</t>
        </is>
      </c>
      <c r="D3605" t="inlineStr">
        <is>
          <t>Mỹ</t>
        </is>
      </c>
      <c r="E3605" t="inlineStr">
        <is>
          <t>Nhạc, phim, sách nói</t>
        </is>
      </c>
      <c r="F3605" t="n">
        <v>2642.72</v>
      </c>
      <c r="G3605" t="n">
        <v>0</v>
      </c>
    </row>
    <row r="3606">
      <c r="A3606" t="n">
        <v>201703</v>
      </c>
      <c r="B3606" t="n">
        <v>64</v>
      </c>
      <c r="C3606" t="inlineStr">
        <is>
          <t>POS</t>
        </is>
      </c>
      <c r="D3606" t="inlineStr">
        <is>
          <t>Mỹ</t>
        </is>
      </c>
      <c r="E3606" t="inlineStr">
        <is>
          <t>TV &amp; Video</t>
        </is>
      </c>
      <c r="F3606" t="n">
        <v>119.99</v>
      </c>
      <c r="G3606" t="n">
        <v>0</v>
      </c>
    </row>
    <row r="3607">
      <c r="A3607" t="n">
        <v>201703</v>
      </c>
      <c r="B3607" t="n">
        <v>65</v>
      </c>
      <c r="C3607" t="inlineStr">
        <is>
          <t>POS</t>
        </is>
      </c>
      <c r="D3607" t="inlineStr">
        <is>
          <t>Mỹ</t>
        </is>
      </c>
      <c r="E3607" t="inlineStr">
        <is>
          <t>Âm thanh</t>
        </is>
      </c>
      <c r="F3607" t="n">
        <v>1248.35</v>
      </c>
      <c r="G3607" t="n">
        <v>0</v>
      </c>
    </row>
    <row r="3608">
      <c r="A3608" t="n">
        <v>201703</v>
      </c>
      <c r="B3608" t="n">
        <v>65</v>
      </c>
      <c r="C3608" t="inlineStr">
        <is>
          <t>POS</t>
        </is>
      </c>
      <c r="D3608" t="inlineStr">
        <is>
          <t>Mỹ</t>
        </is>
      </c>
      <c r="E3608" t="inlineStr">
        <is>
          <t>Máy ảnh</t>
        </is>
      </c>
      <c r="F3608" t="n">
        <v>568</v>
      </c>
      <c r="G3608" t="n">
        <v>0</v>
      </c>
    </row>
    <row r="3609">
      <c r="A3609" t="n">
        <v>201703</v>
      </c>
      <c r="B3609" t="n">
        <v>65</v>
      </c>
      <c r="C3609" t="inlineStr">
        <is>
          <t>POS</t>
        </is>
      </c>
      <c r="D3609" t="inlineStr">
        <is>
          <t>Mỹ</t>
        </is>
      </c>
      <c r="E3609" t="inlineStr">
        <is>
          <t>Máy tính</t>
        </is>
      </c>
      <c r="F3609" t="n">
        <v>14303.9</v>
      </c>
      <c r="G3609" t="n">
        <v>0</v>
      </c>
    </row>
    <row r="3610">
      <c r="A3610" t="n">
        <v>201703</v>
      </c>
      <c r="B3610" t="n">
        <v>65</v>
      </c>
      <c r="C3610" t="inlineStr">
        <is>
          <t>POS</t>
        </is>
      </c>
      <c r="D3610" t="inlineStr">
        <is>
          <t>Mỹ</t>
        </is>
      </c>
      <c r="E3610" t="inlineStr">
        <is>
          <t>Game &amp; Đồ chơi</t>
        </is>
      </c>
      <c r="F3610" t="n">
        <v>210.39</v>
      </c>
      <c r="G3610" t="n">
        <v>0</v>
      </c>
    </row>
    <row r="3611">
      <c r="A3611" t="n">
        <v>201703</v>
      </c>
      <c r="B3611" t="n">
        <v>65</v>
      </c>
      <c r="C3611" t="inlineStr">
        <is>
          <t>POS</t>
        </is>
      </c>
      <c r="D3611" t="inlineStr">
        <is>
          <t>Mỹ</t>
        </is>
      </c>
      <c r="E3611" t="inlineStr">
        <is>
          <t>Gia dụng</t>
        </is>
      </c>
      <c r="F3611" t="n">
        <v>0</v>
      </c>
      <c r="G3611" t="n">
        <v>474.95</v>
      </c>
    </row>
    <row r="3612">
      <c r="A3612" t="n">
        <v>201703</v>
      </c>
      <c r="B3612" t="n">
        <v>66</v>
      </c>
      <c r="C3612" t="inlineStr">
        <is>
          <t>POS</t>
        </is>
      </c>
      <c r="D3612" t="inlineStr">
        <is>
          <t>Mỹ</t>
        </is>
      </c>
      <c r="E3612" t="inlineStr">
        <is>
          <t>Điện thoại</t>
        </is>
      </c>
      <c r="F3612" t="n">
        <v>310</v>
      </c>
      <c r="G3612" t="n">
        <v>0</v>
      </c>
    </row>
    <row r="3613">
      <c r="A3613" t="n">
        <v>201703</v>
      </c>
      <c r="B3613" t="n">
        <v>66</v>
      </c>
      <c r="C3613" t="inlineStr">
        <is>
          <t>POS</t>
        </is>
      </c>
      <c r="D3613" t="inlineStr">
        <is>
          <t>Mỹ</t>
        </is>
      </c>
      <c r="E3613" t="inlineStr">
        <is>
          <t>Nhạc, phim, sách nói</t>
        </is>
      </c>
      <c r="F3613" t="n">
        <v>1039.96</v>
      </c>
      <c r="G3613" t="n">
        <v>0</v>
      </c>
    </row>
    <row r="3614">
      <c r="A3614" t="n">
        <v>201704</v>
      </c>
      <c r="B3614" t="n">
        <v>0</v>
      </c>
      <c r="C3614" t="inlineStr">
        <is>
          <t>ONLINE</t>
        </is>
      </c>
      <c r="D3614" t="inlineStr">
        <is>
          <t>Online</t>
        </is>
      </c>
      <c r="E3614" t="inlineStr">
        <is>
          <t>Âm thanh</t>
        </is>
      </c>
      <c r="F3614" t="n">
        <v>569.95</v>
      </c>
      <c r="G3614" t="n">
        <v>0</v>
      </c>
    </row>
    <row r="3615">
      <c r="A3615" t="n">
        <v>201704</v>
      </c>
      <c r="B3615" t="n">
        <v>0</v>
      </c>
      <c r="C3615" t="inlineStr">
        <is>
          <t>ONLINE</t>
        </is>
      </c>
      <c r="D3615" t="inlineStr">
        <is>
          <t>Online</t>
        </is>
      </c>
      <c r="E3615" t="inlineStr">
        <is>
          <t>Nhạc, phim, sách nói</t>
        </is>
      </c>
      <c r="F3615" t="n">
        <v>1661.94</v>
      </c>
      <c r="G3615" t="n">
        <v>0</v>
      </c>
    </row>
    <row r="3616">
      <c r="A3616" t="n">
        <v>201704</v>
      </c>
      <c r="B3616" t="n">
        <v>0</v>
      </c>
      <c r="C3616" t="inlineStr">
        <is>
          <t>ONLINE</t>
        </is>
      </c>
      <c r="D3616" t="inlineStr">
        <is>
          <t>Online</t>
        </is>
      </c>
      <c r="E3616" t="inlineStr">
        <is>
          <t>TV &amp; Video</t>
        </is>
      </c>
      <c r="F3616" t="n">
        <v>287.1</v>
      </c>
      <c r="G3616" t="n">
        <v>0</v>
      </c>
    </row>
    <row r="3617">
      <c r="A3617" t="n">
        <v>201704</v>
      </c>
      <c r="B3617" t="n">
        <v>5</v>
      </c>
      <c r="C3617" t="inlineStr">
        <is>
          <t>POS</t>
        </is>
      </c>
      <c r="D3617" t="inlineStr">
        <is>
          <t>Úc</t>
        </is>
      </c>
      <c r="E3617" t="inlineStr">
        <is>
          <t>Điện thoại</t>
        </is>
      </c>
      <c r="F3617" t="n">
        <v>660</v>
      </c>
      <c r="G3617" t="n">
        <v>0</v>
      </c>
    </row>
    <row r="3618">
      <c r="A3618" t="n">
        <v>201704</v>
      </c>
      <c r="B3618" t="n">
        <v>8</v>
      </c>
      <c r="C3618" t="inlineStr">
        <is>
          <t>POS</t>
        </is>
      </c>
      <c r="D3618" t="inlineStr">
        <is>
          <t>Canada</t>
        </is>
      </c>
      <c r="E3618" t="inlineStr">
        <is>
          <t>Máy ảnh</t>
        </is>
      </c>
      <c r="F3618" t="n">
        <v>1992</v>
      </c>
      <c r="G3618" t="n">
        <v>0</v>
      </c>
    </row>
    <row r="3619">
      <c r="A3619" t="n">
        <v>201704</v>
      </c>
      <c r="B3619" t="n">
        <v>8</v>
      </c>
      <c r="C3619" t="inlineStr">
        <is>
          <t>POS</t>
        </is>
      </c>
      <c r="D3619" t="inlineStr">
        <is>
          <t>Canada</t>
        </is>
      </c>
      <c r="E3619" t="inlineStr">
        <is>
          <t>Game &amp; Đồ chơi</t>
        </is>
      </c>
      <c r="F3619" t="n">
        <v>129.8</v>
      </c>
      <c r="G3619" t="n">
        <v>0</v>
      </c>
    </row>
    <row r="3620">
      <c r="A3620" t="n">
        <v>201704</v>
      </c>
      <c r="B3620" t="n">
        <v>8</v>
      </c>
      <c r="C3620" t="inlineStr">
        <is>
          <t>POS</t>
        </is>
      </c>
      <c r="D3620" t="inlineStr">
        <is>
          <t>Canada</t>
        </is>
      </c>
      <c r="E3620" t="inlineStr">
        <is>
          <t>Gia dụng</t>
        </is>
      </c>
      <c r="F3620" t="n">
        <v>899.95</v>
      </c>
      <c r="G3620" t="n">
        <v>0</v>
      </c>
    </row>
    <row r="3621">
      <c r="A3621" t="n">
        <v>201704</v>
      </c>
      <c r="B3621" t="n">
        <v>8</v>
      </c>
      <c r="C3621" t="inlineStr">
        <is>
          <t>POS</t>
        </is>
      </c>
      <c r="D3621" t="inlineStr">
        <is>
          <t>Canada</t>
        </is>
      </c>
      <c r="E3621" t="inlineStr">
        <is>
          <t>Nhạc, phim, sách nói</t>
        </is>
      </c>
      <c r="F3621" t="n">
        <v>9.99</v>
      </c>
      <c r="G3621" t="n">
        <v>0</v>
      </c>
    </row>
    <row r="3622">
      <c r="A3622" t="n">
        <v>201704</v>
      </c>
      <c r="B3622" t="n">
        <v>19</v>
      </c>
      <c r="C3622" t="inlineStr">
        <is>
          <t>POS</t>
        </is>
      </c>
      <c r="D3622" t="inlineStr">
        <is>
          <t>Đức</t>
        </is>
      </c>
      <c r="E3622" t="inlineStr">
        <is>
          <t>Âm thanh</t>
        </is>
      </c>
      <c r="F3622" t="n">
        <v>362</v>
      </c>
      <c r="G3622" t="n">
        <v>0</v>
      </c>
    </row>
    <row r="3623">
      <c r="A3623" t="n">
        <v>201704</v>
      </c>
      <c r="B3623" t="n">
        <v>19</v>
      </c>
      <c r="C3623" t="inlineStr">
        <is>
          <t>POS</t>
        </is>
      </c>
      <c r="D3623" t="inlineStr">
        <is>
          <t>Đức</t>
        </is>
      </c>
      <c r="E3623" t="inlineStr">
        <is>
          <t>Nhạc, phim, sách nói</t>
        </is>
      </c>
      <c r="F3623" t="n">
        <v>0</v>
      </c>
      <c r="G3623" t="n">
        <v>113.98</v>
      </c>
    </row>
    <row r="3624">
      <c r="A3624" t="n">
        <v>201704</v>
      </c>
      <c r="B3624" t="n">
        <v>22</v>
      </c>
      <c r="C3624" t="inlineStr">
        <is>
          <t>POS</t>
        </is>
      </c>
      <c r="D3624" t="inlineStr">
        <is>
          <t>Đức</t>
        </is>
      </c>
      <c r="E3624" t="inlineStr">
        <is>
          <t>Game &amp; Đồ chơi</t>
        </is>
      </c>
      <c r="F3624" t="n">
        <v>64.90000000000001</v>
      </c>
      <c r="G3624" t="n">
        <v>0</v>
      </c>
    </row>
    <row r="3625">
      <c r="A3625" t="n">
        <v>201704</v>
      </c>
      <c r="B3625" t="n">
        <v>23</v>
      </c>
      <c r="C3625" t="inlineStr">
        <is>
          <t>POS</t>
        </is>
      </c>
      <c r="D3625" t="inlineStr">
        <is>
          <t>Đức</t>
        </is>
      </c>
      <c r="E3625" t="inlineStr">
        <is>
          <t>Điện thoại</t>
        </is>
      </c>
      <c r="F3625" t="n">
        <v>624</v>
      </c>
      <c r="G3625" t="n">
        <v>0</v>
      </c>
    </row>
    <row r="3626">
      <c r="A3626" t="n">
        <v>201704</v>
      </c>
      <c r="B3626" t="n">
        <v>24</v>
      </c>
      <c r="C3626" t="inlineStr">
        <is>
          <t>POS</t>
        </is>
      </c>
      <c r="D3626" t="inlineStr">
        <is>
          <t>Đức</t>
        </is>
      </c>
      <c r="E3626" t="inlineStr">
        <is>
          <t>Game &amp; Đồ chơi</t>
        </is>
      </c>
      <c r="F3626" t="n">
        <v>0</v>
      </c>
      <c r="G3626" t="n">
        <v>86</v>
      </c>
    </row>
    <row r="3627">
      <c r="A3627" t="n">
        <v>201704</v>
      </c>
      <c r="B3627" t="n">
        <v>28</v>
      </c>
      <c r="C3627" t="inlineStr">
        <is>
          <t>POS</t>
        </is>
      </c>
      <c r="D3627" t="inlineStr">
        <is>
          <t>Ý</t>
        </is>
      </c>
      <c r="E3627" t="inlineStr">
        <is>
          <t>Điện thoại</t>
        </is>
      </c>
      <c r="F3627" t="n">
        <v>398</v>
      </c>
      <c r="G3627" t="n">
        <v>0</v>
      </c>
    </row>
    <row r="3628">
      <c r="A3628" t="n">
        <v>201704</v>
      </c>
      <c r="B3628" t="n">
        <v>29</v>
      </c>
      <c r="C3628" t="inlineStr">
        <is>
          <t>POS</t>
        </is>
      </c>
      <c r="D3628" t="inlineStr">
        <is>
          <t>Ý</t>
        </is>
      </c>
      <c r="E3628" t="inlineStr">
        <is>
          <t>Điện thoại</t>
        </is>
      </c>
      <c r="F3628" t="n">
        <v>2880</v>
      </c>
      <c r="G3628" t="n">
        <v>0</v>
      </c>
    </row>
    <row r="3629">
      <c r="A3629" t="n">
        <v>201704</v>
      </c>
      <c r="B3629" t="n">
        <v>34</v>
      </c>
      <c r="C3629" t="inlineStr">
        <is>
          <t>POS</t>
        </is>
      </c>
      <c r="D3629" t="inlineStr">
        <is>
          <t>Hà Lan</t>
        </is>
      </c>
      <c r="E3629" t="inlineStr">
        <is>
          <t>Điện thoại</t>
        </is>
      </c>
      <c r="F3629" t="n">
        <v>956</v>
      </c>
      <c r="G3629" t="n">
        <v>717</v>
      </c>
    </row>
    <row r="3630">
      <c r="A3630" t="n">
        <v>201704</v>
      </c>
      <c r="B3630" t="n">
        <v>34</v>
      </c>
      <c r="C3630" t="inlineStr">
        <is>
          <t>POS</t>
        </is>
      </c>
      <c r="D3630" t="inlineStr">
        <is>
          <t>Hà Lan</t>
        </is>
      </c>
      <c r="E3630" t="inlineStr">
        <is>
          <t>Nhạc, phim, sách nói</t>
        </is>
      </c>
      <c r="F3630" t="n">
        <v>179.99</v>
      </c>
      <c r="G3630" t="n">
        <v>0</v>
      </c>
    </row>
    <row r="3631">
      <c r="A3631" t="n">
        <v>201704</v>
      </c>
      <c r="B3631" t="n">
        <v>42</v>
      </c>
      <c r="C3631" t="inlineStr">
        <is>
          <t>POS</t>
        </is>
      </c>
      <c r="D3631" t="inlineStr">
        <is>
          <t>Anh</t>
        </is>
      </c>
      <c r="E3631" t="inlineStr">
        <is>
          <t>Máy tính</t>
        </is>
      </c>
      <c r="F3631" t="n">
        <v>399</v>
      </c>
      <c r="G3631" t="n">
        <v>0</v>
      </c>
    </row>
    <row r="3632">
      <c r="A3632" t="n">
        <v>201704</v>
      </c>
      <c r="B3632" t="n">
        <v>43</v>
      </c>
      <c r="C3632" t="inlineStr">
        <is>
          <t>POS</t>
        </is>
      </c>
      <c r="D3632" t="inlineStr">
        <is>
          <t>Mỹ</t>
        </is>
      </c>
      <c r="E3632" t="inlineStr">
        <is>
          <t>Âm thanh</t>
        </is>
      </c>
      <c r="F3632" t="n">
        <v>299.9</v>
      </c>
      <c r="G3632" t="n">
        <v>299.9</v>
      </c>
    </row>
    <row r="3633">
      <c r="A3633" t="n">
        <v>201704</v>
      </c>
      <c r="B3633" t="n">
        <v>45</v>
      </c>
      <c r="C3633" t="inlineStr">
        <is>
          <t>POS</t>
        </is>
      </c>
      <c r="D3633" t="inlineStr">
        <is>
          <t>Mỹ</t>
        </is>
      </c>
      <c r="E3633" t="inlineStr">
        <is>
          <t>Điện thoại</t>
        </is>
      </c>
      <c r="F3633" t="n">
        <v>566</v>
      </c>
      <c r="G3633" t="n">
        <v>0</v>
      </c>
    </row>
    <row r="3634">
      <c r="A3634" t="n">
        <v>201704</v>
      </c>
      <c r="B3634" t="n">
        <v>45</v>
      </c>
      <c r="C3634" t="inlineStr">
        <is>
          <t>POS</t>
        </is>
      </c>
      <c r="D3634" t="inlineStr">
        <is>
          <t>Mỹ</t>
        </is>
      </c>
      <c r="E3634" t="inlineStr">
        <is>
          <t>Game &amp; Đồ chơi</t>
        </is>
      </c>
      <c r="F3634" t="n">
        <v>86</v>
      </c>
      <c r="G3634" t="n">
        <v>0</v>
      </c>
    </row>
    <row r="3635">
      <c r="A3635" t="n">
        <v>201704</v>
      </c>
      <c r="B3635" t="n">
        <v>47</v>
      </c>
      <c r="C3635" t="inlineStr">
        <is>
          <t>POS</t>
        </is>
      </c>
      <c r="D3635" t="inlineStr">
        <is>
          <t>Mỹ</t>
        </is>
      </c>
      <c r="E3635" t="inlineStr">
        <is>
          <t>Gia dụng</t>
        </is>
      </c>
      <c r="F3635" t="n">
        <v>3636</v>
      </c>
      <c r="G3635" t="n">
        <v>0</v>
      </c>
    </row>
    <row r="3636">
      <c r="A3636" t="n">
        <v>201704</v>
      </c>
      <c r="B3636" t="n">
        <v>47</v>
      </c>
      <c r="C3636" t="inlineStr">
        <is>
          <t>POS</t>
        </is>
      </c>
      <c r="D3636" t="inlineStr">
        <is>
          <t>Mỹ</t>
        </is>
      </c>
      <c r="E3636" t="inlineStr">
        <is>
          <t>Nhạc, phim, sách nói</t>
        </is>
      </c>
      <c r="F3636" t="n">
        <v>1671.97</v>
      </c>
      <c r="G3636" t="n">
        <v>0</v>
      </c>
    </row>
    <row r="3637">
      <c r="A3637" t="n">
        <v>201704</v>
      </c>
      <c r="B3637" t="n">
        <v>48</v>
      </c>
      <c r="C3637" t="inlineStr">
        <is>
          <t>POS</t>
        </is>
      </c>
      <c r="D3637" t="inlineStr">
        <is>
          <t>Mỹ</t>
        </is>
      </c>
      <c r="E3637" t="inlineStr">
        <is>
          <t>Máy tính</t>
        </is>
      </c>
      <c r="F3637" t="n">
        <v>826</v>
      </c>
      <c r="G3637" t="n">
        <v>0</v>
      </c>
    </row>
    <row r="3638">
      <c r="A3638" t="n">
        <v>201704</v>
      </c>
      <c r="B3638" t="n">
        <v>50</v>
      </c>
      <c r="C3638" t="inlineStr">
        <is>
          <t>POS</t>
        </is>
      </c>
      <c r="D3638" t="inlineStr">
        <is>
          <t>Mỹ</t>
        </is>
      </c>
      <c r="E3638" t="inlineStr">
        <is>
          <t>Điện thoại</t>
        </is>
      </c>
      <c r="F3638" t="n">
        <v>255</v>
      </c>
      <c r="G3638" t="n">
        <v>0</v>
      </c>
    </row>
    <row r="3639">
      <c r="A3639" t="n">
        <v>201704</v>
      </c>
      <c r="B3639" t="n">
        <v>50</v>
      </c>
      <c r="C3639" t="inlineStr">
        <is>
          <t>POS</t>
        </is>
      </c>
      <c r="D3639" t="inlineStr">
        <is>
          <t>Mỹ</t>
        </is>
      </c>
      <c r="E3639" t="inlineStr">
        <is>
          <t>Game &amp; Đồ chơi</t>
        </is>
      </c>
      <c r="F3639" t="n">
        <v>32.34</v>
      </c>
      <c r="G3639" t="n">
        <v>0</v>
      </c>
    </row>
    <row r="3640">
      <c r="A3640" t="n">
        <v>201704</v>
      </c>
      <c r="B3640" t="n">
        <v>50</v>
      </c>
      <c r="C3640" t="inlineStr">
        <is>
          <t>POS</t>
        </is>
      </c>
      <c r="D3640" t="inlineStr">
        <is>
          <t>Mỹ</t>
        </is>
      </c>
      <c r="E3640" t="inlineStr">
        <is>
          <t>Gia dụng</t>
        </is>
      </c>
      <c r="F3640" t="n">
        <v>1287.5</v>
      </c>
      <c r="G3640" t="n">
        <v>0</v>
      </c>
    </row>
    <row r="3641">
      <c r="A3641" t="n">
        <v>201704</v>
      </c>
      <c r="B3641" t="n">
        <v>53</v>
      </c>
      <c r="C3641" t="inlineStr">
        <is>
          <t>POS</t>
        </is>
      </c>
      <c r="D3641" t="inlineStr">
        <is>
          <t>Mỹ</t>
        </is>
      </c>
      <c r="E3641" t="inlineStr">
        <is>
          <t>Máy tính</t>
        </is>
      </c>
      <c r="F3641" t="n">
        <v>2392</v>
      </c>
      <c r="G3641" t="n">
        <v>0</v>
      </c>
    </row>
    <row r="3642">
      <c r="A3642" t="n">
        <v>201704</v>
      </c>
      <c r="B3642" t="n">
        <v>53</v>
      </c>
      <c r="C3642" t="inlineStr">
        <is>
          <t>POS</t>
        </is>
      </c>
      <c r="D3642" t="inlineStr">
        <is>
          <t>Mỹ</t>
        </is>
      </c>
      <c r="E3642" t="inlineStr">
        <is>
          <t>Gia dụng</t>
        </is>
      </c>
      <c r="F3642" t="n">
        <v>284.97</v>
      </c>
      <c r="G3642" t="n">
        <v>0</v>
      </c>
    </row>
    <row r="3643">
      <c r="A3643" t="n">
        <v>201704</v>
      </c>
      <c r="B3643" t="n">
        <v>53</v>
      </c>
      <c r="C3643" t="inlineStr">
        <is>
          <t>POS</t>
        </is>
      </c>
      <c r="D3643" t="inlineStr">
        <is>
          <t>Mỹ</t>
        </is>
      </c>
      <c r="E3643" t="inlineStr">
        <is>
          <t>TV &amp; Video</t>
        </is>
      </c>
      <c r="F3643" t="n">
        <v>8176.5</v>
      </c>
      <c r="G3643" t="n">
        <v>0</v>
      </c>
    </row>
    <row r="3644">
      <c r="A3644" t="n">
        <v>201704</v>
      </c>
      <c r="B3644" t="n">
        <v>54</v>
      </c>
      <c r="C3644" t="inlineStr">
        <is>
          <t>POS</t>
        </is>
      </c>
      <c r="D3644" t="inlineStr">
        <is>
          <t>Mỹ</t>
        </is>
      </c>
      <c r="E3644" t="inlineStr">
        <is>
          <t>Điện thoại</t>
        </is>
      </c>
      <c r="F3644" t="n">
        <v>199</v>
      </c>
      <c r="G3644" t="n">
        <v>0</v>
      </c>
    </row>
    <row r="3645">
      <c r="A3645" t="n">
        <v>201704</v>
      </c>
      <c r="B3645" t="n">
        <v>54</v>
      </c>
      <c r="C3645" t="inlineStr">
        <is>
          <t>POS</t>
        </is>
      </c>
      <c r="D3645" t="inlineStr">
        <is>
          <t>Mỹ</t>
        </is>
      </c>
      <c r="E3645" t="inlineStr">
        <is>
          <t>Gia dụng</t>
        </is>
      </c>
      <c r="F3645" t="n">
        <v>19199.94</v>
      </c>
      <c r="G3645" t="n">
        <v>0</v>
      </c>
    </row>
    <row r="3646">
      <c r="A3646" t="n">
        <v>201704</v>
      </c>
      <c r="B3646" t="n">
        <v>55</v>
      </c>
      <c r="C3646" t="inlineStr">
        <is>
          <t>POS</t>
        </is>
      </c>
      <c r="D3646" t="inlineStr">
        <is>
          <t>Mỹ</t>
        </is>
      </c>
      <c r="E3646" t="inlineStr">
        <is>
          <t>Điện thoại</t>
        </is>
      </c>
      <c r="F3646" t="n">
        <v>200</v>
      </c>
      <c r="G3646" t="n">
        <v>0</v>
      </c>
    </row>
    <row r="3647">
      <c r="A3647" t="n">
        <v>201704</v>
      </c>
      <c r="B3647" t="n">
        <v>55</v>
      </c>
      <c r="C3647" t="inlineStr">
        <is>
          <t>POS</t>
        </is>
      </c>
      <c r="D3647" t="inlineStr">
        <is>
          <t>Mỹ</t>
        </is>
      </c>
      <c r="E3647" t="inlineStr">
        <is>
          <t>Máy tính</t>
        </is>
      </c>
      <c r="F3647" t="n">
        <v>248</v>
      </c>
      <c r="G3647" t="n">
        <v>0</v>
      </c>
    </row>
    <row r="3648">
      <c r="A3648" t="n">
        <v>201704</v>
      </c>
      <c r="B3648" t="n">
        <v>57</v>
      </c>
      <c r="C3648" t="inlineStr">
        <is>
          <t>POS</t>
        </is>
      </c>
      <c r="D3648" t="inlineStr">
        <is>
          <t>Mỹ</t>
        </is>
      </c>
      <c r="E3648" t="inlineStr">
        <is>
          <t>Máy tính</t>
        </is>
      </c>
      <c r="F3648" t="n">
        <v>326</v>
      </c>
      <c r="G3648" t="n">
        <v>0</v>
      </c>
    </row>
    <row r="3649">
      <c r="A3649" t="n">
        <v>201704</v>
      </c>
      <c r="B3649" t="n">
        <v>57</v>
      </c>
      <c r="C3649" t="inlineStr">
        <is>
          <t>POS</t>
        </is>
      </c>
      <c r="D3649" t="inlineStr">
        <is>
          <t>Mỹ</t>
        </is>
      </c>
      <c r="E3649" t="inlineStr">
        <is>
          <t>Gia dụng</t>
        </is>
      </c>
      <c r="F3649" t="n">
        <v>179.99</v>
      </c>
      <c r="G3649" t="n">
        <v>0</v>
      </c>
    </row>
    <row r="3650">
      <c r="A3650" t="n">
        <v>201704</v>
      </c>
      <c r="B3650" t="n">
        <v>57</v>
      </c>
      <c r="C3650" t="inlineStr">
        <is>
          <t>POS</t>
        </is>
      </c>
      <c r="D3650" t="inlineStr">
        <is>
          <t>Mỹ</t>
        </is>
      </c>
      <c r="E3650" t="inlineStr">
        <is>
          <t>Nhạc, phim, sách nói</t>
        </is>
      </c>
      <c r="F3650" t="n">
        <v>1079.94</v>
      </c>
      <c r="G3650" t="n">
        <v>0</v>
      </c>
    </row>
    <row r="3651">
      <c r="A3651" t="n">
        <v>201704</v>
      </c>
      <c r="B3651" t="n">
        <v>59</v>
      </c>
      <c r="C3651" t="inlineStr">
        <is>
          <t>POS</t>
        </is>
      </c>
      <c r="D3651" t="inlineStr">
        <is>
          <t>Mỹ</t>
        </is>
      </c>
      <c r="E3651" t="inlineStr">
        <is>
          <t>Âm thanh</t>
        </is>
      </c>
      <c r="F3651" t="n">
        <v>999.75</v>
      </c>
      <c r="G3651" t="n">
        <v>0</v>
      </c>
    </row>
    <row r="3652">
      <c r="A3652" t="n">
        <v>201704</v>
      </c>
      <c r="B3652" t="n">
        <v>59</v>
      </c>
      <c r="C3652" t="inlineStr">
        <is>
          <t>POS</t>
        </is>
      </c>
      <c r="D3652" t="inlineStr">
        <is>
          <t>Mỹ</t>
        </is>
      </c>
      <c r="E3652" t="inlineStr">
        <is>
          <t>Điện thoại</t>
        </is>
      </c>
      <c r="F3652" t="n">
        <v>529</v>
      </c>
      <c r="G3652" t="n">
        <v>0</v>
      </c>
    </row>
    <row r="3653">
      <c r="A3653" t="n">
        <v>201704</v>
      </c>
      <c r="B3653" t="n">
        <v>61</v>
      </c>
      <c r="C3653" t="inlineStr">
        <is>
          <t>POS</t>
        </is>
      </c>
      <c r="D3653" t="inlineStr">
        <is>
          <t>Mỹ</t>
        </is>
      </c>
      <c r="E3653" t="inlineStr">
        <is>
          <t>Gia dụng</t>
        </is>
      </c>
      <c r="F3653" t="n">
        <v>0</v>
      </c>
      <c r="G3653" t="n">
        <v>3115</v>
      </c>
    </row>
    <row r="3654">
      <c r="A3654" t="n">
        <v>201704</v>
      </c>
      <c r="B3654" t="n">
        <v>63</v>
      </c>
      <c r="C3654" t="inlineStr">
        <is>
          <t>POS</t>
        </is>
      </c>
      <c r="D3654" t="inlineStr">
        <is>
          <t>Mỹ</t>
        </is>
      </c>
      <c r="E3654" t="inlineStr">
        <is>
          <t>TV &amp; Video</t>
        </is>
      </c>
      <c r="F3654" t="n">
        <v>1409.91</v>
      </c>
      <c r="G3654" t="n">
        <v>0</v>
      </c>
    </row>
    <row r="3655">
      <c r="A3655" t="n">
        <v>201704</v>
      </c>
      <c r="B3655" t="n">
        <v>64</v>
      </c>
      <c r="C3655" t="inlineStr">
        <is>
          <t>POS</t>
        </is>
      </c>
      <c r="D3655" t="inlineStr">
        <is>
          <t>Mỹ</t>
        </is>
      </c>
      <c r="E3655" t="inlineStr">
        <is>
          <t>Âm thanh</t>
        </is>
      </c>
      <c r="F3655" t="n">
        <v>199.9</v>
      </c>
      <c r="G3655" t="n">
        <v>0</v>
      </c>
    </row>
    <row r="3656">
      <c r="A3656" t="n">
        <v>201704</v>
      </c>
      <c r="B3656" t="n">
        <v>64</v>
      </c>
      <c r="C3656" t="inlineStr">
        <is>
          <t>POS</t>
        </is>
      </c>
      <c r="D3656" t="inlineStr">
        <is>
          <t>Mỹ</t>
        </is>
      </c>
      <c r="E3656" t="inlineStr">
        <is>
          <t>Điện thoại</t>
        </is>
      </c>
      <c r="F3656" t="n">
        <v>956</v>
      </c>
      <c r="G3656" t="n">
        <v>0</v>
      </c>
    </row>
    <row r="3657">
      <c r="A3657" t="n">
        <v>201704</v>
      </c>
      <c r="B3657" t="n">
        <v>64</v>
      </c>
      <c r="C3657" t="inlineStr">
        <is>
          <t>POS</t>
        </is>
      </c>
      <c r="D3657" t="inlineStr">
        <is>
          <t>Mỹ</t>
        </is>
      </c>
      <c r="E3657" t="inlineStr">
        <is>
          <t>Máy tính</t>
        </is>
      </c>
      <c r="F3657" t="n">
        <v>237</v>
      </c>
      <c r="G3657" t="n">
        <v>0</v>
      </c>
    </row>
    <row r="3658">
      <c r="A3658" t="n">
        <v>201704</v>
      </c>
      <c r="B3658" t="n">
        <v>64</v>
      </c>
      <c r="C3658" t="inlineStr">
        <is>
          <t>POS</t>
        </is>
      </c>
      <c r="D3658" t="inlineStr">
        <is>
          <t>Mỹ</t>
        </is>
      </c>
      <c r="E3658" t="inlineStr">
        <is>
          <t>Gia dụng</t>
        </is>
      </c>
      <c r="F3658" t="n">
        <v>299.99</v>
      </c>
      <c r="G3658" t="n">
        <v>0</v>
      </c>
    </row>
    <row r="3659">
      <c r="A3659" t="n">
        <v>201704</v>
      </c>
      <c r="B3659" t="n">
        <v>65</v>
      </c>
      <c r="C3659" t="inlineStr">
        <is>
          <t>POS</t>
        </is>
      </c>
      <c r="D3659" t="inlineStr">
        <is>
          <t>Mỹ</t>
        </is>
      </c>
      <c r="E3659" t="inlineStr">
        <is>
          <t>Máy tính</t>
        </is>
      </c>
      <c r="F3659" t="n">
        <v>545</v>
      </c>
      <c r="G3659" t="n">
        <v>0</v>
      </c>
    </row>
    <row r="3660">
      <c r="A3660" t="n">
        <v>201704</v>
      </c>
      <c r="B3660" t="n">
        <v>65</v>
      </c>
      <c r="C3660" t="inlineStr">
        <is>
          <t>POS</t>
        </is>
      </c>
      <c r="D3660" t="inlineStr">
        <is>
          <t>Mỹ</t>
        </is>
      </c>
      <c r="E3660" t="inlineStr">
        <is>
          <t>TV &amp; Video</t>
        </is>
      </c>
      <c r="F3660" t="n">
        <v>349.95</v>
      </c>
      <c r="G3660" t="n">
        <v>0</v>
      </c>
    </row>
    <row r="3661">
      <c r="A3661" t="n">
        <v>201705</v>
      </c>
      <c r="B3661" t="n">
        <v>0</v>
      </c>
      <c r="C3661" t="inlineStr">
        <is>
          <t>ONLINE</t>
        </is>
      </c>
      <c r="D3661" t="inlineStr">
        <is>
          <t>Online</t>
        </is>
      </c>
      <c r="E3661" t="inlineStr">
        <is>
          <t>Âm thanh</t>
        </is>
      </c>
      <c r="F3661" t="n">
        <v>4069.42</v>
      </c>
      <c r="G3661" t="n">
        <v>0</v>
      </c>
    </row>
    <row r="3662">
      <c r="A3662" t="n">
        <v>201705</v>
      </c>
      <c r="B3662" t="n">
        <v>0</v>
      </c>
      <c r="C3662" t="inlineStr">
        <is>
          <t>ONLINE</t>
        </is>
      </c>
      <c r="D3662" t="inlineStr">
        <is>
          <t>Online</t>
        </is>
      </c>
      <c r="E3662" t="inlineStr">
        <is>
          <t>Máy ảnh</t>
        </is>
      </c>
      <c r="F3662" t="n">
        <v>10200.08</v>
      </c>
      <c r="G3662" t="n">
        <v>0</v>
      </c>
    </row>
    <row r="3663">
      <c r="A3663" t="n">
        <v>201705</v>
      </c>
      <c r="B3663" t="n">
        <v>0</v>
      </c>
      <c r="C3663" t="inlineStr">
        <is>
          <t>ONLINE</t>
        </is>
      </c>
      <c r="D3663" t="inlineStr">
        <is>
          <t>Online</t>
        </is>
      </c>
      <c r="E3663" t="inlineStr">
        <is>
          <t>Điện thoại</t>
        </is>
      </c>
      <c r="F3663" t="n">
        <v>11360.04</v>
      </c>
      <c r="G3663" t="n">
        <v>0</v>
      </c>
    </row>
    <row r="3664">
      <c r="A3664" t="n">
        <v>201705</v>
      </c>
      <c r="B3664" t="n">
        <v>0</v>
      </c>
      <c r="C3664" t="inlineStr">
        <is>
          <t>ONLINE</t>
        </is>
      </c>
      <c r="D3664" t="inlineStr">
        <is>
          <t>Online</t>
        </is>
      </c>
      <c r="E3664" t="inlineStr">
        <is>
          <t>Máy tính</t>
        </is>
      </c>
      <c r="F3664" t="n">
        <v>36765.7</v>
      </c>
      <c r="G3664" t="n">
        <v>0</v>
      </c>
    </row>
    <row r="3665">
      <c r="A3665" t="n">
        <v>201705</v>
      </c>
      <c r="B3665" t="n">
        <v>0</v>
      </c>
      <c r="C3665" t="inlineStr">
        <is>
          <t>ONLINE</t>
        </is>
      </c>
      <c r="D3665" t="inlineStr">
        <is>
          <t>Online</t>
        </is>
      </c>
      <c r="E3665" t="inlineStr">
        <is>
          <t>Game &amp; Đồ chơi</t>
        </is>
      </c>
      <c r="F3665" t="n">
        <v>1760.21</v>
      </c>
      <c r="G3665" t="n">
        <v>0</v>
      </c>
    </row>
    <row r="3666">
      <c r="A3666" t="n">
        <v>201705</v>
      </c>
      <c r="B3666" t="n">
        <v>0</v>
      </c>
      <c r="C3666" t="inlineStr">
        <is>
          <t>ONLINE</t>
        </is>
      </c>
      <c r="D3666" t="inlineStr">
        <is>
          <t>Online</t>
        </is>
      </c>
      <c r="E3666" t="inlineStr">
        <is>
          <t>Gia dụng</t>
        </is>
      </c>
      <c r="F3666" t="n">
        <v>26878.63</v>
      </c>
      <c r="G3666" t="n">
        <v>0</v>
      </c>
    </row>
    <row r="3667">
      <c r="A3667" t="n">
        <v>201705</v>
      </c>
      <c r="B3667" t="n">
        <v>0</v>
      </c>
      <c r="C3667" t="inlineStr">
        <is>
          <t>ONLINE</t>
        </is>
      </c>
      <c r="D3667" t="inlineStr">
        <is>
          <t>Online</t>
        </is>
      </c>
      <c r="E3667" t="inlineStr">
        <is>
          <t>Nhạc, phim, sách nói</t>
        </is>
      </c>
      <c r="F3667" t="n">
        <v>3954.03</v>
      </c>
      <c r="G3667" t="n">
        <v>71.95999999999999</v>
      </c>
    </row>
    <row r="3668">
      <c r="A3668" t="n">
        <v>201705</v>
      </c>
      <c r="B3668" t="n">
        <v>0</v>
      </c>
      <c r="C3668" t="inlineStr">
        <is>
          <t>ONLINE</t>
        </is>
      </c>
      <c r="D3668" t="inlineStr">
        <is>
          <t>Online</t>
        </is>
      </c>
      <c r="E3668" t="inlineStr">
        <is>
          <t>TV &amp; Video</t>
        </is>
      </c>
      <c r="F3668" t="n">
        <v>17217.29</v>
      </c>
      <c r="G3668" t="n">
        <v>0</v>
      </c>
    </row>
    <row r="3669">
      <c r="A3669" t="n">
        <v>201705</v>
      </c>
      <c r="B3669" t="n">
        <v>1</v>
      </c>
      <c r="C3669" t="inlineStr">
        <is>
          <t>POS</t>
        </is>
      </c>
      <c r="D3669" t="inlineStr">
        <is>
          <t>Úc</t>
        </is>
      </c>
      <c r="E3669" t="inlineStr">
        <is>
          <t>Âm thanh</t>
        </is>
      </c>
      <c r="F3669" t="n">
        <v>115</v>
      </c>
      <c r="G3669" t="n">
        <v>0</v>
      </c>
    </row>
    <row r="3670">
      <c r="A3670" t="n">
        <v>201705</v>
      </c>
      <c r="B3670" t="n">
        <v>1</v>
      </c>
      <c r="C3670" t="inlineStr">
        <is>
          <t>POS</t>
        </is>
      </c>
      <c r="D3670" t="inlineStr">
        <is>
          <t>Úc</t>
        </is>
      </c>
      <c r="E3670" t="inlineStr">
        <is>
          <t>Máy tính</t>
        </is>
      </c>
      <c r="F3670" t="n">
        <v>49.5</v>
      </c>
      <c r="G3670" t="n">
        <v>0</v>
      </c>
    </row>
    <row r="3671">
      <c r="A3671" t="n">
        <v>201705</v>
      </c>
      <c r="B3671" t="n">
        <v>1</v>
      </c>
      <c r="C3671" t="inlineStr">
        <is>
          <t>POS</t>
        </is>
      </c>
      <c r="D3671" t="inlineStr">
        <is>
          <t>Úc</t>
        </is>
      </c>
      <c r="E3671" t="inlineStr">
        <is>
          <t>Nhạc, phim, sách nói</t>
        </is>
      </c>
      <c r="F3671" t="n">
        <v>68.67</v>
      </c>
      <c r="G3671" t="n">
        <v>0</v>
      </c>
    </row>
    <row r="3672">
      <c r="A3672" t="n">
        <v>201705</v>
      </c>
      <c r="B3672" t="n">
        <v>4</v>
      </c>
      <c r="C3672" t="inlineStr">
        <is>
          <t>POS</t>
        </is>
      </c>
      <c r="D3672" t="inlineStr">
        <is>
          <t>Úc</t>
        </is>
      </c>
      <c r="E3672" t="inlineStr">
        <is>
          <t>Âm thanh</t>
        </is>
      </c>
      <c r="F3672" t="n">
        <v>181</v>
      </c>
      <c r="G3672" t="n">
        <v>0</v>
      </c>
    </row>
    <row r="3673">
      <c r="A3673" t="n">
        <v>201705</v>
      </c>
      <c r="B3673" t="n">
        <v>4</v>
      </c>
      <c r="C3673" t="inlineStr">
        <is>
          <t>POS</t>
        </is>
      </c>
      <c r="D3673" t="inlineStr">
        <is>
          <t>Úc</t>
        </is>
      </c>
      <c r="E3673" t="inlineStr">
        <is>
          <t>Máy ảnh</t>
        </is>
      </c>
      <c r="F3673" t="n">
        <v>4116</v>
      </c>
      <c r="G3673" t="n">
        <v>0</v>
      </c>
    </row>
    <row r="3674">
      <c r="A3674" t="n">
        <v>201705</v>
      </c>
      <c r="B3674" t="n">
        <v>4</v>
      </c>
      <c r="C3674" t="inlineStr">
        <is>
          <t>POS</t>
        </is>
      </c>
      <c r="D3674" t="inlineStr">
        <is>
          <t>Úc</t>
        </is>
      </c>
      <c r="E3674" t="inlineStr">
        <is>
          <t>Máy tính</t>
        </is>
      </c>
      <c r="F3674" t="n">
        <v>2726</v>
      </c>
      <c r="G3674" t="n">
        <v>0</v>
      </c>
    </row>
    <row r="3675">
      <c r="A3675" t="n">
        <v>201705</v>
      </c>
      <c r="B3675" t="n">
        <v>4</v>
      </c>
      <c r="C3675" t="inlineStr">
        <is>
          <t>POS</t>
        </is>
      </c>
      <c r="D3675" t="inlineStr">
        <is>
          <t>Úc</t>
        </is>
      </c>
      <c r="E3675" t="inlineStr">
        <is>
          <t>Game &amp; Đồ chơi</t>
        </is>
      </c>
      <c r="F3675" t="n">
        <v>11</v>
      </c>
      <c r="G3675" t="n">
        <v>0</v>
      </c>
    </row>
    <row r="3676">
      <c r="A3676" t="n">
        <v>201705</v>
      </c>
      <c r="B3676" t="n">
        <v>4</v>
      </c>
      <c r="C3676" t="inlineStr">
        <is>
          <t>POS</t>
        </is>
      </c>
      <c r="D3676" t="inlineStr">
        <is>
          <t>Úc</t>
        </is>
      </c>
      <c r="E3676" t="inlineStr">
        <is>
          <t>Gia dụng</t>
        </is>
      </c>
      <c r="F3676" t="n">
        <v>7897.5</v>
      </c>
      <c r="G3676" t="n">
        <v>0</v>
      </c>
    </row>
    <row r="3677">
      <c r="A3677" t="n">
        <v>201705</v>
      </c>
      <c r="B3677" t="n">
        <v>4</v>
      </c>
      <c r="C3677" t="inlineStr">
        <is>
          <t>POS</t>
        </is>
      </c>
      <c r="D3677" t="inlineStr">
        <is>
          <t>Úc</t>
        </is>
      </c>
      <c r="E3677" t="inlineStr">
        <is>
          <t>Nhạc, phim, sách nói</t>
        </is>
      </c>
      <c r="F3677" t="n">
        <v>219.98</v>
      </c>
      <c r="G3677" t="n">
        <v>0</v>
      </c>
    </row>
    <row r="3678">
      <c r="A3678" t="n">
        <v>201705</v>
      </c>
      <c r="B3678" t="n">
        <v>5</v>
      </c>
      <c r="C3678" t="inlineStr">
        <is>
          <t>POS</t>
        </is>
      </c>
      <c r="D3678" t="inlineStr">
        <is>
          <t>Úc</t>
        </is>
      </c>
      <c r="E3678" t="inlineStr">
        <is>
          <t>Máy tính</t>
        </is>
      </c>
      <c r="F3678" t="n">
        <v>1815.7</v>
      </c>
      <c r="G3678" t="n">
        <v>0</v>
      </c>
    </row>
    <row r="3679">
      <c r="A3679" t="n">
        <v>201705</v>
      </c>
      <c r="B3679" t="n">
        <v>5</v>
      </c>
      <c r="C3679" t="inlineStr">
        <is>
          <t>POS</t>
        </is>
      </c>
      <c r="D3679" t="inlineStr">
        <is>
          <t>Úc</t>
        </is>
      </c>
      <c r="E3679" t="inlineStr">
        <is>
          <t>Gia dụng</t>
        </is>
      </c>
      <c r="F3679" t="n">
        <v>257.5</v>
      </c>
      <c r="G3679" t="n">
        <v>0</v>
      </c>
    </row>
    <row r="3680">
      <c r="A3680" t="n">
        <v>201705</v>
      </c>
      <c r="B3680" t="n">
        <v>5</v>
      </c>
      <c r="C3680" t="inlineStr">
        <is>
          <t>POS</t>
        </is>
      </c>
      <c r="D3680" t="inlineStr">
        <is>
          <t>Úc</t>
        </is>
      </c>
      <c r="E3680" t="inlineStr">
        <is>
          <t>Nhạc, phim, sách nói</t>
        </is>
      </c>
      <c r="F3680" t="n">
        <v>1749.93</v>
      </c>
      <c r="G3680" t="n">
        <v>0</v>
      </c>
    </row>
    <row r="3681">
      <c r="A3681" t="n">
        <v>201705</v>
      </c>
      <c r="B3681" t="n">
        <v>5</v>
      </c>
      <c r="C3681" t="inlineStr">
        <is>
          <t>POS</t>
        </is>
      </c>
      <c r="D3681" t="inlineStr">
        <is>
          <t>Úc</t>
        </is>
      </c>
      <c r="E3681" t="inlineStr">
        <is>
          <t>TV &amp; Video</t>
        </is>
      </c>
      <c r="F3681" t="n">
        <v>1080</v>
      </c>
      <c r="G3681" t="n">
        <v>0</v>
      </c>
    </row>
    <row r="3682">
      <c r="A3682" t="n">
        <v>201705</v>
      </c>
      <c r="B3682" t="n">
        <v>6</v>
      </c>
      <c r="C3682" t="inlineStr">
        <is>
          <t>POS</t>
        </is>
      </c>
      <c r="D3682" t="inlineStr">
        <is>
          <t>Úc</t>
        </is>
      </c>
      <c r="E3682" t="inlineStr">
        <is>
          <t>Máy ảnh</t>
        </is>
      </c>
      <c r="F3682" t="n">
        <v>1099.65</v>
      </c>
      <c r="G3682" t="n">
        <v>0</v>
      </c>
    </row>
    <row r="3683">
      <c r="A3683" t="n">
        <v>201705</v>
      </c>
      <c r="B3683" t="n">
        <v>6</v>
      </c>
      <c r="C3683" t="inlineStr">
        <is>
          <t>POS</t>
        </is>
      </c>
      <c r="D3683" t="inlineStr">
        <is>
          <t>Úc</t>
        </is>
      </c>
      <c r="E3683" t="inlineStr">
        <is>
          <t>Nhạc, phim, sách nói</t>
        </is>
      </c>
      <c r="F3683" t="n">
        <v>219</v>
      </c>
      <c r="G3683" t="n">
        <v>0</v>
      </c>
    </row>
    <row r="3684">
      <c r="A3684" t="n">
        <v>201705</v>
      </c>
      <c r="B3684" t="n">
        <v>6</v>
      </c>
      <c r="C3684" t="inlineStr">
        <is>
          <t>POS</t>
        </is>
      </c>
      <c r="D3684" t="inlineStr">
        <is>
          <t>Úc</t>
        </is>
      </c>
      <c r="E3684" t="inlineStr">
        <is>
          <t>TV &amp; Video</t>
        </is>
      </c>
      <c r="F3684" t="n">
        <v>9553.200000000001</v>
      </c>
      <c r="G3684" t="n">
        <v>0</v>
      </c>
    </row>
    <row r="3685">
      <c r="A3685" t="n">
        <v>201705</v>
      </c>
      <c r="B3685" t="n">
        <v>8</v>
      </c>
      <c r="C3685" t="inlineStr">
        <is>
          <t>POS</t>
        </is>
      </c>
      <c r="D3685" t="inlineStr">
        <is>
          <t>Canada</t>
        </is>
      </c>
      <c r="E3685" t="inlineStr">
        <is>
          <t>Âm thanh</t>
        </is>
      </c>
      <c r="F3685" t="n">
        <v>2684.87</v>
      </c>
      <c r="G3685" t="n">
        <v>0</v>
      </c>
    </row>
    <row r="3686">
      <c r="A3686" t="n">
        <v>201705</v>
      </c>
      <c r="B3686" t="n">
        <v>8</v>
      </c>
      <c r="C3686" t="inlineStr">
        <is>
          <t>POS</t>
        </is>
      </c>
      <c r="D3686" t="inlineStr">
        <is>
          <t>Canada</t>
        </is>
      </c>
      <c r="E3686" t="inlineStr">
        <is>
          <t>Máy ảnh</t>
        </is>
      </c>
      <c r="F3686" t="n">
        <v>28</v>
      </c>
      <c r="G3686" t="n">
        <v>0</v>
      </c>
    </row>
    <row r="3687">
      <c r="A3687" t="n">
        <v>201705</v>
      </c>
      <c r="B3687" t="n">
        <v>8</v>
      </c>
      <c r="C3687" t="inlineStr">
        <is>
          <t>POS</t>
        </is>
      </c>
      <c r="D3687" t="inlineStr">
        <is>
          <t>Canada</t>
        </is>
      </c>
      <c r="E3687" t="inlineStr">
        <is>
          <t>Điện thoại</t>
        </is>
      </c>
      <c r="F3687" t="n">
        <v>1020</v>
      </c>
      <c r="G3687" t="n">
        <v>0</v>
      </c>
    </row>
    <row r="3688">
      <c r="A3688" t="n">
        <v>201705</v>
      </c>
      <c r="B3688" t="n">
        <v>8</v>
      </c>
      <c r="C3688" t="inlineStr">
        <is>
          <t>POS</t>
        </is>
      </c>
      <c r="D3688" t="inlineStr">
        <is>
          <t>Canada</t>
        </is>
      </c>
      <c r="E3688" t="inlineStr">
        <is>
          <t>Máy tính</t>
        </is>
      </c>
      <c r="F3688" t="n">
        <v>10695.55</v>
      </c>
      <c r="G3688" t="n">
        <v>0</v>
      </c>
    </row>
    <row r="3689">
      <c r="A3689" t="n">
        <v>201705</v>
      </c>
      <c r="B3689" t="n">
        <v>8</v>
      </c>
      <c r="C3689" t="inlineStr">
        <is>
          <t>POS</t>
        </is>
      </c>
      <c r="D3689" t="inlineStr">
        <is>
          <t>Canada</t>
        </is>
      </c>
      <c r="E3689" t="inlineStr">
        <is>
          <t>Gia dụng</t>
        </is>
      </c>
      <c r="F3689" t="n">
        <v>199.98</v>
      </c>
      <c r="G3689" t="n">
        <v>0</v>
      </c>
    </row>
    <row r="3690">
      <c r="A3690" t="n">
        <v>201705</v>
      </c>
      <c r="B3690" t="n">
        <v>8</v>
      </c>
      <c r="C3690" t="inlineStr">
        <is>
          <t>POS</t>
        </is>
      </c>
      <c r="D3690" t="inlineStr">
        <is>
          <t>Canada</t>
        </is>
      </c>
      <c r="E3690" t="inlineStr">
        <is>
          <t>Nhạc, phim, sách nói</t>
        </is>
      </c>
      <c r="F3690" t="n">
        <v>557.96</v>
      </c>
      <c r="G3690" t="n">
        <v>0</v>
      </c>
    </row>
    <row r="3691">
      <c r="A3691" t="n">
        <v>201705</v>
      </c>
      <c r="B3691" t="n">
        <v>8</v>
      </c>
      <c r="C3691" t="inlineStr">
        <is>
          <t>POS</t>
        </is>
      </c>
      <c r="D3691" t="inlineStr">
        <is>
          <t>Canada</t>
        </is>
      </c>
      <c r="E3691" t="inlineStr">
        <is>
          <t>TV &amp; Video</t>
        </is>
      </c>
      <c r="F3691" t="n">
        <v>599</v>
      </c>
      <c r="G3691" t="n">
        <v>0</v>
      </c>
    </row>
    <row r="3692">
      <c r="A3692" t="n">
        <v>201705</v>
      </c>
      <c r="B3692" t="n">
        <v>9</v>
      </c>
      <c r="C3692" t="inlineStr">
        <is>
          <t>POS</t>
        </is>
      </c>
      <c r="D3692" t="inlineStr">
        <is>
          <t>Canada</t>
        </is>
      </c>
      <c r="E3692" t="inlineStr">
        <is>
          <t>Âm thanh</t>
        </is>
      </c>
      <c r="F3692" t="n">
        <v>1092.38</v>
      </c>
      <c r="G3692" t="n">
        <v>0</v>
      </c>
    </row>
    <row r="3693">
      <c r="A3693" t="n">
        <v>201705</v>
      </c>
      <c r="B3693" t="n">
        <v>9</v>
      </c>
      <c r="C3693" t="inlineStr">
        <is>
          <t>POS</t>
        </is>
      </c>
      <c r="D3693" t="inlineStr">
        <is>
          <t>Canada</t>
        </is>
      </c>
      <c r="E3693" t="inlineStr">
        <is>
          <t>Máy ảnh</t>
        </is>
      </c>
      <c r="F3693" t="n">
        <v>1266</v>
      </c>
      <c r="G3693" t="n">
        <v>0</v>
      </c>
    </row>
    <row r="3694">
      <c r="A3694" t="n">
        <v>201705</v>
      </c>
      <c r="B3694" t="n">
        <v>9</v>
      </c>
      <c r="C3694" t="inlineStr">
        <is>
          <t>POS</t>
        </is>
      </c>
      <c r="D3694" t="inlineStr">
        <is>
          <t>Canada</t>
        </is>
      </c>
      <c r="E3694" t="inlineStr">
        <is>
          <t>Điện thoại</t>
        </is>
      </c>
      <c r="F3694" t="n">
        <v>2979.99</v>
      </c>
      <c r="G3694" t="n">
        <v>0</v>
      </c>
    </row>
    <row r="3695">
      <c r="A3695" t="n">
        <v>201705</v>
      </c>
      <c r="B3695" t="n">
        <v>9</v>
      </c>
      <c r="C3695" t="inlineStr">
        <is>
          <t>POS</t>
        </is>
      </c>
      <c r="D3695" t="inlineStr">
        <is>
          <t>Canada</t>
        </is>
      </c>
      <c r="E3695" t="inlineStr">
        <is>
          <t>Máy tính</t>
        </is>
      </c>
      <c r="F3695" t="n">
        <v>5293.95</v>
      </c>
      <c r="G3695" t="n">
        <v>0</v>
      </c>
    </row>
    <row r="3696">
      <c r="A3696" t="n">
        <v>201705</v>
      </c>
      <c r="B3696" t="n">
        <v>9</v>
      </c>
      <c r="C3696" t="inlineStr">
        <is>
          <t>POS</t>
        </is>
      </c>
      <c r="D3696" t="inlineStr">
        <is>
          <t>Canada</t>
        </is>
      </c>
      <c r="E3696" t="inlineStr">
        <is>
          <t>Nhạc, phim, sách nói</t>
        </is>
      </c>
      <c r="F3696" t="n">
        <v>1230.95</v>
      </c>
      <c r="G3696" t="n">
        <v>0</v>
      </c>
    </row>
    <row r="3697">
      <c r="A3697" t="n">
        <v>201705</v>
      </c>
      <c r="B3697" t="n">
        <v>9</v>
      </c>
      <c r="C3697" t="inlineStr">
        <is>
          <t>POS</t>
        </is>
      </c>
      <c r="D3697" t="inlineStr">
        <is>
          <t>Canada</t>
        </is>
      </c>
      <c r="E3697" t="inlineStr">
        <is>
          <t>TV &amp; Video</t>
        </is>
      </c>
      <c r="F3697" t="n">
        <v>2434.88</v>
      </c>
      <c r="G3697" t="n">
        <v>0</v>
      </c>
    </row>
    <row r="3698">
      <c r="A3698" t="n">
        <v>201705</v>
      </c>
      <c r="B3698" t="n">
        <v>10</v>
      </c>
      <c r="C3698" t="inlineStr">
        <is>
          <t>POS</t>
        </is>
      </c>
      <c r="D3698" t="inlineStr">
        <is>
          <t>Canada</t>
        </is>
      </c>
      <c r="E3698" t="inlineStr">
        <is>
          <t>Âm thanh</t>
        </is>
      </c>
      <c r="F3698" t="n">
        <v>705.85</v>
      </c>
      <c r="G3698" t="n">
        <v>0</v>
      </c>
    </row>
    <row r="3699">
      <c r="A3699" t="n">
        <v>201705</v>
      </c>
      <c r="B3699" t="n">
        <v>10</v>
      </c>
      <c r="C3699" t="inlineStr">
        <is>
          <t>POS</t>
        </is>
      </c>
      <c r="D3699" t="inlineStr">
        <is>
          <t>Canada</t>
        </is>
      </c>
      <c r="E3699" t="inlineStr">
        <is>
          <t>Điện thoại</t>
        </is>
      </c>
      <c r="F3699" t="n">
        <v>1139</v>
      </c>
      <c r="G3699" t="n">
        <v>0</v>
      </c>
    </row>
    <row r="3700">
      <c r="A3700" t="n">
        <v>201705</v>
      </c>
      <c r="B3700" t="n">
        <v>10</v>
      </c>
      <c r="C3700" t="inlineStr">
        <is>
          <t>POS</t>
        </is>
      </c>
      <c r="D3700" t="inlineStr">
        <is>
          <t>Canada</t>
        </is>
      </c>
      <c r="E3700" t="inlineStr">
        <is>
          <t>Máy tính</t>
        </is>
      </c>
      <c r="F3700" t="n">
        <v>118</v>
      </c>
      <c r="G3700" t="n">
        <v>0</v>
      </c>
    </row>
    <row r="3701">
      <c r="A3701" t="n">
        <v>201705</v>
      </c>
      <c r="B3701" t="n">
        <v>10</v>
      </c>
      <c r="C3701" t="inlineStr">
        <is>
          <t>POS</t>
        </is>
      </c>
      <c r="D3701" t="inlineStr">
        <is>
          <t>Canada</t>
        </is>
      </c>
      <c r="E3701" t="inlineStr">
        <is>
          <t>Gia dụng</t>
        </is>
      </c>
      <c r="F3701" t="n">
        <v>2611.82</v>
      </c>
      <c r="G3701" t="n">
        <v>0</v>
      </c>
    </row>
    <row r="3702">
      <c r="A3702" t="n">
        <v>201705</v>
      </c>
      <c r="B3702" t="n">
        <v>10</v>
      </c>
      <c r="C3702" t="inlineStr">
        <is>
          <t>POS</t>
        </is>
      </c>
      <c r="D3702" t="inlineStr">
        <is>
          <t>Canada</t>
        </is>
      </c>
      <c r="E3702" t="inlineStr">
        <is>
          <t>Nhạc, phim, sách nói</t>
        </is>
      </c>
      <c r="F3702" t="n">
        <v>12.99</v>
      </c>
      <c r="G3702" t="n">
        <v>0</v>
      </c>
    </row>
    <row r="3703">
      <c r="A3703" t="n">
        <v>201705</v>
      </c>
      <c r="B3703" t="n">
        <v>12</v>
      </c>
      <c r="C3703" t="inlineStr">
        <is>
          <t>POS</t>
        </is>
      </c>
      <c r="D3703" t="inlineStr">
        <is>
          <t>Pháp</t>
        </is>
      </c>
      <c r="E3703" t="inlineStr">
        <is>
          <t>Âm thanh</t>
        </is>
      </c>
      <c r="F3703" t="n">
        <v>312</v>
      </c>
      <c r="G3703" t="n">
        <v>0</v>
      </c>
    </row>
    <row r="3704">
      <c r="A3704" t="n">
        <v>201705</v>
      </c>
      <c r="B3704" t="n">
        <v>12</v>
      </c>
      <c r="C3704" t="inlineStr">
        <is>
          <t>POS</t>
        </is>
      </c>
      <c r="D3704" t="inlineStr">
        <is>
          <t>Pháp</t>
        </is>
      </c>
      <c r="E3704" t="inlineStr">
        <is>
          <t>Điện thoại</t>
        </is>
      </c>
      <c r="F3704" t="n">
        <v>1495</v>
      </c>
      <c r="G3704" t="n">
        <v>0</v>
      </c>
    </row>
    <row r="3705">
      <c r="A3705" t="n">
        <v>201705</v>
      </c>
      <c r="B3705" t="n">
        <v>12</v>
      </c>
      <c r="C3705" t="inlineStr">
        <is>
          <t>POS</t>
        </is>
      </c>
      <c r="D3705" t="inlineStr">
        <is>
          <t>Pháp</t>
        </is>
      </c>
      <c r="E3705" t="inlineStr">
        <is>
          <t>Máy tính</t>
        </is>
      </c>
      <c r="F3705" t="n">
        <v>139</v>
      </c>
      <c r="G3705" t="n">
        <v>0</v>
      </c>
    </row>
    <row r="3706">
      <c r="A3706" t="n">
        <v>201705</v>
      </c>
      <c r="B3706" t="n">
        <v>13</v>
      </c>
      <c r="C3706" t="inlineStr">
        <is>
          <t>POS</t>
        </is>
      </c>
      <c r="D3706" t="inlineStr">
        <is>
          <t>Pháp</t>
        </is>
      </c>
      <c r="E3706" t="inlineStr">
        <is>
          <t>Máy tính</t>
        </is>
      </c>
      <c r="F3706" t="n">
        <v>209</v>
      </c>
      <c r="G3706" t="n">
        <v>0</v>
      </c>
    </row>
    <row r="3707">
      <c r="A3707" t="n">
        <v>201705</v>
      </c>
      <c r="B3707" t="n">
        <v>13</v>
      </c>
      <c r="C3707" t="inlineStr">
        <is>
          <t>POS</t>
        </is>
      </c>
      <c r="D3707" t="inlineStr">
        <is>
          <t>Pháp</t>
        </is>
      </c>
      <c r="E3707" t="inlineStr">
        <is>
          <t>Game &amp; Đồ chơi</t>
        </is>
      </c>
      <c r="F3707" t="n">
        <v>320</v>
      </c>
      <c r="G3707" t="n">
        <v>0</v>
      </c>
    </row>
    <row r="3708">
      <c r="A3708" t="n">
        <v>201705</v>
      </c>
      <c r="B3708" t="n">
        <v>13</v>
      </c>
      <c r="C3708" t="inlineStr">
        <is>
          <t>POS</t>
        </is>
      </c>
      <c r="D3708" t="inlineStr">
        <is>
          <t>Pháp</t>
        </is>
      </c>
      <c r="E3708" t="inlineStr">
        <is>
          <t>Gia dụng</t>
        </is>
      </c>
      <c r="F3708" t="n">
        <v>259.98</v>
      </c>
      <c r="G3708" t="n">
        <v>0</v>
      </c>
    </row>
    <row r="3709">
      <c r="A3709" t="n">
        <v>201705</v>
      </c>
      <c r="B3709" t="n">
        <v>13</v>
      </c>
      <c r="C3709" t="inlineStr">
        <is>
          <t>POS</t>
        </is>
      </c>
      <c r="D3709" t="inlineStr">
        <is>
          <t>Pháp</t>
        </is>
      </c>
      <c r="E3709" t="inlineStr">
        <is>
          <t>Nhạc, phim, sách nói</t>
        </is>
      </c>
      <c r="F3709" t="n">
        <v>59.99</v>
      </c>
      <c r="G3709" t="n">
        <v>0</v>
      </c>
    </row>
    <row r="3710">
      <c r="A3710" t="n">
        <v>201705</v>
      </c>
      <c r="B3710" t="n">
        <v>14</v>
      </c>
      <c r="C3710" t="inlineStr">
        <is>
          <t>POS</t>
        </is>
      </c>
      <c r="D3710" t="inlineStr">
        <is>
          <t>Pháp</t>
        </is>
      </c>
      <c r="E3710" t="inlineStr">
        <is>
          <t>Gia dụng</t>
        </is>
      </c>
      <c r="F3710" t="n">
        <v>3510</v>
      </c>
      <c r="G3710" t="n">
        <v>0</v>
      </c>
    </row>
    <row r="3711">
      <c r="A3711" t="n">
        <v>201705</v>
      </c>
      <c r="B3711" t="n">
        <v>15</v>
      </c>
      <c r="C3711" t="inlineStr">
        <is>
          <t>POS</t>
        </is>
      </c>
      <c r="D3711" t="inlineStr">
        <is>
          <t>Pháp</t>
        </is>
      </c>
      <c r="E3711" t="inlineStr">
        <is>
          <t>Máy tính</t>
        </is>
      </c>
      <c r="F3711" t="n">
        <v>320</v>
      </c>
      <c r="G3711" t="n">
        <v>0</v>
      </c>
    </row>
    <row r="3712">
      <c r="A3712" t="n">
        <v>201705</v>
      </c>
      <c r="B3712" t="n">
        <v>15</v>
      </c>
      <c r="C3712" t="inlineStr">
        <is>
          <t>POS</t>
        </is>
      </c>
      <c r="D3712" t="inlineStr">
        <is>
          <t>Pháp</t>
        </is>
      </c>
      <c r="E3712" t="inlineStr">
        <is>
          <t>TV &amp; Video</t>
        </is>
      </c>
      <c r="F3712" t="n">
        <v>9553.200000000001</v>
      </c>
      <c r="G3712" t="n">
        <v>0</v>
      </c>
    </row>
    <row r="3713">
      <c r="A3713" t="n">
        <v>201705</v>
      </c>
      <c r="B3713" t="n">
        <v>17</v>
      </c>
      <c r="C3713" t="inlineStr">
        <is>
          <t>POS</t>
        </is>
      </c>
      <c r="D3713" t="inlineStr">
        <is>
          <t>Pháp</t>
        </is>
      </c>
      <c r="E3713" t="inlineStr">
        <is>
          <t>Âm thanh</t>
        </is>
      </c>
      <c r="F3713" t="n">
        <v>749.97</v>
      </c>
      <c r="G3713" t="n">
        <v>0</v>
      </c>
    </row>
    <row r="3714">
      <c r="A3714" t="n">
        <v>201705</v>
      </c>
      <c r="B3714" t="n">
        <v>17</v>
      </c>
      <c r="C3714" t="inlineStr">
        <is>
          <t>POS</t>
        </is>
      </c>
      <c r="D3714" t="inlineStr">
        <is>
          <t>Pháp</t>
        </is>
      </c>
      <c r="E3714" t="inlineStr">
        <is>
          <t>Máy ảnh</t>
        </is>
      </c>
      <c r="F3714" t="n">
        <v>1175.7</v>
      </c>
      <c r="G3714" t="n">
        <v>0</v>
      </c>
    </row>
    <row r="3715">
      <c r="A3715" t="n">
        <v>201705</v>
      </c>
      <c r="B3715" t="n">
        <v>17</v>
      </c>
      <c r="C3715" t="inlineStr">
        <is>
          <t>POS</t>
        </is>
      </c>
      <c r="D3715" t="inlineStr">
        <is>
          <t>Pháp</t>
        </is>
      </c>
      <c r="E3715" t="inlineStr">
        <is>
          <t>Gia dụng</t>
        </is>
      </c>
      <c r="F3715" t="n">
        <v>1124.9</v>
      </c>
      <c r="G3715" t="n">
        <v>0</v>
      </c>
    </row>
    <row r="3716">
      <c r="A3716" t="n">
        <v>201705</v>
      </c>
      <c r="B3716" t="n">
        <v>19</v>
      </c>
      <c r="C3716" t="inlineStr">
        <is>
          <t>POS</t>
        </is>
      </c>
      <c r="D3716" t="inlineStr">
        <is>
          <t>Đức</t>
        </is>
      </c>
      <c r="E3716" t="inlineStr">
        <is>
          <t>Âm thanh</t>
        </is>
      </c>
      <c r="F3716" t="n">
        <v>1199.6</v>
      </c>
      <c r="G3716" t="n">
        <v>0</v>
      </c>
    </row>
    <row r="3717">
      <c r="A3717" t="n">
        <v>201705</v>
      </c>
      <c r="B3717" t="n">
        <v>19</v>
      </c>
      <c r="C3717" t="inlineStr">
        <is>
          <t>POS</t>
        </is>
      </c>
      <c r="D3717" t="inlineStr">
        <is>
          <t>Đức</t>
        </is>
      </c>
      <c r="E3717" t="inlineStr">
        <is>
          <t>Điện thoại</t>
        </is>
      </c>
      <c r="F3717" t="n">
        <v>88.5</v>
      </c>
      <c r="G3717" t="n">
        <v>0</v>
      </c>
    </row>
    <row r="3718">
      <c r="A3718" t="n">
        <v>201705</v>
      </c>
      <c r="B3718" t="n">
        <v>19</v>
      </c>
      <c r="C3718" t="inlineStr">
        <is>
          <t>POS</t>
        </is>
      </c>
      <c r="D3718" t="inlineStr">
        <is>
          <t>Đức</t>
        </is>
      </c>
      <c r="E3718" t="inlineStr">
        <is>
          <t>Máy tính</t>
        </is>
      </c>
      <c r="F3718" t="n">
        <v>999.8</v>
      </c>
      <c r="G3718" t="n">
        <v>0</v>
      </c>
    </row>
    <row r="3719">
      <c r="A3719" t="n">
        <v>201705</v>
      </c>
      <c r="B3719" t="n">
        <v>19</v>
      </c>
      <c r="C3719" t="inlineStr">
        <is>
          <t>POS</t>
        </is>
      </c>
      <c r="D3719" t="inlineStr">
        <is>
          <t>Đức</t>
        </is>
      </c>
      <c r="E3719" t="inlineStr">
        <is>
          <t>Gia dụng</t>
        </is>
      </c>
      <c r="F3719" t="n">
        <v>10615.97</v>
      </c>
      <c r="G3719" t="n">
        <v>0</v>
      </c>
    </row>
    <row r="3720">
      <c r="A3720" t="n">
        <v>201705</v>
      </c>
      <c r="B3720" t="n">
        <v>20</v>
      </c>
      <c r="C3720" t="inlineStr">
        <is>
          <t>POS</t>
        </is>
      </c>
      <c r="D3720" t="inlineStr">
        <is>
          <t>Đức</t>
        </is>
      </c>
      <c r="E3720" t="inlineStr">
        <is>
          <t>Âm thanh</t>
        </is>
      </c>
      <c r="F3720" t="n">
        <v>1206</v>
      </c>
      <c r="G3720" t="n">
        <v>0</v>
      </c>
    </row>
    <row r="3721">
      <c r="A3721" t="n">
        <v>201705</v>
      </c>
      <c r="B3721" t="n">
        <v>20</v>
      </c>
      <c r="C3721" t="inlineStr">
        <is>
          <t>POS</t>
        </is>
      </c>
      <c r="D3721" t="inlineStr">
        <is>
          <t>Đức</t>
        </is>
      </c>
      <c r="E3721" t="inlineStr">
        <is>
          <t>Máy ảnh</t>
        </is>
      </c>
      <c r="F3721" t="n">
        <v>436.2</v>
      </c>
      <c r="G3721" t="n">
        <v>0</v>
      </c>
    </row>
    <row r="3722">
      <c r="A3722" t="n">
        <v>201705</v>
      </c>
      <c r="B3722" t="n">
        <v>20</v>
      </c>
      <c r="C3722" t="inlineStr">
        <is>
          <t>POS</t>
        </is>
      </c>
      <c r="D3722" t="inlineStr">
        <is>
          <t>Đức</t>
        </is>
      </c>
      <c r="E3722" t="inlineStr">
        <is>
          <t>Máy tính</t>
        </is>
      </c>
      <c r="F3722" t="n">
        <v>2478</v>
      </c>
      <c r="G3722" t="n">
        <v>0</v>
      </c>
    </row>
    <row r="3723">
      <c r="A3723" t="n">
        <v>201705</v>
      </c>
      <c r="B3723" t="n">
        <v>20</v>
      </c>
      <c r="C3723" t="inlineStr">
        <is>
          <t>POS</t>
        </is>
      </c>
      <c r="D3723" t="inlineStr">
        <is>
          <t>Đức</t>
        </is>
      </c>
      <c r="E3723" t="inlineStr">
        <is>
          <t>Gia dụng</t>
        </is>
      </c>
      <c r="F3723" t="n">
        <v>5212.98</v>
      </c>
      <c r="G3723" t="n">
        <v>0</v>
      </c>
    </row>
    <row r="3724">
      <c r="A3724" t="n">
        <v>201705</v>
      </c>
      <c r="B3724" t="n">
        <v>22</v>
      </c>
      <c r="C3724" t="inlineStr">
        <is>
          <t>POS</t>
        </is>
      </c>
      <c r="D3724" t="inlineStr">
        <is>
          <t>Đức</t>
        </is>
      </c>
      <c r="E3724" t="inlineStr">
        <is>
          <t>Âm thanh</t>
        </is>
      </c>
      <c r="F3724" t="n">
        <v>95.90000000000001</v>
      </c>
      <c r="G3724" t="n">
        <v>0</v>
      </c>
    </row>
    <row r="3725">
      <c r="A3725" t="n">
        <v>201705</v>
      </c>
      <c r="B3725" t="n">
        <v>22</v>
      </c>
      <c r="C3725" t="inlineStr">
        <is>
          <t>POS</t>
        </is>
      </c>
      <c r="D3725" t="inlineStr">
        <is>
          <t>Đức</t>
        </is>
      </c>
      <c r="E3725" t="inlineStr">
        <is>
          <t>Gia dụng</t>
        </is>
      </c>
      <c r="F3725" t="n">
        <v>1582</v>
      </c>
      <c r="G3725" t="n">
        <v>0</v>
      </c>
    </row>
    <row r="3726">
      <c r="A3726" t="n">
        <v>201705</v>
      </c>
      <c r="B3726" t="n">
        <v>22</v>
      </c>
      <c r="C3726" t="inlineStr">
        <is>
          <t>POS</t>
        </is>
      </c>
      <c r="D3726" t="inlineStr">
        <is>
          <t>Đức</t>
        </is>
      </c>
      <c r="E3726" t="inlineStr">
        <is>
          <t>Nhạc, phim, sách nói</t>
        </is>
      </c>
      <c r="F3726" t="n">
        <v>438</v>
      </c>
      <c r="G3726" t="n">
        <v>0</v>
      </c>
    </row>
    <row r="3727">
      <c r="A3727" t="n">
        <v>201705</v>
      </c>
      <c r="B3727" t="n">
        <v>23</v>
      </c>
      <c r="C3727" t="inlineStr">
        <is>
          <t>POS</t>
        </is>
      </c>
      <c r="D3727" t="inlineStr">
        <is>
          <t>Đức</t>
        </is>
      </c>
      <c r="E3727" t="inlineStr">
        <is>
          <t>Âm thanh</t>
        </is>
      </c>
      <c r="F3727" t="n">
        <v>199.95</v>
      </c>
      <c r="G3727" t="n">
        <v>0</v>
      </c>
    </row>
    <row r="3728">
      <c r="A3728" t="n">
        <v>201705</v>
      </c>
      <c r="B3728" t="n">
        <v>23</v>
      </c>
      <c r="C3728" t="inlineStr">
        <is>
          <t>POS</t>
        </is>
      </c>
      <c r="D3728" t="inlineStr">
        <is>
          <t>Đức</t>
        </is>
      </c>
      <c r="E3728" t="inlineStr">
        <is>
          <t>Điện thoại</t>
        </is>
      </c>
      <c r="F3728" t="n">
        <v>19.98</v>
      </c>
      <c r="G3728" t="n">
        <v>0</v>
      </c>
    </row>
    <row r="3729">
      <c r="A3729" t="n">
        <v>201705</v>
      </c>
      <c r="B3729" t="n">
        <v>23</v>
      </c>
      <c r="C3729" t="inlineStr">
        <is>
          <t>POS</t>
        </is>
      </c>
      <c r="D3729" t="inlineStr">
        <is>
          <t>Đức</t>
        </is>
      </c>
      <c r="E3729" t="inlineStr">
        <is>
          <t>Máy tính</t>
        </is>
      </c>
      <c r="F3729" t="n">
        <v>9632</v>
      </c>
      <c r="G3729" t="n">
        <v>0</v>
      </c>
    </row>
    <row r="3730">
      <c r="A3730" t="n">
        <v>201705</v>
      </c>
      <c r="B3730" t="n">
        <v>23</v>
      </c>
      <c r="C3730" t="inlineStr">
        <is>
          <t>POS</t>
        </is>
      </c>
      <c r="D3730" t="inlineStr">
        <is>
          <t>Đức</t>
        </is>
      </c>
      <c r="E3730" t="inlineStr">
        <is>
          <t>Game &amp; Đồ chơi</t>
        </is>
      </c>
      <c r="F3730" t="n">
        <v>34.4</v>
      </c>
      <c r="G3730" t="n">
        <v>0</v>
      </c>
    </row>
    <row r="3731">
      <c r="A3731" t="n">
        <v>201705</v>
      </c>
      <c r="B3731" t="n">
        <v>23</v>
      </c>
      <c r="C3731" t="inlineStr">
        <is>
          <t>POS</t>
        </is>
      </c>
      <c r="D3731" t="inlineStr">
        <is>
          <t>Đức</t>
        </is>
      </c>
      <c r="E3731" t="inlineStr">
        <is>
          <t>Gia dụng</t>
        </is>
      </c>
      <c r="F3731" t="n">
        <v>599.9299999999999</v>
      </c>
      <c r="G3731" t="n">
        <v>0</v>
      </c>
    </row>
    <row r="3732">
      <c r="A3732" t="n">
        <v>201705</v>
      </c>
      <c r="B3732" t="n">
        <v>23</v>
      </c>
      <c r="C3732" t="inlineStr">
        <is>
          <t>POS</t>
        </is>
      </c>
      <c r="D3732" t="inlineStr">
        <is>
          <t>Đức</t>
        </is>
      </c>
      <c r="E3732" t="inlineStr">
        <is>
          <t>Nhạc, phim, sách nói</t>
        </is>
      </c>
      <c r="F3732" t="n">
        <v>347.96</v>
      </c>
      <c r="G3732" t="n">
        <v>0</v>
      </c>
    </row>
    <row r="3733">
      <c r="A3733" t="n">
        <v>201705</v>
      </c>
      <c r="B3733" t="n">
        <v>24</v>
      </c>
      <c r="C3733" t="inlineStr">
        <is>
          <t>POS</t>
        </is>
      </c>
      <c r="D3733" t="inlineStr">
        <is>
          <t>Đức</t>
        </is>
      </c>
      <c r="E3733" t="inlineStr">
        <is>
          <t>Máy tính</t>
        </is>
      </c>
      <c r="F3733" t="n">
        <v>689.7</v>
      </c>
      <c r="G3733" t="n">
        <v>0</v>
      </c>
    </row>
    <row r="3734">
      <c r="A3734" t="n">
        <v>201705</v>
      </c>
      <c r="B3734" t="n">
        <v>24</v>
      </c>
      <c r="C3734" t="inlineStr">
        <is>
          <t>POS</t>
        </is>
      </c>
      <c r="D3734" t="inlineStr">
        <is>
          <t>Đức</t>
        </is>
      </c>
      <c r="E3734" t="inlineStr">
        <is>
          <t>Nhạc, phim, sách nói</t>
        </is>
      </c>
      <c r="F3734" t="n">
        <v>17.99</v>
      </c>
      <c r="G3734" t="n">
        <v>0</v>
      </c>
    </row>
    <row r="3735">
      <c r="A3735" t="n">
        <v>201705</v>
      </c>
      <c r="B3735" t="n">
        <v>27</v>
      </c>
      <c r="C3735" t="inlineStr">
        <is>
          <t>POS</t>
        </is>
      </c>
      <c r="D3735" t="inlineStr">
        <is>
          <t>Đức</t>
        </is>
      </c>
      <c r="E3735" t="inlineStr">
        <is>
          <t>Âm thanh</t>
        </is>
      </c>
      <c r="F3735" t="n">
        <v>268.25</v>
      </c>
      <c r="G3735" t="n">
        <v>0</v>
      </c>
    </row>
    <row r="3736">
      <c r="A3736" t="n">
        <v>201705</v>
      </c>
      <c r="B3736" t="n">
        <v>27</v>
      </c>
      <c r="C3736" t="inlineStr">
        <is>
          <t>POS</t>
        </is>
      </c>
      <c r="D3736" t="inlineStr">
        <is>
          <t>Đức</t>
        </is>
      </c>
      <c r="E3736" t="inlineStr">
        <is>
          <t>Máy ảnh</t>
        </is>
      </c>
      <c r="F3736" t="n">
        <v>2028</v>
      </c>
      <c r="G3736" t="n">
        <v>0</v>
      </c>
    </row>
    <row r="3737">
      <c r="A3737" t="n">
        <v>201705</v>
      </c>
      <c r="B3737" t="n">
        <v>27</v>
      </c>
      <c r="C3737" t="inlineStr">
        <is>
          <t>POS</t>
        </is>
      </c>
      <c r="D3737" t="inlineStr">
        <is>
          <t>Đức</t>
        </is>
      </c>
      <c r="E3737" t="inlineStr">
        <is>
          <t>Điện thoại</t>
        </is>
      </c>
      <c r="F3737" t="n">
        <v>1068</v>
      </c>
      <c r="G3737" t="n">
        <v>0</v>
      </c>
    </row>
    <row r="3738">
      <c r="A3738" t="n">
        <v>201705</v>
      </c>
      <c r="B3738" t="n">
        <v>27</v>
      </c>
      <c r="C3738" t="inlineStr">
        <is>
          <t>POS</t>
        </is>
      </c>
      <c r="D3738" t="inlineStr">
        <is>
          <t>Đức</t>
        </is>
      </c>
      <c r="E3738" t="inlineStr">
        <is>
          <t>Máy tính</t>
        </is>
      </c>
      <c r="F3738" t="n">
        <v>3606.1</v>
      </c>
      <c r="G3738" t="n">
        <v>0</v>
      </c>
    </row>
    <row r="3739">
      <c r="A3739" t="n">
        <v>201705</v>
      </c>
      <c r="B3739" t="n">
        <v>27</v>
      </c>
      <c r="C3739" t="inlineStr">
        <is>
          <t>POS</t>
        </is>
      </c>
      <c r="D3739" t="inlineStr">
        <is>
          <t>Đức</t>
        </is>
      </c>
      <c r="E3739" t="inlineStr">
        <is>
          <t>Game &amp; Đồ chơi</t>
        </is>
      </c>
      <c r="F3739" t="n">
        <v>148.95</v>
      </c>
      <c r="G3739" t="n">
        <v>0</v>
      </c>
    </row>
    <row r="3740">
      <c r="A3740" t="n">
        <v>201705</v>
      </c>
      <c r="B3740" t="n">
        <v>27</v>
      </c>
      <c r="C3740" t="inlineStr">
        <is>
          <t>POS</t>
        </is>
      </c>
      <c r="D3740" t="inlineStr">
        <is>
          <t>Đức</t>
        </is>
      </c>
      <c r="E3740" t="inlineStr">
        <is>
          <t>TV &amp; Video</t>
        </is>
      </c>
      <c r="F3740" t="n">
        <v>1951.8</v>
      </c>
      <c r="G3740" t="n">
        <v>0</v>
      </c>
    </row>
    <row r="3741">
      <c r="A3741" t="n">
        <v>201705</v>
      </c>
      <c r="B3741" t="n">
        <v>28</v>
      </c>
      <c r="C3741" t="inlineStr">
        <is>
          <t>POS</t>
        </is>
      </c>
      <c r="D3741" t="inlineStr">
        <is>
          <t>Ý</t>
        </is>
      </c>
      <c r="E3741" t="inlineStr">
        <is>
          <t>Âm thanh</t>
        </is>
      </c>
      <c r="F3741" t="n">
        <v>1137.99</v>
      </c>
      <c r="G3741" t="n">
        <v>0</v>
      </c>
    </row>
    <row r="3742">
      <c r="A3742" t="n">
        <v>201705</v>
      </c>
      <c r="B3742" t="n">
        <v>28</v>
      </c>
      <c r="C3742" t="inlineStr">
        <is>
          <t>POS</t>
        </is>
      </c>
      <c r="D3742" t="inlineStr">
        <is>
          <t>Ý</t>
        </is>
      </c>
      <c r="E3742" t="inlineStr">
        <is>
          <t>Máy ảnh</t>
        </is>
      </c>
      <c r="F3742" t="n">
        <v>4888</v>
      </c>
      <c r="G3742" t="n">
        <v>0</v>
      </c>
    </row>
    <row r="3743">
      <c r="A3743" t="n">
        <v>201705</v>
      </c>
      <c r="B3743" t="n">
        <v>28</v>
      </c>
      <c r="C3743" t="inlineStr">
        <is>
          <t>POS</t>
        </is>
      </c>
      <c r="D3743" t="inlineStr">
        <is>
          <t>Ý</t>
        </is>
      </c>
      <c r="E3743" t="inlineStr">
        <is>
          <t>Điện thoại</t>
        </is>
      </c>
      <c r="F3743" t="n">
        <v>5225.52</v>
      </c>
      <c r="G3743" t="n">
        <v>0</v>
      </c>
    </row>
    <row r="3744">
      <c r="A3744" t="n">
        <v>201705</v>
      </c>
      <c r="B3744" t="n">
        <v>28</v>
      </c>
      <c r="C3744" t="inlineStr">
        <is>
          <t>POS</t>
        </is>
      </c>
      <c r="D3744" t="inlineStr">
        <is>
          <t>Ý</t>
        </is>
      </c>
      <c r="E3744" t="inlineStr">
        <is>
          <t>Máy tính</t>
        </is>
      </c>
      <c r="F3744" t="n">
        <v>5242</v>
      </c>
      <c r="G3744" t="n">
        <v>0</v>
      </c>
    </row>
    <row r="3745">
      <c r="A3745" t="n">
        <v>201705</v>
      </c>
      <c r="B3745" t="n">
        <v>28</v>
      </c>
      <c r="C3745" t="inlineStr">
        <is>
          <t>POS</t>
        </is>
      </c>
      <c r="D3745" t="inlineStr">
        <is>
          <t>Ý</t>
        </is>
      </c>
      <c r="E3745" t="inlineStr">
        <is>
          <t>Gia dụng</t>
        </is>
      </c>
      <c r="F3745" t="n">
        <v>7993.36</v>
      </c>
      <c r="G3745" t="n">
        <v>429.99</v>
      </c>
    </row>
    <row r="3746">
      <c r="A3746" t="n">
        <v>201705</v>
      </c>
      <c r="B3746" t="n">
        <v>28</v>
      </c>
      <c r="C3746" t="inlineStr">
        <is>
          <t>POS</t>
        </is>
      </c>
      <c r="D3746" t="inlineStr">
        <is>
          <t>Ý</t>
        </is>
      </c>
      <c r="E3746" t="inlineStr">
        <is>
          <t>Nhạc, phim, sách nói</t>
        </is>
      </c>
      <c r="F3746" t="n">
        <v>58.95</v>
      </c>
      <c r="G3746" t="n">
        <v>0</v>
      </c>
    </row>
    <row r="3747">
      <c r="A3747" t="n">
        <v>201705</v>
      </c>
      <c r="B3747" t="n">
        <v>29</v>
      </c>
      <c r="C3747" t="inlineStr">
        <is>
          <t>POS</t>
        </is>
      </c>
      <c r="D3747" t="inlineStr">
        <is>
          <t>Ý</t>
        </is>
      </c>
      <c r="E3747" t="inlineStr">
        <is>
          <t>Điện thoại</t>
        </is>
      </c>
      <c r="F3747" t="n">
        <v>99.98</v>
      </c>
      <c r="G3747" t="n">
        <v>0</v>
      </c>
    </row>
    <row r="3748">
      <c r="A3748" t="n">
        <v>201705</v>
      </c>
      <c r="B3748" t="n">
        <v>29</v>
      </c>
      <c r="C3748" t="inlineStr">
        <is>
          <t>POS</t>
        </is>
      </c>
      <c r="D3748" t="inlineStr">
        <is>
          <t>Ý</t>
        </is>
      </c>
      <c r="E3748" t="inlineStr">
        <is>
          <t>Nhạc, phim, sách nói</t>
        </is>
      </c>
      <c r="F3748" t="n">
        <v>9.99</v>
      </c>
      <c r="G3748" t="n">
        <v>0</v>
      </c>
    </row>
    <row r="3749">
      <c r="A3749" t="n">
        <v>201705</v>
      </c>
      <c r="B3749" t="n">
        <v>29</v>
      </c>
      <c r="C3749" t="inlineStr">
        <is>
          <t>POS</t>
        </is>
      </c>
      <c r="D3749" t="inlineStr">
        <is>
          <t>Ý</t>
        </is>
      </c>
      <c r="E3749" t="inlineStr">
        <is>
          <t>TV &amp; Video</t>
        </is>
      </c>
      <c r="F3749" t="n">
        <v>233.8</v>
      </c>
      <c r="G3749" t="n">
        <v>0</v>
      </c>
    </row>
    <row r="3750">
      <c r="A3750" t="n">
        <v>201705</v>
      </c>
      <c r="B3750" t="n">
        <v>30</v>
      </c>
      <c r="C3750" t="inlineStr">
        <is>
          <t>POS</t>
        </is>
      </c>
      <c r="D3750" t="inlineStr">
        <is>
          <t>Ý</t>
        </is>
      </c>
      <c r="E3750" t="inlineStr">
        <is>
          <t>Âm thanh</t>
        </is>
      </c>
      <c r="F3750" t="n">
        <v>77.06999999999999</v>
      </c>
      <c r="G3750" t="n">
        <v>0</v>
      </c>
    </row>
    <row r="3751">
      <c r="A3751" t="n">
        <v>201705</v>
      </c>
      <c r="B3751" t="n">
        <v>30</v>
      </c>
      <c r="C3751" t="inlineStr">
        <is>
          <t>POS</t>
        </is>
      </c>
      <c r="D3751" t="inlineStr">
        <is>
          <t>Ý</t>
        </is>
      </c>
      <c r="E3751" t="inlineStr">
        <is>
          <t>Nhạc, phim, sách nói</t>
        </is>
      </c>
      <c r="F3751" t="n">
        <v>465.1</v>
      </c>
      <c r="G3751" t="n">
        <v>0</v>
      </c>
    </row>
    <row r="3752">
      <c r="A3752" t="n">
        <v>201705</v>
      </c>
      <c r="B3752" t="n">
        <v>30</v>
      </c>
      <c r="C3752" t="inlineStr">
        <is>
          <t>POS</t>
        </is>
      </c>
      <c r="D3752" t="inlineStr">
        <is>
          <t>Ý</t>
        </is>
      </c>
      <c r="E3752" t="inlineStr">
        <is>
          <t>TV &amp; Video</t>
        </is>
      </c>
      <c r="F3752" t="n">
        <v>1910.84</v>
      </c>
      <c r="G3752" t="n">
        <v>0</v>
      </c>
    </row>
    <row r="3753">
      <c r="A3753" t="n">
        <v>201705</v>
      </c>
      <c r="B3753" t="n">
        <v>31</v>
      </c>
      <c r="C3753" t="inlineStr">
        <is>
          <t>POS</t>
        </is>
      </c>
      <c r="D3753" t="inlineStr">
        <is>
          <t>Hà Lan</t>
        </is>
      </c>
      <c r="E3753" t="inlineStr">
        <is>
          <t>Âm thanh</t>
        </is>
      </c>
      <c r="F3753" t="n">
        <v>792</v>
      </c>
      <c r="G3753" t="n">
        <v>0</v>
      </c>
    </row>
    <row r="3754">
      <c r="A3754" t="n">
        <v>201705</v>
      </c>
      <c r="B3754" t="n">
        <v>31</v>
      </c>
      <c r="C3754" t="inlineStr">
        <is>
          <t>POS</t>
        </is>
      </c>
      <c r="D3754" t="inlineStr">
        <is>
          <t>Hà Lan</t>
        </is>
      </c>
      <c r="E3754" t="inlineStr">
        <is>
          <t>Máy tính</t>
        </is>
      </c>
      <c r="F3754" t="n">
        <v>1963.9</v>
      </c>
      <c r="G3754" t="n">
        <v>0</v>
      </c>
    </row>
    <row r="3755">
      <c r="A3755" t="n">
        <v>201705</v>
      </c>
      <c r="B3755" t="n">
        <v>31</v>
      </c>
      <c r="C3755" t="inlineStr">
        <is>
          <t>POS</t>
        </is>
      </c>
      <c r="D3755" t="inlineStr">
        <is>
          <t>Hà Lan</t>
        </is>
      </c>
      <c r="E3755" t="inlineStr">
        <is>
          <t>Game &amp; Đồ chơi</t>
        </is>
      </c>
      <c r="F3755" t="n">
        <v>43</v>
      </c>
      <c r="G3755" t="n">
        <v>0</v>
      </c>
    </row>
    <row r="3756">
      <c r="A3756" t="n">
        <v>201705</v>
      </c>
      <c r="B3756" t="n">
        <v>31</v>
      </c>
      <c r="C3756" t="inlineStr">
        <is>
          <t>POS</t>
        </is>
      </c>
      <c r="D3756" t="inlineStr">
        <is>
          <t>Hà Lan</t>
        </is>
      </c>
      <c r="E3756" t="inlineStr">
        <is>
          <t>Gia dụng</t>
        </is>
      </c>
      <c r="F3756" t="n">
        <v>257.5</v>
      </c>
      <c r="G3756" t="n">
        <v>0</v>
      </c>
    </row>
    <row r="3757">
      <c r="A3757" t="n">
        <v>201705</v>
      </c>
      <c r="B3757" t="n">
        <v>32</v>
      </c>
      <c r="C3757" t="inlineStr">
        <is>
          <t>POS</t>
        </is>
      </c>
      <c r="D3757" t="inlineStr">
        <is>
          <t>Hà Lan</t>
        </is>
      </c>
      <c r="E3757" t="inlineStr">
        <is>
          <t>Máy ảnh</t>
        </is>
      </c>
      <c r="F3757" t="n">
        <v>998</v>
      </c>
      <c r="G3757" t="n">
        <v>0</v>
      </c>
    </row>
    <row r="3758">
      <c r="A3758" t="n">
        <v>201705</v>
      </c>
      <c r="B3758" t="n">
        <v>32</v>
      </c>
      <c r="C3758" t="inlineStr">
        <is>
          <t>POS</t>
        </is>
      </c>
      <c r="D3758" t="inlineStr">
        <is>
          <t>Hà Lan</t>
        </is>
      </c>
      <c r="E3758" t="inlineStr">
        <is>
          <t>Game &amp; Đồ chơi</t>
        </is>
      </c>
      <c r="F3758" t="n">
        <v>6.99</v>
      </c>
      <c r="G3758" t="n">
        <v>0</v>
      </c>
    </row>
    <row r="3759">
      <c r="A3759" t="n">
        <v>201705</v>
      </c>
      <c r="B3759" t="n">
        <v>32</v>
      </c>
      <c r="C3759" t="inlineStr">
        <is>
          <t>POS</t>
        </is>
      </c>
      <c r="D3759" t="inlineStr">
        <is>
          <t>Hà Lan</t>
        </is>
      </c>
      <c r="E3759" t="inlineStr">
        <is>
          <t>TV &amp; Video</t>
        </is>
      </c>
      <c r="F3759" t="n">
        <v>3831.98</v>
      </c>
      <c r="G3759" t="n">
        <v>0</v>
      </c>
    </row>
    <row r="3760">
      <c r="A3760" t="n">
        <v>201705</v>
      </c>
      <c r="B3760" t="n">
        <v>33</v>
      </c>
      <c r="C3760" t="inlineStr">
        <is>
          <t>POS</t>
        </is>
      </c>
      <c r="D3760" t="inlineStr">
        <is>
          <t>Hà Lan</t>
        </is>
      </c>
      <c r="E3760" t="inlineStr">
        <is>
          <t>Âm thanh</t>
        </is>
      </c>
      <c r="F3760" t="n">
        <v>265.98</v>
      </c>
      <c r="G3760" t="n">
        <v>0</v>
      </c>
    </row>
    <row r="3761">
      <c r="A3761" t="n">
        <v>201705</v>
      </c>
      <c r="B3761" t="n">
        <v>33</v>
      </c>
      <c r="C3761" t="inlineStr">
        <is>
          <t>POS</t>
        </is>
      </c>
      <c r="D3761" t="inlineStr">
        <is>
          <t>Hà Lan</t>
        </is>
      </c>
      <c r="E3761" t="inlineStr">
        <is>
          <t>Điện thoại</t>
        </is>
      </c>
      <c r="F3761" t="n">
        <v>685.97</v>
      </c>
      <c r="G3761" t="n">
        <v>0</v>
      </c>
    </row>
    <row r="3762">
      <c r="A3762" t="n">
        <v>201705</v>
      </c>
      <c r="B3762" t="n">
        <v>33</v>
      </c>
      <c r="C3762" t="inlineStr">
        <is>
          <t>POS</t>
        </is>
      </c>
      <c r="D3762" t="inlineStr">
        <is>
          <t>Hà Lan</t>
        </is>
      </c>
      <c r="E3762" t="inlineStr">
        <is>
          <t>Máy tính</t>
        </is>
      </c>
      <c r="F3762" t="n">
        <v>2295</v>
      </c>
      <c r="G3762" t="n">
        <v>0</v>
      </c>
    </row>
    <row r="3763">
      <c r="A3763" t="n">
        <v>201705</v>
      </c>
      <c r="B3763" t="n">
        <v>33</v>
      </c>
      <c r="C3763" t="inlineStr">
        <is>
          <t>POS</t>
        </is>
      </c>
      <c r="D3763" t="inlineStr">
        <is>
          <t>Hà Lan</t>
        </is>
      </c>
      <c r="E3763" t="inlineStr">
        <is>
          <t>Gia dụng</t>
        </is>
      </c>
      <c r="F3763" t="n">
        <v>1977.94</v>
      </c>
      <c r="G3763" t="n">
        <v>0</v>
      </c>
    </row>
    <row r="3764">
      <c r="A3764" t="n">
        <v>201705</v>
      </c>
      <c r="B3764" t="n">
        <v>33</v>
      </c>
      <c r="C3764" t="inlineStr">
        <is>
          <t>POS</t>
        </is>
      </c>
      <c r="D3764" t="inlineStr">
        <is>
          <t>Hà Lan</t>
        </is>
      </c>
      <c r="E3764" t="inlineStr">
        <is>
          <t>Nhạc, phim, sách nói</t>
        </is>
      </c>
      <c r="F3764" t="n">
        <v>1119.93</v>
      </c>
      <c r="G3764" t="n">
        <v>0</v>
      </c>
    </row>
    <row r="3765">
      <c r="A3765" t="n">
        <v>201705</v>
      </c>
      <c r="B3765" t="n">
        <v>33</v>
      </c>
      <c r="C3765" t="inlineStr">
        <is>
          <t>POS</t>
        </is>
      </c>
      <c r="D3765" t="inlineStr">
        <is>
          <t>Hà Lan</t>
        </is>
      </c>
      <c r="E3765" t="inlineStr">
        <is>
          <t>TV &amp; Video</t>
        </is>
      </c>
      <c r="F3765" t="n">
        <v>559.98</v>
      </c>
      <c r="G3765" t="n">
        <v>0</v>
      </c>
    </row>
    <row r="3766">
      <c r="A3766" t="n">
        <v>201705</v>
      </c>
      <c r="B3766" t="n">
        <v>34</v>
      </c>
      <c r="C3766" t="inlineStr">
        <is>
          <t>POS</t>
        </is>
      </c>
      <c r="D3766" t="inlineStr">
        <is>
          <t>Hà Lan</t>
        </is>
      </c>
      <c r="E3766" t="inlineStr">
        <is>
          <t>Máy tính</t>
        </is>
      </c>
      <c r="F3766" t="n">
        <v>2033</v>
      </c>
      <c r="G3766" t="n">
        <v>0</v>
      </c>
    </row>
    <row r="3767">
      <c r="A3767" t="n">
        <v>201705</v>
      </c>
      <c r="B3767" t="n">
        <v>34</v>
      </c>
      <c r="C3767" t="inlineStr">
        <is>
          <t>POS</t>
        </is>
      </c>
      <c r="D3767" t="inlineStr">
        <is>
          <t>Hà Lan</t>
        </is>
      </c>
      <c r="E3767" t="inlineStr">
        <is>
          <t>Gia dụng</t>
        </is>
      </c>
      <c r="F3767" t="n">
        <v>3069.98</v>
      </c>
      <c r="G3767" t="n">
        <v>0</v>
      </c>
    </row>
    <row r="3768">
      <c r="A3768" t="n">
        <v>201705</v>
      </c>
      <c r="B3768" t="n">
        <v>34</v>
      </c>
      <c r="C3768" t="inlineStr">
        <is>
          <t>POS</t>
        </is>
      </c>
      <c r="D3768" t="inlineStr">
        <is>
          <t>Hà Lan</t>
        </is>
      </c>
      <c r="E3768" t="inlineStr">
        <is>
          <t>Nhạc, phim, sách nói</t>
        </is>
      </c>
      <c r="F3768" t="n">
        <v>35.98</v>
      </c>
      <c r="G3768" t="n">
        <v>0</v>
      </c>
    </row>
    <row r="3769">
      <c r="A3769" t="n">
        <v>201705</v>
      </c>
      <c r="B3769" t="n">
        <v>36</v>
      </c>
      <c r="C3769" t="inlineStr">
        <is>
          <t>POS</t>
        </is>
      </c>
      <c r="D3769" t="inlineStr">
        <is>
          <t>Anh</t>
        </is>
      </c>
      <c r="E3769" t="inlineStr">
        <is>
          <t>Âm thanh</t>
        </is>
      </c>
      <c r="F3769" t="n">
        <v>265.98</v>
      </c>
      <c r="G3769" t="n">
        <v>0</v>
      </c>
    </row>
    <row r="3770">
      <c r="A3770" t="n">
        <v>201705</v>
      </c>
      <c r="B3770" t="n">
        <v>36</v>
      </c>
      <c r="C3770" t="inlineStr">
        <is>
          <t>POS</t>
        </is>
      </c>
      <c r="D3770" t="inlineStr">
        <is>
          <t>Anh</t>
        </is>
      </c>
      <c r="E3770" t="inlineStr">
        <is>
          <t>Máy ảnh</t>
        </is>
      </c>
      <c r="F3770" t="n">
        <v>495</v>
      </c>
      <c r="G3770" t="n">
        <v>0</v>
      </c>
    </row>
    <row r="3771">
      <c r="A3771" t="n">
        <v>201705</v>
      </c>
      <c r="B3771" t="n">
        <v>36</v>
      </c>
      <c r="C3771" t="inlineStr">
        <is>
          <t>POS</t>
        </is>
      </c>
      <c r="D3771" t="inlineStr">
        <is>
          <t>Anh</t>
        </is>
      </c>
      <c r="E3771" t="inlineStr">
        <is>
          <t>Game &amp; Đồ chơi</t>
        </is>
      </c>
      <c r="F3771" t="n">
        <v>16.17</v>
      </c>
      <c r="G3771" t="n">
        <v>0</v>
      </c>
    </row>
    <row r="3772">
      <c r="A3772" t="n">
        <v>201705</v>
      </c>
      <c r="B3772" t="n">
        <v>36</v>
      </c>
      <c r="C3772" t="inlineStr">
        <is>
          <t>POS</t>
        </is>
      </c>
      <c r="D3772" t="inlineStr">
        <is>
          <t>Anh</t>
        </is>
      </c>
      <c r="E3772" t="inlineStr">
        <is>
          <t>Gia dụng</t>
        </is>
      </c>
      <c r="F3772" t="n">
        <v>257.5</v>
      </c>
      <c r="G3772" t="n">
        <v>0</v>
      </c>
    </row>
    <row r="3773">
      <c r="A3773" t="n">
        <v>201705</v>
      </c>
      <c r="B3773" t="n">
        <v>36</v>
      </c>
      <c r="C3773" t="inlineStr">
        <is>
          <t>POS</t>
        </is>
      </c>
      <c r="D3773" t="inlineStr">
        <is>
          <t>Anh</t>
        </is>
      </c>
      <c r="E3773" t="inlineStr">
        <is>
          <t>Nhạc, phim, sách nói</t>
        </is>
      </c>
      <c r="F3773" t="n">
        <v>2403.13</v>
      </c>
      <c r="G3773" t="n">
        <v>0</v>
      </c>
    </row>
    <row r="3774">
      <c r="A3774" t="n">
        <v>201705</v>
      </c>
      <c r="B3774" t="n">
        <v>37</v>
      </c>
      <c r="C3774" t="inlineStr">
        <is>
          <t>POS</t>
        </is>
      </c>
      <c r="D3774" t="inlineStr">
        <is>
          <t>Anh</t>
        </is>
      </c>
      <c r="E3774" t="inlineStr">
        <is>
          <t>Âm thanh</t>
        </is>
      </c>
      <c r="F3774" t="n">
        <v>480</v>
      </c>
      <c r="G3774" t="n">
        <v>0</v>
      </c>
    </row>
    <row r="3775">
      <c r="A3775" t="n">
        <v>201705</v>
      </c>
      <c r="B3775" t="n">
        <v>37</v>
      </c>
      <c r="C3775" t="inlineStr">
        <is>
          <t>POS</t>
        </is>
      </c>
      <c r="D3775" t="inlineStr">
        <is>
          <t>Anh</t>
        </is>
      </c>
      <c r="E3775" t="inlineStr">
        <is>
          <t>Máy ảnh</t>
        </is>
      </c>
      <c r="F3775" t="n">
        <v>9480</v>
      </c>
      <c r="G3775" t="n">
        <v>0</v>
      </c>
    </row>
    <row r="3776">
      <c r="A3776" t="n">
        <v>201705</v>
      </c>
      <c r="B3776" t="n">
        <v>37</v>
      </c>
      <c r="C3776" t="inlineStr">
        <is>
          <t>POS</t>
        </is>
      </c>
      <c r="D3776" t="inlineStr">
        <is>
          <t>Anh</t>
        </is>
      </c>
      <c r="E3776" t="inlineStr">
        <is>
          <t>Máy tính</t>
        </is>
      </c>
      <c r="F3776" t="n">
        <v>2499</v>
      </c>
      <c r="G3776" t="n">
        <v>0</v>
      </c>
    </row>
    <row r="3777">
      <c r="A3777" t="n">
        <v>201705</v>
      </c>
      <c r="B3777" t="n">
        <v>38</v>
      </c>
      <c r="C3777" t="inlineStr">
        <is>
          <t>POS</t>
        </is>
      </c>
      <c r="D3777" t="inlineStr">
        <is>
          <t>Anh</t>
        </is>
      </c>
      <c r="E3777" t="inlineStr">
        <is>
          <t>Máy tính</t>
        </is>
      </c>
      <c r="F3777" t="n">
        <v>439.9</v>
      </c>
      <c r="G3777" t="n">
        <v>0</v>
      </c>
    </row>
    <row r="3778">
      <c r="A3778" t="n">
        <v>201705</v>
      </c>
      <c r="B3778" t="n">
        <v>38</v>
      </c>
      <c r="C3778" t="inlineStr">
        <is>
          <t>POS</t>
        </is>
      </c>
      <c r="D3778" t="inlineStr">
        <is>
          <t>Anh</t>
        </is>
      </c>
      <c r="E3778" t="inlineStr">
        <is>
          <t>Game &amp; Đồ chơi</t>
        </is>
      </c>
      <c r="F3778" t="n">
        <v>32</v>
      </c>
      <c r="G3778" t="n">
        <v>0</v>
      </c>
    </row>
    <row r="3779">
      <c r="A3779" t="n">
        <v>201705</v>
      </c>
      <c r="B3779" t="n">
        <v>38</v>
      </c>
      <c r="C3779" t="inlineStr">
        <is>
          <t>POS</t>
        </is>
      </c>
      <c r="D3779" t="inlineStr">
        <is>
          <t>Anh</t>
        </is>
      </c>
      <c r="E3779" t="inlineStr">
        <is>
          <t>Gia dụng</t>
        </is>
      </c>
      <c r="F3779" t="n">
        <v>5312.42</v>
      </c>
      <c r="G3779" t="n">
        <v>257.5</v>
      </c>
    </row>
    <row r="3780">
      <c r="A3780" t="n">
        <v>201705</v>
      </c>
      <c r="B3780" t="n">
        <v>38</v>
      </c>
      <c r="C3780" t="inlineStr">
        <is>
          <t>POS</t>
        </is>
      </c>
      <c r="D3780" t="inlineStr">
        <is>
          <t>Anh</t>
        </is>
      </c>
      <c r="E3780" t="inlineStr">
        <is>
          <t>Nhạc, phim, sách nói</t>
        </is>
      </c>
      <c r="F3780" t="n">
        <v>244.98</v>
      </c>
      <c r="G3780" t="n">
        <v>0</v>
      </c>
    </row>
    <row r="3781">
      <c r="A3781" t="n">
        <v>201705</v>
      </c>
      <c r="B3781" t="n">
        <v>39</v>
      </c>
      <c r="C3781" t="inlineStr">
        <is>
          <t>POS</t>
        </is>
      </c>
      <c r="D3781" t="inlineStr">
        <is>
          <t>Anh</t>
        </is>
      </c>
      <c r="E3781" t="inlineStr">
        <is>
          <t>Âm thanh</t>
        </is>
      </c>
      <c r="F3781" t="n">
        <v>539.86</v>
      </c>
      <c r="G3781" t="n">
        <v>0</v>
      </c>
    </row>
    <row r="3782">
      <c r="A3782" t="n">
        <v>201705</v>
      </c>
      <c r="B3782" t="n">
        <v>39</v>
      </c>
      <c r="C3782" t="inlineStr">
        <is>
          <t>POS</t>
        </is>
      </c>
      <c r="D3782" t="inlineStr">
        <is>
          <t>Anh</t>
        </is>
      </c>
      <c r="E3782" t="inlineStr">
        <is>
          <t>Máy ảnh</t>
        </is>
      </c>
      <c r="F3782" t="n">
        <v>1054</v>
      </c>
      <c r="G3782" t="n">
        <v>0</v>
      </c>
    </row>
    <row r="3783">
      <c r="A3783" t="n">
        <v>201705</v>
      </c>
      <c r="B3783" t="n">
        <v>39</v>
      </c>
      <c r="C3783" t="inlineStr">
        <is>
          <t>POS</t>
        </is>
      </c>
      <c r="D3783" t="inlineStr">
        <is>
          <t>Anh</t>
        </is>
      </c>
      <c r="E3783" t="inlineStr">
        <is>
          <t>Điện thoại</t>
        </is>
      </c>
      <c r="F3783" t="n">
        <v>1880.74</v>
      </c>
      <c r="G3783" t="n">
        <v>0</v>
      </c>
    </row>
    <row r="3784">
      <c r="A3784" t="n">
        <v>201705</v>
      </c>
      <c r="B3784" t="n">
        <v>39</v>
      </c>
      <c r="C3784" t="inlineStr">
        <is>
          <t>POS</t>
        </is>
      </c>
      <c r="D3784" t="inlineStr">
        <is>
          <t>Anh</t>
        </is>
      </c>
      <c r="E3784" t="inlineStr">
        <is>
          <t>Máy tính</t>
        </is>
      </c>
      <c r="F3784" t="n">
        <v>3496.8</v>
      </c>
      <c r="G3784" t="n">
        <v>0</v>
      </c>
    </row>
    <row r="3785">
      <c r="A3785" t="n">
        <v>201705</v>
      </c>
      <c r="B3785" t="n">
        <v>39</v>
      </c>
      <c r="C3785" t="inlineStr">
        <is>
          <t>POS</t>
        </is>
      </c>
      <c r="D3785" t="inlineStr">
        <is>
          <t>Anh</t>
        </is>
      </c>
      <c r="E3785" t="inlineStr">
        <is>
          <t>Game &amp; Đồ chơi</t>
        </is>
      </c>
      <c r="F3785" t="n">
        <v>353.78</v>
      </c>
      <c r="G3785" t="n">
        <v>0</v>
      </c>
    </row>
    <row r="3786">
      <c r="A3786" t="n">
        <v>201705</v>
      </c>
      <c r="B3786" t="n">
        <v>39</v>
      </c>
      <c r="C3786" t="inlineStr">
        <is>
          <t>POS</t>
        </is>
      </c>
      <c r="D3786" t="inlineStr">
        <is>
          <t>Anh</t>
        </is>
      </c>
      <c r="E3786" t="inlineStr">
        <is>
          <t>Gia dụng</t>
        </is>
      </c>
      <c r="F3786" t="n">
        <v>6399.98</v>
      </c>
      <c r="G3786" t="n">
        <v>0</v>
      </c>
    </row>
    <row r="3787">
      <c r="A3787" t="n">
        <v>201705</v>
      </c>
      <c r="B3787" t="n">
        <v>39</v>
      </c>
      <c r="C3787" t="inlineStr">
        <is>
          <t>POS</t>
        </is>
      </c>
      <c r="D3787" t="inlineStr">
        <is>
          <t>Anh</t>
        </is>
      </c>
      <c r="E3787" t="inlineStr">
        <is>
          <t>Nhạc, phim, sách nói</t>
        </is>
      </c>
      <c r="F3787" t="n">
        <v>35.98</v>
      </c>
      <c r="G3787" t="n">
        <v>0</v>
      </c>
    </row>
    <row r="3788">
      <c r="A3788" t="n">
        <v>201705</v>
      </c>
      <c r="B3788" t="n">
        <v>39</v>
      </c>
      <c r="C3788" t="inlineStr">
        <is>
          <t>POS</t>
        </is>
      </c>
      <c r="D3788" t="inlineStr">
        <is>
          <t>Anh</t>
        </is>
      </c>
      <c r="E3788" t="inlineStr">
        <is>
          <t>TV &amp; Video</t>
        </is>
      </c>
      <c r="F3788" t="n">
        <v>1854</v>
      </c>
      <c r="G3788" t="n">
        <v>0</v>
      </c>
    </row>
    <row r="3789">
      <c r="A3789" t="n">
        <v>201705</v>
      </c>
      <c r="B3789" t="n">
        <v>40</v>
      </c>
      <c r="C3789" t="inlineStr">
        <is>
          <t>POS</t>
        </is>
      </c>
      <c r="D3789" t="inlineStr">
        <is>
          <t>Anh</t>
        </is>
      </c>
      <c r="E3789" t="inlineStr">
        <is>
          <t>Âm thanh</t>
        </is>
      </c>
      <c r="F3789" t="n">
        <v>812.6</v>
      </c>
      <c r="G3789" t="n">
        <v>0</v>
      </c>
    </row>
    <row r="3790">
      <c r="A3790" t="n">
        <v>201705</v>
      </c>
      <c r="B3790" t="n">
        <v>40</v>
      </c>
      <c r="C3790" t="inlineStr">
        <is>
          <t>POS</t>
        </is>
      </c>
      <c r="D3790" t="inlineStr">
        <is>
          <t>Anh</t>
        </is>
      </c>
      <c r="E3790" t="inlineStr">
        <is>
          <t>Máy ảnh</t>
        </is>
      </c>
      <c r="F3790" t="n">
        <v>1382</v>
      </c>
      <c r="G3790" t="n">
        <v>0</v>
      </c>
    </row>
    <row r="3791">
      <c r="A3791" t="n">
        <v>201705</v>
      </c>
      <c r="B3791" t="n">
        <v>40</v>
      </c>
      <c r="C3791" t="inlineStr">
        <is>
          <t>POS</t>
        </is>
      </c>
      <c r="D3791" t="inlineStr">
        <is>
          <t>Anh</t>
        </is>
      </c>
      <c r="E3791" t="inlineStr">
        <is>
          <t>Điện thoại</t>
        </is>
      </c>
      <c r="F3791" t="n">
        <v>529</v>
      </c>
      <c r="G3791" t="n">
        <v>0</v>
      </c>
    </row>
    <row r="3792">
      <c r="A3792" t="n">
        <v>201705</v>
      </c>
      <c r="B3792" t="n">
        <v>40</v>
      </c>
      <c r="C3792" t="inlineStr">
        <is>
          <t>POS</t>
        </is>
      </c>
      <c r="D3792" t="inlineStr">
        <is>
          <t>Anh</t>
        </is>
      </c>
      <c r="E3792" t="inlineStr">
        <is>
          <t>Máy tính</t>
        </is>
      </c>
      <c r="F3792" t="n">
        <v>1557</v>
      </c>
      <c r="G3792" t="n">
        <v>0</v>
      </c>
    </row>
    <row r="3793">
      <c r="A3793" t="n">
        <v>201705</v>
      </c>
      <c r="B3793" t="n">
        <v>40</v>
      </c>
      <c r="C3793" t="inlineStr">
        <is>
          <t>POS</t>
        </is>
      </c>
      <c r="D3793" t="inlineStr">
        <is>
          <t>Anh</t>
        </is>
      </c>
      <c r="E3793" t="inlineStr">
        <is>
          <t>Game &amp; Đồ chơi</t>
        </is>
      </c>
      <c r="F3793" t="n">
        <v>6.89</v>
      </c>
      <c r="G3793" t="n">
        <v>0</v>
      </c>
    </row>
    <row r="3794">
      <c r="A3794" t="n">
        <v>201705</v>
      </c>
      <c r="B3794" t="n">
        <v>40</v>
      </c>
      <c r="C3794" t="inlineStr">
        <is>
          <t>POS</t>
        </is>
      </c>
      <c r="D3794" t="inlineStr">
        <is>
          <t>Anh</t>
        </is>
      </c>
      <c r="E3794" t="inlineStr">
        <is>
          <t>Gia dụng</t>
        </is>
      </c>
      <c r="F3794" t="n">
        <v>4274</v>
      </c>
      <c r="G3794" t="n">
        <v>0</v>
      </c>
    </row>
    <row r="3795">
      <c r="A3795" t="n">
        <v>201705</v>
      </c>
      <c r="B3795" t="n">
        <v>40</v>
      </c>
      <c r="C3795" t="inlineStr">
        <is>
          <t>POS</t>
        </is>
      </c>
      <c r="D3795" t="inlineStr">
        <is>
          <t>Anh</t>
        </is>
      </c>
      <c r="E3795" t="inlineStr">
        <is>
          <t>Nhạc, phim, sách nói</t>
        </is>
      </c>
      <c r="F3795" t="n">
        <v>728.55</v>
      </c>
      <c r="G3795" t="n">
        <v>0</v>
      </c>
    </row>
    <row r="3796">
      <c r="A3796" t="n">
        <v>201705</v>
      </c>
      <c r="B3796" t="n">
        <v>40</v>
      </c>
      <c r="C3796" t="inlineStr">
        <is>
          <t>POS</t>
        </is>
      </c>
      <c r="D3796" t="inlineStr">
        <is>
          <t>Anh</t>
        </is>
      </c>
      <c r="E3796" t="inlineStr">
        <is>
          <t>TV &amp; Video</t>
        </is>
      </c>
      <c r="F3796" t="n">
        <v>233.8</v>
      </c>
      <c r="G3796" t="n">
        <v>0</v>
      </c>
    </row>
    <row r="3797">
      <c r="A3797" t="n">
        <v>201705</v>
      </c>
      <c r="B3797" t="n">
        <v>41</v>
      </c>
      <c r="C3797" t="inlineStr">
        <is>
          <t>POS</t>
        </is>
      </c>
      <c r="D3797" t="inlineStr">
        <is>
          <t>Anh</t>
        </is>
      </c>
      <c r="E3797" t="inlineStr">
        <is>
          <t>Âm thanh</t>
        </is>
      </c>
      <c r="F3797" t="n">
        <v>199.98</v>
      </c>
      <c r="G3797" t="n">
        <v>0</v>
      </c>
    </row>
    <row r="3798">
      <c r="A3798" t="n">
        <v>201705</v>
      </c>
      <c r="B3798" t="n">
        <v>41</v>
      </c>
      <c r="C3798" t="inlineStr">
        <is>
          <t>POS</t>
        </is>
      </c>
      <c r="D3798" t="inlineStr">
        <is>
          <t>Anh</t>
        </is>
      </c>
      <c r="E3798" t="inlineStr">
        <is>
          <t>Máy ảnh</t>
        </is>
      </c>
      <c r="F3798" t="n">
        <v>738</v>
      </c>
      <c r="G3798" t="n">
        <v>0</v>
      </c>
    </row>
    <row r="3799">
      <c r="A3799" t="n">
        <v>201705</v>
      </c>
      <c r="B3799" t="n">
        <v>41</v>
      </c>
      <c r="C3799" t="inlineStr">
        <is>
          <t>POS</t>
        </is>
      </c>
      <c r="D3799" t="inlineStr">
        <is>
          <t>Anh</t>
        </is>
      </c>
      <c r="E3799" t="inlineStr">
        <is>
          <t>Điện thoại</t>
        </is>
      </c>
      <c r="F3799" t="n">
        <v>359.91</v>
      </c>
      <c r="G3799" t="n">
        <v>0</v>
      </c>
    </row>
    <row r="3800">
      <c r="A3800" t="n">
        <v>201705</v>
      </c>
      <c r="B3800" t="n">
        <v>41</v>
      </c>
      <c r="C3800" t="inlineStr">
        <is>
          <t>POS</t>
        </is>
      </c>
      <c r="D3800" t="inlineStr">
        <is>
          <t>Anh</t>
        </is>
      </c>
      <c r="E3800" t="inlineStr">
        <is>
          <t>Máy tính</t>
        </is>
      </c>
      <c r="F3800" t="n">
        <v>3579</v>
      </c>
      <c r="G3800" t="n">
        <v>0</v>
      </c>
    </row>
    <row r="3801">
      <c r="A3801" t="n">
        <v>201705</v>
      </c>
      <c r="B3801" t="n">
        <v>41</v>
      </c>
      <c r="C3801" t="inlineStr">
        <is>
          <t>POS</t>
        </is>
      </c>
      <c r="D3801" t="inlineStr">
        <is>
          <t>Anh</t>
        </is>
      </c>
      <c r="E3801" t="inlineStr">
        <is>
          <t>Gia dụng</t>
        </is>
      </c>
      <c r="F3801" t="n">
        <v>791</v>
      </c>
      <c r="G3801" t="n">
        <v>0</v>
      </c>
    </row>
    <row r="3802">
      <c r="A3802" t="n">
        <v>201705</v>
      </c>
      <c r="B3802" t="n">
        <v>41</v>
      </c>
      <c r="C3802" t="inlineStr">
        <is>
          <t>POS</t>
        </is>
      </c>
      <c r="D3802" t="inlineStr">
        <is>
          <t>Anh</t>
        </is>
      </c>
      <c r="E3802" t="inlineStr">
        <is>
          <t>Nhạc, phim, sách nói</t>
        </is>
      </c>
      <c r="F3802" t="n">
        <v>143.92</v>
      </c>
      <c r="G3802" t="n">
        <v>0</v>
      </c>
    </row>
    <row r="3803">
      <c r="A3803" t="n">
        <v>201705</v>
      </c>
      <c r="B3803" t="n">
        <v>41</v>
      </c>
      <c r="C3803" t="inlineStr">
        <is>
          <t>POS</t>
        </is>
      </c>
      <c r="D3803" t="inlineStr">
        <is>
          <t>Anh</t>
        </is>
      </c>
      <c r="E3803" t="inlineStr">
        <is>
          <t>TV &amp; Video</t>
        </is>
      </c>
      <c r="F3803" t="n">
        <v>119</v>
      </c>
      <c r="G3803" t="n">
        <v>0</v>
      </c>
    </row>
    <row r="3804">
      <c r="A3804" t="n">
        <v>201705</v>
      </c>
      <c r="B3804" t="n">
        <v>42</v>
      </c>
      <c r="C3804" t="inlineStr">
        <is>
          <t>POS</t>
        </is>
      </c>
      <c r="D3804" t="inlineStr">
        <is>
          <t>Anh</t>
        </is>
      </c>
      <c r="E3804" t="inlineStr">
        <is>
          <t>Âm thanh</t>
        </is>
      </c>
      <c r="F3804" t="n">
        <v>219.9</v>
      </c>
      <c r="G3804" t="n">
        <v>0</v>
      </c>
    </row>
    <row r="3805">
      <c r="A3805" t="n">
        <v>201705</v>
      </c>
      <c r="B3805" t="n">
        <v>42</v>
      </c>
      <c r="C3805" t="inlineStr">
        <is>
          <t>POS</t>
        </is>
      </c>
      <c r="D3805" t="inlineStr">
        <is>
          <t>Anh</t>
        </is>
      </c>
      <c r="E3805" t="inlineStr">
        <is>
          <t>Điện thoại</t>
        </is>
      </c>
      <c r="F3805" t="n">
        <v>251.93</v>
      </c>
      <c r="G3805" t="n">
        <v>0</v>
      </c>
    </row>
    <row r="3806">
      <c r="A3806" t="n">
        <v>201705</v>
      </c>
      <c r="B3806" t="n">
        <v>42</v>
      </c>
      <c r="C3806" t="inlineStr">
        <is>
          <t>POS</t>
        </is>
      </c>
      <c r="D3806" t="inlineStr">
        <is>
          <t>Anh</t>
        </is>
      </c>
      <c r="E3806" t="inlineStr">
        <is>
          <t>Máy tính</t>
        </is>
      </c>
      <c r="F3806" t="n">
        <v>11291.6</v>
      </c>
      <c r="G3806" t="n">
        <v>0</v>
      </c>
    </row>
    <row r="3807">
      <c r="A3807" t="n">
        <v>201705</v>
      </c>
      <c r="B3807" t="n">
        <v>43</v>
      </c>
      <c r="C3807" t="inlineStr">
        <is>
          <t>POS</t>
        </is>
      </c>
      <c r="D3807" t="inlineStr">
        <is>
          <t>Mỹ</t>
        </is>
      </c>
      <c r="E3807" t="inlineStr">
        <is>
          <t>Âm thanh</t>
        </is>
      </c>
      <c r="F3807" t="n">
        <v>2045.69</v>
      </c>
      <c r="G3807" t="n">
        <v>0</v>
      </c>
    </row>
    <row r="3808">
      <c r="A3808" t="n">
        <v>201705</v>
      </c>
      <c r="B3808" t="n">
        <v>43</v>
      </c>
      <c r="C3808" t="inlineStr">
        <is>
          <t>POS</t>
        </is>
      </c>
      <c r="D3808" t="inlineStr">
        <is>
          <t>Mỹ</t>
        </is>
      </c>
      <c r="E3808" t="inlineStr">
        <is>
          <t>Máy ảnh</t>
        </is>
      </c>
      <c r="F3808" t="n">
        <v>410</v>
      </c>
      <c r="G3808" t="n">
        <v>0</v>
      </c>
    </row>
    <row r="3809">
      <c r="A3809" t="n">
        <v>201705</v>
      </c>
      <c r="B3809" t="n">
        <v>43</v>
      </c>
      <c r="C3809" t="inlineStr">
        <is>
          <t>POS</t>
        </is>
      </c>
      <c r="D3809" t="inlineStr">
        <is>
          <t>Mỹ</t>
        </is>
      </c>
      <c r="E3809" t="inlineStr">
        <is>
          <t>Điện thoại</t>
        </is>
      </c>
      <c r="F3809" t="n">
        <v>2814</v>
      </c>
      <c r="G3809" t="n">
        <v>0</v>
      </c>
    </row>
    <row r="3810">
      <c r="A3810" t="n">
        <v>201705</v>
      </c>
      <c r="B3810" t="n">
        <v>43</v>
      </c>
      <c r="C3810" t="inlineStr">
        <is>
          <t>POS</t>
        </is>
      </c>
      <c r="D3810" t="inlineStr">
        <is>
          <t>Mỹ</t>
        </is>
      </c>
      <c r="E3810" t="inlineStr">
        <is>
          <t>Máy tính</t>
        </is>
      </c>
      <c r="F3810" t="n">
        <v>10274</v>
      </c>
      <c r="G3810" t="n">
        <v>0</v>
      </c>
    </row>
    <row r="3811">
      <c r="A3811" t="n">
        <v>201705</v>
      </c>
      <c r="B3811" t="n">
        <v>43</v>
      </c>
      <c r="C3811" t="inlineStr">
        <is>
          <t>POS</t>
        </is>
      </c>
      <c r="D3811" t="inlineStr">
        <is>
          <t>Mỹ</t>
        </is>
      </c>
      <c r="E3811" t="inlineStr">
        <is>
          <t>Game &amp; Đồ chơi</t>
        </is>
      </c>
      <c r="F3811" t="n">
        <v>48.89</v>
      </c>
      <c r="G3811" t="n">
        <v>32</v>
      </c>
    </row>
    <row r="3812">
      <c r="A3812" t="n">
        <v>201705</v>
      </c>
      <c r="B3812" t="n">
        <v>43</v>
      </c>
      <c r="C3812" t="inlineStr">
        <is>
          <t>POS</t>
        </is>
      </c>
      <c r="D3812" t="inlineStr">
        <is>
          <t>Mỹ</t>
        </is>
      </c>
      <c r="E3812" t="inlineStr">
        <is>
          <t>Gia dụng</t>
        </is>
      </c>
      <c r="F3812" t="n">
        <v>2087.94</v>
      </c>
      <c r="G3812" t="n">
        <v>0</v>
      </c>
    </row>
    <row r="3813">
      <c r="A3813" t="n">
        <v>201705</v>
      </c>
      <c r="B3813" t="n">
        <v>43</v>
      </c>
      <c r="C3813" t="inlineStr">
        <is>
          <t>POS</t>
        </is>
      </c>
      <c r="D3813" t="inlineStr">
        <is>
          <t>Mỹ</t>
        </is>
      </c>
      <c r="E3813" t="inlineStr">
        <is>
          <t>Nhạc, phim, sách nói</t>
        </is>
      </c>
      <c r="F3813" t="n">
        <v>59.99</v>
      </c>
      <c r="G3813" t="n">
        <v>0</v>
      </c>
    </row>
    <row r="3814">
      <c r="A3814" t="n">
        <v>201705</v>
      </c>
      <c r="B3814" t="n">
        <v>44</v>
      </c>
      <c r="C3814" t="inlineStr">
        <is>
          <t>POS</t>
        </is>
      </c>
      <c r="D3814" t="inlineStr">
        <is>
          <t>Mỹ</t>
        </is>
      </c>
      <c r="E3814" t="inlineStr">
        <is>
          <t>Âm thanh</t>
        </is>
      </c>
      <c r="F3814" t="n">
        <v>1961.25</v>
      </c>
      <c r="G3814" t="n">
        <v>0</v>
      </c>
    </row>
    <row r="3815">
      <c r="A3815" t="n">
        <v>201705</v>
      </c>
      <c r="B3815" t="n">
        <v>44</v>
      </c>
      <c r="C3815" t="inlineStr">
        <is>
          <t>POS</t>
        </is>
      </c>
      <c r="D3815" t="inlineStr">
        <is>
          <t>Mỹ</t>
        </is>
      </c>
      <c r="E3815" t="inlineStr">
        <is>
          <t>Máy ảnh</t>
        </is>
      </c>
      <c r="F3815" t="n">
        <v>380</v>
      </c>
      <c r="G3815" t="n">
        <v>0</v>
      </c>
    </row>
    <row r="3816">
      <c r="A3816" t="n">
        <v>201705</v>
      </c>
      <c r="B3816" t="n">
        <v>44</v>
      </c>
      <c r="C3816" t="inlineStr">
        <is>
          <t>POS</t>
        </is>
      </c>
      <c r="D3816" t="inlineStr">
        <is>
          <t>Mỹ</t>
        </is>
      </c>
      <c r="E3816" t="inlineStr">
        <is>
          <t>Máy tính</t>
        </is>
      </c>
      <c r="F3816" t="n">
        <v>1090.5</v>
      </c>
      <c r="G3816" t="n">
        <v>0</v>
      </c>
    </row>
    <row r="3817">
      <c r="A3817" t="n">
        <v>201705</v>
      </c>
      <c r="B3817" t="n">
        <v>44</v>
      </c>
      <c r="C3817" t="inlineStr">
        <is>
          <t>POS</t>
        </is>
      </c>
      <c r="D3817" t="inlineStr">
        <is>
          <t>Mỹ</t>
        </is>
      </c>
      <c r="E3817" t="inlineStr">
        <is>
          <t>Game &amp; Đồ chơi</t>
        </is>
      </c>
      <c r="F3817" t="n">
        <v>224</v>
      </c>
      <c r="G3817" t="n">
        <v>0</v>
      </c>
    </row>
    <row r="3818">
      <c r="A3818" t="n">
        <v>201705</v>
      </c>
      <c r="B3818" t="n">
        <v>44</v>
      </c>
      <c r="C3818" t="inlineStr">
        <is>
          <t>POS</t>
        </is>
      </c>
      <c r="D3818" t="inlineStr">
        <is>
          <t>Mỹ</t>
        </is>
      </c>
      <c r="E3818" t="inlineStr">
        <is>
          <t>Gia dụng</t>
        </is>
      </c>
      <c r="F3818" t="n">
        <v>8333.200000000001</v>
      </c>
      <c r="G3818" t="n">
        <v>0</v>
      </c>
    </row>
    <row r="3819">
      <c r="A3819" t="n">
        <v>201705</v>
      </c>
      <c r="B3819" t="n">
        <v>44</v>
      </c>
      <c r="C3819" t="inlineStr">
        <is>
          <t>POS</t>
        </is>
      </c>
      <c r="D3819" t="inlineStr">
        <is>
          <t>Mỹ</t>
        </is>
      </c>
      <c r="E3819" t="inlineStr">
        <is>
          <t>Nhạc, phim, sách nói</t>
        </is>
      </c>
      <c r="F3819" t="n">
        <v>1411.45</v>
      </c>
      <c r="G3819" t="n">
        <v>0</v>
      </c>
    </row>
    <row r="3820">
      <c r="A3820" t="n">
        <v>201705</v>
      </c>
      <c r="B3820" t="n">
        <v>44</v>
      </c>
      <c r="C3820" t="inlineStr">
        <is>
          <t>POS</t>
        </is>
      </c>
      <c r="D3820" t="inlineStr">
        <is>
          <t>Mỹ</t>
        </is>
      </c>
      <c r="E3820" t="inlineStr">
        <is>
          <t>TV &amp; Video</t>
        </is>
      </c>
      <c r="F3820" t="n">
        <v>679.96</v>
      </c>
      <c r="G3820" t="n">
        <v>0</v>
      </c>
    </row>
    <row r="3821">
      <c r="A3821" t="n">
        <v>201705</v>
      </c>
      <c r="B3821" t="n">
        <v>45</v>
      </c>
      <c r="C3821" t="inlineStr">
        <is>
          <t>POS</t>
        </is>
      </c>
      <c r="D3821" t="inlineStr">
        <is>
          <t>Mỹ</t>
        </is>
      </c>
      <c r="E3821" t="inlineStr">
        <is>
          <t>Âm thanh</t>
        </is>
      </c>
      <c r="F3821" t="n">
        <v>987.38</v>
      </c>
      <c r="G3821" t="n">
        <v>0</v>
      </c>
    </row>
    <row r="3822">
      <c r="A3822" t="n">
        <v>201705</v>
      </c>
      <c r="B3822" t="n">
        <v>45</v>
      </c>
      <c r="C3822" t="inlineStr">
        <is>
          <t>POS</t>
        </is>
      </c>
      <c r="D3822" t="inlineStr">
        <is>
          <t>Mỹ</t>
        </is>
      </c>
      <c r="E3822" t="inlineStr">
        <is>
          <t>Máy ảnh</t>
        </is>
      </c>
      <c r="F3822" t="n">
        <v>1782</v>
      </c>
      <c r="G3822" t="n">
        <v>0</v>
      </c>
    </row>
    <row r="3823">
      <c r="A3823" t="n">
        <v>201705</v>
      </c>
      <c r="B3823" t="n">
        <v>45</v>
      </c>
      <c r="C3823" t="inlineStr">
        <is>
          <t>POS</t>
        </is>
      </c>
      <c r="D3823" t="inlineStr">
        <is>
          <t>Mỹ</t>
        </is>
      </c>
      <c r="E3823" t="inlineStr">
        <is>
          <t>Điện thoại</t>
        </is>
      </c>
      <c r="F3823" t="n">
        <v>2300</v>
      </c>
      <c r="G3823" t="n">
        <v>0</v>
      </c>
    </row>
    <row r="3824">
      <c r="A3824" t="n">
        <v>201705</v>
      </c>
      <c r="B3824" t="n">
        <v>45</v>
      </c>
      <c r="C3824" t="inlineStr">
        <is>
          <t>POS</t>
        </is>
      </c>
      <c r="D3824" t="inlineStr">
        <is>
          <t>Mỹ</t>
        </is>
      </c>
      <c r="E3824" t="inlineStr">
        <is>
          <t>Máy tính</t>
        </is>
      </c>
      <c r="F3824" t="n">
        <v>7948.8</v>
      </c>
      <c r="G3824" t="n">
        <v>0</v>
      </c>
    </row>
    <row r="3825">
      <c r="A3825" t="n">
        <v>201705</v>
      </c>
      <c r="B3825" t="n">
        <v>45</v>
      </c>
      <c r="C3825" t="inlineStr">
        <is>
          <t>POS</t>
        </is>
      </c>
      <c r="D3825" t="inlineStr">
        <is>
          <t>Mỹ</t>
        </is>
      </c>
      <c r="E3825" t="inlineStr">
        <is>
          <t>Gia dụng</t>
        </is>
      </c>
      <c r="F3825" t="n">
        <v>1582</v>
      </c>
      <c r="G3825" t="n">
        <v>0</v>
      </c>
    </row>
    <row r="3826">
      <c r="A3826" t="n">
        <v>201705</v>
      </c>
      <c r="B3826" t="n">
        <v>45</v>
      </c>
      <c r="C3826" t="inlineStr">
        <is>
          <t>POS</t>
        </is>
      </c>
      <c r="D3826" t="inlineStr">
        <is>
          <t>Mỹ</t>
        </is>
      </c>
      <c r="E3826" t="inlineStr">
        <is>
          <t>Nhạc, phim, sách nói</t>
        </is>
      </c>
      <c r="F3826" t="n">
        <v>231.52</v>
      </c>
      <c r="G3826" t="n">
        <v>0</v>
      </c>
    </row>
    <row r="3827">
      <c r="A3827" t="n">
        <v>201705</v>
      </c>
      <c r="B3827" t="n">
        <v>45</v>
      </c>
      <c r="C3827" t="inlineStr">
        <is>
          <t>POS</t>
        </is>
      </c>
      <c r="D3827" t="inlineStr">
        <is>
          <t>Mỹ</t>
        </is>
      </c>
      <c r="E3827" t="inlineStr">
        <is>
          <t>TV &amp; Video</t>
        </is>
      </c>
      <c r="F3827" t="n">
        <v>499.99</v>
      </c>
      <c r="G3827" t="n">
        <v>0</v>
      </c>
    </row>
    <row r="3828">
      <c r="A3828" t="n">
        <v>201705</v>
      </c>
      <c r="B3828" t="n">
        <v>47</v>
      </c>
      <c r="C3828" t="inlineStr">
        <is>
          <t>POS</t>
        </is>
      </c>
      <c r="D3828" t="inlineStr">
        <is>
          <t>Mỹ</t>
        </is>
      </c>
      <c r="E3828" t="inlineStr">
        <is>
          <t>Âm thanh</t>
        </is>
      </c>
      <c r="F3828" t="n">
        <v>888</v>
      </c>
      <c r="G3828" t="n">
        <v>0</v>
      </c>
    </row>
    <row r="3829">
      <c r="A3829" t="n">
        <v>201705</v>
      </c>
      <c r="B3829" t="n">
        <v>47</v>
      </c>
      <c r="C3829" t="inlineStr">
        <is>
          <t>POS</t>
        </is>
      </c>
      <c r="D3829" t="inlineStr">
        <is>
          <t>Mỹ</t>
        </is>
      </c>
      <c r="E3829" t="inlineStr">
        <is>
          <t>Máy ảnh</t>
        </is>
      </c>
      <c r="F3829" t="n">
        <v>462</v>
      </c>
      <c r="G3829" t="n">
        <v>0</v>
      </c>
    </row>
    <row r="3830">
      <c r="A3830" t="n">
        <v>201705</v>
      </c>
      <c r="B3830" t="n">
        <v>47</v>
      </c>
      <c r="C3830" t="inlineStr">
        <is>
          <t>POS</t>
        </is>
      </c>
      <c r="D3830" t="inlineStr">
        <is>
          <t>Mỹ</t>
        </is>
      </c>
      <c r="E3830" t="inlineStr">
        <is>
          <t>Điện thoại</t>
        </is>
      </c>
      <c r="F3830" t="n">
        <v>2334</v>
      </c>
      <c r="G3830" t="n">
        <v>0</v>
      </c>
    </row>
    <row r="3831">
      <c r="A3831" t="n">
        <v>201705</v>
      </c>
      <c r="B3831" t="n">
        <v>47</v>
      </c>
      <c r="C3831" t="inlineStr">
        <is>
          <t>POS</t>
        </is>
      </c>
      <c r="D3831" t="inlineStr">
        <is>
          <t>Mỹ</t>
        </is>
      </c>
      <c r="E3831" t="inlineStr">
        <is>
          <t>Máy tính</t>
        </is>
      </c>
      <c r="F3831" t="n">
        <v>7099</v>
      </c>
      <c r="G3831" t="n">
        <v>0</v>
      </c>
    </row>
    <row r="3832">
      <c r="A3832" t="n">
        <v>201705</v>
      </c>
      <c r="B3832" t="n">
        <v>47</v>
      </c>
      <c r="C3832" t="inlineStr">
        <is>
          <t>POS</t>
        </is>
      </c>
      <c r="D3832" t="inlineStr">
        <is>
          <t>Mỹ</t>
        </is>
      </c>
      <c r="E3832" t="inlineStr">
        <is>
          <t>Game &amp; Đồ chơi</t>
        </is>
      </c>
      <c r="F3832" t="n">
        <v>168</v>
      </c>
      <c r="G3832" t="n">
        <v>0</v>
      </c>
    </row>
    <row r="3833">
      <c r="A3833" t="n">
        <v>201705</v>
      </c>
      <c r="B3833" t="n">
        <v>47</v>
      </c>
      <c r="C3833" t="inlineStr">
        <is>
          <t>POS</t>
        </is>
      </c>
      <c r="D3833" t="inlineStr">
        <is>
          <t>Mỹ</t>
        </is>
      </c>
      <c r="E3833" t="inlineStr">
        <is>
          <t>Gia dụng</t>
        </is>
      </c>
      <c r="F3833" t="n">
        <v>999.95</v>
      </c>
      <c r="G3833" t="n">
        <v>0</v>
      </c>
    </row>
    <row r="3834">
      <c r="A3834" t="n">
        <v>201705</v>
      </c>
      <c r="B3834" t="n">
        <v>47</v>
      </c>
      <c r="C3834" t="inlineStr">
        <is>
          <t>POS</t>
        </is>
      </c>
      <c r="D3834" t="inlineStr">
        <is>
          <t>Mỹ</t>
        </is>
      </c>
      <c r="E3834" t="inlineStr">
        <is>
          <t>Nhạc, phim, sách nói</t>
        </is>
      </c>
      <c r="F3834" t="n">
        <v>0</v>
      </c>
      <c r="G3834" t="n">
        <v>56.99</v>
      </c>
    </row>
    <row r="3835">
      <c r="A3835" t="n">
        <v>201705</v>
      </c>
      <c r="B3835" t="n">
        <v>48</v>
      </c>
      <c r="C3835" t="inlineStr">
        <is>
          <t>POS</t>
        </is>
      </c>
      <c r="D3835" t="inlineStr">
        <is>
          <t>Mỹ</t>
        </is>
      </c>
      <c r="E3835" t="inlineStr">
        <is>
          <t>Âm thanh</t>
        </is>
      </c>
      <c r="F3835" t="n">
        <v>199.9</v>
      </c>
      <c r="G3835" t="n">
        <v>0</v>
      </c>
    </row>
    <row r="3836">
      <c r="A3836" t="n">
        <v>201705</v>
      </c>
      <c r="B3836" t="n">
        <v>48</v>
      </c>
      <c r="C3836" t="inlineStr">
        <is>
          <t>POS</t>
        </is>
      </c>
      <c r="D3836" t="inlineStr">
        <is>
          <t>Mỹ</t>
        </is>
      </c>
      <c r="E3836" t="inlineStr">
        <is>
          <t>Máy ảnh</t>
        </is>
      </c>
      <c r="F3836" t="n">
        <v>1896</v>
      </c>
      <c r="G3836" t="n">
        <v>0</v>
      </c>
    </row>
    <row r="3837">
      <c r="A3837" t="n">
        <v>201705</v>
      </c>
      <c r="B3837" t="n">
        <v>48</v>
      </c>
      <c r="C3837" t="inlineStr">
        <is>
          <t>POS</t>
        </is>
      </c>
      <c r="D3837" t="inlineStr">
        <is>
          <t>Mỹ</t>
        </is>
      </c>
      <c r="E3837" t="inlineStr">
        <is>
          <t>Điện thoại</t>
        </is>
      </c>
      <c r="F3837" t="n">
        <v>1020</v>
      </c>
      <c r="G3837" t="n">
        <v>0</v>
      </c>
    </row>
    <row r="3838">
      <c r="A3838" t="n">
        <v>201705</v>
      </c>
      <c r="B3838" t="n">
        <v>48</v>
      </c>
      <c r="C3838" t="inlineStr">
        <is>
          <t>POS</t>
        </is>
      </c>
      <c r="D3838" t="inlineStr">
        <is>
          <t>Mỹ</t>
        </is>
      </c>
      <c r="E3838" t="inlineStr">
        <is>
          <t>Game &amp; Đồ chơi</t>
        </is>
      </c>
      <c r="F3838" t="n">
        <v>64</v>
      </c>
      <c r="G3838" t="n">
        <v>0</v>
      </c>
    </row>
    <row r="3839">
      <c r="A3839" t="n">
        <v>201705</v>
      </c>
      <c r="B3839" t="n">
        <v>48</v>
      </c>
      <c r="C3839" t="inlineStr">
        <is>
          <t>POS</t>
        </is>
      </c>
      <c r="D3839" t="inlineStr">
        <is>
          <t>Mỹ</t>
        </is>
      </c>
      <c r="E3839" t="inlineStr">
        <is>
          <t>Nhạc, phim, sách nói</t>
        </is>
      </c>
      <c r="F3839" t="n">
        <v>1175.95</v>
      </c>
      <c r="G3839" t="n">
        <v>0</v>
      </c>
    </row>
    <row r="3840">
      <c r="A3840" t="n">
        <v>201705</v>
      </c>
      <c r="B3840" t="n">
        <v>48</v>
      </c>
      <c r="C3840" t="inlineStr">
        <is>
          <t>POS</t>
        </is>
      </c>
      <c r="D3840" t="inlineStr">
        <is>
          <t>Mỹ</t>
        </is>
      </c>
      <c r="E3840" t="inlineStr">
        <is>
          <t>TV &amp; Video</t>
        </is>
      </c>
      <c r="F3840" t="n">
        <v>8050.9</v>
      </c>
      <c r="G3840" t="n">
        <v>0</v>
      </c>
    </row>
    <row r="3841">
      <c r="A3841" t="n">
        <v>201705</v>
      </c>
      <c r="B3841" t="n">
        <v>50</v>
      </c>
      <c r="C3841" t="inlineStr">
        <is>
          <t>POS</t>
        </is>
      </c>
      <c r="D3841" t="inlineStr">
        <is>
          <t>Mỹ</t>
        </is>
      </c>
      <c r="E3841" t="inlineStr">
        <is>
          <t>Âm thanh</t>
        </is>
      </c>
      <c r="F3841" t="n">
        <v>1593.22</v>
      </c>
      <c r="G3841" t="n">
        <v>0</v>
      </c>
    </row>
    <row r="3842">
      <c r="A3842" t="n">
        <v>201705</v>
      </c>
      <c r="B3842" t="n">
        <v>50</v>
      </c>
      <c r="C3842" t="inlineStr">
        <is>
          <t>POS</t>
        </is>
      </c>
      <c r="D3842" t="inlineStr">
        <is>
          <t>Mỹ</t>
        </is>
      </c>
      <c r="E3842" t="inlineStr">
        <is>
          <t>Máy ảnh</t>
        </is>
      </c>
      <c r="F3842" t="n">
        <v>4762</v>
      </c>
      <c r="G3842" t="n">
        <v>0</v>
      </c>
    </row>
    <row r="3843">
      <c r="A3843" t="n">
        <v>201705</v>
      </c>
      <c r="B3843" t="n">
        <v>50</v>
      </c>
      <c r="C3843" t="inlineStr">
        <is>
          <t>POS</t>
        </is>
      </c>
      <c r="D3843" t="inlineStr">
        <is>
          <t>Mỹ</t>
        </is>
      </c>
      <c r="E3843" t="inlineStr">
        <is>
          <t>Điện thoại</t>
        </is>
      </c>
      <c r="F3843" t="n">
        <v>258</v>
      </c>
      <c r="G3843" t="n">
        <v>0</v>
      </c>
    </row>
    <row r="3844">
      <c r="A3844" t="n">
        <v>201705</v>
      </c>
      <c r="B3844" t="n">
        <v>50</v>
      </c>
      <c r="C3844" t="inlineStr">
        <is>
          <t>POS</t>
        </is>
      </c>
      <c r="D3844" t="inlineStr">
        <is>
          <t>Mỹ</t>
        </is>
      </c>
      <c r="E3844" t="inlineStr">
        <is>
          <t>Máy tính</t>
        </is>
      </c>
      <c r="F3844" t="n">
        <v>12188.8</v>
      </c>
      <c r="G3844" t="n">
        <v>0</v>
      </c>
    </row>
    <row r="3845">
      <c r="A3845" t="n">
        <v>201705</v>
      </c>
      <c r="B3845" t="n">
        <v>50</v>
      </c>
      <c r="C3845" t="inlineStr">
        <is>
          <t>POS</t>
        </is>
      </c>
      <c r="D3845" t="inlineStr">
        <is>
          <t>Mỹ</t>
        </is>
      </c>
      <c r="E3845" t="inlineStr">
        <is>
          <t>Game &amp; Đồ chơi</t>
        </is>
      </c>
      <c r="F3845" t="n">
        <v>456.56</v>
      </c>
      <c r="G3845" t="n">
        <v>0</v>
      </c>
    </row>
    <row r="3846">
      <c r="A3846" t="n">
        <v>201705</v>
      </c>
      <c r="B3846" t="n">
        <v>50</v>
      </c>
      <c r="C3846" t="inlineStr">
        <is>
          <t>POS</t>
        </is>
      </c>
      <c r="D3846" t="inlineStr">
        <is>
          <t>Mỹ</t>
        </is>
      </c>
      <c r="E3846" t="inlineStr">
        <is>
          <t>Gia dụng</t>
        </is>
      </c>
      <c r="F3846" t="n">
        <v>11511.91</v>
      </c>
      <c r="G3846" t="n">
        <v>0</v>
      </c>
    </row>
    <row r="3847">
      <c r="A3847" t="n">
        <v>201705</v>
      </c>
      <c r="B3847" t="n">
        <v>50</v>
      </c>
      <c r="C3847" t="inlineStr">
        <is>
          <t>POS</t>
        </is>
      </c>
      <c r="D3847" t="inlineStr">
        <is>
          <t>Mỹ</t>
        </is>
      </c>
      <c r="E3847" t="inlineStr">
        <is>
          <t>Nhạc, phim, sách nói</t>
        </is>
      </c>
      <c r="F3847" t="n">
        <v>1165.23</v>
      </c>
      <c r="G3847" t="n">
        <v>173.64</v>
      </c>
    </row>
    <row r="3848">
      <c r="A3848" t="n">
        <v>201705</v>
      </c>
      <c r="B3848" t="n">
        <v>50</v>
      </c>
      <c r="C3848" t="inlineStr">
        <is>
          <t>POS</t>
        </is>
      </c>
      <c r="D3848" t="inlineStr">
        <is>
          <t>Mỹ</t>
        </is>
      </c>
      <c r="E3848" t="inlineStr">
        <is>
          <t>TV &amp; Video</t>
        </is>
      </c>
      <c r="F3848" t="n">
        <v>5463.57</v>
      </c>
      <c r="G3848" t="n">
        <v>0</v>
      </c>
    </row>
    <row r="3849">
      <c r="A3849" t="n">
        <v>201705</v>
      </c>
      <c r="B3849" t="n">
        <v>51</v>
      </c>
      <c r="C3849" t="inlineStr">
        <is>
          <t>POS</t>
        </is>
      </c>
      <c r="D3849" t="inlineStr">
        <is>
          <t>Mỹ</t>
        </is>
      </c>
      <c r="E3849" t="inlineStr">
        <is>
          <t>Máy ảnh</t>
        </is>
      </c>
      <c r="F3849" t="n">
        <v>68</v>
      </c>
      <c r="G3849" t="n">
        <v>0</v>
      </c>
    </row>
    <row r="3850">
      <c r="A3850" t="n">
        <v>201705</v>
      </c>
      <c r="B3850" t="n">
        <v>51</v>
      </c>
      <c r="C3850" t="inlineStr">
        <is>
          <t>POS</t>
        </is>
      </c>
      <c r="D3850" t="inlineStr">
        <is>
          <t>Mỹ</t>
        </is>
      </c>
      <c r="E3850" t="inlineStr">
        <is>
          <t>Điện thoại</t>
        </is>
      </c>
      <c r="F3850" t="n">
        <v>2624.91</v>
      </c>
      <c r="G3850" t="n">
        <v>0</v>
      </c>
    </row>
    <row r="3851">
      <c r="A3851" t="n">
        <v>201705</v>
      </c>
      <c r="B3851" t="n">
        <v>51</v>
      </c>
      <c r="C3851" t="inlineStr">
        <is>
          <t>POS</t>
        </is>
      </c>
      <c r="D3851" t="inlineStr">
        <is>
          <t>Mỹ</t>
        </is>
      </c>
      <c r="E3851" t="inlineStr">
        <is>
          <t>Máy tính</t>
        </is>
      </c>
      <c r="F3851" t="n">
        <v>879.8</v>
      </c>
      <c r="G3851" t="n">
        <v>0</v>
      </c>
    </row>
    <row r="3852">
      <c r="A3852" t="n">
        <v>201705</v>
      </c>
      <c r="B3852" t="n">
        <v>51</v>
      </c>
      <c r="C3852" t="inlineStr">
        <is>
          <t>POS</t>
        </is>
      </c>
      <c r="D3852" t="inlineStr">
        <is>
          <t>Mỹ</t>
        </is>
      </c>
      <c r="E3852" t="inlineStr">
        <is>
          <t>Gia dụng</t>
        </is>
      </c>
      <c r="F3852" t="n">
        <v>4630.32</v>
      </c>
      <c r="G3852" t="n">
        <v>0</v>
      </c>
    </row>
    <row r="3853">
      <c r="A3853" t="n">
        <v>201705</v>
      </c>
      <c r="B3853" t="n">
        <v>51</v>
      </c>
      <c r="C3853" t="inlineStr">
        <is>
          <t>POS</t>
        </is>
      </c>
      <c r="D3853" t="inlineStr">
        <is>
          <t>Mỹ</t>
        </is>
      </c>
      <c r="E3853" t="inlineStr">
        <is>
          <t>TV &amp; Video</t>
        </is>
      </c>
      <c r="F3853" t="n">
        <v>4087.85</v>
      </c>
      <c r="G3853" t="n">
        <v>869</v>
      </c>
    </row>
    <row r="3854">
      <c r="A3854" t="n">
        <v>201705</v>
      </c>
      <c r="B3854" t="n">
        <v>53</v>
      </c>
      <c r="C3854" t="inlineStr">
        <is>
          <t>POS</t>
        </is>
      </c>
      <c r="D3854" t="inlineStr">
        <is>
          <t>Mỹ</t>
        </is>
      </c>
      <c r="E3854" t="inlineStr">
        <is>
          <t>Máy tính</t>
        </is>
      </c>
      <c r="F3854" t="n">
        <v>537</v>
      </c>
      <c r="G3854" t="n">
        <v>0</v>
      </c>
    </row>
    <row r="3855">
      <c r="A3855" t="n">
        <v>201705</v>
      </c>
      <c r="B3855" t="n">
        <v>53</v>
      </c>
      <c r="C3855" t="inlineStr">
        <is>
          <t>POS</t>
        </is>
      </c>
      <c r="D3855" t="inlineStr">
        <is>
          <t>Mỹ</t>
        </is>
      </c>
      <c r="E3855" t="inlineStr">
        <is>
          <t>TV &amp; Video</t>
        </is>
      </c>
      <c r="F3855" t="n">
        <v>3754.91</v>
      </c>
      <c r="G3855" t="n">
        <v>0</v>
      </c>
    </row>
    <row r="3856">
      <c r="A3856" t="n">
        <v>201705</v>
      </c>
      <c r="B3856" t="n">
        <v>54</v>
      </c>
      <c r="C3856" t="inlineStr">
        <is>
          <t>POS</t>
        </is>
      </c>
      <c r="D3856" t="inlineStr">
        <is>
          <t>Mỹ</t>
        </is>
      </c>
      <c r="E3856" t="inlineStr">
        <is>
          <t>Âm thanh</t>
        </is>
      </c>
      <c r="F3856" t="n">
        <v>2606.61</v>
      </c>
      <c r="G3856" t="n">
        <v>0</v>
      </c>
    </row>
    <row r="3857">
      <c r="A3857" t="n">
        <v>201705</v>
      </c>
      <c r="B3857" t="n">
        <v>54</v>
      </c>
      <c r="C3857" t="inlineStr">
        <is>
          <t>POS</t>
        </is>
      </c>
      <c r="D3857" t="inlineStr">
        <is>
          <t>Mỹ</t>
        </is>
      </c>
      <c r="E3857" t="inlineStr">
        <is>
          <t>Máy ảnh</t>
        </is>
      </c>
      <c r="F3857" t="n">
        <v>184.5</v>
      </c>
      <c r="G3857" t="n">
        <v>0</v>
      </c>
    </row>
    <row r="3858">
      <c r="A3858" t="n">
        <v>201705</v>
      </c>
      <c r="B3858" t="n">
        <v>54</v>
      </c>
      <c r="C3858" t="inlineStr">
        <is>
          <t>POS</t>
        </is>
      </c>
      <c r="D3858" t="inlineStr">
        <is>
          <t>Mỹ</t>
        </is>
      </c>
      <c r="E3858" t="inlineStr">
        <is>
          <t>Điện thoại</t>
        </is>
      </c>
      <c r="F3858" t="n">
        <v>42.99</v>
      </c>
      <c r="G3858" t="n">
        <v>0</v>
      </c>
    </row>
    <row r="3859">
      <c r="A3859" t="n">
        <v>201705</v>
      </c>
      <c r="B3859" t="n">
        <v>54</v>
      </c>
      <c r="C3859" t="inlineStr">
        <is>
          <t>POS</t>
        </is>
      </c>
      <c r="D3859" t="inlineStr">
        <is>
          <t>Mỹ</t>
        </is>
      </c>
      <c r="E3859" t="inlineStr">
        <is>
          <t>Máy tính</t>
        </is>
      </c>
      <c r="F3859" t="n">
        <v>8437.9</v>
      </c>
      <c r="G3859" t="n">
        <v>0</v>
      </c>
    </row>
    <row r="3860">
      <c r="A3860" t="n">
        <v>201705</v>
      </c>
      <c r="B3860" t="n">
        <v>54</v>
      </c>
      <c r="C3860" t="inlineStr">
        <is>
          <t>POS</t>
        </is>
      </c>
      <c r="D3860" t="inlineStr">
        <is>
          <t>Mỹ</t>
        </is>
      </c>
      <c r="E3860" t="inlineStr">
        <is>
          <t>Nhạc, phim, sách nói</t>
        </is>
      </c>
      <c r="F3860" t="n">
        <v>1835.51</v>
      </c>
      <c r="G3860" t="n">
        <v>0</v>
      </c>
    </row>
    <row r="3861">
      <c r="A3861" t="n">
        <v>201705</v>
      </c>
      <c r="B3861" t="n">
        <v>54</v>
      </c>
      <c r="C3861" t="inlineStr">
        <is>
          <t>POS</t>
        </is>
      </c>
      <c r="D3861" t="inlineStr">
        <is>
          <t>Mỹ</t>
        </is>
      </c>
      <c r="E3861" t="inlineStr">
        <is>
          <t>TV &amp; Video</t>
        </is>
      </c>
      <c r="F3861" t="n">
        <v>2395.87</v>
      </c>
      <c r="G3861" t="n">
        <v>0</v>
      </c>
    </row>
    <row r="3862">
      <c r="A3862" t="n">
        <v>201705</v>
      </c>
      <c r="B3862" t="n">
        <v>55</v>
      </c>
      <c r="C3862" t="inlineStr">
        <is>
          <t>POS</t>
        </is>
      </c>
      <c r="D3862" t="inlineStr">
        <is>
          <t>Mỹ</t>
        </is>
      </c>
      <c r="E3862" t="inlineStr">
        <is>
          <t>Âm thanh</t>
        </is>
      </c>
      <c r="F3862" t="n">
        <v>1201.88</v>
      </c>
      <c r="G3862" t="n">
        <v>0</v>
      </c>
    </row>
    <row r="3863">
      <c r="A3863" t="n">
        <v>201705</v>
      </c>
      <c r="B3863" t="n">
        <v>55</v>
      </c>
      <c r="C3863" t="inlineStr">
        <is>
          <t>POS</t>
        </is>
      </c>
      <c r="D3863" t="inlineStr">
        <is>
          <t>Mỹ</t>
        </is>
      </c>
      <c r="E3863" t="inlineStr">
        <is>
          <t>Điện thoại</t>
        </is>
      </c>
      <c r="F3863" t="n">
        <v>279.72</v>
      </c>
      <c r="G3863" t="n">
        <v>0</v>
      </c>
    </row>
    <row r="3864">
      <c r="A3864" t="n">
        <v>201705</v>
      </c>
      <c r="B3864" t="n">
        <v>55</v>
      </c>
      <c r="C3864" t="inlineStr">
        <is>
          <t>POS</t>
        </is>
      </c>
      <c r="D3864" t="inlineStr">
        <is>
          <t>Mỹ</t>
        </is>
      </c>
      <c r="E3864" t="inlineStr">
        <is>
          <t>Máy tính</t>
        </is>
      </c>
      <c r="F3864" t="n">
        <v>12613.6</v>
      </c>
      <c r="G3864" t="n">
        <v>659.85</v>
      </c>
    </row>
    <row r="3865">
      <c r="A3865" t="n">
        <v>201705</v>
      </c>
      <c r="B3865" t="n">
        <v>55</v>
      </c>
      <c r="C3865" t="inlineStr">
        <is>
          <t>POS</t>
        </is>
      </c>
      <c r="D3865" t="inlineStr">
        <is>
          <t>Mỹ</t>
        </is>
      </c>
      <c r="E3865" t="inlineStr">
        <is>
          <t>Gia dụng</t>
        </is>
      </c>
      <c r="F3865" t="n">
        <v>7774.45</v>
      </c>
      <c r="G3865" t="n">
        <v>3198</v>
      </c>
    </row>
    <row r="3866">
      <c r="A3866" t="n">
        <v>201705</v>
      </c>
      <c r="B3866" t="n">
        <v>55</v>
      </c>
      <c r="C3866" t="inlineStr">
        <is>
          <t>POS</t>
        </is>
      </c>
      <c r="D3866" t="inlineStr">
        <is>
          <t>Mỹ</t>
        </is>
      </c>
      <c r="E3866" t="inlineStr">
        <is>
          <t>Nhạc, phim, sách nói</t>
        </is>
      </c>
      <c r="F3866" t="n">
        <v>259.94</v>
      </c>
      <c r="G3866" t="n">
        <v>0</v>
      </c>
    </row>
    <row r="3867">
      <c r="A3867" t="n">
        <v>201705</v>
      </c>
      <c r="B3867" t="n">
        <v>55</v>
      </c>
      <c r="C3867" t="inlineStr">
        <is>
          <t>POS</t>
        </is>
      </c>
      <c r="D3867" t="inlineStr">
        <is>
          <t>Mỹ</t>
        </is>
      </c>
      <c r="E3867" t="inlineStr">
        <is>
          <t>TV &amp; Video</t>
        </is>
      </c>
      <c r="F3867" t="n">
        <v>4739.88</v>
      </c>
      <c r="G3867" t="n">
        <v>0</v>
      </c>
    </row>
    <row r="3868">
      <c r="A3868" t="n">
        <v>201705</v>
      </c>
      <c r="B3868" t="n">
        <v>56</v>
      </c>
      <c r="C3868" t="inlineStr">
        <is>
          <t>POS</t>
        </is>
      </c>
      <c r="D3868" t="inlineStr">
        <is>
          <t>Mỹ</t>
        </is>
      </c>
      <c r="E3868" t="inlineStr">
        <is>
          <t>Điện thoại</t>
        </is>
      </c>
      <c r="F3868" t="n">
        <v>28.44</v>
      </c>
      <c r="G3868" t="n">
        <v>0</v>
      </c>
    </row>
    <row r="3869">
      <c r="A3869" t="n">
        <v>201705</v>
      </c>
      <c r="B3869" t="n">
        <v>56</v>
      </c>
      <c r="C3869" t="inlineStr">
        <is>
          <t>POS</t>
        </is>
      </c>
      <c r="D3869" t="inlineStr">
        <is>
          <t>Mỹ</t>
        </is>
      </c>
      <c r="E3869" t="inlineStr">
        <is>
          <t>TV &amp; Video</t>
        </is>
      </c>
      <c r="F3869" t="n">
        <v>269</v>
      </c>
      <c r="G3869" t="n">
        <v>0</v>
      </c>
    </row>
    <row r="3870">
      <c r="A3870" t="n">
        <v>201705</v>
      </c>
      <c r="B3870" t="n">
        <v>57</v>
      </c>
      <c r="C3870" t="inlineStr">
        <is>
          <t>POS</t>
        </is>
      </c>
      <c r="D3870" t="inlineStr">
        <is>
          <t>Mỹ</t>
        </is>
      </c>
      <c r="E3870" t="inlineStr">
        <is>
          <t>Âm thanh</t>
        </is>
      </c>
      <c r="F3870" t="n">
        <v>2048</v>
      </c>
      <c r="G3870" t="n">
        <v>0</v>
      </c>
    </row>
    <row r="3871">
      <c r="A3871" t="n">
        <v>201705</v>
      </c>
      <c r="B3871" t="n">
        <v>57</v>
      </c>
      <c r="C3871" t="inlineStr">
        <is>
          <t>POS</t>
        </is>
      </c>
      <c r="D3871" t="inlineStr">
        <is>
          <t>Mỹ</t>
        </is>
      </c>
      <c r="E3871" t="inlineStr">
        <is>
          <t>Máy ảnh</t>
        </is>
      </c>
      <c r="F3871" t="n">
        <v>2204</v>
      </c>
      <c r="G3871" t="n">
        <v>0</v>
      </c>
    </row>
    <row r="3872">
      <c r="A3872" t="n">
        <v>201705</v>
      </c>
      <c r="B3872" t="n">
        <v>57</v>
      </c>
      <c r="C3872" t="inlineStr">
        <is>
          <t>POS</t>
        </is>
      </c>
      <c r="D3872" t="inlineStr">
        <is>
          <t>Mỹ</t>
        </is>
      </c>
      <c r="E3872" t="inlineStr">
        <is>
          <t>Máy tính</t>
        </is>
      </c>
      <c r="F3872" t="n">
        <v>6443</v>
      </c>
      <c r="G3872" t="n">
        <v>0</v>
      </c>
    </row>
    <row r="3873">
      <c r="A3873" t="n">
        <v>201705</v>
      </c>
      <c r="B3873" t="n">
        <v>57</v>
      </c>
      <c r="C3873" t="inlineStr">
        <is>
          <t>POS</t>
        </is>
      </c>
      <c r="D3873" t="inlineStr">
        <is>
          <t>Mỹ</t>
        </is>
      </c>
      <c r="E3873" t="inlineStr">
        <is>
          <t>Game &amp; Đồ chơi</t>
        </is>
      </c>
      <c r="F3873" t="n">
        <v>108</v>
      </c>
      <c r="G3873" t="n">
        <v>0</v>
      </c>
    </row>
    <row r="3874">
      <c r="A3874" t="n">
        <v>201705</v>
      </c>
      <c r="B3874" t="n">
        <v>57</v>
      </c>
      <c r="C3874" t="inlineStr">
        <is>
          <t>POS</t>
        </is>
      </c>
      <c r="D3874" t="inlineStr">
        <is>
          <t>Mỹ</t>
        </is>
      </c>
      <c r="E3874" t="inlineStr">
        <is>
          <t>Gia dụng</t>
        </is>
      </c>
      <c r="F3874" t="n">
        <v>39.99</v>
      </c>
      <c r="G3874" t="n">
        <v>0</v>
      </c>
    </row>
    <row r="3875">
      <c r="A3875" t="n">
        <v>201705</v>
      </c>
      <c r="B3875" t="n">
        <v>57</v>
      </c>
      <c r="C3875" t="inlineStr">
        <is>
          <t>POS</t>
        </is>
      </c>
      <c r="D3875" t="inlineStr">
        <is>
          <t>Mỹ</t>
        </is>
      </c>
      <c r="E3875" t="inlineStr">
        <is>
          <t>Nhạc, phim, sách nói</t>
        </is>
      </c>
      <c r="F3875" t="n">
        <v>1829.89</v>
      </c>
      <c r="G3875" t="n">
        <v>0</v>
      </c>
    </row>
    <row r="3876">
      <c r="A3876" t="n">
        <v>201705</v>
      </c>
      <c r="B3876" t="n">
        <v>57</v>
      </c>
      <c r="C3876" t="inlineStr">
        <is>
          <t>POS</t>
        </is>
      </c>
      <c r="D3876" t="inlineStr">
        <is>
          <t>Mỹ</t>
        </is>
      </c>
      <c r="E3876" t="inlineStr">
        <is>
          <t>TV &amp; Video</t>
        </is>
      </c>
      <c r="F3876" t="n">
        <v>3710.7</v>
      </c>
      <c r="G3876" t="n">
        <v>0</v>
      </c>
    </row>
    <row r="3877">
      <c r="A3877" t="n">
        <v>201705</v>
      </c>
      <c r="B3877" t="n">
        <v>59</v>
      </c>
      <c r="C3877" t="inlineStr">
        <is>
          <t>POS</t>
        </is>
      </c>
      <c r="D3877" t="inlineStr">
        <is>
          <t>Mỹ</t>
        </is>
      </c>
      <c r="E3877" t="inlineStr">
        <is>
          <t>Máy ảnh</t>
        </is>
      </c>
      <c r="F3877" t="n">
        <v>188</v>
      </c>
      <c r="G3877" t="n">
        <v>0</v>
      </c>
    </row>
    <row r="3878">
      <c r="A3878" t="n">
        <v>201705</v>
      </c>
      <c r="B3878" t="n">
        <v>59</v>
      </c>
      <c r="C3878" t="inlineStr">
        <is>
          <t>POS</t>
        </is>
      </c>
      <c r="D3878" t="inlineStr">
        <is>
          <t>Mỹ</t>
        </is>
      </c>
      <c r="E3878" t="inlineStr">
        <is>
          <t>Điện thoại</t>
        </is>
      </c>
      <c r="F3878" t="n">
        <v>717</v>
      </c>
      <c r="G3878" t="n">
        <v>0</v>
      </c>
    </row>
    <row r="3879">
      <c r="A3879" t="n">
        <v>201705</v>
      </c>
      <c r="B3879" t="n">
        <v>59</v>
      </c>
      <c r="C3879" t="inlineStr">
        <is>
          <t>POS</t>
        </is>
      </c>
      <c r="D3879" t="inlineStr">
        <is>
          <t>Mỹ</t>
        </is>
      </c>
      <c r="E3879" t="inlineStr">
        <is>
          <t>Máy tính</t>
        </is>
      </c>
      <c r="F3879" t="n">
        <v>3862</v>
      </c>
      <c r="G3879" t="n">
        <v>0</v>
      </c>
    </row>
    <row r="3880">
      <c r="A3880" t="n">
        <v>201705</v>
      </c>
      <c r="B3880" t="n">
        <v>59</v>
      </c>
      <c r="C3880" t="inlineStr">
        <is>
          <t>POS</t>
        </is>
      </c>
      <c r="D3880" t="inlineStr">
        <is>
          <t>Mỹ</t>
        </is>
      </c>
      <c r="E3880" t="inlineStr">
        <is>
          <t>Game &amp; Đồ chơi</t>
        </is>
      </c>
      <c r="F3880" t="n">
        <v>4.99</v>
      </c>
      <c r="G3880" t="n">
        <v>0</v>
      </c>
    </row>
    <row r="3881">
      <c r="A3881" t="n">
        <v>201705</v>
      </c>
      <c r="B3881" t="n">
        <v>59</v>
      </c>
      <c r="C3881" t="inlineStr">
        <is>
          <t>POS</t>
        </is>
      </c>
      <c r="D3881" t="inlineStr">
        <is>
          <t>Mỹ</t>
        </is>
      </c>
      <c r="E3881" t="inlineStr">
        <is>
          <t>TV &amp; Video</t>
        </is>
      </c>
      <c r="F3881" t="n">
        <v>1728</v>
      </c>
      <c r="G3881" t="n">
        <v>0</v>
      </c>
    </row>
    <row r="3882">
      <c r="A3882" t="n">
        <v>201705</v>
      </c>
      <c r="B3882" t="n">
        <v>61</v>
      </c>
      <c r="C3882" t="inlineStr">
        <is>
          <t>POS</t>
        </is>
      </c>
      <c r="D3882" t="inlineStr">
        <is>
          <t>Mỹ</t>
        </is>
      </c>
      <c r="E3882" t="inlineStr">
        <is>
          <t>Âm thanh</t>
        </is>
      </c>
      <c r="F3882" t="n">
        <v>583.4400000000001</v>
      </c>
      <c r="G3882" t="n">
        <v>0</v>
      </c>
    </row>
    <row r="3883">
      <c r="A3883" t="n">
        <v>201705</v>
      </c>
      <c r="B3883" t="n">
        <v>61</v>
      </c>
      <c r="C3883" t="inlineStr">
        <is>
          <t>POS</t>
        </is>
      </c>
      <c r="D3883" t="inlineStr">
        <is>
          <t>Mỹ</t>
        </is>
      </c>
      <c r="E3883" t="inlineStr">
        <is>
          <t>Máy ảnh</t>
        </is>
      </c>
      <c r="F3883" t="n">
        <v>1580</v>
      </c>
      <c r="G3883" t="n">
        <v>0</v>
      </c>
    </row>
    <row r="3884">
      <c r="A3884" t="n">
        <v>201705</v>
      </c>
      <c r="B3884" t="n">
        <v>61</v>
      </c>
      <c r="C3884" t="inlineStr">
        <is>
          <t>POS</t>
        </is>
      </c>
      <c r="D3884" t="inlineStr">
        <is>
          <t>Mỹ</t>
        </is>
      </c>
      <c r="E3884" t="inlineStr">
        <is>
          <t>Điện thoại</t>
        </is>
      </c>
      <c r="F3884" t="n">
        <v>2400</v>
      </c>
      <c r="G3884" t="n">
        <v>0</v>
      </c>
    </row>
    <row r="3885">
      <c r="A3885" t="n">
        <v>201705</v>
      </c>
      <c r="B3885" t="n">
        <v>61</v>
      </c>
      <c r="C3885" t="inlineStr">
        <is>
          <t>POS</t>
        </is>
      </c>
      <c r="D3885" t="inlineStr">
        <is>
          <t>Mỹ</t>
        </is>
      </c>
      <c r="E3885" t="inlineStr">
        <is>
          <t>Máy tính</t>
        </is>
      </c>
      <c r="F3885" t="n">
        <v>3849.38</v>
      </c>
      <c r="G3885" t="n">
        <v>0</v>
      </c>
    </row>
    <row r="3886">
      <c r="A3886" t="n">
        <v>201705</v>
      </c>
      <c r="B3886" t="n">
        <v>61</v>
      </c>
      <c r="C3886" t="inlineStr">
        <is>
          <t>POS</t>
        </is>
      </c>
      <c r="D3886" t="inlineStr">
        <is>
          <t>Mỹ</t>
        </is>
      </c>
      <c r="E3886" t="inlineStr">
        <is>
          <t>Game &amp; Đồ chơi</t>
        </is>
      </c>
      <c r="F3886" t="n">
        <v>72.45</v>
      </c>
      <c r="G3886" t="n">
        <v>0</v>
      </c>
    </row>
    <row r="3887">
      <c r="A3887" t="n">
        <v>201705</v>
      </c>
      <c r="B3887" t="n">
        <v>61</v>
      </c>
      <c r="C3887" t="inlineStr">
        <is>
          <t>POS</t>
        </is>
      </c>
      <c r="D3887" t="inlineStr">
        <is>
          <t>Mỹ</t>
        </is>
      </c>
      <c r="E3887" t="inlineStr">
        <is>
          <t>Nhạc, phim, sách nói</t>
        </is>
      </c>
      <c r="F3887" t="n">
        <v>341.51</v>
      </c>
      <c r="G3887" t="n">
        <v>0</v>
      </c>
    </row>
    <row r="3888">
      <c r="A3888" t="n">
        <v>201705</v>
      </c>
      <c r="B3888" t="n">
        <v>63</v>
      </c>
      <c r="C3888" t="inlineStr">
        <is>
          <t>POS</t>
        </is>
      </c>
      <c r="D3888" t="inlineStr">
        <is>
          <t>Mỹ</t>
        </is>
      </c>
      <c r="E3888" t="inlineStr">
        <is>
          <t>Âm thanh</t>
        </is>
      </c>
      <c r="F3888" t="n">
        <v>2001.95</v>
      </c>
      <c r="G3888" t="n">
        <v>181</v>
      </c>
    </row>
    <row r="3889">
      <c r="A3889" t="n">
        <v>201705</v>
      </c>
      <c r="B3889" t="n">
        <v>63</v>
      </c>
      <c r="C3889" t="inlineStr">
        <is>
          <t>POS</t>
        </is>
      </c>
      <c r="D3889" t="inlineStr">
        <is>
          <t>Mỹ</t>
        </is>
      </c>
      <c r="E3889" t="inlineStr">
        <is>
          <t>Máy ảnh</t>
        </is>
      </c>
      <c r="F3889" t="n">
        <v>1176</v>
      </c>
      <c r="G3889" t="n">
        <v>0</v>
      </c>
    </row>
    <row r="3890">
      <c r="A3890" t="n">
        <v>201705</v>
      </c>
      <c r="B3890" t="n">
        <v>63</v>
      </c>
      <c r="C3890" t="inlineStr">
        <is>
          <t>POS</t>
        </is>
      </c>
      <c r="D3890" t="inlineStr">
        <is>
          <t>Mỹ</t>
        </is>
      </c>
      <c r="E3890" t="inlineStr">
        <is>
          <t>Điện thoại</t>
        </is>
      </c>
      <c r="F3890" t="n">
        <v>774</v>
      </c>
      <c r="G3890" t="n">
        <v>0</v>
      </c>
    </row>
    <row r="3891">
      <c r="A3891" t="n">
        <v>201705</v>
      </c>
      <c r="B3891" t="n">
        <v>63</v>
      </c>
      <c r="C3891" t="inlineStr">
        <is>
          <t>POS</t>
        </is>
      </c>
      <c r="D3891" t="inlineStr">
        <is>
          <t>Mỹ</t>
        </is>
      </c>
      <c r="E3891" t="inlineStr">
        <is>
          <t>Máy tính</t>
        </is>
      </c>
      <c r="F3891" t="n">
        <v>1349.75</v>
      </c>
      <c r="G3891" t="n">
        <v>0</v>
      </c>
    </row>
    <row r="3892">
      <c r="A3892" t="n">
        <v>201705</v>
      </c>
      <c r="B3892" t="n">
        <v>63</v>
      </c>
      <c r="C3892" t="inlineStr">
        <is>
          <t>POS</t>
        </is>
      </c>
      <c r="D3892" t="inlineStr">
        <is>
          <t>Mỹ</t>
        </is>
      </c>
      <c r="E3892" t="inlineStr">
        <is>
          <t>Game &amp; Đồ chơi</t>
        </is>
      </c>
      <c r="F3892" t="n">
        <v>43</v>
      </c>
      <c r="G3892" t="n">
        <v>0</v>
      </c>
    </row>
    <row r="3893">
      <c r="A3893" t="n">
        <v>201705</v>
      </c>
      <c r="B3893" t="n">
        <v>63</v>
      </c>
      <c r="C3893" t="inlineStr">
        <is>
          <t>POS</t>
        </is>
      </c>
      <c r="D3893" t="inlineStr">
        <is>
          <t>Mỹ</t>
        </is>
      </c>
      <c r="E3893" t="inlineStr">
        <is>
          <t>Gia dụng</t>
        </is>
      </c>
      <c r="F3893" t="n">
        <v>1630.96</v>
      </c>
      <c r="G3893" t="n">
        <v>0</v>
      </c>
    </row>
    <row r="3894">
      <c r="A3894" t="n">
        <v>201705</v>
      </c>
      <c r="B3894" t="n">
        <v>63</v>
      </c>
      <c r="C3894" t="inlineStr">
        <is>
          <t>POS</t>
        </is>
      </c>
      <c r="D3894" t="inlineStr">
        <is>
          <t>Mỹ</t>
        </is>
      </c>
      <c r="E3894" t="inlineStr">
        <is>
          <t>Nhạc, phim, sách nói</t>
        </is>
      </c>
      <c r="F3894" t="n">
        <v>25.32</v>
      </c>
      <c r="G3894" t="n">
        <v>0</v>
      </c>
    </row>
    <row r="3895">
      <c r="A3895" t="n">
        <v>201705</v>
      </c>
      <c r="B3895" t="n">
        <v>63</v>
      </c>
      <c r="C3895" t="inlineStr">
        <is>
          <t>POS</t>
        </is>
      </c>
      <c r="D3895" t="inlineStr">
        <is>
          <t>Mỹ</t>
        </is>
      </c>
      <c r="E3895" t="inlineStr">
        <is>
          <t>TV &amp; Video</t>
        </is>
      </c>
      <c r="F3895" t="n">
        <v>499</v>
      </c>
      <c r="G3895" t="n">
        <v>0</v>
      </c>
    </row>
    <row r="3896">
      <c r="A3896" t="n">
        <v>201705</v>
      </c>
      <c r="B3896" t="n">
        <v>64</v>
      </c>
      <c r="C3896" t="inlineStr">
        <is>
          <t>POS</t>
        </is>
      </c>
      <c r="D3896" t="inlineStr">
        <is>
          <t>Mỹ</t>
        </is>
      </c>
      <c r="E3896" t="inlineStr">
        <is>
          <t>Âm thanh</t>
        </is>
      </c>
      <c r="F3896" t="n">
        <v>727.3</v>
      </c>
      <c r="G3896" t="n">
        <v>0</v>
      </c>
    </row>
    <row r="3897">
      <c r="A3897" t="n">
        <v>201705</v>
      </c>
      <c r="B3897" t="n">
        <v>64</v>
      </c>
      <c r="C3897" t="inlineStr">
        <is>
          <t>POS</t>
        </is>
      </c>
      <c r="D3897" t="inlineStr">
        <is>
          <t>Mỹ</t>
        </is>
      </c>
      <c r="E3897" t="inlineStr">
        <is>
          <t>Máy ảnh</t>
        </is>
      </c>
      <c r="F3897" t="n">
        <v>583.9</v>
      </c>
      <c r="G3897" t="n">
        <v>0</v>
      </c>
    </row>
    <row r="3898">
      <c r="A3898" t="n">
        <v>201705</v>
      </c>
      <c r="B3898" t="n">
        <v>64</v>
      </c>
      <c r="C3898" t="inlineStr">
        <is>
          <t>POS</t>
        </is>
      </c>
      <c r="D3898" t="inlineStr">
        <is>
          <t>Mỹ</t>
        </is>
      </c>
      <c r="E3898" t="inlineStr">
        <is>
          <t>Điện thoại</t>
        </is>
      </c>
      <c r="F3898" t="n">
        <v>2878.95</v>
      </c>
      <c r="G3898" t="n">
        <v>0</v>
      </c>
    </row>
    <row r="3899">
      <c r="A3899" t="n">
        <v>201705</v>
      </c>
      <c r="B3899" t="n">
        <v>64</v>
      </c>
      <c r="C3899" t="inlineStr">
        <is>
          <t>POS</t>
        </is>
      </c>
      <c r="D3899" t="inlineStr">
        <is>
          <t>Mỹ</t>
        </is>
      </c>
      <c r="E3899" t="inlineStr">
        <is>
          <t>Máy tính</t>
        </is>
      </c>
      <c r="F3899" t="n">
        <v>738</v>
      </c>
      <c r="G3899" t="n">
        <v>0</v>
      </c>
    </row>
    <row r="3900">
      <c r="A3900" t="n">
        <v>201705</v>
      </c>
      <c r="B3900" t="n">
        <v>64</v>
      </c>
      <c r="C3900" t="inlineStr">
        <is>
          <t>POS</t>
        </is>
      </c>
      <c r="D3900" t="inlineStr">
        <is>
          <t>Mỹ</t>
        </is>
      </c>
      <c r="E3900" t="inlineStr">
        <is>
          <t>Game &amp; Đồ chơi</t>
        </is>
      </c>
      <c r="F3900" t="n">
        <v>172</v>
      </c>
      <c r="G3900" t="n">
        <v>0</v>
      </c>
    </row>
    <row r="3901">
      <c r="A3901" t="n">
        <v>201705</v>
      </c>
      <c r="B3901" t="n">
        <v>64</v>
      </c>
      <c r="C3901" t="inlineStr">
        <is>
          <t>POS</t>
        </is>
      </c>
      <c r="D3901" t="inlineStr">
        <is>
          <t>Mỹ</t>
        </is>
      </c>
      <c r="E3901" t="inlineStr">
        <is>
          <t>Gia dụng</t>
        </is>
      </c>
      <c r="F3901" t="n">
        <v>94.98999999999999</v>
      </c>
      <c r="G3901" t="n">
        <v>299.99</v>
      </c>
    </row>
    <row r="3902">
      <c r="A3902" t="n">
        <v>201705</v>
      </c>
      <c r="B3902" t="n">
        <v>64</v>
      </c>
      <c r="C3902" t="inlineStr">
        <is>
          <t>POS</t>
        </is>
      </c>
      <c r="D3902" t="inlineStr">
        <is>
          <t>Mỹ</t>
        </is>
      </c>
      <c r="E3902" t="inlineStr">
        <is>
          <t>TV &amp; Video</t>
        </is>
      </c>
      <c r="F3902" t="n">
        <v>4133.36</v>
      </c>
      <c r="G3902" t="n">
        <v>0</v>
      </c>
    </row>
    <row r="3903">
      <c r="A3903" t="n">
        <v>201705</v>
      </c>
      <c r="B3903" t="n">
        <v>65</v>
      </c>
      <c r="C3903" t="inlineStr">
        <is>
          <t>POS</t>
        </is>
      </c>
      <c r="D3903" t="inlineStr">
        <is>
          <t>Mỹ</t>
        </is>
      </c>
      <c r="E3903" t="inlineStr">
        <is>
          <t>Âm thanh</t>
        </is>
      </c>
      <c r="F3903" t="n">
        <v>132.99</v>
      </c>
      <c r="G3903" t="n">
        <v>0</v>
      </c>
    </row>
    <row r="3904">
      <c r="A3904" t="n">
        <v>201705</v>
      </c>
      <c r="B3904" t="n">
        <v>65</v>
      </c>
      <c r="C3904" t="inlineStr">
        <is>
          <t>POS</t>
        </is>
      </c>
      <c r="D3904" t="inlineStr">
        <is>
          <t>Mỹ</t>
        </is>
      </c>
      <c r="E3904" t="inlineStr">
        <is>
          <t>Máy ảnh</t>
        </is>
      </c>
      <c r="F3904" t="n">
        <v>10908.6</v>
      </c>
      <c r="G3904" t="n">
        <v>0</v>
      </c>
    </row>
    <row r="3905">
      <c r="A3905" t="n">
        <v>201705</v>
      </c>
      <c r="B3905" t="n">
        <v>65</v>
      </c>
      <c r="C3905" t="inlineStr">
        <is>
          <t>POS</t>
        </is>
      </c>
      <c r="D3905" t="inlineStr">
        <is>
          <t>Mỹ</t>
        </is>
      </c>
      <c r="E3905" t="inlineStr">
        <is>
          <t>Máy tính</t>
        </is>
      </c>
      <c r="F3905" t="n">
        <v>9475</v>
      </c>
      <c r="G3905" t="n">
        <v>0</v>
      </c>
    </row>
    <row r="3906">
      <c r="A3906" t="n">
        <v>201705</v>
      </c>
      <c r="B3906" t="n">
        <v>65</v>
      </c>
      <c r="C3906" t="inlineStr">
        <is>
          <t>POS</t>
        </is>
      </c>
      <c r="D3906" t="inlineStr">
        <is>
          <t>Mỹ</t>
        </is>
      </c>
      <c r="E3906" t="inlineStr">
        <is>
          <t>Game &amp; Đồ chơi</t>
        </is>
      </c>
      <c r="F3906" t="n">
        <v>96</v>
      </c>
      <c r="G3906" t="n">
        <v>0</v>
      </c>
    </row>
    <row r="3907">
      <c r="A3907" t="n">
        <v>201705</v>
      </c>
      <c r="B3907" t="n">
        <v>65</v>
      </c>
      <c r="C3907" t="inlineStr">
        <is>
          <t>POS</t>
        </is>
      </c>
      <c r="D3907" t="inlineStr">
        <is>
          <t>Mỹ</t>
        </is>
      </c>
      <c r="E3907" t="inlineStr">
        <is>
          <t>Gia dụng</t>
        </is>
      </c>
      <c r="F3907" t="n">
        <v>2812.48</v>
      </c>
      <c r="G3907" t="n">
        <v>0</v>
      </c>
    </row>
    <row r="3908">
      <c r="A3908" t="n">
        <v>201705</v>
      </c>
      <c r="B3908" t="n">
        <v>65</v>
      </c>
      <c r="C3908" t="inlineStr">
        <is>
          <t>POS</t>
        </is>
      </c>
      <c r="D3908" t="inlineStr">
        <is>
          <t>Mỹ</t>
        </is>
      </c>
      <c r="E3908" t="inlineStr">
        <is>
          <t>Nhạc, phim, sách nói</t>
        </is>
      </c>
      <c r="F3908" t="n">
        <v>438</v>
      </c>
      <c r="G3908" t="n">
        <v>0</v>
      </c>
    </row>
    <row r="3909">
      <c r="A3909" t="n">
        <v>201705</v>
      </c>
      <c r="B3909" t="n">
        <v>65</v>
      </c>
      <c r="C3909" t="inlineStr">
        <is>
          <t>POS</t>
        </is>
      </c>
      <c r="D3909" t="inlineStr">
        <is>
          <t>Mỹ</t>
        </is>
      </c>
      <c r="E3909" t="inlineStr">
        <is>
          <t>TV &amp; Video</t>
        </is>
      </c>
      <c r="F3909" t="n">
        <v>2434.44</v>
      </c>
      <c r="G3909" t="n">
        <v>0</v>
      </c>
    </row>
    <row r="3910">
      <c r="A3910" t="n">
        <v>201705</v>
      </c>
      <c r="B3910" t="n">
        <v>66</v>
      </c>
      <c r="C3910" t="inlineStr">
        <is>
          <t>POS</t>
        </is>
      </c>
      <c r="D3910" t="inlineStr">
        <is>
          <t>Mỹ</t>
        </is>
      </c>
      <c r="E3910" t="inlineStr">
        <is>
          <t>Âm thanh</t>
        </is>
      </c>
      <c r="F3910" t="n">
        <v>704.38</v>
      </c>
      <c r="G3910" t="n">
        <v>0</v>
      </c>
    </row>
    <row r="3911">
      <c r="A3911" t="n">
        <v>201705</v>
      </c>
      <c r="B3911" t="n">
        <v>66</v>
      </c>
      <c r="C3911" t="inlineStr">
        <is>
          <t>POS</t>
        </is>
      </c>
      <c r="D3911" t="inlineStr">
        <is>
          <t>Mỹ</t>
        </is>
      </c>
      <c r="E3911" t="inlineStr">
        <is>
          <t>Máy ảnh</t>
        </is>
      </c>
      <c r="F3911" t="n">
        <v>1626.8</v>
      </c>
      <c r="G3911" t="n">
        <v>0</v>
      </c>
    </row>
    <row r="3912">
      <c r="A3912" t="n">
        <v>201705</v>
      </c>
      <c r="B3912" t="n">
        <v>66</v>
      </c>
      <c r="C3912" t="inlineStr">
        <is>
          <t>POS</t>
        </is>
      </c>
      <c r="D3912" t="inlineStr">
        <is>
          <t>Mỹ</t>
        </is>
      </c>
      <c r="E3912" t="inlineStr">
        <is>
          <t>Điện thoại</t>
        </is>
      </c>
      <c r="F3912" t="n">
        <v>3569</v>
      </c>
      <c r="G3912" t="n">
        <v>48</v>
      </c>
    </row>
    <row r="3913">
      <c r="A3913" t="n">
        <v>201705</v>
      </c>
      <c r="B3913" t="n">
        <v>66</v>
      </c>
      <c r="C3913" t="inlineStr">
        <is>
          <t>POS</t>
        </is>
      </c>
      <c r="D3913" t="inlineStr">
        <is>
          <t>Mỹ</t>
        </is>
      </c>
      <c r="E3913" t="inlineStr">
        <is>
          <t>Máy tính</t>
        </is>
      </c>
      <c r="F3913" t="n">
        <v>829.9</v>
      </c>
      <c r="G3913" t="n">
        <v>369</v>
      </c>
    </row>
    <row r="3914">
      <c r="A3914" t="n">
        <v>201705</v>
      </c>
      <c r="B3914" t="n">
        <v>66</v>
      </c>
      <c r="C3914" t="inlineStr">
        <is>
          <t>POS</t>
        </is>
      </c>
      <c r="D3914" t="inlineStr">
        <is>
          <t>Mỹ</t>
        </is>
      </c>
      <c r="E3914" t="inlineStr">
        <is>
          <t>Gia dụng</t>
        </is>
      </c>
      <c r="F3914" t="n">
        <v>2892.45</v>
      </c>
      <c r="G3914" t="n">
        <v>0</v>
      </c>
    </row>
    <row r="3915">
      <c r="A3915" t="n">
        <v>201705</v>
      </c>
      <c r="B3915" t="n">
        <v>66</v>
      </c>
      <c r="C3915" t="inlineStr">
        <is>
          <t>POS</t>
        </is>
      </c>
      <c r="D3915" t="inlineStr">
        <is>
          <t>Mỹ</t>
        </is>
      </c>
      <c r="E3915" t="inlineStr">
        <is>
          <t>Nhạc, phim, sách nói</t>
        </is>
      </c>
      <c r="F3915" t="n">
        <v>852.76</v>
      </c>
      <c r="G3915" t="n">
        <v>19.98</v>
      </c>
    </row>
    <row r="3916">
      <c r="A3916" t="n">
        <v>201705</v>
      </c>
      <c r="B3916" t="n">
        <v>66</v>
      </c>
      <c r="C3916" t="inlineStr">
        <is>
          <t>POS</t>
        </is>
      </c>
      <c r="D3916" t="inlineStr">
        <is>
          <t>Mỹ</t>
        </is>
      </c>
      <c r="E3916" t="inlineStr">
        <is>
          <t>TV &amp; Video</t>
        </is>
      </c>
      <c r="F3916" t="n">
        <v>253.8</v>
      </c>
      <c r="G3916" t="n">
        <v>0</v>
      </c>
    </row>
    <row r="3917">
      <c r="A3917" t="n">
        <v>201706</v>
      </c>
      <c r="B3917" t="n">
        <v>0</v>
      </c>
      <c r="C3917" t="inlineStr">
        <is>
          <t>ONLINE</t>
        </is>
      </c>
      <c r="D3917" t="inlineStr">
        <is>
          <t>Online</t>
        </is>
      </c>
      <c r="E3917" t="inlineStr">
        <is>
          <t>Âm thanh</t>
        </is>
      </c>
      <c r="F3917" t="n">
        <v>7360.01</v>
      </c>
      <c r="G3917" t="n">
        <v>0</v>
      </c>
    </row>
    <row r="3918">
      <c r="A3918" t="n">
        <v>201706</v>
      </c>
      <c r="B3918" t="n">
        <v>0</v>
      </c>
      <c r="C3918" t="inlineStr">
        <is>
          <t>ONLINE</t>
        </is>
      </c>
      <c r="D3918" t="inlineStr">
        <is>
          <t>Online</t>
        </is>
      </c>
      <c r="E3918" t="inlineStr">
        <is>
          <t>Máy ảnh</t>
        </is>
      </c>
      <c r="F3918" t="n">
        <v>8178.93</v>
      </c>
      <c r="G3918" t="n">
        <v>0</v>
      </c>
    </row>
    <row r="3919">
      <c r="A3919" t="n">
        <v>201706</v>
      </c>
      <c r="B3919" t="n">
        <v>0</v>
      </c>
      <c r="C3919" t="inlineStr">
        <is>
          <t>ONLINE</t>
        </is>
      </c>
      <c r="D3919" t="inlineStr">
        <is>
          <t>Online</t>
        </is>
      </c>
      <c r="E3919" t="inlineStr">
        <is>
          <t>Điện thoại</t>
        </is>
      </c>
      <c r="F3919" t="n">
        <v>3002.99</v>
      </c>
      <c r="G3919" t="n">
        <v>268</v>
      </c>
    </row>
    <row r="3920">
      <c r="A3920" t="n">
        <v>201706</v>
      </c>
      <c r="B3920" t="n">
        <v>0</v>
      </c>
      <c r="C3920" t="inlineStr">
        <is>
          <t>ONLINE</t>
        </is>
      </c>
      <c r="D3920" t="inlineStr">
        <is>
          <t>Online</t>
        </is>
      </c>
      <c r="E3920" t="inlineStr">
        <is>
          <t>Máy tính</t>
        </is>
      </c>
      <c r="F3920" t="n">
        <v>29293.26</v>
      </c>
      <c r="G3920" t="n">
        <v>0</v>
      </c>
    </row>
    <row r="3921">
      <c r="A3921" t="n">
        <v>201706</v>
      </c>
      <c r="B3921" t="n">
        <v>0</v>
      </c>
      <c r="C3921" t="inlineStr">
        <is>
          <t>ONLINE</t>
        </is>
      </c>
      <c r="D3921" t="inlineStr">
        <is>
          <t>Online</t>
        </is>
      </c>
      <c r="E3921" t="inlineStr">
        <is>
          <t>Game &amp; Đồ chơi</t>
        </is>
      </c>
      <c r="F3921" t="n">
        <v>1371.39</v>
      </c>
      <c r="G3921" t="n">
        <v>0</v>
      </c>
    </row>
    <row r="3922">
      <c r="A3922" t="n">
        <v>201706</v>
      </c>
      <c r="B3922" t="n">
        <v>0</v>
      </c>
      <c r="C3922" t="inlineStr">
        <is>
          <t>ONLINE</t>
        </is>
      </c>
      <c r="D3922" t="inlineStr">
        <is>
          <t>Online</t>
        </is>
      </c>
      <c r="E3922" t="inlineStr">
        <is>
          <t>Gia dụng</t>
        </is>
      </c>
      <c r="F3922" t="n">
        <v>28064.32</v>
      </c>
      <c r="G3922" t="n">
        <v>0</v>
      </c>
    </row>
    <row r="3923">
      <c r="A3923" t="n">
        <v>201706</v>
      </c>
      <c r="B3923" t="n">
        <v>0</v>
      </c>
      <c r="C3923" t="inlineStr">
        <is>
          <t>ONLINE</t>
        </is>
      </c>
      <c r="D3923" t="inlineStr">
        <is>
          <t>Online</t>
        </is>
      </c>
      <c r="E3923" t="inlineStr">
        <is>
          <t>Nhạc, phim, sách nói</t>
        </is>
      </c>
      <c r="F3923" t="n">
        <v>6265.92</v>
      </c>
      <c r="G3923" t="n">
        <v>0</v>
      </c>
    </row>
    <row r="3924">
      <c r="A3924" t="n">
        <v>201706</v>
      </c>
      <c r="B3924" t="n">
        <v>0</v>
      </c>
      <c r="C3924" t="inlineStr">
        <is>
          <t>ONLINE</t>
        </is>
      </c>
      <c r="D3924" t="inlineStr">
        <is>
          <t>Online</t>
        </is>
      </c>
      <c r="E3924" t="inlineStr">
        <is>
          <t>TV &amp; Video</t>
        </is>
      </c>
      <c r="F3924" t="n">
        <v>6918.15</v>
      </c>
      <c r="G3924" t="n">
        <v>0</v>
      </c>
    </row>
    <row r="3925">
      <c r="A3925" t="n">
        <v>201706</v>
      </c>
      <c r="B3925" t="n">
        <v>1</v>
      </c>
      <c r="C3925" t="inlineStr">
        <is>
          <t>POS</t>
        </is>
      </c>
      <c r="D3925" t="inlineStr">
        <is>
          <t>Úc</t>
        </is>
      </c>
      <c r="E3925" t="inlineStr">
        <is>
          <t>Âm thanh</t>
        </is>
      </c>
      <c r="F3925" t="n">
        <v>0</v>
      </c>
      <c r="G3925" t="n">
        <v>115</v>
      </c>
    </row>
    <row r="3926">
      <c r="A3926" t="n">
        <v>201706</v>
      </c>
      <c r="B3926" t="n">
        <v>4</v>
      </c>
      <c r="C3926" t="inlineStr">
        <is>
          <t>POS</t>
        </is>
      </c>
      <c r="D3926" t="inlineStr">
        <is>
          <t>Úc</t>
        </is>
      </c>
      <c r="E3926" t="inlineStr">
        <is>
          <t>Máy tính</t>
        </is>
      </c>
      <c r="F3926" t="n">
        <v>0</v>
      </c>
      <c r="G3926" t="n">
        <v>229</v>
      </c>
    </row>
    <row r="3927">
      <c r="A3927" t="n">
        <v>201706</v>
      </c>
      <c r="B3927" t="n">
        <v>4</v>
      </c>
      <c r="C3927" t="inlineStr">
        <is>
          <t>POS</t>
        </is>
      </c>
      <c r="D3927" t="inlineStr">
        <is>
          <t>Úc</t>
        </is>
      </c>
      <c r="E3927" t="inlineStr">
        <is>
          <t>Nhạc, phim, sách nói</t>
        </is>
      </c>
      <c r="F3927" t="n">
        <v>289.99</v>
      </c>
      <c r="G3927" t="n">
        <v>289.99</v>
      </c>
    </row>
    <row r="3928">
      <c r="A3928" t="n">
        <v>201706</v>
      </c>
      <c r="B3928" t="n">
        <v>5</v>
      </c>
      <c r="C3928" t="inlineStr">
        <is>
          <t>POS</t>
        </is>
      </c>
      <c r="D3928" t="inlineStr">
        <is>
          <t>Úc</t>
        </is>
      </c>
      <c r="E3928" t="inlineStr">
        <is>
          <t>Game &amp; Đồ chơi</t>
        </is>
      </c>
      <c r="F3928" t="n">
        <v>84</v>
      </c>
      <c r="G3928" t="n">
        <v>0</v>
      </c>
    </row>
    <row r="3929">
      <c r="A3929" t="n">
        <v>201706</v>
      </c>
      <c r="B3929" t="n">
        <v>5</v>
      </c>
      <c r="C3929" t="inlineStr">
        <is>
          <t>POS</t>
        </is>
      </c>
      <c r="D3929" t="inlineStr">
        <is>
          <t>Úc</t>
        </is>
      </c>
      <c r="E3929" t="inlineStr">
        <is>
          <t>Gia dụng</t>
        </is>
      </c>
      <c r="F3929" t="n">
        <v>134.97</v>
      </c>
      <c r="G3929" t="n">
        <v>0</v>
      </c>
    </row>
    <row r="3930">
      <c r="A3930" t="n">
        <v>201706</v>
      </c>
      <c r="B3930" t="n">
        <v>6</v>
      </c>
      <c r="C3930" t="inlineStr">
        <is>
          <t>POS</t>
        </is>
      </c>
      <c r="D3930" t="inlineStr">
        <is>
          <t>Úc</t>
        </is>
      </c>
      <c r="E3930" t="inlineStr">
        <is>
          <t>Âm thanh</t>
        </is>
      </c>
      <c r="F3930" t="n">
        <v>729.98</v>
      </c>
      <c r="G3930" t="n">
        <v>0</v>
      </c>
    </row>
    <row r="3931">
      <c r="A3931" t="n">
        <v>201706</v>
      </c>
      <c r="B3931" t="n">
        <v>6</v>
      </c>
      <c r="C3931" t="inlineStr">
        <is>
          <t>POS</t>
        </is>
      </c>
      <c r="D3931" t="inlineStr">
        <is>
          <t>Úc</t>
        </is>
      </c>
      <c r="E3931" t="inlineStr">
        <is>
          <t>Máy ảnh</t>
        </is>
      </c>
      <c r="F3931" t="n">
        <v>198</v>
      </c>
      <c r="G3931" t="n">
        <v>0</v>
      </c>
    </row>
    <row r="3932">
      <c r="A3932" t="n">
        <v>201706</v>
      </c>
      <c r="B3932" t="n">
        <v>6</v>
      </c>
      <c r="C3932" t="inlineStr">
        <is>
          <t>POS</t>
        </is>
      </c>
      <c r="D3932" t="inlineStr">
        <is>
          <t>Úc</t>
        </is>
      </c>
      <c r="E3932" t="inlineStr">
        <is>
          <t>Máy tính</t>
        </is>
      </c>
      <c r="F3932" t="n">
        <v>1873.6</v>
      </c>
      <c r="G3932" t="n">
        <v>0</v>
      </c>
    </row>
    <row r="3933">
      <c r="A3933" t="n">
        <v>201706</v>
      </c>
      <c r="B3933" t="n">
        <v>6</v>
      </c>
      <c r="C3933" t="inlineStr">
        <is>
          <t>POS</t>
        </is>
      </c>
      <c r="D3933" t="inlineStr">
        <is>
          <t>Úc</t>
        </is>
      </c>
      <c r="E3933" t="inlineStr">
        <is>
          <t>Gia dụng</t>
        </is>
      </c>
      <c r="F3933" t="n">
        <v>7262.46</v>
      </c>
      <c r="G3933" t="n">
        <v>0</v>
      </c>
    </row>
    <row r="3934">
      <c r="A3934" t="n">
        <v>201706</v>
      </c>
      <c r="B3934" t="n">
        <v>6</v>
      </c>
      <c r="C3934" t="inlineStr">
        <is>
          <t>POS</t>
        </is>
      </c>
      <c r="D3934" t="inlineStr">
        <is>
          <t>Úc</t>
        </is>
      </c>
      <c r="E3934" t="inlineStr">
        <is>
          <t>TV &amp; Video</t>
        </is>
      </c>
      <c r="F3934" t="n">
        <v>706.2</v>
      </c>
      <c r="G3934" t="n">
        <v>0</v>
      </c>
    </row>
    <row r="3935">
      <c r="A3935" t="n">
        <v>201706</v>
      </c>
      <c r="B3935" t="n">
        <v>8</v>
      </c>
      <c r="C3935" t="inlineStr">
        <is>
          <t>POS</t>
        </is>
      </c>
      <c r="D3935" t="inlineStr">
        <is>
          <t>Canada</t>
        </is>
      </c>
      <c r="E3935" t="inlineStr">
        <is>
          <t>Âm thanh</t>
        </is>
      </c>
      <c r="F3935" t="n">
        <v>1480.98</v>
      </c>
      <c r="G3935" t="n">
        <v>0</v>
      </c>
    </row>
    <row r="3936">
      <c r="A3936" t="n">
        <v>201706</v>
      </c>
      <c r="B3936" t="n">
        <v>8</v>
      </c>
      <c r="C3936" t="inlineStr">
        <is>
          <t>POS</t>
        </is>
      </c>
      <c r="D3936" t="inlineStr">
        <is>
          <t>Canada</t>
        </is>
      </c>
      <c r="E3936" t="inlineStr">
        <is>
          <t>Máy ảnh</t>
        </is>
      </c>
      <c r="F3936" t="n">
        <v>8752</v>
      </c>
      <c r="G3936" t="n">
        <v>0</v>
      </c>
    </row>
    <row r="3937">
      <c r="A3937" t="n">
        <v>201706</v>
      </c>
      <c r="B3937" t="n">
        <v>8</v>
      </c>
      <c r="C3937" t="inlineStr">
        <is>
          <t>POS</t>
        </is>
      </c>
      <c r="D3937" t="inlineStr">
        <is>
          <t>Canada</t>
        </is>
      </c>
      <c r="E3937" t="inlineStr">
        <is>
          <t>Điện thoại</t>
        </is>
      </c>
      <c r="F3937" t="n">
        <v>2171.98</v>
      </c>
      <c r="G3937" t="n">
        <v>35.99</v>
      </c>
    </row>
    <row r="3938">
      <c r="A3938" t="n">
        <v>201706</v>
      </c>
      <c r="B3938" t="n">
        <v>8</v>
      </c>
      <c r="C3938" t="inlineStr">
        <is>
          <t>POS</t>
        </is>
      </c>
      <c r="D3938" t="inlineStr">
        <is>
          <t>Canada</t>
        </is>
      </c>
      <c r="E3938" t="inlineStr">
        <is>
          <t>Game &amp; Đồ chơi</t>
        </is>
      </c>
      <c r="F3938" t="n">
        <v>12.38</v>
      </c>
      <c r="G3938" t="n">
        <v>0</v>
      </c>
    </row>
    <row r="3939">
      <c r="A3939" t="n">
        <v>201706</v>
      </c>
      <c r="B3939" t="n">
        <v>8</v>
      </c>
      <c r="C3939" t="inlineStr">
        <is>
          <t>POS</t>
        </is>
      </c>
      <c r="D3939" t="inlineStr">
        <is>
          <t>Canada</t>
        </is>
      </c>
      <c r="E3939" t="inlineStr">
        <is>
          <t>Gia dụng</t>
        </is>
      </c>
      <c r="F3939" t="n">
        <v>1582</v>
      </c>
      <c r="G3939" t="n">
        <v>0</v>
      </c>
    </row>
    <row r="3940">
      <c r="A3940" t="n">
        <v>201706</v>
      </c>
      <c r="B3940" t="n">
        <v>8</v>
      </c>
      <c r="C3940" t="inlineStr">
        <is>
          <t>POS</t>
        </is>
      </c>
      <c r="D3940" t="inlineStr">
        <is>
          <t>Canada</t>
        </is>
      </c>
      <c r="E3940" t="inlineStr">
        <is>
          <t>Nhạc, phim, sách nói</t>
        </is>
      </c>
      <c r="F3940" t="n">
        <v>1703.97</v>
      </c>
      <c r="G3940" t="n">
        <v>0</v>
      </c>
    </row>
    <row r="3941">
      <c r="A3941" t="n">
        <v>201706</v>
      </c>
      <c r="B3941" t="n">
        <v>9</v>
      </c>
      <c r="C3941" t="inlineStr">
        <is>
          <t>POS</t>
        </is>
      </c>
      <c r="D3941" t="inlineStr">
        <is>
          <t>Canada</t>
        </is>
      </c>
      <c r="E3941" t="inlineStr">
        <is>
          <t>Âm thanh</t>
        </is>
      </c>
      <c r="F3941" t="n">
        <v>99.98999999999999</v>
      </c>
      <c r="G3941" t="n">
        <v>0</v>
      </c>
    </row>
    <row r="3942">
      <c r="A3942" t="n">
        <v>201706</v>
      </c>
      <c r="B3942" t="n">
        <v>9</v>
      </c>
      <c r="C3942" t="inlineStr">
        <is>
          <t>POS</t>
        </is>
      </c>
      <c r="D3942" t="inlineStr">
        <is>
          <t>Canada</t>
        </is>
      </c>
      <c r="E3942" t="inlineStr">
        <is>
          <t>Máy ảnh</t>
        </is>
      </c>
      <c r="F3942" t="n">
        <v>860</v>
      </c>
      <c r="G3942" t="n">
        <v>0</v>
      </c>
    </row>
    <row r="3943">
      <c r="A3943" t="n">
        <v>201706</v>
      </c>
      <c r="B3943" t="n">
        <v>9</v>
      </c>
      <c r="C3943" t="inlineStr">
        <is>
          <t>POS</t>
        </is>
      </c>
      <c r="D3943" t="inlineStr">
        <is>
          <t>Canada</t>
        </is>
      </c>
      <c r="E3943" t="inlineStr">
        <is>
          <t>Điện thoại</t>
        </is>
      </c>
      <c r="F3943" t="n">
        <v>923.72</v>
      </c>
      <c r="G3943" t="n">
        <v>0</v>
      </c>
    </row>
    <row r="3944">
      <c r="A3944" t="n">
        <v>201706</v>
      </c>
      <c r="B3944" t="n">
        <v>9</v>
      </c>
      <c r="C3944" t="inlineStr">
        <is>
          <t>POS</t>
        </is>
      </c>
      <c r="D3944" t="inlineStr">
        <is>
          <t>Canada</t>
        </is>
      </c>
      <c r="E3944" t="inlineStr">
        <is>
          <t>Máy tính</t>
        </is>
      </c>
      <c r="F3944" t="n">
        <v>810</v>
      </c>
      <c r="G3944" t="n">
        <v>0</v>
      </c>
    </row>
    <row r="3945">
      <c r="A3945" t="n">
        <v>201706</v>
      </c>
      <c r="B3945" t="n">
        <v>9</v>
      </c>
      <c r="C3945" t="inlineStr">
        <is>
          <t>POS</t>
        </is>
      </c>
      <c r="D3945" t="inlineStr">
        <is>
          <t>Canada</t>
        </is>
      </c>
      <c r="E3945" t="inlineStr">
        <is>
          <t>Gia dụng</t>
        </is>
      </c>
      <c r="F3945" t="n">
        <v>2979.84</v>
      </c>
      <c r="G3945" t="n">
        <v>0</v>
      </c>
    </row>
    <row r="3946">
      <c r="A3946" t="n">
        <v>201706</v>
      </c>
      <c r="B3946" t="n">
        <v>9</v>
      </c>
      <c r="C3946" t="inlineStr">
        <is>
          <t>POS</t>
        </is>
      </c>
      <c r="D3946" t="inlineStr">
        <is>
          <t>Canada</t>
        </is>
      </c>
      <c r="E3946" t="inlineStr">
        <is>
          <t>TV &amp; Video</t>
        </is>
      </c>
      <c r="F3946" t="n">
        <v>129.9</v>
      </c>
      <c r="G3946" t="n">
        <v>0</v>
      </c>
    </row>
    <row r="3947">
      <c r="A3947" t="n">
        <v>201706</v>
      </c>
      <c r="B3947" t="n">
        <v>10</v>
      </c>
      <c r="C3947" t="inlineStr">
        <is>
          <t>POS</t>
        </is>
      </c>
      <c r="D3947" t="inlineStr">
        <is>
          <t>Canada</t>
        </is>
      </c>
      <c r="E3947" t="inlineStr">
        <is>
          <t>Âm thanh</t>
        </is>
      </c>
      <c r="F3947" t="n">
        <v>1548.14</v>
      </c>
      <c r="G3947" t="n">
        <v>0</v>
      </c>
    </row>
    <row r="3948">
      <c r="A3948" t="n">
        <v>201706</v>
      </c>
      <c r="B3948" t="n">
        <v>10</v>
      </c>
      <c r="C3948" t="inlineStr">
        <is>
          <t>POS</t>
        </is>
      </c>
      <c r="D3948" t="inlineStr">
        <is>
          <t>Canada</t>
        </is>
      </c>
      <c r="E3948" t="inlineStr">
        <is>
          <t>Điện thoại</t>
        </is>
      </c>
      <c r="F3948" t="n">
        <v>2861.96</v>
      </c>
      <c r="G3948" t="n">
        <v>0</v>
      </c>
    </row>
    <row r="3949">
      <c r="A3949" t="n">
        <v>201706</v>
      </c>
      <c r="B3949" t="n">
        <v>10</v>
      </c>
      <c r="C3949" t="inlineStr">
        <is>
          <t>POS</t>
        </is>
      </c>
      <c r="D3949" t="inlineStr">
        <is>
          <t>Canada</t>
        </is>
      </c>
      <c r="E3949" t="inlineStr">
        <is>
          <t>Máy tính</t>
        </is>
      </c>
      <c r="F3949" t="n">
        <v>5192.9</v>
      </c>
      <c r="G3949" t="n">
        <v>0</v>
      </c>
    </row>
    <row r="3950">
      <c r="A3950" t="n">
        <v>201706</v>
      </c>
      <c r="B3950" t="n">
        <v>10</v>
      </c>
      <c r="C3950" t="inlineStr">
        <is>
          <t>POS</t>
        </is>
      </c>
      <c r="D3950" t="inlineStr">
        <is>
          <t>Canada</t>
        </is>
      </c>
      <c r="E3950" t="inlineStr">
        <is>
          <t>Gia dụng</t>
        </is>
      </c>
      <c r="F3950" t="n">
        <v>24737.13</v>
      </c>
      <c r="G3950" t="n">
        <v>5394</v>
      </c>
    </row>
    <row r="3951">
      <c r="A3951" t="n">
        <v>201706</v>
      </c>
      <c r="B3951" t="n">
        <v>10</v>
      </c>
      <c r="C3951" t="inlineStr">
        <is>
          <t>POS</t>
        </is>
      </c>
      <c r="D3951" t="inlineStr">
        <is>
          <t>Canada</t>
        </is>
      </c>
      <c r="E3951" t="inlineStr">
        <is>
          <t>Nhạc, phim, sách nói</t>
        </is>
      </c>
      <c r="F3951" t="n">
        <v>329.89</v>
      </c>
      <c r="G3951" t="n">
        <v>0</v>
      </c>
    </row>
    <row r="3952">
      <c r="A3952" t="n">
        <v>201706</v>
      </c>
      <c r="B3952" t="n">
        <v>10</v>
      </c>
      <c r="C3952" t="inlineStr">
        <is>
          <t>POS</t>
        </is>
      </c>
      <c r="D3952" t="inlineStr">
        <is>
          <t>Canada</t>
        </is>
      </c>
      <c r="E3952" t="inlineStr">
        <is>
          <t>TV &amp; Video</t>
        </is>
      </c>
      <c r="F3952" t="n">
        <v>299</v>
      </c>
      <c r="G3952" t="n">
        <v>0</v>
      </c>
    </row>
    <row r="3953">
      <c r="A3953" t="n">
        <v>201706</v>
      </c>
      <c r="B3953" t="n">
        <v>13</v>
      </c>
      <c r="C3953" t="inlineStr">
        <is>
          <t>POS</t>
        </is>
      </c>
      <c r="D3953" t="inlineStr">
        <is>
          <t>Pháp</t>
        </is>
      </c>
      <c r="E3953" t="inlineStr">
        <is>
          <t>Điện thoại</t>
        </is>
      </c>
      <c r="F3953" t="n">
        <v>1248</v>
      </c>
      <c r="G3953" t="n">
        <v>0</v>
      </c>
    </row>
    <row r="3954">
      <c r="A3954" t="n">
        <v>201706</v>
      </c>
      <c r="B3954" t="n">
        <v>13</v>
      </c>
      <c r="C3954" t="inlineStr">
        <is>
          <t>POS</t>
        </is>
      </c>
      <c r="D3954" t="inlineStr">
        <is>
          <t>Pháp</t>
        </is>
      </c>
      <c r="E3954" t="inlineStr">
        <is>
          <t>TV &amp; Video</t>
        </is>
      </c>
      <c r="F3954" t="n">
        <v>319</v>
      </c>
      <c r="G3954" t="n">
        <v>0</v>
      </c>
    </row>
    <row r="3955">
      <c r="A3955" t="n">
        <v>201706</v>
      </c>
      <c r="B3955" t="n">
        <v>15</v>
      </c>
      <c r="C3955" t="inlineStr">
        <is>
          <t>POS</t>
        </is>
      </c>
      <c r="D3955" t="inlineStr">
        <is>
          <t>Pháp</t>
        </is>
      </c>
      <c r="E3955" t="inlineStr">
        <is>
          <t>Âm thanh</t>
        </is>
      </c>
      <c r="F3955" t="n">
        <v>599.96</v>
      </c>
      <c r="G3955" t="n">
        <v>0</v>
      </c>
    </row>
    <row r="3956">
      <c r="A3956" t="n">
        <v>201706</v>
      </c>
      <c r="B3956" t="n">
        <v>15</v>
      </c>
      <c r="C3956" t="inlineStr">
        <is>
          <t>POS</t>
        </is>
      </c>
      <c r="D3956" t="inlineStr">
        <is>
          <t>Pháp</t>
        </is>
      </c>
      <c r="E3956" t="inlineStr">
        <is>
          <t>Máy tính</t>
        </is>
      </c>
      <c r="F3956" t="n">
        <v>380</v>
      </c>
      <c r="G3956" t="n">
        <v>0</v>
      </c>
    </row>
    <row r="3957">
      <c r="A3957" t="n">
        <v>201706</v>
      </c>
      <c r="B3957" t="n">
        <v>15</v>
      </c>
      <c r="C3957" t="inlineStr">
        <is>
          <t>POS</t>
        </is>
      </c>
      <c r="D3957" t="inlineStr">
        <is>
          <t>Pháp</t>
        </is>
      </c>
      <c r="E3957" t="inlineStr">
        <is>
          <t>Game &amp; Đồ chơi</t>
        </is>
      </c>
      <c r="F3957" t="n">
        <v>114.84</v>
      </c>
      <c r="G3957" t="n">
        <v>0</v>
      </c>
    </row>
    <row r="3958">
      <c r="A3958" t="n">
        <v>201706</v>
      </c>
      <c r="B3958" t="n">
        <v>15</v>
      </c>
      <c r="C3958" t="inlineStr">
        <is>
          <t>POS</t>
        </is>
      </c>
      <c r="D3958" t="inlineStr">
        <is>
          <t>Pháp</t>
        </is>
      </c>
      <c r="E3958" t="inlineStr">
        <is>
          <t>Gia dụng</t>
        </is>
      </c>
      <c r="F3958" t="n">
        <v>257.5</v>
      </c>
      <c r="G3958" t="n">
        <v>0</v>
      </c>
    </row>
    <row r="3959">
      <c r="A3959" t="n">
        <v>201706</v>
      </c>
      <c r="B3959" t="n">
        <v>15</v>
      </c>
      <c r="C3959" t="inlineStr">
        <is>
          <t>POS</t>
        </is>
      </c>
      <c r="D3959" t="inlineStr">
        <is>
          <t>Pháp</t>
        </is>
      </c>
      <c r="E3959" t="inlineStr">
        <is>
          <t>Nhạc, phim, sách nói</t>
        </is>
      </c>
      <c r="F3959" t="n">
        <v>163.96</v>
      </c>
      <c r="G3959" t="n">
        <v>0</v>
      </c>
    </row>
    <row r="3960">
      <c r="A3960" t="n">
        <v>201706</v>
      </c>
      <c r="B3960" t="n">
        <v>16</v>
      </c>
      <c r="C3960" t="inlineStr">
        <is>
          <t>POS</t>
        </is>
      </c>
      <c r="D3960" t="inlineStr">
        <is>
          <t>Pháp</t>
        </is>
      </c>
      <c r="E3960" t="inlineStr">
        <is>
          <t>Máy tính</t>
        </is>
      </c>
      <c r="F3960" t="n">
        <v>599</v>
      </c>
      <c r="G3960" t="n">
        <v>0</v>
      </c>
    </row>
    <row r="3961">
      <c r="A3961" t="n">
        <v>201706</v>
      </c>
      <c r="B3961" t="n">
        <v>16</v>
      </c>
      <c r="C3961" t="inlineStr">
        <is>
          <t>POS</t>
        </is>
      </c>
      <c r="D3961" t="inlineStr">
        <is>
          <t>Pháp</t>
        </is>
      </c>
      <c r="E3961" t="inlineStr">
        <is>
          <t>Nhạc, phim, sách nói</t>
        </is>
      </c>
      <c r="F3961" t="n">
        <v>579.98</v>
      </c>
      <c r="G3961" t="n">
        <v>0</v>
      </c>
    </row>
    <row r="3962">
      <c r="A3962" t="n">
        <v>201706</v>
      </c>
      <c r="B3962" t="n">
        <v>16</v>
      </c>
      <c r="C3962" t="inlineStr">
        <is>
          <t>POS</t>
        </is>
      </c>
      <c r="D3962" t="inlineStr">
        <is>
          <t>Pháp</t>
        </is>
      </c>
      <c r="E3962" t="inlineStr">
        <is>
          <t>TV &amp; Video</t>
        </is>
      </c>
      <c r="F3962" t="n">
        <v>258</v>
      </c>
      <c r="G3962" t="n">
        <v>0</v>
      </c>
    </row>
    <row r="3963">
      <c r="A3963" t="n">
        <v>201706</v>
      </c>
      <c r="B3963" t="n">
        <v>18</v>
      </c>
      <c r="C3963" t="inlineStr">
        <is>
          <t>POS</t>
        </is>
      </c>
      <c r="D3963" t="inlineStr">
        <is>
          <t>Pháp</t>
        </is>
      </c>
      <c r="E3963" t="inlineStr">
        <is>
          <t>Điện thoại</t>
        </is>
      </c>
      <c r="F3963" t="n">
        <v>9.99</v>
      </c>
      <c r="G3963" t="n">
        <v>0</v>
      </c>
    </row>
    <row r="3964">
      <c r="A3964" t="n">
        <v>201706</v>
      </c>
      <c r="B3964" t="n">
        <v>18</v>
      </c>
      <c r="C3964" t="inlineStr">
        <is>
          <t>POS</t>
        </is>
      </c>
      <c r="D3964" t="inlineStr">
        <is>
          <t>Pháp</t>
        </is>
      </c>
      <c r="E3964" t="inlineStr">
        <is>
          <t>Gia dụng</t>
        </is>
      </c>
      <c r="F3964" t="n">
        <v>2632.5</v>
      </c>
      <c r="G3964" t="n">
        <v>0</v>
      </c>
    </row>
    <row r="3965">
      <c r="A3965" t="n">
        <v>201706</v>
      </c>
      <c r="B3965" t="n">
        <v>19</v>
      </c>
      <c r="C3965" t="inlineStr">
        <is>
          <t>POS</t>
        </is>
      </c>
      <c r="D3965" t="inlineStr">
        <is>
          <t>Đức</t>
        </is>
      </c>
      <c r="E3965" t="inlineStr">
        <is>
          <t>Máy ảnh</t>
        </is>
      </c>
      <c r="F3965" t="n">
        <v>2028</v>
      </c>
      <c r="G3965" t="n">
        <v>0</v>
      </c>
    </row>
    <row r="3966">
      <c r="A3966" t="n">
        <v>201706</v>
      </c>
      <c r="B3966" t="n">
        <v>19</v>
      </c>
      <c r="C3966" t="inlineStr">
        <is>
          <t>POS</t>
        </is>
      </c>
      <c r="D3966" t="inlineStr">
        <is>
          <t>Đức</t>
        </is>
      </c>
      <c r="E3966" t="inlineStr">
        <is>
          <t>Điện thoại</t>
        </is>
      </c>
      <c r="F3966" t="n">
        <v>389.99</v>
      </c>
      <c r="G3966" t="n">
        <v>0</v>
      </c>
    </row>
    <row r="3967">
      <c r="A3967" t="n">
        <v>201706</v>
      </c>
      <c r="B3967" t="n">
        <v>19</v>
      </c>
      <c r="C3967" t="inlineStr">
        <is>
          <t>POS</t>
        </is>
      </c>
      <c r="D3967" t="inlineStr">
        <is>
          <t>Đức</t>
        </is>
      </c>
      <c r="E3967" t="inlineStr">
        <is>
          <t>Gia dụng</t>
        </is>
      </c>
      <c r="F3967" t="n">
        <v>1507.93</v>
      </c>
      <c r="G3967" t="n">
        <v>99.98999999999999</v>
      </c>
    </row>
    <row r="3968">
      <c r="A3968" t="n">
        <v>201706</v>
      </c>
      <c r="B3968" t="n">
        <v>19</v>
      </c>
      <c r="C3968" t="inlineStr">
        <is>
          <t>POS</t>
        </is>
      </c>
      <c r="D3968" t="inlineStr">
        <is>
          <t>Đức</t>
        </is>
      </c>
      <c r="E3968" t="inlineStr">
        <is>
          <t>TV &amp; Video</t>
        </is>
      </c>
      <c r="F3968" t="n">
        <v>341.4</v>
      </c>
      <c r="G3968" t="n">
        <v>0</v>
      </c>
    </row>
    <row r="3969">
      <c r="A3969" t="n">
        <v>201706</v>
      </c>
      <c r="B3969" t="n">
        <v>20</v>
      </c>
      <c r="C3969" t="inlineStr">
        <is>
          <t>POS</t>
        </is>
      </c>
      <c r="D3969" t="inlineStr">
        <is>
          <t>Đức</t>
        </is>
      </c>
      <c r="E3969" t="inlineStr">
        <is>
          <t>Máy ảnh</t>
        </is>
      </c>
      <c r="F3969" t="n">
        <v>373.8</v>
      </c>
      <c r="G3969" t="n">
        <v>0</v>
      </c>
    </row>
    <row r="3970">
      <c r="A3970" t="n">
        <v>201706</v>
      </c>
      <c r="B3970" t="n">
        <v>20</v>
      </c>
      <c r="C3970" t="inlineStr">
        <is>
          <t>POS</t>
        </is>
      </c>
      <c r="D3970" t="inlineStr">
        <is>
          <t>Đức</t>
        </is>
      </c>
      <c r="E3970" t="inlineStr">
        <is>
          <t>Điện thoại</t>
        </is>
      </c>
      <c r="F3970" t="n">
        <v>3462</v>
      </c>
      <c r="G3970" t="n">
        <v>0</v>
      </c>
    </row>
    <row r="3971">
      <c r="A3971" t="n">
        <v>201706</v>
      </c>
      <c r="B3971" t="n">
        <v>20</v>
      </c>
      <c r="C3971" t="inlineStr">
        <is>
          <t>POS</t>
        </is>
      </c>
      <c r="D3971" t="inlineStr">
        <is>
          <t>Đức</t>
        </is>
      </c>
      <c r="E3971" t="inlineStr">
        <is>
          <t>Máy tính</t>
        </is>
      </c>
      <c r="F3971" t="n">
        <v>2988.55</v>
      </c>
      <c r="G3971" t="n">
        <v>0</v>
      </c>
    </row>
    <row r="3972">
      <c r="A3972" t="n">
        <v>201706</v>
      </c>
      <c r="B3972" t="n">
        <v>20</v>
      </c>
      <c r="C3972" t="inlineStr">
        <is>
          <t>POS</t>
        </is>
      </c>
      <c r="D3972" t="inlineStr">
        <is>
          <t>Đức</t>
        </is>
      </c>
      <c r="E3972" t="inlineStr">
        <is>
          <t>Gia dụng</t>
        </is>
      </c>
      <c r="F3972" t="n">
        <v>1650</v>
      </c>
      <c r="G3972" t="n">
        <v>0</v>
      </c>
    </row>
    <row r="3973">
      <c r="A3973" t="n">
        <v>201706</v>
      </c>
      <c r="B3973" t="n">
        <v>20</v>
      </c>
      <c r="C3973" t="inlineStr">
        <is>
          <t>POS</t>
        </is>
      </c>
      <c r="D3973" t="inlineStr">
        <is>
          <t>Đức</t>
        </is>
      </c>
      <c r="E3973" t="inlineStr">
        <is>
          <t>Nhạc, phim, sách nói</t>
        </is>
      </c>
      <c r="F3973" t="n">
        <v>1159.96</v>
      </c>
      <c r="G3973" t="n">
        <v>0</v>
      </c>
    </row>
    <row r="3974">
      <c r="A3974" t="n">
        <v>201706</v>
      </c>
      <c r="B3974" t="n">
        <v>22</v>
      </c>
      <c r="C3974" t="inlineStr">
        <is>
          <t>POS</t>
        </is>
      </c>
      <c r="D3974" t="inlineStr">
        <is>
          <t>Đức</t>
        </is>
      </c>
      <c r="E3974" t="inlineStr">
        <is>
          <t>Máy ảnh</t>
        </is>
      </c>
      <c r="F3974" t="n">
        <v>2338</v>
      </c>
      <c r="G3974" t="n">
        <v>0</v>
      </c>
    </row>
    <row r="3975">
      <c r="A3975" t="n">
        <v>201706</v>
      </c>
      <c r="B3975" t="n">
        <v>22</v>
      </c>
      <c r="C3975" t="inlineStr">
        <is>
          <t>POS</t>
        </is>
      </c>
      <c r="D3975" t="inlineStr">
        <is>
          <t>Đức</t>
        </is>
      </c>
      <c r="E3975" t="inlineStr">
        <is>
          <t>Máy tính</t>
        </is>
      </c>
      <c r="F3975" t="n">
        <v>599</v>
      </c>
      <c r="G3975" t="n">
        <v>0</v>
      </c>
    </row>
    <row r="3976">
      <c r="A3976" t="n">
        <v>201706</v>
      </c>
      <c r="B3976" t="n">
        <v>22</v>
      </c>
      <c r="C3976" t="inlineStr">
        <is>
          <t>POS</t>
        </is>
      </c>
      <c r="D3976" t="inlineStr">
        <is>
          <t>Đức</t>
        </is>
      </c>
      <c r="E3976" t="inlineStr">
        <is>
          <t>Nhạc, phim, sách nói</t>
        </is>
      </c>
      <c r="F3976" t="n">
        <v>657</v>
      </c>
      <c r="G3976" t="n">
        <v>0</v>
      </c>
    </row>
    <row r="3977">
      <c r="A3977" t="n">
        <v>201706</v>
      </c>
      <c r="B3977" t="n">
        <v>23</v>
      </c>
      <c r="C3977" t="inlineStr">
        <is>
          <t>POS</t>
        </is>
      </c>
      <c r="D3977" t="inlineStr">
        <is>
          <t>Đức</t>
        </is>
      </c>
      <c r="E3977" t="inlineStr">
        <is>
          <t>Âm thanh</t>
        </is>
      </c>
      <c r="F3977" t="n">
        <v>799.8</v>
      </c>
      <c r="G3977" t="n">
        <v>0</v>
      </c>
    </row>
    <row r="3978">
      <c r="A3978" t="n">
        <v>201706</v>
      </c>
      <c r="B3978" t="n">
        <v>23</v>
      </c>
      <c r="C3978" t="inlineStr">
        <is>
          <t>POS</t>
        </is>
      </c>
      <c r="D3978" t="inlineStr">
        <is>
          <t>Đức</t>
        </is>
      </c>
      <c r="E3978" t="inlineStr">
        <is>
          <t>Điện thoại</t>
        </is>
      </c>
      <c r="F3978" t="n">
        <v>71.16</v>
      </c>
      <c r="G3978" t="n">
        <v>0</v>
      </c>
    </row>
    <row r="3979">
      <c r="A3979" t="n">
        <v>201706</v>
      </c>
      <c r="B3979" t="n">
        <v>23</v>
      </c>
      <c r="C3979" t="inlineStr">
        <is>
          <t>POS</t>
        </is>
      </c>
      <c r="D3979" t="inlineStr">
        <is>
          <t>Đức</t>
        </is>
      </c>
      <c r="E3979" t="inlineStr">
        <is>
          <t>Máy tính</t>
        </is>
      </c>
      <c r="F3979" t="n">
        <v>3734.8</v>
      </c>
      <c r="G3979" t="n">
        <v>0</v>
      </c>
    </row>
    <row r="3980">
      <c r="A3980" t="n">
        <v>201706</v>
      </c>
      <c r="B3980" t="n">
        <v>23</v>
      </c>
      <c r="C3980" t="inlineStr">
        <is>
          <t>POS</t>
        </is>
      </c>
      <c r="D3980" t="inlineStr">
        <is>
          <t>Đức</t>
        </is>
      </c>
      <c r="E3980" t="inlineStr">
        <is>
          <t>Gia dụng</t>
        </is>
      </c>
      <c r="F3980" t="n">
        <v>18459.98</v>
      </c>
      <c r="G3980" t="n">
        <v>0</v>
      </c>
    </row>
    <row r="3981">
      <c r="A3981" t="n">
        <v>201706</v>
      </c>
      <c r="B3981" t="n">
        <v>23</v>
      </c>
      <c r="C3981" t="inlineStr">
        <is>
          <t>POS</t>
        </is>
      </c>
      <c r="D3981" t="inlineStr">
        <is>
          <t>Đức</t>
        </is>
      </c>
      <c r="E3981" t="inlineStr">
        <is>
          <t>Nhạc, phim, sách nói</t>
        </is>
      </c>
      <c r="F3981" t="n">
        <v>89.95</v>
      </c>
      <c r="G3981" t="n">
        <v>0</v>
      </c>
    </row>
    <row r="3982">
      <c r="A3982" t="n">
        <v>201706</v>
      </c>
      <c r="B3982" t="n">
        <v>24</v>
      </c>
      <c r="C3982" t="inlineStr">
        <is>
          <t>POS</t>
        </is>
      </c>
      <c r="D3982" t="inlineStr">
        <is>
          <t>Đức</t>
        </is>
      </c>
      <c r="E3982" t="inlineStr">
        <is>
          <t>Điện thoại</t>
        </is>
      </c>
      <c r="F3982" t="n">
        <v>1753.96</v>
      </c>
      <c r="G3982" t="n">
        <v>0</v>
      </c>
    </row>
    <row r="3983">
      <c r="A3983" t="n">
        <v>201706</v>
      </c>
      <c r="B3983" t="n">
        <v>24</v>
      </c>
      <c r="C3983" t="inlineStr">
        <is>
          <t>POS</t>
        </is>
      </c>
      <c r="D3983" t="inlineStr">
        <is>
          <t>Đức</t>
        </is>
      </c>
      <c r="E3983" t="inlineStr">
        <is>
          <t>Gia dụng</t>
        </is>
      </c>
      <c r="F3983" t="n">
        <v>94.98999999999999</v>
      </c>
      <c r="G3983" t="n">
        <v>0</v>
      </c>
    </row>
    <row r="3984">
      <c r="A3984" t="n">
        <v>201706</v>
      </c>
      <c r="B3984" t="n">
        <v>24</v>
      </c>
      <c r="C3984" t="inlineStr">
        <is>
          <t>POS</t>
        </is>
      </c>
      <c r="D3984" t="inlineStr">
        <is>
          <t>Đức</t>
        </is>
      </c>
      <c r="E3984" t="inlineStr">
        <is>
          <t>Nhạc, phim, sách nói</t>
        </is>
      </c>
      <c r="F3984" t="n">
        <v>799.95</v>
      </c>
      <c r="G3984" t="n">
        <v>0</v>
      </c>
    </row>
    <row r="3985">
      <c r="A3985" t="n">
        <v>201706</v>
      </c>
      <c r="B3985" t="n">
        <v>27</v>
      </c>
      <c r="C3985" t="inlineStr">
        <is>
          <t>POS</t>
        </is>
      </c>
      <c r="D3985" t="inlineStr">
        <is>
          <t>Đức</t>
        </is>
      </c>
      <c r="E3985" t="inlineStr">
        <is>
          <t>Máy ảnh</t>
        </is>
      </c>
      <c r="F3985" t="n">
        <v>149.97</v>
      </c>
      <c r="G3985" t="n">
        <v>0</v>
      </c>
    </row>
    <row r="3986">
      <c r="A3986" t="n">
        <v>201706</v>
      </c>
      <c r="B3986" t="n">
        <v>27</v>
      </c>
      <c r="C3986" t="inlineStr">
        <is>
          <t>POS</t>
        </is>
      </c>
      <c r="D3986" t="inlineStr">
        <is>
          <t>Đức</t>
        </is>
      </c>
      <c r="E3986" t="inlineStr">
        <is>
          <t>Máy tính</t>
        </is>
      </c>
      <c r="F3986" t="n">
        <v>90</v>
      </c>
      <c r="G3986" t="n">
        <v>0</v>
      </c>
    </row>
    <row r="3987">
      <c r="A3987" t="n">
        <v>201706</v>
      </c>
      <c r="B3987" t="n">
        <v>27</v>
      </c>
      <c r="C3987" t="inlineStr">
        <is>
          <t>POS</t>
        </is>
      </c>
      <c r="D3987" t="inlineStr">
        <is>
          <t>Đức</t>
        </is>
      </c>
      <c r="E3987" t="inlineStr">
        <is>
          <t>Gia dụng</t>
        </is>
      </c>
      <c r="F3987" t="n">
        <v>3164</v>
      </c>
      <c r="G3987" t="n">
        <v>0</v>
      </c>
    </row>
    <row r="3988">
      <c r="A3988" t="n">
        <v>201706</v>
      </c>
      <c r="B3988" t="n">
        <v>27</v>
      </c>
      <c r="C3988" t="inlineStr">
        <is>
          <t>POS</t>
        </is>
      </c>
      <c r="D3988" t="inlineStr">
        <is>
          <t>Đức</t>
        </is>
      </c>
      <c r="E3988" t="inlineStr">
        <is>
          <t>Nhạc, phim, sách nói</t>
        </is>
      </c>
      <c r="F3988" t="n">
        <v>51.96</v>
      </c>
      <c r="G3988" t="n">
        <v>0</v>
      </c>
    </row>
    <row r="3989">
      <c r="A3989" t="n">
        <v>201706</v>
      </c>
      <c r="B3989" t="n">
        <v>28</v>
      </c>
      <c r="C3989" t="inlineStr">
        <is>
          <t>POS</t>
        </is>
      </c>
      <c r="D3989" t="inlineStr">
        <is>
          <t>Ý</t>
        </is>
      </c>
      <c r="E3989" t="inlineStr">
        <is>
          <t>Âm thanh</t>
        </is>
      </c>
      <c r="F3989" t="n">
        <v>649.89</v>
      </c>
      <c r="G3989" t="n">
        <v>0</v>
      </c>
    </row>
    <row r="3990">
      <c r="A3990" t="n">
        <v>201706</v>
      </c>
      <c r="B3990" t="n">
        <v>28</v>
      </c>
      <c r="C3990" t="inlineStr">
        <is>
          <t>POS</t>
        </is>
      </c>
      <c r="D3990" t="inlineStr">
        <is>
          <t>Ý</t>
        </is>
      </c>
      <c r="E3990" t="inlineStr">
        <is>
          <t>Máy ảnh</t>
        </is>
      </c>
      <c r="F3990" t="n">
        <v>260.65</v>
      </c>
      <c r="G3990" t="n">
        <v>0</v>
      </c>
    </row>
    <row r="3991">
      <c r="A3991" t="n">
        <v>201706</v>
      </c>
      <c r="B3991" t="n">
        <v>28</v>
      </c>
      <c r="C3991" t="inlineStr">
        <is>
          <t>POS</t>
        </is>
      </c>
      <c r="D3991" t="inlineStr">
        <is>
          <t>Ý</t>
        </is>
      </c>
      <c r="E3991" t="inlineStr">
        <is>
          <t>Máy tính</t>
        </is>
      </c>
      <c r="F3991" t="n">
        <v>1268.9</v>
      </c>
      <c r="G3991" t="n">
        <v>0</v>
      </c>
    </row>
    <row r="3992">
      <c r="A3992" t="n">
        <v>201706</v>
      </c>
      <c r="B3992" t="n">
        <v>28</v>
      </c>
      <c r="C3992" t="inlineStr">
        <is>
          <t>POS</t>
        </is>
      </c>
      <c r="D3992" t="inlineStr">
        <is>
          <t>Ý</t>
        </is>
      </c>
      <c r="E3992" t="inlineStr">
        <is>
          <t>Game &amp; Đồ chơi</t>
        </is>
      </c>
      <c r="F3992" t="n">
        <v>19.96</v>
      </c>
      <c r="G3992" t="n">
        <v>0</v>
      </c>
    </row>
    <row r="3993">
      <c r="A3993" t="n">
        <v>201706</v>
      </c>
      <c r="B3993" t="n">
        <v>28</v>
      </c>
      <c r="C3993" t="inlineStr">
        <is>
          <t>POS</t>
        </is>
      </c>
      <c r="D3993" t="inlineStr">
        <is>
          <t>Ý</t>
        </is>
      </c>
      <c r="E3993" t="inlineStr">
        <is>
          <t>Gia dụng</t>
        </is>
      </c>
      <c r="F3993" t="n">
        <v>2197.98</v>
      </c>
      <c r="G3993" t="n">
        <v>0</v>
      </c>
    </row>
    <row r="3994">
      <c r="A3994" t="n">
        <v>201706</v>
      </c>
      <c r="B3994" t="n">
        <v>28</v>
      </c>
      <c r="C3994" t="inlineStr">
        <is>
          <t>POS</t>
        </is>
      </c>
      <c r="D3994" t="inlineStr">
        <is>
          <t>Ý</t>
        </is>
      </c>
      <c r="E3994" t="inlineStr">
        <is>
          <t>Nhạc, phim, sách nói</t>
        </is>
      </c>
      <c r="F3994" t="n">
        <v>907.89</v>
      </c>
      <c r="G3994" t="n">
        <v>0</v>
      </c>
    </row>
    <row r="3995">
      <c r="A3995" t="n">
        <v>201706</v>
      </c>
      <c r="B3995" t="n">
        <v>28</v>
      </c>
      <c r="C3995" t="inlineStr">
        <is>
          <t>POS</t>
        </is>
      </c>
      <c r="D3995" t="inlineStr">
        <is>
          <t>Ý</t>
        </is>
      </c>
      <c r="E3995" t="inlineStr">
        <is>
          <t>TV &amp; Video</t>
        </is>
      </c>
      <c r="F3995" t="n">
        <v>913.8</v>
      </c>
      <c r="G3995" t="n">
        <v>0</v>
      </c>
    </row>
    <row r="3996">
      <c r="A3996" t="n">
        <v>201706</v>
      </c>
      <c r="B3996" t="n">
        <v>29</v>
      </c>
      <c r="C3996" t="inlineStr">
        <is>
          <t>POS</t>
        </is>
      </c>
      <c r="D3996" t="inlineStr">
        <is>
          <t>Ý</t>
        </is>
      </c>
      <c r="E3996" t="inlineStr">
        <is>
          <t>Âm thanh</t>
        </is>
      </c>
      <c r="F3996" t="n">
        <v>280.99</v>
      </c>
      <c r="G3996" t="n">
        <v>0</v>
      </c>
    </row>
    <row r="3997">
      <c r="A3997" t="n">
        <v>201706</v>
      </c>
      <c r="B3997" t="n">
        <v>29</v>
      </c>
      <c r="C3997" t="inlineStr">
        <is>
          <t>POS</t>
        </is>
      </c>
      <c r="D3997" t="inlineStr">
        <is>
          <t>Ý</t>
        </is>
      </c>
      <c r="E3997" t="inlineStr">
        <is>
          <t>Điện thoại</t>
        </is>
      </c>
      <c r="F3997" t="n">
        <v>2821</v>
      </c>
      <c r="G3997" t="n">
        <v>0</v>
      </c>
    </row>
    <row r="3998">
      <c r="A3998" t="n">
        <v>201706</v>
      </c>
      <c r="B3998" t="n">
        <v>29</v>
      </c>
      <c r="C3998" t="inlineStr">
        <is>
          <t>POS</t>
        </is>
      </c>
      <c r="D3998" t="inlineStr">
        <is>
          <t>Ý</t>
        </is>
      </c>
      <c r="E3998" t="inlineStr">
        <is>
          <t>Máy tính</t>
        </is>
      </c>
      <c r="F3998" t="n">
        <v>1666.85</v>
      </c>
      <c r="G3998" t="n">
        <v>0</v>
      </c>
    </row>
    <row r="3999">
      <c r="A3999" t="n">
        <v>201706</v>
      </c>
      <c r="B3999" t="n">
        <v>29</v>
      </c>
      <c r="C3999" t="inlineStr">
        <is>
          <t>POS</t>
        </is>
      </c>
      <c r="D3999" t="inlineStr">
        <is>
          <t>Ý</t>
        </is>
      </c>
      <c r="E3999" t="inlineStr">
        <is>
          <t>Gia dụng</t>
        </is>
      </c>
      <c r="F3999" t="n">
        <v>7189.62</v>
      </c>
      <c r="G3999" t="n">
        <v>199.99</v>
      </c>
    </row>
    <row r="4000">
      <c r="A4000" t="n">
        <v>201706</v>
      </c>
      <c r="B4000" t="n">
        <v>29</v>
      </c>
      <c r="C4000" t="inlineStr">
        <is>
          <t>POS</t>
        </is>
      </c>
      <c r="D4000" t="inlineStr">
        <is>
          <t>Ý</t>
        </is>
      </c>
      <c r="E4000" t="inlineStr">
        <is>
          <t>Nhạc, phim, sách nói</t>
        </is>
      </c>
      <c r="F4000" t="n">
        <v>463.04</v>
      </c>
      <c r="G4000" t="n">
        <v>0</v>
      </c>
    </row>
    <row r="4001">
      <c r="A4001" t="n">
        <v>201706</v>
      </c>
      <c r="B4001" t="n">
        <v>30</v>
      </c>
      <c r="C4001" t="inlineStr">
        <is>
          <t>POS</t>
        </is>
      </c>
      <c r="D4001" t="inlineStr">
        <is>
          <t>Ý</t>
        </is>
      </c>
      <c r="E4001" t="inlineStr">
        <is>
          <t>Âm thanh</t>
        </is>
      </c>
      <c r="F4001" t="n">
        <v>81.09999999999999</v>
      </c>
      <c r="G4001" t="n">
        <v>0</v>
      </c>
    </row>
    <row r="4002">
      <c r="A4002" t="n">
        <v>201706</v>
      </c>
      <c r="B4002" t="n">
        <v>30</v>
      </c>
      <c r="C4002" t="inlineStr">
        <is>
          <t>POS</t>
        </is>
      </c>
      <c r="D4002" t="inlineStr">
        <is>
          <t>Ý</t>
        </is>
      </c>
      <c r="E4002" t="inlineStr">
        <is>
          <t>Máy ảnh</t>
        </is>
      </c>
      <c r="F4002" t="n">
        <v>3393</v>
      </c>
      <c r="G4002" t="n">
        <v>0</v>
      </c>
    </row>
    <row r="4003">
      <c r="A4003" t="n">
        <v>201706</v>
      </c>
      <c r="B4003" t="n">
        <v>30</v>
      </c>
      <c r="C4003" t="inlineStr">
        <is>
          <t>POS</t>
        </is>
      </c>
      <c r="D4003" t="inlineStr">
        <is>
          <t>Ý</t>
        </is>
      </c>
      <c r="E4003" t="inlineStr">
        <is>
          <t>Điện thoại</t>
        </is>
      </c>
      <c r="F4003" t="n">
        <v>1516</v>
      </c>
      <c r="G4003" t="n">
        <v>0</v>
      </c>
    </row>
    <row r="4004">
      <c r="A4004" t="n">
        <v>201706</v>
      </c>
      <c r="B4004" t="n">
        <v>30</v>
      </c>
      <c r="C4004" t="inlineStr">
        <is>
          <t>POS</t>
        </is>
      </c>
      <c r="D4004" t="inlineStr">
        <is>
          <t>Ý</t>
        </is>
      </c>
      <c r="E4004" t="inlineStr">
        <is>
          <t>Game &amp; Đồ chơi</t>
        </is>
      </c>
      <c r="F4004" t="n">
        <v>68</v>
      </c>
      <c r="G4004" t="n">
        <v>0</v>
      </c>
    </row>
    <row r="4005">
      <c r="A4005" t="n">
        <v>201706</v>
      </c>
      <c r="B4005" t="n">
        <v>30</v>
      </c>
      <c r="C4005" t="inlineStr">
        <is>
          <t>POS</t>
        </is>
      </c>
      <c r="D4005" t="inlineStr">
        <is>
          <t>Ý</t>
        </is>
      </c>
      <c r="E4005" t="inlineStr">
        <is>
          <t>Gia dụng</t>
        </is>
      </c>
      <c r="F4005" t="n">
        <v>539.97</v>
      </c>
      <c r="G4005" t="n">
        <v>179.99</v>
      </c>
    </row>
    <row r="4006">
      <c r="A4006" t="n">
        <v>201706</v>
      </c>
      <c r="B4006" t="n">
        <v>30</v>
      </c>
      <c r="C4006" t="inlineStr">
        <is>
          <t>POS</t>
        </is>
      </c>
      <c r="D4006" t="inlineStr">
        <is>
          <t>Ý</t>
        </is>
      </c>
      <c r="E4006" t="inlineStr">
        <is>
          <t>TV &amp; Video</t>
        </is>
      </c>
      <c r="F4006" t="n">
        <v>649.5</v>
      </c>
      <c r="G4006" t="n">
        <v>0</v>
      </c>
    </row>
    <row r="4007">
      <c r="A4007" t="n">
        <v>201706</v>
      </c>
      <c r="B4007" t="n">
        <v>31</v>
      </c>
      <c r="C4007" t="inlineStr">
        <is>
          <t>POS</t>
        </is>
      </c>
      <c r="D4007" t="inlineStr">
        <is>
          <t>Hà Lan</t>
        </is>
      </c>
      <c r="E4007" t="inlineStr">
        <is>
          <t>Âm thanh</t>
        </is>
      </c>
      <c r="F4007" t="n">
        <v>143.85</v>
      </c>
      <c r="G4007" t="n">
        <v>0</v>
      </c>
    </row>
    <row r="4008">
      <c r="A4008" t="n">
        <v>201706</v>
      </c>
      <c r="B4008" t="n">
        <v>31</v>
      </c>
      <c r="C4008" t="inlineStr">
        <is>
          <t>POS</t>
        </is>
      </c>
      <c r="D4008" t="inlineStr">
        <is>
          <t>Hà Lan</t>
        </is>
      </c>
      <c r="E4008" t="inlineStr">
        <is>
          <t>Máy tính</t>
        </is>
      </c>
      <c r="F4008" t="n">
        <v>4193</v>
      </c>
      <c r="G4008" t="n">
        <v>0</v>
      </c>
    </row>
    <row r="4009">
      <c r="A4009" t="n">
        <v>201706</v>
      </c>
      <c r="B4009" t="n">
        <v>31</v>
      </c>
      <c r="C4009" t="inlineStr">
        <is>
          <t>POS</t>
        </is>
      </c>
      <c r="D4009" t="inlineStr">
        <is>
          <t>Hà Lan</t>
        </is>
      </c>
      <c r="E4009" t="inlineStr">
        <is>
          <t>TV &amp; Video</t>
        </is>
      </c>
      <c r="F4009" t="n">
        <v>939.9400000000001</v>
      </c>
      <c r="G4009" t="n">
        <v>0</v>
      </c>
    </row>
    <row r="4010">
      <c r="A4010" t="n">
        <v>201706</v>
      </c>
      <c r="B4010" t="n">
        <v>32</v>
      </c>
      <c r="C4010" t="inlineStr">
        <is>
          <t>POS</t>
        </is>
      </c>
      <c r="D4010" t="inlineStr">
        <is>
          <t>Hà Lan</t>
        </is>
      </c>
      <c r="E4010" t="inlineStr">
        <is>
          <t>Điện thoại</t>
        </is>
      </c>
      <c r="F4010" t="n">
        <v>39.96</v>
      </c>
      <c r="G4010" t="n">
        <v>0</v>
      </c>
    </row>
    <row r="4011">
      <c r="A4011" t="n">
        <v>201706</v>
      </c>
      <c r="B4011" t="n">
        <v>32</v>
      </c>
      <c r="C4011" t="inlineStr">
        <is>
          <t>POS</t>
        </is>
      </c>
      <c r="D4011" t="inlineStr">
        <is>
          <t>Hà Lan</t>
        </is>
      </c>
      <c r="E4011" t="inlineStr">
        <is>
          <t>Gia dụng</t>
        </is>
      </c>
      <c r="F4011" t="n">
        <v>1074</v>
      </c>
      <c r="G4011" t="n">
        <v>0</v>
      </c>
    </row>
    <row r="4012">
      <c r="A4012" t="n">
        <v>201706</v>
      </c>
      <c r="B4012" t="n">
        <v>33</v>
      </c>
      <c r="C4012" t="inlineStr">
        <is>
          <t>POS</t>
        </is>
      </c>
      <c r="D4012" t="inlineStr">
        <is>
          <t>Hà Lan</t>
        </is>
      </c>
      <c r="E4012" t="inlineStr">
        <is>
          <t>Âm thanh</t>
        </is>
      </c>
      <c r="F4012" t="n">
        <v>149.95</v>
      </c>
      <c r="G4012" t="n">
        <v>0</v>
      </c>
    </row>
    <row r="4013">
      <c r="A4013" t="n">
        <v>201706</v>
      </c>
      <c r="B4013" t="n">
        <v>33</v>
      </c>
      <c r="C4013" t="inlineStr">
        <is>
          <t>POS</t>
        </is>
      </c>
      <c r="D4013" t="inlineStr">
        <is>
          <t>Hà Lan</t>
        </is>
      </c>
      <c r="E4013" t="inlineStr">
        <is>
          <t>Máy ảnh</t>
        </is>
      </c>
      <c r="F4013" t="n">
        <v>1949.97</v>
      </c>
      <c r="G4013" t="n">
        <v>0</v>
      </c>
    </row>
    <row r="4014">
      <c r="A4014" t="n">
        <v>201706</v>
      </c>
      <c r="B4014" t="n">
        <v>33</v>
      </c>
      <c r="C4014" t="inlineStr">
        <is>
          <t>POS</t>
        </is>
      </c>
      <c r="D4014" t="inlineStr">
        <is>
          <t>Hà Lan</t>
        </is>
      </c>
      <c r="E4014" t="inlineStr">
        <is>
          <t>Điện thoại</t>
        </is>
      </c>
      <c r="F4014" t="n">
        <v>827.72</v>
      </c>
      <c r="G4014" t="n">
        <v>0</v>
      </c>
    </row>
    <row r="4015">
      <c r="A4015" t="n">
        <v>201706</v>
      </c>
      <c r="B4015" t="n">
        <v>33</v>
      </c>
      <c r="C4015" t="inlineStr">
        <is>
          <t>POS</t>
        </is>
      </c>
      <c r="D4015" t="inlineStr">
        <is>
          <t>Hà Lan</t>
        </is>
      </c>
      <c r="E4015" t="inlineStr">
        <is>
          <t>Máy tính</t>
        </is>
      </c>
      <c r="F4015" t="n">
        <v>9838.6</v>
      </c>
      <c r="G4015" t="n">
        <v>0</v>
      </c>
    </row>
    <row r="4016">
      <c r="A4016" t="n">
        <v>201706</v>
      </c>
      <c r="B4016" t="n">
        <v>33</v>
      </c>
      <c r="C4016" t="inlineStr">
        <is>
          <t>POS</t>
        </is>
      </c>
      <c r="D4016" t="inlineStr">
        <is>
          <t>Hà Lan</t>
        </is>
      </c>
      <c r="E4016" t="inlineStr">
        <is>
          <t>Game &amp; Đồ chơi</t>
        </is>
      </c>
      <c r="F4016" t="n">
        <v>448</v>
      </c>
      <c r="G4016" t="n">
        <v>0</v>
      </c>
    </row>
    <row r="4017">
      <c r="A4017" t="n">
        <v>201706</v>
      </c>
      <c r="B4017" t="n">
        <v>33</v>
      </c>
      <c r="C4017" t="inlineStr">
        <is>
          <t>POS</t>
        </is>
      </c>
      <c r="D4017" t="inlineStr">
        <is>
          <t>Hà Lan</t>
        </is>
      </c>
      <c r="E4017" t="inlineStr">
        <is>
          <t>Nhạc, phim, sách nói</t>
        </is>
      </c>
      <c r="F4017" t="n">
        <v>317.84</v>
      </c>
      <c r="G4017" t="n">
        <v>0</v>
      </c>
    </row>
    <row r="4018">
      <c r="A4018" t="n">
        <v>201706</v>
      </c>
      <c r="B4018" t="n">
        <v>34</v>
      </c>
      <c r="C4018" t="inlineStr">
        <is>
          <t>POS</t>
        </is>
      </c>
      <c r="D4018" t="inlineStr">
        <is>
          <t>Hà Lan</t>
        </is>
      </c>
      <c r="E4018" t="inlineStr">
        <is>
          <t>Máy ảnh</t>
        </is>
      </c>
      <c r="F4018" t="n">
        <v>299</v>
      </c>
      <c r="G4018" t="n">
        <v>0</v>
      </c>
    </row>
    <row r="4019">
      <c r="A4019" t="n">
        <v>201706</v>
      </c>
      <c r="B4019" t="n">
        <v>34</v>
      </c>
      <c r="C4019" t="inlineStr">
        <is>
          <t>POS</t>
        </is>
      </c>
      <c r="D4019" t="inlineStr">
        <is>
          <t>Hà Lan</t>
        </is>
      </c>
      <c r="E4019" t="inlineStr">
        <is>
          <t>TV &amp; Video</t>
        </is>
      </c>
      <c r="F4019" t="n">
        <v>527</v>
      </c>
      <c r="G4019" t="n">
        <v>329</v>
      </c>
    </row>
    <row r="4020">
      <c r="A4020" t="n">
        <v>201706</v>
      </c>
      <c r="B4020" t="n">
        <v>36</v>
      </c>
      <c r="C4020" t="inlineStr">
        <is>
          <t>POS</t>
        </is>
      </c>
      <c r="D4020" t="inlineStr">
        <is>
          <t>Anh</t>
        </is>
      </c>
      <c r="E4020" t="inlineStr">
        <is>
          <t>Âm thanh</t>
        </is>
      </c>
      <c r="F4020" t="n">
        <v>296</v>
      </c>
      <c r="G4020" t="n">
        <v>0</v>
      </c>
    </row>
    <row r="4021">
      <c r="A4021" t="n">
        <v>201706</v>
      </c>
      <c r="B4021" t="n">
        <v>36</v>
      </c>
      <c r="C4021" t="inlineStr">
        <is>
          <t>POS</t>
        </is>
      </c>
      <c r="D4021" t="inlineStr">
        <is>
          <t>Anh</t>
        </is>
      </c>
      <c r="E4021" t="inlineStr">
        <is>
          <t>Máy ảnh</t>
        </is>
      </c>
      <c r="F4021" t="n">
        <v>1535.85</v>
      </c>
      <c r="G4021" t="n">
        <v>0</v>
      </c>
    </row>
    <row r="4022">
      <c r="A4022" t="n">
        <v>201706</v>
      </c>
      <c r="B4022" t="n">
        <v>36</v>
      </c>
      <c r="C4022" t="inlineStr">
        <is>
          <t>POS</t>
        </is>
      </c>
      <c r="D4022" t="inlineStr">
        <is>
          <t>Anh</t>
        </is>
      </c>
      <c r="E4022" t="inlineStr">
        <is>
          <t>Máy tính</t>
        </is>
      </c>
      <c r="F4022" t="n">
        <v>738</v>
      </c>
      <c r="G4022" t="n">
        <v>0</v>
      </c>
    </row>
    <row r="4023">
      <c r="A4023" t="n">
        <v>201706</v>
      </c>
      <c r="B4023" t="n">
        <v>36</v>
      </c>
      <c r="C4023" t="inlineStr">
        <is>
          <t>POS</t>
        </is>
      </c>
      <c r="D4023" t="inlineStr">
        <is>
          <t>Anh</t>
        </is>
      </c>
      <c r="E4023" t="inlineStr">
        <is>
          <t>Game &amp; Đồ chơi</t>
        </is>
      </c>
      <c r="F4023" t="n">
        <v>32</v>
      </c>
      <c r="G4023" t="n">
        <v>0</v>
      </c>
    </row>
    <row r="4024">
      <c r="A4024" t="n">
        <v>201706</v>
      </c>
      <c r="B4024" t="n">
        <v>36</v>
      </c>
      <c r="C4024" t="inlineStr">
        <is>
          <t>POS</t>
        </is>
      </c>
      <c r="D4024" t="inlineStr">
        <is>
          <t>Anh</t>
        </is>
      </c>
      <c r="E4024" t="inlineStr">
        <is>
          <t>TV &amp; Video</t>
        </is>
      </c>
      <c r="F4024" t="n">
        <v>143.4</v>
      </c>
      <c r="G4024" t="n">
        <v>0</v>
      </c>
    </row>
    <row r="4025">
      <c r="A4025" t="n">
        <v>201706</v>
      </c>
      <c r="B4025" t="n">
        <v>37</v>
      </c>
      <c r="C4025" t="inlineStr">
        <is>
          <t>POS</t>
        </is>
      </c>
      <c r="D4025" t="inlineStr">
        <is>
          <t>Anh</t>
        </is>
      </c>
      <c r="E4025" t="inlineStr">
        <is>
          <t>Điện thoại</t>
        </is>
      </c>
      <c r="F4025" t="n">
        <v>3066.02</v>
      </c>
      <c r="G4025" t="n">
        <v>0</v>
      </c>
    </row>
    <row r="4026">
      <c r="A4026" t="n">
        <v>201706</v>
      </c>
      <c r="B4026" t="n">
        <v>37</v>
      </c>
      <c r="C4026" t="inlineStr">
        <is>
          <t>POS</t>
        </is>
      </c>
      <c r="D4026" t="inlineStr">
        <is>
          <t>Anh</t>
        </is>
      </c>
      <c r="E4026" t="inlineStr">
        <is>
          <t>Máy tính</t>
        </is>
      </c>
      <c r="F4026" t="n">
        <v>7940</v>
      </c>
      <c r="G4026" t="n">
        <v>349</v>
      </c>
    </row>
    <row r="4027">
      <c r="A4027" t="n">
        <v>201706</v>
      </c>
      <c r="B4027" t="n">
        <v>37</v>
      </c>
      <c r="C4027" t="inlineStr">
        <is>
          <t>POS</t>
        </is>
      </c>
      <c r="D4027" t="inlineStr">
        <is>
          <t>Anh</t>
        </is>
      </c>
      <c r="E4027" t="inlineStr">
        <is>
          <t>Gia dụng</t>
        </is>
      </c>
      <c r="F4027" t="n">
        <v>4670.6</v>
      </c>
      <c r="G4027" t="n">
        <v>0</v>
      </c>
    </row>
    <row r="4028">
      <c r="A4028" t="n">
        <v>201706</v>
      </c>
      <c r="B4028" t="n">
        <v>37</v>
      </c>
      <c r="C4028" t="inlineStr">
        <is>
          <t>POS</t>
        </is>
      </c>
      <c r="D4028" t="inlineStr">
        <is>
          <t>Anh</t>
        </is>
      </c>
      <c r="E4028" t="inlineStr">
        <is>
          <t>Nhạc, phim, sách nói</t>
        </is>
      </c>
      <c r="F4028" t="n">
        <v>946.4</v>
      </c>
      <c r="G4028" t="n">
        <v>57.88</v>
      </c>
    </row>
    <row r="4029">
      <c r="A4029" t="n">
        <v>201706</v>
      </c>
      <c r="B4029" t="n">
        <v>38</v>
      </c>
      <c r="C4029" t="inlineStr">
        <is>
          <t>POS</t>
        </is>
      </c>
      <c r="D4029" t="inlineStr">
        <is>
          <t>Anh</t>
        </is>
      </c>
      <c r="E4029" t="inlineStr">
        <is>
          <t>Âm thanh</t>
        </is>
      </c>
      <c r="F4029" t="n">
        <v>544.95</v>
      </c>
      <c r="G4029" t="n">
        <v>0</v>
      </c>
    </row>
    <row r="4030">
      <c r="A4030" t="n">
        <v>201706</v>
      </c>
      <c r="B4030" t="n">
        <v>38</v>
      </c>
      <c r="C4030" t="inlineStr">
        <is>
          <t>POS</t>
        </is>
      </c>
      <c r="D4030" t="inlineStr">
        <is>
          <t>Anh</t>
        </is>
      </c>
      <c r="E4030" t="inlineStr">
        <is>
          <t>Máy ảnh</t>
        </is>
      </c>
      <c r="F4030" t="n">
        <v>950</v>
      </c>
      <c r="G4030" t="n">
        <v>0</v>
      </c>
    </row>
    <row r="4031">
      <c r="A4031" t="n">
        <v>201706</v>
      </c>
      <c r="B4031" t="n">
        <v>38</v>
      </c>
      <c r="C4031" t="inlineStr">
        <is>
          <t>POS</t>
        </is>
      </c>
      <c r="D4031" t="inlineStr">
        <is>
          <t>Anh</t>
        </is>
      </c>
      <c r="E4031" t="inlineStr">
        <is>
          <t>Điện thoại</t>
        </is>
      </c>
      <c r="F4031" t="n">
        <v>2559.96</v>
      </c>
      <c r="G4031" t="n">
        <v>0</v>
      </c>
    </row>
    <row r="4032">
      <c r="A4032" t="n">
        <v>201706</v>
      </c>
      <c r="B4032" t="n">
        <v>38</v>
      </c>
      <c r="C4032" t="inlineStr">
        <is>
          <t>POS</t>
        </is>
      </c>
      <c r="D4032" t="inlineStr">
        <is>
          <t>Anh</t>
        </is>
      </c>
      <c r="E4032" t="inlineStr">
        <is>
          <t>Máy tính</t>
        </is>
      </c>
      <c r="F4032" t="n">
        <v>2411.6</v>
      </c>
      <c r="G4032" t="n">
        <v>0</v>
      </c>
    </row>
    <row r="4033">
      <c r="A4033" t="n">
        <v>201706</v>
      </c>
      <c r="B4033" t="n">
        <v>38</v>
      </c>
      <c r="C4033" t="inlineStr">
        <is>
          <t>POS</t>
        </is>
      </c>
      <c r="D4033" t="inlineStr">
        <is>
          <t>Anh</t>
        </is>
      </c>
      <c r="E4033" t="inlineStr">
        <is>
          <t>Game &amp; Đồ chơi</t>
        </is>
      </c>
      <c r="F4033" t="n">
        <v>128</v>
      </c>
      <c r="G4033" t="n">
        <v>0</v>
      </c>
    </row>
    <row r="4034">
      <c r="A4034" t="n">
        <v>201706</v>
      </c>
      <c r="B4034" t="n">
        <v>38</v>
      </c>
      <c r="C4034" t="inlineStr">
        <is>
          <t>POS</t>
        </is>
      </c>
      <c r="D4034" t="inlineStr">
        <is>
          <t>Anh</t>
        </is>
      </c>
      <c r="E4034" t="inlineStr">
        <is>
          <t>Gia dụng</t>
        </is>
      </c>
      <c r="F4034" t="n">
        <v>26502.35</v>
      </c>
      <c r="G4034" t="n">
        <v>0</v>
      </c>
    </row>
    <row r="4035">
      <c r="A4035" t="n">
        <v>201706</v>
      </c>
      <c r="B4035" t="n">
        <v>38</v>
      </c>
      <c r="C4035" t="inlineStr">
        <is>
          <t>POS</t>
        </is>
      </c>
      <c r="D4035" t="inlineStr">
        <is>
          <t>Anh</t>
        </is>
      </c>
      <c r="E4035" t="inlineStr">
        <is>
          <t>Nhạc, phim, sách nói</t>
        </is>
      </c>
      <c r="F4035" t="n">
        <v>347.28</v>
      </c>
      <c r="G4035" t="n">
        <v>0</v>
      </c>
    </row>
    <row r="4036">
      <c r="A4036" t="n">
        <v>201706</v>
      </c>
      <c r="B4036" t="n">
        <v>38</v>
      </c>
      <c r="C4036" t="inlineStr">
        <is>
          <t>POS</t>
        </is>
      </c>
      <c r="D4036" t="inlineStr">
        <is>
          <t>Anh</t>
        </is>
      </c>
      <c r="E4036" t="inlineStr">
        <is>
          <t>TV &amp; Video</t>
        </is>
      </c>
      <c r="F4036" t="n">
        <v>132</v>
      </c>
      <c r="G4036" t="n">
        <v>0</v>
      </c>
    </row>
    <row r="4037">
      <c r="A4037" t="n">
        <v>201706</v>
      </c>
      <c r="B4037" t="n">
        <v>39</v>
      </c>
      <c r="C4037" t="inlineStr">
        <is>
          <t>POS</t>
        </is>
      </c>
      <c r="D4037" t="inlineStr">
        <is>
          <t>Anh</t>
        </is>
      </c>
      <c r="E4037" t="inlineStr">
        <is>
          <t>Âm thanh</t>
        </is>
      </c>
      <c r="F4037" t="n">
        <v>132.99</v>
      </c>
      <c r="G4037" t="n">
        <v>0</v>
      </c>
    </row>
    <row r="4038">
      <c r="A4038" t="n">
        <v>201706</v>
      </c>
      <c r="B4038" t="n">
        <v>39</v>
      </c>
      <c r="C4038" t="inlineStr">
        <is>
          <t>POS</t>
        </is>
      </c>
      <c r="D4038" t="inlineStr">
        <is>
          <t>Anh</t>
        </is>
      </c>
      <c r="E4038" t="inlineStr">
        <is>
          <t>Máy ảnh</t>
        </is>
      </c>
      <c r="F4038" t="n">
        <v>322</v>
      </c>
      <c r="G4038" t="n">
        <v>0</v>
      </c>
    </row>
    <row r="4039">
      <c r="A4039" t="n">
        <v>201706</v>
      </c>
      <c r="B4039" t="n">
        <v>39</v>
      </c>
      <c r="C4039" t="inlineStr">
        <is>
          <t>POS</t>
        </is>
      </c>
      <c r="D4039" t="inlineStr">
        <is>
          <t>Anh</t>
        </is>
      </c>
      <c r="E4039" t="inlineStr">
        <is>
          <t>Điện thoại</t>
        </is>
      </c>
      <c r="F4039" t="n">
        <v>2175</v>
      </c>
      <c r="G4039" t="n">
        <v>0</v>
      </c>
    </row>
    <row r="4040">
      <c r="A4040" t="n">
        <v>201706</v>
      </c>
      <c r="B4040" t="n">
        <v>39</v>
      </c>
      <c r="C4040" t="inlineStr">
        <is>
          <t>POS</t>
        </is>
      </c>
      <c r="D4040" t="inlineStr">
        <is>
          <t>Anh</t>
        </is>
      </c>
      <c r="E4040" t="inlineStr">
        <is>
          <t>Máy tính</t>
        </is>
      </c>
      <c r="F4040" t="n">
        <v>6528.9</v>
      </c>
      <c r="G4040" t="n">
        <v>0</v>
      </c>
    </row>
    <row r="4041">
      <c r="A4041" t="n">
        <v>201706</v>
      </c>
      <c r="B4041" t="n">
        <v>39</v>
      </c>
      <c r="C4041" t="inlineStr">
        <is>
          <t>POS</t>
        </is>
      </c>
      <c r="D4041" t="inlineStr">
        <is>
          <t>Anh</t>
        </is>
      </c>
      <c r="E4041" t="inlineStr">
        <is>
          <t>Game &amp; Đồ chơi</t>
        </is>
      </c>
      <c r="F4041" t="n">
        <v>70.13</v>
      </c>
      <c r="G4041" t="n">
        <v>0</v>
      </c>
    </row>
    <row r="4042">
      <c r="A4042" t="n">
        <v>201706</v>
      </c>
      <c r="B4042" t="n">
        <v>39</v>
      </c>
      <c r="C4042" t="inlineStr">
        <is>
          <t>POS</t>
        </is>
      </c>
      <c r="D4042" t="inlineStr">
        <is>
          <t>Anh</t>
        </is>
      </c>
      <c r="E4042" t="inlineStr">
        <is>
          <t>Gia dụng</t>
        </is>
      </c>
      <c r="F4042" t="n">
        <v>1019.91</v>
      </c>
      <c r="G4042" t="n">
        <v>0</v>
      </c>
    </row>
    <row r="4043">
      <c r="A4043" t="n">
        <v>201706</v>
      </c>
      <c r="B4043" t="n">
        <v>39</v>
      </c>
      <c r="C4043" t="inlineStr">
        <is>
          <t>POS</t>
        </is>
      </c>
      <c r="D4043" t="inlineStr">
        <is>
          <t>Anh</t>
        </is>
      </c>
      <c r="E4043" t="inlineStr">
        <is>
          <t>Nhạc, phim, sách nói</t>
        </is>
      </c>
      <c r="F4043" t="n">
        <v>1299.95</v>
      </c>
      <c r="G4043" t="n">
        <v>0</v>
      </c>
    </row>
    <row r="4044">
      <c r="A4044" t="n">
        <v>201706</v>
      </c>
      <c r="B4044" t="n">
        <v>39</v>
      </c>
      <c r="C4044" t="inlineStr">
        <is>
          <t>POS</t>
        </is>
      </c>
      <c r="D4044" t="inlineStr">
        <is>
          <t>Anh</t>
        </is>
      </c>
      <c r="E4044" t="inlineStr">
        <is>
          <t>TV &amp; Video</t>
        </is>
      </c>
      <c r="F4044" t="n">
        <v>2199.98</v>
      </c>
      <c r="G4044" t="n">
        <v>0</v>
      </c>
    </row>
    <row r="4045">
      <c r="A4045" t="n">
        <v>201706</v>
      </c>
      <c r="B4045" t="n">
        <v>40</v>
      </c>
      <c r="C4045" t="inlineStr">
        <is>
          <t>POS</t>
        </is>
      </c>
      <c r="D4045" t="inlineStr">
        <is>
          <t>Anh</t>
        </is>
      </c>
      <c r="E4045" t="inlineStr">
        <is>
          <t>Âm thanh</t>
        </is>
      </c>
      <c r="F4045" t="n">
        <v>1493.78</v>
      </c>
      <c r="G4045" t="n">
        <v>0</v>
      </c>
    </row>
    <row r="4046">
      <c r="A4046" t="n">
        <v>201706</v>
      </c>
      <c r="B4046" t="n">
        <v>40</v>
      </c>
      <c r="C4046" t="inlineStr">
        <is>
          <t>POS</t>
        </is>
      </c>
      <c r="D4046" t="inlineStr">
        <is>
          <t>Anh</t>
        </is>
      </c>
      <c r="E4046" t="inlineStr">
        <is>
          <t>Máy ảnh</t>
        </is>
      </c>
      <c r="F4046" t="n">
        <v>449.93</v>
      </c>
      <c r="G4046" t="n">
        <v>0</v>
      </c>
    </row>
    <row r="4047">
      <c r="A4047" t="n">
        <v>201706</v>
      </c>
      <c r="B4047" t="n">
        <v>40</v>
      </c>
      <c r="C4047" t="inlineStr">
        <is>
          <t>POS</t>
        </is>
      </c>
      <c r="D4047" t="inlineStr">
        <is>
          <t>Anh</t>
        </is>
      </c>
      <c r="E4047" t="inlineStr">
        <is>
          <t>Điện thoại</t>
        </is>
      </c>
      <c r="F4047" t="n">
        <v>839.14</v>
      </c>
      <c r="G4047" t="n">
        <v>0</v>
      </c>
    </row>
    <row r="4048">
      <c r="A4048" t="n">
        <v>201706</v>
      </c>
      <c r="B4048" t="n">
        <v>40</v>
      </c>
      <c r="C4048" t="inlineStr">
        <is>
          <t>POS</t>
        </is>
      </c>
      <c r="D4048" t="inlineStr">
        <is>
          <t>Anh</t>
        </is>
      </c>
      <c r="E4048" t="inlineStr">
        <is>
          <t>Máy tính</t>
        </is>
      </c>
      <c r="F4048" t="n">
        <v>4329</v>
      </c>
      <c r="G4048" t="n">
        <v>0</v>
      </c>
    </row>
    <row r="4049">
      <c r="A4049" t="n">
        <v>201706</v>
      </c>
      <c r="B4049" t="n">
        <v>40</v>
      </c>
      <c r="C4049" t="inlineStr">
        <is>
          <t>POS</t>
        </is>
      </c>
      <c r="D4049" t="inlineStr">
        <is>
          <t>Anh</t>
        </is>
      </c>
      <c r="E4049" t="inlineStr">
        <is>
          <t>Game &amp; Đồ chơi</t>
        </is>
      </c>
      <c r="F4049" t="n">
        <v>5.5</v>
      </c>
      <c r="G4049" t="n">
        <v>0</v>
      </c>
    </row>
    <row r="4050">
      <c r="A4050" t="n">
        <v>201706</v>
      </c>
      <c r="B4050" t="n">
        <v>40</v>
      </c>
      <c r="C4050" t="inlineStr">
        <is>
          <t>POS</t>
        </is>
      </c>
      <c r="D4050" t="inlineStr">
        <is>
          <t>Anh</t>
        </is>
      </c>
      <c r="E4050" t="inlineStr">
        <is>
          <t>Gia dụng</t>
        </is>
      </c>
      <c r="F4050" t="n">
        <v>3932.99</v>
      </c>
      <c r="G4050" t="n">
        <v>0</v>
      </c>
    </row>
    <row r="4051">
      <c r="A4051" t="n">
        <v>201706</v>
      </c>
      <c r="B4051" t="n">
        <v>40</v>
      </c>
      <c r="C4051" t="inlineStr">
        <is>
          <t>POS</t>
        </is>
      </c>
      <c r="D4051" t="inlineStr">
        <is>
          <t>Anh</t>
        </is>
      </c>
      <c r="E4051" t="inlineStr">
        <is>
          <t>Nhạc, phim, sách nói</t>
        </is>
      </c>
      <c r="F4051" t="n">
        <v>1729.91</v>
      </c>
      <c r="G4051" t="n">
        <v>0</v>
      </c>
    </row>
    <row r="4052">
      <c r="A4052" t="n">
        <v>201706</v>
      </c>
      <c r="B4052" t="n">
        <v>40</v>
      </c>
      <c r="C4052" t="inlineStr">
        <is>
          <t>POS</t>
        </is>
      </c>
      <c r="D4052" t="inlineStr">
        <is>
          <t>Anh</t>
        </is>
      </c>
      <c r="E4052" t="inlineStr">
        <is>
          <t>TV &amp; Video</t>
        </is>
      </c>
      <c r="F4052" t="n">
        <v>1184.97</v>
      </c>
      <c r="G4052" t="n">
        <v>0</v>
      </c>
    </row>
    <row r="4053">
      <c r="A4053" t="n">
        <v>201706</v>
      </c>
      <c r="B4053" t="n">
        <v>41</v>
      </c>
      <c r="C4053" t="inlineStr">
        <is>
          <t>POS</t>
        </is>
      </c>
      <c r="D4053" t="inlineStr">
        <is>
          <t>Anh</t>
        </is>
      </c>
      <c r="E4053" t="inlineStr">
        <is>
          <t>Âm thanh</t>
        </is>
      </c>
      <c r="F4053" t="n">
        <v>911.75</v>
      </c>
      <c r="G4053" t="n">
        <v>0</v>
      </c>
    </row>
    <row r="4054">
      <c r="A4054" t="n">
        <v>201706</v>
      </c>
      <c r="B4054" t="n">
        <v>41</v>
      </c>
      <c r="C4054" t="inlineStr">
        <is>
          <t>POS</t>
        </is>
      </c>
      <c r="D4054" t="inlineStr">
        <is>
          <t>Anh</t>
        </is>
      </c>
      <c r="E4054" t="inlineStr">
        <is>
          <t>Máy ảnh</t>
        </is>
      </c>
      <c r="F4054" t="n">
        <v>3068.98</v>
      </c>
      <c r="G4054" t="n">
        <v>0</v>
      </c>
    </row>
    <row r="4055">
      <c r="A4055" t="n">
        <v>201706</v>
      </c>
      <c r="B4055" t="n">
        <v>41</v>
      </c>
      <c r="C4055" t="inlineStr">
        <is>
          <t>POS</t>
        </is>
      </c>
      <c r="D4055" t="inlineStr">
        <is>
          <t>Anh</t>
        </is>
      </c>
      <c r="E4055" t="inlineStr">
        <is>
          <t>Điện thoại</t>
        </is>
      </c>
      <c r="F4055" t="n">
        <v>936.92</v>
      </c>
      <c r="G4055" t="n">
        <v>0</v>
      </c>
    </row>
    <row r="4056">
      <c r="A4056" t="n">
        <v>201706</v>
      </c>
      <c r="B4056" t="n">
        <v>41</v>
      </c>
      <c r="C4056" t="inlineStr">
        <is>
          <t>POS</t>
        </is>
      </c>
      <c r="D4056" t="inlineStr">
        <is>
          <t>Anh</t>
        </is>
      </c>
      <c r="E4056" t="inlineStr">
        <is>
          <t>Máy tính</t>
        </is>
      </c>
      <c r="F4056" t="n">
        <v>14934.3</v>
      </c>
      <c r="G4056" t="n">
        <v>0</v>
      </c>
    </row>
    <row r="4057">
      <c r="A4057" t="n">
        <v>201706</v>
      </c>
      <c r="B4057" t="n">
        <v>41</v>
      </c>
      <c r="C4057" t="inlineStr">
        <is>
          <t>POS</t>
        </is>
      </c>
      <c r="D4057" t="inlineStr">
        <is>
          <t>Anh</t>
        </is>
      </c>
      <c r="E4057" t="inlineStr">
        <is>
          <t>Game &amp; Đồ chơi</t>
        </is>
      </c>
      <c r="F4057" t="n">
        <v>48.99</v>
      </c>
      <c r="G4057" t="n">
        <v>0</v>
      </c>
    </row>
    <row r="4058">
      <c r="A4058" t="n">
        <v>201706</v>
      </c>
      <c r="B4058" t="n">
        <v>41</v>
      </c>
      <c r="C4058" t="inlineStr">
        <is>
          <t>POS</t>
        </is>
      </c>
      <c r="D4058" t="inlineStr">
        <is>
          <t>Anh</t>
        </is>
      </c>
      <c r="E4058" t="inlineStr">
        <is>
          <t>Gia dụng</t>
        </is>
      </c>
      <c r="F4058" t="n">
        <v>22816</v>
      </c>
      <c r="G4058" t="n">
        <v>0</v>
      </c>
    </row>
    <row r="4059">
      <c r="A4059" t="n">
        <v>201706</v>
      </c>
      <c r="B4059" t="n">
        <v>41</v>
      </c>
      <c r="C4059" t="inlineStr">
        <is>
          <t>POS</t>
        </is>
      </c>
      <c r="D4059" t="inlineStr">
        <is>
          <t>Anh</t>
        </is>
      </c>
      <c r="E4059" t="inlineStr">
        <is>
          <t>Nhạc, phim, sách nói</t>
        </is>
      </c>
      <c r="F4059" t="n">
        <v>289.27</v>
      </c>
      <c r="G4059" t="n">
        <v>0</v>
      </c>
    </row>
    <row r="4060">
      <c r="A4060" t="n">
        <v>201706</v>
      </c>
      <c r="B4060" t="n">
        <v>41</v>
      </c>
      <c r="C4060" t="inlineStr">
        <is>
          <t>POS</t>
        </is>
      </c>
      <c r="D4060" t="inlineStr">
        <is>
          <t>Anh</t>
        </is>
      </c>
      <c r="E4060" t="inlineStr">
        <is>
          <t>TV &amp; Video</t>
        </is>
      </c>
      <c r="F4060" t="n">
        <v>4051.4</v>
      </c>
      <c r="G4060" t="n">
        <v>0</v>
      </c>
    </row>
    <row r="4061">
      <c r="A4061" t="n">
        <v>201706</v>
      </c>
      <c r="B4061" t="n">
        <v>42</v>
      </c>
      <c r="C4061" t="inlineStr">
        <is>
          <t>POS</t>
        </is>
      </c>
      <c r="D4061" t="inlineStr">
        <is>
          <t>Anh</t>
        </is>
      </c>
      <c r="E4061" t="inlineStr">
        <is>
          <t>Âm thanh</t>
        </is>
      </c>
      <c r="F4061" t="n">
        <v>471.8</v>
      </c>
      <c r="G4061" t="n">
        <v>0</v>
      </c>
    </row>
    <row r="4062">
      <c r="A4062" t="n">
        <v>201706</v>
      </c>
      <c r="B4062" t="n">
        <v>42</v>
      </c>
      <c r="C4062" t="inlineStr">
        <is>
          <t>POS</t>
        </is>
      </c>
      <c r="D4062" t="inlineStr">
        <is>
          <t>Anh</t>
        </is>
      </c>
      <c r="E4062" t="inlineStr">
        <is>
          <t>Máy tính</t>
        </is>
      </c>
      <c r="F4062" t="n">
        <v>87</v>
      </c>
      <c r="G4062" t="n">
        <v>2907</v>
      </c>
    </row>
    <row r="4063">
      <c r="A4063" t="n">
        <v>201706</v>
      </c>
      <c r="B4063" t="n">
        <v>43</v>
      </c>
      <c r="C4063" t="inlineStr">
        <is>
          <t>POS</t>
        </is>
      </c>
      <c r="D4063" t="inlineStr">
        <is>
          <t>Mỹ</t>
        </is>
      </c>
      <c r="E4063" t="inlineStr">
        <is>
          <t>Máy ảnh</t>
        </is>
      </c>
      <c r="F4063" t="n">
        <v>595</v>
      </c>
      <c r="G4063" t="n">
        <v>0</v>
      </c>
    </row>
    <row r="4064">
      <c r="A4064" t="n">
        <v>201706</v>
      </c>
      <c r="B4064" t="n">
        <v>43</v>
      </c>
      <c r="C4064" t="inlineStr">
        <is>
          <t>POS</t>
        </is>
      </c>
      <c r="D4064" t="inlineStr">
        <is>
          <t>Mỹ</t>
        </is>
      </c>
      <c r="E4064" t="inlineStr">
        <is>
          <t>Điện thoại</t>
        </is>
      </c>
      <c r="F4064" t="n">
        <v>1157</v>
      </c>
      <c r="G4064" t="n">
        <v>0</v>
      </c>
    </row>
    <row r="4065">
      <c r="A4065" t="n">
        <v>201706</v>
      </c>
      <c r="B4065" t="n">
        <v>43</v>
      </c>
      <c r="C4065" t="inlineStr">
        <is>
          <t>POS</t>
        </is>
      </c>
      <c r="D4065" t="inlineStr">
        <is>
          <t>Mỹ</t>
        </is>
      </c>
      <c r="E4065" t="inlineStr">
        <is>
          <t>Máy tính</t>
        </is>
      </c>
      <c r="F4065" t="n">
        <v>1777</v>
      </c>
      <c r="G4065" t="n">
        <v>0</v>
      </c>
    </row>
    <row r="4066">
      <c r="A4066" t="n">
        <v>201706</v>
      </c>
      <c r="B4066" t="n">
        <v>43</v>
      </c>
      <c r="C4066" t="inlineStr">
        <is>
          <t>POS</t>
        </is>
      </c>
      <c r="D4066" t="inlineStr">
        <is>
          <t>Mỹ</t>
        </is>
      </c>
      <c r="E4066" t="inlineStr">
        <is>
          <t>Gia dụng</t>
        </is>
      </c>
      <c r="F4066" t="n">
        <v>3849</v>
      </c>
      <c r="G4066" t="n">
        <v>0</v>
      </c>
    </row>
    <row r="4067">
      <c r="A4067" t="n">
        <v>201706</v>
      </c>
      <c r="B4067" t="n">
        <v>43</v>
      </c>
      <c r="C4067" t="inlineStr">
        <is>
          <t>POS</t>
        </is>
      </c>
      <c r="D4067" t="inlineStr">
        <is>
          <t>Mỹ</t>
        </is>
      </c>
      <c r="E4067" t="inlineStr">
        <is>
          <t>Nhạc, phim, sách nói</t>
        </is>
      </c>
      <c r="F4067" t="n">
        <v>657</v>
      </c>
      <c r="G4067" t="n">
        <v>0</v>
      </c>
    </row>
    <row r="4068">
      <c r="A4068" t="n">
        <v>201706</v>
      </c>
      <c r="B4068" t="n">
        <v>44</v>
      </c>
      <c r="C4068" t="inlineStr">
        <is>
          <t>POS</t>
        </is>
      </c>
      <c r="D4068" t="inlineStr">
        <is>
          <t>Mỹ</t>
        </is>
      </c>
      <c r="E4068" t="inlineStr">
        <is>
          <t>Âm thanh</t>
        </is>
      </c>
      <c r="F4068" t="n">
        <v>868.62</v>
      </c>
      <c r="G4068" t="n">
        <v>0</v>
      </c>
    </row>
    <row r="4069">
      <c r="A4069" t="n">
        <v>201706</v>
      </c>
      <c r="B4069" t="n">
        <v>44</v>
      </c>
      <c r="C4069" t="inlineStr">
        <is>
          <t>POS</t>
        </is>
      </c>
      <c r="D4069" t="inlineStr">
        <is>
          <t>Mỹ</t>
        </is>
      </c>
      <c r="E4069" t="inlineStr">
        <is>
          <t>Điện thoại</t>
        </is>
      </c>
      <c r="F4069" t="n">
        <v>3369</v>
      </c>
      <c r="G4069" t="n">
        <v>0</v>
      </c>
    </row>
    <row r="4070">
      <c r="A4070" t="n">
        <v>201706</v>
      </c>
      <c r="B4070" t="n">
        <v>44</v>
      </c>
      <c r="C4070" t="inlineStr">
        <is>
          <t>POS</t>
        </is>
      </c>
      <c r="D4070" t="inlineStr">
        <is>
          <t>Mỹ</t>
        </is>
      </c>
      <c r="E4070" t="inlineStr">
        <is>
          <t>Máy tính</t>
        </is>
      </c>
      <c r="F4070" t="n">
        <v>4695.5</v>
      </c>
      <c r="G4070" t="n">
        <v>598</v>
      </c>
    </row>
    <row r="4071">
      <c r="A4071" t="n">
        <v>201706</v>
      </c>
      <c r="B4071" t="n">
        <v>44</v>
      </c>
      <c r="C4071" t="inlineStr">
        <is>
          <t>POS</t>
        </is>
      </c>
      <c r="D4071" t="inlineStr">
        <is>
          <t>Mỹ</t>
        </is>
      </c>
      <c r="E4071" t="inlineStr">
        <is>
          <t>Game &amp; Đồ chơi</t>
        </is>
      </c>
      <c r="F4071" t="n">
        <v>50.54</v>
      </c>
      <c r="G4071" t="n">
        <v>0</v>
      </c>
    </row>
    <row r="4072">
      <c r="A4072" t="n">
        <v>201706</v>
      </c>
      <c r="B4072" t="n">
        <v>44</v>
      </c>
      <c r="C4072" t="inlineStr">
        <is>
          <t>POS</t>
        </is>
      </c>
      <c r="D4072" t="inlineStr">
        <is>
          <t>Mỹ</t>
        </is>
      </c>
      <c r="E4072" t="inlineStr">
        <is>
          <t>Gia dụng</t>
        </is>
      </c>
      <c r="F4072" t="n">
        <v>20487.97</v>
      </c>
      <c r="G4072" t="n">
        <v>0</v>
      </c>
    </row>
    <row r="4073">
      <c r="A4073" t="n">
        <v>201706</v>
      </c>
      <c r="B4073" t="n">
        <v>44</v>
      </c>
      <c r="C4073" t="inlineStr">
        <is>
          <t>POS</t>
        </is>
      </c>
      <c r="D4073" t="inlineStr">
        <is>
          <t>Mỹ</t>
        </is>
      </c>
      <c r="E4073" t="inlineStr">
        <is>
          <t>Nhạc, phim, sách nói</t>
        </is>
      </c>
      <c r="F4073" t="n">
        <v>272.65</v>
      </c>
      <c r="G4073" t="n">
        <v>0</v>
      </c>
    </row>
    <row r="4074">
      <c r="A4074" t="n">
        <v>201706</v>
      </c>
      <c r="B4074" t="n">
        <v>44</v>
      </c>
      <c r="C4074" t="inlineStr">
        <is>
          <t>POS</t>
        </is>
      </c>
      <c r="D4074" t="inlineStr">
        <is>
          <t>Mỹ</t>
        </is>
      </c>
      <c r="E4074" t="inlineStr">
        <is>
          <t>TV &amp; Video</t>
        </is>
      </c>
      <c r="F4074" t="n">
        <v>380.7</v>
      </c>
      <c r="G4074" t="n">
        <v>0</v>
      </c>
    </row>
    <row r="4075">
      <c r="A4075" t="n">
        <v>201706</v>
      </c>
      <c r="B4075" t="n">
        <v>45</v>
      </c>
      <c r="C4075" t="inlineStr">
        <is>
          <t>POS</t>
        </is>
      </c>
      <c r="D4075" t="inlineStr">
        <is>
          <t>Mỹ</t>
        </is>
      </c>
      <c r="E4075" t="inlineStr">
        <is>
          <t>Âm thanh</t>
        </is>
      </c>
      <c r="F4075" t="n">
        <v>1409.94</v>
      </c>
      <c r="G4075" t="n">
        <v>0</v>
      </c>
    </row>
    <row r="4076">
      <c r="A4076" t="n">
        <v>201706</v>
      </c>
      <c r="B4076" t="n">
        <v>45</v>
      </c>
      <c r="C4076" t="inlineStr">
        <is>
          <t>POS</t>
        </is>
      </c>
      <c r="D4076" t="inlineStr">
        <is>
          <t>Mỹ</t>
        </is>
      </c>
      <c r="E4076" t="inlineStr">
        <is>
          <t>Máy ảnh</t>
        </is>
      </c>
      <c r="F4076" t="n">
        <v>2980</v>
      </c>
      <c r="G4076" t="n">
        <v>0</v>
      </c>
    </row>
    <row r="4077">
      <c r="A4077" t="n">
        <v>201706</v>
      </c>
      <c r="B4077" t="n">
        <v>45</v>
      </c>
      <c r="C4077" t="inlineStr">
        <is>
          <t>POS</t>
        </is>
      </c>
      <c r="D4077" t="inlineStr">
        <is>
          <t>Mỹ</t>
        </is>
      </c>
      <c r="E4077" t="inlineStr">
        <is>
          <t>Điện thoại</t>
        </is>
      </c>
      <c r="F4077" t="n">
        <v>1156</v>
      </c>
      <c r="G4077" t="n">
        <v>0</v>
      </c>
    </row>
    <row r="4078">
      <c r="A4078" t="n">
        <v>201706</v>
      </c>
      <c r="B4078" t="n">
        <v>45</v>
      </c>
      <c r="C4078" t="inlineStr">
        <is>
          <t>POS</t>
        </is>
      </c>
      <c r="D4078" t="inlineStr">
        <is>
          <t>Mỹ</t>
        </is>
      </c>
      <c r="E4078" t="inlineStr">
        <is>
          <t>Máy tính</t>
        </is>
      </c>
      <c r="F4078" t="n">
        <v>14403.1</v>
      </c>
      <c r="G4078" t="n">
        <v>0</v>
      </c>
    </row>
    <row r="4079">
      <c r="A4079" t="n">
        <v>201706</v>
      </c>
      <c r="B4079" t="n">
        <v>45</v>
      </c>
      <c r="C4079" t="inlineStr">
        <is>
          <t>POS</t>
        </is>
      </c>
      <c r="D4079" t="inlineStr">
        <is>
          <t>Mỹ</t>
        </is>
      </c>
      <c r="E4079" t="inlineStr">
        <is>
          <t>Game &amp; Đồ chơi</t>
        </is>
      </c>
      <c r="F4079" t="n">
        <v>56</v>
      </c>
      <c r="G4079" t="n">
        <v>0</v>
      </c>
    </row>
    <row r="4080">
      <c r="A4080" t="n">
        <v>201706</v>
      </c>
      <c r="B4080" t="n">
        <v>45</v>
      </c>
      <c r="C4080" t="inlineStr">
        <is>
          <t>POS</t>
        </is>
      </c>
      <c r="D4080" t="inlineStr">
        <is>
          <t>Mỹ</t>
        </is>
      </c>
      <c r="E4080" t="inlineStr">
        <is>
          <t>Gia dụng</t>
        </is>
      </c>
      <c r="F4080" t="n">
        <v>1755</v>
      </c>
      <c r="G4080" t="n">
        <v>0</v>
      </c>
    </row>
    <row r="4081">
      <c r="A4081" t="n">
        <v>201706</v>
      </c>
      <c r="B4081" t="n">
        <v>45</v>
      </c>
      <c r="C4081" t="inlineStr">
        <is>
          <t>POS</t>
        </is>
      </c>
      <c r="D4081" t="inlineStr">
        <is>
          <t>Mỹ</t>
        </is>
      </c>
      <c r="E4081" t="inlineStr">
        <is>
          <t>Nhạc, phim, sách nói</t>
        </is>
      </c>
      <c r="F4081" t="n">
        <v>289.99</v>
      </c>
      <c r="G4081" t="n">
        <v>0</v>
      </c>
    </row>
    <row r="4082">
      <c r="A4082" t="n">
        <v>201706</v>
      </c>
      <c r="B4082" t="n">
        <v>45</v>
      </c>
      <c r="C4082" t="inlineStr">
        <is>
          <t>POS</t>
        </is>
      </c>
      <c r="D4082" t="inlineStr">
        <is>
          <t>Mỹ</t>
        </is>
      </c>
      <c r="E4082" t="inlineStr">
        <is>
          <t>TV &amp; Video</t>
        </is>
      </c>
      <c r="F4082" t="n">
        <v>899.97</v>
      </c>
      <c r="G4082" t="n">
        <v>0</v>
      </c>
    </row>
    <row r="4083">
      <c r="A4083" t="n">
        <v>201706</v>
      </c>
      <c r="B4083" t="n">
        <v>47</v>
      </c>
      <c r="C4083" t="inlineStr">
        <is>
          <t>POS</t>
        </is>
      </c>
      <c r="D4083" t="inlineStr">
        <is>
          <t>Mỹ</t>
        </is>
      </c>
      <c r="E4083" t="inlineStr">
        <is>
          <t>Điện thoại</t>
        </is>
      </c>
      <c r="F4083" t="n">
        <v>65.98</v>
      </c>
      <c r="G4083" t="n">
        <v>0</v>
      </c>
    </row>
    <row r="4084">
      <c r="A4084" t="n">
        <v>201706</v>
      </c>
      <c r="B4084" t="n">
        <v>47</v>
      </c>
      <c r="C4084" t="inlineStr">
        <is>
          <t>POS</t>
        </is>
      </c>
      <c r="D4084" t="inlineStr">
        <is>
          <t>Mỹ</t>
        </is>
      </c>
      <c r="E4084" t="inlineStr">
        <is>
          <t>Máy tính</t>
        </is>
      </c>
      <c r="F4084" t="n">
        <v>699</v>
      </c>
      <c r="G4084" t="n">
        <v>0</v>
      </c>
    </row>
    <row r="4085">
      <c r="A4085" t="n">
        <v>201706</v>
      </c>
      <c r="B4085" t="n">
        <v>47</v>
      </c>
      <c r="C4085" t="inlineStr">
        <is>
          <t>POS</t>
        </is>
      </c>
      <c r="D4085" t="inlineStr">
        <is>
          <t>Mỹ</t>
        </is>
      </c>
      <c r="E4085" t="inlineStr">
        <is>
          <t>Gia dụng</t>
        </is>
      </c>
      <c r="F4085" t="n">
        <v>4458.96</v>
      </c>
      <c r="G4085" t="n">
        <v>0</v>
      </c>
    </row>
    <row r="4086">
      <c r="A4086" t="n">
        <v>201706</v>
      </c>
      <c r="B4086" t="n">
        <v>47</v>
      </c>
      <c r="C4086" t="inlineStr">
        <is>
          <t>POS</t>
        </is>
      </c>
      <c r="D4086" t="inlineStr">
        <is>
          <t>Mỹ</t>
        </is>
      </c>
      <c r="E4086" t="inlineStr">
        <is>
          <t>Nhạc, phim, sách nói</t>
        </is>
      </c>
      <c r="F4086" t="n">
        <v>237.97</v>
      </c>
      <c r="G4086" t="n">
        <v>0</v>
      </c>
    </row>
    <row r="4087">
      <c r="A4087" t="n">
        <v>201706</v>
      </c>
      <c r="B4087" t="n">
        <v>47</v>
      </c>
      <c r="C4087" t="inlineStr">
        <is>
          <t>POS</t>
        </is>
      </c>
      <c r="D4087" t="inlineStr">
        <is>
          <t>Mỹ</t>
        </is>
      </c>
      <c r="E4087" t="inlineStr">
        <is>
          <t>TV &amp; Video</t>
        </is>
      </c>
      <c r="F4087" t="n">
        <v>129</v>
      </c>
      <c r="G4087" t="n">
        <v>0</v>
      </c>
    </row>
    <row r="4088">
      <c r="A4088" t="n">
        <v>201706</v>
      </c>
      <c r="B4088" t="n">
        <v>48</v>
      </c>
      <c r="C4088" t="inlineStr">
        <is>
          <t>POS</t>
        </is>
      </c>
      <c r="D4088" t="inlineStr">
        <is>
          <t>Mỹ</t>
        </is>
      </c>
      <c r="E4088" t="inlineStr">
        <is>
          <t>Âm thanh</t>
        </is>
      </c>
      <c r="F4088" t="n">
        <v>427.7</v>
      </c>
      <c r="G4088" t="n">
        <v>0</v>
      </c>
    </row>
    <row r="4089">
      <c r="A4089" t="n">
        <v>201706</v>
      </c>
      <c r="B4089" t="n">
        <v>48</v>
      </c>
      <c r="C4089" t="inlineStr">
        <is>
          <t>POS</t>
        </is>
      </c>
      <c r="D4089" t="inlineStr">
        <is>
          <t>Mỹ</t>
        </is>
      </c>
      <c r="E4089" t="inlineStr">
        <is>
          <t>Máy ảnh</t>
        </is>
      </c>
      <c r="F4089" t="n">
        <v>2687.8</v>
      </c>
      <c r="G4089" t="n">
        <v>0</v>
      </c>
    </row>
    <row r="4090">
      <c r="A4090" t="n">
        <v>201706</v>
      </c>
      <c r="B4090" t="n">
        <v>48</v>
      </c>
      <c r="C4090" t="inlineStr">
        <is>
          <t>POS</t>
        </is>
      </c>
      <c r="D4090" t="inlineStr">
        <is>
          <t>Mỹ</t>
        </is>
      </c>
      <c r="E4090" t="inlineStr">
        <is>
          <t>Điện thoại</t>
        </is>
      </c>
      <c r="F4090" t="n">
        <v>1253.97</v>
      </c>
      <c r="G4090" t="n">
        <v>0</v>
      </c>
    </row>
    <row r="4091">
      <c r="A4091" t="n">
        <v>201706</v>
      </c>
      <c r="B4091" t="n">
        <v>48</v>
      </c>
      <c r="C4091" t="inlineStr">
        <is>
          <t>POS</t>
        </is>
      </c>
      <c r="D4091" t="inlineStr">
        <is>
          <t>Mỹ</t>
        </is>
      </c>
      <c r="E4091" t="inlineStr">
        <is>
          <t>Máy tính</t>
        </is>
      </c>
      <c r="F4091" t="n">
        <v>5365.25</v>
      </c>
      <c r="G4091" t="n">
        <v>0</v>
      </c>
    </row>
    <row r="4092">
      <c r="A4092" t="n">
        <v>201706</v>
      </c>
      <c r="B4092" t="n">
        <v>48</v>
      </c>
      <c r="C4092" t="inlineStr">
        <is>
          <t>POS</t>
        </is>
      </c>
      <c r="D4092" t="inlineStr">
        <is>
          <t>Mỹ</t>
        </is>
      </c>
      <c r="E4092" t="inlineStr">
        <is>
          <t>Game &amp; Đồ chơi</t>
        </is>
      </c>
      <c r="F4092" t="n">
        <v>6.99</v>
      </c>
      <c r="G4092" t="n">
        <v>0</v>
      </c>
    </row>
    <row r="4093">
      <c r="A4093" t="n">
        <v>201706</v>
      </c>
      <c r="B4093" t="n">
        <v>48</v>
      </c>
      <c r="C4093" t="inlineStr">
        <is>
          <t>POS</t>
        </is>
      </c>
      <c r="D4093" t="inlineStr">
        <is>
          <t>Mỹ</t>
        </is>
      </c>
      <c r="E4093" t="inlineStr">
        <is>
          <t>Gia dụng</t>
        </is>
      </c>
      <c r="F4093" t="n">
        <v>4599.88</v>
      </c>
      <c r="G4093" t="n">
        <v>0</v>
      </c>
    </row>
    <row r="4094">
      <c r="A4094" t="n">
        <v>201706</v>
      </c>
      <c r="B4094" t="n">
        <v>48</v>
      </c>
      <c r="C4094" t="inlineStr">
        <is>
          <t>POS</t>
        </is>
      </c>
      <c r="D4094" t="inlineStr">
        <is>
          <t>Mỹ</t>
        </is>
      </c>
      <c r="E4094" t="inlineStr">
        <is>
          <t>Nhạc, phim, sách nói</t>
        </is>
      </c>
      <c r="F4094" t="n">
        <v>1357.92</v>
      </c>
      <c r="G4094" t="n">
        <v>299.95</v>
      </c>
    </row>
    <row r="4095">
      <c r="A4095" t="n">
        <v>201706</v>
      </c>
      <c r="B4095" t="n">
        <v>50</v>
      </c>
      <c r="C4095" t="inlineStr">
        <is>
          <t>POS</t>
        </is>
      </c>
      <c r="D4095" t="inlineStr">
        <is>
          <t>Mỹ</t>
        </is>
      </c>
      <c r="E4095" t="inlineStr">
        <is>
          <t>Âm thanh</t>
        </is>
      </c>
      <c r="F4095" t="n">
        <v>2275.14</v>
      </c>
      <c r="G4095" t="n">
        <v>0</v>
      </c>
    </row>
    <row r="4096">
      <c r="A4096" t="n">
        <v>201706</v>
      </c>
      <c r="B4096" t="n">
        <v>50</v>
      </c>
      <c r="C4096" t="inlineStr">
        <is>
          <t>POS</t>
        </is>
      </c>
      <c r="D4096" t="inlineStr">
        <is>
          <t>Mỹ</t>
        </is>
      </c>
      <c r="E4096" t="inlineStr">
        <is>
          <t>Máy ảnh</t>
        </is>
      </c>
      <c r="F4096" t="n">
        <v>2000</v>
      </c>
      <c r="G4096" t="n">
        <v>0</v>
      </c>
    </row>
    <row r="4097">
      <c r="A4097" t="n">
        <v>201706</v>
      </c>
      <c r="B4097" t="n">
        <v>50</v>
      </c>
      <c r="C4097" t="inlineStr">
        <is>
          <t>POS</t>
        </is>
      </c>
      <c r="D4097" t="inlineStr">
        <is>
          <t>Mỹ</t>
        </is>
      </c>
      <c r="E4097" t="inlineStr">
        <is>
          <t>Điện thoại</t>
        </is>
      </c>
      <c r="F4097" t="n">
        <v>258</v>
      </c>
      <c r="G4097" t="n">
        <v>0</v>
      </c>
    </row>
    <row r="4098">
      <c r="A4098" t="n">
        <v>201706</v>
      </c>
      <c r="B4098" t="n">
        <v>50</v>
      </c>
      <c r="C4098" t="inlineStr">
        <is>
          <t>POS</t>
        </is>
      </c>
      <c r="D4098" t="inlineStr">
        <is>
          <t>Mỹ</t>
        </is>
      </c>
      <c r="E4098" t="inlineStr">
        <is>
          <t>Máy tính</t>
        </is>
      </c>
      <c r="F4098" t="n">
        <v>6506.35</v>
      </c>
      <c r="G4098" t="n">
        <v>0</v>
      </c>
    </row>
    <row r="4099">
      <c r="A4099" t="n">
        <v>201706</v>
      </c>
      <c r="B4099" t="n">
        <v>50</v>
      </c>
      <c r="C4099" t="inlineStr">
        <is>
          <t>POS</t>
        </is>
      </c>
      <c r="D4099" t="inlineStr">
        <is>
          <t>Mỹ</t>
        </is>
      </c>
      <c r="E4099" t="inlineStr">
        <is>
          <t>Game &amp; Đồ chơi</t>
        </is>
      </c>
      <c r="F4099" t="n">
        <v>430</v>
      </c>
      <c r="G4099" t="n">
        <v>0</v>
      </c>
    </row>
    <row r="4100">
      <c r="A4100" t="n">
        <v>201706</v>
      </c>
      <c r="B4100" t="n">
        <v>50</v>
      </c>
      <c r="C4100" t="inlineStr">
        <is>
          <t>POS</t>
        </is>
      </c>
      <c r="D4100" t="inlineStr">
        <is>
          <t>Mỹ</t>
        </is>
      </c>
      <c r="E4100" t="inlineStr">
        <is>
          <t>Gia dụng</t>
        </is>
      </c>
      <c r="F4100" t="n">
        <v>2289.5</v>
      </c>
      <c r="G4100" t="n">
        <v>0</v>
      </c>
    </row>
    <row r="4101">
      <c r="A4101" t="n">
        <v>201706</v>
      </c>
      <c r="B4101" t="n">
        <v>50</v>
      </c>
      <c r="C4101" t="inlineStr">
        <is>
          <t>POS</t>
        </is>
      </c>
      <c r="D4101" t="inlineStr">
        <is>
          <t>Mỹ</t>
        </is>
      </c>
      <c r="E4101" t="inlineStr">
        <is>
          <t>Nhạc, phim, sách nói</t>
        </is>
      </c>
      <c r="F4101" t="n">
        <v>115.76</v>
      </c>
      <c r="G4101" t="n">
        <v>0</v>
      </c>
    </row>
    <row r="4102">
      <c r="A4102" t="n">
        <v>201706</v>
      </c>
      <c r="B4102" t="n">
        <v>50</v>
      </c>
      <c r="C4102" t="inlineStr">
        <is>
          <t>POS</t>
        </is>
      </c>
      <c r="D4102" t="inlineStr">
        <is>
          <t>Mỹ</t>
        </is>
      </c>
      <c r="E4102" t="inlineStr">
        <is>
          <t>TV &amp; Video</t>
        </is>
      </c>
      <c r="F4102" t="n">
        <v>129</v>
      </c>
      <c r="G4102" t="n">
        <v>0</v>
      </c>
    </row>
    <row r="4103">
      <c r="A4103" t="n">
        <v>201706</v>
      </c>
      <c r="B4103" t="n">
        <v>51</v>
      </c>
      <c r="C4103" t="inlineStr">
        <is>
          <t>POS</t>
        </is>
      </c>
      <c r="D4103" t="inlineStr">
        <is>
          <t>Mỹ</t>
        </is>
      </c>
      <c r="E4103" t="inlineStr">
        <is>
          <t>Âm thanh</t>
        </is>
      </c>
      <c r="F4103" t="n">
        <v>655.98</v>
      </c>
      <c r="G4103" t="n">
        <v>0</v>
      </c>
    </row>
    <row r="4104">
      <c r="A4104" t="n">
        <v>201706</v>
      </c>
      <c r="B4104" t="n">
        <v>51</v>
      </c>
      <c r="C4104" t="inlineStr">
        <is>
          <t>POS</t>
        </is>
      </c>
      <c r="D4104" t="inlineStr">
        <is>
          <t>Mỹ</t>
        </is>
      </c>
      <c r="E4104" t="inlineStr">
        <is>
          <t>Điện thoại</t>
        </is>
      </c>
      <c r="F4104" t="n">
        <v>1475.99</v>
      </c>
      <c r="G4104" t="n">
        <v>268</v>
      </c>
    </row>
    <row r="4105">
      <c r="A4105" t="n">
        <v>201706</v>
      </c>
      <c r="B4105" t="n">
        <v>51</v>
      </c>
      <c r="C4105" t="inlineStr">
        <is>
          <t>POS</t>
        </is>
      </c>
      <c r="D4105" t="inlineStr">
        <is>
          <t>Mỹ</t>
        </is>
      </c>
      <c r="E4105" t="inlineStr">
        <is>
          <t>Máy tính</t>
        </is>
      </c>
      <c r="F4105" t="n">
        <v>1495.25</v>
      </c>
      <c r="G4105" t="n">
        <v>15.5</v>
      </c>
    </row>
    <row r="4106">
      <c r="A4106" t="n">
        <v>201706</v>
      </c>
      <c r="B4106" t="n">
        <v>51</v>
      </c>
      <c r="C4106" t="inlineStr">
        <is>
          <t>POS</t>
        </is>
      </c>
      <c r="D4106" t="inlineStr">
        <is>
          <t>Mỹ</t>
        </is>
      </c>
      <c r="E4106" t="inlineStr">
        <is>
          <t>Game &amp; Đồ chơi</t>
        </is>
      </c>
      <c r="F4106" t="n">
        <v>13.98</v>
      </c>
      <c r="G4106" t="n">
        <v>0</v>
      </c>
    </row>
    <row r="4107">
      <c r="A4107" t="n">
        <v>201706</v>
      </c>
      <c r="B4107" t="n">
        <v>51</v>
      </c>
      <c r="C4107" t="inlineStr">
        <is>
          <t>POS</t>
        </is>
      </c>
      <c r="D4107" t="inlineStr">
        <is>
          <t>Mỹ</t>
        </is>
      </c>
      <c r="E4107" t="inlineStr">
        <is>
          <t>Gia dụng</t>
        </is>
      </c>
      <c r="F4107" t="n">
        <v>2139.89</v>
      </c>
      <c r="G4107" t="n">
        <v>0</v>
      </c>
    </row>
    <row r="4108">
      <c r="A4108" t="n">
        <v>201706</v>
      </c>
      <c r="B4108" t="n">
        <v>51</v>
      </c>
      <c r="C4108" t="inlineStr">
        <is>
          <t>POS</t>
        </is>
      </c>
      <c r="D4108" t="inlineStr">
        <is>
          <t>Mỹ</t>
        </is>
      </c>
      <c r="E4108" t="inlineStr">
        <is>
          <t>Nhạc, phim, sách nói</t>
        </is>
      </c>
      <c r="F4108" t="n">
        <v>2112.49</v>
      </c>
      <c r="G4108" t="n">
        <v>13.89</v>
      </c>
    </row>
    <row r="4109">
      <c r="A4109" t="n">
        <v>201706</v>
      </c>
      <c r="B4109" t="n">
        <v>53</v>
      </c>
      <c r="C4109" t="inlineStr">
        <is>
          <t>POS</t>
        </is>
      </c>
      <c r="D4109" t="inlineStr">
        <is>
          <t>Mỹ</t>
        </is>
      </c>
      <c r="E4109" t="inlineStr">
        <is>
          <t>Âm thanh</t>
        </is>
      </c>
      <c r="F4109" t="n">
        <v>1123.55</v>
      </c>
      <c r="G4109" t="n">
        <v>0</v>
      </c>
    </row>
    <row r="4110">
      <c r="A4110" t="n">
        <v>201706</v>
      </c>
      <c r="B4110" t="n">
        <v>53</v>
      </c>
      <c r="C4110" t="inlineStr">
        <is>
          <t>POS</t>
        </is>
      </c>
      <c r="D4110" t="inlineStr">
        <is>
          <t>Mỹ</t>
        </is>
      </c>
      <c r="E4110" t="inlineStr">
        <is>
          <t>Máy ảnh</t>
        </is>
      </c>
      <c r="F4110" t="n">
        <v>158</v>
      </c>
      <c r="G4110" t="n">
        <v>0</v>
      </c>
    </row>
    <row r="4111">
      <c r="A4111" t="n">
        <v>201706</v>
      </c>
      <c r="B4111" t="n">
        <v>53</v>
      </c>
      <c r="C4111" t="inlineStr">
        <is>
          <t>POS</t>
        </is>
      </c>
      <c r="D4111" t="inlineStr">
        <is>
          <t>Mỹ</t>
        </is>
      </c>
      <c r="E4111" t="inlineStr">
        <is>
          <t>Máy tính</t>
        </is>
      </c>
      <c r="F4111" t="n">
        <v>269.9</v>
      </c>
      <c r="G4111" t="n">
        <v>0</v>
      </c>
    </row>
    <row r="4112">
      <c r="A4112" t="n">
        <v>201706</v>
      </c>
      <c r="B4112" t="n">
        <v>53</v>
      </c>
      <c r="C4112" t="inlineStr">
        <is>
          <t>POS</t>
        </is>
      </c>
      <c r="D4112" t="inlineStr">
        <is>
          <t>Mỹ</t>
        </is>
      </c>
      <c r="E4112" t="inlineStr">
        <is>
          <t>Gia dụng</t>
        </is>
      </c>
      <c r="F4112" t="n">
        <v>1004.29</v>
      </c>
      <c r="G4112" t="n">
        <v>0</v>
      </c>
    </row>
    <row r="4113">
      <c r="A4113" t="n">
        <v>201706</v>
      </c>
      <c r="B4113" t="n">
        <v>53</v>
      </c>
      <c r="C4113" t="inlineStr">
        <is>
          <t>POS</t>
        </is>
      </c>
      <c r="D4113" t="inlineStr">
        <is>
          <t>Mỹ</t>
        </is>
      </c>
      <c r="E4113" t="inlineStr">
        <is>
          <t>TV &amp; Video</t>
        </is>
      </c>
      <c r="F4113" t="n">
        <v>3360</v>
      </c>
      <c r="G4113" t="n">
        <v>0</v>
      </c>
    </row>
    <row r="4114">
      <c r="A4114" t="n">
        <v>201706</v>
      </c>
      <c r="B4114" t="n">
        <v>54</v>
      </c>
      <c r="C4114" t="inlineStr">
        <is>
          <t>POS</t>
        </is>
      </c>
      <c r="D4114" t="inlineStr">
        <is>
          <t>Mỹ</t>
        </is>
      </c>
      <c r="E4114" t="inlineStr">
        <is>
          <t>Âm thanh</t>
        </is>
      </c>
      <c r="F4114" t="n">
        <v>2039.64</v>
      </c>
      <c r="G4114" t="n">
        <v>0</v>
      </c>
    </row>
    <row r="4115">
      <c r="A4115" t="n">
        <v>201706</v>
      </c>
      <c r="B4115" t="n">
        <v>54</v>
      </c>
      <c r="C4115" t="inlineStr">
        <is>
          <t>POS</t>
        </is>
      </c>
      <c r="D4115" t="inlineStr">
        <is>
          <t>Mỹ</t>
        </is>
      </c>
      <c r="E4115" t="inlineStr">
        <is>
          <t>Điện thoại</t>
        </is>
      </c>
      <c r="F4115" t="n">
        <v>545.14</v>
      </c>
      <c r="G4115" t="n">
        <v>0</v>
      </c>
    </row>
    <row r="4116">
      <c r="A4116" t="n">
        <v>201706</v>
      </c>
      <c r="B4116" t="n">
        <v>54</v>
      </c>
      <c r="C4116" t="inlineStr">
        <is>
          <t>POS</t>
        </is>
      </c>
      <c r="D4116" t="inlineStr">
        <is>
          <t>Mỹ</t>
        </is>
      </c>
      <c r="E4116" t="inlineStr">
        <is>
          <t>Máy tính</t>
        </is>
      </c>
      <c r="F4116" t="n">
        <v>14725.95</v>
      </c>
      <c r="G4116" t="n">
        <v>0</v>
      </c>
    </row>
    <row r="4117">
      <c r="A4117" t="n">
        <v>201706</v>
      </c>
      <c r="B4117" t="n">
        <v>54</v>
      </c>
      <c r="C4117" t="inlineStr">
        <is>
          <t>POS</t>
        </is>
      </c>
      <c r="D4117" t="inlineStr">
        <is>
          <t>Mỹ</t>
        </is>
      </c>
      <c r="E4117" t="inlineStr">
        <is>
          <t>Game &amp; Đồ chơi</t>
        </is>
      </c>
      <c r="F4117" t="n">
        <v>5.39</v>
      </c>
      <c r="G4117" t="n">
        <v>0</v>
      </c>
    </row>
    <row r="4118">
      <c r="A4118" t="n">
        <v>201706</v>
      </c>
      <c r="B4118" t="n">
        <v>54</v>
      </c>
      <c r="C4118" t="inlineStr">
        <is>
          <t>POS</t>
        </is>
      </c>
      <c r="D4118" t="inlineStr">
        <is>
          <t>Mỹ</t>
        </is>
      </c>
      <c r="E4118" t="inlineStr">
        <is>
          <t>Gia dụng</t>
        </is>
      </c>
      <c r="F4118" t="n">
        <v>745.99</v>
      </c>
      <c r="G4118" t="n">
        <v>0</v>
      </c>
    </row>
    <row r="4119">
      <c r="A4119" t="n">
        <v>201706</v>
      </c>
      <c r="B4119" t="n">
        <v>54</v>
      </c>
      <c r="C4119" t="inlineStr">
        <is>
          <t>POS</t>
        </is>
      </c>
      <c r="D4119" t="inlineStr">
        <is>
          <t>Mỹ</t>
        </is>
      </c>
      <c r="E4119" t="inlineStr">
        <is>
          <t>Nhạc, phim, sách nói</t>
        </is>
      </c>
      <c r="F4119" t="n">
        <v>2500.27</v>
      </c>
      <c r="G4119" t="n">
        <v>779.97</v>
      </c>
    </row>
    <row r="4120">
      <c r="A4120" t="n">
        <v>201706</v>
      </c>
      <c r="B4120" t="n">
        <v>55</v>
      </c>
      <c r="C4120" t="inlineStr">
        <is>
          <t>POS</t>
        </is>
      </c>
      <c r="D4120" t="inlineStr">
        <is>
          <t>Mỹ</t>
        </is>
      </c>
      <c r="E4120" t="inlineStr">
        <is>
          <t>Âm thanh</t>
        </is>
      </c>
      <c r="F4120" t="n">
        <v>1708.85</v>
      </c>
      <c r="G4120" t="n">
        <v>0</v>
      </c>
    </row>
    <row r="4121">
      <c r="A4121" t="n">
        <v>201706</v>
      </c>
      <c r="B4121" t="n">
        <v>55</v>
      </c>
      <c r="C4121" t="inlineStr">
        <is>
          <t>POS</t>
        </is>
      </c>
      <c r="D4121" t="inlineStr">
        <is>
          <t>Mỹ</t>
        </is>
      </c>
      <c r="E4121" t="inlineStr">
        <is>
          <t>Điện thoại</t>
        </is>
      </c>
      <c r="F4121" t="n">
        <v>218.94</v>
      </c>
      <c r="G4121" t="n">
        <v>0</v>
      </c>
    </row>
    <row r="4122">
      <c r="A4122" t="n">
        <v>201706</v>
      </c>
      <c r="B4122" t="n">
        <v>55</v>
      </c>
      <c r="C4122" t="inlineStr">
        <is>
          <t>POS</t>
        </is>
      </c>
      <c r="D4122" t="inlineStr">
        <is>
          <t>Mỹ</t>
        </is>
      </c>
      <c r="E4122" t="inlineStr">
        <is>
          <t>Máy tính</t>
        </is>
      </c>
      <c r="F4122" t="n">
        <v>7481</v>
      </c>
      <c r="G4122" t="n">
        <v>0</v>
      </c>
    </row>
    <row r="4123">
      <c r="A4123" t="n">
        <v>201706</v>
      </c>
      <c r="B4123" t="n">
        <v>55</v>
      </c>
      <c r="C4123" t="inlineStr">
        <is>
          <t>POS</t>
        </is>
      </c>
      <c r="D4123" t="inlineStr">
        <is>
          <t>Mỹ</t>
        </is>
      </c>
      <c r="E4123" t="inlineStr">
        <is>
          <t>Gia dụng</t>
        </is>
      </c>
      <c r="F4123" t="n">
        <v>28161.97</v>
      </c>
      <c r="G4123" t="n">
        <v>0</v>
      </c>
    </row>
    <row r="4124">
      <c r="A4124" t="n">
        <v>201706</v>
      </c>
      <c r="B4124" t="n">
        <v>55</v>
      </c>
      <c r="C4124" t="inlineStr">
        <is>
          <t>POS</t>
        </is>
      </c>
      <c r="D4124" t="inlineStr">
        <is>
          <t>Mỹ</t>
        </is>
      </c>
      <c r="E4124" t="inlineStr">
        <is>
          <t>Nhạc, phim, sách nói</t>
        </is>
      </c>
      <c r="F4124" t="n">
        <v>779.97</v>
      </c>
      <c r="G4124" t="n">
        <v>0</v>
      </c>
    </row>
    <row r="4125">
      <c r="A4125" t="n">
        <v>201706</v>
      </c>
      <c r="B4125" t="n">
        <v>55</v>
      </c>
      <c r="C4125" t="inlineStr">
        <is>
          <t>POS</t>
        </is>
      </c>
      <c r="D4125" t="inlineStr">
        <is>
          <t>Mỹ</t>
        </is>
      </c>
      <c r="E4125" t="inlineStr">
        <is>
          <t>TV &amp; Video</t>
        </is>
      </c>
      <c r="F4125" t="n">
        <v>238</v>
      </c>
      <c r="G4125" t="n">
        <v>0</v>
      </c>
    </row>
    <row r="4126">
      <c r="A4126" t="n">
        <v>201706</v>
      </c>
      <c r="B4126" t="n">
        <v>56</v>
      </c>
      <c r="C4126" t="inlineStr">
        <is>
          <t>POS</t>
        </is>
      </c>
      <c r="D4126" t="inlineStr">
        <is>
          <t>Mỹ</t>
        </is>
      </c>
      <c r="E4126" t="inlineStr">
        <is>
          <t>Âm thanh</t>
        </is>
      </c>
      <c r="F4126" t="n">
        <v>468.18</v>
      </c>
      <c r="G4126" t="n">
        <v>0</v>
      </c>
    </row>
    <row r="4127">
      <c r="A4127" t="n">
        <v>201706</v>
      </c>
      <c r="B4127" t="n">
        <v>56</v>
      </c>
      <c r="C4127" t="inlineStr">
        <is>
          <t>POS</t>
        </is>
      </c>
      <c r="D4127" t="inlineStr">
        <is>
          <t>Mỹ</t>
        </is>
      </c>
      <c r="E4127" t="inlineStr">
        <is>
          <t>Máy ảnh</t>
        </is>
      </c>
      <c r="F4127" t="n">
        <v>1316</v>
      </c>
      <c r="G4127" t="n">
        <v>0</v>
      </c>
    </row>
    <row r="4128">
      <c r="A4128" t="n">
        <v>201706</v>
      </c>
      <c r="B4128" t="n">
        <v>56</v>
      </c>
      <c r="C4128" t="inlineStr">
        <is>
          <t>POS</t>
        </is>
      </c>
      <c r="D4128" t="inlineStr">
        <is>
          <t>Mỹ</t>
        </is>
      </c>
      <c r="E4128" t="inlineStr">
        <is>
          <t>Điện thoại</t>
        </is>
      </c>
      <c r="F4128" t="n">
        <v>1628</v>
      </c>
      <c r="G4128" t="n">
        <v>0</v>
      </c>
    </row>
    <row r="4129">
      <c r="A4129" t="n">
        <v>201706</v>
      </c>
      <c r="B4129" t="n">
        <v>56</v>
      </c>
      <c r="C4129" t="inlineStr">
        <is>
          <t>POS</t>
        </is>
      </c>
      <c r="D4129" t="inlineStr">
        <is>
          <t>Mỹ</t>
        </is>
      </c>
      <c r="E4129" t="inlineStr">
        <is>
          <t>Máy tính</t>
        </is>
      </c>
      <c r="F4129" t="n">
        <v>1436.2</v>
      </c>
      <c r="G4129" t="n">
        <v>0</v>
      </c>
    </row>
    <row r="4130">
      <c r="A4130" t="n">
        <v>201706</v>
      </c>
      <c r="B4130" t="n">
        <v>56</v>
      </c>
      <c r="C4130" t="inlineStr">
        <is>
          <t>POS</t>
        </is>
      </c>
      <c r="D4130" t="inlineStr">
        <is>
          <t>Mỹ</t>
        </is>
      </c>
      <c r="E4130" t="inlineStr">
        <is>
          <t>Game &amp; Đồ chơi</t>
        </is>
      </c>
      <c r="F4130" t="n">
        <v>28</v>
      </c>
      <c r="G4130" t="n">
        <v>0</v>
      </c>
    </row>
    <row r="4131">
      <c r="A4131" t="n">
        <v>201706</v>
      </c>
      <c r="B4131" t="n">
        <v>56</v>
      </c>
      <c r="C4131" t="inlineStr">
        <is>
          <t>POS</t>
        </is>
      </c>
      <c r="D4131" t="inlineStr">
        <is>
          <t>Mỹ</t>
        </is>
      </c>
      <c r="E4131" t="inlineStr">
        <is>
          <t>Gia dụng</t>
        </is>
      </c>
      <c r="F4131" t="n">
        <v>769.9299999999999</v>
      </c>
      <c r="G4131" t="n">
        <v>0</v>
      </c>
    </row>
    <row r="4132">
      <c r="A4132" t="n">
        <v>201706</v>
      </c>
      <c r="B4132" t="n">
        <v>56</v>
      </c>
      <c r="C4132" t="inlineStr">
        <is>
          <t>POS</t>
        </is>
      </c>
      <c r="D4132" t="inlineStr">
        <is>
          <t>Mỹ</t>
        </is>
      </c>
      <c r="E4132" t="inlineStr">
        <is>
          <t>Nhạc, phim, sách nói</t>
        </is>
      </c>
      <c r="F4132" t="n">
        <v>289.99</v>
      </c>
      <c r="G4132" t="n">
        <v>0</v>
      </c>
    </row>
    <row r="4133">
      <c r="A4133" t="n">
        <v>201706</v>
      </c>
      <c r="B4133" t="n">
        <v>56</v>
      </c>
      <c r="C4133" t="inlineStr">
        <is>
          <t>POS</t>
        </is>
      </c>
      <c r="D4133" t="inlineStr">
        <is>
          <t>Mỹ</t>
        </is>
      </c>
      <c r="E4133" t="inlineStr">
        <is>
          <t>TV &amp; Video</t>
        </is>
      </c>
      <c r="F4133" t="n">
        <v>299.99</v>
      </c>
      <c r="G4133" t="n">
        <v>0</v>
      </c>
    </row>
    <row r="4134">
      <c r="A4134" t="n">
        <v>201706</v>
      </c>
      <c r="B4134" t="n">
        <v>57</v>
      </c>
      <c r="C4134" t="inlineStr">
        <is>
          <t>POS</t>
        </is>
      </c>
      <c r="D4134" t="inlineStr">
        <is>
          <t>Mỹ</t>
        </is>
      </c>
      <c r="E4134" t="inlineStr">
        <is>
          <t>Âm thanh</t>
        </is>
      </c>
      <c r="F4134" t="n">
        <v>643.85</v>
      </c>
      <c r="G4134" t="n">
        <v>0</v>
      </c>
    </row>
    <row r="4135">
      <c r="A4135" t="n">
        <v>201706</v>
      </c>
      <c r="B4135" t="n">
        <v>57</v>
      </c>
      <c r="C4135" t="inlineStr">
        <is>
          <t>POS</t>
        </is>
      </c>
      <c r="D4135" t="inlineStr">
        <is>
          <t>Mỹ</t>
        </is>
      </c>
      <c r="E4135" t="inlineStr">
        <is>
          <t>Điện thoại</t>
        </is>
      </c>
      <c r="F4135" t="n">
        <v>1641</v>
      </c>
      <c r="G4135" t="n">
        <v>0</v>
      </c>
    </row>
    <row r="4136">
      <c r="A4136" t="n">
        <v>201706</v>
      </c>
      <c r="B4136" t="n">
        <v>57</v>
      </c>
      <c r="C4136" t="inlineStr">
        <is>
          <t>POS</t>
        </is>
      </c>
      <c r="D4136" t="inlineStr">
        <is>
          <t>Mỹ</t>
        </is>
      </c>
      <c r="E4136" t="inlineStr">
        <is>
          <t>Máy tính</t>
        </is>
      </c>
      <c r="F4136" t="n">
        <v>2985</v>
      </c>
      <c r="G4136" t="n">
        <v>0</v>
      </c>
    </row>
    <row r="4137">
      <c r="A4137" t="n">
        <v>201706</v>
      </c>
      <c r="B4137" t="n">
        <v>57</v>
      </c>
      <c r="C4137" t="inlineStr">
        <is>
          <t>POS</t>
        </is>
      </c>
      <c r="D4137" t="inlineStr">
        <is>
          <t>Mỹ</t>
        </is>
      </c>
      <c r="E4137" t="inlineStr">
        <is>
          <t>Game &amp; Đồ chơi</t>
        </is>
      </c>
      <c r="F4137" t="n">
        <v>128</v>
      </c>
      <c r="G4137" t="n">
        <v>0</v>
      </c>
    </row>
    <row r="4138">
      <c r="A4138" t="n">
        <v>201706</v>
      </c>
      <c r="B4138" t="n">
        <v>57</v>
      </c>
      <c r="C4138" t="inlineStr">
        <is>
          <t>POS</t>
        </is>
      </c>
      <c r="D4138" t="inlineStr">
        <is>
          <t>Mỹ</t>
        </is>
      </c>
      <c r="E4138" t="inlineStr">
        <is>
          <t>Gia dụng</t>
        </is>
      </c>
      <c r="F4138" t="n">
        <v>94.98999999999999</v>
      </c>
      <c r="G4138" t="n">
        <v>0</v>
      </c>
    </row>
    <row r="4139">
      <c r="A4139" t="n">
        <v>201706</v>
      </c>
      <c r="B4139" t="n">
        <v>57</v>
      </c>
      <c r="C4139" t="inlineStr">
        <is>
          <t>POS</t>
        </is>
      </c>
      <c r="D4139" t="inlineStr">
        <is>
          <t>Mỹ</t>
        </is>
      </c>
      <c r="E4139" t="inlineStr">
        <is>
          <t>Nhạc, phim, sách nói</t>
        </is>
      </c>
      <c r="F4139" t="n">
        <v>643.86</v>
      </c>
      <c r="G4139" t="n">
        <v>0</v>
      </c>
    </row>
    <row r="4140">
      <c r="A4140" t="n">
        <v>201706</v>
      </c>
      <c r="B4140" t="n">
        <v>57</v>
      </c>
      <c r="C4140" t="inlineStr">
        <is>
          <t>POS</t>
        </is>
      </c>
      <c r="D4140" t="inlineStr">
        <is>
          <t>Mỹ</t>
        </is>
      </c>
      <c r="E4140" t="inlineStr">
        <is>
          <t>TV &amp; Video</t>
        </is>
      </c>
      <c r="F4140" t="n">
        <v>1909.9</v>
      </c>
      <c r="G4140" t="n">
        <v>0</v>
      </c>
    </row>
    <row r="4141">
      <c r="A4141" t="n">
        <v>201706</v>
      </c>
      <c r="B4141" t="n">
        <v>59</v>
      </c>
      <c r="C4141" t="inlineStr">
        <is>
          <t>POS</t>
        </is>
      </c>
      <c r="D4141" t="inlineStr">
        <is>
          <t>Mỹ</t>
        </is>
      </c>
      <c r="E4141" t="inlineStr">
        <is>
          <t>Âm thanh</t>
        </is>
      </c>
      <c r="F4141" t="n">
        <v>1074.6</v>
      </c>
      <c r="G4141" t="n">
        <v>0</v>
      </c>
    </row>
    <row r="4142">
      <c r="A4142" t="n">
        <v>201706</v>
      </c>
      <c r="B4142" t="n">
        <v>59</v>
      </c>
      <c r="C4142" t="inlineStr">
        <is>
          <t>POS</t>
        </is>
      </c>
      <c r="D4142" t="inlineStr">
        <is>
          <t>Mỹ</t>
        </is>
      </c>
      <c r="E4142" t="inlineStr">
        <is>
          <t>Máy ảnh</t>
        </is>
      </c>
      <c r="F4142" t="n">
        <v>4680</v>
      </c>
      <c r="G4142" t="n">
        <v>0</v>
      </c>
    </row>
    <row r="4143">
      <c r="A4143" t="n">
        <v>201706</v>
      </c>
      <c r="B4143" t="n">
        <v>59</v>
      </c>
      <c r="C4143" t="inlineStr">
        <is>
          <t>POS</t>
        </is>
      </c>
      <c r="D4143" t="inlineStr">
        <is>
          <t>Mỹ</t>
        </is>
      </c>
      <c r="E4143" t="inlineStr">
        <is>
          <t>Máy tính</t>
        </is>
      </c>
      <c r="F4143" t="n">
        <v>1754.75</v>
      </c>
      <c r="G4143" t="n">
        <v>278</v>
      </c>
    </row>
    <row r="4144">
      <c r="A4144" t="n">
        <v>201706</v>
      </c>
      <c r="B4144" t="n">
        <v>59</v>
      </c>
      <c r="C4144" t="inlineStr">
        <is>
          <t>POS</t>
        </is>
      </c>
      <c r="D4144" t="inlineStr">
        <is>
          <t>Mỹ</t>
        </is>
      </c>
      <c r="E4144" t="inlineStr">
        <is>
          <t>Game &amp; Đồ chơi</t>
        </is>
      </c>
      <c r="F4144" t="n">
        <v>73.95999999999999</v>
      </c>
      <c r="G4144" t="n">
        <v>0</v>
      </c>
    </row>
    <row r="4145">
      <c r="A4145" t="n">
        <v>201706</v>
      </c>
      <c r="B4145" t="n">
        <v>59</v>
      </c>
      <c r="C4145" t="inlineStr">
        <is>
          <t>POS</t>
        </is>
      </c>
      <c r="D4145" t="inlineStr">
        <is>
          <t>Mỹ</t>
        </is>
      </c>
      <c r="E4145" t="inlineStr">
        <is>
          <t>Gia dụng</t>
        </is>
      </c>
      <c r="F4145" t="n">
        <v>8990</v>
      </c>
      <c r="G4145" t="n">
        <v>0</v>
      </c>
    </row>
    <row r="4146">
      <c r="A4146" t="n">
        <v>201706</v>
      </c>
      <c r="B4146" t="n">
        <v>59</v>
      </c>
      <c r="C4146" t="inlineStr">
        <is>
          <t>POS</t>
        </is>
      </c>
      <c r="D4146" t="inlineStr">
        <is>
          <t>Mỹ</t>
        </is>
      </c>
      <c r="E4146" t="inlineStr">
        <is>
          <t>Nhạc, phim, sách nói</t>
        </is>
      </c>
      <c r="F4146" t="n">
        <v>419.82</v>
      </c>
      <c r="G4146" t="n">
        <v>0</v>
      </c>
    </row>
    <row r="4147">
      <c r="A4147" t="n">
        <v>201706</v>
      </c>
      <c r="B4147" t="n">
        <v>61</v>
      </c>
      <c r="C4147" t="inlineStr">
        <is>
          <t>POS</t>
        </is>
      </c>
      <c r="D4147" t="inlineStr">
        <is>
          <t>Mỹ</t>
        </is>
      </c>
      <c r="E4147" t="inlineStr">
        <is>
          <t>Máy ảnh</t>
        </is>
      </c>
      <c r="F4147" t="n">
        <v>52.13</v>
      </c>
      <c r="G4147" t="n">
        <v>0</v>
      </c>
    </row>
    <row r="4148">
      <c r="A4148" t="n">
        <v>201706</v>
      </c>
      <c r="B4148" t="n">
        <v>61</v>
      </c>
      <c r="C4148" t="inlineStr">
        <is>
          <t>POS</t>
        </is>
      </c>
      <c r="D4148" t="inlineStr">
        <is>
          <t>Mỹ</t>
        </is>
      </c>
      <c r="E4148" t="inlineStr">
        <is>
          <t>Điện thoại</t>
        </is>
      </c>
      <c r="F4148" t="n">
        <v>2144</v>
      </c>
      <c r="G4148" t="n">
        <v>0</v>
      </c>
    </row>
    <row r="4149">
      <c r="A4149" t="n">
        <v>201706</v>
      </c>
      <c r="B4149" t="n">
        <v>61</v>
      </c>
      <c r="C4149" t="inlineStr">
        <is>
          <t>POS</t>
        </is>
      </c>
      <c r="D4149" t="inlineStr">
        <is>
          <t>Mỹ</t>
        </is>
      </c>
      <c r="E4149" t="inlineStr">
        <is>
          <t>Máy tính</t>
        </is>
      </c>
      <c r="F4149" t="n">
        <v>369</v>
      </c>
      <c r="G4149" t="n">
        <v>0</v>
      </c>
    </row>
    <row r="4150">
      <c r="A4150" t="n">
        <v>201706</v>
      </c>
      <c r="B4150" t="n">
        <v>61</v>
      </c>
      <c r="C4150" t="inlineStr">
        <is>
          <t>POS</t>
        </is>
      </c>
      <c r="D4150" t="inlineStr">
        <is>
          <t>Mỹ</t>
        </is>
      </c>
      <c r="E4150" t="inlineStr">
        <is>
          <t>Gia dụng</t>
        </is>
      </c>
      <c r="F4150" t="n">
        <v>1059.93</v>
      </c>
      <c r="G4150" t="n">
        <v>0</v>
      </c>
    </row>
    <row r="4151">
      <c r="A4151" t="n">
        <v>201706</v>
      </c>
      <c r="B4151" t="n">
        <v>61</v>
      </c>
      <c r="C4151" t="inlineStr">
        <is>
          <t>POS</t>
        </is>
      </c>
      <c r="D4151" t="inlineStr">
        <is>
          <t>Mỹ</t>
        </is>
      </c>
      <c r="E4151" t="inlineStr">
        <is>
          <t>Nhạc, phim, sách nói</t>
        </is>
      </c>
      <c r="F4151" t="n">
        <v>1409.91</v>
      </c>
      <c r="G4151" t="n">
        <v>0</v>
      </c>
    </row>
    <row r="4152">
      <c r="A4152" t="n">
        <v>201706</v>
      </c>
      <c r="B4152" t="n">
        <v>63</v>
      </c>
      <c r="C4152" t="inlineStr">
        <is>
          <t>POS</t>
        </is>
      </c>
      <c r="D4152" t="inlineStr">
        <is>
          <t>Mỹ</t>
        </is>
      </c>
      <c r="E4152" t="inlineStr">
        <is>
          <t>Âm thanh</t>
        </is>
      </c>
      <c r="F4152" t="n">
        <v>199.95</v>
      </c>
      <c r="G4152" t="n">
        <v>0</v>
      </c>
    </row>
    <row r="4153">
      <c r="A4153" t="n">
        <v>201706</v>
      </c>
      <c r="B4153" t="n">
        <v>63</v>
      </c>
      <c r="C4153" t="inlineStr">
        <is>
          <t>POS</t>
        </is>
      </c>
      <c r="D4153" t="inlineStr">
        <is>
          <t>Mỹ</t>
        </is>
      </c>
      <c r="E4153" t="inlineStr">
        <is>
          <t>TV &amp; Video</t>
        </is>
      </c>
      <c r="F4153" t="n">
        <v>69</v>
      </c>
      <c r="G4153" t="n">
        <v>0</v>
      </c>
    </row>
    <row r="4154">
      <c r="A4154" t="n">
        <v>201706</v>
      </c>
      <c r="B4154" t="n">
        <v>64</v>
      </c>
      <c r="C4154" t="inlineStr">
        <is>
          <t>POS</t>
        </is>
      </c>
      <c r="D4154" t="inlineStr">
        <is>
          <t>Mỹ</t>
        </is>
      </c>
      <c r="E4154" t="inlineStr">
        <is>
          <t>Âm thanh</t>
        </is>
      </c>
      <c r="F4154" t="n">
        <v>1073.79</v>
      </c>
      <c r="G4154" t="n">
        <v>0</v>
      </c>
    </row>
    <row r="4155">
      <c r="A4155" t="n">
        <v>201706</v>
      </c>
      <c r="B4155" t="n">
        <v>64</v>
      </c>
      <c r="C4155" t="inlineStr">
        <is>
          <t>POS</t>
        </is>
      </c>
      <c r="D4155" t="inlineStr">
        <is>
          <t>Mỹ</t>
        </is>
      </c>
      <c r="E4155" t="inlineStr">
        <is>
          <t>Điện thoại</t>
        </is>
      </c>
      <c r="F4155" t="n">
        <v>2447</v>
      </c>
      <c r="G4155" t="n">
        <v>0</v>
      </c>
    </row>
    <row r="4156">
      <c r="A4156" t="n">
        <v>201706</v>
      </c>
      <c r="B4156" t="n">
        <v>64</v>
      </c>
      <c r="C4156" t="inlineStr">
        <is>
          <t>POS</t>
        </is>
      </c>
      <c r="D4156" t="inlineStr">
        <is>
          <t>Mỹ</t>
        </is>
      </c>
      <c r="E4156" t="inlineStr">
        <is>
          <t>Máy tính</t>
        </is>
      </c>
      <c r="F4156" t="n">
        <v>269.95</v>
      </c>
      <c r="G4156" t="n">
        <v>0</v>
      </c>
    </row>
    <row r="4157">
      <c r="A4157" t="n">
        <v>201706</v>
      </c>
      <c r="B4157" t="n">
        <v>64</v>
      </c>
      <c r="C4157" t="inlineStr">
        <is>
          <t>POS</t>
        </is>
      </c>
      <c r="D4157" t="inlineStr">
        <is>
          <t>Mỹ</t>
        </is>
      </c>
      <c r="E4157" t="inlineStr">
        <is>
          <t>Gia dụng</t>
        </is>
      </c>
      <c r="F4157" t="n">
        <v>289.98</v>
      </c>
      <c r="G4157" t="n">
        <v>0</v>
      </c>
    </row>
    <row r="4158">
      <c r="A4158" t="n">
        <v>201706</v>
      </c>
      <c r="B4158" t="n">
        <v>64</v>
      </c>
      <c r="C4158" t="inlineStr">
        <is>
          <t>POS</t>
        </is>
      </c>
      <c r="D4158" t="inlineStr">
        <is>
          <t>Mỹ</t>
        </is>
      </c>
      <c r="E4158" t="inlineStr">
        <is>
          <t>Nhạc, phim, sách nói</t>
        </is>
      </c>
      <c r="F4158" t="n">
        <v>64.95</v>
      </c>
      <c r="G4158" t="n">
        <v>0</v>
      </c>
    </row>
    <row r="4159">
      <c r="A4159" t="n">
        <v>201706</v>
      </c>
      <c r="B4159" t="n">
        <v>65</v>
      </c>
      <c r="C4159" t="inlineStr">
        <is>
          <t>POS</t>
        </is>
      </c>
      <c r="D4159" t="inlineStr">
        <is>
          <t>Mỹ</t>
        </is>
      </c>
      <c r="E4159" t="inlineStr">
        <is>
          <t>Âm thanh</t>
        </is>
      </c>
      <c r="F4159" t="n">
        <v>1685.97</v>
      </c>
      <c r="G4159" t="n">
        <v>0</v>
      </c>
    </row>
    <row r="4160">
      <c r="A4160" t="n">
        <v>201706</v>
      </c>
      <c r="B4160" t="n">
        <v>65</v>
      </c>
      <c r="C4160" t="inlineStr">
        <is>
          <t>POS</t>
        </is>
      </c>
      <c r="D4160" t="inlineStr">
        <is>
          <t>Mỹ</t>
        </is>
      </c>
      <c r="E4160" t="inlineStr">
        <is>
          <t>Máy ảnh</t>
        </is>
      </c>
      <c r="F4160" t="n">
        <v>644</v>
      </c>
      <c r="G4160" t="n">
        <v>0</v>
      </c>
    </row>
    <row r="4161">
      <c r="A4161" t="n">
        <v>201706</v>
      </c>
      <c r="B4161" t="n">
        <v>65</v>
      </c>
      <c r="C4161" t="inlineStr">
        <is>
          <t>POS</t>
        </is>
      </c>
      <c r="D4161" t="inlineStr">
        <is>
          <t>Mỹ</t>
        </is>
      </c>
      <c r="E4161" t="inlineStr">
        <is>
          <t>Máy tính</t>
        </is>
      </c>
      <c r="F4161" t="n">
        <v>2584.5</v>
      </c>
      <c r="G4161" t="n">
        <v>0</v>
      </c>
    </row>
    <row r="4162">
      <c r="A4162" t="n">
        <v>201706</v>
      </c>
      <c r="B4162" t="n">
        <v>65</v>
      </c>
      <c r="C4162" t="inlineStr">
        <is>
          <t>POS</t>
        </is>
      </c>
      <c r="D4162" t="inlineStr">
        <is>
          <t>Mỹ</t>
        </is>
      </c>
      <c r="E4162" t="inlineStr">
        <is>
          <t>Game &amp; Đồ chơi</t>
        </is>
      </c>
      <c r="F4162" t="n">
        <v>280.52</v>
      </c>
      <c r="G4162" t="n">
        <v>0</v>
      </c>
    </row>
    <row r="4163">
      <c r="A4163" t="n">
        <v>201706</v>
      </c>
      <c r="B4163" t="n">
        <v>65</v>
      </c>
      <c r="C4163" t="inlineStr">
        <is>
          <t>POS</t>
        </is>
      </c>
      <c r="D4163" t="inlineStr">
        <is>
          <t>Mỹ</t>
        </is>
      </c>
      <c r="E4163" t="inlineStr">
        <is>
          <t>Gia dụng</t>
        </is>
      </c>
      <c r="F4163" t="n">
        <v>18957.95</v>
      </c>
      <c r="G4163" t="n">
        <v>0</v>
      </c>
    </row>
    <row r="4164">
      <c r="A4164" t="n">
        <v>201706</v>
      </c>
      <c r="B4164" t="n">
        <v>65</v>
      </c>
      <c r="C4164" t="inlineStr">
        <is>
          <t>POS</t>
        </is>
      </c>
      <c r="D4164" t="inlineStr">
        <is>
          <t>Mỹ</t>
        </is>
      </c>
      <c r="E4164" t="inlineStr">
        <is>
          <t>Nhạc, phim, sách nói</t>
        </is>
      </c>
      <c r="F4164" t="n">
        <v>1159.3</v>
      </c>
      <c r="G4164" t="n">
        <v>0</v>
      </c>
    </row>
    <row r="4165">
      <c r="A4165" t="n">
        <v>201706</v>
      </c>
      <c r="B4165" t="n">
        <v>66</v>
      </c>
      <c r="C4165" t="inlineStr">
        <is>
          <t>POS</t>
        </is>
      </c>
      <c r="D4165" t="inlineStr">
        <is>
          <t>Mỹ</t>
        </is>
      </c>
      <c r="E4165" t="inlineStr">
        <is>
          <t>Âm thanh</t>
        </is>
      </c>
      <c r="F4165" t="n">
        <v>25.69</v>
      </c>
      <c r="G4165" t="n">
        <v>0</v>
      </c>
    </row>
    <row r="4166">
      <c r="A4166" t="n">
        <v>201706</v>
      </c>
      <c r="B4166" t="n">
        <v>66</v>
      </c>
      <c r="C4166" t="inlineStr">
        <is>
          <t>POS</t>
        </is>
      </c>
      <c r="D4166" t="inlineStr">
        <is>
          <t>Mỹ</t>
        </is>
      </c>
      <c r="E4166" t="inlineStr">
        <is>
          <t>Máy ảnh</t>
        </is>
      </c>
      <c r="F4166" t="n">
        <v>396</v>
      </c>
      <c r="G4166" t="n">
        <v>0</v>
      </c>
    </row>
    <row r="4167">
      <c r="A4167" t="n">
        <v>201706</v>
      </c>
      <c r="B4167" t="n">
        <v>66</v>
      </c>
      <c r="C4167" t="inlineStr">
        <is>
          <t>POS</t>
        </is>
      </c>
      <c r="D4167" t="inlineStr">
        <is>
          <t>Mỹ</t>
        </is>
      </c>
      <c r="E4167" t="inlineStr">
        <is>
          <t>Điện thoại</t>
        </is>
      </c>
      <c r="F4167" t="n">
        <v>820</v>
      </c>
      <c r="G4167" t="n">
        <v>0</v>
      </c>
    </row>
    <row r="4168">
      <c r="A4168" t="n">
        <v>201706</v>
      </c>
      <c r="B4168" t="n">
        <v>66</v>
      </c>
      <c r="C4168" t="inlineStr">
        <is>
          <t>POS</t>
        </is>
      </c>
      <c r="D4168" t="inlineStr">
        <is>
          <t>Mỹ</t>
        </is>
      </c>
      <c r="E4168" t="inlineStr">
        <is>
          <t>Máy tính</t>
        </is>
      </c>
      <c r="F4168" t="n">
        <v>919</v>
      </c>
      <c r="G4168" t="n">
        <v>0</v>
      </c>
    </row>
    <row r="4169">
      <c r="A4169" t="n">
        <v>201706</v>
      </c>
      <c r="B4169" t="n">
        <v>66</v>
      </c>
      <c r="C4169" t="inlineStr">
        <is>
          <t>POS</t>
        </is>
      </c>
      <c r="D4169" t="inlineStr">
        <is>
          <t>Mỹ</t>
        </is>
      </c>
      <c r="E4169" t="inlineStr">
        <is>
          <t>Gia dụng</t>
        </is>
      </c>
      <c r="F4169" t="n">
        <v>163</v>
      </c>
      <c r="G4169" t="n">
        <v>0</v>
      </c>
    </row>
    <row r="4170">
      <c r="A4170" t="n">
        <v>201706</v>
      </c>
      <c r="B4170" t="n">
        <v>66</v>
      </c>
      <c r="C4170" t="inlineStr">
        <is>
          <t>POS</t>
        </is>
      </c>
      <c r="D4170" t="inlineStr">
        <is>
          <t>Mỹ</t>
        </is>
      </c>
      <c r="E4170" t="inlineStr">
        <is>
          <t>TV &amp; Video</t>
        </is>
      </c>
      <c r="F4170" t="n">
        <v>239.98</v>
      </c>
      <c r="G4170" t="n">
        <v>0</v>
      </c>
    </row>
    <row r="4171">
      <c r="A4171" t="n">
        <v>201707</v>
      </c>
      <c r="B4171" t="n">
        <v>0</v>
      </c>
      <c r="C4171" t="inlineStr">
        <is>
          <t>ONLINE</t>
        </is>
      </c>
      <c r="D4171" t="inlineStr">
        <is>
          <t>Online</t>
        </is>
      </c>
      <c r="E4171" t="inlineStr">
        <is>
          <t>Âm thanh</t>
        </is>
      </c>
      <c r="F4171" t="n">
        <v>5220.73</v>
      </c>
      <c r="G4171" t="n">
        <v>362</v>
      </c>
    </row>
    <row r="4172">
      <c r="A4172" t="n">
        <v>201707</v>
      </c>
      <c r="B4172" t="n">
        <v>0</v>
      </c>
      <c r="C4172" t="inlineStr">
        <is>
          <t>ONLINE</t>
        </is>
      </c>
      <c r="D4172" t="inlineStr">
        <is>
          <t>Online</t>
        </is>
      </c>
      <c r="E4172" t="inlineStr">
        <is>
          <t>Máy ảnh</t>
        </is>
      </c>
      <c r="F4172" t="n">
        <v>1140.53</v>
      </c>
      <c r="G4172" t="n">
        <v>28</v>
      </c>
    </row>
    <row r="4173">
      <c r="A4173" t="n">
        <v>201707</v>
      </c>
      <c r="B4173" t="n">
        <v>0</v>
      </c>
      <c r="C4173" t="inlineStr">
        <is>
          <t>ONLINE</t>
        </is>
      </c>
      <c r="D4173" t="inlineStr">
        <is>
          <t>Online</t>
        </is>
      </c>
      <c r="E4173" t="inlineStr">
        <is>
          <t>Điện thoại</t>
        </is>
      </c>
      <c r="F4173" t="n">
        <v>7114.33</v>
      </c>
      <c r="G4173" t="n">
        <v>0</v>
      </c>
    </row>
    <row r="4174">
      <c r="A4174" t="n">
        <v>201707</v>
      </c>
      <c r="B4174" t="n">
        <v>0</v>
      </c>
      <c r="C4174" t="inlineStr">
        <is>
          <t>ONLINE</t>
        </is>
      </c>
      <c r="D4174" t="inlineStr">
        <is>
          <t>Online</t>
        </is>
      </c>
      <c r="E4174" t="inlineStr">
        <is>
          <t>Máy tính</t>
        </is>
      </c>
      <c r="F4174" t="n">
        <v>32048.06</v>
      </c>
      <c r="G4174" t="n">
        <v>0</v>
      </c>
    </row>
    <row r="4175">
      <c r="A4175" t="n">
        <v>201707</v>
      </c>
      <c r="B4175" t="n">
        <v>0</v>
      </c>
      <c r="C4175" t="inlineStr">
        <is>
          <t>ONLINE</t>
        </is>
      </c>
      <c r="D4175" t="inlineStr">
        <is>
          <t>Online</t>
        </is>
      </c>
      <c r="E4175" t="inlineStr">
        <is>
          <t>Game &amp; Đồ chơi</t>
        </is>
      </c>
      <c r="F4175" t="n">
        <v>1085.1</v>
      </c>
      <c r="G4175" t="n">
        <v>63.1</v>
      </c>
    </row>
    <row r="4176">
      <c r="A4176" t="n">
        <v>201707</v>
      </c>
      <c r="B4176" t="n">
        <v>0</v>
      </c>
      <c r="C4176" t="inlineStr">
        <is>
          <t>ONLINE</t>
        </is>
      </c>
      <c r="D4176" t="inlineStr">
        <is>
          <t>Online</t>
        </is>
      </c>
      <c r="E4176" t="inlineStr">
        <is>
          <t>Gia dụng</t>
        </is>
      </c>
      <c r="F4176" t="n">
        <v>20160.23</v>
      </c>
      <c r="G4176" t="n">
        <v>0</v>
      </c>
    </row>
    <row r="4177">
      <c r="A4177" t="n">
        <v>201707</v>
      </c>
      <c r="B4177" t="n">
        <v>0</v>
      </c>
      <c r="C4177" t="inlineStr">
        <is>
          <t>ONLINE</t>
        </is>
      </c>
      <c r="D4177" t="inlineStr">
        <is>
          <t>Online</t>
        </is>
      </c>
      <c r="E4177" t="inlineStr">
        <is>
          <t>Nhạc, phim, sách nói</t>
        </is>
      </c>
      <c r="F4177" t="n">
        <v>7424.11</v>
      </c>
      <c r="G4177" t="n">
        <v>0</v>
      </c>
    </row>
    <row r="4178">
      <c r="A4178" t="n">
        <v>201707</v>
      </c>
      <c r="B4178" t="n">
        <v>0</v>
      </c>
      <c r="C4178" t="inlineStr">
        <is>
          <t>ONLINE</t>
        </is>
      </c>
      <c r="D4178" t="inlineStr">
        <is>
          <t>Online</t>
        </is>
      </c>
      <c r="E4178" t="inlineStr">
        <is>
          <t>TV &amp; Video</t>
        </is>
      </c>
      <c r="F4178" t="n">
        <v>5848.77</v>
      </c>
      <c r="G4178" t="n">
        <v>0</v>
      </c>
    </row>
    <row r="4179">
      <c r="A4179" t="n">
        <v>201707</v>
      </c>
      <c r="B4179" t="n">
        <v>1</v>
      </c>
      <c r="C4179" t="inlineStr">
        <is>
          <t>POS</t>
        </is>
      </c>
      <c r="D4179" t="inlineStr">
        <is>
          <t>Úc</t>
        </is>
      </c>
      <c r="E4179" t="inlineStr">
        <is>
          <t>Âm thanh</t>
        </is>
      </c>
      <c r="F4179" t="n">
        <v>1084.75</v>
      </c>
      <c r="G4179" t="n">
        <v>0</v>
      </c>
    </row>
    <row r="4180">
      <c r="A4180" t="n">
        <v>201707</v>
      </c>
      <c r="B4180" t="n">
        <v>1</v>
      </c>
      <c r="C4180" t="inlineStr">
        <is>
          <t>POS</t>
        </is>
      </c>
      <c r="D4180" t="inlineStr">
        <is>
          <t>Úc</t>
        </is>
      </c>
      <c r="E4180" t="inlineStr">
        <is>
          <t>Máy ảnh</t>
        </is>
      </c>
      <c r="F4180" t="n">
        <v>1335</v>
      </c>
      <c r="G4180" t="n">
        <v>0</v>
      </c>
    </row>
    <row r="4181">
      <c r="A4181" t="n">
        <v>201707</v>
      </c>
      <c r="B4181" t="n">
        <v>1</v>
      </c>
      <c r="C4181" t="inlineStr">
        <is>
          <t>POS</t>
        </is>
      </c>
      <c r="D4181" t="inlineStr">
        <is>
          <t>Úc</t>
        </is>
      </c>
      <c r="E4181" t="inlineStr">
        <is>
          <t>Gia dụng</t>
        </is>
      </c>
      <c r="F4181" t="n">
        <v>129.9</v>
      </c>
      <c r="G4181" t="n">
        <v>0</v>
      </c>
    </row>
    <row r="4182">
      <c r="A4182" t="n">
        <v>201707</v>
      </c>
      <c r="B4182" t="n">
        <v>1</v>
      </c>
      <c r="C4182" t="inlineStr">
        <is>
          <t>POS</t>
        </is>
      </c>
      <c r="D4182" t="inlineStr">
        <is>
          <t>Úc</t>
        </is>
      </c>
      <c r="E4182" t="inlineStr">
        <is>
          <t>Nhạc, phim, sách nói</t>
        </is>
      </c>
      <c r="F4182" t="n">
        <v>1964.97</v>
      </c>
      <c r="G4182" t="n">
        <v>0</v>
      </c>
    </row>
    <row r="4183">
      <c r="A4183" t="n">
        <v>201707</v>
      </c>
      <c r="B4183" t="n">
        <v>1</v>
      </c>
      <c r="C4183" t="inlineStr">
        <is>
          <t>POS</t>
        </is>
      </c>
      <c r="D4183" t="inlineStr">
        <is>
          <t>Úc</t>
        </is>
      </c>
      <c r="E4183" t="inlineStr">
        <is>
          <t>TV &amp; Video</t>
        </is>
      </c>
      <c r="F4183" t="n">
        <v>143.4</v>
      </c>
      <c r="G4183" t="n">
        <v>0</v>
      </c>
    </row>
    <row r="4184">
      <c r="A4184" t="n">
        <v>201707</v>
      </c>
      <c r="B4184" t="n">
        <v>4</v>
      </c>
      <c r="C4184" t="inlineStr">
        <is>
          <t>POS</t>
        </is>
      </c>
      <c r="D4184" t="inlineStr">
        <is>
          <t>Úc</t>
        </is>
      </c>
      <c r="E4184" t="inlineStr">
        <is>
          <t>Gia dụng</t>
        </is>
      </c>
      <c r="F4184" t="n">
        <v>3377.97</v>
      </c>
      <c r="G4184" t="n">
        <v>0</v>
      </c>
    </row>
    <row r="4185">
      <c r="A4185" t="n">
        <v>201707</v>
      </c>
      <c r="B4185" t="n">
        <v>4</v>
      </c>
      <c r="C4185" t="inlineStr">
        <is>
          <t>POS</t>
        </is>
      </c>
      <c r="D4185" t="inlineStr">
        <is>
          <t>Úc</t>
        </is>
      </c>
      <c r="E4185" t="inlineStr">
        <is>
          <t>TV &amp; Video</t>
        </is>
      </c>
      <c r="F4185" t="n">
        <v>11145.4</v>
      </c>
      <c r="G4185" t="n">
        <v>0</v>
      </c>
    </row>
    <row r="4186">
      <c r="A4186" t="n">
        <v>201707</v>
      </c>
      <c r="B4186" t="n">
        <v>5</v>
      </c>
      <c r="C4186" t="inlineStr">
        <is>
          <t>POS</t>
        </is>
      </c>
      <c r="D4186" t="inlineStr">
        <is>
          <t>Úc</t>
        </is>
      </c>
      <c r="E4186" t="inlineStr">
        <is>
          <t>Âm thanh</t>
        </is>
      </c>
      <c r="F4186" t="n">
        <v>199.95</v>
      </c>
      <c r="G4186" t="n">
        <v>0</v>
      </c>
    </row>
    <row r="4187">
      <c r="A4187" t="n">
        <v>201707</v>
      </c>
      <c r="B4187" t="n">
        <v>5</v>
      </c>
      <c r="C4187" t="inlineStr">
        <is>
          <t>POS</t>
        </is>
      </c>
      <c r="D4187" t="inlineStr">
        <is>
          <t>Úc</t>
        </is>
      </c>
      <c r="E4187" t="inlineStr">
        <is>
          <t>Máy ảnh</t>
        </is>
      </c>
      <c r="F4187" t="n">
        <v>29.98</v>
      </c>
      <c r="G4187" t="n">
        <v>0</v>
      </c>
    </row>
    <row r="4188">
      <c r="A4188" t="n">
        <v>201707</v>
      </c>
      <c r="B4188" t="n">
        <v>5</v>
      </c>
      <c r="C4188" t="inlineStr">
        <is>
          <t>POS</t>
        </is>
      </c>
      <c r="D4188" t="inlineStr">
        <is>
          <t>Úc</t>
        </is>
      </c>
      <c r="E4188" t="inlineStr">
        <is>
          <t>Game &amp; Đồ chơi</t>
        </is>
      </c>
      <c r="F4188" t="n">
        <v>5.39</v>
      </c>
      <c r="G4188" t="n">
        <v>0</v>
      </c>
    </row>
    <row r="4189">
      <c r="A4189" t="n">
        <v>201707</v>
      </c>
      <c r="B4189" t="n">
        <v>5</v>
      </c>
      <c r="C4189" t="inlineStr">
        <is>
          <t>POS</t>
        </is>
      </c>
      <c r="D4189" t="inlineStr">
        <is>
          <t>Úc</t>
        </is>
      </c>
      <c r="E4189" t="inlineStr">
        <is>
          <t>Gia dụng</t>
        </is>
      </c>
      <c r="F4189" t="n">
        <v>419.97</v>
      </c>
      <c r="G4189" t="n">
        <v>0</v>
      </c>
    </row>
    <row r="4190">
      <c r="A4190" t="n">
        <v>201707</v>
      </c>
      <c r="B4190" t="n">
        <v>5</v>
      </c>
      <c r="C4190" t="inlineStr">
        <is>
          <t>POS</t>
        </is>
      </c>
      <c r="D4190" t="inlineStr">
        <is>
          <t>Úc</t>
        </is>
      </c>
      <c r="E4190" t="inlineStr">
        <is>
          <t>TV &amp; Video</t>
        </is>
      </c>
      <c r="F4190" t="n">
        <v>1529.91</v>
      </c>
      <c r="G4190" t="n">
        <v>0</v>
      </c>
    </row>
    <row r="4191">
      <c r="A4191" t="n">
        <v>201707</v>
      </c>
      <c r="B4191" t="n">
        <v>6</v>
      </c>
      <c r="C4191" t="inlineStr">
        <is>
          <t>POS</t>
        </is>
      </c>
      <c r="D4191" t="inlineStr">
        <is>
          <t>Úc</t>
        </is>
      </c>
      <c r="E4191" t="inlineStr">
        <is>
          <t>Điện thoại</t>
        </is>
      </c>
      <c r="F4191" t="n">
        <v>945</v>
      </c>
      <c r="G4191" t="n">
        <v>0</v>
      </c>
    </row>
    <row r="4192">
      <c r="A4192" t="n">
        <v>201707</v>
      </c>
      <c r="B4192" t="n">
        <v>6</v>
      </c>
      <c r="C4192" t="inlineStr">
        <is>
          <t>POS</t>
        </is>
      </c>
      <c r="D4192" t="inlineStr">
        <is>
          <t>Úc</t>
        </is>
      </c>
      <c r="E4192" t="inlineStr">
        <is>
          <t>Máy tính</t>
        </is>
      </c>
      <c r="F4192" t="n">
        <v>3676</v>
      </c>
      <c r="G4192" t="n">
        <v>0</v>
      </c>
    </row>
    <row r="4193">
      <c r="A4193" t="n">
        <v>201707</v>
      </c>
      <c r="B4193" t="n">
        <v>6</v>
      </c>
      <c r="C4193" t="inlineStr">
        <is>
          <t>POS</t>
        </is>
      </c>
      <c r="D4193" t="inlineStr">
        <is>
          <t>Úc</t>
        </is>
      </c>
      <c r="E4193" t="inlineStr">
        <is>
          <t>Gia dụng</t>
        </is>
      </c>
      <c r="F4193" t="n">
        <v>1259.91</v>
      </c>
      <c r="G4193" t="n">
        <v>0</v>
      </c>
    </row>
    <row r="4194">
      <c r="A4194" t="n">
        <v>201707</v>
      </c>
      <c r="B4194" t="n">
        <v>6</v>
      </c>
      <c r="C4194" t="inlineStr">
        <is>
          <t>POS</t>
        </is>
      </c>
      <c r="D4194" t="inlineStr">
        <is>
          <t>Úc</t>
        </is>
      </c>
      <c r="E4194" t="inlineStr">
        <is>
          <t>Nhạc, phim, sách nói</t>
        </is>
      </c>
      <c r="F4194" t="n">
        <v>579.98</v>
      </c>
      <c r="G4194" t="n">
        <v>0</v>
      </c>
    </row>
    <row r="4195">
      <c r="A4195" t="n">
        <v>201707</v>
      </c>
      <c r="B4195" t="n">
        <v>8</v>
      </c>
      <c r="C4195" t="inlineStr">
        <is>
          <t>POS</t>
        </is>
      </c>
      <c r="D4195" t="inlineStr">
        <is>
          <t>Canada</t>
        </is>
      </c>
      <c r="E4195" t="inlineStr">
        <is>
          <t>Âm thanh</t>
        </is>
      </c>
      <c r="F4195" t="n">
        <v>1872.2</v>
      </c>
      <c r="G4195" t="n">
        <v>149.95</v>
      </c>
    </row>
    <row r="4196">
      <c r="A4196" t="n">
        <v>201707</v>
      </c>
      <c r="B4196" t="n">
        <v>8</v>
      </c>
      <c r="C4196" t="inlineStr">
        <is>
          <t>POS</t>
        </is>
      </c>
      <c r="D4196" t="inlineStr">
        <is>
          <t>Canada</t>
        </is>
      </c>
      <c r="E4196" t="inlineStr">
        <is>
          <t>Máy ảnh</t>
        </is>
      </c>
      <c r="F4196" t="n">
        <v>311.96</v>
      </c>
      <c r="G4196" t="n">
        <v>0</v>
      </c>
    </row>
    <row r="4197">
      <c r="A4197" t="n">
        <v>201707</v>
      </c>
      <c r="B4197" t="n">
        <v>8</v>
      </c>
      <c r="C4197" t="inlineStr">
        <is>
          <t>POS</t>
        </is>
      </c>
      <c r="D4197" t="inlineStr">
        <is>
          <t>Canada</t>
        </is>
      </c>
      <c r="E4197" t="inlineStr">
        <is>
          <t>Điện thoại</t>
        </is>
      </c>
      <c r="F4197" t="n">
        <v>1379</v>
      </c>
      <c r="G4197" t="n">
        <v>476</v>
      </c>
    </row>
    <row r="4198">
      <c r="A4198" t="n">
        <v>201707</v>
      </c>
      <c r="B4198" t="n">
        <v>8</v>
      </c>
      <c r="C4198" t="inlineStr">
        <is>
          <t>POS</t>
        </is>
      </c>
      <c r="D4198" t="inlineStr">
        <is>
          <t>Canada</t>
        </is>
      </c>
      <c r="E4198" t="inlineStr">
        <is>
          <t>Máy tính</t>
        </is>
      </c>
      <c r="F4198" t="n">
        <v>3793</v>
      </c>
      <c r="G4198" t="n">
        <v>0</v>
      </c>
    </row>
    <row r="4199">
      <c r="A4199" t="n">
        <v>201707</v>
      </c>
      <c r="B4199" t="n">
        <v>8</v>
      </c>
      <c r="C4199" t="inlineStr">
        <is>
          <t>POS</t>
        </is>
      </c>
      <c r="D4199" t="inlineStr">
        <is>
          <t>Canada</t>
        </is>
      </c>
      <c r="E4199" t="inlineStr">
        <is>
          <t>Game &amp; Đồ chơi</t>
        </is>
      </c>
      <c r="F4199" t="n">
        <v>301.16</v>
      </c>
      <c r="G4199" t="n">
        <v>0</v>
      </c>
    </row>
    <row r="4200">
      <c r="A4200" t="n">
        <v>201707</v>
      </c>
      <c r="B4200" t="n">
        <v>8</v>
      </c>
      <c r="C4200" t="inlineStr">
        <is>
          <t>POS</t>
        </is>
      </c>
      <c r="D4200" t="inlineStr">
        <is>
          <t>Canada</t>
        </is>
      </c>
      <c r="E4200" t="inlineStr">
        <is>
          <t>Gia dụng</t>
        </is>
      </c>
      <c r="F4200" t="n">
        <v>1169.9</v>
      </c>
      <c r="G4200" t="n">
        <v>0</v>
      </c>
    </row>
    <row r="4201">
      <c r="A4201" t="n">
        <v>201707</v>
      </c>
      <c r="B4201" t="n">
        <v>8</v>
      </c>
      <c r="C4201" t="inlineStr">
        <is>
          <t>POS</t>
        </is>
      </c>
      <c r="D4201" t="inlineStr">
        <is>
          <t>Canada</t>
        </is>
      </c>
      <c r="E4201" t="inlineStr">
        <is>
          <t>Nhạc, phim, sách nói</t>
        </is>
      </c>
      <c r="F4201" t="n">
        <v>45.77</v>
      </c>
      <c r="G4201" t="n">
        <v>0</v>
      </c>
    </row>
    <row r="4202">
      <c r="A4202" t="n">
        <v>201707</v>
      </c>
      <c r="B4202" t="n">
        <v>9</v>
      </c>
      <c r="C4202" t="inlineStr">
        <is>
          <t>POS</t>
        </is>
      </c>
      <c r="D4202" t="inlineStr">
        <is>
          <t>Canada</t>
        </is>
      </c>
      <c r="E4202" t="inlineStr">
        <is>
          <t>Điện thoại</t>
        </is>
      </c>
      <c r="F4202" t="n">
        <v>1653.97</v>
      </c>
      <c r="G4202" t="n">
        <v>0</v>
      </c>
    </row>
    <row r="4203">
      <c r="A4203" t="n">
        <v>201707</v>
      </c>
      <c r="B4203" t="n">
        <v>9</v>
      </c>
      <c r="C4203" t="inlineStr">
        <is>
          <t>POS</t>
        </is>
      </c>
      <c r="D4203" t="inlineStr">
        <is>
          <t>Canada</t>
        </is>
      </c>
      <c r="E4203" t="inlineStr">
        <is>
          <t>Máy tính</t>
        </is>
      </c>
      <c r="F4203" t="n">
        <v>14274.2</v>
      </c>
      <c r="G4203" t="n">
        <v>0</v>
      </c>
    </row>
    <row r="4204">
      <c r="A4204" t="n">
        <v>201707</v>
      </c>
      <c r="B4204" t="n">
        <v>9</v>
      </c>
      <c r="C4204" t="inlineStr">
        <is>
          <t>POS</t>
        </is>
      </c>
      <c r="D4204" t="inlineStr">
        <is>
          <t>Canada</t>
        </is>
      </c>
      <c r="E4204" t="inlineStr">
        <is>
          <t>Game &amp; Đồ chơi</t>
        </is>
      </c>
      <c r="F4204" t="n">
        <v>44.49</v>
      </c>
      <c r="G4204" t="n">
        <v>0</v>
      </c>
    </row>
    <row r="4205">
      <c r="A4205" t="n">
        <v>201707</v>
      </c>
      <c r="B4205" t="n">
        <v>9</v>
      </c>
      <c r="C4205" t="inlineStr">
        <is>
          <t>POS</t>
        </is>
      </c>
      <c r="D4205" t="inlineStr">
        <is>
          <t>Canada</t>
        </is>
      </c>
      <c r="E4205" t="inlineStr">
        <is>
          <t>Gia dụng</t>
        </is>
      </c>
      <c r="F4205" t="n">
        <v>7670</v>
      </c>
      <c r="G4205" t="n">
        <v>1259.93</v>
      </c>
    </row>
    <row r="4206">
      <c r="A4206" t="n">
        <v>201707</v>
      </c>
      <c r="B4206" t="n">
        <v>9</v>
      </c>
      <c r="C4206" t="inlineStr">
        <is>
          <t>POS</t>
        </is>
      </c>
      <c r="D4206" t="inlineStr">
        <is>
          <t>Canada</t>
        </is>
      </c>
      <c r="E4206" t="inlineStr">
        <is>
          <t>Nhạc, phim, sách nói</t>
        </is>
      </c>
      <c r="F4206" t="n">
        <v>2733.76</v>
      </c>
      <c r="G4206" t="n">
        <v>0</v>
      </c>
    </row>
    <row r="4207">
      <c r="A4207" t="n">
        <v>201707</v>
      </c>
      <c r="B4207" t="n">
        <v>9</v>
      </c>
      <c r="C4207" t="inlineStr">
        <is>
          <t>POS</t>
        </is>
      </c>
      <c r="D4207" t="inlineStr">
        <is>
          <t>Canada</t>
        </is>
      </c>
      <c r="E4207" t="inlineStr">
        <is>
          <t>TV &amp; Video</t>
        </is>
      </c>
      <c r="F4207" t="n">
        <v>2746.9</v>
      </c>
      <c r="G4207" t="n">
        <v>0</v>
      </c>
    </row>
    <row r="4208">
      <c r="A4208" t="n">
        <v>201707</v>
      </c>
      <c r="B4208" t="n">
        <v>10</v>
      </c>
      <c r="C4208" t="inlineStr">
        <is>
          <t>POS</t>
        </is>
      </c>
      <c r="D4208" t="inlineStr">
        <is>
          <t>Canada</t>
        </is>
      </c>
      <c r="E4208" t="inlineStr">
        <is>
          <t>Âm thanh</t>
        </is>
      </c>
      <c r="F4208" t="n">
        <v>301</v>
      </c>
      <c r="G4208" t="n">
        <v>197.68</v>
      </c>
    </row>
    <row r="4209">
      <c r="A4209" t="n">
        <v>201707</v>
      </c>
      <c r="B4209" t="n">
        <v>10</v>
      </c>
      <c r="C4209" t="inlineStr">
        <is>
          <t>POS</t>
        </is>
      </c>
      <c r="D4209" t="inlineStr">
        <is>
          <t>Canada</t>
        </is>
      </c>
      <c r="E4209" t="inlineStr">
        <is>
          <t>Máy ảnh</t>
        </is>
      </c>
      <c r="F4209" t="n">
        <v>600</v>
      </c>
      <c r="G4209" t="n">
        <v>0</v>
      </c>
    </row>
    <row r="4210">
      <c r="A4210" t="n">
        <v>201707</v>
      </c>
      <c r="B4210" t="n">
        <v>10</v>
      </c>
      <c r="C4210" t="inlineStr">
        <is>
          <t>POS</t>
        </is>
      </c>
      <c r="D4210" t="inlineStr">
        <is>
          <t>Canada</t>
        </is>
      </c>
      <c r="E4210" t="inlineStr">
        <is>
          <t>Máy tính</t>
        </is>
      </c>
      <c r="F4210" t="n">
        <v>957.85</v>
      </c>
      <c r="G4210" t="n">
        <v>163</v>
      </c>
    </row>
    <row r="4211">
      <c r="A4211" t="n">
        <v>201707</v>
      </c>
      <c r="B4211" t="n">
        <v>10</v>
      </c>
      <c r="C4211" t="inlineStr">
        <is>
          <t>POS</t>
        </is>
      </c>
      <c r="D4211" t="inlineStr">
        <is>
          <t>Canada</t>
        </is>
      </c>
      <c r="E4211" t="inlineStr">
        <is>
          <t>Game &amp; Đồ chơi</t>
        </is>
      </c>
      <c r="F4211" t="n">
        <v>26.95</v>
      </c>
      <c r="G4211" t="n">
        <v>0</v>
      </c>
    </row>
    <row r="4212">
      <c r="A4212" t="n">
        <v>201707</v>
      </c>
      <c r="B4212" t="n">
        <v>10</v>
      </c>
      <c r="C4212" t="inlineStr">
        <is>
          <t>POS</t>
        </is>
      </c>
      <c r="D4212" t="inlineStr">
        <is>
          <t>Canada</t>
        </is>
      </c>
      <c r="E4212" t="inlineStr">
        <is>
          <t>Gia dụng</t>
        </is>
      </c>
      <c r="F4212" t="n">
        <v>4448</v>
      </c>
      <c r="G4212" t="n">
        <v>493</v>
      </c>
    </row>
    <row r="4213">
      <c r="A4213" t="n">
        <v>201707</v>
      </c>
      <c r="B4213" t="n">
        <v>10</v>
      </c>
      <c r="C4213" t="inlineStr">
        <is>
          <t>POS</t>
        </is>
      </c>
      <c r="D4213" t="inlineStr">
        <is>
          <t>Canada</t>
        </is>
      </c>
      <c r="E4213" t="inlineStr">
        <is>
          <t>Nhạc, phim, sách nói</t>
        </is>
      </c>
      <c r="F4213" t="n">
        <v>479.97</v>
      </c>
      <c r="G4213" t="n">
        <v>0</v>
      </c>
    </row>
    <row r="4214">
      <c r="A4214" t="n">
        <v>201707</v>
      </c>
      <c r="B4214" t="n">
        <v>12</v>
      </c>
      <c r="C4214" t="inlineStr">
        <is>
          <t>POS</t>
        </is>
      </c>
      <c r="D4214" t="inlineStr">
        <is>
          <t>Pháp</t>
        </is>
      </c>
      <c r="E4214" t="inlineStr">
        <is>
          <t>Điện thoại</t>
        </is>
      </c>
      <c r="F4214" t="n">
        <v>119.97</v>
      </c>
      <c r="G4214" t="n">
        <v>0</v>
      </c>
    </row>
    <row r="4215">
      <c r="A4215" t="n">
        <v>201707</v>
      </c>
      <c r="B4215" t="n">
        <v>12</v>
      </c>
      <c r="C4215" t="inlineStr">
        <is>
          <t>POS</t>
        </is>
      </c>
      <c r="D4215" t="inlineStr">
        <is>
          <t>Pháp</t>
        </is>
      </c>
      <c r="E4215" t="inlineStr">
        <is>
          <t>Gia dụng</t>
        </is>
      </c>
      <c r="F4215" t="n">
        <v>279.99</v>
      </c>
      <c r="G4215" t="n">
        <v>0</v>
      </c>
    </row>
    <row r="4216">
      <c r="A4216" t="n">
        <v>201707</v>
      </c>
      <c r="B4216" t="n">
        <v>12</v>
      </c>
      <c r="C4216" t="inlineStr">
        <is>
          <t>POS</t>
        </is>
      </c>
      <c r="D4216" t="inlineStr">
        <is>
          <t>Pháp</t>
        </is>
      </c>
      <c r="E4216" t="inlineStr">
        <is>
          <t>TV &amp; Video</t>
        </is>
      </c>
      <c r="F4216" t="n">
        <v>597</v>
      </c>
      <c r="G4216" t="n">
        <v>0</v>
      </c>
    </row>
    <row r="4217">
      <c r="A4217" t="n">
        <v>201707</v>
      </c>
      <c r="B4217" t="n">
        <v>15</v>
      </c>
      <c r="C4217" t="inlineStr">
        <is>
          <t>POS</t>
        </is>
      </c>
      <c r="D4217" t="inlineStr">
        <is>
          <t>Pháp</t>
        </is>
      </c>
      <c r="E4217" t="inlineStr">
        <is>
          <t>Điện thoại</t>
        </is>
      </c>
      <c r="F4217" t="n">
        <v>98.97</v>
      </c>
      <c r="G4217" t="n">
        <v>0</v>
      </c>
    </row>
    <row r="4218">
      <c r="A4218" t="n">
        <v>201707</v>
      </c>
      <c r="B4218" t="n">
        <v>15</v>
      </c>
      <c r="C4218" t="inlineStr">
        <is>
          <t>POS</t>
        </is>
      </c>
      <c r="D4218" t="inlineStr">
        <is>
          <t>Pháp</t>
        </is>
      </c>
      <c r="E4218" t="inlineStr">
        <is>
          <t>Nhạc, phim, sách nói</t>
        </is>
      </c>
      <c r="F4218" t="n">
        <v>37.98</v>
      </c>
      <c r="G4218" t="n">
        <v>0</v>
      </c>
    </row>
    <row r="4219">
      <c r="A4219" t="n">
        <v>201707</v>
      </c>
      <c r="B4219" t="n">
        <v>15</v>
      </c>
      <c r="C4219" t="inlineStr">
        <is>
          <t>POS</t>
        </is>
      </c>
      <c r="D4219" t="inlineStr">
        <is>
          <t>Pháp</t>
        </is>
      </c>
      <c r="E4219" t="inlineStr">
        <is>
          <t>TV &amp; Video</t>
        </is>
      </c>
      <c r="F4219" t="n">
        <v>1959.93</v>
      </c>
      <c r="G4219" t="n">
        <v>0</v>
      </c>
    </row>
    <row r="4220">
      <c r="A4220" t="n">
        <v>201707</v>
      </c>
      <c r="B4220" t="n">
        <v>16</v>
      </c>
      <c r="C4220" t="inlineStr">
        <is>
          <t>POS</t>
        </is>
      </c>
      <c r="D4220" t="inlineStr">
        <is>
          <t>Pháp</t>
        </is>
      </c>
      <c r="E4220" t="inlineStr">
        <is>
          <t>Âm thanh</t>
        </is>
      </c>
      <c r="F4220" t="n">
        <v>181</v>
      </c>
      <c r="G4220" t="n">
        <v>0</v>
      </c>
    </row>
    <row r="4221">
      <c r="A4221" t="n">
        <v>201707</v>
      </c>
      <c r="B4221" t="n">
        <v>16</v>
      </c>
      <c r="C4221" t="inlineStr">
        <is>
          <t>POS</t>
        </is>
      </c>
      <c r="D4221" t="inlineStr">
        <is>
          <t>Pháp</t>
        </is>
      </c>
      <c r="E4221" t="inlineStr">
        <is>
          <t>Máy ảnh</t>
        </is>
      </c>
      <c r="F4221" t="n">
        <v>363</v>
      </c>
      <c r="G4221" t="n">
        <v>0</v>
      </c>
    </row>
    <row r="4222">
      <c r="A4222" t="n">
        <v>201707</v>
      </c>
      <c r="B4222" t="n">
        <v>16</v>
      </c>
      <c r="C4222" t="inlineStr">
        <is>
          <t>POS</t>
        </is>
      </c>
      <c r="D4222" t="inlineStr">
        <is>
          <t>Pháp</t>
        </is>
      </c>
      <c r="E4222" t="inlineStr">
        <is>
          <t>Máy tính</t>
        </is>
      </c>
      <c r="F4222" t="n">
        <v>539.8</v>
      </c>
      <c r="G4222" t="n">
        <v>0</v>
      </c>
    </row>
    <row r="4223">
      <c r="A4223" t="n">
        <v>201707</v>
      </c>
      <c r="B4223" t="n">
        <v>16</v>
      </c>
      <c r="C4223" t="inlineStr">
        <is>
          <t>POS</t>
        </is>
      </c>
      <c r="D4223" t="inlineStr">
        <is>
          <t>Pháp</t>
        </is>
      </c>
      <c r="E4223" t="inlineStr">
        <is>
          <t>Gia dụng</t>
        </is>
      </c>
      <c r="F4223" t="n">
        <v>257.5</v>
      </c>
      <c r="G4223" t="n">
        <v>0</v>
      </c>
    </row>
    <row r="4224">
      <c r="A4224" t="n">
        <v>201707</v>
      </c>
      <c r="B4224" t="n">
        <v>16</v>
      </c>
      <c r="C4224" t="inlineStr">
        <is>
          <t>POS</t>
        </is>
      </c>
      <c r="D4224" t="inlineStr">
        <is>
          <t>Pháp</t>
        </is>
      </c>
      <c r="E4224" t="inlineStr">
        <is>
          <t>Nhạc, phim, sách nói</t>
        </is>
      </c>
      <c r="F4224" t="n">
        <v>173.64</v>
      </c>
      <c r="G4224" t="n">
        <v>0</v>
      </c>
    </row>
    <row r="4225">
      <c r="A4225" t="n">
        <v>201707</v>
      </c>
      <c r="B4225" t="n">
        <v>17</v>
      </c>
      <c r="C4225" t="inlineStr">
        <is>
          <t>POS</t>
        </is>
      </c>
      <c r="D4225" t="inlineStr">
        <is>
          <t>Pháp</t>
        </is>
      </c>
      <c r="E4225" t="inlineStr">
        <is>
          <t>Máy ảnh</t>
        </is>
      </c>
      <c r="F4225" t="n">
        <v>188.5</v>
      </c>
      <c r="G4225" t="n">
        <v>0</v>
      </c>
    </row>
    <row r="4226">
      <c r="A4226" t="n">
        <v>201707</v>
      </c>
      <c r="B4226" t="n">
        <v>17</v>
      </c>
      <c r="C4226" t="inlineStr">
        <is>
          <t>POS</t>
        </is>
      </c>
      <c r="D4226" t="inlineStr">
        <is>
          <t>Pháp</t>
        </is>
      </c>
      <c r="E4226" t="inlineStr">
        <is>
          <t>Điện thoại</t>
        </is>
      </c>
      <c r="F4226" t="n">
        <v>1530</v>
      </c>
      <c r="G4226" t="n">
        <v>0</v>
      </c>
    </row>
    <row r="4227">
      <c r="A4227" t="n">
        <v>201707</v>
      </c>
      <c r="B4227" t="n">
        <v>17</v>
      </c>
      <c r="C4227" t="inlineStr">
        <is>
          <t>POS</t>
        </is>
      </c>
      <c r="D4227" t="inlineStr">
        <is>
          <t>Pháp</t>
        </is>
      </c>
      <c r="E4227" t="inlineStr">
        <is>
          <t>Game &amp; Đồ chơi</t>
        </is>
      </c>
      <c r="F4227" t="n">
        <v>353.78</v>
      </c>
      <c r="G4227" t="n">
        <v>0</v>
      </c>
    </row>
    <row r="4228">
      <c r="A4228" t="n">
        <v>201707</v>
      </c>
      <c r="B4228" t="n">
        <v>17</v>
      </c>
      <c r="C4228" t="inlineStr">
        <is>
          <t>POS</t>
        </is>
      </c>
      <c r="D4228" t="inlineStr">
        <is>
          <t>Pháp</t>
        </is>
      </c>
      <c r="E4228" t="inlineStr">
        <is>
          <t>Nhạc, phim, sách nói</t>
        </is>
      </c>
      <c r="F4228" t="n">
        <v>97.23</v>
      </c>
      <c r="G4228" t="n">
        <v>0</v>
      </c>
    </row>
    <row r="4229">
      <c r="A4229" t="n">
        <v>201707</v>
      </c>
      <c r="B4229" t="n">
        <v>19</v>
      </c>
      <c r="C4229" t="inlineStr">
        <is>
          <t>POS</t>
        </is>
      </c>
      <c r="D4229" t="inlineStr">
        <is>
          <t>Đức</t>
        </is>
      </c>
      <c r="E4229" t="inlineStr">
        <is>
          <t>Âm thanh</t>
        </is>
      </c>
      <c r="F4229" t="n">
        <v>1104.23</v>
      </c>
      <c r="G4229" t="n">
        <v>0</v>
      </c>
    </row>
    <row r="4230">
      <c r="A4230" t="n">
        <v>201707</v>
      </c>
      <c r="B4230" t="n">
        <v>19</v>
      </c>
      <c r="C4230" t="inlineStr">
        <is>
          <t>POS</t>
        </is>
      </c>
      <c r="D4230" t="inlineStr">
        <is>
          <t>Đức</t>
        </is>
      </c>
      <c r="E4230" t="inlineStr">
        <is>
          <t>Điện thoại</t>
        </is>
      </c>
      <c r="F4230" t="n">
        <v>0</v>
      </c>
      <c r="G4230" t="n">
        <v>9.99</v>
      </c>
    </row>
    <row r="4231">
      <c r="A4231" t="n">
        <v>201707</v>
      </c>
      <c r="B4231" t="n">
        <v>19</v>
      </c>
      <c r="C4231" t="inlineStr">
        <is>
          <t>POS</t>
        </is>
      </c>
      <c r="D4231" t="inlineStr">
        <is>
          <t>Đức</t>
        </is>
      </c>
      <c r="E4231" t="inlineStr">
        <is>
          <t>Máy tính</t>
        </is>
      </c>
      <c r="F4231" t="n">
        <v>4703.5</v>
      </c>
      <c r="G4231" t="n">
        <v>0</v>
      </c>
    </row>
    <row r="4232">
      <c r="A4232" t="n">
        <v>201707</v>
      </c>
      <c r="B4232" t="n">
        <v>19</v>
      </c>
      <c r="C4232" t="inlineStr">
        <is>
          <t>POS</t>
        </is>
      </c>
      <c r="D4232" t="inlineStr">
        <is>
          <t>Đức</t>
        </is>
      </c>
      <c r="E4232" t="inlineStr">
        <is>
          <t>Gia dụng</t>
        </is>
      </c>
      <c r="F4232" t="n">
        <v>4237.74</v>
      </c>
      <c r="G4232" t="n">
        <v>0</v>
      </c>
    </row>
    <row r="4233">
      <c r="A4233" t="n">
        <v>201707</v>
      </c>
      <c r="B4233" t="n">
        <v>19</v>
      </c>
      <c r="C4233" t="inlineStr">
        <is>
          <t>POS</t>
        </is>
      </c>
      <c r="D4233" t="inlineStr">
        <is>
          <t>Đức</t>
        </is>
      </c>
      <c r="E4233" t="inlineStr">
        <is>
          <t>Nhạc, phim, sách nói</t>
        </is>
      </c>
      <c r="F4233" t="n">
        <v>1334.96</v>
      </c>
      <c r="G4233" t="n">
        <v>0</v>
      </c>
    </row>
    <row r="4234">
      <c r="A4234" t="n">
        <v>201707</v>
      </c>
      <c r="B4234" t="n">
        <v>20</v>
      </c>
      <c r="C4234" t="inlineStr">
        <is>
          <t>POS</t>
        </is>
      </c>
      <c r="D4234" t="inlineStr">
        <is>
          <t>Đức</t>
        </is>
      </c>
      <c r="E4234" t="inlineStr">
        <is>
          <t>Âm thanh</t>
        </is>
      </c>
      <c r="F4234" t="n">
        <v>134.8</v>
      </c>
      <c r="G4234" t="n">
        <v>0</v>
      </c>
    </row>
    <row r="4235">
      <c r="A4235" t="n">
        <v>201707</v>
      </c>
      <c r="B4235" t="n">
        <v>20</v>
      </c>
      <c r="C4235" t="inlineStr">
        <is>
          <t>POS</t>
        </is>
      </c>
      <c r="D4235" t="inlineStr">
        <is>
          <t>Đức</t>
        </is>
      </c>
      <c r="E4235" t="inlineStr">
        <is>
          <t>Máy tính</t>
        </is>
      </c>
      <c r="F4235" t="n">
        <v>3494</v>
      </c>
      <c r="G4235" t="n">
        <v>0</v>
      </c>
    </row>
    <row r="4236">
      <c r="A4236" t="n">
        <v>201707</v>
      </c>
      <c r="B4236" t="n">
        <v>20</v>
      </c>
      <c r="C4236" t="inlineStr">
        <is>
          <t>POS</t>
        </is>
      </c>
      <c r="D4236" t="inlineStr">
        <is>
          <t>Đức</t>
        </is>
      </c>
      <c r="E4236" t="inlineStr">
        <is>
          <t>Gia dụng</t>
        </is>
      </c>
      <c r="F4236" t="n">
        <v>515</v>
      </c>
      <c r="G4236" t="n">
        <v>0</v>
      </c>
    </row>
    <row r="4237">
      <c r="A4237" t="n">
        <v>201707</v>
      </c>
      <c r="B4237" t="n">
        <v>22</v>
      </c>
      <c r="C4237" t="inlineStr">
        <is>
          <t>POS</t>
        </is>
      </c>
      <c r="D4237" t="inlineStr">
        <is>
          <t>Đức</t>
        </is>
      </c>
      <c r="E4237" t="inlineStr">
        <is>
          <t>Máy ảnh</t>
        </is>
      </c>
      <c r="F4237" t="n">
        <v>1014</v>
      </c>
      <c r="G4237" t="n">
        <v>0</v>
      </c>
    </row>
    <row r="4238">
      <c r="A4238" t="n">
        <v>201707</v>
      </c>
      <c r="B4238" t="n">
        <v>22</v>
      </c>
      <c r="C4238" t="inlineStr">
        <is>
          <t>POS</t>
        </is>
      </c>
      <c r="D4238" t="inlineStr">
        <is>
          <t>Đức</t>
        </is>
      </c>
      <c r="E4238" t="inlineStr">
        <is>
          <t>Điện thoại</t>
        </is>
      </c>
      <c r="F4238" t="n">
        <v>3534</v>
      </c>
      <c r="G4238" t="n">
        <v>1178</v>
      </c>
    </row>
    <row r="4239">
      <c r="A4239" t="n">
        <v>201707</v>
      </c>
      <c r="B4239" t="n">
        <v>22</v>
      </c>
      <c r="C4239" t="inlineStr">
        <is>
          <t>POS</t>
        </is>
      </c>
      <c r="D4239" t="inlineStr">
        <is>
          <t>Đức</t>
        </is>
      </c>
      <c r="E4239" t="inlineStr">
        <is>
          <t>Máy tính</t>
        </is>
      </c>
      <c r="F4239" t="n">
        <v>1934</v>
      </c>
      <c r="G4239" t="n">
        <v>0</v>
      </c>
    </row>
    <row r="4240">
      <c r="A4240" t="n">
        <v>201707</v>
      </c>
      <c r="B4240" t="n">
        <v>22</v>
      </c>
      <c r="C4240" t="inlineStr">
        <is>
          <t>POS</t>
        </is>
      </c>
      <c r="D4240" t="inlineStr">
        <is>
          <t>Đức</t>
        </is>
      </c>
      <c r="E4240" t="inlineStr">
        <is>
          <t>Game &amp; Đồ chơi</t>
        </is>
      </c>
      <c r="F4240" t="n">
        <v>34.93</v>
      </c>
      <c r="G4240" t="n">
        <v>0</v>
      </c>
    </row>
    <row r="4241">
      <c r="A4241" t="n">
        <v>201707</v>
      </c>
      <c r="B4241" t="n">
        <v>22</v>
      </c>
      <c r="C4241" t="inlineStr">
        <is>
          <t>POS</t>
        </is>
      </c>
      <c r="D4241" t="inlineStr">
        <is>
          <t>Đức</t>
        </is>
      </c>
      <c r="E4241" t="inlineStr">
        <is>
          <t>TV &amp; Video</t>
        </is>
      </c>
      <c r="F4241" t="n">
        <v>1184.97</v>
      </c>
      <c r="G4241" t="n">
        <v>0</v>
      </c>
    </row>
    <row r="4242">
      <c r="A4242" t="n">
        <v>201707</v>
      </c>
      <c r="B4242" t="n">
        <v>23</v>
      </c>
      <c r="C4242" t="inlineStr">
        <is>
          <t>POS</t>
        </is>
      </c>
      <c r="D4242" t="inlineStr">
        <is>
          <t>Đức</t>
        </is>
      </c>
      <c r="E4242" t="inlineStr">
        <is>
          <t>Máy tính</t>
        </is>
      </c>
      <c r="F4242" t="n">
        <v>891</v>
      </c>
      <c r="G4242" t="n">
        <v>0</v>
      </c>
    </row>
    <row r="4243">
      <c r="A4243" t="n">
        <v>201707</v>
      </c>
      <c r="B4243" t="n">
        <v>23</v>
      </c>
      <c r="C4243" t="inlineStr">
        <is>
          <t>POS</t>
        </is>
      </c>
      <c r="D4243" t="inlineStr">
        <is>
          <t>Đức</t>
        </is>
      </c>
      <c r="E4243" t="inlineStr">
        <is>
          <t>Gia dụng</t>
        </is>
      </c>
      <c r="F4243" t="n">
        <v>284.92</v>
      </c>
      <c r="G4243" t="n">
        <v>0</v>
      </c>
    </row>
    <row r="4244">
      <c r="A4244" t="n">
        <v>201707</v>
      </c>
      <c r="B4244" t="n">
        <v>27</v>
      </c>
      <c r="C4244" t="inlineStr">
        <is>
          <t>POS</t>
        </is>
      </c>
      <c r="D4244" t="inlineStr">
        <is>
          <t>Đức</t>
        </is>
      </c>
      <c r="E4244" t="inlineStr">
        <is>
          <t>TV &amp; Video</t>
        </is>
      </c>
      <c r="F4244" t="n">
        <v>516</v>
      </c>
      <c r="G4244" t="n">
        <v>0</v>
      </c>
    </row>
    <row r="4245">
      <c r="A4245" t="n">
        <v>201707</v>
      </c>
      <c r="B4245" t="n">
        <v>28</v>
      </c>
      <c r="C4245" t="inlineStr">
        <is>
          <t>POS</t>
        </is>
      </c>
      <c r="D4245" t="inlineStr">
        <is>
          <t>Ý</t>
        </is>
      </c>
      <c r="E4245" t="inlineStr">
        <is>
          <t>Âm thanh</t>
        </is>
      </c>
      <c r="F4245" t="n">
        <v>181.09</v>
      </c>
      <c r="G4245" t="n">
        <v>0</v>
      </c>
    </row>
    <row r="4246">
      <c r="A4246" t="n">
        <v>201707</v>
      </c>
      <c r="B4246" t="n">
        <v>28</v>
      </c>
      <c r="C4246" t="inlineStr">
        <is>
          <t>POS</t>
        </is>
      </c>
      <c r="D4246" t="inlineStr">
        <is>
          <t>Ý</t>
        </is>
      </c>
      <c r="E4246" t="inlineStr">
        <is>
          <t>Máy ảnh</t>
        </is>
      </c>
      <c r="F4246" t="n">
        <v>740</v>
      </c>
      <c r="G4246" t="n">
        <v>0</v>
      </c>
    </row>
    <row r="4247">
      <c r="A4247" t="n">
        <v>201707</v>
      </c>
      <c r="B4247" t="n">
        <v>28</v>
      </c>
      <c r="C4247" t="inlineStr">
        <is>
          <t>POS</t>
        </is>
      </c>
      <c r="D4247" t="inlineStr">
        <is>
          <t>Ý</t>
        </is>
      </c>
      <c r="E4247" t="inlineStr">
        <is>
          <t>Máy tính</t>
        </is>
      </c>
      <c r="F4247" t="n">
        <v>499.9</v>
      </c>
      <c r="G4247" t="n">
        <v>269.9</v>
      </c>
    </row>
    <row r="4248">
      <c r="A4248" t="n">
        <v>201707</v>
      </c>
      <c r="B4248" t="n">
        <v>28</v>
      </c>
      <c r="C4248" t="inlineStr">
        <is>
          <t>POS</t>
        </is>
      </c>
      <c r="D4248" t="inlineStr">
        <is>
          <t>Ý</t>
        </is>
      </c>
      <c r="E4248" t="inlineStr">
        <is>
          <t>Game &amp; Đồ chơi</t>
        </is>
      </c>
      <c r="F4248" t="n">
        <v>320</v>
      </c>
      <c r="G4248" t="n">
        <v>0</v>
      </c>
    </row>
    <row r="4249">
      <c r="A4249" t="n">
        <v>201707</v>
      </c>
      <c r="B4249" t="n">
        <v>28</v>
      </c>
      <c r="C4249" t="inlineStr">
        <is>
          <t>POS</t>
        </is>
      </c>
      <c r="D4249" t="inlineStr">
        <is>
          <t>Ý</t>
        </is>
      </c>
      <c r="E4249" t="inlineStr">
        <is>
          <t>Gia dụng</t>
        </is>
      </c>
      <c r="F4249" t="n">
        <v>2002.99</v>
      </c>
      <c r="G4249" t="n">
        <v>0</v>
      </c>
    </row>
    <row r="4250">
      <c r="A4250" t="n">
        <v>201707</v>
      </c>
      <c r="B4250" t="n">
        <v>28</v>
      </c>
      <c r="C4250" t="inlineStr">
        <is>
          <t>POS</t>
        </is>
      </c>
      <c r="D4250" t="inlineStr">
        <is>
          <t>Ý</t>
        </is>
      </c>
      <c r="E4250" t="inlineStr">
        <is>
          <t>Nhạc, phim, sách nói</t>
        </is>
      </c>
      <c r="F4250" t="n">
        <v>107.94</v>
      </c>
      <c r="G4250" t="n">
        <v>0</v>
      </c>
    </row>
    <row r="4251">
      <c r="A4251" t="n">
        <v>201707</v>
      </c>
      <c r="B4251" t="n">
        <v>29</v>
      </c>
      <c r="C4251" t="inlineStr">
        <is>
          <t>POS</t>
        </is>
      </c>
      <c r="D4251" t="inlineStr">
        <is>
          <t>Ý</t>
        </is>
      </c>
      <c r="E4251" t="inlineStr">
        <is>
          <t>Âm thanh</t>
        </is>
      </c>
      <c r="F4251" t="n">
        <v>1312</v>
      </c>
      <c r="G4251" t="n">
        <v>0</v>
      </c>
    </row>
    <row r="4252">
      <c r="A4252" t="n">
        <v>201707</v>
      </c>
      <c r="B4252" t="n">
        <v>29</v>
      </c>
      <c r="C4252" t="inlineStr">
        <is>
          <t>POS</t>
        </is>
      </c>
      <c r="D4252" t="inlineStr">
        <is>
          <t>Ý</t>
        </is>
      </c>
      <c r="E4252" t="inlineStr">
        <is>
          <t>Điện thoại</t>
        </is>
      </c>
      <c r="F4252" t="n">
        <v>1723.94</v>
      </c>
      <c r="G4252" t="n">
        <v>0</v>
      </c>
    </row>
    <row r="4253">
      <c r="A4253" t="n">
        <v>201707</v>
      </c>
      <c r="B4253" t="n">
        <v>29</v>
      </c>
      <c r="C4253" t="inlineStr">
        <is>
          <t>POS</t>
        </is>
      </c>
      <c r="D4253" t="inlineStr">
        <is>
          <t>Ý</t>
        </is>
      </c>
      <c r="E4253" t="inlineStr">
        <is>
          <t>Máy tính</t>
        </is>
      </c>
      <c r="F4253" t="n">
        <v>5696.38</v>
      </c>
      <c r="G4253" t="n">
        <v>269.9</v>
      </c>
    </row>
    <row r="4254">
      <c r="A4254" t="n">
        <v>201707</v>
      </c>
      <c r="B4254" t="n">
        <v>29</v>
      </c>
      <c r="C4254" t="inlineStr">
        <is>
          <t>POS</t>
        </is>
      </c>
      <c r="D4254" t="inlineStr">
        <is>
          <t>Ý</t>
        </is>
      </c>
      <c r="E4254" t="inlineStr">
        <is>
          <t>Gia dụng</t>
        </is>
      </c>
      <c r="F4254" t="n">
        <v>791</v>
      </c>
      <c r="G4254" t="n">
        <v>0</v>
      </c>
    </row>
    <row r="4255">
      <c r="A4255" t="n">
        <v>201707</v>
      </c>
      <c r="B4255" t="n">
        <v>29</v>
      </c>
      <c r="C4255" t="inlineStr">
        <is>
          <t>POS</t>
        </is>
      </c>
      <c r="D4255" t="inlineStr">
        <is>
          <t>Ý</t>
        </is>
      </c>
      <c r="E4255" t="inlineStr">
        <is>
          <t>TV &amp; Video</t>
        </is>
      </c>
      <c r="F4255" t="n">
        <v>12558.39</v>
      </c>
      <c r="G4255" t="n">
        <v>0</v>
      </c>
    </row>
    <row r="4256">
      <c r="A4256" t="n">
        <v>201707</v>
      </c>
      <c r="B4256" t="n">
        <v>30</v>
      </c>
      <c r="C4256" t="inlineStr">
        <is>
          <t>POS</t>
        </is>
      </c>
      <c r="D4256" t="inlineStr">
        <is>
          <t>Ý</t>
        </is>
      </c>
      <c r="E4256" t="inlineStr">
        <is>
          <t>Gia dụng</t>
        </is>
      </c>
      <c r="F4256" t="n">
        <v>899</v>
      </c>
      <c r="G4256" t="n">
        <v>0</v>
      </c>
    </row>
    <row r="4257">
      <c r="A4257" t="n">
        <v>201707</v>
      </c>
      <c r="B4257" t="n">
        <v>30</v>
      </c>
      <c r="C4257" t="inlineStr">
        <is>
          <t>POS</t>
        </is>
      </c>
      <c r="D4257" t="inlineStr">
        <is>
          <t>Ý</t>
        </is>
      </c>
      <c r="E4257" t="inlineStr">
        <is>
          <t>Nhạc, phim, sách nói</t>
        </is>
      </c>
      <c r="F4257" t="n">
        <v>1314</v>
      </c>
      <c r="G4257" t="n">
        <v>0</v>
      </c>
    </row>
    <row r="4258">
      <c r="A4258" t="n">
        <v>201707</v>
      </c>
      <c r="B4258" t="n">
        <v>30</v>
      </c>
      <c r="C4258" t="inlineStr">
        <is>
          <t>POS</t>
        </is>
      </c>
      <c r="D4258" t="inlineStr">
        <is>
          <t>Ý</t>
        </is>
      </c>
      <c r="E4258" t="inlineStr">
        <is>
          <t>TV &amp; Video</t>
        </is>
      </c>
      <c r="F4258" t="n">
        <v>109</v>
      </c>
      <c r="G4258" t="n">
        <v>0</v>
      </c>
    </row>
    <row r="4259">
      <c r="A4259" t="n">
        <v>201707</v>
      </c>
      <c r="B4259" t="n">
        <v>31</v>
      </c>
      <c r="C4259" t="inlineStr">
        <is>
          <t>POS</t>
        </is>
      </c>
      <c r="D4259" t="inlineStr">
        <is>
          <t>Hà Lan</t>
        </is>
      </c>
      <c r="E4259" t="inlineStr">
        <is>
          <t>Máy tính</t>
        </is>
      </c>
      <c r="F4259" t="n">
        <v>3876</v>
      </c>
      <c r="G4259" t="n">
        <v>0</v>
      </c>
    </row>
    <row r="4260">
      <c r="A4260" t="n">
        <v>201707</v>
      </c>
      <c r="B4260" t="n">
        <v>31</v>
      </c>
      <c r="C4260" t="inlineStr">
        <is>
          <t>POS</t>
        </is>
      </c>
      <c r="D4260" t="inlineStr">
        <is>
          <t>Hà Lan</t>
        </is>
      </c>
      <c r="E4260" t="inlineStr">
        <is>
          <t>Gia dụng</t>
        </is>
      </c>
      <c r="F4260" t="n">
        <v>2014.97</v>
      </c>
      <c r="G4260" t="n">
        <v>0</v>
      </c>
    </row>
    <row r="4261">
      <c r="A4261" t="n">
        <v>201707</v>
      </c>
      <c r="B4261" t="n">
        <v>31</v>
      </c>
      <c r="C4261" t="inlineStr">
        <is>
          <t>POS</t>
        </is>
      </c>
      <c r="D4261" t="inlineStr">
        <is>
          <t>Hà Lan</t>
        </is>
      </c>
      <c r="E4261" t="inlineStr">
        <is>
          <t>Nhạc, phim, sách nói</t>
        </is>
      </c>
      <c r="F4261" t="n">
        <v>1623.59</v>
      </c>
      <c r="G4261" t="n">
        <v>0</v>
      </c>
    </row>
    <row r="4262">
      <c r="A4262" t="n">
        <v>201707</v>
      </c>
      <c r="B4262" t="n">
        <v>31</v>
      </c>
      <c r="C4262" t="inlineStr">
        <is>
          <t>POS</t>
        </is>
      </c>
      <c r="D4262" t="inlineStr">
        <is>
          <t>Hà Lan</t>
        </is>
      </c>
      <c r="E4262" t="inlineStr">
        <is>
          <t>TV &amp; Video</t>
        </is>
      </c>
      <c r="F4262" t="n">
        <v>509.97</v>
      </c>
      <c r="G4262" t="n">
        <v>0</v>
      </c>
    </row>
    <row r="4263">
      <c r="A4263" t="n">
        <v>201707</v>
      </c>
      <c r="B4263" t="n">
        <v>33</v>
      </c>
      <c r="C4263" t="inlineStr">
        <is>
          <t>POS</t>
        </is>
      </c>
      <c r="D4263" t="inlineStr">
        <is>
          <t>Hà Lan</t>
        </is>
      </c>
      <c r="E4263" t="inlineStr">
        <is>
          <t>Máy ảnh</t>
        </is>
      </c>
      <c r="F4263" t="n">
        <v>936</v>
      </c>
      <c r="G4263" t="n">
        <v>0</v>
      </c>
    </row>
    <row r="4264">
      <c r="A4264" t="n">
        <v>201707</v>
      </c>
      <c r="B4264" t="n">
        <v>33</v>
      </c>
      <c r="C4264" t="inlineStr">
        <is>
          <t>POS</t>
        </is>
      </c>
      <c r="D4264" t="inlineStr">
        <is>
          <t>Hà Lan</t>
        </is>
      </c>
      <c r="E4264" t="inlineStr">
        <is>
          <t>Điện thoại</t>
        </is>
      </c>
      <c r="F4264" t="n">
        <v>600</v>
      </c>
      <c r="G4264" t="n">
        <v>0</v>
      </c>
    </row>
    <row r="4265">
      <c r="A4265" t="n">
        <v>201707</v>
      </c>
      <c r="B4265" t="n">
        <v>33</v>
      </c>
      <c r="C4265" t="inlineStr">
        <is>
          <t>POS</t>
        </is>
      </c>
      <c r="D4265" t="inlineStr">
        <is>
          <t>Hà Lan</t>
        </is>
      </c>
      <c r="E4265" t="inlineStr">
        <is>
          <t>Máy tính</t>
        </is>
      </c>
      <c r="F4265" t="n">
        <v>1686</v>
      </c>
      <c r="G4265" t="n">
        <v>0</v>
      </c>
    </row>
    <row r="4266">
      <c r="A4266" t="n">
        <v>201707</v>
      </c>
      <c r="B4266" t="n">
        <v>33</v>
      </c>
      <c r="C4266" t="inlineStr">
        <is>
          <t>POS</t>
        </is>
      </c>
      <c r="D4266" t="inlineStr">
        <is>
          <t>Hà Lan</t>
        </is>
      </c>
      <c r="E4266" t="inlineStr">
        <is>
          <t>Game &amp; Đồ chơi</t>
        </is>
      </c>
      <c r="F4266" t="n">
        <v>32</v>
      </c>
      <c r="G4266" t="n">
        <v>0</v>
      </c>
    </row>
    <row r="4267">
      <c r="A4267" t="n">
        <v>201707</v>
      </c>
      <c r="B4267" t="n">
        <v>33</v>
      </c>
      <c r="C4267" t="inlineStr">
        <is>
          <t>POS</t>
        </is>
      </c>
      <c r="D4267" t="inlineStr">
        <is>
          <t>Hà Lan</t>
        </is>
      </c>
      <c r="E4267" t="inlineStr">
        <is>
          <t>Gia dụng</t>
        </is>
      </c>
      <c r="F4267" t="n">
        <v>1826.91</v>
      </c>
      <c r="G4267" t="n">
        <v>0</v>
      </c>
    </row>
    <row r="4268">
      <c r="A4268" t="n">
        <v>201707</v>
      </c>
      <c r="B4268" t="n">
        <v>33</v>
      </c>
      <c r="C4268" t="inlineStr">
        <is>
          <t>POS</t>
        </is>
      </c>
      <c r="D4268" t="inlineStr">
        <is>
          <t>Hà Lan</t>
        </is>
      </c>
      <c r="E4268" t="inlineStr">
        <is>
          <t>TV &amp; Video</t>
        </is>
      </c>
      <c r="F4268" t="n">
        <v>818</v>
      </c>
      <c r="G4268" t="n">
        <v>0</v>
      </c>
    </row>
    <row r="4269">
      <c r="A4269" t="n">
        <v>201707</v>
      </c>
      <c r="B4269" t="n">
        <v>34</v>
      </c>
      <c r="C4269" t="inlineStr">
        <is>
          <t>POS</t>
        </is>
      </c>
      <c r="D4269" t="inlineStr">
        <is>
          <t>Hà Lan</t>
        </is>
      </c>
      <c r="E4269" t="inlineStr">
        <is>
          <t>Máy ảnh</t>
        </is>
      </c>
      <c r="F4269" t="n">
        <v>0</v>
      </c>
      <c r="G4269" t="n">
        <v>231</v>
      </c>
    </row>
    <row r="4270">
      <c r="A4270" t="n">
        <v>201707</v>
      </c>
      <c r="B4270" t="n">
        <v>34</v>
      </c>
      <c r="C4270" t="inlineStr">
        <is>
          <t>POS</t>
        </is>
      </c>
      <c r="D4270" t="inlineStr">
        <is>
          <t>Hà Lan</t>
        </is>
      </c>
      <c r="E4270" t="inlineStr">
        <is>
          <t>Máy tính</t>
        </is>
      </c>
      <c r="F4270" t="n">
        <v>229.9</v>
      </c>
      <c r="G4270" t="n">
        <v>0</v>
      </c>
    </row>
    <row r="4271">
      <c r="A4271" t="n">
        <v>201707</v>
      </c>
      <c r="B4271" t="n">
        <v>34</v>
      </c>
      <c r="C4271" t="inlineStr">
        <is>
          <t>POS</t>
        </is>
      </c>
      <c r="D4271" t="inlineStr">
        <is>
          <t>Hà Lan</t>
        </is>
      </c>
      <c r="E4271" t="inlineStr">
        <is>
          <t>Game &amp; Đồ chơi</t>
        </is>
      </c>
      <c r="F4271" t="n">
        <v>13.98</v>
      </c>
      <c r="G4271" t="n">
        <v>0</v>
      </c>
    </row>
    <row r="4272">
      <c r="A4272" t="n">
        <v>201707</v>
      </c>
      <c r="B4272" t="n">
        <v>34</v>
      </c>
      <c r="C4272" t="inlineStr">
        <is>
          <t>POS</t>
        </is>
      </c>
      <c r="D4272" t="inlineStr">
        <is>
          <t>Hà Lan</t>
        </is>
      </c>
      <c r="E4272" t="inlineStr">
        <is>
          <t>Gia dụng</t>
        </is>
      </c>
      <c r="F4272" t="n">
        <v>899</v>
      </c>
      <c r="G4272" t="n">
        <v>0</v>
      </c>
    </row>
    <row r="4273">
      <c r="A4273" t="n">
        <v>201707</v>
      </c>
      <c r="B4273" t="n">
        <v>36</v>
      </c>
      <c r="C4273" t="inlineStr">
        <is>
          <t>POS</t>
        </is>
      </c>
      <c r="D4273" t="inlineStr">
        <is>
          <t>Anh</t>
        </is>
      </c>
      <c r="E4273" t="inlineStr">
        <is>
          <t>Âm thanh</t>
        </is>
      </c>
      <c r="F4273" t="n">
        <v>1633.4</v>
      </c>
      <c r="G4273" t="n">
        <v>0</v>
      </c>
    </row>
    <row r="4274">
      <c r="A4274" t="n">
        <v>201707</v>
      </c>
      <c r="B4274" t="n">
        <v>36</v>
      </c>
      <c r="C4274" t="inlineStr">
        <is>
          <t>POS</t>
        </is>
      </c>
      <c r="D4274" t="inlineStr">
        <is>
          <t>Anh</t>
        </is>
      </c>
      <c r="E4274" t="inlineStr">
        <is>
          <t>Máy tính</t>
        </is>
      </c>
      <c r="F4274" t="n">
        <v>1938</v>
      </c>
      <c r="G4274" t="n">
        <v>0</v>
      </c>
    </row>
    <row r="4275">
      <c r="A4275" t="n">
        <v>201707</v>
      </c>
      <c r="B4275" t="n">
        <v>36</v>
      </c>
      <c r="C4275" t="inlineStr">
        <is>
          <t>POS</t>
        </is>
      </c>
      <c r="D4275" t="inlineStr">
        <is>
          <t>Anh</t>
        </is>
      </c>
      <c r="E4275" t="inlineStr">
        <is>
          <t>Nhạc, phim, sách nói</t>
        </is>
      </c>
      <c r="F4275" t="n">
        <v>1893.98</v>
      </c>
      <c r="G4275" t="n">
        <v>0</v>
      </c>
    </row>
    <row r="4276">
      <c r="A4276" t="n">
        <v>201707</v>
      </c>
      <c r="B4276" t="n">
        <v>36</v>
      </c>
      <c r="C4276" t="inlineStr">
        <is>
          <t>POS</t>
        </is>
      </c>
      <c r="D4276" t="inlineStr">
        <is>
          <t>Anh</t>
        </is>
      </c>
      <c r="E4276" t="inlineStr">
        <is>
          <t>TV &amp; Video</t>
        </is>
      </c>
      <c r="F4276" t="n">
        <v>7092.15</v>
      </c>
      <c r="G4276" t="n">
        <v>0</v>
      </c>
    </row>
    <row r="4277">
      <c r="A4277" t="n">
        <v>201707</v>
      </c>
      <c r="B4277" t="n">
        <v>37</v>
      </c>
      <c r="C4277" t="inlineStr">
        <is>
          <t>POS</t>
        </is>
      </c>
      <c r="D4277" t="inlineStr">
        <is>
          <t>Anh</t>
        </is>
      </c>
      <c r="E4277" t="inlineStr">
        <is>
          <t>Máy tính</t>
        </is>
      </c>
      <c r="F4277" t="n">
        <v>699</v>
      </c>
      <c r="G4277" t="n">
        <v>0</v>
      </c>
    </row>
    <row r="4278">
      <c r="A4278" t="n">
        <v>201707</v>
      </c>
      <c r="B4278" t="n">
        <v>38</v>
      </c>
      <c r="C4278" t="inlineStr">
        <is>
          <t>POS</t>
        </is>
      </c>
      <c r="D4278" t="inlineStr">
        <is>
          <t>Anh</t>
        </is>
      </c>
      <c r="E4278" t="inlineStr">
        <is>
          <t>Máy ảnh</t>
        </is>
      </c>
      <c r="F4278" t="n">
        <v>410</v>
      </c>
      <c r="G4278" t="n">
        <v>950</v>
      </c>
    </row>
    <row r="4279">
      <c r="A4279" t="n">
        <v>201707</v>
      </c>
      <c r="B4279" t="n">
        <v>38</v>
      </c>
      <c r="C4279" t="inlineStr">
        <is>
          <t>POS</t>
        </is>
      </c>
      <c r="D4279" t="inlineStr">
        <is>
          <t>Anh</t>
        </is>
      </c>
      <c r="E4279" t="inlineStr">
        <is>
          <t>Điện thoại</t>
        </is>
      </c>
      <c r="F4279" t="n">
        <v>200</v>
      </c>
      <c r="G4279" t="n">
        <v>0</v>
      </c>
    </row>
    <row r="4280">
      <c r="A4280" t="n">
        <v>201707</v>
      </c>
      <c r="B4280" t="n">
        <v>38</v>
      </c>
      <c r="C4280" t="inlineStr">
        <is>
          <t>POS</t>
        </is>
      </c>
      <c r="D4280" t="inlineStr">
        <is>
          <t>Anh</t>
        </is>
      </c>
      <c r="E4280" t="inlineStr">
        <is>
          <t>Máy tính</t>
        </is>
      </c>
      <c r="F4280" t="n">
        <v>297</v>
      </c>
      <c r="G4280" t="n">
        <v>0</v>
      </c>
    </row>
    <row r="4281">
      <c r="A4281" t="n">
        <v>201707</v>
      </c>
      <c r="B4281" t="n">
        <v>38</v>
      </c>
      <c r="C4281" t="inlineStr">
        <is>
          <t>POS</t>
        </is>
      </c>
      <c r="D4281" t="inlineStr">
        <is>
          <t>Anh</t>
        </is>
      </c>
      <c r="E4281" t="inlineStr">
        <is>
          <t>Game &amp; Đồ chơi</t>
        </is>
      </c>
      <c r="F4281" t="n">
        <v>50.67</v>
      </c>
      <c r="G4281" t="n">
        <v>0</v>
      </c>
    </row>
    <row r="4282">
      <c r="A4282" t="n">
        <v>201707</v>
      </c>
      <c r="B4282" t="n">
        <v>38</v>
      </c>
      <c r="C4282" t="inlineStr">
        <is>
          <t>POS</t>
        </is>
      </c>
      <c r="D4282" t="inlineStr">
        <is>
          <t>Anh</t>
        </is>
      </c>
      <c r="E4282" t="inlineStr">
        <is>
          <t>Gia dụng</t>
        </is>
      </c>
      <c r="F4282" t="n">
        <v>474.95</v>
      </c>
      <c r="G4282" t="n">
        <v>0</v>
      </c>
    </row>
    <row r="4283">
      <c r="A4283" t="n">
        <v>201707</v>
      </c>
      <c r="B4283" t="n">
        <v>38</v>
      </c>
      <c r="C4283" t="inlineStr">
        <is>
          <t>POS</t>
        </is>
      </c>
      <c r="D4283" t="inlineStr">
        <is>
          <t>Anh</t>
        </is>
      </c>
      <c r="E4283" t="inlineStr">
        <is>
          <t>Nhạc, phim, sách nói</t>
        </is>
      </c>
      <c r="F4283" t="n">
        <v>2682.75</v>
      </c>
      <c r="G4283" t="n">
        <v>53.97</v>
      </c>
    </row>
    <row r="4284">
      <c r="A4284" t="n">
        <v>201707</v>
      </c>
      <c r="B4284" t="n">
        <v>39</v>
      </c>
      <c r="C4284" t="inlineStr">
        <is>
          <t>POS</t>
        </is>
      </c>
      <c r="D4284" t="inlineStr">
        <is>
          <t>Anh</t>
        </is>
      </c>
      <c r="E4284" t="inlineStr">
        <is>
          <t>Âm thanh</t>
        </is>
      </c>
      <c r="F4284" t="n">
        <v>806.99</v>
      </c>
      <c r="G4284" t="n">
        <v>0</v>
      </c>
    </row>
    <row r="4285">
      <c r="A4285" t="n">
        <v>201707</v>
      </c>
      <c r="B4285" t="n">
        <v>39</v>
      </c>
      <c r="C4285" t="inlineStr">
        <is>
          <t>POS</t>
        </is>
      </c>
      <c r="D4285" t="inlineStr">
        <is>
          <t>Anh</t>
        </is>
      </c>
      <c r="E4285" t="inlineStr">
        <is>
          <t>Máy ảnh</t>
        </is>
      </c>
      <c r="F4285" t="n">
        <v>1744.8</v>
      </c>
      <c r="G4285" t="n">
        <v>0</v>
      </c>
    </row>
    <row r="4286">
      <c r="A4286" t="n">
        <v>201707</v>
      </c>
      <c r="B4286" t="n">
        <v>39</v>
      </c>
      <c r="C4286" t="inlineStr">
        <is>
          <t>POS</t>
        </is>
      </c>
      <c r="D4286" t="inlineStr">
        <is>
          <t>Anh</t>
        </is>
      </c>
      <c r="E4286" t="inlineStr">
        <is>
          <t>Điện thoại</t>
        </is>
      </c>
      <c r="F4286" t="n">
        <v>1550</v>
      </c>
      <c r="G4286" t="n">
        <v>0</v>
      </c>
    </row>
    <row r="4287">
      <c r="A4287" t="n">
        <v>201707</v>
      </c>
      <c r="B4287" t="n">
        <v>39</v>
      </c>
      <c r="C4287" t="inlineStr">
        <is>
          <t>POS</t>
        </is>
      </c>
      <c r="D4287" t="inlineStr">
        <is>
          <t>Anh</t>
        </is>
      </c>
      <c r="E4287" t="inlineStr">
        <is>
          <t>Máy tính</t>
        </is>
      </c>
      <c r="F4287" t="n">
        <v>7406</v>
      </c>
      <c r="G4287" t="n">
        <v>0</v>
      </c>
    </row>
    <row r="4288">
      <c r="A4288" t="n">
        <v>201707</v>
      </c>
      <c r="B4288" t="n">
        <v>39</v>
      </c>
      <c r="C4288" t="inlineStr">
        <is>
          <t>POS</t>
        </is>
      </c>
      <c r="D4288" t="inlineStr">
        <is>
          <t>Anh</t>
        </is>
      </c>
      <c r="E4288" t="inlineStr">
        <is>
          <t>Gia dụng</t>
        </is>
      </c>
      <c r="F4288" t="n">
        <v>2590.94</v>
      </c>
      <c r="G4288" t="n">
        <v>0</v>
      </c>
    </row>
    <row r="4289">
      <c r="A4289" t="n">
        <v>201707</v>
      </c>
      <c r="B4289" t="n">
        <v>39</v>
      </c>
      <c r="C4289" t="inlineStr">
        <is>
          <t>POS</t>
        </is>
      </c>
      <c r="D4289" t="inlineStr">
        <is>
          <t>Anh</t>
        </is>
      </c>
      <c r="E4289" t="inlineStr">
        <is>
          <t>TV &amp; Video</t>
        </is>
      </c>
      <c r="F4289" t="n">
        <v>5673.92</v>
      </c>
      <c r="G4289" t="n">
        <v>0</v>
      </c>
    </row>
    <row r="4290">
      <c r="A4290" t="n">
        <v>201707</v>
      </c>
      <c r="B4290" t="n">
        <v>40</v>
      </c>
      <c r="C4290" t="inlineStr">
        <is>
          <t>POS</t>
        </is>
      </c>
      <c r="D4290" t="inlineStr">
        <is>
          <t>Anh</t>
        </is>
      </c>
      <c r="E4290" t="inlineStr">
        <is>
          <t>Âm thanh</t>
        </is>
      </c>
      <c r="F4290" t="n">
        <v>661.97</v>
      </c>
      <c r="G4290" t="n">
        <v>0</v>
      </c>
    </row>
    <row r="4291">
      <c r="A4291" t="n">
        <v>201707</v>
      </c>
      <c r="B4291" t="n">
        <v>40</v>
      </c>
      <c r="C4291" t="inlineStr">
        <is>
          <t>POS</t>
        </is>
      </c>
      <c r="D4291" t="inlineStr">
        <is>
          <t>Anh</t>
        </is>
      </c>
      <c r="E4291" t="inlineStr">
        <is>
          <t>Máy ảnh</t>
        </is>
      </c>
      <c r="F4291" t="n">
        <v>42.79</v>
      </c>
      <c r="G4291" t="n">
        <v>0</v>
      </c>
    </row>
    <row r="4292">
      <c r="A4292" t="n">
        <v>201707</v>
      </c>
      <c r="B4292" t="n">
        <v>40</v>
      </c>
      <c r="C4292" t="inlineStr">
        <is>
          <t>POS</t>
        </is>
      </c>
      <c r="D4292" t="inlineStr">
        <is>
          <t>Anh</t>
        </is>
      </c>
      <c r="E4292" t="inlineStr">
        <is>
          <t>Điện thoại</t>
        </is>
      </c>
      <c r="F4292" t="n">
        <v>79.95999999999999</v>
      </c>
      <c r="G4292" t="n">
        <v>0</v>
      </c>
    </row>
    <row r="4293">
      <c r="A4293" t="n">
        <v>201707</v>
      </c>
      <c r="B4293" t="n">
        <v>40</v>
      </c>
      <c r="C4293" t="inlineStr">
        <is>
          <t>POS</t>
        </is>
      </c>
      <c r="D4293" t="inlineStr">
        <is>
          <t>Anh</t>
        </is>
      </c>
      <c r="E4293" t="inlineStr">
        <is>
          <t>Máy tính</t>
        </is>
      </c>
      <c r="F4293" t="n">
        <v>12755.1</v>
      </c>
      <c r="G4293" t="n">
        <v>0</v>
      </c>
    </row>
    <row r="4294">
      <c r="A4294" t="n">
        <v>201707</v>
      </c>
      <c r="B4294" t="n">
        <v>40</v>
      </c>
      <c r="C4294" t="inlineStr">
        <is>
          <t>POS</t>
        </is>
      </c>
      <c r="D4294" t="inlineStr">
        <is>
          <t>Anh</t>
        </is>
      </c>
      <c r="E4294" t="inlineStr">
        <is>
          <t>Game &amp; Đồ chơi</t>
        </is>
      </c>
      <c r="F4294" t="n">
        <v>86</v>
      </c>
      <c r="G4294" t="n">
        <v>0</v>
      </c>
    </row>
    <row r="4295">
      <c r="A4295" t="n">
        <v>201707</v>
      </c>
      <c r="B4295" t="n">
        <v>40</v>
      </c>
      <c r="C4295" t="inlineStr">
        <is>
          <t>POS</t>
        </is>
      </c>
      <c r="D4295" t="inlineStr">
        <is>
          <t>Anh</t>
        </is>
      </c>
      <c r="E4295" t="inlineStr">
        <is>
          <t>Gia dụng</t>
        </is>
      </c>
      <c r="F4295" t="n">
        <v>1404</v>
      </c>
      <c r="G4295" t="n">
        <v>0</v>
      </c>
    </row>
    <row r="4296">
      <c r="A4296" t="n">
        <v>201707</v>
      </c>
      <c r="B4296" t="n">
        <v>40</v>
      </c>
      <c r="C4296" t="inlineStr">
        <is>
          <t>POS</t>
        </is>
      </c>
      <c r="D4296" t="inlineStr">
        <is>
          <t>Anh</t>
        </is>
      </c>
      <c r="E4296" t="inlineStr">
        <is>
          <t>Nhạc, phim, sách nói</t>
        </is>
      </c>
      <c r="F4296" t="n">
        <v>325.92</v>
      </c>
      <c r="G4296" t="n">
        <v>0</v>
      </c>
    </row>
    <row r="4297">
      <c r="A4297" t="n">
        <v>201707</v>
      </c>
      <c r="B4297" t="n">
        <v>40</v>
      </c>
      <c r="C4297" t="inlineStr">
        <is>
          <t>POS</t>
        </is>
      </c>
      <c r="D4297" t="inlineStr">
        <is>
          <t>Anh</t>
        </is>
      </c>
      <c r="E4297" t="inlineStr">
        <is>
          <t>TV &amp; Video</t>
        </is>
      </c>
      <c r="F4297" t="n">
        <v>1076.4</v>
      </c>
      <c r="G4297" t="n">
        <v>0</v>
      </c>
    </row>
    <row r="4298">
      <c r="A4298" t="n">
        <v>201707</v>
      </c>
      <c r="B4298" t="n">
        <v>41</v>
      </c>
      <c r="C4298" t="inlineStr">
        <is>
          <t>POS</t>
        </is>
      </c>
      <c r="D4298" t="inlineStr">
        <is>
          <t>Anh</t>
        </is>
      </c>
      <c r="E4298" t="inlineStr">
        <is>
          <t>Âm thanh</t>
        </is>
      </c>
      <c r="F4298" t="n">
        <v>749.97</v>
      </c>
      <c r="G4298" t="n">
        <v>0</v>
      </c>
    </row>
    <row r="4299">
      <c r="A4299" t="n">
        <v>201707</v>
      </c>
      <c r="B4299" t="n">
        <v>41</v>
      </c>
      <c r="C4299" t="inlineStr">
        <is>
          <t>POS</t>
        </is>
      </c>
      <c r="D4299" t="inlineStr">
        <is>
          <t>Anh</t>
        </is>
      </c>
      <c r="E4299" t="inlineStr">
        <is>
          <t>Điện thoại</t>
        </is>
      </c>
      <c r="F4299" t="n">
        <v>0</v>
      </c>
      <c r="G4299" t="n">
        <v>649.95</v>
      </c>
    </row>
    <row r="4300">
      <c r="A4300" t="n">
        <v>201707</v>
      </c>
      <c r="B4300" t="n">
        <v>41</v>
      </c>
      <c r="C4300" t="inlineStr">
        <is>
          <t>POS</t>
        </is>
      </c>
      <c r="D4300" t="inlineStr">
        <is>
          <t>Anh</t>
        </is>
      </c>
      <c r="E4300" t="inlineStr">
        <is>
          <t>Máy tính</t>
        </is>
      </c>
      <c r="F4300" t="n">
        <v>1214</v>
      </c>
      <c r="G4300" t="n">
        <v>190</v>
      </c>
    </row>
    <row r="4301">
      <c r="A4301" t="n">
        <v>201707</v>
      </c>
      <c r="B4301" t="n">
        <v>41</v>
      </c>
      <c r="C4301" t="inlineStr">
        <is>
          <t>POS</t>
        </is>
      </c>
      <c r="D4301" t="inlineStr">
        <is>
          <t>Anh</t>
        </is>
      </c>
      <c r="E4301" t="inlineStr">
        <is>
          <t>Game &amp; Đồ chơi</t>
        </is>
      </c>
      <c r="F4301" t="n">
        <v>47.96</v>
      </c>
      <c r="G4301" t="n">
        <v>0</v>
      </c>
    </row>
    <row r="4302">
      <c r="A4302" t="n">
        <v>201707</v>
      </c>
      <c r="B4302" t="n">
        <v>41</v>
      </c>
      <c r="C4302" t="inlineStr">
        <is>
          <t>POS</t>
        </is>
      </c>
      <c r="D4302" t="inlineStr">
        <is>
          <t>Anh</t>
        </is>
      </c>
      <c r="E4302" t="inlineStr">
        <is>
          <t>Gia dụng</t>
        </is>
      </c>
      <c r="F4302" t="n">
        <v>4997.99</v>
      </c>
      <c r="G4302" t="n">
        <v>0</v>
      </c>
    </row>
    <row r="4303">
      <c r="A4303" t="n">
        <v>201707</v>
      </c>
      <c r="B4303" t="n">
        <v>41</v>
      </c>
      <c r="C4303" t="inlineStr">
        <is>
          <t>POS</t>
        </is>
      </c>
      <c r="D4303" t="inlineStr">
        <is>
          <t>Anh</t>
        </is>
      </c>
      <c r="E4303" t="inlineStr">
        <is>
          <t>Nhạc, phim, sách nói</t>
        </is>
      </c>
      <c r="F4303" t="n">
        <v>109.99</v>
      </c>
      <c r="G4303" t="n">
        <v>9.99</v>
      </c>
    </row>
    <row r="4304">
      <c r="A4304" t="n">
        <v>201707</v>
      </c>
      <c r="B4304" t="n">
        <v>41</v>
      </c>
      <c r="C4304" t="inlineStr">
        <is>
          <t>POS</t>
        </is>
      </c>
      <c r="D4304" t="inlineStr">
        <is>
          <t>Anh</t>
        </is>
      </c>
      <c r="E4304" t="inlineStr">
        <is>
          <t>TV &amp; Video</t>
        </is>
      </c>
      <c r="F4304" t="n">
        <v>4499.85</v>
      </c>
      <c r="G4304" t="n">
        <v>0</v>
      </c>
    </row>
    <row r="4305">
      <c r="A4305" t="n">
        <v>201707</v>
      </c>
      <c r="B4305" t="n">
        <v>42</v>
      </c>
      <c r="C4305" t="inlineStr">
        <is>
          <t>POS</t>
        </is>
      </c>
      <c r="D4305" t="inlineStr">
        <is>
          <t>Anh</t>
        </is>
      </c>
      <c r="E4305" t="inlineStr">
        <is>
          <t>Âm thanh</t>
        </is>
      </c>
      <c r="F4305" t="n">
        <v>265.98</v>
      </c>
      <c r="G4305" t="n">
        <v>0</v>
      </c>
    </row>
    <row r="4306">
      <c r="A4306" t="n">
        <v>201707</v>
      </c>
      <c r="B4306" t="n">
        <v>42</v>
      </c>
      <c r="C4306" t="inlineStr">
        <is>
          <t>POS</t>
        </is>
      </c>
      <c r="D4306" t="inlineStr">
        <is>
          <t>Anh</t>
        </is>
      </c>
      <c r="E4306" t="inlineStr">
        <is>
          <t>Máy ảnh</t>
        </is>
      </c>
      <c r="F4306" t="n">
        <v>779</v>
      </c>
      <c r="G4306" t="n">
        <v>0</v>
      </c>
    </row>
    <row r="4307">
      <c r="A4307" t="n">
        <v>201707</v>
      </c>
      <c r="B4307" t="n">
        <v>42</v>
      </c>
      <c r="C4307" t="inlineStr">
        <is>
          <t>POS</t>
        </is>
      </c>
      <c r="D4307" t="inlineStr">
        <is>
          <t>Anh</t>
        </is>
      </c>
      <c r="E4307" t="inlineStr">
        <is>
          <t>Điện thoại</t>
        </is>
      </c>
      <c r="F4307" t="n">
        <v>189</v>
      </c>
      <c r="G4307" t="n">
        <v>0</v>
      </c>
    </row>
    <row r="4308">
      <c r="A4308" t="n">
        <v>201707</v>
      </c>
      <c r="B4308" t="n">
        <v>43</v>
      </c>
      <c r="C4308" t="inlineStr">
        <is>
          <t>POS</t>
        </is>
      </c>
      <c r="D4308" t="inlineStr">
        <is>
          <t>Mỹ</t>
        </is>
      </c>
      <c r="E4308" t="inlineStr">
        <is>
          <t>Máy tính</t>
        </is>
      </c>
      <c r="F4308" t="n">
        <v>269.9</v>
      </c>
      <c r="G4308" t="n">
        <v>0</v>
      </c>
    </row>
    <row r="4309">
      <c r="A4309" t="n">
        <v>201707</v>
      </c>
      <c r="B4309" t="n">
        <v>43</v>
      </c>
      <c r="C4309" t="inlineStr">
        <is>
          <t>POS</t>
        </is>
      </c>
      <c r="D4309" t="inlineStr">
        <is>
          <t>Mỹ</t>
        </is>
      </c>
      <c r="E4309" t="inlineStr">
        <is>
          <t>Nhạc, phim, sách nói</t>
        </is>
      </c>
      <c r="F4309" t="n">
        <v>289.99</v>
      </c>
      <c r="G4309" t="n">
        <v>0</v>
      </c>
    </row>
    <row r="4310">
      <c r="A4310" t="n">
        <v>201707</v>
      </c>
      <c r="B4310" t="n">
        <v>44</v>
      </c>
      <c r="C4310" t="inlineStr">
        <is>
          <t>POS</t>
        </is>
      </c>
      <c r="D4310" t="inlineStr">
        <is>
          <t>Mỹ</t>
        </is>
      </c>
      <c r="E4310" t="inlineStr">
        <is>
          <t>Âm thanh</t>
        </is>
      </c>
      <c r="F4310" t="n">
        <v>652.95</v>
      </c>
      <c r="G4310" t="n">
        <v>0</v>
      </c>
    </row>
    <row r="4311">
      <c r="A4311" t="n">
        <v>201707</v>
      </c>
      <c r="B4311" t="n">
        <v>44</v>
      </c>
      <c r="C4311" t="inlineStr">
        <is>
          <t>POS</t>
        </is>
      </c>
      <c r="D4311" t="inlineStr">
        <is>
          <t>Mỹ</t>
        </is>
      </c>
      <c r="E4311" t="inlineStr">
        <is>
          <t>Máy tính</t>
        </is>
      </c>
      <c r="F4311" t="n">
        <v>3129.35</v>
      </c>
      <c r="G4311" t="n">
        <v>0</v>
      </c>
    </row>
    <row r="4312">
      <c r="A4312" t="n">
        <v>201707</v>
      </c>
      <c r="B4312" t="n">
        <v>44</v>
      </c>
      <c r="C4312" t="inlineStr">
        <is>
          <t>POS</t>
        </is>
      </c>
      <c r="D4312" t="inlineStr">
        <is>
          <t>Mỹ</t>
        </is>
      </c>
      <c r="E4312" t="inlineStr">
        <is>
          <t>Game &amp; Đồ chơi</t>
        </is>
      </c>
      <c r="F4312" t="n">
        <v>71.92</v>
      </c>
      <c r="G4312" t="n">
        <v>0</v>
      </c>
    </row>
    <row r="4313">
      <c r="A4313" t="n">
        <v>201707</v>
      </c>
      <c r="B4313" t="n">
        <v>44</v>
      </c>
      <c r="C4313" t="inlineStr">
        <is>
          <t>POS</t>
        </is>
      </c>
      <c r="D4313" t="inlineStr">
        <is>
          <t>Mỹ</t>
        </is>
      </c>
      <c r="E4313" t="inlineStr">
        <is>
          <t>Gia dụng</t>
        </is>
      </c>
      <c r="F4313" t="n">
        <v>795.98</v>
      </c>
      <c r="G4313" t="n">
        <v>0</v>
      </c>
    </row>
    <row r="4314">
      <c r="A4314" t="n">
        <v>201707</v>
      </c>
      <c r="B4314" t="n">
        <v>44</v>
      </c>
      <c r="C4314" t="inlineStr">
        <is>
          <t>POS</t>
        </is>
      </c>
      <c r="D4314" t="inlineStr">
        <is>
          <t>Mỹ</t>
        </is>
      </c>
      <c r="E4314" t="inlineStr">
        <is>
          <t>TV &amp; Video</t>
        </is>
      </c>
      <c r="F4314" t="n">
        <v>1749.75</v>
      </c>
      <c r="G4314" t="n">
        <v>0</v>
      </c>
    </row>
    <row r="4315">
      <c r="A4315" t="n">
        <v>201707</v>
      </c>
      <c r="B4315" t="n">
        <v>45</v>
      </c>
      <c r="C4315" t="inlineStr">
        <is>
          <t>POS</t>
        </is>
      </c>
      <c r="D4315" t="inlineStr">
        <is>
          <t>Mỹ</t>
        </is>
      </c>
      <c r="E4315" t="inlineStr">
        <is>
          <t>Âm thanh</t>
        </is>
      </c>
      <c r="F4315" t="n">
        <v>856</v>
      </c>
      <c r="G4315" t="n">
        <v>0</v>
      </c>
    </row>
    <row r="4316">
      <c r="A4316" t="n">
        <v>201707</v>
      </c>
      <c r="B4316" t="n">
        <v>45</v>
      </c>
      <c r="C4316" t="inlineStr">
        <is>
          <t>POS</t>
        </is>
      </c>
      <c r="D4316" t="inlineStr">
        <is>
          <t>Mỹ</t>
        </is>
      </c>
      <c r="E4316" t="inlineStr">
        <is>
          <t>Máy ảnh</t>
        </is>
      </c>
      <c r="F4316" t="n">
        <v>514.39</v>
      </c>
      <c r="G4316" t="n">
        <v>0</v>
      </c>
    </row>
    <row r="4317">
      <c r="A4317" t="n">
        <v>201707</v>
      </c>
      <c r="B4317" t="n">
        <v>45</v>
      </c>
      <c r="C4317" t="inlineStr">
        <is>
          <t>POS</t>
        </is>
      </c>
      <c r="D4317" t="inlineStr">
        <is>
          <t>Mỹ</t>
        </is>
      </c>
      <c r="E4317" t="inlineStr">
        <is>
          <t>Điện thoại</t>
        </is>
      </c>
      <c r="F4317" t="n">
        <v>3685.3</v>
      </c>
      <c r="G4317" t="n">
        <v>0</v>
      </c>
    </row>
    <row r="4318">
      <c r="A4318" t="n">
        <v>201707</v>
      </c>
      <c r="B4318" t="n">
        <v>45</v>
      </c>
      <c r="C4318" t="inlineStr">
        <is>
          <t>POS</t>
        </is>
      </c>
      <c r="D4318" t="inlineStr">
        <is>
          <t>Mỹ</t>
        </is>
      </c>
      <c r="E4318" t="inlineStr">
        <is>
          <t>Máy tính</t>
        </is>
      </c>
      <c r="F4318" t="n">
        <v>9574.65</v>
      </c>
      <c r="G4318" t="n">
        <v>0</v>
      </c>
    </row>
    <row r="4319">
      <c r="A4319" t="n">
        <v>201707</v>
      </c>
      <c r="B4319" t="n">
        <v>45</v>
      </c>
      <c r="C4319" t="inlineStr">
        <is>
          <t>POS</t>
        </is>
      </c>
      <c r="D4319" t="inlineStr">
        <is>
          <t>Mỹ</t>
        </is>
      </c>
      <c r="E4319" t="inlineStr">
        <is>
          <t>Game &amp; Đồ chơi</t>
        </is>
      </c>
      <c r="F4319" t="n">
        <v>140.26</v>
      </c>
      <c r="G4319" t="n">
        <v>0</v>
      </c>
    </row>
    <row r="4320">
      <c r="A4320" t="n">
        <v>201707</v>
      </c>
      <c r="B4320" t="n">
        <v>45</v>
      </c>
      <c r="C4320" t="inlineStr">
        <is>
          <t>POS</t>
        </is>
      </c>
      <c r="D4320" t="inlineStr">
        <is>
          <t>Mỹ</t>
        </is>
      </c>
      <c r="E4320" t="inlineStr">
        <is>
          <t>Gia dụng</t>
        </is>
      </c>
      <c r="F4320" t="n">
        <v>1411.93</v>
      </c>
      <c r="G4320" t="n">
        <v>0</v>
      </c>
    </row>
    <row r="4321">
      <c r="A4321" t="n">
        <v>201707</v>
      </c>
      <c r="B4321" t="n">
        <v>47</v>
      </c>
      <c r="C4321" t="inlineStr">
        <is>
          <t>POS</t>
        </is>
      </c>
      <c r="D4321" t="inlineStr">
        <is>
          <t>Mỹ</t>
        </is>
      </c>
      <c r="E4321" t="inlineStr">
        <is>
          <t>Máy ảnh</t>
        </is>
      </c>
      <c r="F4321" t="n">
        <v>4540</v>
      </c>
      <c r="G4321" t="n">
        <v>0</v>
      </c>
    </row>
    <row r="4322">
      <c r="A4322" t="n">
        <v>201707</v>
      </c>
      <c r="B4322" t="n">
        <v>47</v>
      </c>
      <c r="C4322" t="inlineStr">
        <is>
          <t>POS</t>
        </is>
      </c>
      <c r="D4322" t="inlineStr">
        <is>
          <t>Mỹ</t>
        </is>
      </c>
      <c r="E4322" t="inlineStr">
        <is>
          <t>Điện thoại</t>
        </is>
      </c>
      <c r="F4322" t="n">
        <v>1194</v>
      </c>
      <c r="G4322" t="n">
        <v>0</v>
      </c>
    </row>
    <row r="4323">
      <c r="A4323" t="n">
        <v>201707</v>
      </c>
      <c r="B4323" t="n">
        <v>47</v>
      </c>
      <c r="C4323" t="inlineStr">
        <is>
          <t>POS</t>
        </is>
      </c>
      <c r="D4323" t="inlineStr">
        <is>
          <t>Mỹ</t>
        </is>
      </c>
      <c r="E4323" t="inlineStr">
        <is>
          <t>Máy tính</t>
        </is>
      </c>
      <c r="F4323" t="n">
        <v>2125.7</v>
      </c>
      <c r="G4323" t="n">
        <v>0</v>
      </c>
    </row>
    <row r="4324">
      <c r="A4324" t="n">
        <v>201707</v>
      </c>
      <c r="B4324" t="n">
        <v>47</v>
      </c>
      <c r="C4324" t="inlineStr">
        <is>
          <t>POS</t>
        </is>
      </c>
      <c r="D4324" t="inlineStr">
        <is>
          <t>Mỹ</t>
        </is>
      </c>
      <c r="E4324" t="inlineStr">
        <is>
          <t>Game &amp; Đồ chơi</t>
        </is>
      </c>
      <c r="F4324" t="n">
        <v>327</v>
      </c>
      <c r="G4324" t="n">
        <v>0</v>
      </c>
    </row>
    <row r="4325">
      <c r="A4325" t="n">
        <v>201707</v>
      </c>
      <c r="B4325" t="n">
        <v>47</v>
      </c>
      <c r="C4325" t="inlineStr">
        <is>
          <t>POS</t>
        </is>
      </c>
      <c r="D4325" t="inlineStr">
        <is>
          <t>Mỹ</t>
        </is>
      </c>
      <c r="E4325" t="inlineStr">
        <is>
          <t>Gia dụng</t>
        </is>
      </c>
      <c r="F4325" t="n">
        <v>508</v>
      </c>
      <c r="G4325" t="n">
        <v>0</v>
      </c>
    </row>
    <row r="4326">
      <c r="A4326" t="n">
        <v>201707</v>
      </c>
      <c r="B4326" t="n">
        <v>48</v>
      </c>
      <c r="C4326" t="inlineStr">
        <is>
          <t>POS</t>
        </is>
      </c>
      <c r="D4326" t="inlineStr">
        <is>
          <t>Mỹ</t>
        </is>
      </c>
      <c r="E4326" t="inlineStr">
        <is>
          <t>Âm thanh</t>
        </is>
      </c>
      <c r="F4326" t="n">
        <v>0</v>
      </c>
      <c r="G4326" t="n">
        <v>143.85</v>
      </c>
    </row>
    <row r="4327">
      <c r="A4327" t="n">
        <v>201707</v>
      </c>
      <c r="B4327" t="n">
        <v>48</v>
      </c>
      <c r="C4327" t="inlineStr">
        <is>
          <t>POS</t>
        </is>
      </c>
      <c r="D4327" t="inlineStr">
        <is>
          <t>Mỹ</t>
        </is>
      </c>
      <c r="E4327" t="inlineStr">
        <is>
          <t>Máy ảnh</t>
        </is>
      </c>
      <c r="F4327" t="n">
        <v>330</v>
      </c>
      <c r="G4327" t="n">
        <v>616</v>
      </c>
    </row>
    <row r="4328">
      <c r="A4328" t="n">
        <v>201707</v>
      </c>
      <c r="B4328" t="n">
        <v>48</v>
      </c>
      <c r="C4328" t="inlineStr">
        <is>
          <t>POS</t>
        </is>
      </c>
      <c r="D4328" t="inlineStr">
        <is>
          <t>Mỹ</t>
        </is>
      </c>
      <c r="E4328" t="inlineStr">
        <is>
          <t>Điện thoại</t>
        </is>
      </c>
      <c r="F4328" t="n">
        <v>625.99</v>
      </c>
      <c r="G4328" t="n">
        <v>0</v>
      </c>
    </row>
    <row r="4329">
      <c r="A4329" t="n">
        <v>201707</v>
      </c>
      <c r="B4329" t="n">
        <v>48</v>
      </c>
      <c r="C4329" t="inlineStr">
        <is>
          <t>POS</t>
        </is>
      </c>
      <c r="D4329" t="inlineStr">
        <is>
          <t>Mỹ</t>
        </is>
      </c>
      <c r="E4329" t="inlineStr">
        <is>
          <t>Máy tính</t>
        </is>
      </c>
      <c r="F4329" t="n">
        <v>188</v>
      </c>
      <c r="G4329" t="n">
        <v>0</v>
      </c>
    </row>
    <row r="4330">
      <c r="A4330" t="n">
        <v>201707</v>
      </c>
      <c r="B4330" t="n">
        <v>48</v>
      </c>
      <c r="C4330" t="inlineStr">
        <is>
          <t>POS</t>
        </is>
      </c>
      <c r="D4330" t="inlineStr">
        <is>
          <t>Mỹ</t>
        </is>
      </c>
      <c r="E4330" t="inlineStr">
        <is>
          <t>Gia dụng</t>
        </is>
      </c>
      <c r="F4330" t="n">
        <v>649.95</v>
      </c>
      <c r="G4330" t="n">
        <v>0</v>
      </c>
    </row>
    <row r="4331">
      <c r="A4331" t="n">
        <v>201707</v>
      </c>
      <c r="B4331" t="n">
        <v>50</v>
      </c>
      <c r="C4331" t="inlineStr">
        <is>
          <t>POS</t>
        </is>
      </c>
      <c r="D4331" t="inlineStr">
        <is>
          <t>Mỹ</t>
        </is>
      </c>
      <c r="E4331" t="inlineStr">
        <is>
          <t>Âm thanh</t>
        </is>
      </c>
      <c r="F4331" t="n">
        <v>745.98</v>
      </c>
      <c r="G4331" t="n">
        <v>51.38</v>
      </c>
    </row>
    <row r="4332">
      <c r="A4332" t="n">
        <v>201707</v>
      </c>
      <c r="B4332" t="n">
        <v>50</v>
      </c>
      <c r="C4332" t="inlineStr">
        <is>
          <t>POS</t>
        </is>
      </c>
      <c r="D4332" t="inlineStr">
        <is>
          <t>Mỹ</t>
        </is>
      </c>
      <c r="E4332" t="inlineStr">
        <is>
          <t>Máy ảnh</t>
        </is>
      </c>
      <c r="F4332" t="n">
        <v>6661.18</v>
      </c>
      <c r="G4332" t="n">
        <v>400</v>
      </c>
    </row>
    <row r="4333">
      <c r="A4333" t="n">
        <v>201707</v>
      </c>
      <c r="B4333" t="n">
        <v>50</v>
      </c>
      <c r="C4333" t="inlineStr">
        <is>
          <t>POS</t>
        </is>
      </c>
      <c r="D4333" t="inlineStr">
        <is>
          <t>Mỹ</t>
        </is>
      </c>
      <c r="E4333" t="inlineStr">
        <is>
          <t>Điện thoại</t>
        </is>
      </c>
      <c r="F4333" t="n">
        <v>256</v>
      </c>
      <c r="G4333" t="n">
        <v>0</v>
      </c>
    </row>
    <row r="4334">
      <c r="A4334" t="n">
        <v>201707</v>
      </c>
      <c r="B4334" t="n">
        <v>50</v>
      </c>
      <c r="C4334" t="inlineStr">
        <is>
          <t>POS</t>
        </is>
      </c>
      <c r="D4334" t="inlineStr">
        <is>
          <t>Mỹ</t>
        </is>
      </c>
      <c r="E4334" t="inlineStr">
        <is>
          <t>Máy tính</t>
        </is>
      </c>
      <c r="F4334" t="n">
        <v>3070.85</v>
      </c>
      <c r="G4334" t="n">
        <v>0</v>
      </c>
    </row>
    <row r="4335">
      <c r="A4335" t="n">
        <v>201707</v>
      </c>
      <c r="B4335" t="n">
        <v>50</v>
      </c>
      <c r="C4335" t="inlineStr">
        <is>
          <t>POS</t>
        </is>
      </c>
      <c r="D4335" t="inlineStr">
        <is>
          <t>Mỹ</t>
        </is>
      </c>
      <c r="E4335" t="inlineStr">
        <is>
          <t>Game &amp; Đồ chơi</t>
        </is>
      </c>
      <c r="F4335" t="n">
        <v>86</v>
      </c>
      <c r="G4335" t="n">
        <v>0</v>
      </c>
    </row>
    <row r="4336">
      <c r="A4336" t="n">
        <v>201707</v>
      </c>
      <c r="B4336" t="n">
        <v>50</v>
      </c>
      <c r="C4336" t="inlineStr">
        <is>
          <t>POS</t>
        </is>
      </c>
      <c r="D4336" t="inlineStr">
        <is>
          <t>Mỹ</t>
        </is>
      </c>
      <c r="E4336" t="inlineStr">
        <is>
          <t>Gia dụng</t>
        </is>
      </c>
      <c r="F4336" t="n">
        <v>11924.48</v>
      </c>
      <c r="G4336" t="n">
        <v>0</v>
      </c>
    </row>
    <row r="4337">
      <c r="A4337" t="n">
        <v>201707</v>
      </c>
      <c r="B4337" t="n">
        <v>50</v>
      </c>
      <c r="C4337" t="inlineStr">
        <is>
          <t>POS</t>
        </is>
      </c>
      <c r="D4337" t="inlineStr">
        <is>
          <t>Mỹ</t>
        </is>
      </c>
      <c r="E4337" t="inlineStr">
        <is>
          <t>Nhạc, phim, sách nói</t>
        </is>
      </c>
      <c r="F4337" t="n">
        <v>826.71</v>
      </c>
      <c r="G4337" t="n">
        <v>0</v>
      </c>
    </row>
    <row r="4338">
      <c r="A4338" t="n">
        <v>201707</v>
      </c>
      <c r="B4338" t="n">
        <v>50</v>
      </c>
      <c r="C4338" t="inlineStr">
        <is>
          <t>POS</t>
        </is>
      </c>
      <c r="D4338" t="inlineStr">
        <is>
          <t>Mỹ</t>
        </is>
      </c>
      <c r="E4338" t="inlineStr">
        <is>
          <t>TV &amp; Video</t>
        </is>
      </c>
      <c r="F4338" t="n">
        <v>249.89</v>
      </c>
      <c r="G4338" t="n">
        <v>0</v>
      </c>
    </row>
    <row r="4339">
      <c r="A4339" t="n">
        <v>201707</v>
      </c>
      <c r="B4339" t="n">
        <v>51</v>
      </c>
      <c r="C4339" t="inlineStr">
        <is>
          <t>POS</t>
        </is>
      </c>
      <c r="D4339" t="inlineStr">
        <is>
          <t>Mỹ</t>
        </is>
      </c>
      <c r="E4339" t="inlineStr">
        <is>
          <t>Điện thoại</t>
        </is>
      </c>
      <c r="F4339" t="n">
        <v>1830</v>
      </c>
      <c r="G4339" t="n">
        <v>0</v>
      </c>
    </row>
    <row r="4340">
      <c r="A4340" t="n">
        <v>201707</v>
      </c>
      <c r="B4340" t="n">
        <v>51</v>
      </c>
      <c r="C4340" t="inlineStr">
        <is>
          <t>POS</t>
        </is>
      </c>
      <c r="D4340" t="inlineStr">
        <is>
          <t>Mỹ</t>
        </is>
      </c>
      <c r="E4340" t="inlineStr">
        <is>
          <t>Game &amp; Đồ chơi</t>
        </is>
      </c>
      <c r="F4340" t="n">
        <v>0</v>
      </c>
      <c r="G4340" t="n">
        <v>6.99</v>
      </c>
    </row>
    <row r="4341">
      <c r="A4341" t="n">
        <v>201707</v>
      </c>
      <c r="B4341" t="n">
        <v>51</v>
      </c>
      <c r="C4341" t="inlineStr">
        <is>
          <t>POS</t>
        </is>
      </c>
      <c r="D4341" t="inlineStr">
        <is>
          <t>Mỹ</t>
        </is>
      </c>
      <c r="E4341" t="inlineStr">
        <is>
          <t>Gia dụng</t>
        </is>
      </c>
      <c r="F4341" t="n">
        <v>10874.9</v>
      </c>
      <c r="G4341" t="n">
        <v>0</v>
      </c>
    </row>
    <row r="4342">
      <c r="A4342" t="n">
        <v>201707</v>
      </c>
      <c r="B4342" t="n">
        <v>51</v>
      </c>
      <c r="C4342" t="inlineStr">
        <is>
          <t>POS</t>
        </is>
      </c>
      <c r="D4342" t="inlineStr">
        <is>
          <t>Mỹ</t>
        </is>
      </c>
      <c r="E4342" t="inlineStr">
        <is>
          <t>Nhạc, phim, sách nói</t>
        </is>
      </c>
      <c r="F4342" t="n">
        <v>186.64</v>
      </c>
      <c r="G4342" t="n">
        <v>0</v>
      </c>
    </row>
    <row r="4343">
      <c r="A4343" t="n">
        <v>201707</v>
      </c>
      <c r="B4343" t="n">
        <v>53</v>
      </c>
      <c r="C4343" t="inlineStr">
        <is>
          <t>POS</t>
        </is>
      </c>
      <c r="D4343" t="inlineStr">
        <is>
          <t>Mỹ</t>
        </is>
      </c>
      <c r="E4343" t="inlineStr">
        <is>
          <t>Âm thanh</t>
        </is>
      </c>
      <c r="F4343" t="n">
        <v>214.99</v>
      </c>
      <c r="G4343" t="n">
        <v>0</v>
      </c>
    </row>
    <row r="4344">
      <c r="A4344" t="n">
        <v>201707</v>
      </c>
      <c r="B4344" t="n">
        <v>53</v>
      </c>
      <c r="C4344" t="inlineStr">
        <is>
          <t>POS</t>
        </is>
      </c>
      <c r="D4344" t="inlineStr">
        <is>
          <t>Mỹ</t>
        </is>
      </c>
      <c r="E4344" t="inlineStr">
        <is>
          <t>Điện thoại</t>
        </is>
      </c>
      <c r="F4344" t="n">
        <v>9.99</v>
      </c>
      <c r="G4344" t="n">
        <v>0</v>
      </c>
    </row>
    <row r="4345">
      <c r="A4345" t="n">
        <v>201707</v>
      </c>
      <c r="B4345" t="n">
        <v>53</v>
      </c>
      <c r="C4345" t="inlineStr">
        <is>
          <t>POS</t>
        </is>
      </c>
      <c r="D4345" t="inlineStr">
        <is>
          <t>Mỹ</t>
        </is>
      </c>
      <c r="E4345" t="inlineStr">
        <is>
          <t>Gia dụng</t>
        </is>
      </c>
      <c r="F4345" t="n">
        <v>877.5</v>
      </c>
      <c r="G4345" t="n">
        <v>0</v>
      </c>
    </row>
    <row r="4346">
      <c r="A4346" t="n">
        <v>201707</v>
      </c>
      <c r="B4346" t="n">
        <v>54</v>
      </c>
      <c r="C4346" t="inlineStr">
        <is>
          <t>POS</t>
        </is>
      </c>
      <c r="D4346" t="inlineStr">
        <is>
          <t>Mỹ</t>
        </is>
      </c>
      <c r="E4346" t="inlineStr">
        <is>
          <t>Âm thanh</t>
        </is>
      </c>
      <c r="F4346" t="n">
        <v>1462.08</v>
      </c>
      <c r="G4346" t="n">
        <v>0</v>
      </c>
    </row>
    <row r="4347">
      <c r="A4347" t="n">
        <v>201707</v>
      </c>
      <c r="B4347" t="n">
        <v>54</v>
      </c>
      <c r="C4347" t="inlineStr">
        <is>
          <t>POS</t>
        </is>
      </c>
      <c r="D4347" t="inlineStr">
        <is>
          <t>Mỹ</t>
        </is>
      </c>
      <c r="E4347" t="inlineStr">
        <is>
          <t>Máy ảnh</t>
        </is>
      </c>
      <c r="F4347" t="n">
        <v>1068</v>
      </c>
      <c r="G4347" t="n">
        <v>0</v>
      </c>
    </row>
    <row r="4348">
      <c r="A4348" t="n">
        <v>201707</v>
      </c>
      <c r="B4348" t="n">
        <v>54</v>
      </c>
      <c r="C4348" t="inlineStr">
        <is>
          <t>POS</t>
        </is>
      </c>
      <c r="D4348" t="inlineStr">
        <is>
          <t>Mỹ</t>
        </is>
      </c>
      <c r="E4348" t="inlineStr">
        <is>
          <t>Điện thoại</t>
        </is>
      </c>
      <c r="F4348" t="n">
        <v>3678.97</v>
      </c>
      <c r="G4348" t="n">
        <v>0</v>
      </c>
    </row>
    <row r="4349">
      <c r="A4349" t="n">
        <v>201707</v>
      </c>
      <c r="B4349" t="n">
        <v>54</v>
      </c>
      <c r="C4349" t="inlineStr">
        <is>
          <t>POS</t>
        </is>
      </c>
      <c r="D4349" t="inlineStr">
        <is>
          <t>Mỹ</t>
        </is>
      </c>
      <c r="E4349" t="inlineStr">
        <is>
          <t>Máy tính</t>
        </is>
      </c>
      <c r="F4349" t="n">
        <v>1497</v>
      </c>
      <c r="G4349" t="n">
        <v>0</v>
      </c>
    </row>
    <row r="4350">
      <c r="A4350" t="n">
        <v>201707</v>
      </c>
      <c r="B4350" t="n">
        <v>54</v>
      </c>
      <c r="C4350" t="inlineStr">
        <is>
          <t>POS</t>
        </is>
      </c>
      <c r="D4350" t="inlineStr">
        <is>
          <t>Mỹ</t>
        </is>
      </c>
      <c r="E4350" t="inlineStr">
        <is>
          <t>Gia dụng</t>
        </is>
      </c>
      <c r="F4350" t="n">
        <v>3019</v>
      </c>
      <c r="G4350" t="n">
        <v>0</v>
      </c>
    </row>
    <row r="4351">
      <c r="A4351" t="n">
        <v>201707</v>
      </c>
      <c r="B4351" t="n">
        <v>54</v>
      </c>
      <c r="C4351" t="inlineStr">
        <is>
          <t>POS</t>
        </is>
      </c>
      <c r="D4351" t="inlineStr">
        <is>
          <t>Mỹ</t>
        </is>
      </c>
      <c r="E4351" t="inlineStr">
        <is>
          <t>Nhạc, phim, sách nói</t>
        </is>
      </c>
      <c r="F4351" t="n">
        <v>3087.91</v>
      </c>
      <c r="G4351" t="n">
        <v>0</v>
      </c>
    </row>
    <row r="4352">
      <c r="A4352" t="n">
        <v>201707</v>
      </c>
      <c r="B4352" t="n">
        <v>55</v>
      </c>
      <c r="C4352" t="inlineStr">
        <is>
          <t>POS</t>
        </is>
      </c>
      <c r="D4352" t="inlineStr">
        <is>
          <t>Mỹ</t>
        </is>
      </c>
      <c r="E4352" t="inlineStr">
        <is>
          <t>Điện thoại</t>
        </is>
      </c>
      <c r="F4352" t="n">
        <v>49.95</v>
      </c>
      <c r="G4352" t="n">
        <v>0</v>
      </c>
    </row>
    <row r="4353">
      <c r="A4353" t="n">
        <v>201707</v>
      </c>
      <c r="B4353" t="n">
        <v>55</v>
      </c>
      <c r="C4353" t="inlineStr">
        <is>
          <t>POS</t>
        </is>
      </c>
      <c r="D4353" t="inlineStr">
        <is>
          <t>Mỹ</t>
        </is>
      </c>
      <c r="E4353" t="inlineStr">
        <is>
          <t>Máy tính</t>
        </is>
      </c>
      <c r="F4353" t="n">
        <v>8365.85</v>
      </c>
      <c r="G4353" t="n">
        <v>0</v>
      </c>
    </row>
    <row r="4354">
      <c r="A4354" t="n">
        <v>201707</v>
      </c>
      <c r="B4354" t="n">
        <v>55</v>
      </c>
      <c r="C4354" t="inlineStr">
        <is>
          <t>POS</t>
        </is>
      </c>
      <c r="D4354" t="inlineStr">
        <is>
          <t>Mỹ</t>
        </is>
      </c>
      <c r="E4354" t="inlineStr">
        <is>
          <t>Game &amp; Đồ chơi</t>
        </is>
      </c>
      <c r="F4354" t="n">
        <v>280</v>
      </c>
      <c r="G4354" t="n">
        <v>0</v>
      </c>
    </row>
    <row r="4355">
      <c r="A4355" t="n">
        <v>201707</v>
      </c>
      <c r="B4355" t="n">
        <v>55</v>
      </c>
      <c r="C4355" t="inlineStr">
        <is>
          <t>POS</t>
        </is>
      </c>
      <c r="D4355" t="inlineStr">
        <is>
          <t>Mỹ</t>
        </is>
      </c>
      <c r="E4355" t="inlineStr">
        <is>
          <t>Gia dụng</t>
        </is>
      </c>
      <c r="F4355" t="n">
        <v>3369.97</v>
      </c>
      <c r="G4355" t="n">
        <v>0</v>
      </c>
    </row>
    <row r="4356">
      <c r="A4356" t="n">
        <v>201707</v>
      </c>
      <c r="B4356" t="n">
        <v>55</v>
      </c>
      <c r="C4356" t="inlineStr">
        <is>
          <t>POS</t>
        </is>
      </c>
      <c r="D4356" t="inlineStr">
        <is>
          <t>Mỹ</t>
        </is>
      </c>
      <c r="E4356" t="inlineStr">
        <is>
          <t>TV &amp; Video</t>
        </is>
      </c>
      <c r="F4356" t="n">
        <v>1592.2</v>
      </c>
      <c r="G4356" t="n">
        <v>119</v>
      </c>
    </row>
    <row r="4357">
      <c r="A4357" t="n">
        <v>201707</v>
      </c>
      <c r="B4357" t="n">
        <v>56</v>
      </c>
      <c r="C4357" t="inlineStr">
        <is>
          <t>POS</t>
        </is>
      </c>
      <c r="D4357" t="inlineStr">
        <is>
          <t>Mỹ</t>
        </is>
      </c>
      <c r="E4357" t="inlineStr">
        <is>
          <t>Điện thoại</t>
        </is>
      </c>
      <c r="F4357" t="n">
        <v>2660.98</v>
      </c>
      <c r="G4357" t="n">
        <v>0</v>
      </c>
    </row>
    <row r="4358">
      <c r="A4358" t="n">
        <v>201707</v>
      </c>
      <c r="B4358" t="n">
        <v>56</v>
      </c>
      <c r="C4358" t="inlineStr">
        <is>
          <t>POS</t>
        </is>
      </c>
      <c r="D4358" t="inlineStr">
        <is>
          <t>Mỹ</t>
        </is>
      </c>
      <c r="E4358" t="inlineStr">
        <is>
          <t>Máy tính</t>
        </is>
      </c>
      <c r="F4358" t="n">
        <v>12291</v>
      </c>
      <c r="G4358" t="n">
        <v>0</v>
      </c>
    </row>
    <row r="4359">
      <c r="A4359" t="n">
        <v>201707</v>
      </c>
      <c r="B4359" t="n">
        <v>56</v>
      </c>
      <c r="C4359" t="inlineStr">
        <is>
          <t>POS</t>
        </is>
      </c>
      <c r="D4359" t="inlineStr">
        <is>
          <t>Mỹ</t>
        </is>
      </c>
      <c r="E4359" t="inlineStr">
        <is>
          <t>Gia dụng</t>
        </is>
      </c>
      <c r="F4359" t="n">
        <v>4395.94</v>
      </c>
      <c r="G4359" t="n">
        <v>0</v>
      </c>
    </row>
    <row r="4360">
      <c r="A4360" t="n">
        <v>201707</v>
      </c>
      <c r="B4360" t="n">
        <v>56</v>
      </c>
      <c r="C4360" t="inlineStr">
        <is>
          <t>POS</t>
        </is>
      </c>
      <c r="D4360" t="inlineStr">
        <is>
          <t>Mỹ</t>
        </is>
      </c>
      <c r="E4360" t="inlineStr">
        <is>
          <t>Nhạc, phim, sách nói</t>
        </is>
      </c>
      <c r="F4360" t="n">
        <v>438</v>
      </c>
      <c r="G4360" t="n">
        <v>0</v>
      </c>
    </row>
    <row r="4361">
      <c r="A4361" t="n">
        <v>201707</v>
      </c>
      <c r="B4361" t="n">
        <v>56</v>
      </c>
      <c r="C4361" t="inlineStr">
        <is>
          <t>POS</t>
        </is>
      </c>
      <c r="D4361" t="inlineStr">
        <is>
          <t>Mỹ</t>
        </is>
      </c>
      <c r="E4361" t="inlineStr">
        <is>
          <t>TV &amp; Video</t>
        </is>
      </c>
      <c r="F4361" t="n">
        <v>119</v>
      </c>
      <c r="G4361" t="n">
        <v>0</v>
      </c>
    </row>
    <row r="4362">
      <c r="A4362" t="n">
        <v>201707</v>
      </c>
      <c r="B4362" t="n">
        <v>57</v>
      </c>
      <c r="C4362" t="inlineStr">
        <is>
          <t>POS</t>
        </is>
      </c>
      <c r="D4362" t="inlineStr">
        <is>
          <t>Mỹ</t>
        </is>
      </c>
      <c r="E4362" t="inlineStr">
        <is>
          <t>Âm thanh</t>
        </is>
      </c>
      <c r="F4362" t="n">
        <v>312</v>
      </c>
      <c r="G4362" t="n">
        <v>162.2</v>
      </c>
    </row>
    <row r="4363">
      <c r="A4363" t="n">
        <v>201707</v>
      </c>
      <c r="B4363" t="n">
        <v>57</v>
      </c>
      <c r="C4363" t="inlineStr">
        <is>
          <t>POS</t>
        </is>
      </c>
      <c r="D4363" t="inlineStr">
        <is>
          <t>Mỹ</t>
        </is>
      </c>
      <c r="E4363" t="inlineStr">
        <is>
          <t>Máy ảnh</t>
        </is>
      </c>
      <c r="F4363" t="n">
        <v>999</v>
      </c>
      <c r="G4363" t="n">
        <v>0</v>
      </c>
    </row>
    <row r="4364">
      <c r="A4364" t="n">
        <v>201707</v>
      </c>
      <c r="B4364" t="n">
        <v>57</v>
      </c>
      <c r="C4364" t="inlineStr">
        <is>
          <t>POS</t>
        </is>
      </c>
      <c r="D4364" t="inlineStr">
        <is>
          <t>Mỹ</t>
        </is>
      </c>
      <c r="E4364" t="inlineStr">
        <is>
          <t>Điện thoại</t>
        </is>
      </c>
      <c r="F4364" t="n">
        <v>256</v>
      </c>
      <c r="G4364" t="n">
        <v>0</v>
      </c>
    </row>
    <row r="4365">
      <c r="A4365" t="n">
        <v>201707</v>
      </c>
      <c r="B4365" t="n">
        <v>57</v>
      </c>
      <c r="C4365" t="inlineStr">
        <is>
          <t>POS</t>
        </is>
      </c>
      <c r="D4365" t="inlineStr">
        <is>
          <t>Mỹ</t>
        </is>
      </c>
      <c r="E4365" t="inlineStr">
        <is>
          <t>Máy tính</t>
        </is>
      </c>
      <c r="F4365" t="n">
        <v>75.98999999999999</v>
      </c>
      <c r="G4365" t="n">
        <v>0</v>
      </c>
    </row>
    <row r="4366">
      <c r="A4366" t="n">
        <v>201707</v>
      </c>
      <c r="B4366" t="n">
        <v>57</v>
      </c>
      <c r="C4366" t="inlineStr">
        <is>
          <t>POS</t>
        </is>
      </c>
      <c r="D4366" t="inlineStr">
        <is>
          <t>Mỹ</t>
        </is>
      </c>
      <c r="E4366" t="inlineStr">
        <is>
          <t>Gia dụng</t>
        </is>
      </c>
      <c r="F4366" t="n">
        <v>699.9299999999999</v>
      </c>
      <c r="G4366" t="n">
        <v>0</v>
      </c>
    </row>
    <row r="4367">
      <c r="A4367" t="n">
        <v>201707</v>
      </c>
      <c r="B4367" t="n">
        <v>59</v>
      </c>
      <c r="C4367" t="inlineStr">
        <is>
          <t>POS</t>
        </is>
      </c>
      <c r="D4367" t="inlineStr">
        <is>
          <t>Mỹ</t>
        </is>
      </c>
      <c r="E4367" t="inlineStr">
        <is>
          <t>Âm thanh</t>
        </is>
      </c>
      <c r="F4367" t="n">
        <v>115</v>
      </c>
      <c r="G4367" t="n">
        <v>0</v>
      </c>
    </row>
    <row r="4368">
      <c r="A4368" t="n">
        <v>201707</v>
      </c>
      <c r="B4368" t="n">
        <v>59</v>
      </c>
      <c r="C4368" t="inlineStr">
        <is>
          <t>POS</t>
        </is>
      </c>
      <c r="D4368" t="inlineStr">
        <is>
          <t>Mỹ</t>
        </is>
      </c>
      <c r="E4368" t="inlineStr">
        <is>
          <t>Máy ảnh</t>
        </is>
      </c>
      <c r="F4368" t="n">
        <v>1998</v>
      </c>
      <c r="G4368" t="n">
        <v>0</v>
      </c>
    </row>
    <row r="4369">
      <c r="A4369" t="n">
        <v>201707</v>
      </c>
      <c r="B4369" t="n">
        <v>59</v>
      </c>
      <c r="C4369" t="inlineStr">
        <is>
          <t>POS</t>
        </is>
      </c>
      <c r="D4369" t="inlineStr">
        <is>
          <t>Mỹ</t>
        </is>
      </c>
      <c r="E4369" t="inlineStr">
        <is>
          <t>Điện thoại</t>
        </is>
      </c>
      <c r="F4369" t="n">
        <v>515</v>
      </c>
      <c r="G4369" t="n">
        <v>0</v>
      </c>
    </row>
    <row r="4370">
      <c r="A4370" t="n">
        <v>201707</v>
      </c>
      <c r="B4370" t="n">
        <v>59</v>
      </c>
      <c r="C4370" t="inlineStr">
        <is>
          <t>POS</t>
        </is>
      </c>
      <c r="D4370" t="inlineStr">
        <is>
          <t>Mỹ</t>
        </is>
      </c>
      <c r="E4370" t="inlineStr">
        <is>
          <t>Máy tính</t>
        </is>
      </c>
      <c r="F4370" t="n">
        <v>5493.95</v>
      </c>
      <c r="G4370" t="n">
        <v>0</v>
      </c>
    </row>
    <row r="4371">
      <c r="A4371" t="n">
        <v>201707</v>
      </c>
      <c r="B4371" t="n">
        <v>59</v>
      </c>
      <c r="C4371" t="inlineStr">
        <is>
          <t>POS</t>
        </is>
      </c>
      <c r="D4371" t="inlineStr">
        <is>
          <t>Mỹ</t>
        </is>
      </c>
      <c r="E4371" t="inlineStr">
        <is>
          <t>Game &amp; Đồ chơi</t>
        </is>
      </c>
      <c r="F4371" t="n">
        <v>529.78</v>
      </c>
      <c r="G4371" t="n">
        <v>0</v>
      </c>
    </row>
    <row r="4372">
      <c r="A4372" t="n">
        <v>201707</v>
      </c>
      <c r="B4372" t="n">
        <v>59</v>
      </c>
      <c r="C4372" t="inlineStr">
        <is>
          <t>POS</t>
        </is>
      </c>
      <c r="D4372" t="inlineStr">
        <is>
          <t>Mỹ</t>
        </is>
      </c>
      <c r="E4372" t="inlineStr">
        <is>
          <t>Gia dụng</t>
        </is>
      </c>
      <c r="F4372" t="n">
        <v>7020</v>
      </c>
      <c r="G4372" t="n">
        <v>0</v>
      </c>
    </row>
    <row r="4373">
      <c r="A4373" t="n">
        <v>201707</v>
      </c>
      <c r="B4373" t="n">
        <v>59</v>
      </c>
      <c r="C4373" t="inlineStr">
        <is>
          <t>POS</t>
        </is>
      </c>
      <c r="D4373" t="inlineStr">
        <is>
          <t>Mỹ</t>
        </is>
      </c>
      <c r="E4373" t="inlineStr">
        <is>
          <t>Nhạc, phim, sách nói</t>
        </is>
      </c>
      <c r="F4373" t="n">
        <v>579.98</v>
      </c>
      <c r="G4373" t="n">
        <v>0</v>
      </c>
    </row>
    <row r="4374">
      <c r="A4374" t="n">
        <v>201707</v>
      </c>
      <c r="B4374" t="n">
        <v>59</v>
      </c>
      <c r="C4374" t="inlineStr">
        <is>
          <t>POS</t>
        </is>
      </c>
      <c r="D4374" t="inlineStr">
        <is>
          <t>Mỹ</t>
        </is>
      </c>
      <c r="E4374" t="inlineStr">
        <is>
          <t>TV &amp; Video</t>
        </is>
      </c>
      <c r="F4374" t="n">
        <v>468.88</v>
      </c>
      <c r="G4374" t="n">
        <v>0</v>
      </c>
    </row>
    <row r="4375">
      <c r="A4375" t="n">
        <v>201707</v>
      </c>
      <c r="B4375" t="n">
        <v>61</v>
      </c>
      <c r="C4375" t="inlineStr">
        <is>
          <t>POS</t>
        </is>
      </c>
      <c r="D4375" t="inlineStr">
        <is>
          <t>Mỹ</t>
        </is>
      </c>
      <c r="E4375" t="inlineStr">
        <is>
          <t>Âm thanh</t>
        </is>
      </c>
      <c r="F4375" t="n">
        <v>75.90000000000001</v>
      </c>
      <c r="G4375" t="n">
        <v>0</v>
      </c>
    </row>
    <row r="4376">
      <c r="A4376" t="n">
        <v>201707</v>
      </c>
      <c r="B4376" t="n">
        <v>61</v>
      </c>
      <c r="C4376" t="inlineStr">
        <is>
          <t>POS</t>
        </is>
      </c>
      <c r="D4376" t="inlineStr">
        <is>
          <t>Mỹ</t>
        </is>
      </c>
      <c r="E4376" t="inlineStr">
        <is>
          <t>Máy ảnh</t>
        </is>
      </c>
      <c r="F4376" t="n">
        <v>2622</v>
      </c>
      <c r="G4376" t="n">
        <v>0</v>
      </c>
    </row>
    <row r="4377">
      <c r="A4377" t="n">
        <v>201707</v>
      </c>
      <c r="B4377" t="n">
        <v>61</v>
      </c>
      <c r="C4377" t="inlineStr">
        <is>
          <t>POS</t>
        </is>
      </c>
      <c r="D4377" t="inlineStr">
        <is>
          <t>Mỹ</t>
        </is>
      </c>
      <c r="E4377" t="inlineStr">
        <is>
          <t>Điện thoại</t>
        </is>
      </c>
      <c r="F4377" t="n">
        <v>3121.97</v>
      </c>
      <c r="G4377" t="n">
        <v>0</v>
      </c>
    </row>
    <row r="4378">
      <c r="A4378" t="n">
        <v>201707</v>
      </c>
      <c r="B4378" t="n">
        <v>61</v>
      </c>
      <c r="C4378" t="inlineStr">
        <is>
          <t>POS</t>
        </is>
      </c>
      <c r="D4378" t="inlineStr">
        <is>
          <t>Mỹ</t>
        </is>
      </c>
      <c r="E4378" t="inlineStr">
        <is>
          <t>Máy tính</t>
        </is>
      </c>
      <c r="F4378" t="n">
        <v>624.4</v>
      </c>
      <c r="G4378" t="n">
        <v>0</v>
      </c>
    </row>
    <row r="4379">
      <c r="A4379" t="n">
        <v>201707</v>
      </c>
      <c r="B4379" t="n">
        <v>61</v>
      </c>
      <c r="C4379" t="inlineStr">
        <is>
          <t>POS</t>
        </is>
      </c>
      <c r="D4379" t="inlineStr">
        <is>
          <t>Mỹ</t>
        </is>
      </c>
      <c r="E4379" t="inlineStr">
        <is>
          <t>Game &amp; Đồ chơi</t>
        </is>
      </c>
      <c r="F4379" t="n">
        <v>6.99</v>
      </c>
      <c r="G4379" t="n">
        <v>0</v>
      </c>
    </row>
    <row r="4380">
      <c r="A4380" t="n">
        <v>201707</v>
      </c>
      <c r="B4380" t="n">
        <v>61</v>
      </c>
      <c r="C4380" t="inlineStr">
        <is>
          <t>POS</t>
        </is>
      </c>
      <c r="D4380" t="inlineStr">
        <is>
          <t>Mỹ</t>
        </is>
      </c>
      <c r="E4380" t="inlineStr">
        <is>
          <t>Gia dụng</t>
        </is>
      </c>
      <c r="F4380" t="n">
        <v>1989</v>
      </c>
      <c r="G4380" t="n">
        <v>279.98</v>
      </c>
    </row>
    <row r="4381">
      <c r="A4381" t="n">
        <v>201707</v>
      </c>
      <c r="B4381" t="n">
        <v>63</v>
      </c>
      <c r="C4381" t="inlineStr">
        <is>
          <t>POS</t>
        </is>
      </c>
      <c r="D4381" t="inlineStr">
        <is>
          <t>Mỹ</t>
        </is>
      </c>
      <c r="E4381" t="inlineStr">
        <is>
          <t>Âm thanh</t>
        </is>
      </c>
      <c r="F4381" t="n">
        <v>156</v>
      </c>
      <c r="G4381" t="n">
        <v>0</v>
      </c>
    </row>
    <row r="4382">
      <c r="A4382" t="n">
        <v>201707</v>
      </c>
      <c r="B4382" t="n">
        <v>63</v>
      </c>
      <c r="C4382" t="inlineStr">
        <is>
          <t>POS</t>
        </is>
      </c>
      <c r="D4382" t="inlineStr">
        <is>
          <t>Mỹ</t>
        </is>
      </c>
      <c r="E4382" t="inlineStr">
        <is>
          <t>Máy ảnh</t>
        </is>
      </c>
      <c r="F4382" t="n">
        <v>84</v>
      </c>
      <c r="G4382" t="n">
        <v>0</v>
      </c>
    </row>
    <row r="4383">
      <c r="A4383" t="n">
        <v>201707</v>
      </c>
      <c r="B4383" t="n">
        <v>63</v>
      </c>
      <c r="C4383" t="inlineStr">
        <is>
          <t>POS</t>
        </is>
      </c>
      <c r="D4383" t="inlineStr">
        <is>
          <t>Mỹ</t>
        </is>
      </c>
      <c r="E4383" t="inlineStr">
        <is>
          <t>Điện thoại</t>
        </is>
      </c>
      <c r="F4383" t="n">
        <v>902.97</v>
      </c>
      <c r="G4383" t="n">
        <v>0</v>
      </c>
    </row>
    <row r="4384">
      <c r="A4384" t="n">
        <v>201707</v>
      </c>
      <c r="B4384" t="n">
        <v>63</v>
      </c>
      <c r="C4384" t="inlineStr">
        <is>
          <t>POS</t>
        </is>
      </c>
      <c r="D4384" t="inlineStr">
        <is>
          <t>Mỹ</t>
        </is>
      </c>
      <c r="E4384" t="inlineStr">
        <is>
          <t>Máy tính</t>
        </is>
      </c>
      <c r="F4384" t="n">
        <v>3971</v>
      </c>
      <c r="G4384" t="n">
        <v>0</v>
      </c>
    </row>
    <row r="4385">
      <c r="A4385" t="n">
        <v>201707</v>
      </c>
      <c r="B4385" t="n">
        <v>63</v>
      </c>
      <c r="C4385" t="inlineStr">
        <is>
          <t>POS</t>
        </is>
      </c>
      <c r="D4385" t="inlineStr">
        <is>
          <t>Mỹ</t>
        </is>
      </c>
      <c r="E4385" t="inlineStr">
        <is>
          <t>Gia dụng</t>
        </is>
      </c>
      <c r="F4385" t="n">
        <v>8329.969999999999</v>
      </c>
      <c r="G4385" t="n">
        <v>0</v>
      </c>
    </row>
    <row r="4386">
      <c r="A4386" t="n">
        <v>201707</v>
      </c>
      <c r="B4386" t="n">
        <v>64</v>
      </c>
      <c r="C4386" t="inlineStr">
        <is>
          <t>POS</t>
        </is>
      </c>
      <c r="D4386" t="inlineStr">
        <is>
          <t>Mỹ</t>
        </is>
      </c>
      <c r="E4386" t="inlineStr">
        <is>
          <t>Âm thanh</t>
        </is>
      </c>
      <c r="F4386" t="n">
        <v>447.91</v>
      </c>
      <c r="G4386" t="n">
        <v>0</v>
      </c>
    </row>
    <row r="4387">
      <c r="A4387" t="n">
        <v>201707</v>
      </c>
      <c r="B4387" t="n">
        <v>64</v>
      </c>
      <c r="C4387" t="inlineStr">
        <is>
          <t>POS</t>
        </is>
      </c>
      <c r="D4387" t="inlineStr">
        <is>
          <t>Mỹ</t>
        </is>
      </c>
      <c r="E4387" t="inlineStr">
        <is>
          <t>Điện thoại</t>
        </is>
      </c>
      <c r="F4387" t="n">
        <v>2491.44</v>
      </c>
      <c r="G4387" t="n">
        <v>0</v>
      </c>
    </row>
    <row r="4388">
      <c r="A4388" t="n">
        <v>201707</v>
      </c>
      <c r="B4388" t="n">
        <v>64</v>
      </c>
      <c r="C4388" t="inlineStr">
        <is>
          <t>POS</t>
        </is>
      </c>
      <c r="D4388" t="inlineStr">
        <is>
          <t>Mỹ</t>
        </is>
      </c>
      <c r="E4388" t="inlineStr">
        <is>
          <t>Gia dụng</t>
        </is>
      </c>
      <c r="F4388" t="n">
        <v>1331.88</v>
      </c>
      <c r="G4388" t="n">
        <v>0</v>
      </c>
    </row>
    <row r="4389">
      <c r="A4389" t="n">
        <v>201707</v>
      </c>
      <c r="B4389" t="n">
        <v>64</v>
      </c>
      <c r="C4389" t="inlineStr">
        <is>
          <t>POS</t>
        </is>
      </c>
      <c r="D4389" t="inlineStr">
        <is>
          <t>Mỹ</t>
        </is>
      </c>
      <c r="E4389" t="inlineStr">
        <is>
          <t>Nhạc, phim, sách nói</t>
        </is>
      </c>
      <c r="F4389" t="n">
        <v>22.89</v>
      </c>
      <c r="G4389" t="n">
        <v>0</v>
      </c>
    </row>
    <row r="4390">
      <c r="A4390" t="n">
        <v>201707</v>
      </c>
      <c r="B4390" t="n">
        <v>64</v>
      </c>
      <c r="C4390" t="inlineStr">
        <is>
          <t>POS</t>
        </is>
      </c>
      <c r="D4390" t="inlineStr">
        <is>
          <t>Mỹ</t>
        </is>
      </c>
      <c r="E4390" t="inlineStr">
        <is>
          <t>TV &amp; Video</t>
        </is>
      </c>
      <c r="F4390" t="n">
        <v>119</v>
      </c>
      <c r="G4390" t="n">
        <v>0</v>
      </c>
    </row>
    <row r="4391">
      <c r="A4391" t="n">
        <v>201707</v>
      </c>
      <c r="B4391" t="n">
        <v>65</v>
      </c>
      <c r="C4391" t="inlineStr">
        <is>
          <t>POS</t>
        </is>
      </c>
      <c r="D4391" t="inlineStr">
        <is>
          <t>Mỹ</t>
        </is>
      </c>
      <c r="E4391" t="inlineStr">
        <is>
          <t>Âm thanh</t>
        </is>
      </c>
      <c r="F4391" t="n">
        <v>1017.1</v>
      </c>
      <c r="G4391" t="n">
        <v>0</v>
      </c>
    </row>
    <row r="4392">
      <c r="A4392" t="n">
        <v>201707</v>
      </c>
      <c r="B4392" t="n">
        <v>65</v>
      </c>
      <c r="C4392" t="inlineStr">
        <is>
          <t>POS</t>
        </is>
      </c>
      <c r="D4392" t="inlineStr">
        <is>
          <t>Mỹ</t>
        </is>
      </c>
      <c r="E4392" t="inlineStr">
        <is>
          <t>Máy ảnh</t>
        </is>
      </c>
      <c r="F4392" t="n">
        <v>281</v>
      </c>
      <c r="G4392" t="n">
        <v>0</v>
      </c>
    </row>
    <row r="4393">
      <c r="A4393" t="n">
        <v>201707</v>
      </c>
      <c r="B4393" t="n">
        <v>65</v>
      </c>
      <c r="C4393" t="inlineStr">
        <is>
          <t>POS</t>
        </is>
      </c>
      <c r="D4393" t="inlineStr">
        <is>
          <t>Mỹ</t>
        </is>
      </c>
      <c r="E4393" t="inlineStr">
        <is>
          <t>Máy tính</t>
        </is>
      </c>
      <c r="F4393" t="n">
        <v>419.93</v>
      </c>
      <c r="G4393" t="n">
        <v>0</v>
      </c>
    </row>
    <row r="4394">
      <c r="A4394" t="n">
        <v>201707</v>
      </c>
      <c r="B4394" t="n">
        <v>65</v>
      </c>
      <c r="C4394" t="inlineStr">
        <is>
          <t>POS</t>
        </is>
      </c>
      <c r="D4394" t="inlineStr">
        <is>
          <t>Mỹ</t>
        </is>
      </c>
      <c r="E4394" t="inlineStr">
        <is>
          <t>Game &amp; Đồ chơi</t>
        </is>
      </c>
      <c r="F4394" t="n">
        <v>6.99</v>
      </c>
      <c r="G4394" t="n">
        <v>0</v>
      </c>
    </row>
    <row r="4395">
      <c r="A4395" t="n">
        <v>201707</v>
      </c>
      <c r="B4395" t="n">
        <v>65</v>
      </c>
      <c r="C4395" t="inlineStr">
        <is>
          <t>POS</t>
        </is>
      </c>
      <c r="D4395" t="inlineStr">
        <is>
          <t>Mỹ</t>
        </is>
      </c>
      <c r="E4395" t="inlineStr">
        <is>
          <t>Gia dụng</t>
        </is>
      </c>
      <c r="F4395" t="n">
        <v>1085.91</v>
      </c>
      <c r="G4395" t="n">
        <v>419.97</v>
      </c>
    </row>
    <row r="4396">
      <c r="A4396" t="n">
        <v>201707</v>
      </c>
      <c r="B4396" t="n">
        <v>65</v>
      </c>
      <c r="C4396" t="inlineStr">
        <is>
          <t>POS</t>
        </is>
      </c>
      <c r="D4396" t="inlineStr">
        <is>
          <t>Mỹ</t>
        </is>
      </c>
      <c r="E4396" t="inlineStr">
        <is>
          <t>TV &amp; Video</t>
        </is>
      </c>
      <c r="F4396" t="n">
        <v>26399.9</v>
      </c>
      <c r="G4396" t="n">
        <v>0</v>
      </c>
    </row>
    <row r="4397">
      <c r="A4397" t="n">
        <v>201707</v>
      </c>
      <c r="B4397" t="n">
        <v>66</v>
      </c>
      <c r="C4397" t="inlineStr">
        <is>
          <t>POS</t>
        </is>
      </c>
      <c r="D4397" t="inlineStr">
        <is>
          <t>Mỹ</t>
        </is>
      </c>
      <c r="E4397" t="inlineStr">
        <is>
          <t>Điện thoại</t>
        </is>
      </c>
      <c r="F4397" t="n">
        <v>580</v>
      </c>
      <c r="G4397" t="n">
        <v>0</v>
      </c>
    </row>
    <row r="4398">
      <c r="A4398" t="n">
        <v>201707</v>
      </c>
      <c r="B4398" t="n">
        <v>66</v>
      </c>
      <c r="C4398" t="inlineStr">
        <is>
          <t>POS</t>
        </is>
      </c>
      <c r="D4398" t="inlineStr">
        <is>
          <t>Mỹ</t>
        </is>
      </c>
      <c r="E4398" t="inlineStr">
        <is>
          <t>Máy tính</t>
        </is>
      </c>
      <c r="F4398" t="n">
        <v>943.9</v>
      </c>
      <c r="G4398" t="n">
        <v>0</v>
      </c>
    </row>
    <row r="4399">
      <c r="A4399" t="n">
        <v>201707</v>
      </c>
      <c r="B4399" t="n">
        <v>66</v>
      </c>
      <c r="C4399" t="inlineStr">
        <is>
          <t>POS</t>
        </is>
      </c>
      <c r="D4399" t="inlineStr">
        <is>
          <t>Mỹ</t>
        </is>
      </c>
      <c r="E4399" t="inlineStr">
        <is>
          <t>Game &amp; Đồ chơi</t>
        </is>
      </c>
      <c r="F4399" t="n">
        <v>84</v>
      </c>
      <c r="G4399" t="n">
        <v>0</v>
      </c>
    </row>
    <row r="4400">
      <c r="A4400" t="n">
        <v>201707</v>
      </c>
      <c r="B4400" t="n">
        <v>66</v>
      </c>
      <c r="C4400" t="inlineStr">
        <is>
          <t>POS</t>
        </is>
      </c>
      <c r="D4400" t="inlineStr">
        <is>
          <t>Mỹ</t>
        </is>
      </c>
      <c r="E4400" t="inlineStr">
        <is>
          <t>Gia dụng</t>
        </is>
      </c>
      <c r="F4400" t="n">
        <v>8657.219999999999</v>
      </c>
      <c r="G4400" t="n">
        <v>4661.58</v>
      </c>
    </row>
    <row r="4401">
      <c r="A4401" t="n">
        <v>201707</v>
      </c>
      <c r="B4401" t="n">
        <v>66</v>
      </c>
      <c r="C4401" t="inlineStr">
        <is>
          <t>POS</t>
        </is>
      </c>
      <c r="D4401" t="inlineStr">
        <is>
          <t>Mỹ</t>
        </is>
      </c>
      <c r="E4401" t="inlineStr">
        <is>
          <t>Nhạc, phim, sách nói</t>
        </is>
      </c>
      <c r="F4401" t="n">
        <v>539.97</v>
      </c>
      <c r="G4401" t="n">
        <v>0</v>
      </c>
    </row>
    <row r="4402">
      <c r="A4402" t="n">
        <v>201708</v>
      </c>
      <c r="B4402" t="n">
        <v>0</v>
      </c>
      <c r="C4402" t="inlineStr">
        <is>
          <t>ONLINE</t>
        </is>
      </c>
      <c r="D4402" t="inlineStr">
        <is>
          <t>Online</t>
        </is>
      </c>
      <c r="E4402" t="inlineStr">
        <is>
          <t>Âm thanh</t>
        </is>
      </c>
      <c r="F4402" t="n">
        <v>11165.54</v>
      </c>
      <c r="G4402" t="n">
        <v>140.4</v>
      </c>
    </row>
    <row r="4403">
      <c r="A4403" t="n">
        <v>201708</v>
      </c>
      <c r="B4403" t="n">
        <v>0</v>
      </c>
      <c r="C4403" t="inlineStr">
        <is>
          <t>ONLINE</t>
        </is>
      </c>
      <c r="D4403" t="inlineStr">
        <is>
          <t>Online</t>
        </is>
      </c>
      <c r="E4403" t="inlineStr">
        <is>
          <t>Máy ảnh</t>
        </is>
      </c>
      <c r="F4403" t="n">
        <v>18156.06</v>
      </c>
      <c r="G4403" t="n">
        <v>0</v>
      </c>
    </row>
    <row r="4404">
      <c r="A4404" t="n">
        <v>201708</v>
      </c>
      <c r="B4404" t="n">
        <v>0</v>
      </c>
      <c r="C4404" t="inlineStr">
        <is>
          <t>ONLINE</t>
        </is>
      </c>
      <c r="D4404" t="inlineStr">
        <is>
          <t>Online</t>
        </is>
      </c>
      <c r="E4404" t="inlineStr">
        <is>
          <t>Điện thoại</t>
        </is>
      </c>
      <c r="F4404" t="n">
        <v>2263.03</v>
      </c>
      <c r="G4404" t="n">
        <v>75.59999999999999</v>
      </c>
    </row>
    <row r="4405">
      <c r="A4405" t="n">
        <v>201708</v>
      </c>
      <c r="B4405" t="n">
        <v>0</v>
      </c>
      <c r="C4405" t="inlineStr">
        <is>
          <t>ONLINE</t>
        </is>
      </c>
      <c r="D4405" t="inlineStr">
        <is>
          <t>Online</t>
        </is>
      </c>
      <c r="E4405" t="inlineStr">
        <is>
          <t>Máy tính</t>
        </is>
      </c>
      <c r="F4405" t="n">
        <v>16914.28</v>
      </c>
      <c r="G4405" t="n">
        <v>548.9</v>
      </c>
    </row>
    <row r="4406">
      <c r="A4406" t="n">
        <v>201708</v>
      </c>
      <c r="B4406" t="n">
        <v>0</v>
      </c>
      <c r="C4406" t="inlineStr">
        <is>
          <t>ONLINE</t>
        </is>
      </c>
      <c r="D4406" t="inlineStr">
        <is>
          <t>Online</t>
        </is>
      </c>
      <c r="E4406" t="inlineStr">
        <is>
          <t>Game &amp; Đồ chơi</t>
        </is>
      </c>
      <c r="F4406" t="n">
        <v>872.08</v>
      </c>
      <c r="G4406" t="n">
        <v>0</v>
      </c>
    </row>
    <row r="4407">
      <c r="A4407" t="n">
        <v>201708</v>
      </c>
      <c r="B4407" t="n">
        <v>0</v>
      </c>
      <c r="C4407" t="inlineStr">
        <is>
          <t>ONLINE</t>
        </is>
      </c>
      <c r="D4407" t="inlineStr">
        <is>
          <t>Online</t>
        </is>
      </c>
      <c r="E4407" t="inlineStr">
        <is>
          <t>Gia dụng</t>
        </is>
      </c>
      <c r="F4407" t="n">
        <v>28903.11</v>
      </c>
      <c r="G4407" t="n">
        <v>0</v>
      </c>
    </row>
    <row r="4408">
      <c r="A4408" t="n">
        <v>201708</v>
      </c>
      <c r="B4408" t="n">
        <v>0</v>
      </c>
      <c r="C4408" t="inlineStr">
        <is>
          <t>ONLINE</t>
        </is>
      </c>
      <c r="D4408" t="inlineStr">
        <is>
          <t>Online</t>
        </is>
      </c>
      <c r="E4408" t="inlineStr">
        <is>
          <t>Nhạc, phim, sách nói</t>
        </is>
      </c>
      <c r="F4408" t="n">
        <v>4394.36</v>
      </c>
      <c r="G4408" t="n">
        <v>0</v>
      </c>
    </row>
    <row r="4409">
      <c r="A4409" t="n">
        <v>201708</v>
      </c>
      <c r="B4409" t="n">
        <v>0</v>
      </c>
      <c r="C4409" t="inlineStr">
        <is>
          <t>ONLINE</t>
        </is>
      </c>
      <c r="D4409" t="inlineStr">
        <is>
          <t>Online</t>
        </is>
      </c>
      <c r="E4409" t="inlineStr">
        <is>
          <t>TV &amp; Video</t>
        </is>
      </c>
      <c r="F4409" t="n">
        <v>7643.44</v>
      </c>
      <c r="G4409" t="n">
        <v>0</v>
      </c>
    </row>
    <row r="4410">
      <c r="A4410" t="n">
        <v>201708</v>
      </c>
      <c r="B4410" t="n">
        <v>1</v>
      </c>
      <c r="C4410" t="inlineStr">
        <is>
          <t>POS</t>
        </is>
      </c>
      <c r="D4410" t="inlineStr">
        <is>
          <t>Úc</t>
        </is>
      </c>
      <c r="E4410" t="inlineStr">
        <is>
          <t>Âm thanh</t>
        </is>
      </c>
      <c r="F4410" t="n">
        <v>266.4</v>
      </c>
      <c r="G4410" t="n">
        <v>0</v>
      </c>
    </row>
    <row r="4411">
      <c r="A4411" t="n">
        <v>201708</v>
      </c>
      <c r="B4411" t="n">
        <v>1</v>
      </c>
      <c r="C4411" t="inlineStr">
        <is>
          <t>POS</t>
        </is>
      </c>
      <c r="D4411" t="inlineStr">
        <is>
          <t>Úc</t>
        </is>
      </c>
      <c r="E4411" t="inlineStr">
        <is>
          <t>Điện thoại</t>
        </is>
      </c>
      <c r="F4411" t="n">
        <v>21.35</v>
      </c>
      <c r="G4411" t="n">
        <v>0</v>
      </c>
    </row>
    <row r="4412">
      <c r="A4412" t="n">
        <v>201708</v>
      </c>
      <c r="B4412" t="n">
        <v>1</v>
      </c>
      <c r="C4412" t="inlineStr">
        <is>
          <t>POS</t>
        </is>
      </c>
      <c r="D4412" t="inlineStr">
        <is>
          <t>Úc</t>
        </is>
      </c>
      <c r="E4412" t="inlineStr">
        <is>
          <t>Nhạc, phim, sách nói</t>
        </is>
      </c>
      <c r="F4412" t="n">
        <v>217.36</v>
      </c>
      <c r="G4412" t="n">
        <v>0</v>
      </c>
    </row>
    <row r="4413">
      <c r="A4413" t="n">
        <v>201708</v>
      </c>
      <c r="B4413" t="n">
        <v>4</v>
      </c>
      <c r="C4413" t="inlineStr">
        <is>
          <t>POS</t>
        </is>
      </c>
      <c r="D4413" t="inlineStr">
        <is>
          <t>Úc</t>
        </is>
      </c>
      <c r="E4413" t="inlineStr">
        <is>
          <t>Điện thoại</t>
        </is>
      </c>
      <c r="F4413" t="n">
        <v>2412</v>
      </c>
      <c r="G4413" t="n">
        <v>0</v>
      </c>
    </row>
    <row r="4414">
      <c r="A4414" t="n">
        <v>201708</v>
      </c>
      <c r="B4414" t="n">
        <v>4</v>
      </c>
      <c r="C4414" t="inlineStr">
        <is>
          <t>POS</t>
        </is>
      </c>
      <c r="D4414" t="inlineStr">
        <is>
          <t>Úc</t>
        </is>
      </c>
      <c r="E4414" t="inlineStr">
        <is>
          <t>Nhạc, phim, sách nói</t>
        </is>
      </c>
      <c r="F4414" t="n">
        <v>25.32</v>
      </c>
      <c r="G4414" t="n">
        <v>0</v>
      </c>
    </row>
    <row r="4415">
      <c r="A4415" t="n">
        <v>201708</v>
      </c>
      <c r="B4415" t="n">
        <v>5</v>
      </c>
      <c r="C4415" t="inlineStr">
        <is>
          <t>POS</t>
        </is>
      </c>
      <c r="D4415" t="inlineStr">
        <is>
          <t>Úc</t>
        </is>
      </c>
      <c r="E4415" t="inlineStr">
        <is>
          <t>Máy ảnh</t>
        </is>
      </c>
      <c r="F4415" t="n">
        <v>1159.5</v>
      </c>
      <c r="G4415" t="n">
        <v>0</v>
      </c>
    </row>
    <row r="4416">
      <c r="A4416" t="n">
        <v>201708</v>
      </c>
      <c r="B4416" t="n">
        <v>5</v>
      </c>
      <c r="C4416" t="inlineStr">
        <is>
          <t>POS</t>
        </is>
      </c>
      <c r="D4416" t="inlineStr">
        <is>
          <t>Úc</t>
        </is>
      </c>
      <c r="E4416" t="inlineStr">
        <is>
          <t>Điện thoại</t>
        </is>
      </c>
      <c r="F4416" t="n">
        <v>1376.99</v>
      </c>
      <c r="G4416" t="n">
        <v>0</v>
      </c>
    </row>
    <row r="4417">
      <c r="A4417" t="n">
        <v>201708</v>
      </c>
      <c r="B4417" t="n">
        <v>5</v>
      </c>
      <c r="C4417" t="inlineStr">
        <is>
          <t>POS</t>
        </is>
      </c>
      <c r="D4417" t="inlineStr">
        <is>
          <t>Úc</t>
        </is>
      </c>
      <c r="E4417" t="inlineStr">
        <is>
          <t>Game &amp; Đồ chơi</t>
        </is>
      </c>
      <c r="F4417" t="n">
        <v>886.5</v>
      </c>
      <c r="G4417" t="n">
        <v>0</v>
      </c>
    </row>
    <row r="4418">
      <c r="A4418" t="n">
        <v>201708</v>
      </c>
      <c r="B4418" t="n">
        <v>5</v>
      </c>
      <c r="C4418" t="inlineStr">
        <is>
          <t>POS</t>
        </is>
      </c>
      <c r="D4418" t="inlineStr">
        <is>
          <t>Úc</t>
        </is>
      </c>
      <c r="E4418" t="inlineStr">
        <is>
          <t>Gia dụng</t>
        </is>
      </c>
      <c r="F4418" t="n">
        <v>7829.25</v>
      </c>
      <c r="G4418" t="n">
        <v>0</v>
      </c>
    </row>
    <row r="4419">
      <c r="A4419" t="n">
        <v>201708</v>
      </c>
      <c r="B4419" t="n">
        <v>5</v>
      </c>
      <c r="C4419" t="inlineStr">
        <is>
          <t>POS</t>
        </is>
      </c>
      <c r="D4419" t="inlineStr">
        <is>
          <t>Úc</t>
        </is>
      </c>
      <c r="E4419" t="inlineStr">
        <is>
          <t>Nhạc, phim, sách nói</t>
        </is>
      </c>
      <c r="F4419" t="n">
        <v>782.9400000000001</v>
      </c>
      <c r="G4419" t="n">
        <v>0</v>
      </c>
    </row>
    <row r="4420">
      <c r="A4420" t="n">
        <v>201708</v>
      </c>
      <c r="B4420" t="n">
        <v>5</v>
      </c>
      <c r="C4420" t="inlineStr">
        <is>
          <t>POS</t>
        </is>
      </c>
      <c r="D4420" t="inlineStr">
        <is>
          <t>Úc</t>
        </is>
      </c>
      <c r="E4420" t="inlineStr">
        <is>
          <t>TV &amp; Video</t>
        </is>
      </c>
      <c r="F4420" t="n">
        <v>1573.92</v>
      </c>
      <c r="G4420" t="n">
        <v>0</v>
      </c>
    </row>
    <row r="4421">
      <c r="A4421" t="n">
        <v>201708</v>
      </c>
      <c r="B4421" t="n">
        <v>8</v>
      </c>
      <c r="C4421" t="inlineStr">
        <is>
          <t>POS</t>
        </is>
      </c>
      <c r="D4421" t="inlineStr">
        <is>
          <t>Canada</t>
        </is>
      </c>
      <c r="E4421" t="inlineStr">
        <is>
          <t>Âm thanh</t>
        </is>
      </c>
      <c r="F4421" t="n">
        <v>1986.53</v>
      </c>
      <c r="G4421" t="n">
        <v>468</v>
      </c>
    </row>
    <row r="4422">
      <c r="A4422" t="n">
        <v>201708</v>
      </c>
      <c r="B4422" t="n">
        <v>8</v>
      </c>
      <c r="C4422" t="inlineStr">
        <is>
          <t>POS</t>
        </is>
      </c>
      <c r="D4422" t="inlineStr">
        <is>
          <t>Canada</t>
        </is>
      </c>
      <c r="E4422" t="inlineStr">
        <is>
          <t>Máy ảnh</t>
        </is>
      </c>
      <c r="F4422" t="n">
        <v>1533.6</v>
      </c>
      <c r="G4422" t="n">
        <v>0</v>
      </c>
    </row>
    <row r="4423">
      <c r="A4423" t="n">
        <v>201708</v>
      </c>
      <c r="B4423" t="n">
        <v>8</v>
      </c>
      <c r="C4423" t="inlineStr">
        <is>
          <t>POS</t>
        </is>
      </c>
      <c r="D4423" t="inlineStr">
        <is>
          <t>Canada</t>
        </is>
      </c>
      <c r="E4423" t="inlineStr">
        <is>
          <t>Điện thoại</t>
        </is>
      </c>
      <c r="F4423" t="n">
        <v>6080.99</v>
      </c>
      <c r="G4423" t="n">
        <v>0</v>
      </c>
    </row>
    <row r="4424">
      <c r="A4424" t="n">
        <v>201708</v>
      </c>
      <c r="B4424" t="n">
        <v>8</v>
      </c>
      <c r="C4424" t="inlineStr">
        <is>
          <t>POS</t>
        </is>
      </c>
      <c r="D4424" t="inlineStr">
        <is>
          <t>Canada</t>
        </is>
      </c>
      <c r="E4424" t="inlineStr">
        <is>
          <t>Máy tính</t>
        </is>
      </c>
      <c r="F4424" t="n">
        <v>4215.44</v>
      </c>
      <c r="G4424" t="n">
        <v>0</v>
      </c>
    </row>
    <row r="4425">
      <c r="A4425" t="n">
        <v>201708</v>
      </c>
      <c r="B4425" t="n">
        <v>8</v>
      </c>
      <c r="C4425" t="inlineStr">
        <is>
          <t>POS</t>
        </is>
      </c>
      <c r="D4425" t="inlineStr">
        <is>
          <t>Canada</t>
        </is>
      </c>
      <c r="E4425" t="inlineStr">
        <is>
          <t>Game &amp; Đồ chơi</t>
        </is>
      </c>
      <c r="F4425" t="n">
        <v>13.78</v>
      </c>
      <c r="G4425" t="n">
        <v>0</v>
      </c>
    </row>
    <row r="4426">
      <c r="A4426" t="n">
        <v>201708</v>
      </c>
      <c r="B4426" t="n">
        <v>8</v>
      </c>
      <c r="C4426" t="inlineStr">
        <is>
          <t>POS</t>
        </is>
      </c>
      <c r="D4426" t="inlineStr">
        <is>
          <t>Canada</t>
        </is>
      </c>
      <c r="E4426" t="inlineStr">
        <is>
          <t>Gia dụng</t>
        </is>
      </c>
      <c r="F4426" t="n">
        <v>5055.25</v>
      </c>
      <c r="G4426" t="n">
        <v>0</v>
      </c>
    </row>
    <row r="4427">
      <c r="A4427" t="n">
        <v>201708</v>
      </c>
      <c r="B4427" t="n">
        <v>8</v>
      </c>
      <c r="C4427" t="inlineStr">
        <is>
          <t>POS</t>
        </is>
      </c>
      <c r="D4427" t="inlineStr">
        <is>
          <t>Canada</t>
        </is>
      </c>
      <c r="E4427" t="inlineStr">
        <is>
          <t>Nhạc, phim, sách nói</t>
        </is>
      </c>
      <c r="F4427" t="n">
        <v>1403.95</v>
      </c>
      <c r="G4427" t="n">
        <v>233.99</v>
      </c>
    </row>
    <row r="4428">
      <c r="A4428" t="n">
        <v>201708</v>
      </c>
      <c r="B4428" t="n">
        <v>8</v>
      </c>
      <c r="C4428" t="inlineStr">
        <is>
          <t>POS</t>
        </is>
      </c>
      <c r="D4428" t="inlineStr">
        <is>
          <t>Canada</t>
        </is>
      </c>
      <c r="E4428" t="inlineStr">
        <is>
          <t>TV &amp; Video</t>
        </is>
      </c>
      <c r="F4428" t="n">
        <v>845</v>
      </c>
      <c r="G4428" t="n">
        <v>0</v>
      </c>
    </row>
    <row r="4429">
      <c r="A4429" t="n">
        <v>201708</v>
      </c>
      <c r="B4429" t="n">
        <v>9</v>
      </c>
      <c r="C4429" t="inlineStr">
        <is>
          <t>POS</t>
        </is>
      </c>
      <c r="D4429" t="inlineStr">
        <is>
          <t>Canada</t>
        </is>
      </c>
      <c r="E4429" t="inlineStr">
        <is>
          <t>Âm thanh</t>
        </is>
      </c>
      <c r="F4429" t="n">
        <v>255.47</v>
      </c>
      <c r="G4429" t="n">
        <v>0</v>
      </c>
    </row>
    <row r="4430">
      <c r="A4430" t="n">
        <v>201708</v>
      </c>
      <c r="B4430" t="n">
        <v>9</v>
      </c>
      <c r="C4430" t="inlineStr">
        <is>
          <t>POS</t>
        </is>
      </c>
      <c r="D4430" t="inlineStr">
        <is>
          <t>Canada</t>
        </is>
      </c>
      <c r="E4430" t="inlineStr">
        <is>
          <t>Máy ảnh</t>
        </is>
      </c>
      <c r="F4430" t="n">
        <v>4774.19</v>
      </c>
      <c r="G4430" t="n">
        <v>0</v>
      </c>
    </row>
    <row r="4431">
      <c r="A4431" t="n">
        <v>201708</v>
      </c>
      <c r="B4431" t="n">
        <v>9</v>
      </c>
      <c r="C4431" t="inlineStr">
        <is>
          <t>POS</t>
        </is>
      </c>
      <c r="D4431" t="inlineStr">
        <is>
          <t>Canada</t>
        </is>
      </c>
      <c r="E4431" t="inlineStr">
        <is>
          <t>Điện thoại</t>
        </is>
      </c>
      <c r="F4431" t="n">
        <v>1448.1</v>
      </c>
      <c r="G4431" t="n">
        <v>0</v>
      </c>
    </row>
    <row r="4432">
      <c r="A4432" t="n">
        <v>201708</v>
      </c>
      <c r="B4432" t="n">
        <v>9</v>
      </c>
      <c r="C4432" t="inlineStr">
        <is>
          <t>POS</t>
        </is>
      </c>
      <c r="D4432" t="inlineStr">
        <is>
          <t>Canada</t>
        </is>
      </c>
      <c r="E4432" t="inlineStr">
        <is>
          <t>Máy tính</t>
        </is>
      </c>
      <c r="F4432" t="n">
        <v>7412.2</v>
      </c>
      <c r="G4432" t="n">
        <v>0</v>
      </c>
    </row>
    <row r="4433">
      <c r="A4433" t="n">
        <v>201708</v>
      </c>
      <c r="B4433" t="n">
        <v>9</v>
      </c>
      <c r="C4433" t="inlineStr">
        <is>
          <t>POS</t>
        </is>
      </c>
      <c r="D4433" t="inlineStr">
        <is>
          <t>Canada</t>
        </is>
      </c>
      <c r="E4433" t="inlineStr">
        <is>
          <t>Game &amp; Đồ chơi</t>
        </is>
      </c>
      <c r="F4433" t="n">
        <v>8.880000000000001</v>
      </c>
      <c r="G4433" t="n">
        <v>0</v>
      </c>
    </row>
    <row r="4434">
      <c r="A4434" t="n">
        <v>201708</v>
      </c>
      <c r="B4434" t="n">
        <v>9</v>
      </c>
      <c r="C4434" t="inlineStr">
        <is>
          <t>POS</t>
        </is>
      </c>
      <c r="D4434" t="inlineStr">
        <is>
          <t>Canada</t>
        </is>
      </c>
      <c r="E4434" t="inlineStr">
        <is>
          <t>Nhạc, phim, sách nói</t>
        </is>
      </c>
      <c r="F4434" t="n">
        <v>254.58</v>
      </c>
      <c r="G4434" t="n">
        <v>0</v>
      </c>
    </row>
    <row r="4435">
      <c r="A4435" t="n">
        <v>201708</v>
      </c>
      <c r="B4435" t="n">
        <v>10</v>
      </c>
      <c r="C4435" t="inlineStr">
        <is>
          <t>POS</t>
        </is>
      </c>
      <c r="D4435" t="inlineStr">
        <is>
          <t>Canada</t>
        </is>
      </c>
      <c r="E4435" t="inlineStr">
        <is>
          <t>Âm thanh</t>
        </is>
      </c>
      <c r="F4435" t="n">
        <v>94.52</v>
      </c>
      <c r="G4435" t="n">
        <v>0</v>
      </c>
    </row>
    <row r="4436">
      <c r="A4436" t="n">
        <v>201708</v>
      </c>
      <c r="B4436" t="n">
        <v>10</v>
      </c>
      <c r="C4436" t="inlineStr">
        <is>
          <t>POS</t>
        </is>
      </c>
      <c r="D4436" t="inlineStr">
        <is>
          <t>Canada</t>
        </is>
      </c>
      <c r="E4436" t="inlineStr">
        <is>
          <t>Điện thoại</t>
        </is>
      </c>
      <c r="F4436" t="n">
        <v>964.8</v>
      </c>
      <c r="G4436" t="n">
        <v>0</v>
      </c>
    </row>
    <row r="4437">
      <c r="A4437" t="n">
        <v>201708</v>
      </c>
      <c r="B4437" t="n">
        <v>10</v>
      </c>
      <c r="C4437" t="inlineStr">
        <is>
          <t>POS</t>
        </is>
      </c>
      <c r="D4437" t="inlineStr">
        <is>
          <t>Canada</t>
        </is>
      </c>
      <c r="E4437" t="inlineStr">
        <is>
          <t>Máy tính</t>
        </is>
      </c>
      <c r="F4437" t="n">
        <v>3056</v>
      </c>
      <c r="G4437" t="n">
        <v>0</v>
      </c>
    </row>
    <row r="4438">
      <c r="A4438" t="n">
        <v>201708</v>
      </c>
      <c r="B4438" t="n">
        <v>10</v>
      </c>
      <c r="C4438" t="inlineStr">
        <is>
          <t>POS</t>
        </is>
      </c>
      <c r="D4438" t="inlineStr">
        <is>
          <t>Canada</t>
        </is>
      </c>
      <c r="E4438" t="inlineStr">
        <is>
          <t>Game &amp; Đồ chơi</t>
        </is>
      </c>
      <c r="F4438" t="n">
        <v>244.64</v>
      </c>
      <c r="G4438" t="n">
        <v>0</v>
      </c>
    </row>
    <row r="4439">
      <c r="A4439" t="n">
        <v>201708</v>
      </c>
      <c r="B4439" t="n">
        <v>10</v>
      </c>
      <c r="C4439" t="inlineStr">
        <is>
          <t>POS</t>
        </is>
      </c>
      <c r="D4439" t="inlineStr">
        <is>
          <t>Canada</t>
        </is>
      </c>
      <c r="E4439" t="inlineStr">
        <is>
          <t>Gia dụng</t>
        </is>
      </c>
      <c r="F4439" t="n">
        <v>3729.95</v>
      </c>
      <c r="G4439" t="n">
        <v>0</v>
      </c>
    </row>
    <row r="4440">
      <c r="A4440" t="n">
        <v>201708</v>
      </c>
      <c r="B4440" t="n">
        <v>10</v>
      </c>
      <c r="C4440" t="inlineStr">
        <is>
          <t>POS</t>
        </is>
      </c>
      <c r="D4440" t="inlineStr">
        <is>
          <t>Canada</t>
        </is>
      </c>
      <c r="E4440" t="inlineStr">
        <is>
          <t>Nhạc, phim, sách nói</t>
        </is>
      </c>
      <c r="F4440" t="n">
        <v>109.99</v>
      </c>
      <c r="G4440" t="n">
        <v>0</v>
      </c>
    </row>
    <row r="4441">
      <c r="A4441" t="n">
        <v>201708</v>
      </c>
      <c r="B4441" t="n">
        <v>15</v>
      </c>
      <c r="C4441" t="inlineStr">
        <is>
          <t>POS</t>
        </is>
      </c>
      <c r="D4441" t="inlineStr">
        <is>
          <t>Pháp</t>
        </is>
      </c>
      <c r="E4441" t="inlineStr">
        <is>
          <t>Âm thanh</t>
        </is>
      </c>
      <c r="F4441" t="n">
        <v>218.97</v>
      </c>
      <c r="G4441" t="n">
        <v>0</v>
      </c>
    </row>
    <row r="4442">
      <c r="A4442" t="n">
        <v>201708</v>
      </c>
      <c r="B4442" t="n">
        <v>15</v>
      </c>
      <c r="C4442" t="inlineStr">
        <is>
          <t>POS</t>
        </is>
      </c>
      <c r="D4442" t="inlineStr">
        <is>
          <t>Pháp</t>
        </is>
      </c>
      <c r="E4442" t="inlineStr">
        <is>
          <t>Điện thoại</t>
        </is>
      </c>
      <c r="F4442" t="n">
        <v>8.99</v>
      </c>
      <c r="G4442" t="n">
        <v>0</v>
      </c>
    </row>
    <row r="4443">
      <c r="A4443" t="n">
        <v>201708</v>
      </c>
      <c r="B4443" t="n">
        <v>15</v>
      </c>
      <c r="C4443" t="inlineStr">
        <is>
          <t>POS</t>
        </is>
      </c>
      <c r="D4443" t="inlineStr">
        <is>
          <t>Pháp</t>
        </is>
      </c>
      <c r="E4443" t="inlineStr">
        <is>
          <t>Máy tính</t>
        </is>
      </c>
      <c r="F4443" t="n">
        <v>1691.1</v>
      </c>
      <c r="G4443" t="n">
        <v>0</v>
      </c>
    </row>
    <row r="4444">
      <c r="A4444" t="n">
        <v>201708</v>
      </c>
      <c r="B4444" t="n">
        <v>15</v>
      </c>
      <c r="C4444" t="inlineStr">
        <is>
          <t>POS</t>
        </is>
      </c>
      <c r="D4444" t="inlineStr">
        <is>
          <t>Pháp</t>
        </is>
      </c>
      <c r="E4444" t="inlineStr">
        <is>
          <t>TV &amp; Video</t>
        </is>
      </c>
      <c r="F4444" t="n">
        <v>2801.7</v>
      </c>
      <c r="G4444" t="n">
        <v>0</v>
      </c>
    </row>
    <row r="4445">
      <c r="A4445" t="n">
        <v>201708</v>
      </c>
      <c r="B4445" t="n">
        <v>17</v>
      </c>
      <c r="C4445" t="inlineStr">
        <is>
          <t>POS</t>
        </is>
      </c>
      <c r="D4445" t="inlineStr">
        <is>
          <t>Pháp</t>
        </is>
      </c>
      <c r="E4445" t="inlineStr">
        <is>
          <t>Máy tính</t>
        </is>
      </c>
      <c r="F4445" t="n">
        <v>3507.3</v>
      </c>
      <c r="G4445" t="n">
        <v>0</v>
      </c>
    </row>
    <row r="4446">
      <c r="A4446" t="n">
        <v>201708</v>
      </c>
      <c r="B4446" t="n">
        <v>17</v>
      </c>
      <c r="C4446" t="inlineStr">
        <is>
          <t>POS</t>
        </is>
      </c>
      <c r="D4446" t="inlineStr">
        <is>
          <t>Pháp</t>
        </is>
      </c>
      <c r="E4446" t="inlineStr">
        <is>
          <t>Nhạc, phim, sách nói</t>
        </is>
      </c>
      <c r="F4446" t="n">
        <v>809.95</v>
      </c>
      <c r="G4446" t="n">
        <v>0</v>
      </c>
    </row>
    <row r="4447">
      <c r="A4447" t="n">
        <v>201708</v>
      </c>
      <c r="B4447" t="n">
        <v>18</v>
      </c>
      <c r="C4447" t="inlineStr">
        <is>
          <t>POS</t>
        </is>
      </c>
      <c r="D4447" t="inlineStr">
        <is>
          <t>Pháp</t>
        </is>
      </c>
      <c r="E4447" t="inlineStr">
        <is>
          <t>Máy tính</t>
        </is>
      </c>
      <c r="F4447" t="n">
        <v>449.91</v>
      </c>
      <c r="G4447" t="n">
        <v>0</v>
      </c>
    </row>
    <row r="4448">
      <c r="A4448" t="n">
        <v>201708</v>
      </c>
      <c r="B4448" t="n">
        <v>18</v>
      </c>
      <c r="C4448" t="inlineStr">
        <is>
          <t>POS</t>
        </is>
      </c>
      <c r="D4448" t="inlineStr">
        <is>
          <t>Pháp</t>
        </is>
      </c>
      <c r="E4448" t="inlineStr">
        <is>
          <t>TV &amp; Video</t>
        </is>
      </c>
      <c r="F4448" t="n">
        <v>449.99</v>
      </c>
      <c r="G4448" t="n">
        <v>0</v>
      </c>
    </row>
    <row r="4449">
      <c r="A4449" t="n">
        <v>201708</v>
      </c>
      <c r="B4449" t="n">
        <v>19</v>
      </c>
      <c r="C4449" t="inlineStr">
        <is>
          <t>POS</t>
        </is>
      </c>
      <c r="D4449" t="inlineStr">
        <is>
          <t>Đức</t>
        </is>
      </c>
      <c r="E4449" t="inlineStr">
        <is>
          <t>Âm thanh</t>
        </is>
      </c>
      <c r="F4449" t="n">
        <v>2252.85</v>
      </c>
      <c r="G4449" t="n">
        <v>0</v>
      </c>
    </row>
    <row r="4450">
      <c r="A4450" t="n">
        <v>201708</v>
      </c>
      <c r="B4450" t="n">
        <v>19</v>
      </c>
      <c r="C4450" t="inlineStr">
        <is>
          <t>POS</t>
        </is>
      </c>
      <c r="D4450" t="inlineStr">
        <is>
          <t>Đức</t>
        </is>
      </c>
      <c r="E4450" t="inlineStr">
        <is>
          <t>Máy tính</t>
        </is>
      </c>
      <c r="F4450" t="n">
        <v>3032</v>
      </c>
      <c r="G4450" t="n">
        <v>0</v>
      </c>
    </row>
    <row r="4451">
      <c r="A4451" t="n">
        <v>201708</v>
      </c>
      <c r="B4451" t="n">
        <v>19</v>
      </c>
      <c r="C4451" t="inlineStr">
        <is>
          <t>POS</t>
        </is>
      </c>
      <c r="D4451" t="inlineStr">
        <is>
          <t>Đức</t>
        </is>
      </c>
      <c r="E4451" t="inlineStr">
        <is>
          <t>Game &amp; Đồ chơi</t>
        </is>
      </c>
      <c r="F4451" t="n">
        <v>46.8</v>
      </c>
      <c r="G4451" t="n">
        <v>0</v>
      </c>
    </row>
    <row r="4452">
      <c r="A4452" t="n">
        <v>201708</v>
      </c>
      <c r="B4452" t="n">
        <v>19</v>
      </c>
      <c r="C4452" t="inlineStr">
        <is>
          <t>POS</t>
        </is>
      </c>
      <c r="D4452" t="inlineStr">
        <is>
          <t>Đức</t>
        </is>
      </c>
      <c r="E4452" t="inlineStr">
        <is>
          <t>Gia dụng</t>
        </is>
      </c>
      <c r="F4452" t="n">
        <v>89.98</v>
      </c>
      <c r="G4452" t="n">
        <v>0</v>
      </c>
    </row>
    <row r="4453">
      <c r="A4453" t="n">
        <v>201708</v>
      </c>
      <c r="B4453" t="n">
        <v>19</v>
      </c>
      <c r="C4453" t="inlineStr">
        <is>
          <t>POS</t>
        </is>
      </c>
      <c r="D4453" t="inlineStr">
        <is>
          <t>Đức</t>
        </is>
      </c>
      <c r="E4453" t="inlineStr">
        <is>
          <t>Nhạc, phim, sách nói</t>
        </is>
      </c>
      <c r="F4453" t="n">
        <v>12.66</v>
      </c>
      <c r="G4453" t="n">
        <v>0</v>
      </c>
    </row>
    <row r="4454">
      <c r="A4454" t="n">
        <v>201708</v>
      </c>
      <c r="B4454" t="n">
        <v>20</v>
      </c>
      <c r="C4454" t="inlineStr">
        <is>
          <t>POS</t>
        </is>
      </c>
      <c r="D4454" t="inlineStr">
        <is>
          <t>Đức</t>
        </is>
      </c>
      <c r="E4454" t="inlineStr">
        <is>
          <t>Âm thanh</t>
        </is>
      </c>
      <c r="F4454" t="n">
        <v>767.95</v>
      </c>
      <c r="G4454" t="n">
        <v>0</v>
      </c>
    </row>
    <row r="4455">
      <c r="A4455" t="n">
        <v>201708</v>
      </c>
      <c r="B4455" t="n">
        <v>20</v>
      </c>
      <c r="C4455" t="inlineStr">
        <is>
          <t>POS</t>
        </is>
      </c>
      <c r="D4455" t="inlineStr">
        <is>
          <t>Đức</t>
        </is>
      </c>
      <c r="E4455" t="inlineStr">
        <is>
          <t>Điện thoại</t>
        </is>
      </c>
      <c r="F4455" t="n">
        <v>903</v>
      </c>
      <c r="G4455" t="n">
        <v>0</v>
      </c>
    </row>
    <row r="4456">
      <c r="A4456" t="n">
        <v>201708</v>
      </c>
      <c r="B4456" t="n">
        <v>20</v>
      </c>
      <c r="C4456" t="inlineStr">
        <is>
          <t>POS</t>
        </is>
      </c>
      <c r="D4456" t="inlineStr">
        <is>
          <t>Đức</t>
        </is>
      </c>
      <c r="E4456" t="inlineStr">
        <is>
          <t>Game &amp; Đồ chơi</t>
        </is>
      </c>
      <c r="F4456" t="n">
        <v>10.78</v>
      </c>
      <c r="G4456" t="n">
        <v>0</v>
      </c>
    </row>
    <row r="4457">
      <c r="A4457" t="n">
        <v>201708</v>
      </c>
      <c r="B4457" t="n">
        <v>20</v>
      </c>
      <c r="C4457" t="inlineStr">
        <is>
          <t>POS</t>
        </is>
      </c>
      <c r="D4457" t="inlineStr">
        <is>
          <t>Đức</t>
        </is>
      </c>
      <c r="E4457" t="inlineStr">
        <is>
          <t>Gia dụng</t>
        </is>
      </c>
      <c r="F4457" t="n">
        <v>2225</v>
      </c>
      <c r="G4457" t="n">
        <v>0</v>
      </c>
    </row>
    <row r="4458">
      <c r="A4458" t="n">
        <v>201708</v>
      </c>
      <c r="B4458" t="n">
        <v>22</v>
      </c>
      <c r="C4458" t="inlineStr">
        <is>
          <t>POS</t>
        </is>
      </c>
      <c r="D4458" t="inlineStr">
        <is>
          <t>Đức</t>
        </is>
      </c>
      <c r="E4458" t="inlineStr">
        <is>
          <t>Âm thanh</t>
        </is>
      </c>
      <c r="F4458" t="n">
        <v>1721.9</v>
      </c>
      <c r="G4458" t="n">
        <v>0</v>
      </c>
    </row>
    <row r="4459">
      <c r="A4459" t="n">
        <v>201708</v>
      </c>
      <c r="B4459" t="n">
        <v>22</v>
      </c>
      <c r="C4459" t="inlineStr">
        <is>
          <t>POS</t>
        </is>
      </c>
      <c r="D4459" t="inlineStr">
        <is>
          <t>Đức</t>
        </is>
      </c>
      <c r="E4459" t="inlineStr">
        <is>
          <t>Máy ảnh</t>
        </is>
      </c>
      <c r="F4459" t="n">
        <v>2864.7</v>
      </c>
      <c r="G4459" t="n">
        <v>0</v>
      </c>
    </row>
    <row r="4460">
      <c r="A4460" t="n">
        <v>201708</v>
      </c>
      <c r="B4460" t="n">
        <v>22</v>
      </c>
      <c r="C4460" t="inlineStr">
        <is>
          <t>POS</t>
        </is>
      </c>
      <c r="D4460" t="inlineStr">
        <is>
          <t>Đức</t>
        </is>
      </c>
      <c r="E4460" t="inlineStr">
        <is>
          <t>Điện thoại</t>
        </is>
      </c>
      <c r="F4460" t="n">
        <v>24.99</v>
      </c>
      <c r="G4460" t="n">
        <v>0</v>
      </c>
    </row>
    <row r="4461">
      <c r="A4461" t="n">
        <v>201708</v>
      </c>
      <c r="B4461" t="n">
        <v>22</v>
      </c>
      <c r="C4461" t="inlineStr">
        <is>
          <t>POS</t>
        </is>
      </c>
      <c r="D4461" t="inlineStr">
        <is>
          <t>Đức</t>
        </is>
      </c>
      <c r="E4461" t="inlineStr">
        <is>
          <t>Game &amp; Đồ chơi</t>
        </is>
      </c>
      <c r="F4461" t="n">
        <v>32</v>
      </c>
      <c r="G4461" t="n">
        <v>0</v>
      </c>
    </row>
    <row r="4462">
      <c r="A4462" t="n">
        <v>201708</v>
      </c>
      <c r="B4462" t="n">
        <v>22</v>
      </c>
      <c r="C4462" t="inlineStr">
        <is>
          <t>POS</t>
        </is>
      </c>
      <c r="D4462" t="inlineStr">
        <is>
          <t>Đức</t>
        </is>
      </c>
      <c r="E4462" t="inlineStr">
        <is>
          <t>Gia dụng</t>
        </is>
      </c>
      <c r="F4462" t="n">
        <v>4872.93</v>
      </c>
      <c r="G4462" t="n">
        <v>0</v>
      </c>
    </row>
    <row r="4463">
      <c r="A4463" t="n">
        <v>201708</v>
      </c>
      <c r="B4463" t="n">
        <v>22</v>
      </c>
      <c r="C4463" t="inlineStr">
        <is>
          <t>POS</t>
        </is>
      </c>
      <c r="D4463" t="inlineStr">
        <is>
          <t>Đức</t>
        </is>
      </c>
      <c r="E4463" t="inlineStr">
        <is>
          <t>Nhạc, phim, sách nói</t>
        </is>
      </c>
      <c r="F4463" t="n">
        <v>2383.22</v>
      </c>
      <c r="G4463" t="n">
        <v>0</v>
      </c>
    </row>
    <row r="4464">
      <c r="A4464" t="n">
        <v>201708</v>
      </c>
      <c r="B4464" t="n">
        <v>23</v>
      </c>
      <c r="C4464" t="inlineStr">
        <is>
          <t>POS</t>
        </is>
      </c>
      <c r="D4464" t="inlineStr">
        <is>
          <t>Đức</t>
        </is>
      </c>
      <c r="E4464" t="inlineStr">
        <is>
          <t>Máy ảnh</t>
        </is>
      </c>
      <c r="F4464" t="n">
        <v>812.4</v>
      </c>
      <c r="G4464" t="n">
        <v>0</v>
      </c>
    </row>
    <row r="4465">
      <c r="A4465" t="n">
        <v>201708</v>
      </c>
      <c r="B4465" t="n">
        <v>23</v>
      </c>
      <c r="C4465" t="inlineStr">
        <is>
          <t>POS</t>
        </is>
      </c>
      <c r="D4465" t="inlineStr">
        <is>
          <t>Đức</t>
        </is>
      </c>
      <c r="E4465" t="inlineStr">
        <is>
          <t>Điện thoại</t>
        </is>
      </c>
      <c r="F4465" t="n">
        <v>498.6</v>
      </c>
      <c r="G4465" t="n">
        <v>0</v>
      </c>
    </row>
    <row r="4466">
      <c r="A4466" t="n">
        <v>201708</v>
      </c>
      <c r="B4466" t="n">
        <v>23</v>
      </c>
      <c r="C4466" t="inlineStr">
        <is>
          <t>POS</t>
        </is>
      </c>
      <c r="D4466" t="inlineStr">
        <is>
          <t>Đức</t>
        </is>
      </c>
      <c r="E4466" t="inlineStr">
        <is>
          <t>Máy tính</t>
        </is>
      </c>
      <c r="F4466" t="n">
        <v>4332.42</v>
      </c>
      <c r="G4466" t="n">
        <v>0</v>
      </c>
    </row>
    <row r="4467">
      <c r="A4467" t="n">
        <v>201708</v>
      </c>
      <c r="B4467" t="n">
        <v>23</v>
      </c>
      <c r="C4467" t="inlineStr">
        <is>
          <t>POS</t>
        </is>
      </c>
      <c r="D4467" t="inlineStr">
        <is>
          <t>Đức</t>
        </is>
      </c>
      <c r="E4467" t="inlineStr">
        <is>
          <t>Game &amp; Đồ chơi</t>
        </is>
      </c>
      <c r="F4467" t="n">
        <v>61.92</v>
      </c>
      <c r="G4467" t="n">
        <v>0</v>
      </c>
    </row>
    <row r="4468">
      <c r="A4468" t="n">
        <v>201708</v>
      </c>
      <c r="B4468" t="n">
        <v>23</v>
      </c>
      <c r="C4468" t="inlineStr">
        <is>
          <t>POS</t>
        </is>
      </c>
      <c r="D4468" t="inlineStr">
        <is>
          <t>Đức</t>
        </is>
      </c>
      <c r="E4468" t="inlineStr">
        <is>
          <t>Gia dụng</t>
        </is>
      </c>
      <c r="F4468" t="n">
        <v>4746</v>
      </c>
      <c r="G4468" t="n">
        <v>4905.96</v>
      </c>
    </row>
    <row r="4469">
      <c r="A4469" t="n">
        <v>201708</v>
      </c>
      <c r="B4469" t="n">
        <v>23</v>
      </c>
      <c r="C4469" t="inlineStr">
        <is>
          <t>POS</t>
        </is>
      </c>
      <c r="D4469" t="inlineStr">
        <is>
          <t>Đức</t>
        </is>
      </c>
      <c r="E4469" t="inlineStr">
        <is>
          <t>Nhạc, phim, sách nói</t>
        </is>
      </c>
      <c r="F4469" t="n">
        <v>469.36</v>
      </c>
      <c r="G4469" t="n">
        <v>0</v>
      </c>
    </row>
    <row r="4470">
      <c r="A4470" t="n">
        <v>201708</v>
      </c>
      <c r="B4470" t="n">
        <v>23</v>
      </c>
      <c r="C4470" t="inlineStr">
        <is>
          <t>POS</t>
        </is>
      </c>
      <c r="D4470" t="inlineStr">
        <is>
          <t>Đức</t>
        </is>
      </c>
      <c r="E4470" t="inlineStr">
        <is>
          <t>TV &amp; Video</t>
        </is>
      </c>
      <c r="F4470" t="n">
        <v>62.1</v>
      </c>
      <c r="G4470" t="n">
        <v>0</v>
      </c>
    </row>
    <row r="4471">
      <c r="A4471" t="n">
        <v>201708</v>
      </c>
      <c r="B4471" t="n">
        <v>27</v>
      </c>
      <c r="C4471" t="inlineStr">
        <is>
          <t>POS</t>
        </is>
      </c>
      <c r="D4471" t="inlineStr">
        <is>
          <t>Đức</t>
        </is>
      </c>
      <c r="E4471" t="inlineStr">
        <is>
          <t>Máy tính</t>
        </is>
      </c>
      <c r="F4471" t="n">
        <v>1938</v>
      </c>
      <c r="G4471" t="n">
        <v>0</v>
      </c>
    </row>
    <row r="4472">
      <c r="A4472" t="n">
        <v>201708</v>
      </c>
      <c r="B4472" t="n">
        <v>29</v>
      </c>
      <c r="C4472" t="inlineStr">
        <is>
          <t>POS</t>
        </is>
      </c>
      <c r="D4472" t="inlineStr">
        <is>
          <t>Ý</t>
        </is>
      </c>
      <c r="E4472" t="inlineStr">
        <is>
          <t>Âm thanh</t>
        </is>
      </c>
      <c r="F4472" t="n">
        <v>1518.69</v>
      </c>
      <c r="G4472" t="n">
        <v>0</v>
      </c>
    </row>
    <row r="4473">
      <c r="A4473" t="n">
        <v>201708</v>
      </c>
      <c r="B4473" t="n">
        <v>29</v>
      </c>
      <c r="C4473" t="inlineStr">
        <is>
          <t>POS</t>
        </is>
      </c>
      <c r="D4473" t="inlineStr">
        <is>
          <t>Ý</t>
        </is>
      </c>
      <c r="E4473" t="inlineStr">
        <is>
          <t>Máy ảnh</t>
        </is>
      </c>
      <c r="F4473" t="n">
        <v>3000</v>
      </c>
      <c r="G4473" t="n">
        <v>0</v>
      </c>
    </row>
    <row r="4474">
      <c r="A4474" t="n">
        <v>201708</v>
      </c>
      <c r="B4474" t="n">
        <v>29</v>
      </c>
      <c r="C4474" t="inlineStr">
        <is>
          <t>POS</t>
        </is>
      </c>
      <c r="D4474" t="inlineStr">
        <is>
          <t>Ý</t>
        </is>
      </c>
      <c r="E4474" t="inlineStr">
        <is>
          <t>Điện thoại</t>
        </is>
      </c>
      <c r="F4474" t="n">
        <v>580</v>
      </c>
      <c r="G4474" t="n">
        <v>0</v>
      </c>
    </row>
    <row r="4475">
      <c r="A4475" t="n">
        <v>201708</v>
      </c>
      <c r="B4475" t="n">
        <v>29</v>
      </c>
      <c r="C4475" t="inlineStr">
        <is>
          <t>POS</t>
        </is>
      </c>
      <c r="D4475" t="inlineStr">
        <is>
          <t>Ý</t>
        </is>
      </c>
      <c r="E4475" t="inlineStr">
        <is>
          <t>Máy tính</t>
        </is>
      </c>
      <c r="F4475" t="n">
        <v>13612.7</v>
      </c>
      <c r="G4475" t="n">
        <v>782.1</v>
      </c>
    </row>
    <row r="4476">
      <c r="A4476" t="n">
        <v>201708</v>
      </c>
      <c r="B4476" t="n">
        <v>29</v>
      </c>
      <c r="C4476" t="inlineStr">
        <is>
          <t>POS</t>
        </is>
      </c>
      <c r="D4476" t="inlineStr">
        <is>
          <t>Ý</t>
        </is>
      </c>
      <c r="E4476" t="inlineStr">
        <is>
          <t>Game &amp; Đồ chơi</t>
        </is>
      </c>
      <c r="F4476" t="n">
        <v>671.95</v>
      </c>
      <c r="G4476" t="n">
        <v>0</v>
      </c>
    </row>
    <row r="4477">
      <c r="A4477" t="n">
        <v>201708</v>
      </c>
      <c r="B4477" t="n">
        <v>29</v>
      </c>
      <c r="C4477" t="inlineStr">
        <is>
          <t>POS</t>
        </is>
      </c>
      <c r="D4477" t="inlineStr">
        <is>
          <t>Ý</t>
        </is>
      </c>
      <c r="E4477" t="inlineStr">
        <is>
          <t>Gia dụng</t>
        </is>
      </c>
      <c r="F4477" t="n">
        <v>3439.63</v>
      </c>
      <c r="G4477" t="n">
        <v>0</v>
      </c>
    </row>
    <row r="4478">
      <c r="A4478" t="n">
        <v>201708</v>
      </c>
      <c r="B4478" t="n">
        <v>29</v>
      </c>
      <c r="C4478" t="inlineStr">
        <is>
          <t>POS</t>
        </is>
      </c>
      <c r="D4478" t="inlineStr">
        <is>
          <t>Ý</t>
        </is>
      </c>
      <c r="E4478" t="inlineStr">
        <is>
          <t>TV &amp; Video</t>
        </is>
      </c>
      <c r="F4478" t="n">
        <v>1632.42</v>
      </c>
      <c r="G4478" t="n">
        <v>0</v>
      </c>
    </row>
    <row r="4479">
      <c r="A4479" t="n">
        <v>201708</v>
      </c>
      <c r="B4479" t="n">
        <v>30</v>
      </c>
      <c r="C4479" t="inlineStr">
        <is>
          <t>POS</t>
        </is>
      </c>
      <c r="D4479" t="inlineStr">
        <is>
          <t>Ý</t>
        </is>
      </c>
      <c r="E4479" t="inlineStr">
        <is>
          <t>Âm thanh</t>
        </is>
      </c>
      <c r="F4479" t="n">
        <v>835.53</v>
      </c>
      <c r="G4479" t="n">
        <v>0</v>
      </c>
    </row>
    <row r="4480">
      <c r="A4480" t="n">
        <v>201708</v>
      </c>
      <c r="B4480" t="n">
        <v>30</v>
      </c>
      <c r="C4480" t="inlineStr">
        <is>
          <t>POS</t>
        </is>
      </c>
      <c r="D4480" t="inlineStr">
        <is>
          <t>Ý</t>
        </is>
      </c>
      <c r="E4480" t="inlineStr">
        <is>
          <t>Máy ảnh</t>
        </is>
      </c>
      <c r="F4480" t="n">
        <v>482.4</v>
      </c>
      <c r="G4480" t="n">
        <v>0</v>
      </c>
    </row>
    <row r="4481">
      <c r="A4481" t="n">
        <v>201708</v>
      </c>
      <c r="B4481" t="n">
        <v>30</v>
      </c>
      <c r="C4481" t="inlineStr">
        <is>
          <t>POS</t>
        </is>
      </c>
      <c r="D4481" t="inlineStr">
        <is>
          <t>Ý</t>
        </is>
      </c>
      <c r="E4481" t="inlineStr">
        <is>
          <t>Điện thoại</t>
        </is>
      </c>
      <c r="F4481" t="n">
        <v>1437.9</v>
      </c>
      <c r="G4481" t="n">
        <v>0</v>
      </c>
    </row>
    <row r="4482">
      <c r="A4482" t="n">
        <v>201708</v>
      </c>
      <c r="B4482" t="n">
        <v>30</v>
      </c>
      <c r="C4482" t="inlineStr">
        <is>
          <t>POS</t>
        </is>
      </c>
      <c r="D4482" t="inlineStr">
        <is>
          <t>Ý</t>
        </is>
      </c>
      <c r="E4482" t="inlineStr">
        <is>
          <t>Máy tính</t>
        </is>
      </c>
      <c r="F4482" t="n">
        <v>5818.32</v>
      </c>
      <c r="G4482" t="n">
        <v>0</v>
      </c>
    </row>
    <row r="4483">
      <c r="A4483" t="n">
        <v>201708</v>
      </c>
      <c r="B4483" t="n">
        <v>30</v>
      </c>
      <c r="C4483" t="inlineStr">
        <is>
          <t>POS</t>
        </is>
      </c>
      <c r="D4483" t="inlineStr">
        <is>
          <t>Ý</t>
        </is>
      </c>
      <c r="E4483" t="inlineStr">
        <is>
          <t>Gia dụng</t>
        </is>
      </c>
      <c r="F4483" t="n">
        <v>3907.88</v>
      </c>
      <c r="G4483" t="n">
        <v>0</v>
      </c>
    </row>
    <row r="4484">
      <c r="A4484" t="n">
        <v>201708</v>
      </c>
      <c r="B4484" t="n">
        <v>30</v>
      </c>
      <c r="C4484" t="inlineStr">
        <is>
          <t>POS</t>
        </is>
      </c>
      <c r="D4484" t="inlineStr">
        <is>
          <t>Ý</t>
        </is>
      </c>
      <c r="E4484" t="inlineStr">
        <is>
          <t>Nhạc, phim, sách nói</t>
        </is>
      </c>
      <c r="F4484" t="n">
        <v>1613.87</v>
      </c>
      <c r="G4484" t="n">
        <v>0</v>
      </c>
    </row>
    <row r="4485">
      <c r="A4485" t="n">
        <v>201708</v>
      </c>
      <c r="B4485" t="n">
        <v>31</v>
      </c>
      <c r="C4485" t="inlineStr">
        <is>
          <t>POS</t>
        </is>
      </c>
      <c r="D4485" t="inlineStr">
        <is>
          <t>Hà Lan</t>
        </is>
      </c>
      <c r="E4485" t="inlineStr">
        <is>
          <t>Âm thanh</t>
        </is>
      </c>
      <c r="F4485" t="n">
        <v>888</v>
      </c>
      <c r="G4485" t="n">
        <v>0</v>
      </c>
    </row>
    <row r="4486">
      <c r="A4486" t="n">
        <v>201708</v>
      </c>
      <c r="B4486" t="n">
        <v>31</v>
      </c>
      <c r="C4486" t="inlineStr">
        <is>
          <t>POS</t>
        </is>
      </c>
      <c r="D4486" t="inlineStr">
        <is>
          <t>Hà Lan</t>
        </is>
      </c>
      <c r="E4486" t="inlineStr">
        <is>
          <t>Máy tính</t>
        </is>
      </c>
      <c r="F4486" t="n">
        <v>5031</v>
      </c>
      <c r="G4486" t="n">
        <v>0</v>
      </c>
    </row>
    <row r="4487">
      <c r="A4487" t="n">
        <v>201708</v>
      </c>
      <c r="B4487" t="n">
        <v>31</v>
      </c>
      <c r="C4487" t="inlineStr">
        <is>
          <t>POS</t>
        </is>
      </c>
      <c r="D4487" t="inlineStr">
        <is>
          <t>Hà Lan</t>
        </is>
      </c>
      <c r="E4487" t="inlineStr">
        <is>
          <t>Game &amp; Đồ chơi</t>
        </is>
      </c>
      <c r="F4487" t="n">
        <v>106.41</v>
      </c>
      <c r="G4487" t="n">
        <v>0</v>
      </c>
    </row>
    <row r="4488">
      <c r="A4488" t="n">
        <v>201708</v>
      </c>
      <c r="B4488" t="n">
        <v>31</v>
      </c>
      <c r="C4488" t="inlineStr">
        <is>
          <t>POS</t>
        </is>
      </c>
      <c r="D4488" t="inlineStr">
        <is>
          <t>Hà Lan</t>
        </is>
      </c>
      <c r="E4488" t="inlineStr">
        <is>
          <t>Gia dụng</t>
        </is>
      </c>
      <c r="F4488" t="n">
        <v>71.98</v>
      </c>
      <c r="G4488" t="n">
        <v>0</v>
      </c>
    </row>
    <row r="4489">
      <c r="A4489" t="n">
        <v>201708</v>
      </c>
      <c r="B4489" t="n">
        <v>31</v>
      </c>
      <c r="C4489" t="inlineStr">
        <is>
          <t>POS</t>
        </is>
      </c>
      <c r="D4489" t="inlineStr">
        <is>
          <t>Hà Lan</t>
        </is>
      </c>
      <c r="E4489" t="inlineStr">
        <is>
          <t>TV &amp; Video</t>
        </is>
      </c>
      <c r="F4489" t="n">
        <v>387</v>
      </c>
      <c r="G4489" t="n">
        <v>0</v>
      </c>
    </row>
    <row r="4490">
      <c r="A4490" t="n">
        <v>201708</v>
      </c>
      <c r="B4490" t="n">
        <v>32</v>
      </c>
      <c r="C4490" t="inlineStr">
        <is>
          <t>POS</t>
        </is>
      </c>
      <c r="D4490" t="inlineStr">
        <is>
          <t>Hà Lan</t>
        </is>
      </c>
      <c r="E4490" t="inlineStr">
        <is>
          <t>Máy ảnh</t>
        </is>
      </c>
      <c r="F4490" t="n">
        <v>160</v>
      </c>
      <c r="G4490" t="n">
        <v>0</v>
      </c>
    </row>
    <row r="4491">
      <c r="A4491" t="n">
        <v>201708</v>
      </c>
      <c r="B4491" t="n">
        <v>32</v>
      </c>
      <c r="C4491" t="inlineStr">
        <is>
          <t>POS</t>
        </is>
      </c>
      <c r="D4491" t="inlineStr">
        <is>
          <t>Hà Lan</t>
        </is>
      </c>
      <c r="E4491" t="inlineStr">
        <is>
          <t>Điện thoại</t>
        </is>
      </c>
      <c r="F4491" t="n">
        <v>536.4</v>
      </c>
      <c r="G4491" t="n">
        <v>0</v>
      </c>
    </row>
    <row r="4492">
      <c r="A4492" t="n">
        <v>201708</v>
      </c>
      <c r="B4492" t="n">
        <v>32</v>
      </c>
      <c r="C4492" t="inlineStr">
        <is>
          <t>POS</t>
        </is>
      </c>
      <c r="D4492" t="inlineStr">
        <is>
          <t>Hà Lan</t>
        </is>
      </c>
      <c r="E4492" t="inlineStr">
        <is>
          <t>Gia dụng</t>
        </is>
      </c>
      <c r="F4492" t="n">
        <v>1119.96</v>
      </c>
      <c r="G4492" t="n">
        <v>0</v>
      </c>
    </row>
    <row r="4493">
      <c r="A4493" t="n">
        <v>201708</v>
      </c>
      <c r="B4493" t="n">
        <v>32</v>
      </c>
      <c r="C4493" t="inlineStr">
        <is>
          <t>POS</t>
        </is>
      </c>
      <c r="D4493" t="inlineStr">
        <is>
          <t>Hà Lan</t>
        </is>
      </c>
      <c r="E4493" t="inlineStr">
        <is>
          <t>Nhạc, phim, sách nói</t>
        </is>
      </c>
      <c r="F4493" t="n">
        <v>394.2</v>
      </c>
      <c r="G4493" t="n">
        <v>0</v>
      </c>
    </row>
    <row r="4494">
      <c r="A4494" t="n">
        <v>201708</v>
      </c>
      <c r="B4494" t="n">
        <v>33</v>
      </c>
      <c r="C4494" t="inlineStr">
        <is>
          <t>POS</t>
        </is>
      </c>
      <c r="D4494" t="inlineStr">
        <is>
          <t>Hà Lan</t>
        </is>
      </c>
      <c r="E4494" t="inlineStr">
        <is>
          <t>Âm thanh</t>
        </is>
      </c>
      <c r="F4494" t="n">
        <v>2308.57</v>
      </c>
      <c r="G4494" t="n">
        <v>0</v>
      </c>
    </row>
    <row r="4495">
      <c r="A4495" t="n">
        <v>201708</v>
      </c>
      <c r="B4495" t="n">
        <v>33</v>
      </c>
      <c r="C4495" t="inlineStr">
        <is>
          <t>POS</t>
        </is>
      </c>
      <c r="D4495" t="inlineStr">
        <is>
          <t>Hà Lan</t>
        </is>
      </c>
      <c r="E4495" t="inlineStr">
        <is>
          <t>Máy ảnh</t>
        </is>
      </c>
      <c r="F4495" t="n">
        <v>511.2</v>
      </c>
      <c r="G4495" t="n">
        <v>0</v>
      </c>
    </row>
    <row r="4496">
      <c r="A4496" t="n">
        <v>201708</v>
      </c>
      <c r="B4496" t="n">
        <v>33</v>
      </c>
      <c r="C4496" t="inlineStr">
        <is>
          <t>POS</t>
        </is>
      </c>
      <c r="D4496" t="inlineStr">
        <is>
          <t>Hà Lan</t>
        </is>
      </c>
      <c r="E4496" t="inlineStr">
        <is>
          <t>Điện thoại</t>
        </is>
      </c>
      <c r="F4496" t="n">
        <v>108.57</v>
      </c>
      <c r="G4496" t="n">
        <v>0</v>
      </c>
    </row>
    <row r="4497">
      <c r="A4497" t="n">
        <v>201708</v>
      </c>
      <c r="B4497" t="n">
        <v>33</v>
      </c>
      <c r="C4497" t="inlineStr">
        <is>
          <t>POS</t>
        </is>
      </c>
      <c r="D4497" t="inlineStr">
        <is>
          <t>Hà Lan</t>
        </is>
      </c>
      <c r="E4497" t="inlineStr">
        <is>
          <t>Nhạc, phim, sách nói</t>
        </is>
      </c>
      <c r="F4497" t="n">
        <v>75.01000000000001</v>
      </c>
      <c r="G4497" t="n">
        <v>0</v>
      </c>
    </row>
    <row r="4498">
      <c r="A4498" t="n">
        <v>201708</v>
      </c>
      <c r="B4498" t="n">
        <v>34</v>
      </c>
      <c r="C4498" t="inlineStr">
        <is>
          <t>POS</t>
        </is>
      </c>
      <c r="D4498" t="inlineStr">
        <is>
          <t>Hà Lan</t>
        </is>
      </c>
      <c r="E4498" t="inlineStr">
        <is>
          <t>TV &amp; Video</t>
        </is>
      </c>
      <c r="F4498" t="n">
        <v>350.73</v>
      </c>
      <c r="G4498" t="n">
        <v>0</v>
      </c>
    </row>
    <row r="4499">
      <c r="A4499" t="n">
        <v>201708</v>
      </c>
      <c r="B4499" t="n">
        <v>36</v>
      </c>
      <c r="C4499" t="inlineStr">
        <is>
          <t>POS</t>
        </is>
      </c>
      <c r="D4499" t="inlineStr">
        <is>
          <t>Anh</t>
        </is>
      </c>
      <c r="E4499" t="inlineStr">
        <is>
          <t>Âm thanh</t>
        </is>
      </c>
      <c r="F4499" t="n">
        <v>1545</v>
      </c>
      <c r="G4499" t="n">
        <v>181</v>
      </c>
    </row>
    <row r="4500">
      <c r="A4500" t="n">
        <v>201708</v>
      </c>
      <c r="B4500" t="n">
        <v>36</v>
      </c>
      <c r="C4500" t="inlineStr">
        <is>
          <t>POS</t>
        </is>
      </c>
      <c r="D4500" t="inlineStr">
        <is>
          <t>Anh</t>
        </is>
      </c>
      <c r="E4500" t="inlineStr">
        <is>
          <t>Máy ảnh</t>
        </is>
      </c>
      <c r="F4500" t="n">
        <v>1768.5</v>
      </c>
      <c r="G4500" t="n">
        <v>0</v>
      </c>
    </row>
    <row r="4501">
      <c r="A4501" t="n">
        <v>201708</v>
      </c>
      <c r="B4501" t="n">
        <v>36</v>
      </c>
      <c r="C4501" t="inlineStr">
        <is>
          <t>POS</t>
        </is>
      </c>
      <c r="D4501" t="inlineStr">
        <is>
          <t>Anh</t>
        </is>
      </c>
      <c r="E4501" t="inlineStr">
        <is>
          <t>Điện thoại</t>
        </is>
      </c>
      <c r="F4501" t="n">
        <v>536</v>
      </c>
      <c r="G4501" t="n">
        <v>0</v>
      </c>
    </row>
    <row r="4502">
      <c r="A4502" t="n">
        <v>201708</v>
      </c>
      <c r="B4502" t="n">
        <v>36</v>
      </c>
      <c r="C4502" t="inlineStr">
        <is>
          <t>POS</t>
        </is>
      </c>
      <c r="D4502" t="inlineStr">
        <is>
          <t>Anh</t>
        </is>
      </c>
      <c r="E4502" t="inlineStr">
        <is>
          <t>Máy tính</t>
        </is>
      </c>
      <c r="F4502" t="n">
        <v>98.09999999999999</v>
      </c>
      <c r="G4502" t="n">
        <v>0</v>
      </c>
    </row>
    <row r="4503">
      <c r="A4503" t="n">
        <v>201708</v>
      </c>
      <c r="B4503" t="n">
        <v>36</v>
      </c>
      <c r="C4503" t="inlineStr">
        <is>
          <t>POS</t>
        </is>
      </c>
      <c r="D4503" t="inlineStr">
        <is>
          <t>Anh</t>
        </is>
      </c>
      <c r="E4503" t="inlineStr">
        <is>
          <t>Game &amp; Đồ chơi</t>
        </is>
      </c>
      <c r="F4503" t="n">
        <v>72.45</v>
      </c>
      <c r="G4503" t="n">
        <v>0</v>
      </c>
    </row>
    <row r="4504">
      <c r="A4504" t="n">
        <v>201708</v>
      </c>
      <c r="B4504" t="n">
        <v>36</v>
      </c>
      <c r="C4504" t="inlineStr">
        <is>
          <t>POS</t>
        </is>
      </c>
      <c r="D4504" t="inlineStr">
        <is>
          <t>Anh</t>
        </is>
      </c>
      <c r="E4504" t="inlineStr">
        <is>
          <t>Gia dụng</t>
        </is>
      </c>
      <c r="F4504" t="n">
        <v>1907.97</v>
      </c>
      <c r="G4504" t="n">
        <v>0</v>
      </c>
    </row>
    <row r="4505">
      <c r="A4505" t="n">
        <v>201708</v>
      </c>
      <c r="B4505" t="n">
        <v>36</v>
      </c>
      <c r="C4505" t="inlineStr">
        <is>
          <t>POS</t>
        </is>
      </c>
      <c r="D4505" t="inlineStr">
        <is>
          <t>Anh</t>
        </is>
      </c>
      <c r="E4505" t="inlineStr">
        <is>
          <t>Nhạc, phim, sách nói</t>
        </is>
      </c>
      <c r="F4505" t="n">
        <v>159.99</v>
      </c>
      <c r="G4505" t="n">
        <v>1314</v>
      </c>
    </row>
    <row r="4506">
      <c r="A4506" t="n">
        <v>201708</v>
      </c>
      <c r="B4506" t="n">
        <v>36</v>
      </c>
      <c r="C4506" t="inlineStr">
        <is>
          <t>POS</t>
        </is>
      </c>
      <c r="D4506" t="inlineStr">
        <is>
          <t>Anh</t>
        </is>
      </c>
      <c r="E4506" t="inlineStr">
        <is>
          <t>TV &amp; Video</t>
        </is>
      </c>
      <c r="F4506" t="n">
        <v>1241.99</v>
      </c>
      <c r="G4506" t="n">
        <v>0</v>
      </c>
    </row>
    <row r="4507">
      <c r="A4507" t="n">
        <v>201708</v>
      </c>
      <c r="B4507" t="n">
        <v>37</v>
      </c>
      <c r="C4507" t="inlineStr">
        <is>
          <t>POS</t>
        </is>
      </c>
      <c r="D4507" t="inlineStr">
        <is>
          <t>Anh</t>
        </is>
      </c>
      <c r="E4507" t="inlineStr">
        <is>
          <t>Âm thanh</t>
        </is>
      </c>
      <c r="F4507" t="n">
        <v>293.1</v>
      </c>
      <c r="G4507" t="n">
        <v>23.12</v>
      </c>
    </row>
    <row r="4508">
      <c r="A4508" t="n">
        <v>201708</v>
      </c>
      <c r="B4508" t="n">
        <v>37</v>
      </c>
      <c r="C4508" t="inlineStr">
        <is>
          <t>POS</t>
        </is>
      </c>
      <c r="D4508" t="inlineStr">
        <is>
          <t>Anh</t>
        </is>
      </c>
      <c r="E4508" t="inlineStr">
        <is>
          <t>Điện thoại</t>
        </is>
      </c>
      <c r="F4508" t="n">
        <v>311.49</v>
      </c>
      <c r="G4508" t="n">
        <v>0</v>
      </c>
    </row>
    <row r="4509">
      <c r="A4509" t="n">
        <v>201708</v>
      </c>
      <c r="B4509" t="n">
        <v>37</v>
      </c>
      <c r="C4509" t="inlineStr">
        <is>
          <t>POS</t>
        </is>
      </c>
      <c r="D4509" t="inlineStr">
        <is>
          <t>Anh</t>
        </is>
      </c>
      <c r="E4509" t="inlineStr">
        <is>
          <t>Máy tính</t>
        </is>
      </c>
      <c r="F4509" t="n">
        <v>9087.969999999999</v>
      </c>
      <c r="G4509" t="n">
        <v>0</v>
      </c>
    </row>
    <row r="4510">
      <c r="A4510" t="n">
        <v>201708</v>
      </c>
      <c r="B4510" t="n">
        <v>37</v>
      </c>
      <c r="C4510" t="inlineStr">
        <is>
          <t>POS</t>
        </is>
      </c>
      <c r="D4510" t="inlineStr">
        <is>
          <t>Anh</t>
        </is>
      </c>
      <c r="E4510" t="inlineStr">
        <is>
          <t>Nhạc, phim, sách nói</t>
        </is>
      </c>
      <c r="F4510" t="n">
        <v>98.84999999999999</v>
      </c>
      <c r="G4510" t="n">
        <v>0</v>
      </c>
    </row>
    <row r="4511">
      <c r="A4511" t="n">
        <v>201708</v>
      </c>
      <c r="B4511" t="n">
        <v>37</v>
      </c>
      <c r="C4511" t="inlineStr">
        <is>
          <t>POS</t>
        </is>
      </c>
      <c r="D4511" t="inlineStr">
        <is>
          <t>Anh</t>
        </is>
      </c>
      <c r="E4511" t="inlineStr">
        <is>
          <t>TV &amp; Video</t>
        </is>
      </c>
      <c r="F4511" t="n">
        <v>7742.32</v>
      </c>
      <c r="G4511" t="n">
        <v>0</v>
      </c>
    </row>
    <row r="4512">
      <c r="A4512" t="n">
        <v>201708</v>
      </c>
      <c r="B4512" t="n">
        <v>38</v>
      </c>
      <c r="C4512" t="inlineStr">
        <is>
          <t>POS</t>
        </is>
      </c>
      <c r="D4512" t="inlineStr">
        <is>
          <t>Anh</t>
        </is>
      </c>
      <c r="E4512" t="inlineStr">
        <is>
          <t>Âm thanh</t>
        </is>
      </c>
      <c r="F4512" t="n">
        <v>77.68000000000001</v>
      </c>
      <c r="G4512" t="n">
        <v>0</v>
      </c>
    </row>
    <row r="4513">
      <c r="A4513" t="n">
        <v>201708</v>
      </c>
      <c r="B4513" t="n">
        <v>38</v>
      </c>
      <c r="C4513" t="inlineStr">
        <is>
          <t>POS</t>
        </is>
      </c>
      <c r="D4513" t="inlineStr">
        <is>
          <t>Anh</t>
        </is>
      </c>
      <c r="E4513" t="inlineStr">
        <is>
          <t>Máy ảnh</t>
        </is>
      </c>
      <c r="F4513" t="n">
        <v>285</v>
      </c>
      <c r="G4513" t="n">
        <v>0</v>
      </c>
    </row>
    <row r="4514">
      <c r="A4514" t="n">
        <v>201708</v>
      </c>
      <c r="B4514" t="n">
        <v>38</v>
      </c>
      <c r="C4514" t="inlineStr">
        <is>
          <t>POS</t>
        </is>
      </c>
      <c r="D4514" t="inlineStr">
        <is>
          <t>Anh</t>
        </is>
      </c>
      <c r="E4514" t="inlineStr">
        <is>
          <t>Máy tính</t>
        </is>
      </c>
      <c r="F4514" t="n">
        <v>769.8</v>
      </c>
      <c r="G4514" t="n">
        <v>0</v>
      </c>
    </row>
    <row r="4515">
      <c r="A4515" t="n">
        <v>201708</v>
      </c>
      <c r="B4515" t="n">
        <v>38</v>
      </c>
      <c r="C4515" t="inlineStr">
        <is>
          <t>POS</t>
        </is>
      </c>
      <c r="D4515" t="inlineStr">
        <is>
          <t>Anh</t>
        </is>
      </c>
      <c r="E4515" t="inlineStr">
        <is>
          <t>Nhạc, phim, sách nói</t>
        </is>
      </c>
      <c r="F4515" t="n">
        <v>289.99</v>
      </c>
      <c r="G4515" t="n">
        <v>0</v>
      </c>
    </row>
    <row r="4516">
      <c r="A4516" t="n">
        <v>201708</v>
      </c>
      <c r="B4516" t="n">
        <v>38</v>
      </c>
      <c r="C4516" t="inlineStr">
        <is>
          <t>POS</t>
        </is>
      </c>
      <c r="D4516" t="inlineStr">
        <is>
          <t>Anh</t>
        </is>
      </c>
      <c r="E4516" t="inlineStr">
        <is>
          <t>TV &amp; Video</t>
        </is>
      </c>
      <c r="F4516" t="n">
        <v>699.9</v>
      </c>
      <c r="G4516" t="n">
        <v>0</v>
      </c>
    </row>
    <row r="4517">
      <c r="A4517" t="n">
        <v>201708</v>
      </c>
      <c r="B4517" t="n">
        <v>39</v>
      </c>
      <c r="C4517" t="inlineStr">
        <is>
          <t>POS</t>
        </is>
      </c>
      <c r="D4517" t="inlineStr">
        <is>
          <t>Anh</t>
        </is>
      </c>
      <c r="E4517" t="inlineStr">
        <is>
          <t>Âm thanh</t>
        </is>
      </c>
      <c r="F4517" t="n">
        <v>1037.32</v>
      </c>
      <c r="G4517" t="n">
        <v>0</v>
      </c>
    </row>
    <row r="4518">
      <c r="A4518" t="n">
        <v>201708</v>
      </c>
      <c r="B4518" t="n">
        <v>39</v>
      </c>
      <c r="C4518" t="inlineStr">
        <is>
          <t>POS</t>
        </is>
      </c>
      <c r="D4518" t="inlineStr">
        <is>
          <t>Anh</t>
        </is>
      </c>
      <c r="E4518" t="inlineStr">
        <is>
          <t>Máy ảnh</t>
        </is>
      </c>
      <c r="F4518" t="n">
        <v>134.97</v>
      </c>
      <c r="G4518" t="n">
        <v>0</v>
      </c>
    </row>
    <row r="4519">
      <c r="A4519" t="n">
        <v>201708</v>
      </c>
      <c r="B4519" t="n">
        <v>39</v>
      </c>
      <c r="C4519" t="inlineStr">
        <is>
          <t>POS</t>
        </is>
      </c>
      <c r="D4519" t="inlineStr">
        <is>
          <t>Anh</t>
        </is>
      </c>
      <c r="E4519" t="inlineStr">
        <is>
          <t>Điện thoại</t>
        </is>
      </c>
      <c r="F4519" t="n">
        <v>19.98</v>
      </c>
      <c r="G4519" t="n">
        <v>0</v>
      </c>
    </row>
    <row r="4520">
      <c r="A4520" t="n">
        <v>201708</v>
      </c>
      <c r="B4520" t="n">
        <v>39</v>
      </c>
      <c r="C4520" t="inlineStr">
        <is>
          <t>POS</t>
        </is>
      </c>
      <c r="D4520" t="inlineStr">
        <is>
          <t>Anh</t>
        </is>
      </c>
      <c r="E4520" t="inlineStr">
        <is>
          <t>Máy tính</t>
        </is>
      </c>
      <c r="F4520" t="n">
        <v>1677</v>
      </c>
      <c r="G4520" t="n">
        <v>0</v>
      </c>
    </row>
    <row r="4521">
      <c r="A4521" t="n">
        <v>201708</v>
      </c>
      <c r="B4521" t="n">
        <v>39</v>
      </c>
      <c r="C4521" t="inlineStr">
        <is>
          <t>POS</t>
        </is>
      </c>
      <c r="D4521" t="inlineStr">
        <is>
          <t>Anh</t>
        </is>
      </c>
      <c r="E4521" t="inlineStr">
        <is>
          <t>Game &amp; Đồ chơi</t>
        </is>
      </c>
      <c r="F4521" t="n">
        <v>5.39</v>
      </c>
      <c r="G4521" t="n">
        <v>0</v>
      </c>
    </row>
    <row r="4522">
      <c r="A4522" t="n">
        <v>201708</v>
      </c>
      <c r="B4522" t="n">
        <v>39</v>
      </c>
      <c r="C4522" t="inlineStr">
        <is>
          <t>POS</t>
        </is>
      </c>
      <c r="D4522" t="inlineStr">
        <is>
          <t>Anh</t>
        </is>
      </c>
      <c r="E4522" t="inlineStr">
        <is>
          <t>Gia dụng</t>
        </is>
      </c>
      <c r="F4522" t="n">
        <v>1157.48</v>
      </c>
      <c r="G4522" t="n">
        <v>0</v>
      </c>
    </row>
    <row r="4523">
      <c r="A4523" t="n">
        <v>201708</v>
      </c>
      <c r="B4523" t="n">
        <v>39</v>
      </c>
      <c r="C4523" t="inlineStr">
        <is>
          <t>POS</t>
        </is>
      </c>
      <c r="D4523" t="inlineStr">
        <is>
          <t>Anh</t>
        </is>
      </c>
      <c r="E4523" t="inlineStr">
        <is>
          <t>Nhạc, phim, sách nói</t>
        </is>
      </c>
      <c r="F4523" t="n">
        <v>1321.5</v>
      </c>
      <c r="G4523" t="n">
        <v>0</v>
      </c>
    </row>
    <row r="4524">
      <c r="A4524" t="n">
        <v>201708</v>
      </c>
      <c r="B4524" t="n">
        <v>40</v>
      </c>
      <c r="C4524" t="inlineStr">
        <is>
          <t>POS</t>
        </is>
      </c>
      <c r="D4524" t="inlineStr">
        <is>
          <t>Anh</t>
        </is>
      </c>
      <c r="E4524" t="inlineStr">
        <is>
          <t>Âm thanh</t>
        </is>
      </c>
      <c r="F4524" t="n">
        <v>1320.61</v>
      </c>
      <c r="G4524" t="n">
        <v>0</v>
      </c>
    </row>
    <row r="4525">
      <c r="A4525" t="n">
        <v>201708</v>
      </c>
      <c r="B4525" t="n">
        <v>40</v>
      </c>
      <c r="C4525" t="inlineStr">
        <is>
          <t>POS</t>
        </is>
      </c>
      <c r="D4525" t="inlineStr">
        <is>
          <t>Anh</t>
        </is>
      </c>
      <c r="E4525" t="inlineStr">
        <is>
          <t>Máy ảnh</t>
        </is>
      </c>
      <c r="F4525" t="n">
        <v>608.4</v>
      </c>
      <c r="G4525" t="n">
        <v>0</v>
      </c>
    </row>
    <row r="4526">
      <c r="A4526" t="n">
        <v>201708</v>
      </c>
      <c r="B4526" t="n">
        <v>40</v>
      </c>
      <c r="C4526" t="inlineStr">
        <is>
          <t>POS</t>
        </is>
      </c>
      <c r="D4526" t="inlineStr">
        <is>
          <t>Anh</t>
        </is>
      </c>
      <c r="E4526" t="inlineStr">
        <is>
          <t>Điện thoại</t>
        </is>
      </c>
      <c r="F4526" t="n">
        <v>1639.73</v>
      </c>
      <c r="G4526" t="n">
        <v>0</v>
      </c>
    </row>
    <row r="4527">
      <c r="A4527" t="n">
        <v>201708</v>
      </c>
      <c r="B4527" t="n">
        <v>40</v>
      </c>
      <c r="C4527" t="inlineStr">
        <is>
          <t>POS</t>
        </is>
      </c>
      <c r="D4527" t="inlineStr">
        <is>
          <t>Anh</t>
        </is>
      </c>
      <c r="E4527" t="inlineStr">
        <is>
          <t>Máy tính</t>
        </is>
      </c>
      <c r="F4527" t="n">
        <v>1178.98</v>
      </c>
      <c r="G4527" t="n">
        <v>0</v>
      </c>
    </row>
    <row r="4528">
      <c r="A4528" t="n">
        <v>201708</v>
      </c>
      <c r="B4528" t="n">
        <v>40</v>
      </c>
      <c r="C4528" t="inlineStr">
        <is>
          <t>POS</t>
        </is>
      </c>
      <c r="D4528" t="inlineStr">
        <is>
          <t>Anh</t>
        </is>
      </c>
      <c r="E4528" t="inlineStr">
        <is>
          <t>Gia dụng</t>
        </is>
      </c>
      <c r="F4528" t="n">
        <v>15700.34</v>
      </c>
      <c r="G4528" t="n">
        <v>0</v>
      </c>
    </row>
    <row r="4529">
      <c r="A4529" t="n">
        <v>201708</v>
      </c>
      <c r="B4529" t="n">
        <v>40</v>
      </c>
      <c r="C4529" t="inlineStr">
        <is>
          <t>POS</t>
        </is>
      </c>
      <c r="D4529" t="inlineStr">
        <is>
          <t>Anh</t>
        </is>
      </c>
      <c r="E4529" t="inlineStr">
        <is>
          <t>Nhạc, phim, sách nói</t>
        </is>
      </c>
      <c r="F4529" t="n">
        <v>260.99</v>
      </c>
      <c r="G4529" t="n">
        <v>0</v>
      </c>
    </row>
    <row r="4530">
      <c r="A4530" t="n">
        <v>201708</v>
      </c>
      <c r="B4530" t="n">
        <v>40</v>
      </c>
      <c r="C4530" t="inlineStr">
        <is>
          <t>POS</t>
        </is>
      </c>
      <c r="D4530" t="inlineStr">
        <is>
          <t>Anh</t>
        </is>
      </c>
      <c r="E4530" t="inlineStr">
        <is>
          <t>TV &amp; Video</t>
        </is>
      </c>
      <c r="F4530" t="n">
        <v>3199.42</v>
      </c>
      <c r="G4530" t="n">
        <v>0</v>
      </c>
    </row>
    <row r="4531">
      <c r="A4531" t="n">
        <v>201708</v>
      </c>
      <c r="B4531" t="n">
        <v>41</v>
      </c>
      <c r="C4531" t="inlineStr">
        <is>
          <t>POS</t>
        </is>
      </c>
      <c r="D4531" t="inlineStr">
        <is>
          <t>Anh</t>
        </is>
      </c>
      <c r="E4531" t="inlineStr">
        <is>
          <t>Máy ảnh</t>
        </is>
      </c>
      <c r="F4531" t="n">
        <v>505.8</v>
      </c>
      <c r="G4531" t="n">
        <v>0</v>
      </c>
    </row>
    <row r="4532">
      <c r="A4532" t="n">
        <v>201708</v>
      </c>
      <c r="B4532" t="n">
        <v>41</v>
      </c>
      <c r="C4532" t="inlineStr">
        <is>
          <t>POS</t>
        </is>
      </c>
      <c r="D4532" t="inlineStr">
        <is>
          <t>Anh</t>
        </is>
      </c>
      <c r="E4532" t="inlineStr">
        <is>
          <t>Máy tính</t>
        </is>
      </c>
      <c r="F4532" t="n">
        <v>677.6</v>
      </c>
      <c r="G4532" t="n">
        <v>0</v>
      </c>
    </row>
    <row r="4533">
      <c r="A4533" t="n">
        <v>201708</v>
      </c>
      <c r="B4533" t="n">
        <v>41</v>
      </c>
      <c r="C4533" t="inlineStr">
        <is>
          <t>POS</t>
        </is>
      </c>
      <c r="D4533" t="inlineStr">
        <is>
          <t>Anh</t>
        </is>
      </c>
      <c r="E4533" t="inlineStr">
        <is>
          <t>Nhạc, phim, sách nói</t>
        </is>
      </c>
      <c r="F4533" t="n">
        <v>841.96</v>
      </c>
      <c r="G4533" t="n">
        <v>0</v>
      </c>
    </row>
    <row r="4534">
      <c r="A4534" t="n">
        <v>201708</v>
      </c>
      <c r="B4534" t="n">
        <v>41</v>
      </c>
      <c r="C4534" t="inlineStr">
        <is>
          <t>POS</t>
        </is>
      </c>
      <c r="D4534" t="inlineStr">
        <is>
          <t>Anh</t>
        </is>
      </c>
      <c r="E4534" t="inlineStr">
        <is>
          <t>TV &amp; Video</t>
        </is>
      </c>
      <c r="F4534" t="n">
        <v>360</v>
      </c>
      <c r="G4534" t="n">
        <v>0</v>
      </c>
    </row>
    <row r="4535">
      <c r="A4535" t="n">
        <v>201708</v>
      </c>
      <c r="B4535" t="n">
        <v>42</v>
      </c>
      <c r="C4535" t="inlineStr">
        <is>
          <t>POS</t>
        </is>
      </c>
      <c r="D4535" t="inlineStr">
        <is>
          <t>Anh</t>
        </is>
      </c>
      <c r="E4535" t="inlineStr">
        <is>
          <t>Âm thanh</t>
        </is>
      </c>
      <c r="F4535" t="n">
        <v>2856.04</v>
      </c>
      <c r="G4535" t="n">
        <v>0</v>
      </c>
    </row>
    <row r="4536">
      <c r="A4536" t="n">
        <v>201708</v>
      </c>
      <c r="B4536" t="n">
        <v>42</v>
      </c>
      <c r="C4536" t="inlineStr">
        <is>
          <t>POS</t>
        </is>
      </c>
      <c r="D4536" t="inlineStr">
        <is>
          <t>Anh</t>
        </is>
      </c>
      <c r="E4536" t="inlineStr">
        <is>
          <t>Máy ảnh</t>
        </is>
      </c>
      <c r="F4536" t="n">
        <v>804</v>
      </c>
      <c r="G4536" t="n">
        <v>0</v>
      </c>
    </row>
    <row r="4537">
      <c r="A4537" t="n">
        <v>201708</v>
      </c>
      <c r="B4537" t="n">
        <v>42</v>
      </c>
      <c r="C4537" t="inlineStr">
        <is>
          <t>POS</t>
        </is>
      </c>
      <c r="D4537" t="inlineStr">
        <is>
          <t>Anh</t>
        </is>
      </c>
      <c r="E4537" t="inlineStr">
        <is>
          <t>Điện thoại</t>
        </is>
      </c>
      <c r="F4537" t="n">
        <v>19.98</v>
      </c>
      <c r="G4537" t="n">
        <v>0</v>
      </c>
    </row>
    <row r="4538">
      <c r="A4538" t="n">
        <v>201708</v>
      </c>
      <c r="B4538" t="n">
        <v>42</v>
      </c>
      <c r="C4538" t="inlineStr">
        <is>
          <t>POS</t>
        </is>
      </c>
      <c r="D4538" t="inlineStr">
        <is>
          <t>Anh</t>
        </is>
      </c>
      <c r="E4538" t="inlineStr">
        <is>
          <t>Máy tính</t>
        </is>
      </c>
      <c r="F4538" t="n">
        <v>1424.3</v>
      </c>
      <c r="G4538" t="n">
        <v>0</v>
      </c>
    </row>
    <row r="4539">
      <c r="A4539" t="n">
        <v>201708</v>
      </c>
      <c r="B4539" t="n">
        <v>42</v>
      </c>
      <c r="C4539" t="inlineStr">
        <is>
          <t>POS</t>
        </is>
      </c>
      <c r="D4539" t="inlineStr">
        <is>
          <t>Anh</t>
        </is>
      </c>
      <c r="E4539" t="inlineStr">
        <is>
          <t>Game &amp; Đồ chơi</t>
        </is>
      </c>
      <c r="F4539" t="n">
        <v>41.94</v>
      </c>
      <c r="G4539" t="n">
        <v>0</v>
      </c>
    </row>
    <row r="4540">
      <c r="A4540" t="n">
        <v>201708</v>
      </c>
      <c r="B4540" t="n">
        <v>42</v>
      </c>
      <c r="C4540" t="inlineStr">
        <is>
          <t>POS</t>
        </is>
      </c>
      <c r="D4540" t="inlineStr">
        <is>
          <t>Anh</t>
        </is>
      </c>
      <c r="E4540" t="inlineStr">
        <is>
          <t>Gia dụng</t>
        </is>
      </c>
      <c r="F4540" t="n">
        <v>8699.9</v>
      </c>
      <c r="G4540" t="n">
        <v>0</v>
      </c>
    </row>
    <row r="4541">
      <c r="A4541" t="n">
        <v>201708</v>
      </c>
      <c r="B4541" t="n">
        <v>42</v>
      </c>
      <c r="C4541" t="inlineStr">
        <is>
          <t>POS</t>
        </is>
      </c>
      <c r="D4541" t="inlineStr">
        <is>
          <t>Anh</t>
        </is>
      </c>
      <c r="E4541" t="inlineStr">
        <is>
          <t>Nhạc, phim, sách nói</t>
        </is>
      </c>
      <c r="F4541" t="n">
        <v>119.98</v>
      </c>
      <c r="G4541" t="n">
        <v>0</v>
      </c>
    </row>
    <row r="4542">
      <c r="A4542" t="n">
        <v>201708</v>
      </c>
      <c r="B4542" t="n">
        <v>43</v>
      </c>
      <c r="C4542" t="inlineStr">
        <is>
          <t>POS</t>
        </is>
      </c>
      <c r="D4542" t="inlineStr">
        <is>
          <t>Mỹ</t>
        </is>
      </c>
      <c r="E4542" t="inlineStr">
        <is>
          <t>Âm thanh</t>
        </is>
      </c>
      <c r="F4542" t="n">
        <v>1218.13</v>
      </c>
      <c r="G4542" t="n">
        <v>0</v>
      </c>
    </row>
    <row r="4543">
      <c r="A4543" t="n">
        <v>201708</v>
      </c>
      <c r="B4543" t="n">
        <v>43</v>
      </c>
      <c r="C4543" t="inlineStr">
        <is>
          <t>POS</t>
        </is>
      </c>
      <c r="D4543" t="inlineStr">
        <is>
          <t>Mỹ</t>
        </is>
      </c>
      <c r="E4543" t="inlineStr">
        <is>
          <t>Điện thoại</t>
        </is>
      </c>
      <c r="F4543" t="n">
        <v>2089.3</v>
      </c>
      <c r="G4543" t="n">
        <v>0</v>
      </c>
    </row>
    <row r="4544">
      <c r="A4544" t="n">
        <v>201708</v>
      </c>
      <c r="B4544" t="n">
        <v>43</v>
      </c>
      <c r="C4544" t="inlineStr">
        <is>
          <t>POS</t>
        </is>
      </c>
      <c r="D4544" t="inlineStr">
        <is>
          <t>Mỹ</t>
        </is>
      </c>
      <c r="E4544" t="inlineStr">
        <is>
          <t>Máy tính</t>
        </is>
      </c>
      <c r="F4544" t="n">
        <v>21702.75</v>
      </c>
      <c r="G4544" t="n">
        <v>0</v>
      </c>
    </row>
    <row r="4545">
      <c r="A4545" t="n">
        <v>201708</v>
      </c>
      <c r="B4545" t="n">
        <v>43</v>
      </c>
      <c r="C4545" t="inlineStr">
        <is>
          <t>POS</t>
        </is>
      </c>
      <c r="D4545" t="inlineStr">
        <is>
          <t>Mỹ</t>
        </is>
      </c>
      <c r="E4545" t="inlineStr">
        <is>
          <t>Gia dụng</t>
        </is>
      </c>
      <c r="F4545" t="n">
        <v>5238.07</v>
      </c>
      <c r="G4545" t="n">
        <v>0</v>
      </c>
    </row>
    <row r="4546">
      <c r="A4546" t="n">
        <v>201708</v>
      </c>
      <c r="B4546" t="n">
        <v>43</v>
      </c>
      <c r="C4546" t="inlineStr">
        <is>
          <t>POS</t>
        </is>
      </c>
      <c r="D4546" t="inlineStr">
        <is>
          <t>Mỹ</t>
        </is>
      </c>
      <c r="E4546" t="inlineStr">
        <is>
          <t>Nhạc, phim, sách nói</t>
        </is>
      </c>
      <c r="F4546" t="n">
        <v>1674.12</v>
      </c>
      <c r="G4546" t="n">
        <v>0</v>
      </c>
    </row>
    <row r="4547">
      <c r="A4547" t="n">
        <v>201708</v>
      </c>
      <c r="B4547" t="n">
        <v>44</v>
      </c>
      <c r="C4547" t="inlineStr">
        <is>
          <t>POS</t>
        </is>
      </c>
      <c r="D4547" t="inlineStr">
        <is>
          <t>Mỹ</t>
        </is>
      </c>
      <c r="E4547" t="inlineStr">
        <is>
          <t>Âm thanh</t>
        </is>
      </c>
      <c r="F4547" t="n">
        <v>1400.15</v>
      </c>
      <c r="G4547" t="n">
        <v>0</v>
      </c>
    </row>
    <row r="4548">
      <c r="A4548" t="n">
        <v>201708</v>
      </c>
      <c r="B4548" t="n">
        <v>44</v>
      </c>
      <c r="C4548" t="inlineStr">
        <is>
          <t>POS</t>
        </is>
      </c>
      <c r="D4548" t="inlineStr">
        <is>
          <t>Mỹ</t>
        </is>
      </c>
      <c r="E4548" t="inlineStr">
        <is>
          <t>Máy tính</t>
        </is>
      </c>
      <c r="F4548" t="n">
        <v>2423.7</v>
      </c>
      <c r="G4548" t="n">
        <v>0</v>
      </c>
    </row>
    <row r="4549">
      <c r="A4549" t="n">
        <v>201708</v>
      </c>
      <c r="B4549" t="n">
        <v>44</v>
      </c>
      <c r="C4549" t="inlineStr">
        <is>
          <t>POS</t>
        </is>
      </c>
      <c r="D4549" t="inlineStr">
        <is>
          <t>Mỹ</t>
        </is>
      </c>
      <c r="E4549" t="inlineStr">
        <is>
          <t>Game &amp; Đồ chơi</t>
        </is>
      </c>
      <c r="F4549" t="n">
        <v>99.25</v>
      </c>
      <c r="G4549" t="n">
        <v>0</v>
      </c>
    </row>
    <row r="4550">
      <c r="A4550" t="n">
        <v>201708</v>
      </c>
      <c r="B4550" t="n">
        <v>44</v>
      </c>
      <c r="C4550" t="inlineStr">
        <is>
          <t>POS</t>
        </is>
      </c>
      <c r="D4550" t="inlineStr">
        <is>
          <t>Mỹ</t>
        </is>
      </c>
      <c r="E4550" t="inlineStr">
        <is>
          <t>Gia dụng</t>
        </is>
      </c>
      <c r="F4550" t="n">
        <v>463.5</v>
      </c>
      <c r="G4550" t="n">
        <v>0</v>
      </c>
    </row>
    <row r="4551">
      <c r="A4551" t="n">
        <v>201708</v>
      </c>
      <c r="B4551" t="n">
        <v>44</v>
      </c>
      <c r="C4551" t="inlineStr">
        <is>
          <t>POS</t>
        </is>
      </c>
      <c r="D4551" t="inlineStr">
        <is>
          <t>Mỹ</t>
        </is>
      </c>
      <c r="E4551" t="inlineStr">
        <is>
          <t>Nhạc, phim, sách nói</t>
        </is>
      </c>
      <c r="F4551" t="n">
        <v>386.85</v>
      </c>
      <c r="G4551" t="n">
        <v>0</v>
      </c>
    </row>
    <row r="4552">
      <c r="A4552" t="n">
        <v>201708</v>
      </c>
      <c r="B4552" t="n">
        <v>45</v>
      </c>
      <c r="C4552" t="inlineStr">
        <is>
          <t>POS</t>
        </is>
      </c>
      <c r="D4552" t="inlineStr">
        <is>
          <t>Mỹ</t>
        </is>
      </c>
      <c r="E4552" t="inlineStr">
        <is>
          <t>Âm thanh</t>
        </is>
      </c>
      <c r="F4552" t="n">
        <v>954.09</v>
      </c>
      <c r="G4552" t="n">
        <v>0</v>
      </c>
    </row>
    <row r="4553">
      <c r="A4553" t="n">
        <v>201708</v>
      </c>
      <c r="B4553" t="n">
        <v>45</v>
      </c>
      <c r="C4553" t="inlineStr">
        <is>
          <t>POS</t>
        </is>
      </c>
      <c r="D4553" t="inlineStr">
        <is>
          <t>Mỹ</t>
        </is>
      </c>
      <c r="E4553" t="inlineStr">
        <is>
          <t>Máy ảnh</t>
        </is>
      </c>
      <c r="F4553" t="n">
        <v>1738.8</v>
      </c>
      <c r="G4553" t="n">
        <v>0</v>
      </c>
    </row>
    <row r="4554">
      <c r="A4554" t="n">
        <v>201708</v>
      </c>
      <c r="B4554" t="n">
        <v>45</v>
      </c>
      <c r="C4554" t="inlineStr">
        <is>
          <t>POS</t>
        </is>
      </c>
      <c r="D4554" t="inlineStr">
        <is>
          <t>Mỹ</t>
        </is>
      </c>
      <c r="E4554" t="inlineStr">
        <is>
          <t>Điện thoại</t>
        </is>
      </c>
      <c r="F4554" t="n">
        <v>8066.9</v>
      </c>
      <c r="G4554" t="n">
        <v>484.2</v>
      </c>
    </row>
    <row r="4555">
      <c r="A4555" t="n">
        <v>201708</v>
      </c>
      <c r="B4555" t="n">
        <v>45</v>
      </c>
      <c r="C4555" t="inlineStr">
        <is>
          <t>POS</t>
        </is>
      </c>
      <c r="D4555" t="inlineStr">
        <is>
          <t>Mỹ</t>
        </is>
      </c>
      <c r="E4555" t="inlineStr">
        <is>
          <t>Máy tính</t>
        </is>
      </c>
      <c r="F4555" t="n">
        <v>5221.9</v>
      </c>
      <c r="G4555" t="n">
        <v>0</v>
      </c>
    </row>
    <row r="4556">
      <c r="A4556" t="n">
        <v>201708</v>
      </c>
      <c r="B4556" t="n">
        <v>45</v>
      </c>
      <c r="C4556" t="inlineStr">
        <is>
          <t>POS</t>
        </is>
      </c>
      <c r="D4556" t="inlineStr">
        <is>
          <t>Mỹ</t>
        </is>
      </c>
      <c r="E4556" t="inlineStr">
        <is>
          <t>Gia dụng</t>
        </is>
      </c>
      <c r="F4556" t="n">
        <v>5207.74</v>
      </c>
      <c r="G4556" t="n">
        <v>0</v>
      </c>
    </row>
    <row r="4557">
      <c r="A4557" t="n">
        <v>201708</v>
      </c>
      <c r="B4557" t="n">
        <v>45</v>
      </c>
      <c r="C4557" t="inlineStr">
        <is>
          <t>POS</t>
        </is>
      </c>
      <c r="D4557" t="inlineStr">
        <is>
          <t>Mỹ</t>
        </is>
      </c>
      <c r="E4557" t="inlineStr">
        <is>
          <t>Nhạc, phim, sách nói</t>
        </is>
      </c>
      <c r="F4557" t="n">
        <v>202.29</v>
      </c>
      <c r="G4557" t="n">
        <v>0</v>
      </c>
    </row>
    <row r="4558">
      <c r="A4558" t="n">
        <v>201708</v>
      </c>
      <c r="B4558" t="n">
        <v>45</v>
      </c>
      <c r="C4558" t="inlineStr">
        <is>
          <t>POS</t>
        </is>
      </c>
      <c r="D4558" t="inlineStr">
        <is>
          <t>Mỹ</t>
        </is>
      </c>
      <c r="E4558" t="inlineStr">
        <is>
          <t>TV &amp; Video</t>
        </is>
      </c>
      <c r="F4558" t="n">
        <v>1012.06</v>
      </c>
      <c r="G4558" t="n">
        <v>0</v>
      </c>
    </row>
    <row r="4559">
      <c r="A4559" t="n">
        <v>201708</v>
      </c>
      <c r="B4559" t="n">
        <v>47</v>
      </c>
      <c r="C4559" t="inlineStr">
        <is>
          <t>POS</t>
        </is>
      </c>
      <c r="D4559" t="inlineStr">
        <is>
          <t>Mỹ</t>
        </is>
      </c>
      <c r="E4559" t="inlineStr">
        <is>
          <t>Âm thanh</t>
        </is>
      </c>
      <c r="F4559" t="n">
        <v>827.95</v>
      </c>
      <c r="G4559" t="n">
        <v>0</v>
      </c>
    </row>
    <row r="4560">
      <c r="A4560" t="n">
        <v>201708</v>
      </c>
      <c r="B4560" t="n">
        <v>47</v>
      </c>
      <c r="C4560" t="inlineStr">
        <is>
          <t>POS</t>
        </is>
      </c>
      <c r="D4560" t="inlineStr">
        <is>
          <t>Mỹ</t>
        </is>
      </c>
      <c r="E4560" t="inlineStr">
        <is>
          <t>Điện thoại</t>
        </is>
      </c>
      <c r="F4560" t="n">
        <v>207</v>
      </c>
      <c r="G4560" t="n">
        <v>0</v>
      </c>
    </row>
    <row r="4561">
      <c r="A4561" t="n">
        <v>201708</v>
      </c>
      <c r="B4561" t="n">
        <v>47</v>
      </c>
      <c r="C4561" t="inlineStr">
        <is>
          <t>POS</t>
        </is>
      </c>
      <c r="D4561" t="inlineStr">
        <is>
          <t>Mỹ</t>
        </is>
      </c>
      <c r="E4561" t="inlineStr">
        <is>
          <t>Máy tính</t>
        </is>
      </c>
      <c r="F4561" t="n">
        <v>3911.11</v>
      </c>
      <c r="G4561" t="n">
        <v>0</v>
      </c>
    </row>
    <row r="4562">
      <c r="A4562" t="n">
        <v>201708</v>
      </c>
      <c r="B4562" t="n">
        <v>47</v>
      </c>
      <c r="C4562" t="inlineStr">
        <is>
          <t>POS</t>
        </is>
      </c>
      <c r="D4562" t="inlineStr">
        <is>
          <t>Mỹ</t>
        </is>
      </c>
      <c r="E4562" t="inlineStr">
        <is>
          <t>Nhạc, phim, sách nói</t>
        </is>
      </c>
      <c r="F4562" t="n">
        <v>1419.57</v>
      </c>
      <c r="G4562" t="n">
        <v>0</v>
      </c>
    </row>
    <row r="4563">
      <c r="A4563" t="n">
        <v>201708</v>
      </c>
      <c r="B4563" t="n">
        <v>47</v>
      </c>
      <c r="C4563" t="inlineStr">
        <is>
          <t>POS</t>
        </is>
      </c>
      <c r="D4563" t="inlineStr">
        <is>
          <t>Mỹ</t>
        </is>
      </c>
      <c r="E4563" t="inlineStr">
        <is>
          <t>TV &amp; Video</t>
        </is>
      </c>
      <c r="F4563" t="n">
        <v>180</v>
      </c>
      <c r="G4563" t="n">
        <v>0</v>
      </c>
    </row>
    <row r="4564">
      <c r="A4564" t="n">
        <v>201708</v>
      </c>
      <c r="B4564" t="n">
        <v>48</v>
      </c>
      <c r="C4564" t="inlineStr">
        <is>
          <t>POS</t>
        </is>
      </c>
      <c r="D4564" t="inlineStr">
        <is>
          <t>Mỹ</t>
        </is>
      </c>
      <c r="E4564" t="inlineStr">
        <is>
          <t>Âm thanh</t>
        </is>
      </c>
      <c r="F4564" t="n">
        <v>129.47</v>
      </c>
      <c r="G4564" t="n">
        <v>0</v>
      </c>
    </row>
    <row r="4565">
      <c r="A4565" t="n">
        <v>201708</v>
      </c>
      <c r="B4565" t="n">
        <v>48</v>
      </c>
      <c r="C4565" t="inlineStr">
        <is>
          <t>POS</t>
        </is>
      </c>
      <c r="D4565" t="inlineStr">
        <is>
          <t>Mỹ</t>
        </is>
      </c>
      <c r="E4565" t="inlineStr">
        <is>
          <t>Máy ảnh</t>
        </is>
      </c>
      <c r="F4565" t="n">
        <v>870</v>
      </c>
      <c r="G4565" t="n">
        <v>0</v>
      </c>
    </row>
    <row r="4566">
      <c r="A4566" t="n">
        <v>201708</v>
      </c>
      <c r="B4566" t="n">
        <v>48</v>
      </c>
      <c r="C4566" t="inlineStr">
        <is>
          <t>POS</t>
        </is>
      </c>
      <c r="D4566" t="inlineStr">
        <is>
          <t>Mỹ</t>
        </is>
      </c>
      <c r="E4566" t="inlineStr">
        <is>
          <t>Điện thoại</t>
        </is>
      </c>
      <c r="F4566" t="n">
        <v>84.58</v>
      </c>
      <c r="G4566" t="n">
        <v>0</v>
      </c>
    </row>
    <row r="4567">
      <c r="A4567" t="n">
        <v>201708</v>
      </c>
      <c r="B4567" t="n">
        <v>48</v>
      </c>
      <c r="C4567" t="inlineStr">
        <is>
          <t>POS</t>
        </is>
      </c>
      <c r="D4567" t="inlineStr">
        <is>
          <t>Mỹ</t>
        </is>
      </c>
      <c r="E4567" t="inlineStr">
        <is>
          <t>Máy tính</t>
        </is>
      </c>
      <c r="F4567" t="n">
        <v>880.2</v>
      </c>
      <c r="G4567" t="n">
        <v>0</v>
      </c>
    </row>
    <row r="4568">
      <c r="A4568" t="n">
        <v>201708</v>
      </c>
      <c r="B4568" t="n">
        <v>48</v>
      </c>
      <c r="C4568" t="inlineStr">
        <is>
          <t>POS</t>
        </is>
      </c>
      <c r="D4568" t="inlineStr">
        <is>
          <t>Mỹ</t>
        </is>
      </c>
      <c r="E4568" t="inlineStr">
        <is>
          <t>Game &amp; Đồ chơi</t>
        </is>
      </c>
      <c r="F4568" t="n">
        <v>29.94</v>
      </c>
      <c r="G4568" t="n">
        <v>0</v>
      </c>
    </row>
    <row r="4569">
      <c r="A4569" t="n">
        <v>201708</v>
      </c>
      <c r="B4569" t="n">
        <v>48</v>
      </c>
      <c r="C4569" t="inlineStr">
        <is>
          <t>POS</t>
        </is>
      </c>
      <c r="D4569" t="inlineStr">
        <is>
          <t>Mỹ</t>
        </is>
      </c>
      <c r="E4569" t="inlineStr">
        <is>
          <t>Gia dụng</t>
        </is>
      </c>
      <c r="F4569" t="n">
        <v>8413.59</v>
      </c>
      <c r="G4569" t="n">
        <v>0</v>
      </c>
    </row>
    <row r="4570">
      <c r="A4570" t="n">
        <v>201708</v>
      </c>
      <c r="B4570" t="n">
        <v>48</v>
      </c>
      <c r="C4570" t="inlineStr">
        <is>
          <t>POS</t>
        </is>
      </c>
      <c r="D4570" t="inlineStr">
        <is>
          <t>Mỹ</t>
        </is>
      </c>
      <c r="E4570" t="inlineStr">
        <is>
          <t>Nhạc, phim, sách nói</t>
        </is>
      </c>
      <c r="F4570" t="n">
        <v>1210.47</v>
      </c>
      <c r="G4570" t="n">
        <v>0</v>
      </c>
    </row>
    <row r="4571">
      <c r="A4571" t="n">
        <v>201708</v>
      </c>
      <c r="B4571" t="n">
        <v>50</v>
      </c>
      <c r="C4571" t="inlineStr">
        <is>
          <t>POS</t>
        </is>
      </c>
      <c r="D4571" t="inlineStr">
        <is>
          <t>Mỹ</t>
        </is>
      </c>
      <c r="E4571" t="inlineStr">
        <is>
          <t>Điện thoại</t>
        </is>
      </c>
      <c r="F4571" t="n">
        <v>714.97</v>
      </c>
      <c r="G4571" t="n">
        <v>0</v>
      </c>
    </row>
    <row r="4572">
      <c r="A4572" t="n">
        <v>201708</v>
      </c>
      <c r="B4572" t="n">
        <v>50</v>
      </c>
      <c r="C4572" t="inlineStr">
        <is>
          <t>POS</t>
        </is>
      </c>
      <c r="D4572" t="inlineStr">
        <is>
          <t>Mỹ</t>
        </is>
      </c>
      <c r="E4572" t="inlineStr">
        <is>
          <t>Máy tính</t>
        </is>
      </c>
      <c r="F4572" t="n">
        <v>2576</v>
      </c>
      <c r="G4572" t="n">
        <v>0</v>
      </c>
    </row>
    <row r="4573">
      <c r="A4573" t="n">
        <v>201708</v>
      </c>
      <c r="B4573" t="n">
        <v>50</v>
      </c>
      <c r="C4573" t="inlineStr">
        <is>
          <t>POS</t>
        </is>
      </c>
      <c r="D4573" t="inlineStr">
        <is>
          <t>Mỹ</t>
        </is>
      </c>
      <c r="E4573" t="inlineStr">
        <is>
          <t>Game &amp; Đồ chơi</t>
        </is>
      </c>
      <c r="F4573" t="n">
        <v>442</v>
      </c>
      <c r="G4573" t="n">
        <v>178</v>
      </c>
    </row>
    <row r="4574">
      <c r="A4574" t="n">
        <v>201708</v>
      </c>
      <c r="B4574" t="n">
        <v>50</v>
      </c>
      <c r="C4574" t="inlineStr">
        <is>
          <t>POS</t>
        </is>
      </c>
      <c r="D4574" t="inlineStr">
        <is>
          <t>Mỹ</t>
        </is>
      </c>
      <c r="E4574" t="inlineStr">
        <is>
          <t>Gia dụng</t>
        </is>
      </c>
      <c r="F4574" t="n">
        <v>0</v>
      </c>
      <c r="G4574" t="n">
        <v>268.5</v>
      </c>
    </row>
    <row r="4575">
      <c r="A4575" t="n">
        <v>201708</v>
      </c>
      <c r="B4575" t="n">
        <v>50</v>
      </c>
      <c r="C4575" t="inlineStr">
        <is>
          <t>POS</t>
        </is>
      </c>
      <c r="D4575" t="inlineStr">
        <is>
          <t>Mỹ</t>
        </is>
      </c>
      <c r="E4575" t="inlineStr">
        <is>
          <t>Nhạc, phim, sách nói</t>
        </is>
      </c>
      <c r="F4575" t="n">
        <v>628.59</v>
      </c>
      <c r="G4575" t="n">
        <v>0</v>
      </c>
    </row>
    <row r="4576">
      <c r="A4576" t="n">
        <v>201708</v>
      </c>
      <c r="B4576" t="n">
        <v>50</v>
      </c>
      <c r="C4576" t="inlineStr">
        <is>
          <t>POS</t>
        </is>
      </c>
      <c r="D4576" t="inlineStr">
        <is>
          <t>Mỹ</t>
        </is>
      </c>
      <c r="E4576" t="inlineStr">
        <is>
          <t>TV &amp; Video</t>
        </is>
      </c>
      <c r="F4576" t="n">
        <v>349.95</v>
      </c>
      <c r="G4576" t="n">
        <v>0</v>
      </c>
    </row>
    <row r="4577">
      <c r="A4577" t="n">
        <v>201708</v>
      </c>
      <c r="B4577" t="n">
        <v>51</v>
      </c>
      <c r="C4577" t="inlineStr">
        <is>
          <t>POS</t>
        </is>
      </c>
      <c r="D4577" t="inlineStr">
        <is>
          <t>Mỹ</t>
        </is>
      </c>
      <c r="E4577" t="inlineStr">
        <is>
          <t>Âm thanh</t>
        </is>
      </c>
      <c r="F4577" t="n">
        <v>359.96</v>
      </c>
      <c r="G4577" t="n">
        <v>0</v>
      </c>
    </row>
    <row r="4578">
      <c r="A4578" t="n">
        <v>201708</v>
      </c>
      <c r="B4578" t="n">
        <v>51</v>
      </c>
      <c r="C4578" t="inlineStr">
        <is>
          <t>POS</t>
        </is>
      </c>
      <c r="D4578" t="inlineStr">
        <is>
          <t>Mỹ</t>
        </is>
      </c>
      <c r="E4578" t="inlineStr">
        <is>
          <t>Điện thoại</t>
        </is>
      </c>
      <c r="F4578" t="n">
        <v>804</v>
      </c>
      <c r="G4578" t="n">
        <v>310</v>
      </c>
    </row>
    <row r="4579">
      <c r="A4579" t="n">
        <v>201708</v>
      </c>
      <c r="B4579" t="n">
        <v>51</v>
      </c>
      <c r="C4579" t="inlineStr">
        <is>
          <t>POS</t>
        </is>
      </c>
      <c r="D4579" t="inlineStr">
        <is>
          <t>Mỹ</t>
        </is>
      </c>
      <c r="E4579" t="inlineStr">
        <is>
          <t>Máy tính</t>
        </is>
      </c>
      <c r="F4579" t="n">
        <v>2232</v>
      </c>
      <c r="G4579" t="n">
        <v>0</v>
      </c>
    </row>
    <row r="4580">
      <c r="A4580" t="n">
        <v>201708</v>
      </c>
      <c r="B4580" t="n">
        <v>51</v>
      </c>
      <c r="C4580" t="inlineStr">
        <is>
          <t>POS</t>
        </is>
      </c>
      <c r="D4580" t="inlineStr">
        <is>
          <t>Mỹ</t>
        </is>
      </c>
      <c r="E4580" t="inlineStr">
        <is>
          <t>Gia dụng</t>
        </is>
      </c>
      <c r="F4580" t="n">
        <v>457.2</v>
      </c>
      <c r="G4580" t="n">
        <v>0</v>
      </c>
    </row>
    <row r="4581">
      <c r="A4581" t="n">
        <v>201708</v>
      </c>
      <c r="B4581" t="n">
        <v>51</v>
      </c>
      <c r="C4581" t="inlineStr">
        <is>
          <t>POS</t>
        </is>
      </c>
      <c r="D4581" t="inlineStr">
        <is>
          <t>Mỹ</t>
        </is>
      </c>
      <c r="E4581" t="inlineStr">
        <is>
          <t>Nhạc, phim, sách nói</t>
        </is>
      </c>
      <c r="F4581" t="n">
        <v>212.72</v>
      </c>
      <c r="G4581" t="n">
        <v>0</v>
      </c>
    </row>
    <row r="4582">
      <c r="A4582" t="n">
        <v>201708</v>
      </c>
      <c r="B4582" t="n">
        <v>51</v>
      </c>
      <c r="C4582" t="inlineStr">
        <is>
          <t>POS</t>
        </is>
      </c>
      <c r="D4582" t="inlineStr">
        <is>
          <t>Mỹ</t>
        </is>
      </c>
      <c r="E4582" t="inlineStr">
        <is>
          <t>TV &amp; Video</t>
        </is>
      </c>
      <c r="F4582" t="n">
        <v>114.21</v>
      </c>
      <c r="G4582" t="n">
        <v>0</v>
      </c>
    </row>
    <row r="4583">
      <c r="A4583" t="n">
        <v>201708</v>
      </c>
      <c r="B4583" t="n">
        <v>53</v>
      </c>
      <c r="C4583" t="inlineStr">
        <is>
          <t>POS</t>
        </is>
      </c>
      <c r="D4583" t="inlineStr">
        <is>
          <t>Mỹ</t>
        </is>
      </c>
      <c r="E4583" t="inlineStr">
        <is>
          <t>Âm thanh</t>
        </is>
      </c>
      <c r="F4583" t="n">
        <v>1079.73</v>
      </c>
      <c r="G4583" t="n">
        <v>0</v>
      </c>
    </row>
    <row r="4584">
      <c r="A4584" t="n">
        <v>201708</v>
      </c>
      <c r="B4584" t="n">
        <v>53</v>
      </c>
      <c r="C4584" t="inlineStr">
        <is>
          <t>POS</t>
        </is>
      </c>
      <c r="D4584" t="inlineStr">
        <is>
          <t>Mỹ</t>
        </is>
      </c>
      <c r="E4584" t="inlineStr">
        <is>
          <t>Điện thoại</t>
        </is>
      </c>
      <c r="F4584" t="n">
        <v>115.16</v>
      </c>
      <c r="G4584" t="n">
        <v>0</v>
      </c>
    </row>
    <row r="4585">
      <c r="A4585" t="n">
        <v>201708</v>
      </c>
      <c r="B4585" t="n">
        <v>53</v>
      </c>
      <c r="C4585" t="inlineStr">
        <is>
          <t>POS</t>
        </is>
      </c>
      <c r="D4585" t="inlineStr">
        <is>
          <t>Mỹ</t>
        </is>
      </c>
      <c r="E4585" t="inlineStr">
        <is>
          <t>Máy tính</t>
        </is>
      </c>
      <c r="F4585" t="n">
        <v>12144.55</v>
      </c>
      <c r="G4585" t="n">
        <v>0</v>
      </c>
    </row>
    <row r="4586">
      <c r="A4586" t="n">
        <v>201708</v>
      </c>
      <c r="B4586" t="n">
        <v>53</v>
      </c>
      <c r="C4586" t="inlineStr">
        <is>
          <t>POS</t>
        </is>
      </c>
      <c r="D4586" t="inlineStr">
        <is>
          <t>Mỹ</t>
        </is>
      </c>
      <c r="E4586" t="inlineStr">
        <is>
          <t>Game &amp; Đồ chơi</t>
        </is>
      </c>
      <c r="F4586" t="n">
        <v>61.92</v>
      </c>
      <c r="G4586" t="n">
        <v>61.92</v>
      </c>
    </row>
    <row r="4587">
      <c r="A4587" t="n">
        <v>201708</v>
      </c>
      <c r="B4587" t="n">
        <v>53</v>
      </c>
      <c r="C4587" t="inlineStr">
        <is>
          <t>POS</t>
        </is>
      </c>
      <c r="D4587" t="inlineStr">
        <is>
          <t>Mỹ</t>
        </is>
      </c>
      <c r="E4587" t="inlineStr">
        <is>
          <t>Gia dụng</t>
        </is>
      </c>
      <c r="F4587" t="n">
        <v>3207.14</v>
      </c>
      <c r="G4587" t="n">
        <v>0</v>
      </c>
    </row>
    <row r="4588">
      <c r="A4588" t="n">
        <v>201708</v>
      </c>
      <c r="B4588" t="n">
        <v>53</v>
      </c>
      <c r="C4588" t="inlineStr">
        <is>
          <t>POS</t>
        </is>
      </c>
      <c r="D4588" t="inlineStr">
        <is>
          <t>Mỹ</t>
        </is>
      </c>
      <c r="E4588" t="inlineStr">
        <is>
          <t>Nhạc, phim, sách nói</t>
        </is>
      </c>
      <c r="F4588" t="n">
        <v>219.98</v>
      </c>
      <c r="G4588" t="n">
        <v>0</v>
      </c>
    </row>
    <row r="4589">
      <c r="A4589" t="n">
        <v>201708</v>
      </c>
      <c r="B4589" t="n">
        <v>53</v>
      </c>
      <c r="C4589" t="inlineStr">
        <is>
          <t>POS</t>
        </is>
      </c>
      <c r="D4589" t="inlineStr">
        <is>
          <t>Mỹ</t>
        </is>
      </c>
      <c r="E4589" t="inlineStr">
        <is>
          <t>TV &amp; Video</t>
        </is>
      </c>
      <c r="F4589" t="n">
        <v>12737.6</v>
      </c>
      <c r="G4589" t="n">
        <v>0</v>
      </c>
    </row>
    <row r="4590">
      <c r="A4590" t="n">
        <v>201708</v>
      </c>
      <c r="B4590" t="n">
        <v>54</v>
      </c>
      <c r="C4590" t="inlineStr">
        <is>
          <t>POS</t>
        </is>
      </c>
      <c r="D4590" t="inlineStr">
        <is>
          <t>Mỹ</t>
        </is>
      </c>
      <c r="E4590" t="inlineStr">
        <is>
          <t>Âm thanh</t>
        </is>
      </c>
      <c r="F4590" t="n">
        <v>1709.64</v>
      </c>
      <c r="G4590" t="n">
        <v>0</v>
      </c>
    </row>
    <row r="4591">
      <c r="A4591" t="n">
        <v>201708</v>
      </c>
      <c r="B4591" t="n">
        <v>54</v>
      </c>
      <c r="C4591" t="inlineStr">
        <is>
          <t>POS</t>
        </is>
      </c>
      <c r="D4591" t="inlineStr">
        <is>
          <t>Mỹ</t>
        </is>
      </c>
      <c r="E4591" t="inlineStr">
        <is>
          <t>Máy ảnh</t>
        </is>
      </c>
      <c r="F4591" t="n">
        <v>73.98</v>
      </c>
      <c r="G4591" t="n">
        <v>0</v>
      </c>
    </row>
    <row r="4592">
      <c r="A4592" t="n">
        <v>201708</v>
      </c>
      <c r="B4592" t="n">
        <v>54</v>
      </c>
      <c r="C4592" t="inlineStr">
        <is>
          <t>POS</t>
        </is>
      </c>
      <c r="D4592" t="inlineStr">
        <is>
          <t>Mỹ</t>
        </is>
      </c>
      <c r="E4592" t="inlineStr">
        <is>
          <t>Điện thoại</t>
        </is>
      </c>
      <c r="F4592" t="n">
        <v>859.26</v>
      </c>
      <c r="G4592" t="n">
        <v>0</v>
      </c>
    </row>
    <row r="4593">
      <c r="A4593" t="n">
        <v>201708</v>
      </c>
      <c r="B4593" t="n">
        <v>54</v>
      </c>
      <c r="C4593" t="inlineStr">
        <is>
          <t>POS</t>
        </is>
      </c>
      <c r="D4593" t="inlineStr">
        <is>
          <t>Mỹ</t>
        </is>
      </c>
      <c r="E4593" t="inlineStr">
        <is>
          <t>Máy tính</t>
        </is>
      </c>
      <c r="F4593" t="n">
        <v>656.05</v>
      </c>
      <c r="G4593" t="n">
        <v>0</v>
      </c>
    </row>
    <row r="4594">
      <c r="A4594" t="n">
        <v>201708</v>
      </c>
      <c r="B4594" t="n">
        <v>54</v>
      </c>
      <c r="C4594" t="inlineStr">
        <is>
          <t>POS</t>
        </is>
      </c>
      <c r="D4594" t="inlineStr">
        <is>
          <t>Mỹ</t>
        </is>
      </c>
      <c r="E4594" t="inlineStr">
        <is>
          <t>Game &amp; Đồ chơi</t>
        </is>
      </c>
      <c r="F4594" t="n">
        <v>73.39</v>
      </c>
      <c r="G4594" t="n">
        <v>0</v>
      </c>
    </row>
    <row r="4595">
      <c r="A4595" t="n">
        <v>201708</v>
      </c>
      <c r="B4595" t="n">
        <v>54</v>
      </c>
      <c r="C4595" t="inlineStr">
        <is>
          <t>POS</t>
        </is>
      </c>
      <c r="D4595" t="inlineStr">
        <is>
          <t>Mỹ</t>
        </is>
      </c>
      <c r="E4595" t="inlineStr">
        <is>
          <t>Gia dụng</t>
        </is>
      </c>
      <c r="F4595" t="n">
        <v>15009.43</v>
      </c>
      <c r="G4595" t="n">
        <v>0</v>
      </c>
    </row>
    <row r="4596">
      <c r="A4596" t="n">
        <v>201708</v>
      </c>
      <c r="B4596" t="n">
        <v>54</v>
      </c>
      <c r="C4596" t="inlineStr">
        <is>
          <t>POS</t>
        </is>
      </c>
      <c r="D4596" t="inlineStr">
        <is>
          <t>Mỹ</t>
        </is>
      </c>
      <c r="E4596" t="inlineStr">
        <is>
          <t>Nhạc, phim, sách nói</t>
        </is>
      </c>
      <c r="F4596" t="n">
        <v>2142.86</v>
      </c>
      <c r="G4596" t="n">
        <v>0</v>
      </c>
    </row>
    <row r="4597">
      <c r="A4597" t="n">
        <v>201708</v>
      </c>
      <c r="B4597" t="n">
        <v>54</v>
      </c>
      <c r="C4597" t="inlineStr">
        <is>
          <t>POS</t>
        </is>
      </c>
      <c r="D4597" t="inlineStr">
        <is>
          <t>Mỹ</t>
        </is>
      </c>
      <c r="E4597" t="inlineStr">
        <is>
          <t>TV &amp; Video</t>
        </is>
      </c>
      <c r="F4597" t="n">
        <v>1257.61</v>
      </c>
      <c r="G4597" t="n">
        <v>0</v>
      </c>
    </row>
    <row r="4598">
      <c r="A4598" t="n">
        <v>201708</v>
      </c>
      <c r="B4598" t="n">
        <v>55</v>
      </c>
      <c r="C4598" t="inlineStr">
        <is>
          <t>POS</t>
        </is>
      </c>
      <c r="D4598" t="inlineStr">
        <is>
          <t>Mỹ</t>
        </is>
      </c>
      <c r="E4598" t="inlineStr">
        <is>
          <t>Máy ảnh</t>
        </is>
      </c>
      <c r="F4598" t="n">
        <v>617.4</v>
      </c>
      <c r="G4598" t="n">
        <v>0</v>
      </c>
    </row>
    <row r="4599">
      <c r="A4599" t="n">
        <v>201708</v>
      </c>
      <c r="B4599" t="n">
        <v>55</v>
      </c>
      <c r="C4599" t="inlineStr">
        <is>
          <t>POS</t>
        </is>
      </c>
      <c r="D4599" t="inlineStr">
        <is>
          <t>Mỹ</t>
        </is>
      </c>
      <c r="E4599" t="inlineStr">
        <is>
          <t>Máy tính</t>
        </is>
      </c>
      <c r="F4599" t="n">
        <v>26.95</v>
      </c>
      <c r="G4599" t="n">
        <v>0</v>
      </c>
    </row>
    <row r="4600">
      <c r="A4600" t="n">
        <v>201708</v>
      </c>
      <c r="B4600" t="n">
        <v>55</v>
      </c>
      <c r="C4600" t="inlineStr">
        <is>
          <t>POS</t>
        </is>
      </c>
      <c r="D4600" t="inlineStr">
        <is>
          <t>Mỹ</t>
        </is>
      </c>
      <c r="E4600" t="inlineStr">
        <is>
          <t>Game &amp; Đồ chơi</t>
        </is>
      </c>
      <c r="F4600" t="n">
        <v>12.58</v>
      </c>
      <c r="G4600" t="n">
        <v>0</v>
      </c>
    </row>
    <row r="4601">
      <c r="A4601" t="n">
        <v>201708</v>
      </c>
      <c r="B4601" t="n">
        <v>55</v>
      </c>
      <c r="C4601" t="inlineStr">
        <is>
          <t>POS</t>
        </is>
      </c>
      <c r="D4601" t="inlineStr">
        <is>
          <t>Mỹ</t>
        </is>
      </c>
      <c r="E4601" t="inlineStr">
        <is>
          <t>Gia dụng</t>
        </is>
      </c>
      <c r="F4601" t="n">
        <v>269.97</v>
      </c>
      <c r="G4601" t="n">
        <v>0</v>
      </c>
    </row>
    <row r="4602">
      <c r="A4602" t="n">
        <v>201708</v>
      </c>
      <c r="B4602" t="n">
        <v>55</v>
      </c>
      <c r="C4602" t="inlineStr">
        <is>
          <t>POS</t>
        </is>
      </c>
      <c r="D4602" t="inlineStr">
        <is>
          <t>Mỹ</t>
        </is>
      </c>
      <c r="E4602" t="inlineStr">
        <is>
          <t>Nhạc, phim, sách nói</t>
        </is>
      </c>
      <c r="F4602" t="n">
        <v>644.33</v>
      </c>
      <c r="G4602" t="n">
        <v>0</v>
      </c>
    </row>
    <row r="4603">
      <c r="A4603" t="n">
        <v>201708</v>
      </c>
      <c r="B4603" t="n">
        <v>56</v>
      </c>
      <c r="C4603" t="inlineStr">
        <is>
          <t>POS</t>
        </is>
      </c>
      <c r="D4603" t="inlineStr">
        <is>
          <t>Mỹ</t>
        </is>
      </c>
      <c r="E4603" t="inlineStr">
        <is>
          <t>Âm thanh</t>
        </is>
      </c>
      <c r="F4603" t="n">
        <v>149.95</v>
      </c>
      <c r="G4603" t="n">
        <v>0</v>
      </c>
    </row>
    <row r="4604">
      <c r="A4604" t="n">
        <v>201708</v>
      </c>
      <c r="B4604" t="n">
        <v>56</v>
      </c>
      <c r="C4604" t="inlineStr">
        <is>
          <t>POS</t>
        </is>
      </c>
      <c r="D4604" t="inlineStr">
        <is>
          <t>Mỹ</t>
        </is>
      </c>
      <c r="E4604" t="inlineStr">
        <is>
          <t>Máy ảnh</t>
        </is>
      </c>
      <c r="F4604" t="n">
        <v>9994</v>
      </c>
      <c r="G4604" t="n">
        <v>0</v>
      </c>
    </row>
    <row r="4605">
      <c r="A4605" t="n">
        <v>201708</v>
      </c>
      <c r="B4605" t="n">
        <v>56</v>
      </c>
      <c r="C4605" t="inlineStr">
        <is>
          <t>POS</t>
        </is>
      </c>
      <c r="D4605" t="inlineStr">
        <is>
          <t>Mỹ</t>
        </is>
      </c>
      <c r="E4605" t="inlineStr">
        <is>
          <t>Điện thoại</t>
        </is>
      </c>
      <c r="F4605" t="n">
        <v>4055.38</v>
      </c>
      <c r="G4605" t="n">
        <v>0</v>
      </c>
    </row>
    <row r="4606">
      <c r="A4606" t="n">
        <v>201708</v>
      </c>
      <c r="B4606" t="n">
        <v>56</v>
      </c>
      <c r="C4606" t="inlineStr">
        <is>
          <t>POS</t>
        </is>
      </c>
      <c r="D4606" t="inlineStr">
        <is>
          <t>Mỹ</t>
        </is>
      </c>
      <c r="E4606" t="inlineStr">
        <is>
          <t>Máy tính</t>
        </is>
      </c>
      <c r="F4606" t="n">
        <v>242.91</v>
      </c>
      <c r="G4606" t="n">
        <v>0</v>
      </c>
    </row>
    <row r="4607">
      <c r="A4607" t="n">
        <v>201708</v>
      </c>
      <c r="B4607" t="n">
        <v>56</v>
      </c>
      <c r="C4607" t="inlineStr">
        <is>
          <t>POS</t>
        </is>
      </c>
      <c r="D4607" t="inlineStr">
        <is>
          <t>Mỹ</t>
        </is>
      </c>
      <c r="E4607" t="inlineStr">
        <is>
          <t>Gia dụng</t>
        </is>
      </c>
      <c r="F4607" t="n">
        <v>1208.07</v>
      </c>
      <c r="G4607" t="n">
        <v>0</v>
      </c>
    </row>
    <row r="4608">
      <c r="A4608" t="n">
        <v>201708</v>
      </c>
      <c r="B4608" t="n">
        <v>56</v>
      </c>
      <c r="C4608" t="inlineStr">
        <is>
          <t>POS</t>
        </is>
      </c>
      <c r="D4608" t="inlineStr">
        <is>
          <t>Mỹ</t>
        </is>
      </c>
      <c r="E4608" t="inlineStr">
        <is>
          <t>Nhạc, phim, sách nói</t>
        </is>
      </c>
      <c r="F4608" t="n">
        <v>4547.78</v>
      </c>
      <c r="G4608" t="n">
        <v>0</v>
      </c>
    </row>
    <row r="4609">
      <c r="A4609" t="n">
        <v>201708</v>
      </c>
      <c r="B4609" t="n">
        <v>56</v>
      </c>
      <c r="C4609" t="inlineStr">
        <is>
          <t>POS</t>
        </is>
      </c>
      <c r="D4609" t="inlineStr">
        <is>
          <t>Mỹ</t>
        </is>
      </c>
      <c r="E4609" t="inlineStr">
        <is>
          <t>TV &amp; Video</t>
        </is>
      </c>
      <c r="F4609" t="n">
        <v>2505.72</v>
      </c>
      <c r="G4609" t="n">
        <v>0</v>
      </c>
    </row>
    <row r="4610">
      <c r="A4610" t="n">
        <v>201708</v>
      </c>
      <c r="B4610" t="n">
        <v>57</v>
      </c>
      <c r="C4610" t="inlineStr">
        <is>
          <t>POS</t>
        </is>
      </c>
      <c r="D4610" t="inlineStr">
        <is>
          <t>Mỹ</t>
        </is>
      </c>
      <c r="E4610" t="inlineStr">
        <is>
          <t>Âm thanh</t>
        </is>
      </c>
      <c r="F4610" t="n">
        <v>404.97</v>
      </c>
      <c r="G4610" t="n">
        <v>0</v>
      </c>
    </row>
    <row r="4611">
      <c r="A4611" t="n">
        <v>201708</v>
      </c>
      <c r="B4611" t="n">
        <v>57</v>
      </c>
      <c r="C4611" t="inlineStr">
        <is>
          <t>POS</t>
        </is>
      </c>
      <c r="D4611" t="inlineStr">
        <is>
          <t>Mỹ</t>
        </is>
      </c>
      <c r="E4611" t="inlineStr">
        <is>
          <t>Máy ảnh</t>
        </is>
      </c>
      <c r="F4611" t="n">
        <v>1128.6</v>
      </c>
      <c r="G4611" t="n">
        <v>0</v>
      </c>
    </row>
    <row r="4612">
      <c r="A4612" t="n">
        <v>201708</v>
      </c>
      <c r="B4612" t="n">
        <v>57</v>
      </c>
      <c r="C4612" t="inlineStr">
        <is>
          <t>POS</t>
        </is>
      </c>
      <c r="D4612" t="inlineStr">
        <is>
          <t>Mỹ</t>
        </is>
      </c>
      <c r="E4612" t="inlineStr">
        <is>
          <t>Điện thoại</t>
        </is>
      </c>
      <c r="F4612" t="n">
        <v>3016.08</v>
      </c>
      <c r="G4612" t="n">
        <v>0</v>
      </c>
    </row>
    <row r="4613">
      <c r="A4613" t="n">
        <v>201708</v>
      </c>
      <c r="B4613" t="n">
        <v>57</v>
      </c>
      <c r="C4613" t="inlineStr">
        <is>
          <t>POS</t>
        </is>
      </c>
      <c r="D4613" t="inlineStr">
        <is>
          <t>Mỹ</t>
        </is>
      </c>
      <c r="E4613" t="inlineStr">
        <is>
          <t>Máy tính</t>
        </is>
      </c>
      <c r="F4613" t="n">
        <v>2586.8</v>
      </c>
      <c r="G4613" t="n">
        <v>0</v>
      </c>
    </row>
    <row r="4614">
      <c r="A4614" t="n">
        <v>201708</v>
      </c>
      <c r="B4614" t="n">
        <v>57</v>
      </c>
      <c r="C4614" t="inlineStr">
        <is>
          <t>POS</t>
        </is>
      </c>
      <c r="D4614" t="inlineStr">
        <is>
          <t>Mỹ</t>
        </is>
      </c>
      <c r="E4614" t="inlineStr">
        <is>
          <t>Gia dụng</t>
        </is>
      </c>
      <c r="F4614" t="n">
        <v>1534.47</v>
      </c>
      <c r="G4614" t="n">
        <v>0</v>
      </c>
    </row>
    <row r="4615">
      <c r="A4615" t="n">
        <v>201708</v>
      </c>
      <c r="B4615" t="n">
        <v>57</v>
      </c>
      <c r="C4615" t="inlineStr">
        <is>
          <t>POS</t>
        </is>
      </c>
      <c r="D4615" t="inlineStr">
        <is>
          <t>Mỹ</t>
        </is>
      </c>
      <c r="E4615" t="inlineStr">
        <is>
          <t>Nhạc, phim, sách nói</t>
        </is>
      </c>
      <c r="F4615" t="n">
        <v>350.97</v>
      </c>
      <c r="G4615" t="n">
        <v>0</v>
      </c>
    </row>
    <row r="4616">
      <c r="A4616" t="n">
        <v>201708</v>
      </c>
      <c r="B4616" t="n">
        <v>59</v>
      </c>
      <c r="C4616" t="inlineStr">
        <is>
          <t>POS</t>
        </is>
      </c>
      <c r="D4616" t="inlineStr">
        <is>
          <t>Mỹ</t>
        </is>
      </c>
      <c r="E4616" t="inlineStr">
        <is>
          <t>Âm thanh</t>
        </is>
      </c>
      <c r="F4616" t="n">
        <v>836.42</v>
      </c>
      <c r="G4616" t="n">
        <v>0</v>
      </c>
    </row>
    <row r="4617">
      <c r="A4617" t="n">
        <v>201708</v>
      </c>
      <c r="B4617" t="n">
        <v>59</v>
      </c>
      <c r="C4617" t="inlineStr">
        <is>
          <t>POS</t>
        </is>
      </c>
      <c r="D4617" t="inlineStr">
        <is>
          <t>Mỹ</t>
        </is>
      </c>
      <c r="E4617" t="inlineStr">
        <is>
          <t>Điện thoại</t>
        </is>
      </c>
      <c r="F4617" t="n">
        <v>35.99</v>
      </c>
      <c r="G4617" t="n">
        <v>0</v>
      </c>
    </row>
    <row r="4618">
      <c r="A4618" t="n">
        <v>201708</v>
      </c>
      <c r="B4618" t="n">
        <v>59</v>
      </c>
      <c r="C4618" t="inlineStr">
        <is>
          <t>POS</t>
        </is>
      </c>
      <c r="D4618" t="inlineStr">
        <is>
          <t>Mỹ</t>
        </is>
      </c>
      <c r="E4618" t="inlineStr">
        <is>
          <t>Máy tính</t>
        </is>
      </c>
      <c r="F4618" t="n">
        <v>879.8</v>
      </c>
      <c r="G4618" t="n">
        <v>0</v>
      </c>
    </row>
    <row r="4619">
      <c r="A4619" t="n">
        <v>201708</v>
      </c>
      <c r="B4619" t="n">
        <v>59</v>
      </c>
      <c r="C4619" t="inlineStr">
        <is>
          <t>POS</t>
        </is>
      </c>
      <c r="D4619" t="inlineStr">
        <is>
          <t>Mỹ</t>
        </is>
      </c>
      <c r="E4619" t="inlineStr">
        <is>
          <t>Gia dụng</t>
        </is>
      </c>
      <c r="F4619" t="n">
        <v>962.99</v>
      </c>
      <c r="G4619" t="n">
        <v>0</v>
      </c>
    </row>
    <row r="4620">
      <c r="A4620" t="n">
        <v>201708</v>
      </c>
      <c r="B4620" t="n">
        <v>59</v>
      </c>
      <c r="C4620" t="inlineStr">
        <is>
          <t>POS</t>
        </is>
      </c>
      <c r="D4620" t="inlineStr">
        <is>
          <t>Mỹ</t>
        </is>
      </c>
      <c r="E4620" t="inlineStr">
        <is>
          <t>Nhạc, phim, sách nói</t>
        </is>
      </c>
      <c r="F4620" t="n">
        <v>1157.95</v>
      </c>
      <c r="G4620" t="n">
        <v>0</v>
      </c>
    </row>
    <row r="4621">
      <c r="A4621" t="n">
        <v>201708</v>
      </c>
      <c r="B4621" t="n">
        <v>59</v>
      </c>
      <c r="C4621" t="inlineStr">
        <is>
          <t>POS</t>
        </is>
      </c>
      <c r="D4621" t="inlineStr">
        <is>
          <t>Mỹ</t>
        </is>
      </c>
      <c r="E4621" t="inlineStr">
        <is>
          <t>TV &amp; Video</t>
        </is>
      </c>
      <c r="F4621" t="n">
        <v>17005.45</v>
      </c>
      <c r="G4621" t="n">
        <v>0</v>
      </c>
    </row>
    <row r="4622">
      <c r="A4622" t="n">
        <v>201708</v>
      </c>
      <c r="B4622" t="n">
        <v>61</v>
      </c>
      <c r="C4622" t="inlineStr">
        <is>
          <t>POS</t>
        </is>
      </c>
      <c r="D4622" t="inlineStr">
        <is>
          <t>Mỹ</t>
        </is>
      </c>
      <c r="E4622" t="inlineStr">
        <is>
          <t>Âm thanh</t>
        </is>
      </c>
      <c r="F4622" t="n">
        <v>477.9</v>
      </c>
      <c r="G4622" t="n">
        <v>37.95</v>
      </c>
    </row>
    <row r="4623">
      <c r="A4623" t="n">
        <v>201708</v>
      </c>
      <c r="B4623" t="n">
        <v>63</v>
      </c>
      <c r="C4623" t="inlineStr">
        <is>
          <t>POS</t>
        </is>
      </c>
      <c r="D4623" t="inlineStr">
        <is>
          <t>Mỹ</t>
        </is>
      </c>
      <c r="E4623" t="inlineStr">
        <is>
          <t>Âm thanh</t>
        </is>
      </c>
      <c r="F4623" t="n">
        <v>1829.03</v>
      </c>
      <c r="G4623" t="n">
        <v>0</v>
      </c>
    </row>
    <row r="4624">
      <c r="A4624" t="n">
        <v>201708</v>
      </c>
      <c r="B4624" t="n">
        <v>63</v>
      </c>
      <c r="C4624" t="inlineStr">
        <is>
          <t>POS</t>
        </is>
      </c>
      <c r="D4624" t="inlineStr">
        <is>
          <t>Mỹ</t>
        </is>
      </c>
      <c r="E4624" t="inlineStr">
        <is>
          <t>Máy ảnh</t>
        </is>
      </c>
      <c r="F4624" t="n">
        <v>482.4</v>
      </c>
      <c r="G4624" t="n">
        <v>0</v>
      </c>
    </row>
    <row r="4625">
      <c r="A4625" t="n">
        <v>201708</v>
      </c>
      <c r="B4625" t="n">
        <v>63</v>
      </c>
      <c r="C4625" t="inlineStr">
        <is>
          <t>POS</t>
        </is>
      </c>
      <c r="D4625" t="inlineStr">
        <is>
          <t>Mỹ</t>
        </is>
      </c>
      <c r="E4625" t="inlineStr">
        <is>
          <t>Điện thoại</t>
        </is>
      </c>
      <c r="F4625" t="n">
        <v>2252.7</v>
      </c>
      <c r="G4625" t="n">
        <v>0</v>
      </c>
    </row>
    <row r="4626">
      <c r="A4626" t="n">
        <v>201708</v>
      </c>
      <c r="B4626" t="n">
        <v>63</v>
      </c>
      <c r="C4626" t="inlineStr">
        <is>
          <t>POS</t>
        </is>
      </c>
      <c r="D4626" t="inlineStr">
        <is>
          <t>Mỹ</t>
        </is>
      </c>
      <c r="E4626" t="inlineStr">
        <is>
          <t>Máy tính</t>
        </is>
      </c>
      <c r="F4626" t="n">
        <v>3124.91</v>
      </c>
      <c r="G4626" t="n">
        <v>0</v>
      </c>
    </row>
    <row r="4627">
      <c r="A4627" t="n">
        <v>201708</v>
      </c>
      <c r="B4627" t="n">
        <v>63</v>
      </c>
      <c r="C4627" t="inlineStr">
        <is>
          <t>POS</t>
        </is>
      </c>
      <c r="D4627" t="inlineStr">
        <is>
          <t>Mỹ</t>
        </is>
      </c>
      <c r="E4627" t="inlineStr">
        <is>
          <t>Gia dụng</t>
        </is>
      </c>
      <c r="F4627" t="n">
        <v>639.96</v>
      </c>
      <c r="G4627" t="n">
        <v>0</v>
      </c>
    </row>
    <row r="4628">
      <c r="A4628" t="n">
        <v>201708</v>
      </c>
      <c r="B4628" t="n">
        <v>63</v>
      </c>
      <c r="C4628" t="inlineStr">
        <is>
          <t>POS</t>
        </is>
      </c>
      <c r="D4628" t="inlineStr">
        <is>
          <t>Mỹ</t>
        </is>
      </c>
      <c r="E4628" t="inlineStr">
        <is>
          <t>Nhạc, phim, sách nói</t>
        </is>
      </c>
      <c r="F4628" t="n">
        <v>1560.26</v>
      </c>
      <c r="G4628" t="n">
        <v>0</v>
      </c>
    </row>
    <row r="4629">
      <c r="A4629" t="n">
        <v>201708</v>
      </c>
      <c r="B4629" t="n">
        <v>63</v>
      </c>
      <c r="C4629" t="inlineStr">
        <is>
          <t>POS</t>
        </is>
      </c>
      <c r="D4629" t="inlineStr">
        <is>
          <t>Mỹ</t>
        </is>
      </c>
      <c r="E4629" t="inlineStr">
        <is>
          <t>TV &amp; Video</t>
        </is>
      </c>
      <c r="F4629" t="n">
        <v>2926.93</v>
      </c>
      <c r="G4629" t="n">
        <v>0</v>
      </c>
    </row>
    <row r="4630">
      <c r="A4630" t="n">
        <v>201708</v>
      </c>
      <c r="B4630" t="n">
        <v>64</v>
      </c>
      <c r="C4630" t="inlineStr">
        <is>
          <t>POS</t>
        </is>
      </c>
      <c r="D4630" t="inlineStr">
        <is>
          <t>Mỹ</t>
        </is>
      </c>
      <c r="E4630" t="inlineStr">
        <is>
          <t>Âm thanh</t>
        </is>
      </c>
      <c r="F4630" t="n">
        <v>1254.42</v>
      </c>
      <c r="G4630" t="n">
        <v>0</v>
      </c>
    </row>
    <row r="4631">
      <c r="A4631" t="n">
        <v>201708</v>
      </c>
      <c r="B4631" t="n">
        <v>64</v>
      </c>
      <c r="C4631" t="inlineStr">
        <is>
          <t>POS</t>
        </is>
      </c>
      <c r="D4631" t="inlineStr">
        <is>
          <t>Mỹ</t>
        </is>
      </c>
      <c r="E4631" t="inlineStr">
        <is>
          <t>Máy ảnh</t>
        </is>
      </c>
      <c r="F4631" t="n">
        <v>3059.09</v>
      </c>
      <c r="G4631" t="n">
        <v>0</v>
      </c>
    </row>
    <row r="4632">
      <c r="A4632" t="n">
        <v>201708</v>
      </c>
      <c r="B4632" t="n">
        <v>64</v>
      </c>
      <c r="C4632" t="inlineStr">
        <is>
          <t>POS</t>
        </is>
      </c>
      <c r="D4632" t="inlineStr">
        <is>
          <t>Mỹ</t>
        </is>
      </c>
      <c r="E4632" t="inlineStr">
        <is>
          <t>Điện thoại</t>
        </is>
      </c>
      <c r="F4632" t="n">
        <v>2525.27</v>
      </c>
      <c r="G4632" t="n">
        <v>0</v>
      </c>
    </row>
    <row r="4633">
      <c r="A4633" t="n">
        <v>201708</v>
      </c>
      <c r="B4633" t="n">
        <v>64</v>
      </c>
      <c r="C4633" t="inlineStr">
        <is>
          <t>POS</t>
        </is>
      </c>
      <c r="D4633" t="inlineStr">
        <is>
          <t>Mỹ</t>
        </is>
      </c>
      <c r="E4633" t="inlineStr">
        <is>
          <t>Máy tính</t>
        </is>
      </c>
      <c r="F4633" t="n">
        <v>7650.57</v>
      </c>
      <c r="G4633" t="n">
        <v>0</v>
      </c>
    </row>
    <row r="4634">
      <c r="A4634" t="n">
        <v>201708</v>
      </c>
      <c r="B4634" t="n">
        <v>64</v>
      </c>
      <c r="C4634" t="inlineStr">
        <is>
          <t>POS</t>
        </is>
      </c>
      <c r="D4634" t="inlineStr">
        <is>
          <t>Mỹ</t>
        </is>
      </c>
      <c r="E4634" t="inlineStr">
        <is>
          <t>Game &amp; Đồ chơi</t>
        </is>
      </c>
      <c r="F4634" t="n">
        <v>490.91</v>
      </c>
      <c r="G4634" t="n">
        <v>0</v>
      </c>
    </row>
    <row r="4635">
      <c r="A4635" t="n">
        <v>201708</v>
      </c>
      <c r="B4635" t="n">
        <v>64</v>
      </c>
      <c r="C4635" t="inlineStr">
        <is>
          <t>POS</t>
        </is>
      </c>
      <c r="D4635" t="inlineStr">
        <is>
          <t>Mỹ</t>
        </is>
      </c>
      <c r="E4635" t="inlineStr">
        <is>
          <t>Gia dụng</t>
        </is>
      </c>
      <c r="F4635" t="n">
        <v>755.97</v>
      </c>
      <c r="G4635" t="n">
        <v>0</v>
      </c>
    </row>
    <row r="4636">
      <c r="A4636" t="n">
        <v>201708</v>
      </c>
      <c r="B4636" t="n">
        <v>64</v>
      </c>
      <c r="C4636" t="inlineStr">
        <is>
          <t>POS</t>
        </is>
      </c>
      <c r="D4636" t="inlineStr">
        <is>
          <t>Mỹ</t>
        </is>
      </c>
      <c r="E4636" t="inlineStr">
        <is>
          <t>Nhạc, phim, sách nói</t>
        </is>
      </c>
      <c r="F4636" t="n">
        <v>2224.42</v>
      </c>
      <c r="G4636" t="n">
        <v>0</v>
      </c>
    </row>
    <row r="4637">
      <c r="A4637" t="n">
        <v>201708</v>
      </c>
      <c r="B4637" t="n">
        <v>64</v>
      </c>
      <c r="C4637" t="inlineStr">
        <is>
          <t>POS</t>
        </is>
      </c>
      <c r="D4637" t="inlineStr">
        <is>
          <t>Mỹ</t>
        </is>
      </c>
      <c r="E4637" t="inlineStr">
        <is>
          <t>TV &amp; Video</t>
        </is>
      </c>
      <c r="F4637" t="n">
        <v>1076.4</v>
      </c>
      <c r="G4637" t="n">
        <v>0</v>
      </c>
    </row>
    <row r="4638">
      <c r="A4638" t="n">
        <v>201708</v>
      </c>
      <c r="B4638" t="n">
        <v>65</v>
      </c>
      <c r="C4638" t="inlineStr">
        <is>
          <t>POS</t>
        </is>
      </c>
      <c r="D4638" t="inlineStr">
        <is>
          <t>Mỹ</t>
        </is>
      </c>
      <c r="E4638" t="inlineStr">
        <is>
          <t>Âm thanh</t>
        </is>
      </c>
      <c r="F4638" t="n">
        <v>249.99</v>
      </c>
      <c r="G4638" t="n">
        <v>0</v>
      </c>
    </row>
    <row r="4639">
      <c r="A4639" t="n">
        <v>201708</v>
      </c>
      <c r="B4639" t="n">
        <v>65</v>
      </c>
      <c r="C4639" t="inlineStr">
        <is>
          <t>POS</t>
        </is>
      </c>
      <c r="D4639" t="inlineStr">
        <is>
          <t>Mỹ</t>
        </is>
      </c>
      <c r="E4639" t="inlineStr">
        <is>
          <t>Máy ảnh</t>
        </is>
      </c>
      <c r="F4639" t="n">
        <v>198</v>
      </c>
      <c r="G4639" t="n">
        <v>0</v>
      </c>
    </row>
    <row r="4640">
      <c r="A4640" t="n">
        <v>201708</v>
      </c>
      <c r="B4640" t="n">
        <v>65</v>
      </c>
      <c r="C4640" t="inlineStr">
        <is>
          <t>POS</t>
        </is>
      </c>
      <c r="D4640" t="inlineStr">
        <is>
          <t>Mỹ</t>
        </is>
      </c>
      <c r="E4640" t="inlineStr">
        <is>
          <t>Điện thoại</t>
        </is>
      </c>
      <c r="F4640" t="n">
        <v>598</v>
      </c>
      <c r="G4640" t="n">
        <v>0</v>
      </c>
    </row>
    <row r="4641">
      <c r="A4641" t="n">
        <v>201708</v>
      </c>
      <c r="B4641" t="n">
        <v>65</v>
      </c>
      <c r="C4641" t="inlineStr">
        <is>
          <t>POS</t>
        </is>
      </c>
      <c r="D4641" t="inlineStr">
        <is>
          <t>Mỹ</t>
        </is>
      </c>
      <c r="E4641" t="inlineStr">
        <is>
          <t>Máy tính</t>
        </is>
      </c>
      <c r="F4641" t="n">
        <v>3535.55</v>
      </c>
      <c r="G4641" t="n">
        <v>0</v>
      </c>
    </row>
    <row r="4642">
      <c r="A4642" t="n">
        <v>201708</v>
      </c>
      <c r="B4642" t="n">
        <v>65</v>
      </c>
      <c r="C4642" t="inlineStr">
        <is>
          <t>POS</t>
        </is>
      </c>
      <c r="D4642" t="inlineStr">
        <is>
          <t>Mỹ</t>
        </is>
      </c>
      <c r="E4642" t="inlineStr">
        <is>
          <t>Game &amp; Đồ chơi</t>
        </is>
      </c>
      <c r="F4642" t="n">
        <v>56.91</v>
      </c>
      <c r="G4642" t="n">
        <v>0</v>
      </c>
    </row>
    <row r="4643">
      <c r="A4643" t="n">
        <v>201708</v>
      </c>
      <c r="B4643" t="n">
        <v>65</v>
      </c>
      <c r="C4643" t="inlineStr">
        <is>
          <t>POS</t>
        </is>
      </c>
      <c r="D4643" t="inlineStr">
        <is>
          <t>Mỹ</t>
        </is>
      </c>
      <c r="E4643" t="inlineStr">
        <is>
          <t>Gia dụng</t>
        </is>
      </c>
      <c r="F4643" t="n">
        <v>3218.12</v>
      </c>
      <c r="G4643" t="n">
        <v>0</v>
      </c>
    </row>
    <row r="4644">
      <c r="A4644" t="n">
        <v>201708</v>
      </c>
      <c r="B4644" t="n">
        <v>66</v>
      </c>
      <c r="C4644" t="inlineStr">
        <is>
          <t>POS</t>
        </is>
      </c>
      <c r="D4644" t="inlineStr">
        <is>
          <t>Mỹ</t>
        </is>
      </c>
      <c r="E4644" t="inlineStr">
        <is>
          <t>Điện thoại</t>
        </is>
      </c>
      <c r="F4644" t="n">
        <v>3041.27</v>
      </c>
      <c r="G4644" t="n">
        <v>0</v>
      </c>
    </row>
    <row r="4645">
      <c r="A4645" t="n">
        <v>201708</v>
      </c>
      <c r="B4645" t="n">
        <v>66</v>
      </c>
      <c r="C4645" t="inlineStr">
        <is>
          <t>POS</t>
        </is>
      </c>
      <c r="D4645" t="inlineStr">
        <is>
          <t>Mỹ</t>
        </is>
      </c>
      <c r="E4645" t="inlineStr">
        <is>
          <t>Máy tính</t>
        </is>
      </c>
      <c r="F4645" t="n">
        <v>2963.3</v>
      </c>
      <c r="G4645" t="n">
        <v>0</v>
      </c>
    </row>
    <row r="4646">
      <c r="A4646" t="n">
        <v>201708</v>
      </c>
      <c r="B4646" t="n">
        <v>66</v>
      </c>
      <c r="C4646" t="inlineStr">
        <is>
          <t>POS</t>
        </is>
      </c>
      <c r="D4646" t="inlineStr">
        <is>
          <t>Mỹ</t>
        </is>
      </c>
      <c r="E4646" t="inlineStr">
        <is>
          <t>Gia dụng</t>
        </is>
      </c>
      <c r="F4646" t="n">
        <v>377.97</v>
      </c>
      <c r="G4646" t="n">
        <v>0</v>
      </c>
    </row>
    <row r="4647">
      <c r="A4647" t="n">
        <v>201708</v>
      </c>
      <c r="B4647" t="n">
        <v>66</v>
      </c>
      <c r="C4647" t="inlineStr">
        <is>
          <t>POS</t>
        </is>
      </c>
      <c r="D4647" t="inlineStr">
        <is>
          <t>Mỹ</t>
        </is>
      </c>
      <c r="E4647" t="inlineStr">
        <is>
          <t>TV &amp; Video</t>
        </is>
      </c>
      <c r="F4647" t="n">
        <v>2198.97</v>
      </c>
      <c r="G4647" t="n">
        <v>0</v>
      </c>
    </row>
    <row r="4648">
      <c r="A4648" t="n">
        <v>201709</v>
      </c>
      <c r="B4648" t="n">
        <v>0</v>
      </c>
      <c r="C4648" t="inlineStr">
        <is>
          <t>ONLINE</t>
        </is>
      </c>
      <c r="D4648" t="inlineStr">
        <is>
          <t>Online</t>
        </is>
      </c>
      <c r="E4648" t="inlineStr">
        <is>
          <t>Âm thanh</t>
        </is>
      </c>
      <c r="F4648" t="n">
        <v>8131.66</v>
      </c>
      <c r="G4648" t="n">
        <v>620.6799999999999</v>
      </c>
    </row>
    <row r="4649">
      <c r="A4649" t="n">
        <v>201709</v>
      </c>
      <c r="B4649" t="n">
        <v>0</v>
      </c>
      <c r="C4649" t="inlineStr">
        <is>
          <t>ONLINE</t>
        </is>
      </c>
      <c r="D4649" t="inlineStr">
        <is>
          <t>Online</t>
        </is>
      </c>
      <c r="E4649" t="inlineStr">
        <is>
          <t>Máy ảnh</t>
        </is>
      </c>
      <c r="F4649" t="n">
        <v>6869.69</v>
      </c>
      <c r="G4649" t="n">
        <v>388.8</v>
      </c>
    </row>
    <row r="4650">
      <c r="A4650" t="n">
        <v>201709</v>
      </c>
      <c r="B4650" t="n">
        <v>0</v>
      </c>
      <c r="C4650" t="inlineStr">
        <is>
          <t>ONLINE</t>
        </is>
      </c>
      <c r="D4650" t="inlineStr">
        <is>
          <t>Online</t>
        </is>
      </c>
      <c r="E4650" t="inlineStr">
        <is>
          <t>Điện thoại</t>
        </is>
      </c>
      <c r="F4650" t="n">
        <v>9221.33</v>
      </c>
      <c r="G4650" t="n">
        <v>308.93</v>
      </c>
    </row>
    <row r="4651">
      <c r="A4651" t="n">
        <v>201709</v>
      </c>
      <c r="B4651" t="n">
        <v>0</v>
      </c>
      <c r="C4651" t="inlineStr">
        <is>
          <t>ONLINE</t>
        </is>
      </c>
      <c r="D4651" t="inlineStr">
        <is>
          <t>Online</t>
        </is>
      </c>
      <c r="E4651" t="inlineStr">
        <is>
          <t>Máy tính</t>
        </is>
      </c>
      <c r="F4651" t="n">
        <v>25154.77</v>
      </c>
      <c r="G4651" t="n">
        <v>539.91</v>
      </c>
    </row>
    <row r="4652">
      <c r="A4652" t="n">
        <v>201709</v>
      </c>
      <c r="B4652" t="n">
        <v>0</v>
      </c>
      <c r="C4652" t="inlineStr">
        <is>
          <t>ONLINE</t>
        </is>
      </c>
      <c r="D4652" t="inlineStr">
        <is>
          <t>Online</t>
        </is>
      </c>
      <c r="E4652" t="inlineStr">
        <is>
          <t>Game &amp; Đồ chơi</t>
        </is>
      </c>
      <c r="F4652" t="n">
        <v>1033.81</v>
      </c>
      <c r="G4652" t="n">
        <v>0</v>
      </c>
    </row>
    <row r="4653">
      <c r="A4653" t="n">
        <v>201709</v>
      </c>
      <c r="B4653" t="n">
        <v>0</v>
      </c>
      <c r="C4653" t="inlineStr">
        <is>
          <t>ONLINE</t>
        </is>
      </c>
      <c r="D4653" t="inlineStr">
        <is>
          <t>Online</t>
        </is>
      </c>
      <c r="E4653" t="inlineStr">
        <is>
          <t>Gia dụng</t>
        </is>
      </c>
      <c r="F4653" t="n">
        <v>30220</v>
      </c>
      <c r="G4653" t="n">
        <v>0</v>
      </c>
    </row>
    <row r="4654">
      <c r="A4654" t="n">
        <v>201709</v>
      </c>
      <c r="B4654" t="n">
        <v>0</v>
      </c>
      <c r="C4654" t="inlineStr">
        <is>
          <t>ONLINE</t>
        </is>
      </c>
      <c r="D4654" t="inlineStr">
        <is>
          <t>Online</t>
        </is>
      </c>
      <c r="E4654" t="inlineStr">
        <is>
          <t>Nhạc, phim, sách nói</t>
        </is>
      </c>
      <c r="F4654" t="n">
        <v>9175.120000000001</v>
      </c>
      <c r="G4654" t="n">
        <v>0</v>
      </c>
    </row>
    <row r="4655">
      <c r="A4655" t="n">
        <v>201709</v>
      </c>
      <c r="B4655" t="n">
        <v>0</v>
      </c>
      <c r="C4655" t="inlineStr">
        <is>
          <t>ONLINE</t>
        </is>
      </c>
      <c r="D4655" t="inlineStr">
        <is>
          <t>Online</t>
        </is>
      </c>
      <c r="E4655" t="inlineStr">
        <is>
          <t>TV &amp; Video</t>
        </is>
      </c>
      <c r="F4655" t="n">
        <v>4861.43</v>
      </c>
      <c r="G4655" t="n">
        <v>0</v>
      </c>
    </row>
    <row r="4656">
      <c r="A4656" t="n">
        <v>201709</v>
      </c>
      <c r="B4656" t="n">
        <v>4</v>
      </c>
      <c r="C4656" t="inlineStr">
        <is>
          <t>POS</t>
        </is>
      </c>
      <c r="D4656" t="inlineStr">
        <is>
          <t>Úc</t>
        </is>
      </c>
      <c r="E4656" t="inlineStr">
        <is>
          <t>Âm thanh</t>
        </is>
      </c>
      <c r="F4656" t="n">
        <v>699.9299999999999</v>
      </c>
      <c r="G4656" t="n">
        <v>0</v>
      </c>
    </row>
    <row r="4657">
      <c r="A4657" t="n">
        <v>201709</v>
      </c>
      <c r="B4657" t="n">
        <v>4</v>
      </c>
      <c r="C4657" t="inlineStr">
        <is>
          <t>POS</t>
        </is>
      </c>
      <c r="D4657" t="inlineStr">
        <is>
          <t>Úc</t>
        </is>
      </c>
      <c r="E4657" t="inlineStr">
        <is>
          <t>Máy tính</t>
        </is>
      </c>
      <c r="F4657" t="n">
        <v>47.6</v>
      </c>
      <c r="G4657" t="n">
        <v>0</v>
      </c>
    </row>
    <row r="4658">
      <c r="A4658" t="n">
        <v>201709</v>
      </c>
      <c r="B4658" t="n">
        <v>4</v>
      </c>
      <c r="C4658" t="inlineStr">
        <is>
          <t>POS</t>
        </is>
      </c>
      <c r="D4658" t="inlineStr">
        <is>
          <t>Úc</t>
        </is>
      </c>
      <c r="E4658" t="inlineStr">
        <is>
          <t>Nhạc, phim, sách nói</t>
        </is>
      </c>
      <c r="F4658" t="n">
        <v>22.89</v>
      </c>
      <c r="G4658" t="n">
        <v>0</v>
      </c>
    </row>
    <row r="4659">
      <c r="A4659" t="n">
        <v>201709</v>
      </c>
      <c r="B4659" t="n">
        <v>5</v>
      </c>
      <c r="C4659" t="inlineStr">
        <is>
          <t>POS</t>
        </is>
      </c>
      <c r="D4659" t="inlineStr">
        <is>
          <t>Úc</t>
        </is>
      </c>
      <c r="E4659" t="inlineStr">
        <is>
          <t>Âm thanh</t>
        </is>
      </c>
      <c r="F4659" t="n">
        <v>550.47</v>
      </c>
      <c r="G4659" t="n">
        <v>0</v>
      </c>
    </row>
    <row r="4660">
      <c r="A4660" t="n">
        <v>201709</v>
      </c>
      <c r="B4660" t="n">
        <v>5</v>
      </c>
      <c r="C4660" t="inlineStr">
        <is>
          <t>POS</t>
        </is>
      </c>
      <c r="D4660" t="inlineStr">
        <is>
          <t>Úc</t>
        </is>
      </c>
      <c r="E4660" t="inlineStr">
        <is>
          <t>Máy tính</t>
        </is>
      </c>
      <c r="F4660" t="n">
        <v>269.9</v>
      </c>
      <c r="G4660" t="n">
        <v>0</v>
      </c>
    </row>
    <row r="4661">
      <c r="A4661" t="n">
        <v>201709</v>
      </c>
      <c r="B4661" t="n">
        <v>5</v>
      </c>
      <c r="C4661" t="inlineStr">
        <is>
          <t>POS</t>
        </is>
      </c>
      <c r="D4661" t="inlineStr">
        <is>
          <t>Úc</t>
        </is>
      </c>
      <c r="E4661" t="inlineStr">
        <is>
          <t>Gia dụng</t>
        </is>
      </c>
      <c r="F4661" t="n">
        <v>927</v>
      </c>
      <c r="G4661" t="n">
        <v>0</v>
      </c>
    </row>
    <row r="4662">
      <c r="A4662" t="n">
        <v>201709</v>
      </c>
      <c r="B4662" t="n">
        <v>5</v>
      </c>
      <c r="C4662" t="inlineStr">
        <is>
          <t>POS</t>
        </is>
      </c>
      <c r="D4662" t="inlineStr">
        <is>
          <t>Úc</t>
        </is>
      </c>
      <c r="E4662" t="inlineStr">
        <is>
          <t>Nhạc, phim, sách nói</t>
        </is>
      </c>
      <c r="F4662" t="n">
        <v>29.97</v>
      </c>
      <c r="G4662" t="n">
        <v>0</v>
      </c>
    </row>
    <row r="4663">
      <c r="A4663" t="n">
        <v>201709</v>
      </c>
      <c r="B4663" t="n">
        <v>6</v>
      </c>
      <c r="C4663" t="inlineStr">
        <is>
          <t>POS</t>
        </is>
      </c>
      <c r="D4663" t="inlineStr">
        <is>
          <t>Úc</t>
        </is>
      </c>
      <c r="E4663" t="inlineStr">
        <is>
          <t>Điện thoại</t>
        </is>
      </c>
      <c r="F4663" t="n">
        <v>3212</v>
      </c>
      <c r="G4663" t="n">
        <v>0</v>
      </c>
    </row>
    <row r="4664">
      <c r="A4664" t="n">
        <v>201709</v>
      </c>
      <c r="B4664" t="n">
        <v>6</v>
      </c>
      <c r="C4664" t="inlineStr">
        <is>
          <t>POS</t>
        </is>
      </c>
      <c r="D4664" t="inlineStr">
        <is>
          <t>Úc</t>
        </is>
      </c>
      <c r="E4664" t="inlineStr">
        <is>
          <t>Máy tính</t>
        </is>
      </c>
      <c r="F4664" t="n">
        <v>9379.950000000001</v>
      </c>
      <c r="G4664" t="n">
        <v>0</v>
      </c>
    </row>
    <row r="4665">
      <c r="A4665" t="n">
        <v>201709</v>
      </c>
      <c r="B4665" t="n">
        <v>6</v>
      </c>
      <c r="C4665" t="inlineStr">
        <is>
          <t>POS</t>
        </is>
      </c>
      <c r="D4665" t="inlineStr">
        <is>
          <t>Úc</t>
        </is>
      </c>
      <c r="E4665" t="inlineStr">
        <is>
          <t>Game &amp; Đồ chơi</t>
        </is>
      </c>
      <c r="F4665" t="n">
        <v>54.67</v>
      </c>
      <c r="G4665" t="n">
        <v>0</v>
      </c>
    </row>
    <row r="4666">
      <c r="A4666" t="n">
        <v>201709</v>
      </c>
      <c r="B4666" t="n">
        <v>6</v>
      </c>
      <c r="C4666" t="inlineStr">
        <is>
          <t>POS</t>
        </is>
      </c>
      <c r="D4666" t="inlineStr">
        <is>
          <t>Úc</t>
        </is>
      </c>
      <c r="E4666" t="inlineStr">
        <is>
          <t>Gia dụng</t>
        </is>
      </c>
      <c r="F4666" t="n">
        <v>8850</v>
      </c>
      <c r="G4666" t="n">
        <v>0</v>
      </c>
    </row>
    <row r="4667">
      <c r="A4667" t="n">
        <v>201709</v>
      </c>
      <c r="B4667" t="n">
        <v>8</v>
      </c>
      <c r="C4667" t="inlineStr">
        <is>
          <t>POS</t>
        </is>
      </c>
      <c r="D4667" t="inlineStr">
        <is>
          <t>Canada</t>
        </is>
      </c>
      <c r="E4667" t="inlineStr">
        <is>
          <t>Âm thanh</t>
        </is>
      </c>
      <c r="F4667" t="n">
        <v>663</v>
      </c>
      <c r="G4667" t="n">
        <v>0</v>
      </c>
    </row>
    <row r="4668">
      <c r="A4668" t="n">
        <v>201709</v>
      </c>
      <c r="B4668" t="n">
        <v>8</v>
      </c>
      <c r="C4668" t="inlineStr">
        <is>
          <t>POS</t>
        </is>
      </c>
      <c r="D4668" t="inlineStr">
        <is>
          <t>Canada</t>
        </is>
      </c>
      <c r="E4668" t="inlineStr">
        <is>
          <t>Điện thoại</t>
        </is>
      </c>
      <c r="F4668" t="n">
        <v>210.16</v>
      </c>
      <c r="G4668" t="n">
        <v>0</v>
      </c>
    </row>
    <row r="4669">
      <c r="A4669" t="n">
        <v>201709</v>
      </c>
      <c r="B4669" t="n">
        <v>8</v>
      </c>
      <c r="C4669" t="inlineStr">
        <is>
          <t>POS</t>
        </is>
      </c>
      <c r="D4669" t="inlineStr">
        <is>
          <t>Canada</t>
        </is>
      </c>
      <c r="E4669" t="inlineStr">
        <is>
          <t>Máy tính</t>
        </is>
      </c>
      <c r="F4669" t="n">
        <v>6586.8</v>
      </c>
      <c r="G4669" t="n">
        <v>0</v>
      </c>
    </row>
    <row r="4670">
      <c r="A4670" t="n">
        <v>201709</v>
      </c>
      <c r="B4670" t="n">
        <v>8</v>
      </c>
      <c r="C4670" t="inlineStr">
        <is>
          <t>POS</t>
        </is>
      </c>
      <c r="D4670" t="inlineStr">
        <is>
          <t>Canada</t>
        </is>
      </c>
      <c r="E4670" t="inlineStr">
        <is>
          <t>Game &amp; Đồ chơi</t>
        </is>
      </c>
      <c r="F4670" t="n">
        <v>16.5</v>
      </c>
      <c r="G4670" t="n">
        <v>0</v>
      </c>
    </row>
    <row r="4671">
      <c r="A4671" t="n">
        <v>201709</v>
      </c>
      <c r="B4671" t="n">
        <v>8</v>
      </c>
      <c r="C4671" t="inlineStr">
        <is>
          <t>POS</t>
        </is>
      </c>
      <c r="D4671" t="inlineStr">
        <is>
          <t>Canada</t>
        </is>
      </c>
      <c r="E4671" t="inlineStr">
        <is>
          <t>Gia dụng</t>
        </is>
      </c>
      <c r="F4671" t="n">
        <v>9900</v>
      </c>
      <c r="G4671" t="n">
        <v>0</v>
      </c>
    </row>
    <row r="4672">
      <c r="A4672" t="n">
        <v>201709</v>
      </c>
      <c r="B4672" t="n">
        <v>8</v>
      </c>
      <c r="C4672" t="inlineStr">
        <is>
          <t>POS</t>
        </is>
      </c>
      <c r="D4672" t="inlineStr">
        <is>
          <t>Canada</t>
        </is>
      </c>
      <c r="E4672" t="inlineStr">
        <is>
          <t>Nhạc, phim, sách nói</t>
        </is>
      </c>
      <c r="F4672" t="n">
        <v>335.95</v>
      </c>
      <c r="G4672" t="n">
        <v>0</v>
      </c>
    </row>
    <row r="4673">
      <c r="A4673" t="n">
        <v>201709</v>
      </c>
      <c r="B4673" t="n">
        <v>9</v>
      </c>
      <c r="C4673" t="inlineStr">
        <is>
          <t>POS</t>
        </is>
      </c>
      <c r="D4673" t="inlineStr">
        <is>
          <t>Canada</t>
        </is>
      </c>
      <c r="E4673" t="inlineStr">
        <is>
          <t>Điện thoại</t>
        </is>
      </c>
      <c r="F4673" t="n">
        <v>3271.33</v>
      </c>
      <c r="G4673" t="n">
        <v>0</v>
      </c>
    </row>
    <row r="4674">
      <c r="A4674" t="n">
        <v>201709</v>
      </c>
      <c r="B4674" t="n">
        <v>9</v>
      </c>
      <c r="C4674" t="inlineStr">
        <is>
          <t>POS</t>
        </is>
      </c>
      <c r="D4674" t="inlineStr">
        <is>
          <t>Canada</t>
        </is>
      </c>
      <c r="E4674" t="inlineStr">
        <is>
          <t>Máy tính</t>
        </is>
      </c>
      <c r="F4674" t="n">
        <v>5118.8</v>
      </c>
      <c r="G4674" t="n">
        <v>0</v>
      </c>
    </row>
    <row r="4675">
      <c r="A4675" t="n">
        <v>201709</v>
      </c>
      <c r="B4675" t="n">
        <v>9</v>
      </c>
      <c r="C4675" t="inlineStr">
        <is>
          <t>POS</t>
        </is>
      </c>
      <c r="D4675" t="inlineStr">
        <is>
          <t>Canada</t>
        </is>
      </c>
      <c r="E4675" t="inlineStr">
        <is>
          <t>Game &amp; Đồ chơi</t>
        </is>
      </c>
      <c r="F4675" t="n">
        <v>83.79000000000001</v>
      </c>
      <c r="G4675" t="n">
        <v>0</v>
      </c>
    </row>
    <row r="4676">
      <c r="A4676" t="n">
        <v>201709</v>
      </c>
      <c r="B4676" t="n">
        <v>9</v>
      </c>
      <c r="C4676" t="inlineStr">
        <is>
          <t>POS</t>
        </is>
      </c>
      <c r="D4676" t="inlineStr">
        <is>
          <t>Canada</t>
        </is>
      </c>
      <c r="E4676" t="inlineStr">
        <is>
          <t>Gia dụng</t>
        </is>
      </c>
      <c r="F4676" t="n">
        <v>535.89</v>
      </c>
      <c r="G4676" t="n">
        <v>0</v>
      </c>
    </row>
    <row r="4677">
      <c r="A4677" t="n">
        <v>201709</v>
      </c>
      <c r="B4677" t="n">
        <v>10</v>
      </c>
      <c r="C4677" t="inlineStr">
        <is>
          <t>POS</t>
        </is>
      </c>
      <c r="D4677" t="inlineStr">
        <is>
          <t>Canada</t>
        </is>
      </c>
      <c r="E4677" t="inlineStr">
        <is>
          <t>Âm thanh</t>
        </is>
      </c>
      <c r="F4677" t="n">
        <v>121.65</v>
      </c>
      <c r="G4677" t="n">
        <v>0</v>
      </c>
    </row>
    <row r="4678">
      <c r="A4678" t="n">
        <v>201709</v>
      </c>
      <c r="B4678" t="n">
        <v>10</v>
      </c>
      <c r="C4678" t="inlineStr">
        <is>
          <t>POS</t>
        </is>
      </c>
      <c r="D4678" t="inlineStr">
        <is>
          <t>Canada</t>
        </is>
      </c>
      <c r="E4678" t="inlineStr">
        <is>
          <t>Điện thoại</t>
        </is>
      </c>
      <c r="F4678" t="n">
        <v>703.98</v>
      </c>
      <c r="G4678" t="n">
        <v>0</v>
      </c>
    </row>
    <row r="4679">
      <c r="A4679" t="n">
        <v>201709</v>
      </c>
      <c r="B4679" t="n">
        <v>10</v>
      </c>
      <c r="C4679" t="inlineStr">
        <is>
          <t>POS</t>
        </is>
      </c>
      <c r="D4679" t="inlineStr">
        <is>
          <t>Canada</t>
        </is>
      </c>
      <c r="E4679" t="inlineStr">
        <is>
          <t>Máy tính</t>
        </is>
      </c>
      <c r="F4679" t="n">
        <v>969</v>
      </c>
      <c r="G4679" t="n">
        <v>0</v>
      </c>
    </row>
    <row r="4680">
      <c r="A4680" t="n">
        <v>201709</v>
      </c>
      <c r="B4680" t="n">
        <v>10</v>
      </c>
      <c r="C4680" t="inlineStr">
        <is>
          <t>POS</t>
        </is>
      </c>
      <c r="D4680" t="inlineStr">
        <is>
          <t>Canada</t>
        </is>
      </c>
      <c r="E4680" t="inlineStr">
        <is>
          <t>Game &amp; Đồ chơi</t>
        </is>
      </c>
      <c r="F4680" t="n">
        <v>4.99</v>
      </c>
      <c r="G4680" t="n">
        <v>0</v>
      </c>
    </row>
    <row r="4681">
      <c r="A4681" t="n">
        <v>201709</v>
      </c>
      <c r="B4681" t="n">
        <v>10</v>
      </c>
      <c r="C4681" t="inlineStr">
        <is>
          <t>POS</t>
        </is>
      </c>
      <c r="D4681" t="inlineStr">
        <is>
          <t>Canada</t>
        </is>
      </c>
      <c r="E4681" t="inlineStr">
        <is>
          <t>Gia dụng</t>
        </is>
      </c>
      <c r="F4681" t="n">
        <v>508</v>
      </c>
      <c r="G4681" t="n">
        <v>0</v>
      </c>
    </row>
    <row r="4682">
      <c r="A4682" t="n">
        <v>201709</v>
      </c>
      <c r="B4682" t="n">
        <v>10</v>
      </c>
      <c r="C4682" t="inlineStr">
        <is>
          <t>POS</t>
        </is>
      </c>
      <c r="D4682" t="inlineStr">
        <is>
          <t>Canada</t>
        </is>
      </c>
      <c r="E4682" t="inlineStr">
        <is>
          <t>Nhạc, phim, sách nói</t>
        </is>
      </c>
      <c r="F4682" t="n">
        <v>827.61</v>
      </c>
      <c r="G4682" t="n">
        <v>0</v>
      </c>
    </row>
    <row r="4683">
      <c r="A4683" t="n">
        <v>201709</v>
      </c>
      <c r="B4683" t="n">
        <v>10</v>
      </c>
      <c r="C4683" t="inlineStr">
        <is>
          <t>POS</t>
        </is>
      </c>
      <c r="D4683" t="inlineStr">
        <is>
          <t>Canada</t>
        </is>
      </c>
      <c r="E4683" t="inlineStr">
        <is>
          <t>TV &amp; Video</t>
        </is>
      </c>
      <c r="F4683" t="n">
        <v>4700.06</v>
      </c>
      <c r="G4683" t="n">
        <v>0</v>
      </c>
    </row>
    <row r="4684">
      <c r="A4684" t="n">
        <v>201709</v>
      </c>
      <c r="B4684" t="n">
        <v>14</v>
      </c>
      <c r="C4684" t="inlineStr">
        <is>
          <t>POS</t>
        </is>
      </c>
      <c r="D4684" t="inlineStr">
        <is>
          <t>Pháp</t>
        </is>
      </c>
      <c r="E4684" t="inlineStr">
        <is>
          <t>Máy ảnh</t>
        </is>
      </c>
      <c r="F4684" t="n">
        <v>422</v>
      </c>
      <c r="G4684" t="n">
        <v>0</v>
      </c>
    </row>
    <row r="4685">
      <c r="A4685" t="n">
        <v>201709</v>
      </c>
      <c r="B4685" t="n">
        <v>14</v>
      </c>
      <c r="C4685" t="inlineStr">
        <is>
          <t>POS</t>
        </is>
      </c>
      <c r="D4685" t="inlineStr">
        <is>
          <t>Pháp</t>
        </is>
      </c>
      <c r="E4685" t="inlineStr">
        <is>
          <t>Điện thoại</t>
        </is>
      </c>
      <c r="F4685" t="n">
        <v>529</v>
      </c>
      <c r="G4685" t="n">
        <v>0</v>
      </c>
    </row>
    <row r="4686">
      <c r="A4686" t="n">
        <v>201709</v>
      </c>
      <c r="B4686" t="n">
        <v>14</v>
      </c>
      <c r="C4686" t="inlineStr">
        <is>
          <t>POS</t>
        </is>
      </c>
      <c r="D4686" t="inlineStr">
        <is>
          <t>Pháp</t>
        </is>
      </c>
      <c r="E4686" t="inlineStr">
        <is>
          <t>Game &amp; Đồ chơi</t>
        </is>
      </c>
      <c r="F4686" t="n">
        <v>392</v>
      </c>
      <c r="G4686" t="n">
        <v>0</v>
      </c>
    </row>
    <row r="4687">
      <c r="A4687" t="n">
        <v>201709</v>
      </c>
      <c r="B4687" t="n">
        <v>14</v>
      </c>
      <c r="C4687" t="inlineStr">
        <is>
          <t>POS</t>
        </is>
      </c>
      <c r="D4687" t="inlineStr">
        <is>
          <t>Pháp</t>
        </is>
      </c>
      <c r="E4687" t="inlineStr">
        <is>
          <t>Gia dụng</t>
        </is>
      </c>
      <c r="F4687" t="n">
        <v>1802.5</v>
      </c>
      <c r="G4687" t="n">
        <v>0</v>
      </c>
    </row>
    <row r="4688">
      <c r="A4688" t="n">
        <v>201709</v>
      </c>
      <c r="B4688" t="n">
        <v>15</v>
      </c>
      <c r="C4688" t="inlineStr">
        <is>
          <t>POS</t>
        </is>
      </c>
      <c r="D4688" t="inlineStr">
        <is>
          <t>Pháp</t>
        </is>
      </c>
      <c r="E4688" t="inlineStr">
        <is>
          <t>Máy ảnh</t>
        </is>
      </c>
      <c r="F4688" t="n">
        <v>141.09</v>
      </c>
      <c r="G4688" t="n">
        <v>0</v>
      </c>
    </row>
    <row r="4689">
      <c r="A4689" t="n">
        <v>201709</v>
      </c>
      <c r="B4689" t="n">
        <v>15</v>
      </c>
      <c r="C4689" t="inlineStr">
        <is>
          <t>POS</t>
        </is>
      </c>
      <c r="D4689" t="inlineStr">
        <is>
          <t>Pháp</t>
        </is>
      </c>
      <c r="E4689" t="inlineStr">
        <is>
          <t>Điện thoại</t>
        </is>
      </c>
      <c r="F4689" t="n">
        <v>321.04</v>
      </c>
      <c r="G4689" t="n">
        <v>0</v>
      </c>
    </row>
    <row r="4690">
      <c r="A4690" t="n">
        <v>201709</v>
      </c>
      <c r="B4690" t="n">
        <v>15</v>
      </c>
      <c r="C4690" t="inlineStr">
        <is>
          <t>POS</t>
        </is>
      </c>
      <c r="D4690" t="inlineStr">
        <is>
          <t>Pháp</t>
        </is>
      </c>
      <c r="E4690" t="inlineStr">
        <is>
          <t>Gia dụng</t>
        </is>
      </c>
      <c r="F4690" t="n">
        <v>1599</v>
      </c>
      <c r="G4690" t="n">
        <v>0</v>
      </c>
    </row>
    <row r="4691">
      <c r="A4691" t="n">
        <v>201709</v>
      </c>
      <c r="B4691" t="n">
        <v>16</v>
      </c>
      <c r="C4691" t="inlineStr">
        <is>
          <t>POS</t>
        </is>
      </c>
      <c r="D4691" t="inlineStr">
        <is>
          <t>Pháp</t>
        </is>
      </c>
      <c r="E4691" t="inlineStr">
        <is>
          <t>Game &amp; Đồ chơi</t>
        </is>
      </c>
      <c r="F4691" t="n">
        <v>26.97</v>
      </c>
      <c r="G4691" t="n">
        <v>0</v>
      </c>
    </row>
    <row r="4692">
      <c r="A4692" t="n">
        <v>201709</v>
      </c>
      <c r="B4692" t="n">
        <v>17</v>
      </c>
      <c r="C4692" t="inlineStr">
        <is>
          <t>POS</t>
        </is>
      </c>
      <c r="D4692" t="inlineStr">
        <is>
          <t>Pháp</t>
        </is>
      </c>
      <c r="E4692" t="inlineStr">
        <is>
          <t>Điện thoại</t>
        </is>
      </c>
      <c r="F4692" t="n">
        <v>17.98</v>
      </c>
      <c r="G4692" t="n">
        <v>0</v>
      </c>
    </row>
    <row r="4693">
      <c r="A4693" t="n">
        <v>201709</v>
      </c>
      <c r="B4693" t="n">
        <v>17</v>
      </c>
      <c r="C4693" t="inlineStr">
        <is>
          <t>POS</t>
        </is>
      </c>
      <c r="D4693" t="inlineStr">
        <is>
          <t>Pháp</t>
        </is>
      </c>
      <c r="E4693" t="inlineStr">
        <is>
          <t>Máy tính</t>
        </is>
      </c>
      <c r="F4693" t="n">
        <v>1258.2</v>
      </c>
      <c r="G4693" t="n">
        <v>0</v>
      </c>
    </row>
    <row r="4694">
      <c r="A4694" t="n">
        <v>201709</v>
      </c>
      <c r="B4694" t="n">
        <v>17</v>
      </c>
      <c r="C4694" t="inlineStr">
        <is>
          <t>POS</t>
        </is>
      </c>
      <c r="D4694" t="inlineStr">
        <is>
          <t>Pháp</t>
        </is>
      </c>
      <c r="E4694" t="inlineStr">
        <is>
          <t>Nhạc, phim, sách nói</t>
        </is>
      </c>
      <c r="F4694" t="n">
        <v>8.99</v>
      </c>
      <c r="G4694" t="n">
        <v>0</v>
      </c>
    </row>
    <row r="4695">
      <c r="A4695" t="n">
        <v>201709</v>
      </c>
      <c r="B4695" t="n">
        <v>17</v>
      </c>
      <c r="C4695" t="inlineStr">
        <is>
          <t>POS</t>
        </is>
      </c>
      <c r="D4695" t="inlineStr">
        <is>
          <t>Pháp</t>
        </is>
      </c>
      <c r="E4695" t="inlineStr">
        <is>
          <t>TV &amp; Video</t>
        </is>
      </c>
      <c r="F4695" t="n">
        <v>392.4</v>
      </c>
      <c r="G4695" t="n">
        <v>0</v>
      </c>
    </row>
    <row r="4696">
      <c r="A4696" t="n">
        <v>201709</v>
      </c>
      <c r="B4696" t="n">
        <v>19</v>
      </c>
      <c r="C4696" t="inlineStr">
        <is>
          <t>POS</t>
        </is>
      </c>
      <c r="D4696" t="inlineStr">
        <is>
          <t>Đức</t>
        </is>
      </c>
      <c r="E4696" t="inlineStr">
        <is>
          <t>Điện thoại</t>
        </is>
      </c>
      <c r="F4696" t="n">
        <v>302</v>
      </c>
      <c r="G4696" t="n">
        <v>0</v>
      </c>
    </row>
    <row r="4697">
      <c r="A4697" t="n">
        <v>201709</v>
      </c>
      <c r="B4697" t="n">
        <v>19</v>
      </c>
      <c r="C4697" t="inlineStr">
        <is>
          <t>POS</t>
        </is>
      </c>
      <c r="D4697" t="inlineStr">
        <is>
          <t>Đức</t>
        </is>
      </c>
      <c r="E4697" t="inlineStr">
        <is>
          <t>Gia dụng</t>
        </is>
      </c>
      <c r="F4697" t="n">
        <v>257.5</v>
      </c>
      <c r="G4697" t="n">
        <v>0</v>
      </c>
    </row>
    <row r="4698">
      <c r="A4698" t="n">
        <v>201709</v>
      </c>
      <c r="B4698" t="n">
        <v>20</v>
      </c>
      <c r="C4698" t="inlineStr">
        <is>
          <t>POS</t>
        </is>
      </c>
      <c r="D4698" t="inlineStr">
        <is>
          <t>Đức</t>
        </is>
      </c>
      <c r="E4698" t="inlineStr">
        <is>
          <t>Âm thanh</t>
        </is>
      </c>
      <c r="F4698" t="n">
        <v>2748.84</v>
      </c>
      <c r="G4698" t="n">
        <v>0</v>
      </c>
    </row>
    <row r="4699">
      <c r="A4699" t="n">
        <v>201709</v>
      </c>
      <c r="B4699" t="n">
        <v>20</v>
      </c>
      <c r="C4699" t="inlineStr">
        <is>
          <t>POS</t>
        </is>
      </c>
      <c r="D4699" t="inlineStr">
        <is>
          <t>Đức</t>
        </is>
      </c>
      <c r="E4699" t="inlineStr">
        <is>
          <t>Điện thoại</t>
        </is>
      </c>
      <c r="F4699" t="n">
        <v>431.73</v>
      </c>
      <c r="G4699" t="n">
        <v>0</v>
      </c>
    </row>
    <row r="4700">
      <c r="A4700" t="n">
        <v>201709</v>
      </c>
      <c r="B4700" t="n">
        <v>20</v>
      </c>
      <c r="C4700" t="inlineStr">
        <is>
          <t>POS</t>
        </is>
      </c>
      <c r="D4700" t="inlineStr">
        <is>
          <t>Đức</t>
        </is>
      </c>
      <c r="E4700" t="inlineStr">
        <is>
          <t>Máy tính</t>
        </is>
      </c>
      <c r="F4700" t="n">
        <v>809.7</v>
      </c>
      <c r="G4700" t="n">
        <v>0</v>
      </c>
    </row>
    <row r="4701">
      <c r="A4701" t="n">
        <v>201709</v>
      </c>
      <c r="B4701" t="n">
        <v>20</v>
      </c>
      <c r="C4701" t="inlineStr">
        <is>
          <t>POS</t>
        </is>
      </c>
      <c r="D4701" t="inlineStr">
        <is>
          <t>Đức</t>
        </is>
      </c>
      <c r="E4701" t="inlineStr">
        <is>
          <t>Game &amp; Đồ chơi</t>
        </is>
      </c>
      <c r="F4701" t="n">
        <v>86</v>
      </c>
      <c r="G4701" t="n">
        <v>0</v>
      </c>
    </row>
    <row r="4702">
      <c r="A4702" t="n">
        <v>201709</v>
      </c>
      <c r="B4702" t="n">
        <v>20</v>
      </c>
      <c r="C4702" t="inlineStr">
        <is>
          <t>POS</t>
        </is>
      </c>
      <c r="D4702" t="inlineStr">
        <is>
          <t>Đức</t>
        </is>
      </c>
      <c r="E4702" t="inlineStr">
        <is>
          <t>Gia dụng</t>
        </is>
      </c>
      <c r="F4702" t="n">
        <v>3194.4</v>
      </c>
      <c r="G4702" t="n">
        <v>0</v>
      </c>
    </row>
    <row r="4703">
      <c r="A4703" t="n">
        <v>201709</v>
      </c>
      <c r="B4703" t="n">
        <v>20</v>
      </c>
      <c r="C4703" t="inlineStr">
        <is>
          <t>POS</t>
        </is>
      </c>
      <c r="D4703" t="inlineStr">
        <is>
          <t>Đức</t>
        </is>
      </c>
      <c r="E4703" t="inlineStr">
        <is>
          <t>Nhạc, phim, sách nói</t>
        </is>
      </c>
      <c r="F4703" t="n">
        <v>169.85</v>
      </c>
      <c r="G4703" t="n">
        <v>0</v>
      </c>
    </row>
    <row r="4704">
      <c r="A4704" t="n">
        <v>201709</v>
      </c>
      <c r="B4704" t="n">
        <v>20</v>
      </c>
      <c r="C4704" t="inlineStr">
        <is>
          <t>POS</t>
        </is>
      </c>
      <c r="D4704" t="inlineStr">
        <is>
          <t>Đức</t>
        </is>
      </c>
      <c r="E4704" t="inlineStr">
        <is>
          <t>TV &amp; Video</t>
        </is>
      </c>
      <c r="F4704" t="n">
        <v>7109.82</v>
      </c>
      <c r="G4704" t="n">
        <v>0</v>
      </c>
    </row>
    <row r="4705">
      <c r="A4705" t="n">
        <v>201709</v>
      </c>
      <c r="B4705" t="n">
        <v>22</v>
      </c>
      <c r="C4705" t="inlineStr">
        <is>
          <t>POS</t>
        </is>
      </c>
      <c r="D4705" t="inlineStr">
        <is>
          <t>Đức</t>
        </is>
      </c>
      <c r="E4705" t="inlineStr">
        <is>
          <t>Máy ảnh</t>
        </is>
      </c>
      <c r="F4705" t="n">
        <v>1308.6</v>
      </c>
      <c r="G4705" t="n">
        <v>0</v>
      </c>
    </row>
    <row r="4706">
      <c r="A4706" t="n">
        <v>201709</v>
      </c>
      <c r="B4706" t="n">
        <v>22</v>
      </c>
      <c r="C4706" t="inlineStr">
        <is>
          <t>POS</t>
        </is>
      </c>
      <c r="D4706" t="inlineStr">
        <is>
          <t>Đức</t>
        </is>
      </c>
      <c r="E4706" t="inlineStr">
        <is>
          <t>Điện thoại</t>
        </is>
      </c>
      <c r="F4706" t="n">
        <v>288</v>
      </c>
      <c r="G4706" t="n">
        <v>288</v>
      </c>
    </row>
    <row r="4707">
      <c r="A4707" t="n">
        <v>201709</v>
      </c>
      <c r="B4707" t="n">
        <v>22</v>
      </c>
      <c r="C4707" t="inlineStr">
        <is>
          <t>POS</t>
        </is>
      </c>
      <c r="D4707" t="inlineStr">
        <is>
          <t>Đức</t>
        </is>
      </c>
      <c r="E4707" t="inlineStr">
        <is>
          <t>Máy tính</t>
        </is>
      </c>
      <c r="F4707" t="n">
        <v>1332.82</v>
      </c>
      <c r="G4707" t="n">
        <v>0</v>
      </c>
    </row>
    <row r="4708">
      <c r="A4708" t="n">
        <v>201709</v>
      </c>
      <c r="B4708" t="n">
        <v>22</v>
      </c>
      <c r="C4708" t="inlineStr">
        <is>
          <t>POS</t>
        </is>
      </c>
      <c r="D4708" t="inlineStr">
        <is>
          <t>Đức</t>
        </is>
      </c>
      <c r="E4708" t="inlineStr">
        <is>
          <t>Gia dụng</t>
        </is>
      </c>
      <c r="F4708" t="n">
        <v>894</v>
      </c>
      <c r="G4708" t="n">
        <v>0</v>
      </c>
    </row>
    <row r="4709">
      <c r="A4709" t="n">
        <v>201709</v>
      </c>
      <c r="B4709" t="n">
        <v>22</v>
      </c>
      <c r="C4709" t="inlineStr">
        <is>
          <t>POS</t>
        </is>
      </c>
      <c r="D4709" t="inlineStr">
        <is>
          <t>Đức</t>
        </is>
      </c>
      <c r="E4709" t="inlineStr">
        <is>
          <t>Nhạc, phim, sách nói</t>
        </is>
      </c>
      <c r="F4709" t="n">
        <v>0</v>
      </c>
      <c r="G4709" t="n">
        <v>16.19</v>
      </c>
    </row>
    <row r="4710">
      <c r="A4710" t="n">
        <v>201709</v>
      </c>
      <c r="B4710" t="n">
        <v>23</v>
      </c>
      <c r="C4710" t="inlineStr">
        <is>
          <t>POS</t>
        </is>
      </c>
      <c r="D4710" t="inlineStr">
        <is>
          <t>Đức</t>
        </is>
      </c>
      <c r="E4710" t="inlineStr">
        <is>
          <t>Âm thanh</t>
        </is>
      </c>
      <c r="F4710" t="n">
        <v>845.3200000000001</v>
      </c>
      <c r="G4710" t="n">
        <v>0</v>
      </c>
    </row>
    <row r="4711">
      <c r="A4711" t="n">
        <v>201709</v>
      </c>
      <c r="B4711" t="n">
        <v>23</v>
      </c>
      <c r="C4711" t="inlineStr">
        <is>
          <t>POS</t>
        </is>
      </c>
      <c r="D4711" t="inlineStr">
        <is>
          <t>Đức</t>
        </is>
      </c>
      <c r="E4711" t="inlineStr">
        <is>
          <t>Máy ảnh</t>
        </is>
      </c>
      <c r="F4711" t="n">
        <v>1795.5</v>
      </c>
      <c r="G4711" t="n">
        <v>0</v>
      </c>
    </row>
    <row r="4712">
      <c r="A4712" t="n">
        <v>201709</v>
      </c>
      <c r="B4712" t="n">
        <v>23</v>
      </c>
      <c r="C4712" t="inlineStr">
        <is>
          <t>POS</t>
        </is>
      </c>
      <c r="D4712" t="inlineStr">
        <is>
          <t>Đức</t>
        </is>
      </c>
      <c r="E4712" t="inlineStr">
        <is>
          <t>Điện thoại</t>
        </is>
      </c>
      <c r="F4712" t="n">
        <v>840</v>
      </c>
      <c r="G4712" t="n">
        <v>0</v>
      </c>
    </row>
    <row r="4713">
      <c r="A4713" t="n">
        <v>201709</v>
      </c>
      <c r="B4713" t="n">
        <v>23</v>
      </c>
      <c r="C4713" t="inlineStr">
        <is>
          <t>POS</t>
        </is>
      </c>
      <c r="D4713" t="inlineStr">
        <is>
          <t>Đức</t>
        </is>
      </c>
      <c r="E4713" t="inlineStr">
        <is>
          <t>Máy tính</t>
        </is>
      </c>
      <c r="F4713" t="n">
        <v>1699.66</v>
      </c>
      <c r="G4713" t="n">
        <v>0</v>
      </c>
    </row>
    <row r="4714">
      <c r="A4714" t="n">
        <v>201709</v>
      </c>
      <c r="B4714" t="n">
        <v>23</v>
      </c>
      <c r="C4714" t="inlineStr">
        <is>
          <t>POS</t>
        </is>
      </c>
      <c r="D4714" t="inlineStr">
        <is>
          <t>Đức</t>
        </is>
      </c>
      <c r="E4714" t="inlineStr">
        <is>
          <t>TV &amp; Video</t>
        </is>
      </c>
      <c r="F4714" t="n">
        <v>989.99</v>
      </c>
      <c r="G4714" t="n">
        <v>0</v>
      </c>
    </row>
    <row r="4715">
      <c r="A4715" t="n">
        <v>201709</v>
      </c>
      <c r="B4715" t="n">
        <v>24</v>
      </c>
      <c r="C4715" t="inlineStr">
        <is>
          <t>POS</t>
        </is>
      </c>
      <c r="D4715" t="inlineStr">
        <is>
          <t>Đức</t>
        </is>
      </c>
      <c r="E4715" t="inlineStr">
        <is>
          <t>Âm thanh</t>
        </is>
      </c>
      <c r="F4715" t="n">
        <v>1382</v>
      </c>
      <c r="G4715" t="n">
        <v>0</v>
      </c>
    </row>
    <row r="4716">
      <c r="A4716" t="n">
        <v>201709</v>
      </c>
      <c r="B4716" t="n">
        <v>24</v>
      </c>
      <c r="C4716" t="inlineStr">
        <is>
          <t>POS</t>
        </is>
      </c>
      <c r="D4716" t="inlineStr">
        <is>
          <t>Đức</t>
        </is>
      </c>
      <c r="E4716" t="inlineStr">
        <is>
          <t>Máy ảnh</t>
        </is>
      </c>
      <c r="F4716" t="n">
        <v>891</v>
      </c>
      <c r="G4716" t="n">
        <v>0</v>
      </c>
    </row>
    <row r="4717">
      <c r="A4717" t="n">
        <v>201709</v>
      </c>
      <c r="B4717" t="n">
        <v>24</v>
      </c>
      <c r="C4717" t="inlineStr">
        <is>
          <t>POS</t>
        </is>
      </c>
      <c r="D4717" t="inlineStr">
        <is>
          <t>Đức</t>
        </is>
      </c>
      <c r="E4717" t="inlineStr">
        <is>
          <t>Máy tính</t>
        </is>
      </c>
      <c r="F4717" t="n">
        <v>4444.57</v>
      </c>
      <c r="G4717" t="n">
        <v>0</v>
      </c>
    </row>
    <row r="4718">
      <c r="A4718" t="n">
        <v>201709</v>
      </c>
      <c r="B4718" t="n">
        <v>24</v>
      </c>
      <c r="C4718" t="inlineStr">
        <is>
          <t>POS</t>
        </is>
      </c>
      <c r="D4718" t="inlineStr">
        <is>
          <t>Đức</t>
        </is>
      </c>
      <c r="E4718" t="inlineStr">
        <is>
          <t>Game &amp; Đồ chơi</t>
        </is>
      </c>
      <c r="F4718" t="n">
        <v>561.04</v>
      </c>
      <c r="G4718" t="n">
        <v>0</v>
      </c>
    </row>
    <row r="4719">
      <c r="A4719" t="n">
        <v>201709</v>
      </c>
      <c r="B4719" t="n">
        <v>24</v>
      </c>
      <c r="C4719" t="inlineStr">
        <is>
          <t>POS</t>
        </is>
      </c>
      <c r="D4719" t="inlineStr">
        <is>
          <t>Đức</t>
        </is>
      </c>
      <c r="E4719" t="inlineStr">
        <is>
          <t>Gia dụng</t>
        </is>
      </c>
      <c r="F4719" t="n">
        <v>8261.91</v>
      </c>
      <c r="G4719" t="n">
        <v>0</v>
      </c>
    </row>
    <row r="4720">
      <c r="A4720" t="n">
        <v>201709</v>
      </c>
      <c r="B4720" t="n">
        <v>24</v>
      </c>
      <c r="C4720" t="inlineStr">
        <is>
          <t>POS</t>
        </is>
      </c>
      <c r="D4720" t="inlineStr">
        <is>
          <t>Đức</t>
        </is>
      </c>
      <c r="E4720" t="inlineStr">
        <is>
          <t>Nhạc, phim, sách nói</t>
        </is>
      </c>
      <c r="F4720" t="n">
        <v>982.8</v>
      </c>
      <c r="G4720" t="n">
        <v>0</v>
      </c>
    </row>
    <row r="4721">
      <c r="A4721" t="n">
        <v>201709</v>
      </c>
      <c r="B4721" t="n">
        <v>24</v>
      </c>
      <c r="C4721" t="inlineStr">
        <is>
          <t>POS</t>
        </is>
      </c>
      <c r="D4721" t="inlineStr">
        <is>
          <t>Đức</t>
        </is>
      </c>
      <c r="E4721" t="inlineStr">
        <is>
          <t>TV &amp; Video</t>
        </is>
      </c>
      <c r="F4721" t="n">
        <v>398</v>
      </c>
      <c r="G4721" t="n">
        <v>0</v>
      </c>
    </row>
    <row r="4722">
      <c r="A4722" t="n">
        <v>201709</v>
      </c>
      <c r="B4722" t="n">
        <v>27</v>
      </c>
      <c r="C4722" t="inlineStr">
        <is>
          <t>POS</t>
        </is>
      </c>
      <c r="D4722" t="inlineStr">
        <is>
          <t>Đức</t>
        </is>
      </c>
      <c r="E4722" t="inlineStr">
        <is>
          <t>Âm thanh</t>
        </is>
      </c>
      <c r="F4722" t="n">
        <v>1970.49</v>
      </c>
      <c r="G4722" t="n">
        <v>0</v>
      </c>
    </row>
    <row r="4723">
      <c r="A4723" t="n">
        <v>201709</v>
      </c>
      <c r="B4723" t="n">
        <v>27</v>
      </c>
      <c r="C4723" t="inlineStr">
        <is>
          <t>POS</t>
        </is>
      </c>
      <c r="D4723" t="inlineStr">
        <is>
          <t>Đức</t>
        </is>
      </c>
      <c r="E4723" t="inlineStr">
        <is>
          <t>Máy ảnh</t>
        </is>
      </c>
      <c r="F4723" t="n">
        <v>268</v>
      </c>
      <c r="G4723" t="n">
        <v>0</v>
      </c>
    </row>
    <row r="4724">
      <c r="A4724" t="n">
        <v>201709</v>
      </c>
      <c r="B4724" t="n">
        <v>27</v>
      </c>
      <c r="C4724" t="inlineStr">
        <is>
          <t>POS</t>
        </is>
      </c>
      <c r="D4724" t="inlineStr">
        <is>
          <t>Đức</t>
        </is>
      </c>
      <c r="E4724" t="inlineStr">
        <is>
          <t>Điện thoại</t>
        </is>
      </c>
      <c r="F4724" t="n">
        <v>208</v>
      </c>
      <c r="G4724" t="n">
        <v>0</v>
      </c>
    </row>
    <row r="4725">
      <c r="A4725" t="n">
        <v>201709</v>
      </c>
      <c r="B4725" t="n">
        <v>27</v>
      </c>
      <c r="C4725" t="inlineStr">
        <is>
          <t>POS</t>
        </is>
      </c>
      <c r="D4725" t="inlineStr">
        <is>
          <t>Đức</t>
        </is>
      </c>
      <c r="E4725" t="inlineStr">
        <is>
          <t>Máy tính</t>
        </is>
      </c>
      <c r="F4725" t="n">
        <v>2234.19</v>
      </c>
      <c r="G4725" t="n">
        <v>0</v>
      </c>
    </row>
    <row r="4726">
      <c r="A4726" t="n">
        <v>201709</v>
      </c>
      <c r="B4726" t="n">
        <v>27</v>
      </c>
      <c r="C4726" t="inlineStr">
        <is>
          <t>POS</t>
        </is>
      </c>
      <c r="D4726" t="inlineStr">
        <is>
          <t>Đức</t>
        </is>
      </c>
      <c r="E4726" t="inlineStr">
        <is>
          <t>Gia dụng</t>
        </is>
      </c>
      <c r="F4726" t="n">
        <v>9787.15</v>
      </c>
      <c r="G4726" t="n">
        <v>0</v>
      </c>
    </row>
    <row r="4727">
      <c r="A4727" t="n">
        <v>201709</v>
      </c>
      <c r="B4727" t="n">
        <v>27</v>
      </c>
      <c r="C4727" t="inlineStr">
        <is>
          <t>POS</t>
        </is>
      </c>
      <c r="D4727" t="inlineStr">
        <is>
          <t>Đức</t>
        </is>
      </c>
      <c r="E4727" t="inlineStr">
        <is>
          <t>Nhạc, phim, sách nói</t>
        </is>
      </c>
      <c r="F4727" t="n">
        <v>158.35</v>
      </c>
      <c r="G4727" t="n">
        <v>0</v>
      </c>
    </row>
    <row r="4728">
      <c r="A4728" t="n">
        <v>201709</v>
      </c>
      <c r="B4728" t="n">
        <v>27</v>
      </c>
      <c r="C4728" t="inlineStr">
        <is>
          <t>POS</t>
        </is>
      </c>
      <c r="D4728" t="inlineStr">
        <is>
          <t>Đức</t>
        </is>
      </c>
      <c r="E4728" t="inlineStr">
        <is>
          <t>TV &amp; Video</t>
        </is>
      </c>
      <c r="F4728" t="n">
        <v>258.12</v>
      </c>
      <c r="G4728" t="n">
        <v>0</v>
      </c>
    </row>
    <row r="4729">
      <c r="A4729" t="n">
        <v>201709</v>
      </c>
      <c r="B4729" t="n">
        <v>29</v>
      </c>
      <c r="C4729" t="inlineStr">
        <is>
          <t>POS</t>
        </is>
      </c>
      <c r="D4729" t="inlineStr">
        <is>
          <t>Ý</t>
        </is>
      </c>
      <c r="E4729" t="inlineStr">
        <is>
          <t>Âm thanh</t>
        </is>
      </c>
      <c r="F4729" t="n">
        <v>1288.99</v>
      </c>
      <c r="G4729" t="n">
        <v>0</v>
      </c>
    </row>
    <row r="4730">
      <c r="A4730" t="n">
        <v>201709</v>
      </c>
      <c r="B4730" t="n">
        <v>29</v>
      </c>
      <c r="C4730" t="inlineStr">
        <is>
          <t>POS</t>
        </is>
      </c>
      <c r="D4730" t="inlineStr">
        <is>
          <t>Ý</t>
        </is>
      </c>
      <c r="E4730" t="inlineStr">
        <is>
          <t>Máy ảnh</t>
        </is>
      </c>
      <c r="F4730" t="n">
        <v>580.5</v>
      </c>
      <c r="G4730" t="n">
        <v>0</v>
      </c>
    </row>
    <row r="4731">
      <c r="A4731" t="n">
        <v>201709</v>
      </c>
      <c r="B4731" t="n">
        <v>29</v>
      </c>
      <c r="C4731" t="inlineStr">
        <is>
          <t>POS</t>
        </is>
      </c>
      <c r="D4731" t="inlineStr">
        <is>
          <t>Ý</t>
        </is>
      </c>
      <c r="E4731" t="inlineStr">
        <is>
          <t>Điện thoại</t>
        </is>
      </c>
      <c r="F4731" t="n">
        <v>1318.5</v>
      </c>
      <c r="G4731" t="n">
        <v>0</v>
      </c>
    </row>
    <row r="4732">
      <c r="A4732" t="n">
        <v>201709</v>
      </c>
      <c r="B4732" t="n">
        <v>29</v>
      </c>
      <c r="C4732" t="inlineStr">
        <is>
          <t>POS</t>
        </is>
      </c>
      <c r="D4732" t="inlineStr">
        <is>
          <t>Ý</t>
        </is>
      </c>
      <c r="E4732" t="inlineStr">
        <is>
          <t>Máy tính</t>
        </is>
      </c>
      <c r="F4732" t="n">
        <v>689.7</v>
      </c>
      <c r="G4732" t="n">
        <v>3897</v>
      </c>
    </row>
    <row r="4733">
      <c r="A4733" t="n">
        <v>201709</v>
      </c>
      <c r="B4733" t="n">
        <v>29</v>
      </c>
      <c r="C4733" t="inlineStr">
        <is>
          <t>POS</t>
        </is>
      </c>
      <c r="D4733" t="inlineStr">
        <is>
          <t>Ý</t>
        </is>
      </c>
      <c r="E4733" t="inlineStr">
        <is>
          <t>Game &amp; Đồ chơi</t>
        </is>
      </c>
      <c r="F4733" t="n">
        <v>1967.41</v>
      </c>
      <c r="G4733" t="n">
        <v>0</v>
      </c>
    </row>
    <row r="4734">
      <c r="A4734" t="n">
        <v>201709</v>
      </c>
      <c r="B4734" t="n">
        <v>29</v>
      </c>
      <c r="C4734" t="inlineStr">
        <is>
          <t>POS</t>
        </is>
      </c>
      <c r="D4734" t="inlineStr">
        <is>
          <t>Ý</t>
        </is>
      </c>
      <c r="E4734" t="inlineStr">
        <is>
          <t>Nhạc, phim, sách nói</t>
        </is>
      </c>
      <c r="F4734" t="n">
        <v>17.98</v>
      </c>
      <c r="G4734" t="n">
        <v>0</v>
      </c>
    </row>
    <row r="4735">
      <c r="A4735" t="n">
        <v>201709</v>
      </c>
      <c r="B4735" t="n">
        <v>29</v>
      </c>
      <c r="C4735" t="inlineStr">
        <is>
          <t>POS</t>
        </is>
      </c>
      <c r="D4735" t="inlineStr">
        <is>
          <t>Ý</t>
        </is>
      </c>
      <c r="E4735" t="inlineStr">
        <is>
          <t>TV &amp; Video</t>
        </is>
      </c>
      <c r="F4735" t="n">
        <v>1024.2</v>
      </c>
      <c r="G4735" t="n">
        <v>0</v>
      </c>
    </row>
    <row r="4736">
      <c r="A4736" t="n">
        <v>201709</v>
      </c>
      <c r="B4736" t="n">
        <v>30</v>
      </c>
      <c r="C4736" t="inlineStr">
        <is>
          <t>POS</t>
        </is>
      </c>
      <c r="D4736" t="inlineStr">
        <is>
          <t>Ý</t>
        </is>
      </c>
      <c r="E4736" t="inlineStr">
        <is>
          <t>Âm thanh</t>
        </is>
      </c>
      <c r="F4736" t="n">
        <v>474.07</v>
      </c>
      <c r="G4736" t="n">
        <v>0</v>
      </c>
    </row>
    <row r="4737">
      <c r="A4737" t="n">
        <v>201709</v>
      </c>
      <c r="B4737" t="n">
        <v>30</v>
      </c>
      <c r="C4737" t="inlineStr">
        <is>
          <t>POS</t>
        </is>
      </c>
      <c r="D4737" t="inlineStr">
        <is>
          <t>Ý</t>
        </is>
      </c>
      <c r="E4737" t="inlineStr">
        <is>
          <t>Điện thoại</t>
        </is>
      </c>
      <c r="F4737" t="n">
        <v>1887</v>
      </c>
      <c r="G4737" t="n">
        <v>0</v>
      </c>
    </row>
    <row r="4738">
      <c r="A4738" t="n">
        <v>201709</v>
      </c>
      <c r="B4738" t="n">
        <v>30</v>
      </c>
      <c r="C4738" t="inlineStr">
        <is>
          <t>POS</t>
        </is>
      </c>
      <c r="D4738" t="inlineStr">
        <is>
          <t>Ý</t>
        </is>
      </c>
      <c r="E4738" t="inlineStr">
        <is>
          <t>Máy tính</t>
        </is>
      </c>
      <c r="F4738" t="n">
        <v>6415.3</v>
      </c>
      <c r="G4738" t="n">
        <v>449.91</v>
      </c>
    </row>
    <row r="4739">
      <c r="A4739" t="n">
        <v>201709</v>
      </c>
      <c r="B4739" t="n">
        <v>30</v>
      </c>
      <c r="C4739" t="inlineStr">
        <is>
          <t>POS</t>
        </is>
      </c>
      <c r="D4739" t="inlineStr">
        <is>
          <t>Ý</t>
        </is>
      </c>
      <c r="E4739" t="inlineStr">
        <is>
          <t>Game &amp; Đồ chơi</t>
        </is>
      </c>
      <c r="F4739" t="n">
        <v>273.86</v>
      </c>
      <c r="G4739" t="n">
        <v>0</v>
      </c>
    </row>
    <row r="4740">
      <c r="A4740" t="n">
        <v>201709</v>
      </c>
      <c r="B4740" t="n">
        <v>30</v>
      </c>
      <c r="C4740" t="inlineStr">
        <is>
          <t>POS</t>
        </is>
      </c>
      <c r="D4740" t="inlineStr">
        <is>
          <t>Ý</t>
        </is>
      </c>
      <c r="E4740" t="inlineStr">
        <is>
          <t>Gia dụng</t>
        </is>
      </c>
      <c r="F4740" t="n">
        <v>4521.35</v>
      </c>
      <c r="G4740" t="n">
        <v>0</v>
      </c>
    </row>
    <row r="4741">
      <c r="A4741" t="n">
        <v>201709</v>
      </c>
      <c r="B4741" t="n">
        <v>30</v>
      </c>
      <c r="C4741" t="inlineStr">
        <is>
          <t>POS</t>
        </is>
      </c>
      <c r="D4741" t="inlineStr">
        <is>
          <t>Ý</t>
        </is>
      </c>
      <c r="E4741" t="inlineStr">
        <is>
          <t>Nhạc, phim, sách nói</t>
        </is>
      </c>
      <c r="F4741" t="n">
        <v>1493.89</v>
      </c>
      <c r="G4741" t="n">
        <v>0</v>
      </c>
    </row>
    <row r="4742">
      <c r="A4742" t="n">
        <v>201709</v>
      </c>
      <c r="B4742" t="n">
        <v>30</v>
      </c>
      <c r="C4742" t="inlineStr">
        <is>
          <t>POS</t>
        </is>
      </c>
      <c r="D4742" t="inlineStr">
        <is>
          <t>Ý</t>
        </is>
      </c>
      <c r="E4742" t="inlineStr">
        <is>
          <t>TV &amp; Video</t>
        </is>
      </c>
      <c r="F4742" t="n">
        <v>107.99</v>
      </c>
      <c r="G4742" t="n">
        <v>0</v>
      </c>
    </row>
    <row r="4743">
      <c r="A4743" t="n">
        <v>201709</v>
      </c>
      <c r="B4743" t="n">
        <v>32</v>
      </c>
      <c r="C4743" t="inlineStr">
        <is>
          <t>POS</t>
        </is>
      </c>
      <c r="D4743" t="inlineStr">
        <is>
          <t>Hà Lan</t>
        </is>
      </c>
      <c r="E4743" t="inlineStr">
        <is>
          <t>Điện thoại</t>
        </is>
      </c>
      <c r="F4743" t="n">
        <v>3598</v>
      </c>
      <c r="G4743" t="n">
        <v>0</v>
      </c>
    </row>
    <row r="4744">
      <c r="A4744" t="n">
        <v>201709</v>
      </c>
      <c r="B4744" t="n">
        <v>32</v>
      </c>
      <c r="C4744" t="inlineStr">
        <is>
          <t>POS</t>
        </is>
      </c>
      <c r="D4744" t="inlineStr">
        <is>
          <t>Hà Lan</t>
        </is>
      </c>
      <c r="E4744" t="inlineStr">
        <is>
          <t>Máy tính</t>
        </is>
      </c>
      <c r="F4744" t="n">
        <v>1499.7</v>
      </c>
      <c r="G4744" t="n">
        <v>0</v>
      </c>
    </row>
    <row r="4745">
      <c r="A4745" t="n">
        <v>201709</v>
      </c>
      <c r="B4745" t="n">
        <v>32</v>
      </c>
      <c r="C4745" t="inlineStr">
        <is>
          <t>POS</t>
        </is>
      </c>
      <c r="D4745" t="inlineStr">
        <is>
          <t>Hà Lan</t>
        </is>
      </c>
      <c r="E4745" t="inlineStr">
        <is>
          <t>Game &amp; Đồ chơi</t>
        </is>
      </c>
      <c r="F4745" t="n">
        <v>561.04</v>
      </c>
      <c r="G4745" t="n">
        <v>0</v>
      </c>
    </row>
    <row r="4746">
      <c r="A4746" t="n">
        <v>201709</v>
      </c>
      <c r="B4746" t="n">
        <v>32</v>
      </c>
      <c r="C4746" t="inlineStr">
        <is>
          <t>POS</t>
        </is>
      </c>
      <c r="D4746" t="inlineStr">
        <is>
          <t>Hà Lan</t>
        </is>
      </c>
      <c r="E4746" t="inlineStr">
        <is>
          <t>Gia dụng</t>
        </is>
      </c>
      <c r="F4746" t="n">
        <v>399.98</v>
      </c>
      <c r="G4746" t="n">
        <v>0</v>
      </c>
    </row>
    <row r="4747">
      <c r="A4747" t="n">
        <v>201709</v>
      </c>
      <c r="B4747" t="n">
        <v>33</v>
      </c>
      <c r="C4747" t="inlineStr">
        <is>
          <t>POS</t>
        </is>
      </c>
      <c r="D4747" t="inlineStr">
        <is>
          <t>Hà Lan</t>
        </is>
      </c>
      <c r="E4747" t="inlineStr">
        <is>
          <t>Điện thoại</t>
        </is>
      </c>
      <c r="F4747" t="n">
        <v>870</v>
      </c>
      <c r="G4747" t="n">
        <v>0</v>
      </c>
    </row>
    <row r="4748">
      <c r="A4748" t="n">
        <v>201709</v>
      </c>
      <c r="B4748" t="n">
        <v>33</v>
      </c>
      <c r="C4748" t="inlineStr">
        <is>
          <t>POS</t>
        </is>
      </c>
      <c r="D4748" t="inlineStr">
        <is>
          <t>Hà Lan</t>
        </is>
      </c>
      <c r="E4748" t="inlineStr">
        <is>
          <t>Máy tính</t>
        </is>
      </c>
      <c r="F4748" t="n">
        <v>6908</v>
      </c>
      <c r="G4748" t="n">
        <v>0</v>
      </c>
    </row>
    <row r="4749">
      <c r="A4749" t="n">
        <v>201709</v>
      </c>
      <c r="B4749" t="n">
        <v>34</v>
      </c>
      <c r="C4749" t="inlineStr">
        <is>
          <t>POS</t>
        </is>
      </c>
      <c r="D4749" t="inlineStr">
        <is>
          <t>Hà Lan</t>
        </is>
      </c>
      <c r="E4749" t="inlineStr">
        <is>
          <t>Âm thanh</t>
        </is>
      </c>
      <c r="F4749" t="n">
        <v>468</v>
      </c>
      <c r="G4749" t="n">
        <v>0</v>
      </c>
    </row>
    <row r="4750">
      <c r="A4750" t="n">
        <v>201709</v>
      </c>
      <c r="B4750" t="n">
        <v>34</v>
      </c>
      <c r="C4750" t="inlineStr">
        <is>
          <t>POS</t>
        </is>
      </c>
      <c r="D4750" t="inlineStr">
        <is>
          <t>Hà Lan</t>
        </is>
      </c>
      <c r="E4750" t="inlineStr">
        <is>
          <t>Game &amp; Đồ chơi</t>
        </is>
      </c>
      <c r="F4750" t="n">
        <v>399.21</v>
      </c>
      <c r="G4750" t="n">
        <v>0</v>
      </c>
    </row>
    <row r="4751">
      <c r="A4751" t="n">
        <v>201709</v>
      </c>
      <c r="B4751" t="n">
        <v>36</v>
      </c>
      <c r="C4751" t="inlineStr">
        <is>
          <t>POS</t>
        </is>
      </c>
      <c r="D4751" t="inlineStr">
        <is>
          <t>Anh</t>
        </is>
      </c>
      <c r="E4751" t="inlineStr">
        <is>
          <t>Âm thanh</t>
        </is>
      </c>
      <c r="F4751" t="n">
        <v>488.7</v>
      </c>
      <c r="G4751" t="n">
        <v>0</v>
      </c>
    </row>
    <row r="4752">
      <c r="A4752" t="n">
        <v>201709</v>
      </c>
      <c r="B4752" t="n">
        <v>36</v>
      </c>
      <c r="C4752" t="inlineStr">
        <is>
          <t>POS</t>
        </is>
      </c>
      <c r="D4752" t="inlineStr">
        <is>
          <t>Anh</t>
        </is>
      </c>
      <c r="E4752" t="inlineStr">
        <is>
          <t>Máy ảnh</t>
        </is>
      </c>
      <c r="F4752" t="n">
        <v>2530.89</v>
      </c>
      <c r="G4752" t="n">
        <v>0</v>
      </c>
    </row>
    <row r="4753">
      <c r="A4753" t="n">
        <v>201709</v>
      </c>
      <c r="B4753" t="n">
        <v>36</v>
      </c>
      <c r="C4753" t="inlineStr">
        <is>
          <t>POS</t>
        </is>
      </c>
      <c r="D4753" t="inlineStr">
        <is>
          <t>Anh</t>
        </is>
      </c>
      <c r="E4753" t="inlineStr">
        <is>
          <t>Điện thoại</t>
        </is>
      </c>
      <c r="F4753" t="n">
        <v>2455.08</v>
      </c>
      <c r="G4753" t="n">
        <v>89.98</v>
      </c>
    </row>
    <row r="4754">
      <c r="A4754" t="n">
        <v>201709</v>
      </c>
      <c r="B4754" t="n">
        <v>36</v>
      </c>
      <c r="C4754" t="inlineStr">
        <is>
          <t>POS</t>
        </is>
      </c>
      <c r="D4754" t="inlineStr">
        <is>
          <t>Anh</t>
        </is>
      </c>
      <c r="E4754" t="inlineStr">
        <is>
          <t>Máy tính</t>
        </is>
      </c>
      <c r="F4754" t="n">
        <v>5471.8</v>
      </c>
      <c r="G4754" t="n">
        <v>0</v>
      </c>
    </row>
    <row r="4755">
      <c r="A4755" t="n">
        <v>201709</v>
      </c>
      <c r="B4755" t="n">
        <v>36</v>
      </c>
      <c r="C4755" t="inlineStr">
        <is>
          <t>POS</t>
        </is>
      </c>
      <c r="D4755" t="inlineStr">
        <is>
          <t>Anh</t>
        </is>
      </c>
      <c r="E4755" t="inlineStr">
        <is>
          <t>Game &amp; Đồ chơi</t>
        </is>
      </c>
      <c r="F4755" t="n">
        <v>631.17</v>
      </c>
      <c r="G4755" t="n">
        <v>0</v>
      </c>
    </row>
    <row r="4756">
      <c r="A4756" t="n">
        <v>201709</v>
      </c>
      <c r="B4756" t="n">
        <v>36</v>
      </c>
      <c r="C4756" t="inlineStr">
        <is>
          <t>POS</t>
        </is>
      </c>
      <c r="D4756" t="inlineStr">
        <is>
          <t>Anh</t>
        </is>
      </c>
      <c r="E4756" t="inlineStr">
        <is>
          <t>Gia dụng</t>
        </is>
      </c>
      <c r="F4756" t="n">
        <v>4208.97</v>
      </c>
      <c r="G4756" t="n">
        <v>0</v>
      </c>
    </row>
    <row r="4757">
      <c r="A4757" t="n">
        <v>201709</v>
      </c>
      <c r="B4757" t="n">
        <v>36</v>
      </c>
      <c r="C4757" t="inlineStr">
        <is>
          <t>POS</t>
        </is>
      </c>
      <c r="D4757" t="inlineStr">
        <is>
          <t>Anh</t>
        </is>
      </c>
      <c r="E4757" t="inlineStr">
        <is>
          <t>Nhạc, phim, sách nói</t>
        </is>
      </c>
      <c r="F4757" t="n">
        <v>217.08</v>
      </c>
      <c r="G4757" t="n">
        <v>0</v>
      </c>
    </row>
    <row r="4758">
      <c r="A4758" t="n">
        <v>201709</v>
      </c>
      <c r="B4758" t="n">
        <v>36</v>
      </c>
      <c r="C4758" t="inlineStr">
        <is>
          <t>POS</t>
        </is>
      </c>
      <c r="D4758" t="inlineStr">
        <is>
          <t>Anh</t>
        </is>
      </c>
      <c r="E4758" t="inlineStr">
        <is>
          <t>TV &amp; Video</t>
        </is>
      </c>
      <c r="F4758" t="n">
        <v>129.06</v>
      </c>
      <c r="G4758" t="n">
        <v>0</v>
      </c>
    </row>
    <row r="4759">
      <c r="A4759" t="n">
        <v>201709</v>
      </c>
      <c r="B4759" t="n">
        <v>37</v>
      </c>
      <c r="C4759" t="inlineStr">
        <is>
          <t>POS</t>
        </is>
      </c>
      <c r="D4759" t="inlineStr">
        <is>
          <t>Anh</t>
        </is>
      </c>
      <c r="E4759" t="inlineStr">
        <is>
          <t>Máy tính</t>
        </is>
      </c>
      <c r="F4759" t="n">
        <v>3248.57</v>
      </c>
      <c r="G4759" t="n">
        <v>0</v>
      </c>
    </row>
    <row r="4760">
      <c r="A4760" t="n">
        <v>201709</v>
      </c>
      <c r="B4760" t="n">
        <v>37</v>
      </c>
      <c r="C4760" t="inlineStr">
        <is>
          <t>POS</t>
        </is>
      </c>
      <c r="D4760" t="inlineStr">
        <is>
          <t>Anh</t>
        </is>
      </c>
      <c r="E4760" t="inlineStr">
        <is>
          <t>Game &amp; Đồ chơi</t>
        </is>
      </c>
      <c r="F4760" t="n">
        <v>64</v>
      </c>
      <c r="G4760" t="n">
        <v>0</v>
      </c>
    </row>
    <row r="4761">
      <c r="A4761" t="n">
        <v>201709</v>
      </c>
      <c r="B4761" t="n">
        <v>37</v>
      </c>
      <c r="C4761" t="inlineStr">
        <is>
          <t>POS</t>
        </is>
      </c>
      <c r="D4761" t="inlineStr">
        <is>
          <t>Anh</t>
        </is>
      </c>
      <c r="E4761" t="inlineStr">
        <is>
          <t>Gia dụng</t>
        </is>
      </c>
      <c r="F4761" t="n">
        <v>1989</v>
      </c>
      <c r="G4761" t="n">
        <v>0</v>
      </c>
    </row>
    <row r="4762">
      <c r="A4762" t="n">
        <v>201709</v>
      </c>
      <c r="B4762" t="n">
        <v>37</v>
      </c>
      <c r="C4762" t="inlineStr">
        <is>
          <t>POS</t>
        </is>
      </c>
      <c r="D4762" t="inlineStr">
        <is>
          <t>Anh</t>
        </is>
      </c>
      <c r="E4762" t="inlineStr">
        <is>
          <t>Nhạc, phim, sách nói</t>
        </is>
      </c>
      <c r="F4762" t="n">
        <v>391.62</v>
      </c>
      <c r="G4762" t="n">
        <v>0</v>
      </c>
    </row>
    <row r="4763">
      <c r="A4763" t="n">
        <v>201709</v>
      </c>
      <c r="B4763" t="n">
        <v>37</v>
      </c>
      <c r="C4763" t="inlineStr">
        <is>
          <t>POS</t>
        </is>
      </c>
      <c r="D4763" t="inlineStr">
        <is>
          <t>Anh</t>
        </is>
      </c>
      <c r="E4763" t="inlineStr">
        <is>
          <t>TV &amp; Video</t>
        </is>
      </c>
      <c r="F4763" t="n">
        <v>396</v>
      </c>
      <c r="G4763" t="n">
        <v>0</v>
      </c>
    </row>
    <row r="4764">
      <c r="A4764" t="n">
        <v>201709</v>
      </c>
      <c r="B4764" t="n">
        <v>38</v>
      </c>
      <c r="C4764" t="inlineStr">
        <is>
          <t>POS</t>
        </is>
      </c>
      <c r="D4764" t="inlineStr">
        <is>
          <t>Anh</t>
        </is>
      </c>
      <c r="E4764" t="inlineStr">
        <is>
          <t>Âm thanh</t>
        </is>
      </c>
      <c r="F4764" t="n">
        <v>1628.06</v>
      </c>
      <c r="G4764" t="n">
        <v>0</v>
      </c>
    </row>
    <row r="4765">
      <c r="A4765" t="n">
        <v>201709</v>
      </c>
      <c r="B4765" t="n">
        <v>38</v>
      </c>
      <c r="C4765" t="inlineStr">
        <is>
          <t>POS</t>
        </is>
      </c>
      <c r="D4765" t="inlineStr">
        <is>
          <t>Anh</t>
        </is>
      </c>
      <c r="E4765" t="inlineStr">
        <is>
          <t>Điện thoại</t>
        </is>
      </c>
      <c r="F4765" t="n">
        <v>1660.99</v>
      </c>
      <c r="G4765" t="n">
        <v>0</v>
      </c>
    </row>
    <row r="4766">
      <c r="A4766" t="n">
        <v>201709</v>
      </c>
      <c r="B4766" t="n">
        <v>38</v>
      </c>
      <c r="C4766" t="inlineStr">
        <is>
          <t>POS</t>
        </is>
      </c>
      <c r="D4766" t="inlineStr">
        <is>
          <t>Anh</t>
        </is>
      </c>
      <c r="E4766" t="inlineStr">
        <is>
          <t>Gia dụng</t>
        </is>
      </c>
      <c r="F4766" t="n">
        <v>15896.54</v>
      </c>
      <c r="G4766" t="n">
        <v>0</v>
      </c>
    </row>
    <row r="4767">
      <c r="A4767" t="n">
        <v>201709</v>
      </c>
      <c r="B4767" t="n">
        <v>38</v>
      </c>
      <c r="C4767" t="inlineStr">
        <is>
          <t>POS</t>
        </is>
      </c>
      <c r="D4767" t="inlineStr">
        <is>
          <t>Anh</t>
        </is>
      </c>
      <c r="E4767" t="inlineStr">
        <is>
          <t>Nhạc, phim, sách nói</t>
        </is>
      </c>
      <c r="F4767" t="n">
        <v>832.84</v>
      </c>
      <c r="G4767" t="n">
        <v>0</v>
      </c>
    </row>
    <row r="4768">
      <c r="A4768" t="n">
        <v>201709</v>
      </c>
      <c r="B4768" t="n">
        <v>38</v>
      </c>
      <c r="C4768" t="inlineStr">
        <is>
          <t>POS</t>
        </is>
      </c>
      <c r="D4768" t="inlineStr">
        <is>
          <t>Anh</t>
        </is>
      </c>
      <c r="E4768" t="inlineStr">
        <is>
          <t>TV &amp; Video</t>
        </is>
      </c>
      <c r="F4768" t="n">
        <v>7763</v>
      </c>
      <c r="G4768" t="n">
        <v>0</v>
      </c>
    </row>
    <row r="4769">
      <c r="A4769" t="n">
        <v>201709</v>
      </c>
      <c r="B4769" t="n">
        <v>39</v>
      </c>
      <c r="C4769" t="inlineStr">
        <is>
          <t>POS</t>
        </is>
      </c>
      <c r="D4769" t="inlineStr">
        <is>
          <t>Anh</t>
        </is>
      </c>
      <c r="E4769" t="inlineStr">
        <is>
          <t>Máy tính</t>
        </is>
      </c>
      <c r="F4769" t="n">
        <v>288</v>
      </c>
      <c r="G4769" t="n">
        <v>0</v>
      </c>
    </row>
    <row r="4770">
      <c r="A4770" t="n">
        <v>201709</v>
      </c>
      <c r="B4770" t="n">
        <v>39</v>
      </c>
      <c r="C4770" t="inlineStr">
        <is>
          <t>POS</t>
        </is>
      </c>
      <c r="D4770" t="inlineStr">
        <is>
          <t>Anh</t>
        </is>
      </c>
      <c r="E4770" t="inlineStr">
        <is>
          <t>Gia dụng</t>
        </is>
      </c>
      <c r="F4770" t="n">
        <v>179.99</v>
      </c>
      <c r="G4770" t="n">
        <v>0</v>
      </c>
    </row>
    <row r="4771">
      <c r="A4771" t="n">
        <v>201709</v>
      </c>
      <c r="B4771" t="n">
        <v>39</v>
      </c>
      <c r="C4771" t="inlineStr">
        <is>
          <t>POS</t>
        </is>
      </c>
      <c r="D4771" t="inlineStr">
        <is>
          <t>Anh</t>
        </is>
      </c>
      <c r="E4771" t="inlineStr">
        <is>
          <t>TV &amp; Video</t>
        </is>
      </c>
      <c r="F4771" t="n">
        <v>1432.98</v>
      </c>
      <c r="G4771" t="n">
        <v>0</v>
      </c>
    </row>
    <row r="4772">
      <c r="A4772" t="n">
        <v>201709</v>
      </c>
      <c r="B4772" t="n">
        <v>40</v>
      </c>
      <c r="C4772" t="inlineStr">
        <is>
          <t>POS</t>
        </is>
      </c>
      <c r="D4772" t="inlineStr">
        <is>
          <t>Anh</t>
        </is>
      </c>
      <c r="E4772" t="inlineStr">
        <is>
          <t>Máy ảnh</t>
        </is>
      </c>
      <c r="F4772" t="n">
        <v>252.9</v>
      </c>
      <c r="G4772" t="n">
        <v>0</v>
      </c>
    </row>
    <row r="4773">
      <c r="A4773" t="n">
        <v>201709</v>
      </c>
      <c r="B4773" t="n">
        <v>40</v>
      </c>
      <c r="C4773" t="inlineStr">
        <is>
          <t>POS</t>
        </is>
      </c>
      <c r="D4773" t="inlineStr">
        <is>
          <t>Anh</t>
        </is>
      </c>
      <c r="E4773" t="inlineStr">
        <is>
          <t>Máy tính</t>
        </is>
      </c>
      <c r="F4773" t="n">
        <v>369</v>
      </c>
      <c r="G4773" t="n">
        <v>0</v>
      </c>
    </row>
    <row r="4774">
      <c r="A4774" t="n">
        <v>201709</v>
      </c>
      <c r="B4774" t="n">
        <v>40</v>
      </c>
      <c r="C4774" t="inlineStr">
        <is>
          <t>POS</t>
        </is>
      </c>
      <c r="D4774" t="inlineStr">
        <is>
          <t>Anh</t>
        </is>
      </c>
      <c r="E4774" t="inlineStr">
        <is>
          <t>Gia dụng</t>
        </is>
      </c>
      <c r="F4774" t="n">
        <v>18564</v>
      </c>
      <c r="G4774" t="n">
        <v>0</v>
      </c>
    </row>
    <row r="4775">
      <c r="A4775" t="n">
        <v>201709</v>
      </c>
      <c r="B4775" t="n">
        <v>40</v>
      </c>
      <c r="C4775" t="inlineStr">
        <is>
          <t>POS</t>
        </is>
      </c>
      <c r="D4775" t="inlineStr">
        <is>
          <t>Anh</t>
        </is>
      </c>
      <c r="E4775" t="inlineStr">
        <is>
          <t>TV &amp; Video</t>
        </is>
      </c>
      <c r="F4775" t="n">
        <v>2845</v>
      </c>
      <c r="G4775" t="n">
        <v>0</v>
      </c>
    </row>
    <row r="4776">
      <c r="A4776" t="n">
        <v>201709</v>
      </c>
      <c r="B4776" t="n">
        <v>41</v>
      </c>
      <c r="C4776" t="inlineStr">
        <is>
          <t>POS</t>
        </is>
      </c>
      <c r="D4776" t="inlineStr">
        <is>
          <t>Anh</t>
        </is>
      </c>
      <c r="E4776" t="inlineStr">
        <is>
          <t>Âm thanh</t>
        </is>
      </c>
      <c r="F4776" t="n">
        <v>1770.02</v>
      </c>
      <c r="G4776" t="n">
        <v>0</v>
      </c>
    </row>
    <row r="4777">
      <c r="A4777" t="n">
        <v>201709</v>
      </c>
      <c r="B4777" t="n">
        <v>41</v>
      </c>
      <c r="C4777" t="inlineStr">
        <is>
          <t>POS</t>
        </is>
      </c>
      <c r="D4777" t="inlineStr">
        <is>
          <t>Anh</t>
        </is>
      </c>
      <c r="E4777" t="inlineStr">
        <is>
          <t>Điện thoại</t>
        </is>
      </c>
      <c r="F4777" t="n">
        <v>129</v>
      </c>
      <c r="G4777" t="n">
        <v>0</v>
      </c>
    </row>
    <row r="4778">
      <c r="A4778" t="n">
        <v>201709</v>
      </c>
      <c r="B4778" t="n">
        <v>41</v>
      </c>
      <c r="C4778" t="inlineStr">
        <is>
          <t>POS</t>
        </is>
      </c>
      <c r="D4778" t="inlineStr">
        <is>
          <t>Anh</t>
        </is>
      </c>
      <c r="E4778" t="inlineStr">
        <is>
          <t>Nhạc, phim, sách nói</t>
        </is>
      </c>
      <c r="F4778" t="n">
        <v>70.08</v>
      </c>
      <c r="G4778" t="n">
        <v>0</v>
      </c>
    </row>
    <row r="4779">
      <c r="A4779" t="n">
        <v>201709</v>
      </c>
      <c r="B4779" t="n">
        <v>41</v>
      </c>
      <c r="C4779" t="inlineStr">
        <is>
          <t>POS</t>
        </is>
      </c>
      <c r="D4779" t="inlineStr">
        <is>
          <t>Anh</t>
        </is>
      </c>
      <c r="E4779" t="inlineStr">
        <is>
          <t>TV &amp; Video</t>
        </is>
      </c>
      <c r="F4779" t="n">
        <v>2577.33</v>
      </c>
      <c r="G4779" t="n">
        <v>0</v>
      </c>
    </row>
    <row r="4780">
      <c r="A4780" t="n">
        <v>201709</v>
      </c>
      <c r="B4780" t="n">
        <v>42</v>
      </c>
      <c r="C4780" t="inlineStr">
        <is>
          <t>POS</t>
        </is>
      </c>
      <c r="D4780" t="inlineStr">
        <is>
          <t>Anh</t>
        </is>
      </c>
      <c r="E4780" t="inlineStr">
        <is>
          <t>Âm thanh</t>
        </is>
      </c>
      <c r="F4780" t="n">
        <v>391.27</v>
      </c>
      <c r="G4780" t="n">
        <v>0</v>
      </c>
    </row>
    <row r="4781">
      <c r="A4781" t="n">
        <v>201709</v>
      </c>
      <c r="B4781" t="n">
        <v>42</v>
      </c>
      <c r="C4781" t="inlineStr">
        <is>
          <t>POS</t>
        </is>
      </c>
      <c r="D4781" t="inlineStr">
        <is>
          <t>Anh</t>
        </is>
      </c>
      <c r="E4781" t="inlineStr">
        <is>
          <t>Máy ảnh</t>
        </is>
      </c>
      <c r="F4781" t="n">
        <v>2859</v>
      </c>
      <c r="G4781" t="n">
        <v>0</v>
      </c>
    </row>
    <row r="4782">
      <c r="A4782" t="n">
        <v>201709</v>
      </c>
      <c r="B4782" t="n">
        <v>42</v>
      </c>
      <c r="C4782" t="inlineStr">
        <is>
          <t>POS</t>
        </is>
      </c>
      <c r="D4782" t="inlineStr">
        <is>
          <t>Anh</t>
        </is>
      </c>
      <c r="E4782" t="inlineStr">
        <is>
          <t>Điện thoại</t>
        </is>
      </c>
      <c r="F4782" t="n">
        <v>992.5</v>
      </c>
      <c r="G4782" t="n">
        <v>268</v>
      </c>
    </row>
    <row r="4783">
      <c r="A4783" t="n">
        <v>201709</v>
      </c>
      <c r="B4783" t="n">
        <v>42</v>
      </c>
      <c r="C4783" t="inlineStr">
        <is>
          <t>POS</t>
        </is>
      </c>
      <c r="D4783" t="inlineStr">
        <is>
          <t>Anh</t>
        </is>
      </c>
      <c r="E4783" t="inlineStr">
        <is>
          <t>Máy tính</t>
        </is>
      </c>
      <c r="F4783" t="n">
        <v>1395</v>
      </c>
      <c r="G4783" t="n">
        <v>837</v>
      </c>
    </row>
    <row r="4784">
      <c r="A4784" t="n">
        <v>201709</v>
      </c>
      <c r="B4784" t="n">
        <v>42</v>
      </c>
      <c r="C4784" t="inlineStr">
        <is>
          <t>POS</t>
        </is>
      </c>
      <c r="D4784" t="inlineStr">
        <is>
          <t>Anh</t>
        </is>
      </c>
      <c r="E4784" t="inlineStr">
        <is>
          <t>Game &amp; Đồ chơi</t>
        </is>
      </c>
      <c r="F4784" t="n">
        <v>9.699999999999999</v>
      </c>
      <c r="G4784" t="n">
        <v>0</v>
      </c>
    </row>
    <row r="4785">
      <c r="A4785" t="n">
        <v>201709</v>
      </c>
      <c r="B4785" t="n">
        <v>42</v>
      </c>
      <c r="C4785" t="inlineStr">
        <is>
          <t>POS</t>
        </is>
      </c>
      <c r="D4785" t="inlineStr">
        <is>
          <t>Anh</t>
        </is>
      </c>
      <c r="E4785" t="inlineStr">
        <is>
          <t>Gia dụng</t>
        </is>
      </c>
      <c r="F4785" t="n">
        <v>1828.8</v>
      </c>
      <c r="G4785" t="n">
        <v>0</v>
      </c>
    </row>
    <row r="4786">
      <c r="A4786" t="n">
        <v>201709</v>
      </c>
      <c r="B4786" t="n">
        <v>42</v>
      </c>
      <c r="C4786" t="inlineStr">
        <is>
          <t>POS</t>
        </is>
      </c>
      <c r="D4786" t="inlineStr">
        <is>
          <t>Anh</t>
        </is>
      </c>
      <c r="E4786" t="inlineStr">
        <is>
          <t>Nhạc, phim, sách nói</t>
        </is>
      </c>
      <c r="F4786" t="n">
        <v>991.96</v>
      </c>
      <c r="G4786" t="n">
        <v>0</v>
      </c>
    </row>
    <row r="4787">
      <c r="A4787" t="n">
        <v>201709</v>
      </c>
      <c r="B4787" t="n">
        <v>42</v>
      </c>
      <c r="C4787" t="inlineStr">
        <is>
          <t>POS</t>
        </is>
      </c>
      <c r="D4787" t="inlineStr">
        <is>
          <t>Anh</t>
        </is>
      </c>
      <c r="E4787" t="inlineStr">
        <is>
          <t>TV &amp; Video</t>
        </is>
      </c>
      <c r="F4787" t="n">
        <v>1649.89</v>
      </c>
      <c r="G4787" t="n">
        <v>119.99</v>
      </c>
    </row>
    <row r="4788">
      <c r="A4788" t="n">
        <v>201709</v>
      </c>
      <c r="B4788" t="n">
        <v>43</v>
      </c>
      <c r="C4788" t="inlineStr">
        <is>
          <t>POS</t>
        </is>
      </c>
      <c r="D4788" t="inlineStr">
        <is>
          <t>Mỹ</t>
        </is>
      </c>
      <c r="E4788" t="inlineStr">
        <is>
          <t>Âm thanh</t>
        </is>
      </c>
      <c r="F4788" t="n">
        <v>1694.52</v>
      </c>
      <c r="G4788" t="n">
        <v>0</v>
      </c>
    </row>
    <row r="4789">
      <c r="A4789" t="n">
        <v>201709</v>
      </c>
      <c r="B4789" t="n">
        <v>43</v>
      </c>
      <c r="C4789" t="inlineStr">
        <is>
          <t>POS</t>
        </is>
      </c>
      <c r="D4789" t="inlineStr">
        <is>
          <t>Mỹ</t>
        </is>
      </c>
      <c r="E4789" t="inlineStr">
        <is>
          <t>Máy ảnh</t>
        </is>
      </c>
      <c r="F4789" t="n">
        <v>5667.8</v>
      </c>
      <c r="G4789" t="n">
        <v>0</v>
      </c>
    </row>
    <row r="4790">
      <c r="A4790" t="n">
        <v>201709</v>
      </c>
      <c r="B4790" t="n">
        <v>43</v>
      </c>
      <c r="C4790" t="inlineStr">
        <is>
          <t>POS</t>
        </is>
      </c>
      <c r="D4790" t="inlineStr">
        <is>
          <t>Mỹ</t>
        </is>
      </c>
      <c r="E4790" t="inlineStr">
        <is>
          <t>Điện thoại</t>
        </is>
      </c>
      <c r="F4790" t="n">
        <v>1849.37</v>
      </c>
      <c r="G4790" t="n">
        <v>179.1</v>
      </c>
    </row>
    <row r="4791">
      <c r="A4791" t="n">
        <v>201709</v>
      </c>
      <c r="B4791" t="n">
        <v>43</v>
      </c>
      <c r="C4791" t="inlineStr">
        <is>
          <t>POS</t>
        </is>
      </c>
      <c r="D4791" t="inlineStr">
        <is>
          <t>Mỹ</t>
        </is>
      </c>
      <c r="E4791" t="inlineStr">
        <is>
          <t>Máy tính</t>
        </is>
      </c>
      <c r="F4791" t="n">
        <v>6554.67</v>
      </c>
      <c r="G4791" t="n">
        <v>0</v>
      </c>
    </row>
    <row r="4792">
      <c r="A4792" t="n">
        <v>201709</v>
      </c>
      <c r="B4792" t="n">
        <v>43</v>
      </c>
      <c r="C4792" t="inlineStr">
        <is>
          <t>POS</t>
        </is>
      </c>
      <c r="D4792" t="inlineStr">
        <is>
          <t>Mỹ</t>
        </is>
      </c>
      <c r="E4792" t="inlineStr">
        <is>
          <t>Game &amp; Đồ chơi</t>
        </is>
      </c>
      <c r="F4792" t="n">
        <v>43</v>
      </c>
      <c r="G4792" t="n">
        <v>0</v>
      </c>
    </row>
    <row r="4793">
      <c r="A4793" t="n">
        <v>201709</v>
      </c>
      <c r="B4793" t="n">
        <v>43</v>
      </c>
      <c r="C4793" t="inlineStr">
        <is>
          <t>POS</t>
        </is>
      </c>
      <c r="D4793" t="inlineStr">
        <is>
          <t>Mỹ</t>
        </is>
      </c>
      <c r="E4793" t="inlineStr">
        <is>
          <t>Nhạc, phim, sách nói</t>
        </is>
      </c>
      <c r="F4793" t="n">
        <v>2218.8</v>
      </c>
      <c r="G4793" t="n">
        <v>0</v>
      </c>
    </row>
    <row r="4794">
      <c r="A4794" t="n">
        <v>201709</v>
      </c>
      <c r="B4794" t="n">
        <v>43</v>
      </c>
      <c r="C4794" t="inlineStr">
        <is>
          <t>POS</t>
        </is>
      </c>
      <c r="D4794" t="inlineStr">
        <is>
          <t>Mỹ</t>
        </is>
      </c>
      <c r="E4794" t="inlineStr">
        <is>
          <t>TV &amp; Video</t>
        </is>
      </c>
      <c r="F4794" t="n">
        <v>1154.6</v>
      </c>
      <c r="G4794" t="n">
        <v>0</v>
      </c>
    </row>
    <row r="4795">
      <c r="A4795" t="n">
        <v>201709</v>
      </c>
      <c r="B4795" t="n">
        <v>44</v>
      </c>
      <c r="C4795" t="inlineStr">
        <is>
          <t>POS</t>
        </is>
      </c>
      <c r="D4795" t="inlineStr">
        <is>
          <t>Mỹ</t>
        </is>
      </c>
      <c r="E4795" t="inlineStr">
        <is>
          <t>Điện thoại</t>
        </is>
      </c>
      <c r="F4795" t="n">
        <v>896.4</v>
      </c>
      <c r="G4795" t="n">
        <v>0</v>
      </c>
    </row>
    <row r="4796">
      <c r="A4796" t="n">
        <v>201709</v>
      </c>
      <c r="B4796" t="n">
        <v>44</v>
      </c>
      <c r="C4796" t="inlineStr">
        <is>
          <t>POS</t>
        </is>
      </c>
      <c r="D4796" t="inlineStr">
        <is>
          <t>Mỹ</t>
        </is>
      </c>
      <c r="E4796" t="inlineStr">
        <is>
          <t>Máy tính</t>
        </is>
      </c>
      <c r="F4796" t="n">
        <v>2855.64</v>
      </c>
      <c r="G4796" t="n">
        <v>0</v>
      </c>
    </row>
    <row r="4797">
      <c r="A4797" t="n">
        <v>201709</v>
      </c>
      <c r="B4797" t="n">
        <v>44</v>
      </c>
      <c r="C4797" t="inlineStr">
        <is>
          <t>POS</t>
        </is>
      </c>
      <c r="D4797" t="inlineStr">
        <is>
          <t>Mỹ</t>
        </is>
      </c>
      <c r="E4797" t="inlineStr">
        <is>
          <t>Game &amp; Đồ chơi</t>
        </is>
      </c>
      <c r="F4797" t="n">
        <v>79.18000000000001</v>
      </c>
      <c r="G4797" t="n">
        <v>0</v>
      </c>
    </row>
    <row r="4798">
      <c r="A4798" t="n">
        <v>201709</v>
      </c>
      <c r="B4798" t="n">
        <v>44</v>
      </c>
      <c r="C4798" t="inlineStr">
        <is>
          <t>POS</t>
        </is>
      </c>
      <c r="D4798" t="inlineStr">
        <is>
          <t>Mỹ</t>
        </is>
      </c>
      <c r="E4798" t="inlineStr">
        <is>
          <t>Gia dụng</t>
        </is>
      </c>
      <c r="F4798" t="n">
        <v>21158.69</v>
      </c>
      <c r="G4798" t="n">
        <v>0</v>
      </c>
    </row>
    <row r="4799">
      <c r="A4799" t="n">
        <v>201709</v>
      </c>
      <c r="B4799" t="n">
        <v>44</v>
      </c>
      <c r="C4799" t="inlineStr">
        <is>
          <t>POS</t>
        </is>
      </c>
      <c r="D4799" t="inlineStr">
        <is>
          <t>Mỹ</t>
        </is>
      </c>
      <c r="E4799" t="inlineStr">
        <is>
          <t>Nhạc, phim, sách nói</t>
        </is>
      </c>
      <c r="F4799" t="n">
        <v>115.98</v>
      </c>
      <c r="G4799" t="n">
        <v>0</v>
      </c>
    </row>
    <row r="4800">
      <c r="A4800" t="n">
        <v>201709</v>
      </c>
      <c r="B4800" t="n">
        <v>45</v>
      </c>
      <c r="C4800" t="inlineStr">
        <is>
          <t>POS</t>
        </is>
      </c>
      <c r="D4800" t="inlineStr">
        <is>
          <t>Mỹ</t>
        </is>
      </c>
      <c r="E4800" t="inlineStr">
        <is>
          <t>Âm thanh</t>
        </is>
      </c>
      <c r="F4800" t="n">
        <v>362</v>
      </c>
      <c r="G4800" t="n">
        <v>0</v>
      </c>
    </row>
    <row r="4801">
      <c r="A4801" t="n">
        <v>201709</v>
      </c>
      <c r="B4801" t="n">
        <v>45</v>
      </c>
      <c r="C4801" t="inlineStr">
        <is>
          <t>POS</t>
        </is>
      </c>
      <c r="D4801" t="inlineStr">
        <is>
          <t>Mỹ</t>
        </is>
      </c>
      <c r="E4801" t="inlineStr">
        <is>
          <t>Máy ảnh</t>
        </is>
      </c>
      <c r="F4801" t="n">
        <v>3480.6</v>
      </c>
      <c r="G4801" t="n">
        <v>0</v>
      </c>
    </row>
    <row r="4802">
      <c r="A4802" t="n">
        <v>201709</v>
      </c>
      <c r="B4802" t="n">
        <v>45</v>
      </c>
      <c r="C4802" t="inlineStr">
        <is>
          <t>POS</t>
        </is>
      </c>
      <c r="D4802" t="inlineStr">
        <is>
          <t>Mỹ</t>
        </is>
      </c>
      <c r="E4802" t="inlineStr">
        <is>
          <t>Điện thoại</t>
        </is>
      </c>
      <c r="F4802" t="n">
        <v>527.4</v>
      </c>
      <c r="G4802" t="n">
        <v>0</v>
      </c>
    </row>
    <row r="4803">
      <c r="A4803" t="n">
        <v>201709</v>
      </c>
      <c r="B4803" t="n">
        <v>45</v>
      </c>
      <c r="C4803" t="inlineStr">
        <is>
          <t>POS</t>
        </is>
      </c>
      <c r="D4803" t="inlineStr">
        <is>
          <t>Mỹ</t>
        </is>
      </c>
      <c r="E4803" t="inlineStr">
        <is>
          <t>Máy tính</t>
        </is>
      </c>
      <c r="F4803" t="n">
        <v>18060.26</v>
      </c>
      <c r="G4803" t="n">
        <v>0</v>
      </c>
    </row>
    <row r="4804">
      <c r="A4804" t="n">
        <v>201709</v>
      </c>
      <c r="B4804" t="n">
        <v>45</v>
      </c>
      <c r="C4804" t="inlineStr">
        <is>
          <t>POS</t>
        </is>
      </c>
      <c r="D4804" t="inlineStr">
        <is>
          <t>Mỹ</t>
        </is>
      </c>
      <c r="E4804" t="inlineStr">
        <is>
          <t>Gia dụng</t>
        </is>
      </c>
      <c r="F4804" t="n">
        <v>8723.940000000001</v>
      </c>
      <c r="G4804" t="n">
        <v>0</v>
      </c>
    </row>
    <row r="4805">
      <c r="A4805" t="n">
        <v>201709</v>
      </c>
      <c r="B4805" t="n">
        <v>47</v>
      </c>
      <c r="C4805" t="inlineStr">
        <is>
          <t>POS</t>
        </is>
      </c>
      <c r="D4805" t="inlineStr">
        <is>
          <t>Mỹ</t>
        </is>
      </c>
      <c r="E4805" t="inlineStr">
        <is>
          <t>Máy ảnh</t>
        </is>
      </c>
      <c r="F4805" t="n">
        <v>5994</v>
      </c>
      <c r="G4805" t="n">
        <v>0</v>
      </c>
    </row>
    <row r="4806">
      <c r="A4806" t="n">
        <v>201709</v>
      </c>
      <c r="B4806" t="n">
        <v>47</v>
      </c>
      <c r="C4806" t="inlineStr">
        <is>
          <t>POS</t>
        </is>
      </c>
      <c r="D4806" t="inlineStr">
        <is>
          <t>Mỹ</t>
        </is>
      </c>
      <c r="E4806" t="inlineStr">
        <is>
          <t>TV &amp; Video</t>
        </is>
      </c>
      <c r="F4806" t="n">
        <v>2097</v>
      </c>
      <c r="G4806" t="n">
        <v>0</v>
      </c>
    </row>
    <row r="4807">
      <c r="A4807" t="n">
        <v>201709</v>
      </c>
      <c r="B4807" t="n">
        <v>48</v>
      </c>
      <c r="C4807" t="inlineStr">
        <is>
          <t>POS</t>
        </is>
      </c>
      <c r="D4807" t="inlineStr">
        <is>
          <t>Mỹ</t>
        </is>
      </c>
      <c r="E4807" t="inlineStr">
        <is>
          <t>Âm thanh</t>
        </is>
      </c>
      <c r="F4807" t="n">
        <v>243.3</v>
      </c>
      <c r="G4807" t="n">
        <v>0</v>
      </c>
    </row>
    <row r="4808">
      <c r="A4808" t="n">
        <v>201709</v>
      </c>
      <c r="B4808" t="n">
        <v>48</v>
      </c>
      <c r="C4808" t="inlineStr">
        <is>
          <t>POS</t>
        </is>
      </c>
      <c r="D4808" t="inlineStr">
        <is>
          <t>Mỹ</t>
        </is>
      </c>
      <c r="E4808" t="inlineStr">
        <is>
          <t>Máy ảnh</t>
        </is>
      </c>
      <c r="F4808" t="n">
        <v>9008.5</v>
      </c>
      <c r="G4808" t="n">
        <v>0</v>
      </c>
    </row>
    <row r="4809">
      <c r="A4809" t="n">
        <v>201709</v>
      </c>
      <c r="B4809" t="n">
        <v>48</v>
      </c>
      <c r="C4809" t="inlineStr">
        <is>
          <t>POS</t>
        </is>
      </c>
      <c r="D4809" t="inlineStr">
        <is>
          <t>Mỹ</t>
        </is>
      </c>
      <c r="E4809" t="inlineStr">
        <is>
          <t>Điện thoại</t>
        </is>
      </c>
      <c r="F4809" t="n">
        <v>166.04</v>
      </c>
      <c r="G4809" t="n">
        <v>0</v>
      </c>
    </row>
    <row r="4810">
      <c r="A4810" t="n">
        <v>201709</v>
      </c>
      <c r="B4810" t="n">
        <v>48</v>
      </c>
      <c r="C4810" t="inlineStr">
        <is>
          <t>POS</t>
        </is>
      </c>
      <c r="D4810" t="inlineStr">
        <is>
          <t>Mỹ</t>
        </is>
      </c>
      <c r="E4810" t="inlineStr">
        <is>
          <t>Máy tính</t>
        </is>
      </c>
      <c r="F4810" t="n">
        <v>1047</v>
      </c>
      <c r="G4810" t="n">
        <v>0</v>
      </c>
    </row>
    <row r="4811">
      <c r="A4811" t="n">
        <v>201709</v>
      </c>
      <c r="B4811" t="n">
        <v>48</v>
      </c>
      <c r="C4811" t="inlineStr">
        <is>
          <t>POS</t>
        </is>
      </c>
      <c r="D4811" t="inlineStr">
        <is>
          <t>Mỹ</t>
        </is>
      </c>
      <c r="E4811" t="inlineStr">
        <is>
          <t>Game &amp; Đồ chơi</t>
        </is>
      </c>
      <c r="F4811" t="n">
        <v>134.15</v>
      </c>
      <c r="G4811" t="n">
        <v>0</v>
      </c>
    </row>
    <row r="4812">
      <c r="A4812" t="n">
        <v>201709</v>
      </c>
      <c r="B4812" t="n">
        <v>48</v>
      </c>
      <c r="C4812" t="inlineStr">
        <is>
          <t>POS</t>
        </is>
      </c>
      <c r="D4812" t="inlineStr">
        <is>
          <t>Mỹ</t>
        </is>
      </c>
      <c r="E4812" t="inlineStr">
        <is>
          <t>Gia dụng</t>
        </is>
      </c>
      <c r="F4812" t="n">
        <v>3556</v>
      </c>
      <c r="G4812" t="n">
        <v>0</v>
      </c>
    </row>
    <row r="4813">
      <c r="A4813" t="n">
        <v>201709</v>
      </c>
      <c r="B4813" t="n">
        <v>48</v>
      </c>
      <c r="C4813" t="inlineStr">
        <is>
          <t>POS</t>
        </is>
      </c>
      <c r="D4813" t="inlineStr">
        <is>
          <t>Mỹ</t>
        </is>
      </c>
      <c r="E4813" t="inlineStr">
        <is>
          <t>Nhạc, phim, sách nói</t>
        </is>
      </c>
      <c r="F4813" t="n">
        <v>1415.68</v>
      </c>
      <c r="G4813" t="n">
        <v>0</v>
      </c>
    </row>
    <row r="4814">
      <c r="A4814" t="n">
        <v>201709</v>
      </c>
      <c r="B4814" t="n">
        <v>48</v>
      </c>
      <c r="C4814" t="inlineStr">
        <is>
          <t>POS</t>
        </is>
      </c>
      <c r="D4814" t="inlineStr">
        <is>
          <t>Mỹ</t>
        </is>
      </c>
      <c r="E4814" t="inlineStr">
        <is>
          <t>TV &amp; Video</t>
        </is>
      </c>
      <c r="F4814" t="n">
        <v>170.7</v>
      </c>
      <c r="G4814" t="n">
        <v>0</v>
      </c>
    </row>
    <row r="4815">
      <c r="A4815" t="n">
        <v>201709</v>
      </c>
      <c r="B4815" t="n">
        <v>50</v>
      </c>
      <c r="C4815" t="inlineStr">
        <is>
          <t>POS</t>
        </is>
      </c>
      <c r="D4815" t="inlineStr">
        <is>
          <t>Mỹ</t>
        </is>
      </c>
      <c r="E4815" t="inlineStr">
        <is>
          <t>Âm thanh</t>
        </is>
      </c>
      <c r="F4815" t="n">
        <v>1447.15</v>
      </c>
      <c r="G4815" t="n">
        <v>0</v>
      </c>
    </row>
    <row r="4816">
      <c r="A4816" t="n">
        <v>201709</v>
      </c>
      <c r="B4816" t="n">
        <v>50</v>
      </c>
      <c r="C4816" t="inlineStr">
        <is>
          <t>POS</t>
        </is>
      </c>
      <c r="D4816" t="inlineStr">
        <is>
          <t>Mỹ</t>
        </is>
      </c>
      <c r="E4816" t="inlineStr">
        <is>
          <t>Điện thoại</t>
        </is>
      </c>
      <c r="F4816" t="n">
        <v>2799.4</v>
      </c>
      <c r="G4816" t="n">
        <v>0</v>
      </c>
    </row>
    <row r="4817">
      <c r="A4817" t="n">
        <v>201709</v>
      </c>
      <c r="B4817" t="n">
        <v>50</v>
      </c>
      <c r="C4817" t="inlineStr">
        <is>
          <t>POS</t>
        </is>
      </c>
      <c r="D4817" t="inlineStr">
        <is>
          <t>Mỹ</t>
        </is>
      </c>
      <c r="E4817" t="inlineStr">
        <is>
          <t>Máy tính</t>
        </is>
      </c>
      <c r="F4817" t="n">
        <v>7388.3</v>
      </c>
      <c r="G4817" t="n">
        <v>0</v>
      </c>
    </row>
    <row r="4818">
      <c r="A4818" t="n">
        <v>201709</v>
      </c>
      <c r="B4818" t="n">
        <v>50</v>
      </c>
      <c r="C4818" t="inlineStr">
        <is>
          <t>POS</t>
        </is>
      </c>
      <c r="D4818" t="inlineStr">
        <is>
          <t>Mỹ</t>
        </is>
      </c>
      <c r="E4818" t="inlineStr">
        <is>
          <t>Game &amp; Đồ chơi</t>
        </is>
      </c>
      <c r="F4818" t="n">
        <v>44.95</v>
      </c>
      <c r="G4818" t="n">
        <v>0</v>
      </c>
    </row>
    <row r="4819">
      <c r="A4819" t="n">
        <v>201709</v>
      </c>
      <c r="B4819" t="n">
        <v>50</v>
      </c>
      <c r="C4819" t="inlineStr">
        <is>
          <t>POS</t>
        </is>
      </c>
      <c r="D4819" t="inlineStr">
        <is>
          <t>Mỹ</t>
        </is>
      </c>
      <c r="E4819" t="inlineStr">
        <is>
          <t>Gia dụng</t>
        </is>
      </c>
      <c r="F4819" t="n">
        <v>788.97</v>
      </c>
      <c r="G4819" t="n">
        <v>0</v>
      </c>
    </row>
    <row r="4820">
      <c r="A4820" t="n">
        <v>201709</v>
      </c>
      <c r="B4820" t="n">
        <v>50</v>
      </c>
      <c r="C4820" t="inlineStr">
        <is>
          <t>POS</t>
        </is>
      </c>
      <c r="D4820" t="inlineStr">
        <is>
          <t>Mỹ</t>
        </is>
      </c>
      <c r="E4820" t="inlineStr">
        <is>
          <t>Nhạc, phim, sách nói</t>
        </is>
      </c>
      <c r="F4820" t="n">
        <v>649.66</v>
      </c>
      <c r="G4820" t="n">
        <v>0</v>
      </c>
    </row>
    <row r="4821">
      <c r="A4821" t="n">
        <v>201709</v>
      </c>
      <c r="B4821" t="n">
        <v>50</v>
      </c>
      <c r="C4821" t="inlineStr">
        <is>
          <t>POS</t>
        </is>
      </c>
      <c r="D4821" t="inlineStr">
        <is>
          <t>Mỹ</t>
        </is>
      </c>
      <c r="E4821" t="inlineStr">
        <is>
          <t>TV &amp; Video</t>
        </is>
      </c>
      <c r="F4821" t="n">
        <v>3643.16</v>
      </c>
      <c r="G4821" t="n">
        <v>0</v>
      </c>
    </row>
    <row r="4822">
      <c r="A4822" t="n">
        <v>201709</v>
      </c>
      <c r="B4822" t="n">
        <v>51</v>
      </c>
      <c r="C4822" t="inlineStr">
        <is>
          <t>POS</t>
        </is>
      </c>
      <c r="D4822" t="inlineStr">
        <is>
          <t>Mỹ</t>
        </is>
      </c>
      <c r="E4822" t="inlineStr">
        <is>
          <t>Âm thanh</t>
        </is>
      </c>
      <c r="F4822" t="n">
        <v>1044.85</v>
      </c>
      <c r="G4822" t="n">
        <v>0</v>
      </c>
    </row>
    <row r="4823">
      <c r="A4823" t="n">
        <v>201709</v>
      </c>
      <c r="B4823" t="n">
        <v>51</v>
      </c>
      <c r="C4823" t="inlineStr">
        <is>
          <t>POS</t>
        </is>
      </c>
      <c r="D4823" t="inlineStr">
        <is>
          <t>Mỹ</t>
        </is>
      </c>
      <c r="E4823" t="inlineStr">
        <is>
          <t>Máy ảnh</t>
        </is>
      </c>
      <c r="F4823" t="n">
        <v>1190</v>
      </c>
      <c r="G4823" t="n">
        <v>0</v>
      </c>
    </row>
    <row r="4824">
      <c r="A4824" t="n">
        <v>201709</v>
      </c>
      <c r="B4824" t="n">
        <v>51</v>
      </c>
      <c r="C4824" t="inlineStr">
        <is>
          <t>POS</t>
        </is>
      </c>
      <c r="D4824" t="inlineStr">
        <is>
          <t>Mỹ</t>
        </is>
      </c>
      <c r="E4824" t="inlineStr">
        <is>
          <t>Điện thoại</t>
        </is>
      </c>
      <c r="F4824" t="n">
        <v>2375.29</v>
      </c>
      <c r="G4824" t="n">
        <v>0</v>
      </c>
    </row>
    <row r="4825">
      <c r="A4825" t="n">
        <v>201709</v>
      </c>
      <c r="B4825" t="n">
        <v>51</v>
      </c>
      <c r="C4825" t="inlineStr">
        <is>
          <t>POS</t>
        </is>
      </c>
      <c r="D4825" t="inlineStr">
        <is>
          <t>Mỹ</t>
        </is>
      </c>
      <c r="E4825" t="inlineStr">
        <is>
          <t>Máy tính</t>
        </is>
      </c>
      <c r="F4825" t="n">
        <v>12101.95</v>
      </c>
      <c r="G4825" t="n">
        <v>1118</v>
      </c>
    </row>
    <row r="4826">
      <c r="A4826" t="n">
        <v>201709</v>
      </c>
      <c r="B4826" t="n">
        <v>51</v>
      </c>
      <c r="C4826" t="inlineStr">
        <is>
          <t>POS</t>
        </is>
      </c>
      <c r="D4826" t="inlineStr">
        <is>
          <t>Mỹ</t>
        </is>
      </c>
      <c r="E4826" t="inlineStr">
        <is>
          <t>Game &amp; Đồ chơi</t>
        </is>
      </c>
      <c r="F4826" t="n">
        <v>296.96</v>
      </c>
      <c r="G4826" t="n">
        <v>0</v>
      </c>
    </row>
    <row r="4827">
      <c r="A4827" t="n">
        <v>201709</v>
      </c>
      <c r="B4827" t="n">
        <v>51</v>
      </c>
      <c r="C4827" t="inlineStr">
        <is>
          <t>POS</t>
        </is>
      </c>
      <c r="D4827" t="inlineStr">
        <is>
          <t>Mỹ</t>
        </is>
      </c>
      <c r="E4827" t="inlineStr">
        <is>
          <t>Gia dụng</t>
        </is>
      </c>
      <c r="F4827" t="n">
        <v>5238.3</v>
      </c>
      <c r="G4827" t="n">
        <v>0</v>
      </c>
    </row>
    <row r="4828">
      <c r="A4828" t="n">
        <v>201709</v>
      </c>
      <c r="B4828" t="n">
        <v>51</v>
      </c>
      <c r="C4828" t="inlineStr">
        <is>
          <t>POS</t>
        </is>
      </c>
      <c r="D4828" t="inlineStr">
        <is>
          <t>Mỹ</t>
        </is>
      </c>
      <c r="E4828" t="inlineStr">
        <is>
          <t>Nhạc, phim, sách nói</t>
        </is>
      </c>
      <c r="F4828" t="n">
        <v>59.99</v>
      </c>
      <c r="G4828" t="n">
        <v>35.98</v>
      </c>
    </row>
    <row r="4829">
      <c r="A4829" t="n">
        <v>201709</v>
      </c>
      <c r="B4829" t="n">
        <v>51</v>
      </c>
      <c r="C4829" t="inlineStr">
        <is>
          <t>POS</t>
        </is>
      </c>
      <c r="D4829" t="inlineStr">
        <is>
          <t>Mỹ</t>
        </is>
      </c>
      <c r="E4829" t="inlineStr">
        <is>
          <t>TV &amp; Video</t>
        </is>
      </c>
      <c r="F4829" t="n">
        <v>357</v>
      </c>
      <c r="G4829" t="n">
        <v>0</v>
      </c>
    </row>
    <row r="4830">
      <c r="A4830" t="n">
        <v>201709</v>
      </c>
      <c r="B4830" t="n">
        <v>53</v>
      </c>
      <c r="C4830" t="inlineStr">
        <is>
          <t>POS</t>
        </is>
      </c>
      <c r="D4830" t="inlineStr">
        <is>
          <t>Mỹ</t>
        </is>
      </c>
      <c r="E4830" t="inlineStr">
        <is>
          <t>Âm thanh</t>
        </is>
      </c>
      <c r="F4830" t="n">
        <v>414</v>
      </c>
      <c r="G4830" t="n">
        <v>0</v>
      </c>
    </row>
    <row r="4831">
      <c r="A4831" t="n">
        <v>201709</v>
      </c>
      <c r="B4831" t="n">
        <v>53</v>
      </c>
      <c r="C4831" t="inlineStr">
        <is>
          <t>POS</t>
        </is>
      </c>
      <c r="D4831" t="inlineStr">
        <is>
          <t>Mỹ</t>
        </is>
      </c>
      <c r="E4831" t="inlineStr">
        <is>
          <t>Máy ảnh</t>
        </is>
      </c>
      <c r="F4831" t="n">
        <v>22.49</v>
      </c>
      <c r="G4831" t="n">
        <v>0</v>
      </c>
    </row>
    <row r="4832">
      <c r="A4832" t="n">
        <v>201709</v>
      </c>
      <c r="B4832" t="n">
        <v>53</v>
      </c>
      <c r="C4832" t="inlineStr">
        <is>
          <t>POS</t>
        </is>
      </c>
      <c r="D4832" t="inlineStr">
        <is>
          <t>Mỹ</t>
        </is>
      </c>
      <c r="E4832" t="inlineStr">
        <is>
          <t>Điện thoại</t>
        </is>
      </c>
      <c r="F4832" t="n">
        <v>2275.16</v>
      </c>
      <c r="G4832" t="n">
        <v>116.99</v>
      </c>
    </row>
    <row r="4833">
      <c r="A4833" t="n">
        <v>201709</v>
      </c>
      <c r="B4833" t="n">
        <v>53</v>
      </c>
      <c r="C4833" t="inlineStr">
        <is>
          <t>POS</t>
        </is>
      </c>
      <c r="D4833" t="inlineStr">
        <is>
          <t>Mỹ</t>
        </is>
      </c>
      <c r="E4833" t="inlineStr">
        <is>
          <t>Máy tính</t>
        </is>
      </c>
      <c r="F4833" t="n">
        <v>8751.24</v>
      </c>
      <c r="G4833" t="n">
        <v>0</v>
      </c>
    </row>
    <row r="4834">
      <c r="A4834" t="n">
        <v>201709</v>
      </c>
      <c r="B4834" t="n">
        <v>53</v>
      </c>
      <c r="C4834" t="inlineStr">
        <is>
          <t>POS</t>
        </is>
      </c>
      <c r="D4834" t="inlineStr">
        <is>
          <t>Mỹ</t>
        </is>
      </c>
      <c r="E4834" t="inlineStr">
        <is>
          <t>Gia dụng</t>
        </is>
      </c>
      <c r="F4834" t="n">
        <v>3366.56</v>
      </c>
      <c r="G4834" t="n">
        <v>0</v>
      </c>
    </row>
    <row r="4835">
      <c r="A4835" t="n">
        <v>201709</v>
      </c>
      <c r="B4835" t="n">
        <v>53</v>
      </c>
      <c r="C4835" t="inlineStr">
        <is>
          <t>POS</t>
        </is>
      </c>
      <c r="D4835" t="inlineStr">
        <is>
          <t>Mỹ</t>
        </is>
      </c>
      <c r="E4835" t="inlineStr">
        <is>
          <t>Nhạc, phim, sách nói</t>
        </is>
      </c>
      <c r="F4835" t="n">
        <v>228.55</v>
      </c>
      <c r="G4835" t="n">
        <v>0</v>
      </c>
    </row>
    <row r="4836">
      <c r="A4836" t="n">
        <v>201709</v>
      </c>
      <c r="B4836" t="n">
        <v>53</v>
      </c>
      <c r="C4836" t="inlineStr">
        <is>
          <t>POS</t>
        </is>
      </c>
      <c r="D4836" t="inlineStr">
        <is>
          <t>Mỹ</t>
        </is>
      </c>
      <c r="E4836" t="inlineStr">
        <is>
          <t>TV &amp; Video</t>
        </is>
      </c>
      <c r="F4836" t="n">
        <v>2629.65</v>
      </c>
      <c r="G4836" t="n">
        <v>0</v>
      </c>
    </row>
    <row r="4837">
      <c r="A4837" t="n">
        <v>201709</v>
      </c>
      <c r="B4837" t="n">
        <v>54</v>
      </c>
      <c r="C4837" t="inlineStr">
        <is>
          <t>POS</t>
        </is>
      </c>
      <c r="D4837" t="inlineStr">
        <is>
          <t>Mỹ</t>
        </is>
      </c>
      <c r="E4837" t="inlineStr">
        <is>
          <t>Âm thanh</t>
        </is>
      </c>
      <c r="F4837" t="n">
        <v>1993.31</v>
      </c>
      <c r="G4837" t="n">
        <v>0</v>
      </c>
    </row>
    <row r="4838">
      <c r="A4838" t="n">
        <v>201709</v>
      </c>
      <c r="B4838" t="n">
        <v>54</v>
      </c>
      <c r="C4838" t="inlineStr">
        <is>
          <t>POS</t>
        </is>
      </c>
      <c r="D4838" t="inlineStr">
        <is>
          <t>Mỹ</t>
        </is>
      </c>
      <c r="E4838" t="inlineStr">
        <is>
          <t>Điện thoại</t>
        </is>
      </c>
      <c r="F4838" t="n">
        <v>1860</v>
      </c>
      <c r="G4838" t="n">
        <v>0</v>
      </c>
    </row>
    <row r="4839">
      <c r="A4839" t="n">
        <v>201709</v>
      </c>
      <c r="B4839" t="n">
        <v>54</v>
      </c>
      <c r="C4839" t="inlineStr">
        <is>
          <t>POS</t>
        </is>
      </c>
      <c r="D4839" t="inlineStr">
        <is>
          <t>Mỹ</t>
        </is>
      </c>
      <c r="E4839" t="inlineStr">
        <is>
          <t>Máy tính</t>
        </is>
      </c>
      <c r="F4839" t="n">
        <v>1851</v>
      </c>
      <c r="G4839" t="n">
        <v>0</v>
      </c>
    </row>
    <row r="4840">
      <c r="A4840" t="n">
        <v>201709</v>
      </c>
      <c r="B4840" t="n">
        <v>54</v>
      </c>
      <c r="C4840" t="inlineStr">
        <is>
          <t>POS</t>
        </is>
      </c>
      <c r="D4840" t="inlineStr">
        <is>
          <t>Mỹ</t>
        </is>
      </c>
      <c r="E4840" t="inlineStr">
        <is>
          <t>Game &amp; Đồ chơi</t>
        </is>
      </c>
      <c r="F4840" t="n">
        <v>63.12</v>
      </c>
      <c r="G4840" t="n">
        <v>0</v>
      </c>
    </row>
    <row r="4841">
      <c r="A4841" t="n">
        <v>201709</v>
      </c>
      <c r="B4841" t="n">
        <v>54</v>
      </c>
      <c r="C4841" t="inlineStr">
        <is>
          <t>POS</t>
        </is>
      </c>
      <c r="D4841" t="inlineStr">
        <is>
          <t>Mỹ</t>
        </is>
      </c>
      <c r="E4841" t="inlineStr">
        <is>
          <t>Gia dụng</t>
        </is>
      </c>
      <c r="F4841" t="n">
        <v>791</v>
      </c>
      <c r="G4841" t="n">
        <v>0</v>
      </c>
    </row>
    <row r="4842">
      <c r="A4842" t="n">
        <v>201709</v>
      </c>
      <c r="B4842" t="n">
        <v>54</v>
      </c>
      <c r="C4842" t="inlineStr">
        <is>
          <t>POS</t>
        </is>
      </c>
      <c r="D4842" t="inlineStr">
        <is>
          <t>Mỹ</t>
        </is>
      </c>
      <c r="E4842" t="inlineStr">
        <is>
          <t>Nhạc, phim, sách nói</t>
        </is>
      </c>
      <c r="F4842" t="n">
        <v>682.92</v>
      </c>
      <c r="G4842" t="n">
        <v>17.99</v>
      </c>
    </row>
    <row r="4843">
      <c r="A4843" t="n">
        <v>201709</v>
      </c>
      <c r="B4843" t="n">
        <v>54</v>
      </c>
      <c r="C4843" t="inlineStr">
        <is>
          <t>POS</t>
        </is>
      </c>
      <c r="D4843" t="inlineStr">
        <is>
          <t>Mỹ</t>
        </is>
      </c>
      <c r="E4843" t="inlineStr">
        <is>
          <t>TV &amp; Video</t>
        </is>
      </c>
      <c r="F4843" t="n">
        <v>509.97</v>
      </c>
      <c r="G4843" t="n">
        <v>0</v>
      </c>
    </row>
    <row r="4844">
      <c r="A4844" t="n">
        <v>201709</v>
      </c>
      <c r="B4844" t="n">
        <v>55</v>
      </c>
      <c r="C4844" t="inlineStr">
        <is>
          <t>POS</t>
        </is>
      </c>
      <c r="D4844" t="inlineStr">
        <is>
          <t>Mỹ</t>
        </is>
      </c>
      <c r="E4844" t="inlineStr">
        <is>
          <t>Âm thanh</t>
        </is>
      </c>
      <c r="F4844" t="n">
        <v>241.79</v>
      </c>
      <c r="G4844" t="n">
        <v>0</v>
      </c>
    </row>
    <row r="4845">
      <c r="A4845" t="n">
        <v>201709</v>
      </c>
      <c r="B4845" t="n">
        <v>55</v>
      </c>
      <c r="C4845" t="inlineStr">
        <is>
          <t>POS</t>
        </is>
      </c>
      <c r="D4845" t="inlineStr">
        <is>
          <t>Mỹ</t>
        </is>
      </c>
      <c r="E4845" t="inlineStr">
        <is>
          <t>Máy ảnh</t>
        </is>
      </c>
      <c r="F4845" t="n">
        <v>384.3</v>
      </c>
      <c r="G4845" t="n">
        <v>0</v>
      </c>
    </row>
    <row r="4846">
      <c r="A4846" t="n">
        <v>201709</v>
      </c>
      <c r="B4846" t="n">
        <v>55</v>
      </c>
      <c r="C4846" t="inlineStr">
        <is>
          <t>POS</t>
        </is>
      </c>
      <c r="D4846" t="inlineStr">
        <is>
          <t>Mỹ</t>
        </is>
      </c>
      <c r="E4846" t="inlineStr">
        <is>
          <t>Điện thoại</t>
        </is>
      </c>
      <c r="F4846" t="n">
        <v>4993.34</v>
      </c>
      <c r="G4846" t="n">
        <v>0</v>
      </c>
    </row>
    <row r="4847">
      <c r="A4847" t="n">
        <v>201709</v>
      </c>
      <c r="B4847" t="n">
        <v>55</v>
      </c>
      <c r="C4847" t="inlineStr">
        <is>
          <t>POS</t>
        </is>
      </c>
      <c r="D4847" t="inlineStr">
        <is>
          <t>Mỹ</t>
        </is>
      </c>
      <c r="E4847" t="inlineStr">
        <is>
          <t>Máy tính</t>
        </is>
      </c>
      <c r="F4847" t="n">
        <v>12785.15</v>
      </c>
      <c r="G4847" t="n">
        <v>0</v>
      </c>
    </row>
    <row r="4848">
      <c r="A4848" t="n">
        <v>201709</v>
      </c>
      <c r="B4848" t="n">
        <v>55</v>
      </c>
      <c r="C4848" t="inlineStr">
        <is>
          <t>POS</t>
        </is>
      </c>
      <c r="D4848" t="inlineStr">
        <is>
          <t>Mỹ</t>
        </is>
      </c>
      <c r="E4848" t="inlineStr">
        <is>
          <t>Game &amp; Đồ chơi</t>
        </is>
      </c>
      <c r="F4848" t="n">
        <v>153.61</v>
      </c>
      <c r="G4848" t="n">
        <v>0</v>
      </c>
    </row>
    <row r="4849">
      <c r="A4849" t="n">
        <v>201709</v>
      </c>
      <c r="B4849" t="n">
        <v>55</v>
      </c>
      <c r="C4849" t="inlineStr">
        <is>
          <t>POS</t>
        </is>
      </c>
      <c r="D4849" t="inlineStr">
        <is>
          <t>Mỹ</t>
        </is>
      </c>
      <c r="E4849" t="inlineStr">
        <is>
          <t>Gia dụng</t>
        </is>
      </c>
      <c r="F4849" t="n">
        <v>8041.33</v>
      </c>
      <c r="G4849" t="n">
        <v>877.5</v>
      </c>
    </row>
    <row r="4850">
      <c r="A4850" t="n">
        <v>201709</v>
      </c>
      <c r="B4850" t="n">
        <v>55</v>
      </c>
      <c r="C4850" t="inlineStr">
        <is>
          <t>POS</t>
        </is>
      </c>
      <c r="D4850" t="inlineStr">
        <is>
          <t>Mỹ</t>
        </is>
      </c>
      <c r="E4850" t="inlineStr">
        <is>
          <t>Nhạc, phim, sách nói</t>
        </is>
      </c>
      <c r="F4850" t="n">
        <v>268.51</v>
      </c>
      <c r="G4850" t="n">
        <v>0</v>
      </c>
    </row>
    <row r="4851">
      <c r="A4851" t="n">
        <v>201709</v>
      </c>
      <c r="B4851" t="n">
        <v>55</v>
      </c>
      <c r="C4851" t="inlineStr">
        <is>
          <t>POS</t>
        </is>
      </c>
      <c r="D4851" t="inlineStr">
        <is>
          <t>Mỹ</t>
        </is>
      </c>
      <c r="E4851" t="inlineStr">
        <is>
          <t>TV &amp; Video</t>
        </is>
      </c>
      <c r="F4851" t="n">
        <v>679.96</v>
      </c>
      <c r="G4851" t="n">
        <v>0</v>
      </c>
    </row>
    <row r="4852">
      <c r="A4852" t="n">
        <v>201709</v>
      </c>
      <c r="B4852" t="n">
        <v>56</v>
      </c>
      <c r="C4852" t="inlineStr">
        <is>
          <t>POS</t>
        </is>
      </c>
      <c r="D4852" t="inlineStr">
        <is>
          <t>Mỹ</t>
        </is>
      </c>
      <c r="E4852" t="inlineStr">
        <is>
          <t>Âm thanh</t>
        </is>
      </c>
      <c r="F4852" t="n">
        <v>724</v>
      </c>
      <c r="G4852" t="n">
        <v>0</v>
      </c>
    </row>
    <row r="4853">
      <c r="A4853" t="n">
        <v>201709</v>
      </c>
      <c r="B4853" t="n">
        <v>56</v>
      </c>
      <c r="C4853" t="inlineStr">
        <is>
          <t>POS</t>
        </is>
      </c>
      <c r="D4853" t="inlineStr">
        <is>
          <t>Mỹ</t>
        </is>
      </c>
      <c r="E4853" t="inlineStr">
        <is>
          <t>Điện thoại</t>
        </is>
      </c>
      <c r="F4853" t="n">
        <v>1419.96</v>
      </c>
      <c r="G4853" t="n">
        <v>0</v>
      </c>
    </row>
    <row r="4854">
      <c r="A4854" t="n">
        <v>201709</v>
      </c>
      <c r="B4854" t="n">
        <v>56</v>
      </c>
      <c r="C4854" t="inlineStr">
        <is>
          <t>POS</t>
        </is>
      </c>
      <c r="D4854" t="inlineStr">
        <is>
          <t>Mỹ</t>
        </is>
      </c>
      <c r="E4854" t="inlineStr">
        <is>
          <t>Máy tính</t>
        </is>
      </c>
      <c r="F4854" t="n">
        <v>3665.8</v>
      </c>
      <c r="G4854" t="n">
        <v>0</v>
      </c>
    </row>
    <row r="4855">
      <c r="A4855" t="n">
        <v>201709</v>
      </c>
      <c r="B4855" t="n">
        <v>56</v>
      </c>
      <c r="C4855" t="inlineStr">
        <is>
          <t>POS</t>
        </is>
      </c>
      <c r="D4855" t="inlineStr">
        <is>
          <t>Mỹ</t>
        </is>
      </c>
      <c r="E4855" t="inlineStr">
        <is>
          <t>Game &amp; Đồ chơi</t>
        </is>
      </c>
      <c r="F4855" t="n">
        <v>304.47</v>
      </c>
      <c r="G4855" t="n">
        <v>0</v>
      </c>
    </row>
    <row r="4856">
      <c r="A4856" t="n">
        <v>201709</v>
      </c>
      <c r="B4856" t="n">
        <v>56</v>
      </c>
      <c r="C4856" t="inlineStr">
        <is>
          <t>POS</t>
        </is>
      </c>
      <c r="D4856" t="inlineStr">
        <is>
          <t>Mỹ</t>
        </is>
      </c>
      <c r="E4856" t="inlineStr">
        <is>
          <t>Gia dụng</t>
        </is>
      </c>
      <c r="F4856" t="n">
        <v>13421.99</v>
      </c>
      <c r="G4856" t="n">
        <v>0</v>
      </c>
    </row>
    <row r="4857">
      <c r="A4857" t="n">
        <v>201709</v>
      </c>
      <c r="B4857" t="n">
        <v>56</v>
      </c>
      <c r="C4857" t="inlineStr">
        <is>
          <t>POS</t>
        </is>
      </c>
      <c r="D4857" t="inlineStr">
        <is>
          <t>Mỹ</t>
        </is>
      </c>
      <c r="E4857" t="inlineStr">
        <is>
          <t>Nhạc, phim, sách nói</t>
        </is>
      </c>
      <c r="F4857" t="n">
        <v>1819.88</v>
      </c>
      <c r="G4857" t="n">
        <v>0</v>
      </c>
    </row>
    <row r="4858">
      <c r="A4858" t="n">
        <v>201709</v>
      </c>
      <c r="B4858" t="n">
        <v>56</v>
      </c>
      <c r="C4858" t="inlineStr">
        <is>
          <t>POS</t>
        </is>
      </c>
      <c r="D4858" t="inlineStr">
        <is>
          <t>Mỹ</t>
        </is>
      </c>
      <c r="E4858" t="inlineStr">
        <is>
          <t>TV &amp; Video</t>
        </is>
      </c>
      <c r="F4858" t="n">
        <v>3299.97</v>
      </c>
      <c r="G4858" t="n">
        <v>0</v>
      </c>
    </row>
    <row r="4859">
      <c r="A4859" t="n">
        <v>201709</v>
      </c>
      <c r="B4859" t="n">
        <v>57</v>
      </c>
      <c r="C4859" t="inlineStr">
        <is>
          <t>POS</t>
        </is>
      </c>
      <c r="D4859" t="inlineStr">
        <is>
          <t>Mỹ</t>
        </is>
      </c>
      <c r="E4859" t="inlineStr">
        <is>
          <t>Âm thanh</t>
        </is>
      </c>
      <c r="F4859" t="n">
        <v>599.85</v>
      </c>
      <c r="G4859" t="n">
        <v>0</v>
      </c>
    </row>
    <row r="4860">
      <c r="A4860" t="n">
        <v>201709</v>
      </c>
      <c r="B4860" t="n">
        <v>57</v>
      </c>
      <c r="C4860" t="inlineStr">
        <is>
          <t>POS</t>
        </is>
      </c>
      <c r="D4860" t="inlineStr">
        <is>
          <t>Mỹ</t>
        </is>
      </c>
      <c r="E4860" t="inlineStr">
        <is>
          <t>Máy ảnh</t>
        </is>
      </c>
      <c r="F4860" t="n">
        <v>178</v>
      </c>
      <c r="G4860" t="n">
        <v>0</v>
      </c>
    </row>
    <row r="4861">
      <c r="A4861" t="n">
        <v>201709</v>
      </c>
      <c r="B4861" t="n">
        <v>57</v>
      </c>
      <c r="C4861" t="inlineStr">
        <is>
          <t>POS</t>
        </is>
      </c>
      <c r="D4861" t="inlineStr">
        <is>
          <t>Mỹ</t>
        </is>
      </c>
      <c r="E4861" t="inlineStr">
        <is>
          <t>Điện thoại</t>
        </is>
      </c>
      <c r="F4861" t="n">
        <v>973.8099999999999</v>
      </c>
      <c r="G4861" t="n">
        <v>0</v>
      </c>
    </row>
    <row r="4862">
      <c r="A4862" t="n">
        <v>201709</v>
      </c>
      <c r="B4862" t="n">
        <v>57</v>
      </c>
      <c r="C4862" t="inlineStr">
        <is>
          <t>POS</t>
        </is>
      </c>
      <c r="D4862" t="inlineStr">
        <is>
          <t>Mỹ</t>
        </is>
      </c>
      <c r="E4862" t="inlineStr">
        <is>
          <t>Máy tính</t>
        </is>
      </c>
      <c r="F4862" t="n">
        <v>7147.6</v>
      </c>
      <c r="G4862" t="n">
        <v>0</v>
      </c>
    </row>
    <row r="4863">
      <c r="A4863" t="n">
        <v>201709</v>
      </c>
      <c r="B4863" t="n">
        <v>57</v>
      </c>
      <c r="C4863" t="inlineStr">
        <is>
          <t>POS</t>
        </is>
      </c>
      <c r="D4863" t="inlineStr">
        <is>
          <t>Mỹ</t>
        </is>
      </c>
      <c r="E4863" t="inlineStr">
        <is>
          <t>Game &amp; Đồ chơi</t>
        </is>
      </c>
      <c r="F4863" t="n">
        <v>13.76</v>
      </c>
      <c r="G4863" t="n">
        <v>0</v>
      </c>
    </row>
    <row r="4864">
      <c r="A4864" t="n">
        <v>201709</v>
      </c>
      <c r="B4864" t="n">
        <v>57</v>
      </c>
      <c r="C4864" t="inlineStr">
        <is>
          <t>POS</t>
        </is>
      </c>
      <c r="D4864" t="inlineStr">
        <is>
          <t>Mỹ</t>
        </is>
      </c>
      <c r="E4864" t="inlineStr">
        <is>
          <t>Gia dụng</t>
        </is>
      </c>
      <c r="F4864" t="n">
        <v>5969.48</v>
      </c>
      <c r="G4864" t="n">
        <v>400.5</v>
      </c>
    </row>
    <row r="4865">
      <c r="A4865" t="n">
        <v>201709</v>
      </c>
      <c r="B4865" t="n">
        <v>57</v>
      </c>
      <c r="C4865" t="inlineStr">
        <is>
          <t>POS</t>
        </is>
      </c>
      <c r="D4865" t="inlineStr">
        <is>
          <t>Mỹ</t>
        </is>
      </c>
      <c r="E4865" t="inlineStr">
        <is>
          <t>Nhạc, phim, sách nói</t>
        </is>
      </c>
      <c r="F4865" t="n">
        <v>1307.91</v>
      </c>
      <c r="G4865" t="n">
        <v>0</v>
      </c>
    </row>
    <row r="4866">
      <c r="A4866" t="n">
        <v>201709</v>
      </c>
      <c r="B4866" t="n">
        <v>57</v>
      </c>
      <c r="C4866" t="inlineStr">
        <is>
          <t>POS</t>
        </is>
      </c>
      <c r="D4866" t="inlineStr">
        <is>
          <t>Mỹ</t>
        </is>
      </c>
      <c r="E4866" t="inlineStr">
        <is>
          <t>TV &amp; Video</t>
        </is>
      </c>
      <c r="F4866" t="n">
        <v>2290.53</v>
      </c>
      <c r="G4866" t="n">
        <v>0</v>
      </c>
    </row>
    <row r="4867">
      <c r="A4867" t="n">
        <v>201709</v>
      </c>
      <c r="B4867" t="n">
        <v>59</v>
      </c>
      <c r="C4867" t="inlineStr">
        <is>
          <t>POS</t>
        </is>
      </c>
      <c r="D4867" t="inlineStr">
        <is>
          <t>Mỹ</t>
        </is>
      </c>
      <c r="E4867" t="inlineStr">
        <is>
          <t>Âm thanh</t>
        </is>
      </c>
      <c r="F4867" t="n">
        <v>719.8</v>
      </c>
      <c r="G4867" t="n">
        <v>0</v>
      </c>
    </row>
    <row r="4868">
      <c r="A4868" t="n">
        <v>201709</v>
      </c>
      <c r="B4868" t="n">
        <v>59</v>
      </c>
      <c r="C4868" t="inlineStr">
        <is>
          <t>POS</t>
        </is>
      </c>
      <c r="D4868" t="inlineStr">
        <is>
          <t>Mỹ</t>
        </is>
      </c>
      <c r="E4868" t="inlineStr">
        <is>
          <t>Điện thoại</t>
        </is>
      </c>
      <c r="F4868" t="n">
        <v>745.5</v>
      </c>
      <c r="G4868" t="n">
        <v>0</v>
      </c>
    </row>
    <row r="4869">
      <c r="A4869" t="n">
        <v>201709</v>
      </c>
      <c r="B4869" t="n">
        <v>59</v>
      </c>
      <c r="C4869" t="inlineStr">
        <is>
          <t>POS</t>
        </is>
      </c>
      <c r="D4869" t="inlineStr">
        <is>
          <t>Mỹ</t>
        </is>
      </c>
      <c r="E4869" t="inlineStr">
        <is>
          <t>Gia dụng</t>
        </is>
      </c>
      <c r="F4869" t="n">
        <v>2238.99</v>
      </c>
      <c r="G4869" t="n">
        <v>0</v>
      </c>
    </row>
    <row r="4870">
      <c r="A4870" t="n">
        <v>201709</v>
      </c>
      <c r="B4870" t="n">
        <v>59</v>
      </c>
      <c r="C4870" t="inlineStr">
        <is>
          <t>POS</t>
        </is>
      </c>
      <c r="D4870" t="inlineStr">
        <is>
          <t>Mỹ</t>
        </is>
      </c>
      <c r="E4870" t="inlineStr">
        <is>
          <t>Nhạc, phim, sách nói</t>
        </is>
      </c>
      <c r="F4870" t="n">
        <v>342.08</v>
      </c>
      <c r="G4870" t="n">
        <v>0</v>
      </c>
    </row>
    <row r="4871">
      <c r="A4871" t="n">
        <v>201709</v>
      </c>
      <c r="B4871" t="n">
        <v>61</v>
      </c>
      <c r="C4871" t="inlineStr">
        <is>
          <t>POS</t>
        </is>
      </c>
      <c r="D4871" t="inlineStr">
        <is>
          <t>Mỹ</t>
        </is>
      </c>
      <c r="E4871" t="inlineStr">
        <is>
          <t>Máy ảnh</t>
        </is>
      </c>
      <c r="F4871" t="n">
        <v>8280</v>
      </c>
      <c r="G4871" t="n">
        <v>0</v>
      </c>
    </row>
    <row r="4872">
      <c r="A4872" t="n">
        <v>201709</v>
      </c>
      <c r="B4872" t="n">
        <v>61</v>
      </c>
      <c r="C4872" t="inlineStr">
        <is>
          <t>POS</t>
        </is>
      </c>
      <c r="D4872" t="inlineStr">
        <is>
          <t>Mỹ</t>
        </is>
      </c>
      <c r="E4872" t="inlineStr">
        <is>
          <t>Điện thoại</t>
        </is>
      </c>
      <c r="F4872" t="n">
        <v>35.96</v>
      </c>
      <c r="G4872" t="n">
        <v>0</v>
      </c>
    </row>
    <row r="4873">
      <c r="A4873" t="n">
        <v>201709</v>
      </c>
      <c r="B4873" t="n">
        <v>61</v>
      </c>
      <c r="C4873" t="inlineStr">
        <is>
          <t>POS</t>
        </is>
      </c>
      <c r="D4873" t="inlineStr">
        <is>
          <t>Mỹ</t>
        </is>
      </c>
      <c r="E4873" t="inlineStr">
        <is>
          <t>Máy tính</t>
        </is>
      </c>
      <c r="F4873" t="n">
        <v>1022.33</v>
      </c>
      <c r="G4873" t="n">
        <v>0</v>
      </c>
    </row>
    <row r="4874">
      <c r="A4874" t="n">
        <v>201709</v>
      </c>
      <c r="B4874" t="n">
        <v>61</v>
      </c>
      <c r="C4874" t="inlineStr">
        <is>
          <t>POS</t>
        </is>
      </c>
      <c r="D4874" t="inlineStr">
        <is>
          <t>Mỹ</t>
        </is>
      </c>
      <c r="E4874" t="inlineStr">
        <is>
          <t>Gia dụng</t>
        </is>
      </c>
      <c r="F4874" t="n">
        <v>7375</v>
      </c>
      <c r="G4874" t="n">
        <v>0</v>
      </c>
    </row>
    <row r="4875">
      <c r="A4875" t="n">
        <v>201709</v>
      </c>
      <c r="B4875" t="n">
        <v>61</v>
      </c>
      <c r="C4875" t="inlineStr">
        <is>
          <t>POS</t>
        </is>
      </c>
      <c r="D4875" t="inlineStr">
        <is>
          <t>Mỹ</t>
        </is>
      </c>
      <c r="E4875" t="inlineStr">
        <is>
          <t>Nhạc, phim, sách nói</t>
        </is>
      </c>
      <c r="F4875" t="n">
        <v>769.1900000000001</v>
      </c>
      <c r="G4875" t="n">
        <v>0</v>
      </c>
    </row>
    <row r="4876">
      <c r="A4876" t="n">
        <v>201709</v>
      </c>
      <c r="B4876" t="n">
        <v>63</v>
      </c>
      <c r="C4876" t="inlineStr">
        <is>
          <t>POS</t>
        </is>
      </c>
      <c r="D4876" t="inlineStr">
        <is>
          <t>Mỹ</t>
        </is>
      </c>
      <c r="E4876" t="inlineStr">
        <is>
          <t>Âm thanh</t>
        </is>
      </c>
      <c r="F4876" t="n">
        <v>449.94</v>
      </c>
      <c r="G4876" t="n">
        <v>0</v>
      </c>
    </row>
    <row r="4877">
      <c r="A4877" t="n">
        <v>201709</v>
      </c>
      <c r="B4877" t="n">
        <v>63</v>
      </c>
      <c r="C4877" t="inlineStr">
        <is>
          <t>POS</t>
        </is>
      </c>
      <c r="D4877" t="inlineStr">
        <is>
          <t>Mỹ</t>
        </is>
      </c>
      <c r="E4877" t="inlineStr">
        <is>
          <t>Máy ảnh</t>
        </is>
      </c>
      <c r="F4877" t="n">
        <v>256.5</v>
      </c>
      <c r="G4877" t="n">
        <v>0</v>
      </c>
    </row>
    <row r="4878">
      <c r="A4878" t="n">
        <v>201709</v>
      </c>
      <c r="B4878" t="n">
        <v>63</v>
      </c>
      <c r="C4878" t="inlineStr">
        <is>
          <t>POS</t>
        </is>
      </c>
      <c r="D4878" t="inlineStr">
        <is>
          <t>Mỹ</t>
        </is>
      </c>
      <c r="E4878" t="inlineStr">
        <is>
          <t>Điện thoại</t>
        </is>
      </c>
      <c r="F4878" t="n">
        <v>362.69</v>
      </c>
      <c r="G4878" t="n">
        <v>256</v>
      </c>
    </row>
    <row r="4879">
      <c r="A4879" t="n">
        <v>201709</v>
      </c>
      <c r="B4879" t="n">
        <v>63</v>
      </c>
      <c r="C4879" t="inlineStr">
        <is>
          <t>POS</t>
        </is>
      </c>
      <c r="D4879" t="inlineStr">
        <is>
          <t>Mỹ</t>
        </is>
      </c>
      <c r="E4879" t="inlineStr">
        <is>
          <t>Máy tính</t>
        </is>
      </c>
      <c r="F4879" t="n">
        <v>8973.709999999999</v>
      </c>
      <c r="G4879" t="n">
        <v>0</v>
      </c>
    </row>
    <row r="4880">
      <c r="A4880" t="n">
        <v>201709</v>
      </c>
      <c r="B4880" t="n">
        <v>63</v>
      </c>
      <c r="C4880" t="inlineStr">
        <is>
          <t>POS</t>
        </is>
      </c>
      <c r="D4880" t="inlineStr">
        <is>
          <t>Mỹ</t>
        </is>
      </c>
      <c r="E4880" t="inlineStr">
        <is>
          <t>Gia dụng</t>
        </is>
      </c>
      <c r="F4880" t="n">
        <v>2391.98</v>
      </c>
      <c r="G4880" t="n">
        <v>0</v>
      </c>
    </row>
    <row r="4881">
      <c r="A4881" t="n">
        <v>201709</v>
      </c>
      <c r="B4881" t="n">
        <v>63</v>
      </c>
      <c r="C4881" t="inlineStr">
        <is>
          <t>POS</t>
        </is>
      </c>
      <c r="D4881" t="inlineStr">
        <is>
          <t>Mỹ</t>
        </is>
      </c>
      <c r="E4881" t="inlineStr">
        <is>
          <t>Nhạc, phim, sách nói</t>
        </is>
      </c>
      <c r="F4881" t="n">
        <v>1001.92</v>
      </c>
      <c r="G4881" t="n">
        <v>0</v>
      </c>
    </row>
    <row r="4882">
      <c r="A4882" t="n">
        <v>201709</v>
      </c>
      <c r="B4882" t="n">
        <v>63</v>
      </c>
      <c r="C4882" t="inlineStr">
        <is>
          <t>POS</t>
        </is>
      </c>
      <c r="D4882" t="inlineStr">
        <is>
          <t>Mỹ</t>
        </is>
      </c>
      <c r="E4882" t="inlineStr">
        <is>
          <t>TV &amp; Video</t>
        </is>
      </c>
      <c r="F4882" t="n">
        <v>169</v>
      </c>
      <c r="G4882" t="n">
        <v>0</v>
      </c>
    </row>
    <row r="4883">
      <c r="A4883" t="n">
        <v>201709</v>
      </c>
      <c r="B4883" t="n">
        <v>64</v>
      </c>
      <c r="C4883" t="inlineStr">
        <is>
          <t>POS</t>
        </is>
      </c>
      <c r="D4883" t="inlineStr">
        <is>
          <t>Mỹ</t>
        </is>
      </c>
      <c r="E4883" t="inlineStr">
        <is>
          <t>Âm thanh</t>
        </is>
      </c>
      <c r="F4883" t="n">
        <v>2368</v>
      </c>
      <c r="G4883" t="n">
        <v>0</v>
      </c>
    </row>
    <row r="4884">
      <c r="A4884" t="n">
        <v>201709</v>
      </c>
      <c r="B4884" t="n">
        <v>64</v>
      </c>
      <c r="C4884" t="inlineStr">
        <is>
          <t>POS</t>
        </is>
      </c>
      <c r="D4884" t="inlineStr">
        <is>
          <t>Mỹ</t>
        </is>
      </c>
      <c r="E4884" t="inlineStr">
        <is>
          <t>Máy ảnh</t>
        </is>
      </c>
      <c r="F4884" t="n">
        <v>4320</v>
      </c>
      <c r="G4884" t="n">
        <v>22.49</v>
      </c>
    </row>
    <row r="4885">
      <c r="A4885" t="n">
        <v>201709</v>
      </c>
      <c r="B4885" t="n">
        <v>64</v>
      </c>
      <c r="C4885" t="inlineStr">
        <is>
          <t>POS</t>
        </is>
      </c>
      <c r="D4885" t="inlineStr">
        <is>
          <t>Mỹ</t>
        </is>
      </c>
      <c r="E4885" t="inlineStr">
        <is>
          <t>Điện thoại</t>
        </is>
      </c>
      <c r="F4885" t="n">
        <v>177.94</v>
      </c>
      <c r="G4885" t="n">
        <v>134.95</v>
      </c>
    </row>
    <row r="4886">
      <c r="A4886" t="n">
        <v>201709</v>
      </c>
      <c r="B4886" t="n">
        <v>64</v>
      </c>
      <c r="C4886" t="inlineStr">
        <is>
          <t>POS</t>
        </is>
      </c>
      <c r="D4886" t="inlineStr">
        <is>
          <t>Mỹ</t>
        </is>
      </c>
      <c r="E4886" t="inlineStr">
        <is>
          <t>Máy tính</t>
        </is>
      </c>
      <c r="F4886" t="n">
        <v>659.85</v>
      </c>
      <c r="G4886" t="n">
        <v>0</v>
      </c>
    </row>
    <row r="4887">
      <c r="A4887" t="n">
        <v>201709</v>
      </c>
      <c r="B4887" t="n">
        <v>65</v>
      </c>
      <c r="C4887" t="inlineStr">
        <is>
          <t>POS</t>
        </is>
      </c>
      <c r="D4887" t="inlineStr">
        <is>
          <t>Mỹ</t>
        </is>
      </c>
      <c r="E4887" t="inlineStr">
        <is>
          <t>Âm thanh</t>
        </is>
      </c>
      <c r="F4887" t="n">
        <v>14.52</v>
      </c>
      <c r="G4887" t="n">
        <v>0</v>
      </c>
    </row>
    <row r="4888">
      <c r="A4888" t="n">
        <v>201709</v>
      </c>
      <c r="B4888" t="n">
        <v>65</v>
      </c>
      <c r="C4888" t="inlineStr">
        <is>
          <t>POS</t>
        </is>
      </c>
      <c r="D4888" t="inlineStr">
        <is>
          <t>Mỹ</t>
        </is>
      </c>
      <c r="E4888" t="inlineStr">
        <is>
          <t>Máy ảnh</t>
        </is>
      </c>
      <c r="F4888" t="n">
        <v>936</v>
      </c>
      <c r="G4888" t="n">
        <v>0</v>
      </c>
    </row>
    <row r="4889">
      <c r="A4889" t="n">
        <v>201709</v>
      </c>
      <c r="B4889" t="n">
        <v>65</v>
      </c>
      <c r="C4889" t="inlineStr">
        <is>
          <t>POS</t>
        </is>
      </c>
      <c r="D4889" t="inlineStr">
        <is>
          <t>Mỹ</t>
        </is>
      </c>
      <c r="E4889" t="inlineStr">
        <is>
          <t>Điện thoại</t>
        </is>
      </c>
      <c r="F4889" t="n">
        <v>1741</v>
      </c>
      <c r="G4889" t="n">
        <v>0</v>
      </c>
    </row>
    <row r="4890">
      <c r="A4890" t="n">
        <v>201709</v>
      </c>
      <c r="B4890" t="n">
        <v>65</v>
      </c>
      <c r="C4890" t="inlineStr">
        <is>
          <t>POS</t>
        </is>
      </c>
      <c r="D4890" t="inlineStr">
        <is>
          <t>Mỹ</t>
        </is>
      </c>
      <c r="E4890" t="inlineStr">
        <is>
          <t>Máy tính</t>
        </is>
      </c>
      <c r="F4890" t="n">
        <v>1807.81</v>
      </c>
      <c r="G4890" t="n">
        <v>0</v>
      </c>
    </row>
    <row r="4891">
      <c r="A4891" t="n">
        <v>201709</v>
      </c>
      <c r="B4891" t="n">
        <v>65</v>
      </c>
      <c r="C4891" t="inlineStr">
        <is>
          <t>POS</t>
        </is>
      </c>
      <c r="D4891" t="inlineStr">
        <is>
          <t>Mỹ</t>
        </is>
      </c>
      <c r="E4891" t="inlineStr">
        <is>
          <t>Gia dụng</t>
        </is>
      </c>
      <c r="F4891" t="n">
        <v>6329.98</v>
      </c>
      <c r="G4891" t="n">
        <v>0</v>
      </c>
    </row>
    <row r="4892">
      <c r="A4892" t="n">
        <v>201709</v>
      </c>
      <c r="B4892" t="n">
        <v>65</v>
      </c>
      <c r="C4892" t="inlineStr">
        <is>
          <t>POS</t>
        </is>
      </c>
      <c r="D4892" t="inlineStr">
        <is>
          <t>Mỹ</t>
        </is>
      </c>
      <c r="E4892" t="inlineStr">
        <is>
          <t>TV &amp; Video</t>
        </is>
      </c>
      <c r="F4892" t="n">
        <v>4663.91</v>
      </c>
      <c r="G4892" t="n">
        <v>0</v>
      </c>
    </row>
    <row r="4893">
      <c r="A4893" t="n">
        <v>201709</v>
      </c>
      <c r="B4893" t="n">
        <v>66</v>
      </c>
      <c r="C4893" t="inlineStr">
        <is>
          <t>POS</t>
        </is>
      </c>
      <c r="D4893" t="inlineStr">
        <is>
          <t>Mỹ</t>
        </is>
      </c>
      <c r="E4893" t="inlineStr">
        <is>
          <t>Âm thanh</t>
        </is>
      </c>
      <c r="F4893" t="n">
        <v>1703.54</v>
      </c>
      <c r="G4893" t="n">
        <v>0</v>
      </c>
    </row>
    <row r="4894">
      <c r="A4894" t="n">
        <v>201709</v>
      </c>
      <c r="B4894" t="n">
        <v>66</v>
      </c>
      <c r="C4894" t="inlineStr">
        <is>
          <t>POS</t>
        </is>
      </c>
      <c r="D4894" t="inlineStr">
        <is>
          <t>Mỹ</t>
        </is>
      </c>
      <c r="E4894" t="inlineStr">
        <is>
          <t>Máy tính</t>
        </is>
      </c>
      <c r="F4894" t="n">
        <v>4363.9</v>
      </c>
      <c r="G4894" t="n">
        <v>0</v>
      </c>
    </row>
    <row r="4895">
      <c r="A4895" t="n">
        <v>201709</v>
      </c>
      <c r="B4895" t="n">
        <v>66</v>
      </c>
      <c r="C4895" t="inlineStr">
        <is>
          <t>POS</t>
        </is>
      </c>
      <c r="D4895" t="inlineStr">
        <is>
          <t>Mỹ</t>
        </is>
      </c>
      <c r="E4895" t="inlineStr">
        <is>
          <t>Game &amp; Đồ chơi</t>
        </is>
      </c>
      <c r="F4895" t="n">
        <v>16.5</v>
      </c>
      <c r="G4895" t="n">
        <v>0</v>
      </c>
    </row>
    <row r="4896">
      <c r="A4896" t="n">
        <v>201709</v>
      </c>
      <c r="B4896" t="n">
        <v>66</v>
      </c>
      <c r="C4896" t="inlineStr">
        <is>
          <t>POS</t>
        </is>
      </c>
      <c r="D4896" t="inlineStr">
        <is>
          <t>Mỹ</t>
        </is>
      </c>
      <c r="E4896" t="inlineStr">
        <is>
          <t>Gia dụng</t>
        </is>
      </c>
      <c r="F4896" t="n">
        <v>2807.49</v>
      </c>
      <c r="G4896" t="n">
        <v>0</v>
      </c>
    </row>
    <row r="4897">
      <c r="A4897" t="n">
        <v>201709</v>
      </c>
      <c r="B4897" t="n">
        <v>66</v>
      </c>
      <c r="C4897" t="inlineStr">
        <is>
          <t>POS</t>
        </is>
      </c>
      <c r="D4897" t="inlineStr">
        <is>
          <t>Mỹ</t>
        </is>
      </c>
      <c r="E4897" t="inlineStr">
        <is>
          <t>Nhạc, phim, sách nói</t>
        </is>
      </c>
      <c r="F4897" t="n">
        <v>309.94</v>
      </c>
      <c r="G4897" t="n">
        <v>0</v>
      </c>
    </row>
    <row r="4898">
      <c r="A4898" t="n">
        <v>201709</v>
      </c>
      <c r="B4898" t="n">
        <v>66</v>
      </c>
      <c r="C4898" t="inlineStr">
        <is>
          <t>POS</t>
        </is>
      </c>
      <c r="D4898" t="inlineStr">
        <is>
          <t>Mỹ</t>
        </is>
      </c>
      <c r="E4898" t="inlineStr">
        <is>
          <t>TV &amp; Video</t>
        </is>
      </c>
      <c r="F4898" t="n">
        <v>1699.95</v>
      </c>
      <c r="G4898" t="n">
        <v>0</v>
      </c>
    </row>
    <row r="4899">
      <c r="A4899" t="n">
        <v>201710</v>
      </c>
      <c r="B4899" t="n">
        <v>0</v>
      </c>
      <c r="C4899" t="inlineStr">
        <is>
          <t>ONLINE</t>
        </is>
      </c>
      <c r="D4899" t="inlineStr">
        <is>
          <t>Online</t>
        </is>
      </c>
      <c r="E4899" t="inlineStr">
        <is>
          <t>Âm thanh</t>
        </is>
      </c>
      <c r="F4899" t="n">
        <v>7426.75</v>
      </c>
      <c r="G4899" t="n">
        <v>37.95</v>
      </c>
    </row>
    <row r="4900">
      <c r="A4900" t="n">
        <v>201710</v>
      </c>
      <c r="B4900" t="n">
        <v>0</v>
      </c>
      <c r="C4900" t="inlineStr">
        <is>
          <t>ONLINE</t>
        </is>
      </c>
      <c r="D4900" t="inlineStr">
        <is>
          <t>Online</t>
        </is>
      </c>
      <c r="E4900" t="inlineStr">
        <is>
          <t>Máy ảnh</t>
        </is>
      </c>
      <c r="F4900" t="n">
        <v>20633.06</v>
      </c>
      <c r="G4900" t="n">
        <v>0</v>
      </c>
    </row>
    <row r="4901">
      <c r="A4901" t="n">
        <v>201710</v>
      </c>
      <c r="B4901" t="n">
        <v>0</v>
      </c>
      <c r="C4901" t="inlineStr">
        <is>
          <t>ONLINE</t>
        </is>
      </c>
      <c r="D4901" t="inlineStr">
        <is>
          <t>Online</t>
        </is>
      </c>
      <c r="E4901" t="inlineStr">
        <is>
          <t>Điện thoại</t>
        </is>
      </c>
      <c r="F4901" t="n">
        <v>17311.26</v>
      </c>
      <c r="G4901" t="n">
        <v>560.76</v>
      </c>
    </row>
    <row r="4902">
      <c r="A4902" t="n">
        <v>201710</v>
      </c>
      <c r="B4902" t="n">
        <v>0</v>
      </c>
      <c r="C4902" t="inlineStr">
        <is>
          <t>ONLINE</t>
        </is>
      </c>
      <c r="D4902" t="inlineStr">
        <is>
          <t>Online</t>
        </is>
      </c>
      <c r="E4902" t="inlineStr">
        <is>
          <t>Máy tính</t>
        </is>
      </c>
      <c r="F4902" t="n">
        <v>47814.04</v>
      </c>
      <c r="G4902" t="n">
        <v>0</v>
      </c>
    </row>
    <row r="4903">
      <c r="A4903" t="n">
        <v>201710</v>
      </c>
      <c r="B4903" t="n">
        <v>0</v>
      </c>
      <c r="C4903" t="inlineStr">
        <is>
          <t>ONLINE</t>
        </is>
      </c>
      <c r="D4903" t="inlineStr">
        <is>
          <t>Online</t>
        </is>
      </c>
      <c r="E4903" t="inlineStr">
        <is>
          <t>Game &amp; Đồ chơi</t>
        </is>
      </c>
      <c r="F4903" t="n">
        <v>4800.87</v>
      </c>
      <c r="G4903" t="n">
        <v>43</v>
      </c>
    </row>
    <row r="4904">
      <c r="A4904" t="n">
        <v>201710</v>
      </c>
      <c r="B4904" t="n">
        <v>0</v>
      </c>
      <c r="C4904" t="inlineStr">
        <is>
          <t>ONLINE</t>
        </is>
      </c>
      <c r="D4904" t="inlineStr">
        <is>
          <t>Online</t>
        </is>
      </c>
      <c r="E4904" t="inlineStr">
        <is>
          <t>Gia dụng</t>
        </is>
      </c>
      <c r="F4904" t="n">
        <v>34434.92</v>
      </c>
      <c r="G4904" t="n">
        <v>189.98</v>
      </c>
    </row>
    <row r="4905">
      <c r="A4905" t="n">
        <v>201710</v>
      </c>
      <c r="B4905" t="n">
        <v>0</v>
      </c>
      <c r="C4905" t="inlineStr">
        <is>
          <t>ONLINE</t>
        </is>
      </c>
      <c r="D4905" t="inlineStr">
        <is>
          <t>Online</t>
        </is>
      </c>
      <c r="E4905" t="inlineStr">
        <is>
          <t>Nhạc, phim, sách nói</t>
        </is>
      </c>
      <c r="F4905" t="n">
        <v>4010.28</v>
      </c>
      <c r="G4905" t="n">
        <v>757.96</v>
      </c>
    </row>
    <row r="4906">
      <c r="A4906" t="n">
        <v>201710</v>
      </c>
      <c r="B4906" t="n">
        <v>0</v>
      </c>
      <c r="C4906" t="inlineStr">
        <is>
          <t>ONLINE</t>
        </is>
      </c>
      <c r="D4906" t="inlineStr">
        <is>
          <t>Online</t>
        </is>
      </c>
      <c r="E4906" t="inlineStr">
        <is>
          <t>TV &amp; Video</t>
        </is>
      </c>
      <c r="F4906" t="n">
        <v>11046.77</v>
      </c>
      <c r="G4906" t="n">
        <v>357</v>
      </c>
    </row>
    <row r="4907">
      <c r="A4907" t="n">
        <v>201710</v>
      </c>
      <c r="B4907" t="n">
        <v>1</v>
      </c>
      <c r="C4907" t="inlineStr">
        <is>
          <t>POS</t>
        </is>
      </c>
      <c r="D4907" t="inlineStr">
        <is>
          <t>Úc</t>
        </is>
      </c>
      <c r="E4907" t="inlineStr">
        <is>
          <t>Âm thanh</t>
        </is>
      </c>
      <c r="F4907" t="n">
        <v>315.8</v>
      </c>
      <c r="G4907" t="n">
        <v>0</v>
      </c>
    </row>
    <row r="4908">
      <c r="A4908" t="n">
        <v>201710</v>
      </c>
      <c r="B4908" t="n">
        <v>1</v>
      </c>
      <c r="C4908" t="inlineStr">
        <is>
          <t>POS</t>
        </is>
      </c>
      <c r="D4908" t="inlineStr">
        <is>
          <t>Úc</t>
        </is>
      </c>
      <c r="E4908" t="inlineStr">
        <is>
          <t>Máy ảnh</t>
        </is>
      </c>
      <c r="F4908" t="n">
        <v>258</v>
      </c>
      <c r="G4908" t="n">
        <v>0</v>
      </c>
    </row>
    <row r="4909">
      <c r="A4909" t="n">
        <v>201710</v>
      </c>
      <c r="B4909" t="n">
        <v>1</v>
      </c>
      <c r="C4909" t="inlineStr">
        <is>
          <t>POS</t>
        </is>
      </c>
      <c r="D4909" t="inlineStr">
        <is>
          <t>Úc</t>
        </is>
      </c>
      <c r="E4909" t="inlineStr">
        <is>
          <t>Máy tính</t>
        </is>
      </c>
      <c r="F4909" t="n">
        <v>450.99</v>
      </c>
      <c r="G4909" t="n">
        <v>0</v>
      </c>
    </row>
    <row r="4910">
      <c r="A4910" t="n">
        <v>201710</v>
      </c>
      <c r="B4910" t="n">
        <v>1</v>
      </c>
      <c r="C4910" t="inlineStr">
        <is>
          <t>POS</t>
        </is>
      </c>
      <c r="D4910" t="inlineStr">
        <is>
          <t>Úc</t>
        </is>
      </c>
      <c r="E4910" t="inlineStr">
        <is>
          <t>Gia dụng</t>
        </is>
      </c>
      <c r="F4910" t="n">
        <v>1759.97</v>
      </c>
      <c r="G4910" t="n">
        <v>0</v>
      </c>
    </row>
    <row r="4911">
      <c r="A4911" t="n">
        <v>201710</v>
      </c>
      <c r="B4911" t="n">
        <v>1</v>
      </c>
      <c r="C4911" t="inlineStr">
        <is>
          <t>POS</t>
        </is>
      </c>
      <c r="D4911" t="inlineStr">
        <is>
          <t>Úc</t>
        </is>
      </c>
      <c r="E4911" t="inlineStr">
        <is>
          <t>Nhạc, phim, sách nói</t>
        </is>
      </c>
      <c r="F4911" t="n">
        <v>231.52</v>
      </c>
      <c r="G4911" t="n">
        <v>0</v>
      </c>
    </row>
    <row r="4912">
      <c r="A4912" t="n">
        <v>201710</v>
      </c>
      <c r="B4912" t="n">
        <v>1</v>
      </c>
      <c r="C4912" t="inlineStr">
        <is>
          <t>POS</t>
        </is>
      </c>
      <c r="D4912" t="inlineStr">
        <is>
          <t>Úc</t>
        </is>
      </c>
      <c r="E4912" t="inlineStr">
        <is>
          <t>TV &amp; Video</t>
        </is>
      </c>
      <c r="F4912" t="n">
        <v>763</v>
      </c>
      <c r="G4912" t="n">
        <v>0</v>
      </c>
    </row>
    <row r="4913">
      <c r="A4913" t="n">
        <v>201710</v>
      </c>
      <c r="B4913" t="n">
        <v>4</v>
      </c>
      <c r="C4913" t="inlineStr">
        <is>
          <t>POS</t>
        </is>
      </c>
      <c r="D4913" t="inlineStr">
        <is>
          <t>Úc</t>
        </is>
      </c>
      <c r="E4913" t="inlineStr">
        <is>
          <t>Âm thanh</t>
        </is>
      </c>
      <c r="F4913" t="n">
        <v>2832.37</v>
      </c>
      <c r="G4913" t="n">
        <v>0</v>
      </c>
    </row>
    <row r="4914">
      <c r="A4914" t="n">
        <v>201710</v>
      </c>
      <c r="B4914" t="n">
        <v>4</v>
      </c>
      <c r="C4914" t="inlineStr">
        <is>
          <t>POS</t>
        </is>
      </c>
      <c r="D4914" t="inlineStr">
        <is>
          <t>Úc</t>
        </is>
      </c>
      <c r="E4914" t="inlineStr">
        <is>
          <t>Điện thoại</t>
        </is>
      </c>
      <c r="F4914" t="n">
        <v>462.86</v>
      </c>
      <c r="G4914" t="n">
        <v>0</v>
      </c>
    </row>
    <row r="4915">
      <c r="A4915" t="n">
        <v>201710</v>
      </c>
      <c r="B4915" t="n">
        <v>4</v>
      </c>
      <c r="C4915" t="inlineStr">
        <is>
          <t>POS</t>
        </is>
      </c>
      <c r="D4915" t="inlineStr">
        <is>
          <t>Úc</t>
        </is>
      </c>
      <c r="E4915" t="inlineStr">
        <is>
          <t>Máy tính</t>
        </is>
      </c>
      <c r="F4915" t="n">
        <v>362.7</v>
      </c>
      <c r="G4915" t="n">
        <v>0</v>
      </c>
    </row>
    <row r="4916">
      <c r="A4916" t="n">
        <v>201710</v>
      </c>
      <c r="B4916" t="n">
        <v>4</v>
      </c>
      <c r="C4916" t="inlineStr">
        <is>
          <t>POS</t>
        </is>
      </c>
      <c r="D4916" t="inlineStr">
        <is>
          <t>Úc</t>
        </is>
      </c>
      <c r="E4916" t="inlineStr">
        <is>
          <t>Game &amp; Đồ chơi</t>
        </is>
      </c>
      <c r="F4916" t="n">
        <v>140.26</v>
      </c>
      <c r="G4916" t="n">
        <v>0</v>
      </c>
    </row>
    <row r="4917">
      <c r="A4917" t="n">
        <v>201710</v>
      </c>
      <c r="B4917" t="n">
        <v>4</v>
      </c>
      <c r="C4917" t="inlineStr">
        <is>
          <t>POS</t>
        </is>
      </c>
      <c r="D4917" t="inlineStr">
        <is>
          <t>Úc</t>
        </is>
      </c>
      <c r="E4917" t="inlineStr">
        <is>
          <t>Gia dụng</t>
        </is>
      </c>
      <c r="F4917" t="n">
        <v>719.9400000000001</v>
      </c>
      <c r="G4917" t="n">
        <v>0</v>
      </c>
    </row>
    <row r="4918">
      <c r="A4918" t="n">
        <v>201710</v>
      </c>
      <c r="B4918" t="n">
        <v>4</v>
      </c>
      <c r="C4918" t="inlineStr">
        <is>
          <t>POS</t>
        </is>
      </c>
      <c r="D4918" t="inlineStr">
        <is>
          <t>Úc</t>
        </is>
      </c>
      <c r="E4918" t="inlineStr">
        <is>
          <t>Nhạc, phim, sách nói</t>
        </is>
      </c>
      <c r="F4918" t="n">
        <v>1489.93</v>
      </c>
      <c r="G4918" t="n">
        <v>0</v>
      </c>
    </row>
    <row r="4919">
      <c r="A4919" t="n">
        <v>201710</v>
      </c>
      <c r="B4919" t="n">
        <v>4</v>
      </c>
      <c r="C4919" t="inlineStr">
        <is>
          <t>POS</t>
        </is>
      </c>
      <c r="D4919" t="inlineStr">
        <is>
          <t>Úc</t>
        </is>
      </c>
      <c r="E4919" t="inlineStr">
        <is>
          <t>TV &amp; Video</t>
        </is>
      </c>
      <c r="F4919" t="n">
        <v>5968.98</v>
      </c>
      <c r="G4919" t="n">
        <v>0</v>
      </c>
    </row>
    <row r="4920">
      <c r="A4920" t="n">
        <v>201710</v>
      </c>
      <c r="B4920" t="n">
        <v>5</v>
      </c>
      <c r="C4920" t="inlineStr">
        <is>
          <t>POS</t>
        </is>
      </c>
      <c r="D4920" t="inlineStr">
        <is>
          <t>Úc</t>
        </is>
      </c>
      <c r="E4920" t="inlineStr">
        <is>
          <t>Âm thanh</t>
        </is>
      </c>
      <c r="F4920" t="n">
        <v>592</v>
      </c>
      <c r="G4920" t="n">
        <v>0</v>
      </c>
    </row>
    <row r="4921">
      <c r="A4921" t="n">
        <v>201710</v>
      </c>
      <c r="B4921" t="n">
        <v>5</v>
      </c>
      <c r="C4921" t="inlineStr">
        <is>
          <t>POS</t>
        </is>
      </c>
      <c r="D4921" t="inlineStr">
        <is>
          <t>Úc</t>
        </is>
      </c>
      <c r="E4921" t="inlineStr">
        <is>
          <t>Điện thoại</t>
        </is>
      </c>
      <c r="F4921" t="n">
        <v>1494</v>
      </c>
      <c r="G4921" t="n">
        <v>0</v>
      </c>
    </row>
    <row r="4922">
      <c r="A4922" t="n">
        <v>201710</v>
      </c>
      <c r="B4922" t="n">
        <v>5</v>
      </c>
      <c r="C4922" t="inlineStr">
        <is>
          <t>POS</t>
        </is>
      </c>
      <c r="D4922" t="inlineStr">
        <is>
          <t>Úc</t>
        </is>
      </c>
      <c r="E4922" t="inlineStr">
        <is>
          <t>Máy tính</t>
        </is>
      </c>
      <c r="F4922" t="n">
        <v>248</v>
      </c>
      <c r="G4922" t="n">
        <v>248</v>
      </c>
    </row>
    <row r="4923">
      <c r="A4923" t="n">
        <v>201710</v>
      </c>
      <c r="B4923" t="n">
        <v>5</v>
      </c>
      <c r="C4923" t="inlineStr">
        <is>
          <t>POS</t>
        </is>
      </c>
      <c r="D4923" t="inlineStr">
        <is>
          <t>Úc</t>
        </is>
      </c>
      <c r="E4923" t="inlineStr">
        <is>
          <t>Game &amp; Đồ chơi</t>
        </is>
      </c>
      <c r="F4923" t="n">
        <v>54.64</v>
      </c>
      <c r="G4923" t="n">
        <v>0</v>
      </c>
    </row>
    <row r="4924">
      <c r="A4924" t="n">
        <v>201710</v>
      </c>
      <c r="B4924" t="n">
        <v>5</v>
      </c>
      <c r="C4924" t="inlineStr">
        <is>
          <t>POS</t>
        </is>
      </c>
      <c r="D4924" t="inlineStr">
        <is>
          <t>Úc</t>
        </is>
      </c>
      <c r="E4924" t="inlineStr">
        <is>
          <t>Gia dụng</t>
        </is>
      </c>
      <c r="F4924" t="n">
        <v>745.99</v>
      </c>
      <c r="G4924" t="n">
        <v>0</v>
      </c>
    </row>
    <row r="4925">
      <c r="A4925" t="n">
        <v>201710</v>
      </c>
      <c r="B4925" t="n">
        <v>6</v>
      </c>
      <c r="C4925" t="inlineStr">
        <is>
          <t>POS</t>
        </is>
      </c>
      <c r="D4925" t="inlineStr">
        <is>
          <t>Úc</t>
        </is>
      </c>
      <c r="E4925" t="inlineStr">
        <is>
          <t>Âm thanh</t>
        </is>
      </c>
      <c r="F4925" t="n">
        <v>729.98</v>
      </c>
      <c r="G4925" t="n">
        <v>0</v>
      </c>
    </row>
    <row r="4926">
      <c r="A4926" t="n">
        <v>201710</v>
      </c>
      <c r="B4926" t="n">
        <v>6</v>
      </c>
      <c r="C4926" t="inlineStr">
        <is>
          <t>POS</t>
        </is>
      </c>
      <c r="D4926" t="inlineStr">
        <is>
          <t>Úc</t>
        </is>
      </c>
      <c r="E4926" t="inlineStr">
        <is>
          <t>Máy ảnh</t>
        </is>
      </c>
      <c r="F4926" t="n">
        <v>747.6</v>
      </c>
      <c r="G4926" t="n">
        <v>0</v>
      </c>
    </row>
    <row r="4927">
      <c r="A4927" t="n">
        <v>201710</v>
      </c>
      <c r="B4927" t="n">
        <v>6</v>
      </c>
      <c r="C4927" t="inlineStr">
        <is>
          <t>POS</t>
        </is>
      </c>
      <c r="D4927" t="inlineStr">
        <is>
          <t>Úc</t>
        </is>
      </c>
      <c r="E4927" t="inlineStr">
        <is>
          <t>Điện thoại</t>
        </is>
      </c>
      <c r="F4927" t="n">
        <v>258</v>
      </c>
      <c r="G4927" t="n">
        <v>0</v>
      </c>
    </row>
    <row r="4928">
      <c r="A4928" t="n">
        <v>201710</v>
      </c>
      <c r="B4928" t="n">
        <v>6</v>
      </c>
      <c r="C4928" t="inlineStr">
        <is>
          <t>POS</t>
        </is>
      </c>
      <c r="D4928" t="inlineStr">
        <is>
          <t>Úc</t>
        </is>
      </c>
      <c r="E4928" t="inlineStr">
        <is>
          <t>Máy tính</t>
        </is>
      </c>
      <c r="F4928" t="n">
        <v>8832.4</v>
      </c>
      <c r="G4928" t="n">
        <v>0</v>
      </c>
    </row>
    <row r="4929">
      <c r="A4929" t="n">
        <v>201710</v>
      </c>
      <c r="B4929" t="n">
        <v>6</v>
      </c>
      <c r="C4929" t="inlineStr">
        <is>
          <t>POS</t>
        </is>
      </c>
      <c r="D4929" t="inlineStr">
        <is>
          <t>Úc</t>
        </is>
      </c>
      <c r="E4929" t="inlineStr">
        <is>
          <t>Game &amp; Đồ chơi</t>
        </is>
      </c>
      <c r="F4929" t="n">
        <v>253.19</v>
      </c>
      <c r="G4929" t="n">
        <v>0</v>
      </c>
    </row>
    <row r="4930">
      <c r="A4930" t="n">
        <v>201710</v>
      </c>
      <c r="B4930" t="n">
        <v>6</v>
      </c>
      <c r="C4930" t="inlineStr">
        <is>
          <t>POS</t>
        </is>
      </c>
      <c r="D4930" t="inlineStr">
        <is>
          <t>Úc</t>
        </is>
      </c>
      <c r="E4930" t="inlineStr">
        <is>
          <t>Gia dụng</t>
        </is>
      </c>
      <c r="F4930" t="n">
        <v>259.8</v>
      </c>
      <c r="G4930" t="n">
        <v>0</v>
      </c>
    </row>
    <row r="4931">
      <c r="A4931" t="n">
        <v>201710</v>
      </c>
      <c r="B4931" t="n">
        <v>6</v>
      </c>
      <c r="C4931" t="inlineStr">
        <is>
          <t>POS</t>
        </is>
      </c>
      <c r="D4931" t="inlineStr">
        <is>
          <t>Úc</t>
        </is>
      </c>
      <c r="E4931" t="inlineStr">
        <is>
          <t>Nhạc, phim, sách nói</t>
        </is>
      </c>
      <c r="F4931" t="n">
        <v>219.98</v>
      </c>
      <c r="G4931" t="n">
        <v>0</v>
      </c>
    </row>
    <row r="4932">
      <c r="A4932" t="n">
        <v>201710</v>
      </c>
      <c r="B4932" t="n">
        <v>8</v>
      </c>
      <c r="C4932" t="inlineStr">
        <is>
          <t>POS</t>
        </is>
      </c>
      <c r="D4932" t="inlineStr">
        <is>
          <t>Canada</t>
        </is>
      </c>
      <c r="E4932" t="inlineStr">
        <is>
          <t>Âm thanh</t>
        </is>
      </c>
      <c r="F4932" t="n">
        <v>181</v>
      </c>
      <c r="G4932" t="n">
        <v>0</v>
      </c>
    </row>
    <row r="4933">
      <c r="A4933" t="n">
        <v>201710</v>
      </c>
      <c r="B4933" t="n">
        <v>8</v>
      </c>
      <c r="C4933" t="inlineStr">
        <is>
          <t>POS</t>
        </is>
      </c>
      <c r="D4933" t="inlineStr">
        <is>
          <t>Canada</t>
        </is>
      </c>
      <c r="E4933" t="inlineStr">
        <is>
          <t>Máy ảnh</t>
        </is>
      </c>
      <c r="F4933" t="n">
        <v>8400</v>
      </c>
      <c r="G4933" t="n">
        <v>0</v>
      </c>
    </row>
    <row r="4934">
      <c r="A4934" t="n">
        <v>201710</v>
      </c>
      <c r="B4934" t="n">
        <v>8</v>
      </c>
      <c r="C4934" t="inlineStr">
        <is>
          <t>POS</t>
        </is>
      </c>
      <c r="D4934" t="inlineStr">
        <is>
          <t>Canada</t>
        </is>
      </c>
      <c r="E4934" t="inlineStr">
        <is>
          <t>Điện thoại</t>
        </is>
      </c>
      <c r="F4934" t="n">
        <v>120.57</v>
      </c>
      <c r="G4934" t="n">
        <v>0</v>
      </c>
    </row>
    <row r="4935">
      <c r="A4935" t="n">
        <v>201710</v>
      </c>
      <c r="B4935" t="n">
        <v>8</v>
      </c>
      <c r="C4935" t="inlineStr">
        <is>
          <t>POS</t>
        </is>
      </c>
      <c r="D4935" t="inlineStr">
        <is>
          <t>Canada</t>
        </is>
      </c>
      <c r="E4935" t="inlineStr">
        <is>
          <t>Máy tính</t>
        </is>
      </c>
      <c r="F4935" t="n">
        <v>3117.6</v>
      </c>
      <c r="G4935" t="n">
        <v>0</v>
      </c>
    </row>
    <row r="4936">
      <c r="A4936" t="n">
        <v>201710</v>
      </c>
      <c r="B4936" t="n">
        <v>8</v>
      </c>
      <c r="C4936" t="inlineStr">
        <is>
          <t>POS</t>
        </is>
      </c>
      <c r="D4936" t="inlineStr">
        <is>
          <t>Canada</t>
        </is>
      </c>
      <c r="E4936" t="inlineStr">
        <is>
          <t>Gia dụng</t>
        </is>
      </c>
      <c r="F4936" t="n">
        <v>352.98</v>
      </c>
      <c r="G4936" t="n">
        <v>0</v>
      </c>
    </row>
    <row r="4937">
      <c r="A4937" t="n">
        <v>201710</v>
      </c>
      <c r="B4937" t="n">
        <v>8</v>
      </c>
      <c r="C4937" t="inlineStr">
        <is>
          <t>POS</t>
        </is>
      </c>
      <c r="D4937" t="inlineStr">
        <is>
          <t>Canada</t>
        </is>
      </c>
      <c r="E4937" t="inlineStr">
        <is>
          <t>TV &amp; Video</t>
        </is>
      </c>
      <c r="F4937" t="n">
        <v>200</v>
      </c>
      <c r="G4937" t="n">
        <v>0</v>
      </c>
    </row>
    <row r="4938">
      <c r="A4938" t="n">
        <v>201710</v>
      </c>
      <c r="B4938" t="n">
        <v>9</v>
      </c>
      <c r="C4938" t="inlineStr">
        <is>
          <t>POS</t>
        </is>
      </c>
      <c r="D4938" t="inlineStr">
        <is>
          <t>Canada</t>
        </is>
      </c>
      <c r="E4938" t="inlineStr">
        <is>
          <t>Âm thanh</t>
        </is>
      </c>
      <c r="F4938" t="n">
        <v>526.92</v>
      </c>
      <c r="G4938" t="n">
        <v>0</v>
      </c>
    </row>
    <row r="4939">
      <c r="A4939" t="n">
        <v>201710</v>
      </c>
      <c r="B4939" t="n">
        <v>9</v>
      </c>
      <c r="C4939" t="inlineStr">
        <is>
          <t>POS</t>
        </is>
      </c>
      <c r="D4939" t="inlineStr">
        <is>
          <t>Canada</t>
        </is>
      </c>
      <c r="E4939" t="inlineStr">
        <is>
          <t>Điện thoại</t>
        </is>
      </c>
      <c r="F4939" t="n">
        <v>1405.31</v>
      </c>
      <c r="G4939" t="n">
        <v>0</v>
      </c>
    </row>
    <row r="4940">
      <c r="A4940" t="n">
        <v>201710</v>
      </c>
      <c r="B4940" t="n">
        <v>9</v>
      </c>
      <c r="C4940" t="inlineStr">
        <is>
          <t>POS</t>
        </is>
      </c>
      <c r="D4940" t="inlineStr">
        <is>
          <t>Canada</t>
        </is>
      </c>
      <c r="E4940" t="inlineStr">
        <is>
          <t>Máy tính</t>
        </is>
      </c>
      <c r="F4940" t="n">
        <v>1875</v>
      </c>
      <c r="G4940" t="n">
        <v>0</v>
      </c>
    </row>
    <row r="4941">
      <c r="A4941" t="n">
        <v>201710</v>
      </c>
      <c r="B4941" t="n">
        <v>9</v>
      </c>
      <c r="C4941" t="inlineStr">
        <is>
          <t>POS</t>
        </is>
      </c>
      <c r="D4941" t="inlineStr">
        <is>
          <t>Canada</t>
        </is>
      </c>
      <c r="E4941" t="inlineStr">
        <is>
          <t>Game &amp; Đồ chơi</t>
        </is>
      </c>
      <c r="F4941" t="n">
        <v>479</v>
      </c>
      <c r="G4941" t="n">
        <v>0</v>
      </c>
    </row>
    <row r="4942">
      <c r="A4942" t="n">
        <v>201710</v>
      </c>
      <c r="B4942" t="n">
        <v>9</v>
      </c>
      <c r="C4942" t="inlineStr">
        <is>
          <t>POS</t>
        </is>
      </c>
      <c r="D4942" t="inlineStr">
        <is>
          <t>Canada</t>
        </is>
      </c>
      <c r="E4942" t="inlineStr">
        <is>
          <t>Gia dụng</t>
        </is>
      </c>
      <c r="F4942" t="n">
        <v>12877.33</v>
      </c>
      <c r="G4942" t="n">
        <v>0</v>
      </c>
    </row>
    <row r="4943">
      <c r="A4943" t="n">
        <v>201710</v>
      </c>
      <c r="B4943" t="n">
        <v>9</v>
      </c>
      <c r="C4943" t="inlineStr">
        <is>
          <t>POS</t>
        </is>
      </c>
      <c r="D4943" t="inlineStr">
        <is>
          <t>Canada</t>
        </is>
      </c>
      <c r="E4943" t="inlineStr">
        <is>
          <t>Nhạc, phim, sách nói</t>
        </is>
      </c>
      <c r="F4943" t="n">
        <v>620.39</v>
      </c>
      <c r="G4943" t="n">
        <v>0</v>
      </c>
    </row>
    <row r="4944">
      <c r="A4944" t="n">
        <v>201710</v>
      </c>
      <c r="B4944" t="n">
        <v>9</v>
      </c>
      <c r="C4944" t="inlineStr">
        <is>
          <t>POS</t>
        </is>
      </c>
      <c r="D4944" t="inlineStr">
        <is>
          <t>Canada</t>
        </is>
      </c>
      <c r="E4944" t="inlineStr">
        <is>
          <t>TV &amp; Video</t>
        </is>
      </c>
      <c r="F4944" t="n">
        <v>1707</v>
      </c>
      <c r="G4944" t="n">
        <v>0</v>
      </c>
    </row>
    <row r="4945">
      <c r="A4945" t="n">
        <v>201710</v>
      </c>
      <c r="B4945" t="n">
        <v>10</v>
      </c>
      <c r="C4945" t="inlineStr">
        <is>
          <t>POS</t>
        </is>
      </c>
      <c r="D4945" t="inlineStr">
        <is>
          <t>Canada</t>
        </is>
      </c>
      <c r="E4945" t="inlineStr">
        <is>
          <t>Âm thanh</t>
        </is>
      </c>
      <c r="F4945" t="n">
        <v>749.97</v>
      </c>
      <c r="G4945" t="n">
        <v>0</v>
      </c>
    </row>
    <row r="4946">
      <c r="A4946" t="n">
        <v>201710</v>
      </c>
      <c r="B4946" t="n">
        <v>10</v>
      </c>
      <c r="C4946" t="inlineStr">
        <is>
          <t>POS</t>
        </is>
      </c>
      <c r="D4946" t="inlineStr">
        <is>
          <t>Canada</t>
        </is>
      </c>
      <c r="E4946" t="inlineStr">
        <is>
          <t>Điện thoại</t>
        </is>
      </c>
      <c r="F4946" t="n">
        <v>0</v>
      </c>
      <c r="G4946" t="n">
        <v>71.98</v>
      </c>
    </row>
    <row r="4947">
      <c r="A4947" t="n">
        <v>201710</v>
      </c>
      <c r="B4947" t="n">
        <v>10</v>
      </c>
      <c r="C4947" t="inlineStr">
        <is>
          <t>POS</t>
        </is>
      </c>
      <c r="D4947" t="inlineStr">
        <is>
          <t>Canada</t>
        </is>
      </c>
      <c r="E4947" t="inlineStr">
        <is>
          <t>Máy tính</t>
        </is>
      </c>
      <c r="F4947" t="n">
        <v>1038.8</v>
      </c>
      <c r="G4947" t="n">
        <v>0</v>
      </c>
    </row>
    <row r="4948">
      <c r="A4948" t="n">
        <v>201710</v>
      </c>
      <c r="B4948" t="n">
        <v>10</v>
      </c>
      <c r="C4948" t="inlineStr">
        <is>
          <t>POS</t>
        </is>
      </c>
      <c r="D4948" t="inlineStr">
        <is>
          <t>Canada</t>
        </is>
      </c>
      <c r="E4948" t="inlineStr">
        <is>
          <t>Nhạc, phim, sách nói</t>
        </is>
      </c>
      <c r="F4948" t="n">
        <v>17.99</v>
      </c>
      <c r="G4948" t="n">
        <v>289.95</v>
      </c>
    </row>
    <row r="4949">
      <c r="A4949" t="n">
        <v>201710</v>
      </c>
      <c r="B4949" t="n">
        <v>15</v>
      </c>
      <c r="C4949" t="inlineStr">
        <is>
          <t>POS</t>
        </is>
      </c>
      <c r="D4949" t="inlineStr">
        <is>
          <t>Pháp</t>
        </is>
      </c>
      <c r="E4949" t="inlineStr">
        <is>
          <t>Điện thoại</t>
        </is>
      </c>
      <c r="F4949" t="n">
        <v>3000</v>
      </c>
      <c r="G4949" t="n">
        <v>0</v>
      </c>
    </row>
    <row r="4950">
      <c r="A4950" t="n">
        <v>201710</v>
      </c>
      <c r="B4950" t="n">
        <v>17</v>
      </c>
      <c r="C4950" t="inlineStr">
        <is>
          <t>POS</t>
        </is>
      </c>
      <c r="D4950" t="inlineStr">
        <is>
          <t>Pháp</t>
        </is>
      </c>
      <c r="E4950" t="inlineStr">
        <is>
          <t>Máy ảnh</t>
        </is>
      </c>
      <c r="F4950" t="n">
        <v>290</v>
      </c>
      <c r="G4950" t="n">
        <v>0</v>
      </c>
    </row>
    <row r="4951">
      <c r="A4951" t="n">
        <v>201710</v>
      </c>
      <c r="B4951" t="n">
        <v>17</v>
      </c>
      <c r="C4951" t="inlineStr">
        <is>
          <t>POS</t>
        </is>
      </c>
      <c r="D4951" t="inlineStr">
        <is>
          <t>Pháp</t>
        </is>
      </c>
      <c r="E4951" t="inlineStr">
        <is>
          <t>Gia dụng</t>
        </is>
      </c>
      <c r="F4951" t="n">
        <v>1297.9</v>
      </c>
      <c r="G4951" t="n">
        <v>0</v>
      </c>
    </row>
    <row r="4952">
      <c r="A4952" t="n">
        <v>201710</v>
      </c>
      <c r="B4952" t="n">
        <v>17</v>
      </c>
      <c r="C4952" t="inlineStr">
        <is>
          <t>POS</t>
        </is>
      </c>
      <c r="D4952" t="inlineStr">
        <is>
          <t>Pháp</t>
        </is>
      </c>
      <c r="E4952" t="inlineStr">
        <is>
          <t>Nhạc, phim, sách nói</t>
        </is>
      </c>
      <c r="F4952" t="n">
        <v>519.98</v>
      </c>
      <c r="G4952" t="n">
        <v>0</v>
      </c>
    </row>
    <row r="4953">
      <c r="A4953" t="n">
        <v>201710</v>
      </c>
      <c r="B4953" t="n">
        <v>19</v>
      </c>
      <c r="C4953" t="inlineStr">
        <is>
          <t>POS</t>
        </is>
      </c>
      <c r="D4953" t="inlineStr">
        <is>
          <t>Đức</t>
        </is>
      </c>
      <c r="E4953" t="inlineStr">
        <is>
          <t>Âm thanh</t>
        </is>
      </c>
      <c r="F4953" t="n">
        <v>75.90000000000001</v>
      </c>
      <c r="G4953" t="n">
        <v>0</v>
      </c>
    </row>
    <row r="4954">
      <c r="A4954" t="n">
        <v>201710</v>
      </c>
      <c r="B4954" t="n">
        <v>19</v>
      </c>
      <c r="C4954" t="inlineStr">
        <is>
          <t>POS</t>
        </is>
      </c>
      <c r="D4954" t="inlineStr">
        <is>
          <t>Đức</t>
        </is>
      </c>
      <c r="E4954" t="inlineStr">
        <is>
          <t>Máy tính</t>
        </is>
      </c>
      <c r="F4954" t="n">
        <v>380</v>
      </c>
      <c r="G4954" t="n">
        <v>0</v>
      </c>
    </row>
    <row r="4955">
      <c r="A4955" t="n">
        <v>201710</v>
      </c>
      <c r="B4955" t="n">
        <v>19</v>
      </c>
      <c r="C4955" t="inlineStr">
        <is>
          <t>POS</t>
        </is>
      </c>
      <c r="D4955" t="inlineStr">
        <is>
          <t>Đức</t>
        </is>
      </c>
      <c r="E4955" t="inlineStr">
        <is>
          <t>Nhạc, phim, sách nói</t>
        </is>
      </c>
      <c r="F4955" t="n">
        <v>1269.92</v>
      </c>
      <c r="G4955" t="n">
        <v>0</v>
      </c>
    </row>
    <row r="4956">
      <c r="A4956" t="n">
        <v>201710</v>
      </c>
      <c r="B4956" t="n">
        <v>20</v>
      </c>
      <c r="C4956" t="inlineStr">
        <is>
          <t>POS</t>
        </is>
      </c>
      <c r="D4956" t="inlineStr">
        <is>
          <t>Đức</t>
        </is>
      </c>
      <c r="E4956" t="inlineStr">
        <is>
          <t>Máy ảnh</t>
        </is>
      </c>
      <c r="F4956" t="n">
        <v>165</v>
      </c>
      <c r="G4956" t="n">
        <v>0</v>
      </c>
    </row>
    <row r="4957">
      <c r="A4957" t="n">
        <v>201710</v>
      </c>
      <c r="B4957" t="n">
        <v>20</v>
      </c>
      <c r="C4957" t="inlineStr">
        <is>
          <t>POS</t>
        </is>
      </c>
      <c r="D4957" t="inlineStr">
        <is>
          <t>Đức</t>
        </is>
      </c>
      <c r="E4957" t="inlineStr">
        <is>
          <t>Điện thoại</t>
        </is>
      </c>
      <c r="F4957" t="n">
        <v>6.7</v>
      </c>
      <c r="G4957" t="n">
        <v>0</v>
      </c>
    </row>
    <row r="4958">
      <c r="A4958" t="n">
        <v>201710</v>
      </c>
      <c r="B4958" t="n">
        <v>20</v>
      </c>
      <c r="C4958" t="inlineStr">
        <is>
          <t>POS</t>
        </is>
      </c>
      <c r="D4958" t="inlineStr">
        <is>
          <t>Đức</t>
        </is>
      </c>
      <c r="E4958" t="inlineStr">
        <is>
          <t>Máy tính</t>
        </is>
      </c>
      <c r="F4958" t="n">
        <v>459</v>
      </c>
      <c r="G4958" t="n">
        <v>0</v>
      </c>
    </row>
    <row r="4959">
      <c r="A4959" t="n">
        <v>201710</v>
      </c>
      <c r="B4959" t="n">
        <v>20</v>
      </c>
      <c r="C4959" t="inlineStr">
        <is>
          <t>POS</t>
        </is>
      </c>
      <c r="D4959" t="inlineStr">
        <is>
          <t>Đức</t>
        </is>
      </c>
      <c r="E4959" t="inlineStr">
        <is>
          <t>Game &amp; Đồ chơi</t>
        </is>
      </c>
      <c r="F4959" t="n">
        <v>13.76</v>
      </c>
      <c r="G4959" t="n">
        <v>0</v>
      </c>
    </row>
    <row r="4960">
      <c r="A4960" t="n">
        <v>201710</v>
      </c>
      <c r="B4960" t="n">
        <v>22</v>
      </c>
      <c r="C4960" t="inlineStr">
        <is>
          <t>POS</t>
        </is>
      </c>
      <c r="D4960" t="inlineStr">
        <is>
          <t>Đức</t>
        </is>
      </c>
      <c r="E4960" t="inlineStr">
        <is>
          <t>Âm thanh</t>
        </is>
      </c>
      <c r="F4960" t="n">
        <v>416.69</v>
      </c>
      <c r="G4960" t="n">
        <v>0</v>
      </c>
    </row>
    <row r="4961">
      <c r="A4961" t="n">
        <v>201710</v>
      </c>
      <c r="B4961" t="n">
        <v>22</v>
      </c>
      <c r="C4961" t="inlineStr">
        <is>
          <t>POS</t>
        </is>
      </c>
      <c r="D4961" t="inlineStr">
        <is>
          <t>Đức</t>
        </is>
      </c>
      <c r="E4961" t="inlineStr">
        <is>
          <t>Máy ảnh</t>
        </is>
      </c>
      <c r="F4961" t="n">
        <v>1026.8</v>
      </c>
      <c r="G4961" t="n">
        <v>872.4</v>
      </c>
    </row>
    <row r="4962">
      <c r="A4962" t="n">
        <v>201710</v>
      </c>
      <c r="B4962" t="n">
        <v>22</v>
      </c>
      <c r="C4962" t="inlineStr">
        <is>
          <t>POS</t>
        </is>
      </c>
      <c r="D4962" t="inlineStr">
        <is>
          <t>Đức</t>
        </is>
      </c>
      <c r="E4962" t="inlineStr">
        <is>
          <t>Điện thoại</t>
        </is>
      </c>
      <c r="F4962" t="n">
        <v>580</v>
      </c>
      <c r="G4962" t="n">
        <v>0</v>
      </c>
    </row>
    <row r="4963">
      <c r="A4963" t="n">
        <v>201710</v>
      </c>
      <c r="B4963" t="n">
        <v>22</v>
      </c>
      <c r="C4963" t="inlineStr">
        <is>
          <t>POS</t>
        </is>
      </c>
      <c r="D4963" t="inlineStr">
        <is>
          <t>Đức</t>
        </is>
      </c>
      <c r="E4963" t="inlineStr">
        <is>
          <t>Máy tính</t>
        </is>
      </c>
      <c r="F4963" t="n">
        <v>6873.4</v>
      </c>
      <c r="G4963" t="n">
        <v>0</v>
      </c>
    </row>
    <row r="4964">
      <c r="A4964" t="n">
        <v>201710</v>
      </c>
      <c r="B4964" t="n">
        <v>22</v>
      </c>
      <c r="C4964" t="inlineStr">
        <is>
          <t>POS</t>
        </is>
      </c>
      <c r="D4964" t="inlineStr">
        <is>
          <t>Đức</t>
        </is>
      </c>
      <c r="E4964" t="inlineStr">
        <is>
          <t>Game &amp; Đồ chơi</t>
        </is>
      </c>
      <c r="F4964" t="n">
        <v>191.01</v>
      </c>
      <c r="G4964" t="n">
        <v>0</v>
      </c>
    </row>
    <row r="4965">
      <c r="A4965" t="n">
        <v>201710</v>
      </c>
      <c r="B4965" t="n">
        <v>22</v>
      </c>
      <c r="C4965" t="inlineStr">
        <is>
          <t>POS</t>
        </is>
      </c>
      <c r="D4965" t="inlineStr">
        <is>
          <t>Đức</t>
        </is>
      </c>
      <c r="E4965" t="inlineStr">
        <is>
          <t>Nhạc, phim, sách nói</t>
        </is>
      </c>
      <c r="F4965" t="n">
        <v>919.85</v>
      </c>
      <c r="G4965" t="n">
        <v>0</v>
      </c>
    </row>
    <row r="4966">
      <c r="A4966" t="n">
        <v>201710</v>
      </c>
      <c r="B4966" t="n">
        <v>22</v>
      </c>
      <c r="C4966" t="inlineStr">
        <is>
          <t>POS</t>
        </is>
      </c>
      <c r="D4966" t="inlineStr">
        <is>
          <t>Đức</t>
        </is>
      </c>
      <c r="E4966" t="inlineStr">
        <is>
          <t>TV &amp; Video</t>
        </is>
      </c>
      <c r="F4966" t="n">
        <v>2799.6</v>
      </c>
      <c r="G4966" t="n">
        <v>0</v>
      </c>
    </row>
    <row r="4967">
      <c r="A4967" t="n">
        <v>201710</v>
      </c>
      <c r="B4967" t="n">
        <v>23</v>
      </c>
      <c r="C4967" t="inlineStr">
        <is>
          <t>POS</t>
        </is>
      </c>
      <c r="D4967" t="inlineStr">
        <is>
          <t>Đức</t>
        </is>
      </c>
      <c r="E4967" t="inlineStr">
        <is>
          <t>Âm thanh</t>
        </is>
      </c>
      <c r="F4967" t="n">
        <v>449.97</v>
      </c>
      <c r="G4967" t="n">
        <v>0</v>
      </c>
    </row>
    <row r="4968">
      <c r="A4968" t="n">
        <v>201710</v>
      </c>
      <c r="B4968" t="n">
        <v>23</v>
      </c>
      <c r="C4968" t="inlineStr">
        <is>
          <t>POS</t>
        </is>
      </c>
      <c r="D4968" t="inlineStr">
        <is>
          <t>Đức</t>
        </is>
      </c>
      <c r="E4968" t="inlineStr">
        <is>
          <t>Điện thoại</t>
        </is>
      </c>
      <c r="F4968" t="n">
        <v>47.44</v>
      </c>
      <c r="G4968" t="n">
        <v>840</v>
      </c>
    </row>
    <row r="4969">
      <c r="A4969" t="n">
        <v>201710</v>
      </c>
      <c r="B4969" t="n">
        <v>23</v>
      </c>
      <c r="C4969" t="inlineStr">
        <is>
          <t>POS</t>
        </is>
      </c>
      <c r="D4969" t="inlineStr">
        <is>
          <t>Đức</t>
        </is>
      </c>
      <c r="E4969" t="inlineStr">
        <is>
          <t>Máy tính</t>
        </is>
      </c>
      <c r="F4969" t="n">
        <v>0</v>
      </c>
      <c r="G4969" t="n">
        <v>151.98</v>
      </c>
    </row>
    <row r="4970">
      <c r="A4970" t="n">
        <v>201710</v>
      </c>
      <c r="B4970" t="n">
        <v>23</v>
      </c>
      <c r="C4970" t="inlineStr">
        <is>
          <t>POS</t>
        </is>
      </c>
      <c r="D4970" t="inlineStr">
        <is>
          <t>Đức</t>
        </is>
      </c>
      <c r="E4970" t="inlineStr">
        <is>
          <t>Gia dụng</t>
        </is>
      </c>
      <c r="F4970" t="n">
        <v>489</v>
      </c>
      <c r="G4970" t="n">
        <v>0</v>
      </c>
    </row>
    <row r="4971">
      <c r="A4971" t="n">
        <v>201710</v>
      </c>
      <c r="B4971" t="n">
        <v>27</v>
      </c>
      <c r="C4971" t="inlineStr">
        <is>
          <t>POS</t>
        </is>
      </c>
      <c r="D4971" t="inlineStr">
        <is>
          <t>Đức</t>
        </is>
      </c>
      <c r="E4971" t="inlineStr">
        <is>
          <t>Máy tính</t>
        </is>
      </c>
      <c r="F4971" t="n">
        <v>809.85</v>
      </c>
      <c r="G4971" t="n">
        <v>0</v>
      </c>
    </row>
    <row r="4972">
      <c r="A4972" t="n">
        <v>201710</v>
      </c>
      <c r="B4972" t="n">
        <v>27</v>
      </c>
      <c r="C4972" t="inlineStr">
        <is>
          <t>POS</t>
        </is>
      </c>
      <c r="D4972" t="inlineStr">
        <is>
          <t>Đức</t>
        </is>
      </c>
      <c r="E4972" t="inlineStr">
        <is>
          <t>Gia dụng</t>
        </is>
      </c>
      <c r="F4972" t="n">
        <v>772.5</v>
      </c>
      <c r="G4972" t="n">
        <v>0</v>
      </c>
    </row>
    <row r="4973">
      <c r="A4973" t="n">
        <v>201710</v>
      </c>
      <c r="B4973" t="n">
        <v>29</v>
      </c>
      <c r="C4973" t="inlineStr">
        <is>
          <t>POS</t>
        </is>
      </c>
      <c r="D4973" t="inlineStr">
        <is>
          <t>Ý</t>
        </is>
      </c>
      <c r="E4973" t="inlineStr">
        <is>
          <t>Âm thanh</t>
        </is>
      </c>
      <c r="F4973" t="n">
        <v>751.8</v>
      </c>
      <c r="G4973" t="n">
        <v>600</v>
      </c>
    </row>
    <row r="4974">
      <c r="A4974" t="n">
        <v>201710</v>
      </c>
      <c r="B4974" t="n">
        <v>29</v>
      </c>
      <c r="C4974" t="inlineStr">
        <is>
          <t>POS</t>
        </is>
      </c>
      <c r="D4974" t="inlineStr">
        <is>
          <t>Ý</t>
        </is>
      </c>
      <c r="E4974" t="inlineStr">
        <is>
          <t>Máy ảnh</t>
        </is>
      </c>
      <c r="F4974" t="n">
        <v>752</v>
      </c>
      <c r="G4974" t="n">
        <v>0</v>
      </c>
    </row>
    <row r="4975">
      <c r="A4975" t="n">
        <v>201710</v>
      </c>
      <c r="B4975" t="n">
        <v>29</v>
      </c>
      <c r="C4975" t="inlineStr">
        <is>
          <t>POS</t>
        </is>
      </c>
      <c r="D4975" t="inlineStr">
        <is>
          <t>Ý</t>
        </is>
      </c>
      <c r="E4975" t="inlineStr">
        <is>
          <t>Điện thoại</t>
        </is>
      </c>
      <c r="F4975" t="n">
        <v>1551</v>
      </c>
      <c r="G4975" t="n">
        <v>0</v>
      </c>
    </row>
    <row r="4976">
      <c r="A4976" t="n">
        <v>201710</v>
      </c>
      <c r="B4976" t="n">
        <v>29</v>
      </c>
      <c r="C4976" t="inlineStr">
        <is>
          <t>POS</t>
        </is>
      </c>
      <c r="D4976" t="inlineStr">
        <is>
          <t>Ý</t>
        </is>
      </c>
      <c r="E4976" t="inlineStr">
        <is>
          <t>Máy tính</t>
        </is>
      </c>
      <c r="F4976" t="n">
        <v>11777.8</v>
      </c>
      <c r="G4976" t="n">
        <v>0</v>
      </c>
    </row>
    <row r="4977">
      <c r="A4977" t="n">
        <v>201710</v>
      </c>
      <c r="B4977" t="n">
        <v>29</v>
      </c>
      <c r="C4977" t="inlineStr">
        <is>
          <t>POS</t>
        </is>
      </c>
      <c r="D4977" t="inlineStr">
        <is>
          <t>Ý</t>
        </is>
      </c>
      <c r="E4977" t="inlineStr">
        <is>
          <t>Gia dụng</t>
        </is>
      </c>
      <c r="F4977" t="n">
        <v>387.98</v>
      </c>
      <c r="G4977" t="n">
        <v>0</v>
      </c>
    </row>
    <row r="4978">
      <c r="A4978" t="n">
        <v>201710</v>
      </c>
      <c r="B4978" t="n">
        <v>29</v>
      </c>
      <c r="C4978" t="inlineStr">
        <is>
          <t>POS</t>
        </is>
      </c>
      <c r="D4978" t="inlineStr">
        <is>
          <t>Ý</t>
        </is>
      </c>
      <c r="E4978" t="inlineStr">
        <is>
          <t>Nhạc, phim, sách nói</t>
        </is>
      </c>
      <c r="F4978" t="n">
        <v>1856.94</v>
      </c>
      <c r="G4978" t="n">
        <v>0</v>
      </c>
    </row>
    <row r="4979">
      <c r="A4979" t="n">
        <v>201710</v>
      </c>
      <c r="B4979" t="n">
        <v>29</v>
      </c>
      <c r="C4979" t="inlineStr">
        <is>
          <t>POS</t>
        </is>
      </c>
      <c r="D4979" t="inlineStr">
        <is>
          <t>Ý</t>
        </is>
      </c>
      <c r="E4979" t="inlineStr">
        <is>
          <t>TV &amp; Video</t>
        </is>
      </c>
      <c r="F4979" t="n">
        <v>6272.95</v>
      </c>
      <c r="G4979" t="n">
        <v>0</v>
      </c>
    </row>
    <row r="4980">
      <c r="A4980" t="n">
        <v>201710</v>
      </c>
      <c r="B4980" t="n">
        <v>30</v>
      </c>
      <c r="C4980" t="inlineStr">
        <is>
          <t>POS</t>
        </is>
      </c>
      <c r="D4980" t="inlineStr">
        <is>
          <t>Ý</t>
        </is>
      </c>
      <c r="E4980" t="inlineStr">
        <is>
          <t>Máy ảnh</t>
        </is>
      </c>
      <c r="F4980" t="n">
        <v>74.97</v>
      </c>
      <c r="G4980" t="n">
        <v>0</v>
      </c>
    </row>
    <row r="4981">
      <c r="A4981" t="n">
        <v>201710</v>
      </c>
      <c r="B4981" t="n">
        <v>30</v>
      </c>
      <c r="C4981" t="inlineStr">
        <is>
          <t>POS</t>
        </is>
      </c>
      <c r="D4981" t="inlineStr">
        <is>
          <t>Ý</t>
        </is>
      </c>
      <c r="E4981" t="inlineStr">
        <is>
          <t>Điện thoại</t>
        </is>
      </c>
      <c r="F4981" t="n">
        <v>1457.94</v>
      </c>
      <c r="G4981" t="n">
        <v>0</v>
      </c>
    </row>
    <row r="4982">
      <c r="A4982" t="n">
        <v>201710</v>
      </c>
      <c r="B4982" t="n">
        <v>30</v>
      </c>
      <c r="C4982" t="inlineStr">
        <is>
          <t>POS</t>
        </is>
      </c>
      <c r="D4982" t="inlineStr">
        <is>
          <t>Ý</t>
        </is>
      </c>
      <c r="E4982" t="inlineStr">
        <is>
          <t>Máy tính</t>
        </is>
      </c>
      <c r="F4982" t="n">
        <v>4998</v>
      </c>
      <c r="G4982" t="n">
        <v>0</v>
      </c>
    </row>
    <row r="4983">
      <c r="A4983" t="n">
        <v>201710</v>
      </c>
      <c r="B4983" t="n">
        <v>30</v>
      </c>
      <c r="C4983" t="inlineStr">
        <is>
          <t>POS</t>
        </is>
      </c>
      <c r="D4983" t="inlineStr">
        <is>
          <t>Ý</t>
        </is>
      </c>
      <c r="E4983" t="inlineStr">
        <is>
          <t>Gia dụng</t>
        </is>
      </c>
      <c r="F4983" t="n">
        <v>8599.5</v>
      </c>
      <c r="G4983" t="n">
        <v>0</v>
      </c>
    </row>
    <row r="4984">
      <c r="A4984" t="n">
        <v>201710</v>
      </c>
      <c r="B4984" t="n">
        <v>30</v>
      </c>
      <c r="C4984" t="inlineStr">
        <is>
          <t>POS</t>
        </is>
      </c>
      <c r="D4984" t="inlineStr">
        <is>
          <t>Ý</t>
        </is>
      </c>
      <c r="E4984" t="inlineStr">
        <is>
          <t>Nhạc, phim, sách nói</t>
        </is>
      </c>
      <c r="F4984" t="n">
        <v>1731.75</v>
      </c>
      <c r="G4984" t="n">
        <v>0</v>
      </c>
    </row>
    <row r="4985">
      <c r="A4985" t="n">
        <v>201710</v>
      </c>
      <c r="B4985" t="n">
        <v>32</v>
      </c>
      <c r="C4985" t="inlineStr">
        <is>
          <t>POS</t>
        </is>
      </c>
      <c r="D4985" t="inlineStr">
        <is>
          <t>Hà Lan</t>
        </is>
      </c>
      <c r="E4985" t="inlineStr">
        <is>
          <t>Máy tính</t>
        </is>
      </c>
      <c r="F4985" t="n">
        <v>1039.85</v>
      </c>
      <c r="G4985" t="n">
        <v>0</v>
      </c>
    </row>
    <row r="4986">
      <c r="A4986" t="n">
        <v>201710</v>
      </c>
      <c r="B4986" t="n">
        <v>33</v>
      </c>
      <c r="C4986" t="inlineStr">
        <is>
          <t>POS</t>
        </is>
      </c>
      <c r="D4986" t="inlineStr">
        <is>
          <t>Hà Lan</t>
        </is>
      </c>
      <c r="E4986" t="inlineStr">
        <is>
          <t>Máy tính</t>
        </is>
      </c>
      <c r="F4986" t="n">
        <v>7352</v>
      </c>
      <c r="G4986" t="n">
        <v>0</v>
      </c>
    </row>
    <row r="4987">
      <c r="A4987" t="n">
        <v>201710</v>
      </c>
      <c r="B4987" t="n">
        <v>33</v>
      </c>
      <c r="C4987" t="inlineStr">
        <is>
          <t>POS</t>
        </is>
      </c>
      <c r="D4987" t="inlineStr">
        <is>
          <t>Hà Lan</t>
        </is>
      </c>
      <c r="E4987" t="inlineStr">
        <is>
          <t>Nhạc, phim, sách nói</t>
        </is>
      </c>
      <c r="F4987" t="n">
        <v>25.32</v>
      </c>
      <c r="G4987" t="n">
        <v>0</v>
      </c>
    </row>
    <row r="4988">
      <c r="A4988" t="n">
        <v>201710</v>
      </c>
      <c r="B4988" t="n">
        <v>34</v>
      </c>
      <c r="C4988" t="inlineStr">
        <is>
          <t>POS</t>
        </is>
      </c>
      <c r="D4988" t="inlineStr">
        <is>
          <t>Hà Lan</t>
        </is>
      </c>
      <c r="E4988" t="inlineStr">
        <is>
          <t>Âm thanh</t>
        </is>
      </c>
      <c r="F4988" t="n">
        <v>265.98</v>
      </c>
      <c r="G4988" t="n">
        <v>0</v>
      </c>
    </row>
    <row r="4989">
      <c r="A4989" t="n">
        <v>201710</v>
      </c>
      <c r="B4989" t="n">
        <v>34</v>
      </c>
      <c r="C4989" t="inlineStr">
        <is>
          <t>POS</t>
        </is>
      </c>
      <c r="D4989" t="inlineStr">
        <is>
          <t>Hà Lan</t>
        </is>
      </c>
      <c r="E4989" t="inlineStr">
        <is>
          <t>Điện thoại</t>
        </is>
      </c>
      <c r="F4989" t="n">
        <v>900</v>
      </c>
      <c r="G4989" t="n">
        <v>0</v>
      </c>
    </row>
    <row r="4990">
      <c r="A4990" t="n">
        <v>201710</v>
      </c>
      <c r="B4990" t="n">
        <v>34</v>
      </c>
      <c r="C4990" t="inlineStr">
        <is>
          <t>POS</t>
        </is>
      </c>
      <c r="D4990" t="inlineStr">
        <is>
          <t>Hà Lan</t>
        </is>
      </c>
      <c r="E4990" t="inlineStr">
        <is>
          <t>Gia dụng</t>
        </is>
      </c>
      <c r="F4990" t="n">
        <v>326</v>
      </c>
      <c r="G4990" t="n">
        <v>0</v>
      </c>
    </row>
    <row r="4991">
      <c r="A4991" t="n">
        <v>201710</v>
      </c>
      <c r="B4991" t="n">
        <v>36</v>
      </c>
      <c r="C4991" t="inlineStr">
        <is>
          <t>POS</t>
        </is>
      </c>
      <c r="D4991" t="inlineStr">
        <is>
          <t>Anh</t>
        </is>
      </c>
      <c r="E4991" t="inlineStr">
        <is>
          <t>Âm thanh</t>
        </is>
      </c>
      <c r="F4991" t="n">
        <v>1184</v>
      </c>
      <c r="G4991" t="n">
        <v>0</v>
      </c>
    </row>
    <row r="4992">
      <c r="A4992" t="n">
        <v>201710</v>
      </c>
      <c r="B4992" t="n">
        <v>36</v>
      </c>
      <c r="C4992" t="inlineStr">
        <is>
          <t>POS</t>
        </is>
      </c>
      <c r="D4992" t="inlineStr">
        <is>
          <t>Anh</t>
        </is>
      </c>
      <c r="E4992" t="inlineStr">
        <is>
          <t>Máy ảnh</t>
        </is>
      </c>
      <c r="F4992" t="n">
        <v>1362</v>
      </c>
      <c r="G4992" t="n">
        <v>0</v>
      </c>
    </row>
    <row r="4993">
      <c r="A4993" t="n">
        <v>201710</v>
      </c>
      <c r="B4993" t="n">
        <v>36</v>
      </c>
      <c r="C4993" t="inlineStr">
        <is>
          <t>POS</t>
        </is>
      </c>
      <c r="D4993" t="inlineStr">
        <is>
          <t>Anh</t>
        </is>
      </c>
      <c r="E4993" t="inlineStr">
        <is>
          <t>Điện thoại</t>
        </is>
      </c>
      <c r="F4993" t="n">
        <v>1710.93</v>
      </c>
      <c r="G4993" t="n">
        <v>0</v>
      </c>
    </row>
    <row r="4994">
      <c r="A4994" t="n">
        <v>201710</v>
      </c>
      <c r="B4994" t="n">
        <v>36</v>
      </c>
      <c r="C4994" t="inlineStr">
        <is>
          <t>POS</t>
        </is>
      </c>
      <c r="D4994" t="inlineStr">
        <is>
          <t>Anh</t>
        </is>
      </c>
      <c r="E4994" t="inlineStr">
        <is>
          <t>Máy tính</t>
        </is>
      </c>
      <c r="F4994" t="n">
        <v>3435.66</v>
      </c>
      <c r="G4994" t="n">
        <v>0</v>
      </c>
    </row>
    <row r="4995">
      <c r="A4995" t="n">
        <v>201710</v>
      </c>
      <c r="B4995" t="n">
        <v>36</v>
      </c>
      <c r="C4995" t="inlineStr">
        <is>
          <t>POS</t>
        </is>
      </c>
      <c r="D4995" t="inlineStr">
        <is>
          <t>Anh</t>
        </is>
      </c>
      <c r="E4995" t="inlineStr">
        <is>
          <t>Game &amp; Đồ chơi</t>
        </is>
      </c>
      <c r="F4995" t="n">
        <v>53.28</v>
      </c>
      <c r="G4995" t="n">
        <v>0</v>
      </c>
    </row>
    <row r="4996">
      <c r="A4996" t="n">
        <v>201710</v>
      </c>
      <c r="B4996" t="n">
        <v>36</v>
      </c>
      <c r="C4996" t="inlineStr">
        <is>
          <t>POS</t>
        </is>
      </c>
      <c r="D4996" t="inlineStr">
        <is>
          <t>Anh</t>
        </is>
      </c>
      <c r="E4996" t="inlineStr">
        <is>
          <t>Nhạc, phim, sách nói</t>
        </is>
      </c>
      <c r="F4996" t="n">
        <v>699.95</v>
      </c>
      <c r="G4996" t="n">
        <v>0</v>
      </c>
    </row>
    <row r="4997">
      <c r="A4997" t="n">
        <v>201710</v>
      </c>
      <c r="B4997" t="n">
        <v>36</v>
      </c>
      <c r="C4997" t="inlineStr">
        <is>
          <t>POS</t>
        </is>
      </c>
      <c r="D4997" t="inlineStr">
        <is>
          <t>Anh</t>
        </is>
      </c>
      <c r="E4997" t="inlineStr">
        <is>
          <t>TV &amp; Video</t>
        </is>
      </c>
      <c r="F4997" t="n">
        <v>8699.969999999999</v>
      </c>
      <c r="G4997" t="n">
        <v>0</v>
      </c>
    </row>
    <row r="4998">
      <c r="A4998" t="n">
        <v>201710</v>
      </c>
      <c r="B4998" t="n">
        <v>37</v>
      </c>
      <c r="C4998" t="inlineStr">
        <is>
          <t>POS</t>
        </is>
      </c>
      <c r="D4998" t="inlineStr">
        <is>
          <t>Anh</t>
        </is>
      </c>
      <c r="E4998" t="inlineStr">
        <is>
          <t>Âm thanh</t>
        </is>
      </c>
      <c r="F4998" t="n">
        <v>199.95</v>
      </c>
      <c r="G4998" t="n">
        <v>0</v>
      </c>
    </row>
    <row r="4999">
      <c r="A4999" t="n">
        <v>201710</v>
      </c>
      <c r="B4999" t="n">
        <v>37</v>
      </c>
      <c r="C4999" t="inlineStr">
        <is>
          <t>POS</t>
        </is>
      </c>
      <c r="D4999" t="inlineStr">
        <is>
          <t>Anh</t>
        </is>
      </c>
      <c r="E4999" t="inlineStr">
        <is>
          <t>Máy ảnh</t>
        </is>
      </c>
      <c r="F4999" t="n">
        <v>180</v>
      </c>
      <c r="G4999" t="n">
        <v>0</v>
      </c>
    </row>
    <row r="5000">
      <c r="A5000" t="n">
        <v>201710</v>
      </c>
      <c r="B5000" t="n">
        <v>37</v>
      </c>
      <c r="C5000" t="inlineStr">
        <is>
          <t>POS</t>
        </is>
      </c>
      <c r="D5000" t="inlineStr">
        <is>
          <t>Anh</t>
        </is>
      </c>
      <c r="E5000" t="inlineStr">
        <is>
          <t>Điện thoại</t>
        </is>
      </c>
      <c r="F5000" t="n">
        <v>1999.97</v>
      </c>
      <c r="G5000" t="n">
        <v>0</v>
      </c>
    </row>
    <row r="5001">
      <c r="A5001" t="n">
        <v>201710</v>
      </c>
      <c r="B5001" t="n">
        <v>37</v>
      </c>
      <c r="C5001" t="inlineStr">
        <is>
          <t>POS</t>
        </is>
      </c>
      <c r="D5001" t="inlineStr">
        <is>
          <t>Anh</t>
        </is>
      </c>
      <c r="E5001" t="inlineStr">
        <is>
          <t>Máy tính</t>
        </is>
      </c>
      <c r="F5001" t="n">
        <v>809.7</v>
      </c>
      <c r="G5001" t="n">
        <v>0</v>
      </c>
    </row>
    <row r="5002">
      <c r="A5002" t="n">
        <v>201710</v>
      </c>
      <c r="B5002" t="n">
        <v>37</v>
      </c>
      <c r="C5002" t="inlineStr">
        <is>
          <t>POS</t>
        </is>
      </c>
      <c r="D5002" t="inlineStr">
        <is>
          <t>Anh</t>
        </is>
      </c>
      <c r="E5002" t="inlineStr">
        <is>
          <t>Game &amp; Đồ chơi</t>
        </is>
      </c>
      <c r="F5002" t="n">
        <v>288.67</v>
      </c>
      <c r="G5002" t="n">
        <v>0</v>
      </c>
    </row>
    <row r="5003">
      <c r="A5003" t="n">
        <v>201710</v>
      </c>
      <c r="B5003" t="n">
        <v>37</v>
      </c>
      <c r="C5003" t="inlineStr">
        <is>
          <t>POS</t>
        </is>
      </c>
      <c r="D5003" t="inlineStr">
        <is>
          <t>Anh</t>
        </is>
      </c>
      <c r="E5003" t="inlineStr">
        <is>
          <t>Gia dụng</t>
        </is>
      </c>
      <c r="F5003" t="n">
        <v>469.97</v>
      </c>
      <c r="G5003" t="n">
        <v>0</v>
      </c>
    </row>
    <row r="5004">
      <c r="A5004" t="n">
        <v>201710</v>
      </c>
      <c r="B5004" t="n">
        <v>37</v>
      </c>
      <c r="C5004" t="inlineStr">
        <is>
          <t>POS</t>
        </is>
      </c>
      <c r="D5004" t="inlineStr">
        <is>
          <t>Anh</t>
        </is>
      </c>
      <c r="E5004" t="inlineStr">
        <is>
          <t>Nhạc, phim, sách nói</t>
        </is>
      </c>
      <c r="F5004" t="n">
        <v>2756.92</v>
      </c>
      <c r="G5004" t="n">
        <v>0</v>
      </c>
    </row>
    <row r="5005">
      <c r="A5005" t="n">
        <v>201710</v>
      </c>
      <c r="B5005" t="n">
        <v>38</v>
      </c>
      <c r="C5005" t="inlineStr">
        <is>
          <t>POS</t>
        </is>
      </c>
      <c r="D5005" t="inlineStr">
        <is>
          <t>Anh</t>
        </is>
      </c>
      <c r="E5005" t="inlineStr">
        <is>
          <t>Âm thanh</t>
        </is>
      </c>
      <c r="F5005" t="n">
        <v>657.9</v>
      </c>
      <c r="G5005" t="n">
        <v>0</v>
      </c>
    </row>
    <row r="5006">
      <c r="A5006" t="n">
        <v>201710</v>
      </c>
      <c r="B5006" t="n">
        <v>38</v>
      </c>
      <c r="C5006" t="inlineStr">
        <is>
          <t>POS</t>
        </is>
      </c>
      <c r="D5006" t="inlineStr">
        <is>
          <t>Anh</t>
        </is>
      </c>
      <c r="E5006" t="inlineStr">
        <is>
          <t>Máy ảnh</t>
        </is>
      </c>
      <c r="F5006" t="n">
        <v>615</v>
      </c>
      <c r="G5006" t="n">
        <v>0</v>
      </c>
    </row>
    <row r="5007">
      <c r="A5007" t="n">
        <v>201710</v>
      </c>
      <c r="B5007" t="n">
        <v>38</v>
      </c>
      <c r="C5007" t="inlineStr">
        <is>
          <t>POS</t>
        </is>
      </c>
      <c r="D5007" t="inlineStr">
        <is>
          <t>Anh</t>
        </is>
      </c>
      <c r="E5007" t="inlineStr">
        <is>
          <t>Điện thoại</t>
        </is>
      </c>
      <c r="F5007" t="n">
        <v>256</v>
      </c>
      <c r="G5007" t="n">
        <v>0</v>
      </c>
    </row>
    <row r="5008">
      <c r="A5008" t="n">
        <v>201710</v>
      </c>
      <c r="B5008" t="n">
        <v>38</v>
      </c>
      <c r="C5008" t="inlineStr">
        <is>
          <t>POS</t>
        </is>
      </c>
      <c r="D5008" t="inlineStr">
        <is>
          <t>Anh</t>
        </is>
      </c>
      <c r="E5008" t="inlineStr">
        <is>
          <t>Máy tính</t>
        </is>
      </c>
      <c r="F5008" t="n">
        <v>3094.75</v>
      </c>
      <c r="G5008" t="n">
        <v>0</v>
      </c>
    </row>
    <row r="5009">
      <c r="A5009" t="n">
        <v>201710</v>
      </c>
      <c r="B5009" t="n">
        <v>38</v>
      </c>
      <c r="C5009" t="inlineStr">
        <is>
          <t>POS</t>
        </is>
      </c>
      <c r="D5009" t="inlineStr">
        <is>
          <t>Anh</t>
        </is>
      </c>
      <c r="E5009" t="inlineStr">
        <is>
          <t>Nhạc, phim, sách nói</t>
        </is>
      </c>
      <c r="F5009" t="n">
        <v>68.67</v>
      </c>
      <c r="G5009" t="n">
        <v>0</v>
      </c>
    </row>
    <row r="5010">
      <c r="A5010" t="n">
        <v>201710</v>
      </c>
      <c r="B5010" t="n">
        <v>39</v>
      </c>
      <c r="C5010" t="inlineStr">
        <is>
          <t>POS</t>
        </is>
      </c>
      <c r="D5010" t="inlineStr">
        <is>
          <t>Anh</t>
        </is>
      </c>
      <c r="E5010" t="inlineStr">
        <is>
          <t>Điện thoại</t>
        </is>
      </c>
      <c r="F5010" t="n">
        <v>33.98</v>
      </c>
      <c r="G5010" t="n">
        <v>0</v>
      </c>
    </row>
    <row r="5011">
      <c r="A5011" t="n">
        <v>201710</v>
      </c>
      <c r="B5011" t="n">
        <v>40</v>
      </c>
      <c r="C5011" t="inlineStr">
        <is>
          <t>POS</t>
        </is>
      </c>
      <c r="D5011" t="inlineStr">
        <is>
          <t>Anh</t>
        </is>
      </c>
      <c r="E5011" t="inlineStr">
        <is>
          <t>Âm thanh</t>
        </is>
      </c>
      <c r="F5011" t="n">
        <v>533.84</v>
      </c>
      <c r="G5011" t="n">
        <v>0</v>
      </c>
    </row>
    <row r="5012">
      <c r="A5012" t="n">
        <v>201710</v>
      </c>
      <c r="B5012" t="n">
        <v>40</v>
      </c>
      <c r="C5012" t="inlineStr">
        <is>
          <t>POS</t>
        </is>
      </c>
      <c r="D5012" t="inlineStr">
        <is>
          <t>Anh</t>
        </is>
      </c>
      <c r="E5012" t="inlineStr">
        <is>
          <t>Máy ảnh</t>
        </is>
      </c>
      <c r="F5012" t="n">
        <v>2864</v>
      </c>
      <c r="G5012" t="n">
        <v>0</v>
      </c>
    </row>
    <row r="5013">
      <c r="A5013" t="n">
        <v>201710</v>
      </c>
      <c r="B5013" t="n">
        <v>40</v>
      </c>
      <c r="C5013" t="inlineStr">
        <is>
          <t>POS</t>
        </is>
      </c>
      <c r="D5013" t="inlineStr">
        <is>
          <t>Anh</t>
        </is>
      </c>
      <c r="E5013" t="inlineStr">
        <is>
          <t>Điện thoại</t>
        </is>
      </c>
      <c r="F5013" t="n">
        <v>2152.99</v>
      </c>
      <c r="G5013" t="n">
        <v>0</v>
      </c>
    </row>
    <row r="5014">
      <c r="A5014" t="n">
        <v>201710</v>
      </c>
      <c r="B5014" t="n">
        <v>40</v>
      </c>
      <c r="C5014" t="inlineStr">
        <is>
          <t>POS</t>
        </is>
      </c>
      <c r="D5014" t="inlineStr">
        <is>
          <t>Anh</t>
        </is>
      </c>
      <c r="E5014" t="inlineStr">
        <is>
          <t>Máy tính</t>
        </is>
      </c>
      <c r="F5014" t="n">
        <v>2757</v>
      </c>
      <c r="G5014" t="n">
        <v>0</v>
      </c>
    </row>
    <row r="5015">
      <c r="A5015" t="n">
        <v>201710</v>
      </c>
      <c r="B5015" t="n">
        <v>40</v>
      </c>
      <c r="C5015" t="inlineStr">
        <is>
          <t>POS</t>
        </is>
      </c>
      <c r="D5015" t="inlineStr">
        <is>
          <t>Anh</t>
        </is>
      </c>
      <c r="E5015" t="inlineStr">
        <is>
          <t>Game &amp; Đồ chơi</t>
        </is>
      </c>
      <c r="F5015" t="n">
        <v>225.78</v>
      </c>
      <c r="G5015" t="n">
        <v>0</v>
      </c>
    </row>
    <row r="5016">
      <c r="A5016" t="n">
        <v>201710</v>
      </c>
      <c r="B5016" t="n">
        <v>40</v>
      </c>
      <c r="C5016" t="inlineStr">
        <is>
          <t>POS</t>
        </is>
      </c>
      <c r="D5016" t="inlineStr">
        <is>
          <t>Anh</t>
        </is>
      </c>
      <c r="E5016" t="inlineStr">
        <is>
          <t>Gia dụng</t>
        </is>
      </c>
      <c r="F5016" t="n">
        <v>1771.5</v>
      </c>
      <c r="G5016" t="n">
        <v>0</v>
      </c>
    </row>
    <row r="5017">
      <c r="A5017" t="n">
        <v>201710</v>
      </c>
      <c r="B5017" t="n">
        <v>40</v>
      </c>
      <c r="C5017" t="inlineStr">
        <is>
          <t>POS</t>
        </is>
      </c>
      <c r="D5017" t="inlineStr">
        <is>
          <t>Anh</t>
        </is>
      </c>
      <c r="E5017" t="inlineStr">
        <is>
          <t>Nhạc, phim, sách nói</t>
        </is>
      </c>
      <c r="F5017" t="n">
        <v>27.78</v>
      </c>
      <c r="G5017" t="n">
        <v>0</v>
      </c>
    </row>
    <row r="5018">
      <c r="A5018" t="n">
        <v>201710</v>
      </c>
      <c r="B5018" t="n">
        <v>40</v>
      </c>
      <c r="C5018" t="inlineStr">
        <is>
          <t>POS</t>
        </is>
      </c>
      <c r="D5018" t="inlineStr">
        <is>
          <t>Anh</t>
        </is>
      </c>
      <c r="E5018" t="inlineStr">
        <is>
          <t>TV &amp; Video</t>
        </is>
      </c>
      <c r="F5018" t="n">
        <v>238</v>
      </c>
      <c r="G5018" t="n">
        <v>0</v>
      </c>
    </row>
    <row r="5019">
      <c r="A5019" t="n">
        <v>201710</v>
      </c>
      <c r="B5019" t="n">
        <v>41</v>
      </c>
      <c r="C5019" t="inlineStr">
        <is>
          <t>POS</t>
        </is>
      </c>
      <c r="D5019" t="inlineStr">
        <is>
          <t>Anh</t>
        </is>
      </c>
      <c r="E5019" t="inlineStr">
        <is>
          <t>Âm thanh</t>
        </is>
      </c>
      <c r="F5019" t="n">
        <v>1407.74</v>
      </c>
      <c r="G5019" t="n">
        <v>0</v>
      </c>
    </row>
    <row r="5020">
      <c r="A5020" t="n">
        <v>201710</v>
      </c>
      <c r="B5020" t="n">
        <v>41</v>
      </c>
      <c r="C5020" t="inlineStr">
        <is>
          <t>POS</t>
        </is>
      </c>
      <c r="D5020" t="inlineStr">
        <is>
          <t>Anh</t>
        </is>
      </c>
      <c r="E5020" t="inlineStr">
        <is>
          <t>Máy ảnh</t>
        </is>
      </c>
      <c r="F5020" t="n">
        <v>1314</v>
      </c>
      <c r="G5020" t="n">
        <v>0</v>
      </c>
    </row>
    <row r="5021">
      <c r="A5021" t="n">
        <v>201710</v>
      </c>
      <c r="B5021" t="n">
        <v>41</v>
      </c>
      <c r="C5021" t="inlineStr">
        <is>
          <t>POS</t>
        </is>
      </c>
      <c r="D5021" t="inlineStr">
        <is>
          <t>Anh</t>
        </is>
      </c>
      <c r="E5021" t="inlineStr">
        <is>
          <t>Điện thoại</t>
        </is>
      </c>
      <c r="F5021" t="n">
        <v>238.91</v>
      </c>
      <c r="G5021" t="n">
        <v>9.99</v>
      </c>
    </row>
    <row r="5022">
      <c r="A5022" t="n">
        <v>201710</v>
      </c>
      <c r="B5022" t="n">
        <v>41</v>
      </c>
      <c r="C5022" t="inlineStr">
        <is>
          <t>POS</t>
        </is>
      </c>
      <c r="D5022" t="inlineStr">
        <is>
          <t>Anh</t>
        </is>
      </c>
      <c r="E5022" t="inlineStr">
        <is>
          <t>Máy tính</t>
        </is>
      </c>
      <c r="F5022" t="n">
        <v>1426.05</v>
      </c>
      <c r="G5022" t="n">
        <v>0</v>
      </c>
    </row>
    <row r="5023">
      <c r="A5023" t="n">
        <v>201710</v>
      </c>
      <c r="B5023" t="n">
        <v>41</v>
      </c>
      <c r="C5023" t="inlineStr">
        <is>
          <t>POS</t>
        </is>
      </c>
      <c r="D5023" t="inlineStr">
        <is>
          <t>Anh</t>
        </is>
      </c>
      <c r="E5023" t="inlineStr">
        <is>
          <t>Game &amp; Đồ chơi</t>
        </is>
      </c>
      <c r="F5023" t="n">
        <v>152.93</v>
      </c>
      <c r="G5023" t="n">
        <v>56</v>
      </c>
    </row>
    <row r="5024">
      <c r="A5024" t="n">
        <v>201710</v>
      </c>
      <c r="B5024" t="n">
        <v>41</v>
      </c>
      <c r="C5024" t="inlineStr">
        <is>
          <t>POS</t>
        </is>
      </c>
      <c r="D5024" t="inlineStr">
        <is>
          <t>Anh</t>
        </is>
      </c>
      <c r="E5024" t="inlineStr">
        <is>
          <t>Nhạc, phim, sách nói</t>
        </is>
      </c>
      <c r="F5024" t="n">
        <v>1961.62</v>
      </c>
      <c r="G5024" t="n">
        <v>0</v>
      </c>
    </row>
    <row r="5025">
      <c r="A5025" t="n">
        <v>201710</v>
      </c>
      <c r="B5025" t="n">
        <v>41</v>
      </c>
      <c r="C5025" t="inlineStr">
        <is>
          <t>POS</t>
        </is>
      </c>
      <c r="D5025" t="inlineStr">
        <is>
          <t>Anh</t>
        </is>
      </c>
      <c r="E5025" t="inlineStr">
        <is>
          <t>TV &amp; Video</t>
        </is>
      </c>
      <c r="F5025" t="n">
        <v>939.9400000000001</v>
      </c>
      <c r="G5025" t="n">
        <v>0</v>
      </c>
    </row>
    <row r="5026">
      <c r="A5026" t="n">
        <v>201710</v>
      </c>
      <c r="B5026" t="n">
        <v>42</v>
      </c>
      <c r="C5026" t="inlineStr">
        <is>
          <t>POS</t>
        </is>
      </c>
      <c r="D5026" t="inlineStr">
        <is>
          <t>Anh</t>
        </is>
      </c>
      <c r="E5026" t="inlineStr">
        <is>
          <t>Âm thanh</t>
        </is>
      </c>
      <c r="F5026" t="n">
        <v>994.78</v>
      </c>
      <c r="G5026" t="n">
        <v>0</v>
      </c>
    </row>
    <row r="5027">
      <c r="A5027" t="n">
        <v>201710</v>
      </c>
      <c r="B5027" t="n">
        <v>42</v>
      </c>
      <c r="C5027" t="inlineStr">
        <is>
          <t>POS</t>
        </is>
      </c>
      <c r="D5027" t="inlineStr">
        <is>
          <t>Anh</t>
        </is>
      </c>
      <c r="E5027" t="inlineStr">
        <is>
          <t>Điện thoại</t>
        </is>
      </c>
      <c r="F5027" t="n">
        <v>1816.97</v>
      </c>
      <c r="G5027" t="n">
        <v>0</v>
      </c>
    </row>
    <row r="5028">
      <c r="A5028" t="n">
        <v>201710</v>
      </c>
      <c r="B5028" t="n">
        <v>42</v>
      </c>
      <c r="C5028" t="inlineStr">
        <is>
          <t>POS</t>
        </is>
      </c>
      <c r="D5028" t="inlineStr">
        <is>
          <t>Anh</t>
        </is>
      </c>
      <c r="E5028" t="inlineStr">
        <is>
          <t>Máy tính</t>
        </is>
      </c>
      <c r="F5028" t="n">
        <v>2214</v>
      </c>
      <c r="G5028" t="n">
        <v>0</v>
      </c>
    </row>
    <row r="5029">
      <c r="A5029" t="n">
        <v>201710</v>
      </c>
      <c r="B5029" t="n">
        <v>42</v>
      </c>
      <c r="C5029" t="inlineStr">
        <is>
          <t>POS</t>
        </is>
      </c>
      <c r="D5029" t="inlineStr">
        <is>
          <t>Anh</t>
        </is>
      </c>
      <c r="E5029" t="inlineStr">
        <is>
          <t>Game &amp; Đồ chơi</t>
        </is>
      </c>
      <c r="F5029" t="n">
        <v>17.98</v>
      </c>
      <c r="G5029" t="n">
        <v>0</v>
      </c>
    </row>
    <row r="5030">
      <c r="A5030" t="n">
        <v>201710</v>
      </c>
      <c r="B5030" t="n">
        <v>42</v>
      </c>
      <c r="C5030" t="inlineStr">
        <is>
          <t>POS</t>
        </is>
      </c>
      <c r="D5030" t="inlineStr">
        <is>
          <t>Anh</t>
        </is>
      </c>
      <c r="E5030" t="inlineStr">
        <is>
          <t>Nhạc, phim, sách nói</t>
        </is>
      </c>
      <c r="F5030" t="n">
        <v>662.85</v>
      </c>
      <c r="G5030" t="n">
        <v>0</v>
      </c>
    </row>
    <row r="5031">
      <c r="A5031" t="n">
        <v>201710</v>
      </c>
      <c r="B5031" t="n">
        <v>43</v>
      </c>
      <c r="C5031" t="inlineStr">
        <is>
          <t>POS</t>
        </is>
      </c>
      <c r="D5031" t="inlineStr">
        <is>
          <t>Mỹ</t>
        </is>
      </c>
      <c r="E5031" t="inlineStr">
        <is>
          <t>Âm thanh</t>
        </is>
      </c>
      <c r="F5031" t="n">
        <v>2757.45</v>
      </c>
      <c r="G5031" t="n">
        <v>696</v>
      </c>
    </row>
    <row r="5032">
      <c r="A5032" t="n">
        <v>201710</v>
      </c>
      <c r="B5032" t="n">
        <v>43</v>
      </c>
      <c r="C5032" t="inlineStr">
        <is>
          <t>POS</t>
        </is>
      </c>
      <c r="D5032" t="inlineStr">
        <is>
          <t>Mỹ</t>
        </is>
      </c>
      <c r="E5032" t="inlineStr">
        <is>
          <t>Máy ảnh</t>
        </is>
      </c>
      <c r="F5032" t="n">
        <v>1706.94</v>
      </c>
      <c r="G5032" t="n">
        <v>0</v>
      </c>
    </row>
    <row r="5033">
      <c r="A5033" t="n">
        <v>201710</v>
      </c>
      <c r="B5033" t="n">
        <v>43</v>
      </c>
      <c r="C5033" t="inlineStr">
        <is>
          <t>POS</t>
        </is>
      </c>
      <c r="D5033" t="inlineStr">
        <is>
          <t>Mỹ</t>
        </is>
      </c>
      <c r="E5033" t="inlineStr">
        <is>
          <t>Điện thoại</t>
        </is>
      </c>
      <c r="F5033" t="n">
        <v>458</v>
      </c>
      <c r="G5033" t="n">
        <v>0</v>
      </c>
    </row>
    <row r="5034">
      <c r="A5034" t="n">
        <v>201710</v>
      </c>
      <c r="B5034" t="n">
        <v>43</v>
      </c>
      <c r="C5034" t="inlineStr">
        <is>
          <t>POS</t>
        </is>
      </c>
      <c r="D5034" t="inlineStr">
        <is>
          <t>Mỹ</t>
        </is>
      </c>
      <c r="E5034" t="inlineStr">
        <is>
          <t>Máy tính</t>
        </is>
      </c>
      <c r="F5034" t="n">
        <v>3439</v>
      </c>
      <c r="G5034" t="n">
        <v>0</v>
      </c>
    </row>
    <row r="5035">
      <c r="A5035" t="n">
        <v>201710</v>
      </c>
      <c r="B5035" t="n">
        <v>43</v>
      </c>
      <c r="C5035" t="inlineStr">
        <is>
          <t>POS</t>
        </is>
      </c>
      <c r="D5035" t="inlineStr">
        <is>
          <t>Mỹ</t>
        </is>
      </c>
      <c r="E5035" t="inlineStr">
        <is>
          <t>Game &amp; Đồ chơi</t>
        </is>
      </c>
      <c r="F5035" t="n">
        <v>712.3</v>
      </c>
      <c r="G5035" t="n">
        <v>0</v>
      </c>
    </row>
    <row r="5036">
      <c r="A5036" t="n">
        <v>201710</v>
      </c>
      <c r="B5036" t="n">
        <v>43</v>
      </c>
      <c r="C5036" t="inlineStr">
        <is>
          <t>POS</t>
        </is>
      </c>
      <c r="D5036" t="inlineStr">
        <is>
          <t>Mỹ</t>
        </is>
      </c>
      <c r="E5036" t="inlineStr">
        <is>
          <t>Gia dụng</t>
        </is>
      </c>
      <c r="F5036" t="n">
        <v>2466.88</v>
      </c>
      <c r="G5036" t="n">
        <v>665.9400000000001</v>
      </c>
    </row>
    <row r="5037">
      <c r="A5037" t="n">
        <v>201710</v>
      </c>
      <c r="B5037" t="n">
        <v>43</v>
      </c>
      <c r="C5037" t="inlineStr">
        <is>
          <t>POS</t>
        </is>
      </c>
      <c r="D5037" t="inlineStr">
        <is>
          <t>Mỹ</t>
        </is>
      </c>
      <c r="E5037" t="inlineStr">
        <is>
          <t>Nhạc, phim, sách nói</t>
        </is>
      </c>
      <c r="F5037" t="n">
        <v>882.96</v>
      </c>
      <c r="G5037" t="n">
        <v>0</v>
      </c>
    </row>
    <row r="5038">
      <c r="A5038" t="n">
        <v>201710</v>
      </c>
      <c r="B5038" t="n">
        <v>44</v>
      </c>
      <c r="C5038" t="inlineStr">
        <is>
          <t>POS</t>
        </is>
      </c>
      <c r="D5038" t="inlineStr">
        <is>
          <t>Mỹ</t>
        </is>
      </c>
      <c r="E5038" t="inlineStr">
        <is>
          <t>Máy ảnh</t>
        </is>
      </c>
      <c r="F5038" t="n">
        <v>428.85</v>
      </c>
      <c r="G5038" t="n">
        <v>0</v>
      </c>
    </row>
    <row r="5039">
      <c r="A5039" t="n">
        <v>201710</v>
      </c>
      <c r="B5039" t="n">
        <v>44</v>
      </c>
      <c r="C5039" t="inlineStr">
        <is>
          <t>POS</t>
        </is>
      </c>
      <c r="D5039" t="inlineStr">
        <is>
          <t>Mỹ</t>
        </is>
      </c>
      <c r="E5039" t="inlineStr">
        <is>
          <t>Điện thoại</t>
        </is>
      </c>
      <c r="F5039" t="n">
        <v>1440.45</v>
      </c>
      <c r="G5039" t="n">
        <v>0</v>
      </c>
    </row>
    <row r="5040">
      <c r="A5040" t="n">
        <v>201710</v>
      </c>
      <c r="B5040" t="n">
        <v>44</v>
      </c>
      <c r="C5040" t="inlineStr">
        <is>
          <t>POS</t>
        </is>
      </c>
      <c r="D5040" t="inlineStr">
        <is>
          <t>Mỹ</t>
        </is>
      </c>
      <c r="E5040" t="inlineStr">
        <is>
          <t>Máy tính</t>
        </is>
      </c>
      <c r="F5040" t="n">
        <v>4587.3</v>
      </c>
      <c r="G5040" t="n">
        <v>0</v>
      </c>
    </row>
    <row r="5041">
      <c r="A5041" t="n">
        <v>201710</v>
      </c>
      <c r="B5041" t="n">
        <v>44</v>
      </c>
      <c r="C5041" t="inlineStr">
        <is>
          <t>POS</t>
        </is>
      </c>
      <c r="D5041" t="inlineStr">
        <is>
          <t>Mỹ</t>
        </is>
      </c>
      <c r="E5041" t="inlineStr">
        <is>
          <t>Game &amp; Đồ chơi</t>
        </is>
      </c>
      <c r="F5041" t="n">
        <v>219.38</v>
      </c>
      <c r="G5041" t="n">
        <v>8.99</v>
      </c>
    </row>
    <row r="5042">
      <c r="A5042" t="n">
        <v>201710</v>
      </c>
      <c r="B5042" t="n">
        <v>44</v>
      </c>
      <c r="C5042" t="inlineStr">
        <is>
          <t>POS</t>
        </is>
      </c>
      <c r="D5042" t="inlineStr">
        <is>
          <t>Mỹ</t>
        </is>
      </c>
      <c r="E5042" t="inlineStr">
        <is>
          <t>Gia dụng</t>
        </is>
      </c>
      <c r="F5042" t="n">
        <v>1314.89</v>
      </c>
      <c r="G5042" t="n">
        <v>887.96</v>
      </c>
    </row>
    <row r="5043">
      <c r="A5043" t="n">
        <v>201710</v>
      </c>
      <c r="B5043" t="n">
        <v>44</v>
      </c>
      <c r="C5043" t="inlineStr">
        <is>
          <t>POS</t>
        </is>
      </c>
      <c r="D5043" t="inlineStr">
        <is>
          <t>Mỹ</t>
        </is>
      </c>
      <c r="E5043" t="inlineStr">
        <is>
          <t>Nhạc, phim, sách nói</t>
        </is>
      </c>
      <c r="F5043" t="n">
        <v>1785.85</v>
      </c>
      <c r="G5043" t="n">
        <v>0</v>
      </c>
    </row>
    <row r="5044">
      <c r="A5044" t="n">
        <v>201710</v>
      </c>
      <c r="B5044" t="n">
        <v>44</v>
      </c>
      <c r="C5044" t="inlineStr">
        <is>
          <t>POS</t>
        </is>
      </c>
      <c r="D5044" t="inlineStr">
        <is>
          <t>Mỹ</t>
        </is>
      </c>
      <c r="E5044" t="inlineStr">
        <is>
          <t>TV &amp; Video</t>
        </is>
      </c>
      <c r="F5044" t="n">
        <v>2844.98</v>
      </c>
      <c r="G5044" t="n">
        <v>0</v>
      </c>
    </row>
    <row r="5045">
      <c r="A5045" t="n">
        <v>201710</v>
      </c>
      <c r="B5045" t="n">
        <v>45</v>
      </c>
      <c r="C5045" t="inlineStr">
        <is>
          <t>POS</t>
        </is>
      </c>
      <c r="D5045" t="inlineStr">
        <is>
          <t>Mỹ</t>
        </is>
      </c>
      <c r="E5045" t="inlineStr">
        <is>
          <t>Âm thanh</t>
        </is>
      </c>
      <c r="F5045" t="n">
        <v>2125.52</v>
      </c>
      <c r="G5045" t="n">
        <v>0</v>
      </c>
    </row>
    <row r="5046">
      <c r="A5046" t="n">
        <v>201710</v>
      </c>
      <c r="B5046" t="n">
        <v>45</v>
      </c>
      <c r="C5046" t="inlineStr">
        <is>
          <t>POS</t>
        </is>
      </c>
      <c r="D5046" t="inlineStr">
        <is>
          <t>Mỹ</t>
        </is>
      </c>
      <c r="E5046" t="inlineStr">
        <is>
          <t>Điện thoại</t>
        </is>
      </c>
      <c r="F5046" t="n">
        <v>879</v>
      </c>
      <c r="G5046" t="n">
        <v>0</v>
      </c>
    </row>
    <row r="5047">
      <c r="A5047" t="n">
        <v>201710</v>
      </c>
      <c r="B5047" t="n">
        <v>45</v>
      </c>
      <c r="C5047" t="inlineStr">
        <is>
          <t>POS</t>
        </is>
      </c>
      <c r="D5047" t="inlineStr">
        <is>
          <t>Mỹ</t>
        </is>
      </c>
      <c r="E5047" t="inlineStr">
        <is>
          <t>Máy tính</t>
        </is>
      </c>
      <c r="F5047" t="n">
        <v>2438.75</v>
      </c>
      <c r="G5047" t="n">
        <v>0</v>
      </c>
    </row>
    <row r="5048">
      <c r="A5048" t="n">
        <v>201710</v>
      </c>
      <c r="B5048" t="n">
        <v>45</v>
      </c>
      <c r="C5048" t="inlineStr">
        <is>
          <t>POS</t>
        </is>
      </c>
      <c r="D5048" t="inlineStr">
        <is>
          <t>Mỹ</t>
        </is>
      </c>
      <c r="E5048" t="inlineStr">
        <is>
          <t>Gia dụng</t>
        </is>
      </c>
      <c r="F5048" t="n">
        <v>4727.94</v>
      </c>
      <c r="G5048" t="n">
        <v>0</v>
      </c>
    </row>
    <row r="5049">
      <c r="A5049" t="n">
        <v>201710</v>
      </c>
      <c r="B5049" t="n">
        <v>45</v>
      </c>
      <c r="C5049" t="inlineStr">
        <is>
          <t>POS</t>
        </is>
      </c>
      <c r="D5049" t="inlineStr">
        <is>
          <t>Mỹ</t>
        </is>
      </c>
      <c r="E5049" t="inlineStr">
        <is>
          <t>Nhạc, phim, sách nói</t>
        </is>
      </c>
      <c r="F5049" t="n">
        <v>50.64</v>
      </c>
      <c r="G5049" t="n">
        <v>0</v>
      </c>
    </row>
    <row r="5050">
      <c r="A5050" t="n">
        <v>201710</v>
      </c>
      <c r="B5050" t="n">
        <v>45</v>
      </c>
      <c r="C5050" t="inlineStr">
        <is>
          <t>POS</t>
        </is>
      </c>
      <c r="D5050" t="inlineStr">
        <is>
          <t>Mỹ</t>
        </is>
      </c>
      <c r="E5050" t="inlineStr">
        <is>
          <t>TV &amp; Video</t>
        </is>
      </c>
      <c r="F5050" t="n">
        <v>545</v>
      </c>
      <c r="G5050" t="n">
        <v>0</v>
      </c>
    </row>
    <row r="5051">
      <c r="A5051" t="n">
        <v>201710</v>
      </c>
      <c r="B5051" t="n">
        <v>47</v>
      </c>
      <c r="C5051" t="inlineStr">
        <is>
          <t>POS</t>
        </is>
      </c>
      <c r="D5051" t="inlineStr">
        <is>
          <t>Mỹ</t>
        </is>
      </c>
      <c r="E5051" t="inlineStr">
        <is>
          <t>Âm thanh</t>
        </is>
      </c>
      <c r="F5051" t="n">
        <v>295.85</v>
      </c>
      <c r="G5051" t="n">
        <v>0</v>
      </c>
    </row>
    <row r="5052">
      <c r="A5052" t="n">
        <v>201710</v>
      </c>
      <c r="B5052" t="n">
        <v>47</v>
      </c>
      <c r="C5052" t="inlineStr">
        <is>
          <t>POS</t>
        </is>
      </c>
      <c r="D5052" t="inlineStr">
        <is>
          <t>Mỹ</t>
        </is>
      </c>
      <c r="E5052" t="inlineStr">
        <is>
          <t>Máy ảnh</t>
        </is>
      </c>
      <c r="F5052" t="n">
        <v>2469</v>
      </c>
      <c r="G5052" t="n">
        <v>0</v>
      </c>
    </row>
    <row r="5053">
      <c r="A5053" t="n">
        <v>201710</v>
      </c>
      <c r="B5053" t="n">
        <v>47</v>
      </c>
      <c r="C5053" t="inlineStr">
        <is>
          <t>POS</t>
        </is>
      </c>
      <c r="D5053" t="inlineStr">
        <is>
          <t>Mỹ</t>
        </is>
      </c>
      <c r="E5053" t="inlineStr">
        <is>
          <t>Điện thoại</t>
        </is>
      </c>
      <c r="F5053" t="n">
        <v>72.17</v>
      </c>
      <c r="G5053" t="n">
        <v>0</v>
      </c>
    </row>
    <row r="5054">
      <c r="A5054" t="n">
        <v>201710</v>
      </c>
      <c r="B5054" t="n">
        <v>47</v>
      </c>
      <c r="C5054" t="inlineStr">
        <is>
          <t>POS</t>
        </is>
      </c>
      <c r="D5054" t="inlineStr">
        <is>
          <t>Mỹ</t>
        </is>
      </c>
      <c r="E5054" t="inlineStr">
        <is>
          <t>Máy tính</t>
        </is>
      </c>
      <c r="F5054" t="n">
        <v>16800.9</v>
      </c>
      <c r="G5054" t="n">
        <v>819</v>
      </c>
    </row>
    <row r="5055">
      <c r="A5055" t="n">
        <v>201710</v>
      </c>
      <c r="B5055" t="n">
        <v>47</v>
      </c>
      <c r="C5055" t="inlineStr">
        <is>
          <t>POS</t>
        </is>
      </c>
      <c r="D5055" t="inlineStr">
        <is>
          <t>Mỹ</t>
        </is>
      </c>
      <c r="E5055" t="inlineStr">
        <is>
          <t>Game &amp; Đồ chơi</t>
        </is>
      </c>
      <c r="F5055" t="n">
        <v>192.67</v>
      </c>
      <c r="G5055" t="n">
        <v>0</v>
      </c>
    </row>
    <row r="5056">
      <c r="A5056" t="n">
        <v>201710</v>
      </c>
      <c r="B5056" t="n">
        <v>47</v>
      </c>
      <c r="C5056" t="inlineStr">
        <is>
          <t>POS</t>
        </is>
      </c>
      <c r="D5056" t="inlineStr">
        <is>
          <t>Mỹ</t>
        </is>
      </c>
      <c r="E5056" t="inlineStr">
        <is>
          <t>Gia dụng</t>
        </is>
      </c>
      <c r="F5056" t="n">
        <v>1177.48</v>
      </c>
      <c r="G5056" t="n">
        <v>0</v>
      </c>
    </row>
    <row r="5057">
      <c r="A5057" t="n">
        <v>201710</v>
      </c>
      <c r="B5057" t="n">
        <v>47</v>
      </c>
      <c r="C5057" t="inlineStr">
        <is>
          <t>POS</t>
        </is>
      </c>
      <c r="D5057" t="inlineStr">
        <is>
          <t>Mỹ</t>
        </is>
      </c>
      <c r="E5057" t="inlineStr">
        <is>
          <t>Nhạc, phim, sách nói</t>
        </is>
      </c>
      <c r="F5057" t="n">
        <v>2987.88</v>
      </c>
      <c r="G5057" t="n">
        <v>0</v>
      </c>
    </row>
    <row r="5058">
      <c r="A5058" t="n">
        <v>201710</v>
      </c>
      <c r="B5058" t="n">
        <v>47</v>
      </c>
      <c r="C5058" t="inlineStr">
        <is>
          <t>POS</t>
        </is>
      </c>
      <c r="D5058" t="inlineStr">
        <is>
          <t>Mỹ</t>
        </is>
      </c>
      <c r="E5058" t="inlineStr">
        <is>
          <t>TV &amp; Video</t>
        </is>
      </c>
      <c r="F5058" t="n">
        <v>345</v>
      </c>
      <c r="G5058" t="n">
        <v>0</v>
      </c>
    </row>
    <row r="5059">
      <c r="A5059" t="n">
        <v>201710</v>
      </c>
      <c r="B5059" t="n">
        <v>48</v>
      </c>
      <c r="C5059" t="inlineStr">
        <is>
          <t>POS</t>
        </is>
      </c>
      <c r="D5059" t="inlineStr">
        <is>
          <t>Mỹ</t>
        </is>
      </c>
      <c r="E5059" t="inlineStr">
        <is>
          <t>Âm thanh</t>
        </is>
      </c>
      <c r="F5059" t="n">
        <v>651.75</v>
      </c>
      <c r="G5059" t="n">
        <v>0</v>
      </c>
    </row>
    <row r="5060">
      <c r="A5060" t="n">
        <v>201710</v>
      </c>
      <c r="B5060" t="n">
        <v>48</v>
      </c>
      <c r="C5060" t="inlineStr">
        <is>
          <t>POS</t>
        </is>
      </c>
      <c r="D5060" t="inlineStr">
        <is>
          <t>Mỹ</t>
        </is>
      </c>
      <c r="E5060" t="inlineStr">
        <is>
          <t>Điện thoại</t>
        </is>
      </c>
      <c r="F5060" t="n">
        <v>690</v>
      </c>
      <c r="G5060" t="n">
        <v>0</v>
      </c>
    </row>
    <row r="5061">
      <c r="A5061" t="n">
        <v>201710</v>
      </c>
      <c r="B5061" t="n">
        <v>48</v>
      </c>
      <c r="C5061" t="inlineStr">
        <is>
          <t>POS</t>
        </is>
      </c>
      <c r="D5061" t="inlineStr">
        <is>
          <t>Mỹ</t>
        </is>
      </c>
      <c r="E5061" t="inlineStr">
        <is>
          <t>Máy tính</t>
        </is>
      </c>
      <c r="F5061" t="n">
        <v>1074.1</v>
      </c>
      <c r="G5061" t="n">
        <v>0</v>
      </c>
    </row>
    <row r="5062">
      <c r="A5062" t="n">
        <v>201710</v>
      </c>
      <c r="B5062" t="n">
        <v>48</v>
      </c>
      <c r="C5062" t="inlineStr">
        <is>
          <t>POS</t>
        </is>
      </c>
      <c r="D5062" t="inlineStr">
        <is>
          <t>Mỹ</t>
        </is>
      </c>
      <c r="E5062" t="inlineStr">
        <is>
          <t>Gia dụng</t>
        </is>
      </c>
      <c r="F5062" t="n">
        <v>7223.35</v>
      </c>
      <c r="G5062" t="n">
        <v>0</v>
      </c>
    </row>
    <row r="5063">
      <c r="A5063" t="n">
        <v>201710</v>
      </c>
      <c r="B5063" t="n">
        <v>48</v>
      </c>
      <c r="C5063" t="inlineStr">
        <is>
          <t>POS</t>
        </is>
      </c>
      <c r="D5063" t="inlineStr">
        <is>
          <t>Mỹ</t>
        </is>
      </c>
      <c r="E5063" t="inlineStr">
        <is>
          <t>Nhạc, phim, sách nói</t>
        </is>
      </c>
      <c r="F5063" t="n">
        <v>1877.92</v>
      </c>
      <c r="G5063" t="n">
        <v>0</v>
      </c>
    </row>
    <row r="5064">
      <c r="A5064" t="n">
        <v>201710</v>
      </c>
      <c r="B5064" t="n">
        <v>48</v>
      </c>
      <c r="C5064" t="inlineStr">
        <is>
          <t>POS</t>
        </is>
      </c>
      <c r="D5064" t="inlineStr">
        <is>
          <t>Mỹ</t>
        </is>
      </c>
      <c r="E5064" t="inlineStr">
        <is>
          <t>TV &amp; Video</t>
        </is>
      </c>
      <c r="F5064" t="n">
        <v>500</v>
      </c>
      <c r="G5064" t="n">
        <v>0</v>
      </c>
    </row>
    <row r="5065">
      <c r="A5065" t="n">
        <v>201710</v>
      </c>
      <c r="B5065" t="n">
        <v>50</v>
      </c>
      <c r="C5065" t="inlineStr">
        <is>
          <t>POS</t>
        </is>
      </c>
      <c r="D5065" t="inlineStr">
        <is>
          <t>Mỹ</t>
        </is>
      </c>
      <c r="E5065" t="inlineStr">
        <is>
          <t>Âm thanh</t>
        </is>
      </c>
      <c r="F5065" t="n">
        <v>765</v>
      </c>
      <c r="G5065" t="n">
        <v>0</v>
      </c>
    </row>
    <row r="5066">
      <c r="A5066" t="n">
        <v>201710</v>
      </c>
      <c r="B5066" t="n">
        <v>50</v>
      </c>
      <c r="C5066" t="inlineStr">
        <is>
          <t>POS</t>
        </is>
      </c>
      <c r="D5066" t="inlineStr">
        <is>
          <t>Mỹ</t>
        </is>
      </c>
      <c r="E5066" t="inlineStr">
        <is>
          <t>Điện thoại</t>
        </is>
      </c>
      <c r="F5066" t="n">
        <v>326.95</v>
      </c>
      <c r="G5066" t="n">
        <v>0</v>
      </c>
    </row>
    <row r="5067">
      <c r="A5067" t="n">
        <v>201710</v>
      </c>
      <c r="B5067" t="n">
        <v>50</v>
      </c>
      <c r="C5067" t="inlineStr">
        <is>
          <t>POS</t>
        </is>
      </c>
      <c r="D5067" t="inlineStr">
        <is>
          <t>Mỹ</t>
        </is>
      </c>
      <c r="E5067" t="inlineStr">
        <is>
          <t>Game &amp; Đồ chơi</t>
        </is>
      </c>
      <c r="F5067" t="n">
        <v>316.99</v>
      </c>
      <c r="G5067" t="n">
        <v>0</v>
      </c>
    </row>
    <row r="5068">
      <c r="A5068" t="n">
        <v>201710</v>
      </c>
      <c r="B5068" t="n">
        <v>50</v>
      </c>
      <c r="C5068" t="inlineStr">
        <is>
          <t>POS</t>
        </is>
      </c>
      <c r="D5068" t="inlineStr">
        <is>
          <t>Mỹ</t>
        </is>
      </c>
      <c r="E5068" t="inlineStr">
        <is>
          <t>Nhạc, phim, sách nói</t>
        </is>
      </c>
      <c r="F5068" t="n">
        <v>1119.93</v>
      </c>
      <c r="G5068" t="n">
        <v>0</v>
      </c>
    </row>
    <row r="5069">
      <c r="A5069" t="n">
        <v>201710</v>
      </c>
      <c r="B5069" t="n">
        <v>51</v>
      </c>
      <c r="C5069" t="inlineStr">
        <is>
          <t>POS</t>
        </is>
      </c>
      <c r="D5069" t="inlineStr">
        <is>
          <t>Mỹ</t>
        </is>
      </c>
      <c r="E5069" t="inlineStr">
        <is>
          <t>Âm thanh</t>
        </is>
      </c>
      <c r="F5069" t="n">
        <v>0</v>
      </c>
      <c r="G5069" t="n">
        <v>299.98</v>
      </c>
    </row>
    <row r="5070">
      <c r="A5070" t="n">
        <v>201710</v>
      </c>
      <c r="B5070" t="n">
        <v>51</v>
      </c>
      <c r="C5070" t="inlineStr">
        <is>
          <t>POS</t>
        </is>
      </c>
      <c r="D5070" t="inlineStr">
        <is>
          <t>Mỹ</t>
        </is>
      </c>
      <c r="E5070" t="inlineStr">
        <is>
          <t>Máy ảnh</t>
        </is>
      </c>
      <c r="F5070" t="n">
        <v>0</v>
      </c>
      <c r="G5070" t="n">
        <v>1190</v>
      </c>
    </row>
    <row r="5071">
      <c r="A5071" t="n">
        <v>201710</v>
      </c>
      <c r="B5071" t="n">
        <v>51</v>
      </c>
      <c r="C5071" t="inlineStr">
        <is>
          <t>POS</t>
        </is>
      </c>
      <c r="D5071" t="inlineStr">
        <is>
          <t>Mỹ</t>
        </is>
      </c>
      <c r="E5071" t="inlineStr">
        <is>
          <t>Điện thoại</t>
        </is>
      </c>
      <c r="F5071" t="n">
        <v>2983</v>
      </c>
      <c r="G5071" t="n">
        <v>0</v>
      </c>
    </row>
    <row r="5072">
      <c r="A5072" t="n">
        <v>201710</v>
      </c>
      <c r="B5072" t="n">
        <v>51</v>
      </c>
      <c r="C5072" t="inlineStr">
        <is>
          <t>POS</t>
        </is>
      </c>
      <c r="D5072" t="inlineStr">
        <is>
          <t>Mỹ</t>
        </is>
      </c>
      <c r="E5072" t="inlineStr">
        <is>
          <t>Máy tính</t>
        </is>
      </c>
      <c r="F5072" t="n">
        <v>4072</v>
      </c>
      <c r="G5072" t="n">
        <v>0</v>
      </c>
    </row>
    <row r="5073">
      <c r="A5073" t="n">
        <v>201710</v>
      </c>
      <c r="B5073" t="n">
        <v>51</v>
      </c>
      <c r="C5073" t="inlineStr">
        <is>
          <t>POS</t>
        </is>
      </c>
      <c r="D5073" t="inlineStr">
        <is>
          <t>Mỹ</t>
        </is>
      </c>
      <c r="E5073" t="inlineStr">
        <is>
          <t>Game &amp; Đồ chơi</t>
        </is>
      </c>
      <c r="F5073" t="n">
        <v>85.06999999999999</v>
      </c>
      <c r="G5073" t="n">
        <v>0</v>
      </c>
    </row>
    <row r="5074">
      <c r="A5074" t="n">
        <v>201710</v>
      </c>
      <c r="B5074" t="n">
        <v>51</v>
      </c>
      <c r="C5074" t="inlineStr">
        <is>
          <t>POS</t>
        </is>
      </c>
      <c r="D5074" t="inlineStr">
        <is>
          <t>Mỹ</t>
        </is>
      </c>
      <c r="E5074" t="inlineStr">
        <is>
          <t>Gia dụng</t>
        </is>
      </c>
      <c r="F5074" t="n">
        <v>6164</v>
      </c>
      <c r="G5074" t="n">
        <v>0</v>
      </c>
    </row>
    <row r="5075">
      <c r="A5075" t="n">
        <v>201710</v>
      </c>
      <c r="B5075" t="n">
        <v>51</v>
      </c>
      <c r="C5075" t="inlineStr">
        <is>
          <t>POS</t>
        </is>
      </c>
      <c r="D5075" t="inlineStr">
        <is>
          <t>Mỹ</t>
        </is>
      </c>
      <c r="E5075" t="inlineStr">
        <is>
          <t>Nhạc, phim, sách nói</t>
        </is>
      </c>
      <c r="F5075" t="n">
        <v>365.94</v>
      </c>
      <c r="G5075" t="n">
        <v>0</v>
      </c>
    </row>
    <row r="5076">
      <c r="A5076" t="n">
        <v>201710</v>
      </c>
      <c r="B5076" t="n">
        <v>51</v>
      </c>
      <c r="C5076" t="inlineStr">
        <is>
          <t>POS</t>
        </is>
      </c>
      <c r="D5076" t="inlineStr">
        <is>
          <t>Mỹ</t>
        </is>
      </c>
      <c r="E5076" t="inlineStr">
        <is>
          <t>TV &amp; Video</t>
        </is>
      </c>
      <c r="F5076" t="n">
        <v>1456.99</v>
      </c>
      <c r="G5076" t="n">
        <v>0</v>
      </c>
    </row>
    <row r="5077">
      <c r="A5077" t="n">
        <v>201710</v>
      </c>
      <c r="B5077" t="n">
        <v>53</v>
      </c>
      <c r="C5077" t="inlineStr">
        <is>
          <t>POS</t>
        </is>
      </c>
      <c r="D5077" t="inlineStr">
        <is>
          <t>Mỹ</t>
        </is>
      </c>
      <c r="E5077" t="inlineStr">
        <is>
          <t>Âm thanh</t>
        </is>
      </c>
      <c r="F5077" t="n">
        <v>780</v>
      </c>
      <c r="G5077" t="n">
        <v>0</v>
      </c>
    </row>
    <row r="5078">
      <c r="A5078" t="n">
        <v>201710</v>
      </c>
      <c r="B5078" t="n">
        <v>53</v>
      </c>
      <c r="C5078" t="inlineStr">
        <is>
          <t>POS</t>
        </is>
      </c>
      <c r="D5078" t="inlineStr">
        <is>
          <t>Mỹ</t>
        </is>
      </c>
      <c r="E5078" t="inlineStr">
        <is>
          <t>Điện thoại</t>
        </is>
      </c>
      <c r="F5078" t="n">
        <v>879</v>
      </c>
      <c r="G5078" t="n">
        <v>0</v>
      </c>
    </row>
    <row r="5079">
      <c r="A5079" t="n">
        <v>201710</v>
      </c>
      <c r="B5079" t="n">
        <v>53</v>
      </c>
      <c r="C5079" t="inlineStr">
        <is>
          <t>POS</t>
        </is>
      </c>
      <c r="D5079" t="inlineStr">
        <is>
          <t>Mỹ</t>
        </is>
      </c>
      <c r="E5079" t="inlineStr">
        <is>
          <t>Máy tính</t>
        </is>
      </c>
      <c r="F5079" t="n">
        <v>5.97</v>
      </c>
      <c r="G5079" t="n">
        <v>1654.2</v>
      </c>
    </row>
    <row r="5080">
      <c r="A5080" t="n">
        <v>201710</v>
      </c>
      <c r="B5080" t="n">
        <v>53</v>
      </c>
      <c r="C5080" t="inlineStr">
        <is>
          <t>POS</t>
        </is>
      </c>
      <c r="D5080" t="inlineStr">
        <is>
          <t>Mỹ</t>
        </is>
      </c>
      <c r="E5080" t="inlineStr">
        <is>
          <t>Gia dụng</t>
        </is>
      </c>
      <c r="F5080" t="n">
        <v>3955</v>
      </c>
      <c r="G5080" t="n">
        <v>0</v>
      </c>
    </row>
    <row r="5081">
      <c r="A5081" t="n">
        <v>201710</v>
      </c>
      <c r="B5081" t="n">
        <v>53</v>
      </c>
      <c r="C5081" t="inlineStr">
        <is>
          <t>POS</t>
        </is>
      </c>
      <c r="D5081" t="inlineStr">
        <is>
          <t>Mỹ</t>
        </is>
      </c>
      <c r="E5081" t="inlineStr">
        <is>
          <t>Nhạc, phim, sách nói</t>
        </is>
      </c>
      <c r="F5081" t="n">
        <v>1970.75</v>
      </c>
      <c r="G5081" t="n">
        <v>13.89</v>
      </c>
    </row>
    <row r="5082">
      <c r="A5082" t="n">
        <v>201710</v>
      </c>
      <c r="B5082" t="n">
        <v>53</v>
      </c>
      <c r="C5082" t="inlineStr">
        <is>
          <t>POS</t>
        </is>
      </c>
      <c r="D5082" t="inlineStr">
        <is>
          <t>Mỹ</t>
        </is>
      </c>
      <c r="E5082" t="inlineStr">
        <is>
          <t>TV &amp; Video</t>
        </is>
      </c>
      <c r="F5082" t="n">
        <v>299.99</v>
      </c>
      <c r="G5082" t="n">
        <v>0</v>
      </c>
    </row>
    <row r="5083">
      <c r="A5083" t="n">
        <v>201710</v>
      </c>
      <c r="B5083" t="n">
        <v>54</v>
      </c>
      <c r="C5083" t="inlineStr">
        <is>
          <t>POS</t>
        </is>
      </c>
      <c r="D5083" t="inlineStr">
        <is>
          <t>Mỹ</t>
        </is>
      </c>
      <c r="E5083" t="inlineStr">
        <is>
          <t>Âm thanh</t>
        </is>
      </c>
      <c r="F5083" t="n">
        <v>2389.89</v>
      </c>
      <c r="G5083" t="n">
        <v>0</v>
      </c>
    </row>
    <row r="5084">
      <c r="A5084" t="n">
        <v>201710</v>
      </c>
      <c r="B5084" t="n">
        <v>54</v>
      </c>
      <c r="C5084" t="inlineStr">
        <is>
          <t>POS</t>
        </is>
      </c>
      <c r="D5084" t="inlineStr">
        <is>
          <t>Mỹ</t>
        </is>
      </c>
      <c r="E5084" t="inlineStr">
        <is>
          <t>Máy ảnh</t>
        </is>
      </c>
      <c r="F5084" t="n">
        <v>52.13</v>
      </c>
      <c r="G5084" t="n">
        <v>0</v>
      </c>
    </row>
    <row r="5085">
      <c r="A5085" t="n">
        <v>201710</v>
      </c>
      <c r="B5085" t="n">
        <v>54</v>
      </c>
      <c r="C5085" t="inlineStr">
        <is>
          <t>POS</t>
        </is>
      </c>
      <c r="D5085" t="inlineStr">
        <is>
          <t>Mỹ</t>
        </is>
      </c>
      <c r="E5085" t="inlineStr">
        <is>
          <t>Điện thoại</t>
        </is>
      </c>
      <c r="F5085" t="n">
        <v>1637</v>
      </c>
      <c r="G5085" t="n">
        <v>0</v>
      </c>
    </row>
    <row r="5086">
      <c r="A5086" t="n">
        <v>201710</v>
      </c>
      <c r="B5086" t="n">
        <v>54</v>
      </c>
      <c r="C5086" t="inlineStr">
        <is>
          <t>POS</t>
        </is>
      </c>
      <c r="D5086" t="inlineStr">
        <is>
          <t>Mỹ</t>
        </is>
      </c>
      <c r="E5086" t="inlineStr">
        <is>
          <t>Máy tính</t>
        </is>
      </c>
      <c r="F5086" t="n">
        <v>3693.5</v>
      </c>
      <c r="G5086" t="n">
        <v>0</v>
      </c>
    </row>
    <row r="5087">
      <c r="A5087" t="n">
        <v>201710</v>
      </c>
      <c r="B5087" t="n">
        <v>54</v>
      </c>
      <c r="C5087" t="inlineStr">
        <is>
          <t>POS</t>
        </is>
      </c>
      <c r="D5087" t="inlineStr">
        <is>
          <t>Mỹ</t>
        </is>
      </c>
      <c r="E5087" t="inlineStr">
        <is>
          <t>Game &amp; Đồ chơi</t>
        </is>
      </c>
      <c r="F5087" t="n">
        <v>212</v>
      </c>
      <c r="G5087" t="n">
        <v>32</v>
      </c>
    </row>
    <row r="5088">
      <c r="A5088" t="n">
        <v>201710</v>
      </c>
      <c r="B5088" t="n">
        <v>54</v>
      </c>
      <c r="C5088" t="inlineStr">
        <is>
          <t>POS</t>
        </is>
      </c>
      <c r="D5088" t="inlineStr">
        <is>
          <t>Mỹ</t>
        </is>
      </c>
      <c r="E5088" t="inlineStr">
        <is>
          <t>Gia dụng</t>
        </is>
      </c>
      <c r="F5088" t="n">
        <v>4650.95</v>
      </c>
      <c r="G5088" t="n">
        <v>0</v>
      </c>
    </row>
    <row r="5089">
      <c r="A5089" t="n">
        <v>201710</v>
      </c>
      <c r="B5089" t="n">
        <v>54</v>
      </c>
      <c r="C5089" t="inlineStr">
        <is>
          <t>POS</t>
        </is>
      </c>
      <c r="D5089" t="inlineStr">
        <is>
          <t>Mỹ</t>
        </is>
      </c>
      <c r="E5089" t="inlineStr">
        <is>
          <t>Nhạc, phim, sách nói</t>
        </is>
      </c>
      <c r="F5089" t="n">
        <v>868.87</v>
      </c>
      <c r="G5089" t="n">
        <v>0</v>
      </c>
    </row>
    <row r="5090">
      <c r="A5090" t="n">
        <v>201710</v>
      </c>
      <c r="B5090" t="n">
        <v>54</v>
      </c>
      <c r="C5090" t="inlineStr">
        <is>
          <t>POS</t>
        </is>
      </c>
      <c r="D5090" t="inlineStr">
        <is>
          <t>Mỹ</t>
        </is>
      </c>
      <c r="E5090" t="inlineStr">
        <is>
          <t>TV &amp; Video</t>
        </is>
      </c>
      <c r="F5090" t="n">
        <v>2723</v>
      </c>
      <c r="G5090" t="n">
        <v>0</v>
      </c>
    </row>
    <row r="5091">
      <c r="A5091" t="n">
        <v>201710</v>
      </c>
      <c r="B5091" t="n">
        <v>55</v>
      </c>
      <c r="C5091" t="inlineStr">
        <is>
          <t>POS</t>
        </is>
      </c>
      <c r="D5091" t="inlineStr">
        <is>
          <t>Mỹ</t>
        </is>
      </c>
      <c r="E5091" t="inlineStr">
        <is>
          <t>Âm thanh</t>
        </is>
      </c>
      <c r="F5091" t="n">
        <v>296</v>
      </c>
      <c r="G5091" t="n">
        <v>0</v>
      </c>
    </row>
    <row r="5092">
      <c r="A5092" t="n">
        <v>201710</v>
      </c>
      <c r="B5092" t="n">
        <v>55</v>
      </c>
      <c r="C5092" t="inlineStr">
        <is>
          <t>POS</t>
        </is>
      </c>
      <c r="D5092" t="inlineStr">
        <is>
          <t>Mỹ</t>
        </is>
      </c>
      <c r="E5092" t="inlineStr">
        <is>
          <t>Máy ảnh</t>
        </is>
      </c>
      <c r="F5092" t="n">
        <v>4680</v>
      </c>
      <c r="G5092" t="n">
        <v>0</v>
      </c>
    </row>
    <row r="5093">
      <c r="A5093" t="n">
        <v>201710</v>
      </c>
      <c r="B5093" t="n">
        <v>55</v>
      </c>
      <c r="C5093" t="inlineStr">
        <is>
          <t>POS</t>
        </is>
      </c>
      <c r="D5093" t="inlineStr">
        <is>
          <t>Mỹ</t>
        </is>
      </c>
      <c r="E5093" t="inlineStr">
        <is>
          <t>Điện thoại</t>
        </is>
      </c>
      <c r="F5093" t="n">
        <v>2510</v>
      </c>
      <c r="G5093" t="n">
        <v>0</v>
      </c>
    </row>
    <row r="5094">
      <c r="A5094" t="n">
        <v>201710</v>
      </c>
      <c r="B5094" t="n">
        <v>55</v>
      </c>
      <c r="C5094" t="inlineStr">
        <is>
          <t>POS</t>
        </is>
      </c>
      <c r="D5094" t="inlineStr">
        <is>
          <t>Mỹ</t>
        </is>
      </c>
      <c r="E5094" t="inlineStr">
        <is>
          <t>Máy tính</t>
        </is>
      </c>
      <c r="F5094" t="n">
        <v>5187.7</v>
      </c>
      <c r="G5094" t="n">
        <v>0</v>
      </c>
    </row>
    <row r="5095">
      <c r="A5095" t="n">
        <v>201710</v>
      </c>
      <c r="B5095" t="n">
        <v>55</v>
      </c>
      <c r="C5095" t="inlineStr">
        <is>
          <t>POS</t>
        </is>
      </c>
      <c r="D5095" t="inlineStr">
        <is>
          <t>Mỹ</t>
        </is>
      </c>
      <c r="E5095" t="inlineStr">
        <is>
          <t>Game &amp; Đồ chơi</t>
        </is>
      </c>
      <c r="F5095" t="n">
        <v>252</v>
      </c>
      <c r="G5095" t="n">
        <v>0</v>
      </c>
    </row>
    <row r="5096">
      <c r="A5096" t="n">
        <v>201710</v>
      </c>
      <c r="B5096" t="n">
        <v>55</v>
      </c>
      <c r="C5096" t="inlineStr">
        <is>
          <t>POS</t>
        </is>
      </c>
      <c r="D5096" t="inlineStr">
        <is>
          <t>Mỹ</t>
        </is>
      </c>
      <c r="E5096" t="inlineStr">
        <is>
          <t>Gia dụng</t>
        </is>
      </c>
      <c r="F5096" t="n">
        <v>22088.94</v>
      </c>
      <c r="G5096" t="n">
        <v>0</v>
      </c>
    </row>
    <row r="5097">
      <c r="A5097" t="n">
        <v>201710</v>
      </c>
      <c r="B5097" t="n">
        <v>55</v>
      </c>
      <c r="C5097" t="inlineStr">
        <is>
          <t>POS</t>
        </is>
      </c>
      <c r="D5097" t="inlineStr">
        <is>
          <t>Mỹ</t>
        </is>
      </c>
      <c r="E5097" t="inlineStr">
        <is>
          <t>Nhạc, phim, sách nói</t>
        </is>
      </c>
      <c r="F5097" t="n">
        <v>312.24</v>
      </c>
      <c r="G5097" t="n">
        <v>91.56</v>
      </c>
    </row>
    <row r="5098">
      <c r="A5098" t="n">
        <v>201710</v>
      </c>
      <c r="B5098" t="n">
        <v>56</v>
      </c>
      <c r="C5098" t="inlineStr">
        <is>
          <t>POS</t>
        </is>
      </c>
      <c r="D5098" t="inlineStr">
        <is>
          <t>Mỹ</t>
        </is>
      </c>
      <c r="E5098" t="inlineStr">
        <is>
          <t>Âm thanh</t>
        </is>
      </c>
      <c r="F5098" t="n">
        <v>305.29</v>
      </c>
      <c r="G5098" t="n">
        <v>0</v>
      </c>
    </row>
    <row r="5099">
      <c r="A5099" t="n">
        <v>201710</v>
      </c>
      <c r="B5099" t="n">
        <v>56</v>
      </c>
      <c r="C5099" t="inlineStr">
        <is>
          <t>POS</t>
        </is>
      </c>
      <c r="D5099" t="inlineStr">
        <is>
          <t>Mỹ</t>
        </is>
      </c>
      <c r="E5099" t="inlineStr">
        <is>
          <t>Máy ảnh</t>
        </is>
      </c>
      <c r="F5099" t="n">
        <v>644.98</v>
      </c>
      <c r="G5099" t="n">
        <v>0</v>
      </c>
    </row>
    <row r="5100">
      <c r="A5100" t="n">
        <v>201710</v>
      </c>
      <c r="B5100" t="n">
        <v>56</v>
      </c>
      <c r="C5100" t="inlineStr">
        <is>
          <t>POS</t>
        </is>
      </c>
      <c r="D5100" t="inlineStr">
        <is>
          <t>Mỹ</t>
        </is>
      </c>
      <c r="E5100" t="inlineStr">
        <is>
          <t>Điện thoại</t>
        </is>
      </c>
      <c r="F5100" t="n">
        <v>1859.98</v>
      </c>
      <c r="G5100" t="n">
        <v>0</v>
      </c>
    </row>
    <row r="5101">
      <c r="A5101" t="n">
        <v>201710</v>
      </c>
      <c r="B5101" t="n">
        <v>56</v>
      </c>
      <c r="C5101" t="inlineStr">
        <is>
          <t>POS</t>
        </is>
      </c>
      <c r="D5101" t="inlineStr">
        <is>
          <t>Mỹ</t>
        </is>
      </c>
      <c r="E5101" t="inlineStr">
        <is>
          <t>Máy tính</t>
        </is>
      </c>
      <c r="F5101" t="n">
        <v>6304.9</v>
      </c>
      <c r="G5101" t="n">
        <v>0</v>
      </c>
    </row>
    <row r="5102">
      <c r="A5102" t="n">
        <v>201710</v>
      </c>
      <c r="B5102" t="n">
        <v>56</v>
      </c>
      <c r="C5102" t="inlineStr">
        <is>
          <t>POS</t>
        </is>
      </c>
      <c r="D5102" t="inlineStr">
        <is>
          <t>Mỹ</t>
        </is>
      </c>
      <c r="E5102" t="inlineStr">
        <is>
          <t>Gia dụng</t>
        </is>
      </c>
      <c r="F5102" t="n">
        <v>3046.32</v>
      </c>
      <c r="G5102" t="n">
        <v>877.5</v>
      </c>
    </row>
    <row r="5103">
      <c r="A5103" t="n">
        <v>201710</v>
      </c>
      <c r="B5103" t="n">
        <v>56</v>
      </c>
      <c r="C5103" t="inlineStr">
        <is>
          <t>POS</t>
        </is>
      </c>
      <c r="D5103" t="inlineStr">
        <is>
          <t>Mỹ</t>
        </is>
      </c>
      <c r="E5103" t="inlineStr">
        <is>
          <t>Nhạc, phim, sách nói</t>
        </is>
      </c>
      <c r="F5103" t="n">
        <v>901.45</v>
      </c>
      <c r="G5103" t="n">
        <v>0</v>
      </c>
    </row>
    <row r="5104">
      <c r="A5104" t="n">
        <v>201710</v>
      </c>
      <c r="B5104" t="n">
        <v>56</v>
      </c>
      <c r="C5104" t="inlineStr">
        <is>
          <t>POS</t>
        </is>
      </c>
      <c r="D5104" t="inlineStr">
        <is>
          <t>Mỹ</t>
        </is>
      </c>
      <c r="E5104" t="inlineStr">
        <is>
          <t>TV &amp; Video</t>
        </is>
      </c>
      <c r="F5104" t="n">
        <v>1409.91</v>
      </c>
      <c r="G5104" t="n">
        <v>0</v>
      </c>
    </row>
    <row r="5105">
      <c r="A5105" t="n">
        <v>201710</v>
      </c>
      <c r="B5105" t="n">
        <v>57</v>
      </c>
      <c r="C5105" t="inlineStr">
        <is>
          <t>POS</t>
        </is>
      </c>
      <c r="D5105" t="inlineStr">
        <is>
          <t>Mỹ</t>
        </is>
      </c>
      <c r="E5105" t="inlineStr">
        <is>
          <t>Máy ảnh</t>
        </is>
      </c>
      <c r="F5105" t="n">
        <v>312</v>
      </c>
      <c r="G5105" t="n">
        <v>0</v>
      </c>
    </row>
    <row r="5106">
      <c r="A5106" t="n">
        <v>201710</v>
      </c>
      <c r="B5106" t="n">
        <v>57</v>
      </c>
      <c r="C5106" t="inlineStr">
        <is>
          <t>POS</t>
        </is>
      </c>
      <c r="D5106" t="inlineStr">
        <is>
          <t>Mỹ</t>
        </is>
      </c>
      <c r="E5106" t="inlineStr">
        <is>
          <t>Điện thoại</t>
        </is>
      </c>
      <c r="F5106" t="n">
        <v>1576</v>
      </c>
      <c r="G5106" t="n">
        <v>0</v>
      </c>
    </row>
    <row r="5107">
      <c r="A5107" t="n">
        <v>201710</v>
      </c>
      <c r="B5107" t="n">
        <v>57</v>
      </c>
      <c r="C5107" t="inlineStr">
        <is>
          <t>POS</t>
        </is>
      </c>
      <c r="D5107" t="inlineStr">
        <is>
          <t>Mỹ</t>
        </is>
      </c>
      <c r="E5107" t="inlineStr">
        <is>
          <t>Máy tính</t>
        </is>
      </c>
      <c r="F5107" t="n">
        <v>12291</v>
      </c>
      <c r="G5107" t="n">
        <v>0</v>
      </c>
    </row>
    <row r="5108">
      <c r="A5108" t="n">
        <v>201710</v>
      </c>
      <c r="B5108" t="n">
        <v>57</v>
      </c>
      <c r="C5108" t="inlineStr">
        <is>
          <t>POS</t>
        </is>
      </c>
      <c r="D5108" t="inlineStr">
        <is>
          <t>Mỹ</t>
        </is>
      </c>
      <c r="E5108" t="inlineStr">
        <is>
          <t>Game &amp; Đồ chơi</t>
        </is>
      </c>
      <c r="F5108" t="n">
        <v>104.58</v>
      </c>
      <c r="G5108" t="n">
        <v>0</v>
      </c>
    </row>
    <row r="5109">
      <c r="A5109" t="n">
        <v>201710</v>
      </c>
      <c r="B5109" t="n">
        <v>57</v>
      </c>
      <c r="C5109" t="inlineStr">
        <is>
          <t>POS</t>
        </is>
      </c>
      <c r="D5109" t="inlineStr">
        <is>
          <t>Mỹ</t>
        </is>
      </c>
      <c r="E5109" t="inlineStr">
        <is>
          <t>Gia dụng</t>
        </is>
      </c>
      <c r="F5109" t="n">
        <v>5672.94</v>
      </c>
      <c r="G5109" t="n">
        <v>0</v>
      </c>
    </row>
    <row r="5110">
      <c r="A5110" t="n">
        <v>201710</v>
      </c>
      <c r="B5110" t="n">
        <v>57</v>
      </c>
      <c r="C5110" t="inlineStr">
        <is>
          <t>POS</t>
        </is>
      </c>
      <c r="D5110" t="inlineStr">
        <is>
          <t>Mỹ</t>
        </is>
      </c>
      <c r="E5110" t="inlineStr">
        <is>
          <t>Nhạc, phim, sách nói</t>
        </is>
      </c>
      <c r="F5110" t="n">
        <v>1039.96</v>
      </c>
      <c r="G5110" t="n">
        <v>0</v>
      </c>
    </row>
    <row r="5111">
      <c r="A5111" t="n">
        <v>201710</v>
      </c>
      <c r="B5111" t="n">
        <v>57</v>
      </c>
      <c r="C5111" t="inlineStr">
        <is>
          <t>POS</t>
        </is>
      </c>
      <c r="D5111" t="inlineStr">
        <is>
          <t>Mỹ</t>
        </is>
      </c>
      <c r="E5111" t="inlineStr">
        <is>
          <t>TV &amp; Video</t>
        </is>
      </c>
      <c r="F5111" t="n">
        <v>656.99</v>
      </c>
      <c r="G5111" t="n">
        <v>299.99</v>
      </c>
    </row>
    <row r="5112">
      <c r="A5112" t="n">
        <v>201710</v>
      </c>
      <c r="B5112" t="n">
        <v>59</v>
      </c>
      <c r="C5112" t="inlineStr">
        <is>
          <t>POS</t>
        </is>
      </c>
      <c r="D5112" t="inlineStr">
        <is>
          <t>Mỹ</t>
        </is>
      </c>
      <c r="E5112" t="inlineStr">
        <is>
          <t>Âm thanh</t>
        </is>
      </c>
      <c r="F5112" t="n">
        <v>265.98</v>
      </c>
      <c r="G5112" t="n">
        <v>0</v>
      </c>
    </row>
    <row r="5113">
      <c r="A5113" t="n">
        <v>201710</v>
      </c>
      <c r="B5113" t="n">
        <v>59</v>
      </c>
      <c r="C5113" t="inlineStr">
        <is>
          <t>POS</t>
        </is>
      </c>
      <c r="D5113" t="inlineStr">
        <is>
          <t>Mỹ</t>
        </is>
      </c>
      <c r="E5113" t="inlineStr">
        <is>
          <t>Máy ảnh</t>
        </is>
      </c>
      <c r="F5113" t="n">
        <v>3136</v>
      </c>
      <c r="G5113" t="n">
        <v>0</v>
      </c>
    </row>
    <row r="5114">
      <c r="A5114" t="n">
        <v>201710</v>
      </c>
      <c r="B5114" t="n">
        <v>59</v>
      </c>
      <c r="C5114" t="inlineStr">
        <is>
          <t>POS</t>
        </is>
      </c>
      <c r="D5114" t="inlineStr">
        <is>
          <t>Mỹ</t>
        </is>
      </c>
      <c r="E5114" t="inlineStr">
        <is>
          <t>Điện thoại</t>
        </is>
      </c>
      <c r="F5114" t="n">
        <v>1398</v>
      </c>
      <c r="G5114" t="n">
        <v>0</v>
      </c>
    </row>
    <row r="5115">
      <c r="A5115" t="n">
        <v>201710</v>
      </c>
      <c r="B5115" t="n">
        <v>59</v>
      </c>
      <c r="C5115" t="inlineStr">
        <is>
          <t>POS</t>
        </is>
      </c>
      <c r="D5115" t="inlineStr">
        <is>
          <t>Mỹ</t>
        </is>
      </c>
      <c r="E5115" t="inlineStr">
        <is>
          <t>Game &amp; Đồ chơi</t>
        </is>
      </c>
      <c r="F5115" t="n">
        <v>140.26</v>
      </c>
      <c r="G5115" t="n">
        <v>0</v>
      </c>
    </row>
    <row r="5116">
      <c r="A5116" t="n">
        <v>201710</v>
      </c>
      <c r="B5116" t="n">
        <v>59</v>
      </c>
      <c r="C5116" t="inlineStr">
        <is>
          <t>POS</t>
        </is>
      </c>
      <c r="D5116" t="inlineStr">
        <is>
          <t>Mỹ</t>
        </is>
      </c>
      <c r="E5116" t="inlineStr">
        <is>
          <t>Nhạc, phim, sách nói</t>
        </is>
      </c>
      <c r="F5116" t="n">
        <v>68.67</v>
      </c>
      <c r="G5116" t="n">
        <v>0</v>
      </c>
    </row>
    <row r="5117">
      <c r="A5117" t="n">
        <v>201710</v>
      </c>
      <c r="B5117" t="n">
        <v>61</v>
      </c>
      <c r="C5117" t="inlineStr">
        <is>
          <t>POS</t>
        </is>
      </c>
      <c r="D5117" t="inlineStr">
        <is>
          <t>Mỹ</t>
        </is>
      </c>
      <c r="E5117" t="inlineStr">
        <is>
          <t>Âm thanh</t>
        </is>
      </c>
      <c r="F5117" t="n">
        <v>517.25</v>
      </c>
      <c r="G5117" t="n">
        <v>0</v>
      </c>
    </row>
    <row r="5118">
      <c r="A5118" t="n">
        <v>201710</v>
      </c>
      <c r="B5118" t="n">
        <v>61</v>
      </c>
      <c r="C5118" t="inlineStr">
        <is>
          <t>POS</t>
        </is>
      </c>
      <c r="D5118" t="inlineStr">
        <is>
          <t>Mỹ</t>
        </is>
      </c>
      <c r="E5118" t="inlineStr">
        <is>
          <t>Máy ảnh</t>
        </is>
      </c>
      <c r="F5118" t="n">
        <v>2547</v>
      </c>
      <c r="G5118" t="n">
        <v>0</v>
      </c>
    </row>
    <row r="5119">
      <c r="A5119" t="n">
        <v>201710</v>
      </c>
      <c r="B5119" t="n">
        <v>61</v>
      </c>
      <c r="C5119" t="inlineStr">
        <is>
          <t>POS</t>
        </is>
      </c>
      <c r="D5119" t="inlineStr">
        <is>
          <t>Mỹ</t>
        </is>
      </c>
      <c r="E5119" t="inlineStr">
        <is>
          <t>Điện thoại</t>
        </is>
      </c>
      <c r="F5119" t="n">
        <v>310</v>
      </c>
      <c r="G5119" t="n">
        <v>310</v>
      </c>
    </row>
    <row r="5120">
      <c r="A5120" t="n">
        <v>201710</v>
      </c>
      <c r="B5120" t="n">
        <v>61</v>
      </c>
      <c r="C5120" t="inlineStr">
        <is>
          <t>POS</t>
        </is>
      </c>
      <c r="D5120" t="inlineStr">
        <is>
          <t>Mỹ</t>
        </is>
      </c>
      <c r="E5120" t="inlineStr">
        <is>
          <t>Máy tính</t>
        </is>
      </c>
      <c r="F5120" t="n">
        <v>611.95</v>
      </c>
      <c r="G5120" t="n">
        <v>18.86</v>
      </c>
    </row>
    <row r="5121">
      <c r="A5121" t="n">
        <v>201710</v>
      </c>
      <c r="B5121" t="n">
        <v>61</v>
      </c>
      <c r="C5121" t="inlineStr">
        <is>
          <t>POS</t>
        </is>
      </c>
      <c r="D5121" t="inlineStr">
        <is>
          <t>Mỹ</t>
        </is>
      </c>
      <c r="E5121" t="inlineStr">
        <is>
          <t>Game &amp; Đồ chơi</t>
        </is>
      </c>
      <c r="F5121" t="n">
        <v>785.12</v>
      </c>
      <c r="G5121" t="n">
        <v>0</v>
      </c>
    </row>
    <row r="5122">
      <c r="A5122" t="n">
        <v>201710</v>
      </c>
      <c r="B5122" t="n">
        <v>61</v>
      </c>
      <c r="C5122" t="inlineStr">
        <is>
          <t>POS</t>
        </is>
      </c>
      <c r="D5122" t="inlineStr">
        <is>
          <t>Mỹ</t>
        </is>
      </c>
      <c r="E5122" t="inlineStr">
        <is>
          <t>Gia dụng</t>
        </is>
      </c>
      <c r="F5122" t="n">
        <v>344.96</v>
      </c>
      <c r="G5122" t="n">
        <v>0</v>
      </c>
    </row>
    <row r="5123">
      <c r="A5123" t="n">
        <v>201710</v>
      </c>
      <c r="B5123" t="n">
        <v>61</v>
      </c>
      <c r="C5123" t="inlineStr">
        <is>
          <t>POS</t>
        </is>
      </c>
      <c r="D5123" t="inlineStr">
        <is>
          <t>Mỹ</t>
        </is>
      </c>
      <c r="E5123" t="inlineStr">
        <is>
          <t>Nhạc, phim, sách nói</t>
        </is>
      </c>
      <c r="F5123" t="n">
        <v>1063.78</v>
      </c>
      <c r="G5123" t="n">
        <v>0</v>
      </c>
    </row>
    <row r="5124">
      <c r="A5124" t="n">
        <v>201710</v>
      </c>
      <c r="B5124" t="n">
        <v>61</v>
      </c>
      <c r="C5124" t="inlineStr">
        <is>
          <t>POS</t>
        </is>
      </c>
      <c r="D5124" t="inlineStr">
        <is>
          <t>Mỹ</t>
        </is>
      </c>
      <c r="E5124" t="inlineStr">
        <is>
          <t>TV &amp; Video</t>
        </is>
      </c>
      <c r="F5124" t="n">
        <v>99</v>
      </c>
      <c r="G5124" t="n">
        <v>0</v>
      </c>
    </row>
    <row r="5125">
      <c r="A5125" t="n">
        <v>201710</v>
      </c>
      <c r="B5125" t="n">
        <v>63</v>
      </c>
      <c r="C5125" t="inlineStr">
        <is>
          <t>POS</t>
        </is>
      </c>
      <c r="D5125" t="inlineStr">
        <is>
          <t>Mỹ</t>
        </is>
      </c>
      <c r="E5125" t="inlineStr">
        <is>
          <t>Âm thanh</t>
        </is>
      </c>
      <c r="F5125" t="n">
        <v>2225.96</v>
      </c>
      <c r="G5125" t="n">
        <v>0</v>
      </c>
    </row>
    <row r="5126">
      <c r="A5126" t="n">
        <v>201710</v>
      </c>
      <c r="B5126" t="n">
        <v>63</v>
      </c>
      <c r="C5126" t="inlineStr">
        <is>
          <t>POS</t>
        </is>
      </c>
      <c r="D5126" t="inlineStr">
        <is>
          <t>Mỹ</t>
        </is>
      </c>
      <c r="E5126" t="inlineStr">
        <is>
          <t>Máy ảnh</t>
        </is>
      </c>
      <c r="F5126" t="n">
        <v>2178</v>
      </c>
      <c r="G5126" t="n">
        <v>0</v>
      </c>
    </row>
    <row r="5127">
      <c r="A5127" t="n">
        <v>201710</v>
      </c>
      <c r="B5127" t="n">
        <v>63</v>
      </c>
      <c r="C5127" t="inlineStr">
        <is>
          <t>POS</t>
        </is>
      </c>
      <c r="D5127" t="inlineStr">
        <is>
          <t>Mỹ</t>
        </is>
      </c>
      <c r="E5127" t="inlineStr">
        <is>
          <t>Điện thoại</t>
        </is>
      </c>
      <c r="F5127" t="n">
        <v>1981.99</v>
      </c>
      <c r="G5127" t="n">
        <v>0</v>
      </c>
    </row>
    <row r="5128">
      <c r="A5128" t="n">
        <v>201710</v>
      </c>
      <c r="B5128" t="n">
        <v>63</v>
      </c>
      <c r="C5128" t="inlineStr">
        <is>
          <t>POS</t>
        </is>
      </c>
      <c r="D5128" t="inlineStr">
        <is>
          <t>Mỹ</t>
        </is>
      </c>
      <c r="E5128" t="inlineStr">
        <is>
          <t>Máy tính</t>
        </is>
      </c>
      <c r="F5128" t="n">
        <v>8226</v>
      </c>
      <c r="G5128" t="n">
        <v>0</v>
      </c>
    </row>
    <row r="5129">
      <c r="A5129" t="n">
        <v>201710</v>
      </c>
      <c r="B5129" t="n">
        <v>63</v>
      </c>
      <c r="C5129" t="inlineStr">
        <is>
          <t>POS</t>
        </is>
      </c>
      <c r="D5129" t="inlineStr">
        <is>
          <t>Mỹ</t>
        </is>
      </c>
      <c r="E5129" t="inlineStr">
        <is>
          <t>Game &amp; Đồ chơi</t>
        </is>
      </c>
      <c r="F5129" t="n">
        <v>33.78</v>
      </c>
      <c r="G5129" t="n">
        <v>0</v>
      </c>
    </row>
    <row r="5130">
      <c r="A5130" t="n">
        <v>201710</v>
      </c>
      <c r="B5130" t="n">
        <v>63</v>
      </c>
      <c r="C5130" t="inlineStr">
        <is>
          <t>POS</t>
        </is>
      </c>
      <c r="D5130" t="inlineStr">
        <is>
          <t>Mỹ</t>
        </is>
      </c>
      <c r="E5130" t="inlineStr">
        <is>
          <t>Gia dụng</t>
        </is>
      </c>
      <c r="F5130" t="n">
        <v>4126.23</v>
      </c>
      <c r="G5130" t="n">
        <v>0</v>
      </c>
    </row>
    <row r="5131">
      <c r="A5131" t="n">
        <v>201710</v>
      </c>
      <c r="B5131" t="n">
        <v>63</v>
      </c>
      <c r="C5131" t="inlineStr">
        <is>
          <t>POS</t>
        </is>
      </c>
      <c r="D5131" t="inlineStr">
        <is>
          <t>Mỹ</t>
        </is>
      </c>
      <c r="E5131" t="inlineStr">
        <is>
          <t>Nhạc, phim, sách nói</t>
        </is>
      </c>
      <c r="F5131" t="n">
        <v>2811.53</v>
      </c>
      <c r="G5131" t="n">
        <v>0</v>
      </c>
    </row>
    <row r="5132">
      <c r="A5132" t="n">
        <v>201710</v>
      </c>
      <c r="B5132" t="n">
        <v>63</v>
      </c>
      <c r="C5132" t="inlineStr">
        <is>
          <t>POS</t>
        </is>
      </c>
      <c r="D5132" t="inlineStr">
        <is>
          <t>Mỹ</t>
        </is>
      </c>
      <c r="E5132" t="inlineStr">
        <is>
          <t>TV &amp; Video</t>
        </is>
      </c>
      <c r="F5132" t="n">
        <v>990.1799999999999</v>
      </c>
      <c r="G5132" t="n">
        <v>0</v>
      </c>
    </row>
    <row r="5133">
      <c r="A5133" t="n">
        <v>201710</v>
      </c>
      <c r="B5133" t="n">
        <v>64</v>
      </c>
      <c r="C5133" t="inlineStr">
        <is>
          <t>POS</t>
        </is>
      </c>
      <c r="D5133" t="inlineStr">
        <is>
          <t>Mỹ</t>
        </is>
      </c>
      <c r="E5133" t="inlineStr">
        <is>
          <t>Âm thanh</t>
        </is>
      </c>
      <c r="F5133" t="n">
        <v>1549.6</v>
      </c>
      <c r="G5133" t="n">
        <v>0</v>
      </c>
    </row>
    <row r="5134">
      <c r="A5134" t="n">
        <v>201710</v>
      </c>
      <c r="B5134" t="n">
        <v>64</v>
      </c>
      <c r="C5134" t="inlineStr">
        <is>
          <t>POS</t>
        </is>
      </c>
      <c r="D5134" t="inlineStr">
        <is>
          <t>Mỹ</t>
        </is>
      </c>
      <c r="E5134" t="inlineStr">
        <is>
          <t>Máy ảnh</t>
        </is>
      </c>
      <c r="F5134" t="n">
        <v>1014</v>
      </c>
      <c r="G5134" t="n">
        <v>0</v>
      </c>
    </row>
    <row r="5135">
      <c r="A5135" t="n">
        <v>201710</v>
      </c>
      <c r="B5135" t="n">
        <v>64</v>
      </c>
      <c r="C5135" t="inlineStr">
        <is>
          <t>POS</t>
        </is>
      </c>
      <c r="D5135" t="inlineStr">
        <is>
          <t>Mỹ</t>
        </is>
      </c>
      <c r="E5135" t="inlineStr">
        <is>
          <t>Điện thoại</t>
        </is>
      </c>
      <c r="F5135" t="n">
        <v>467.98</v>
      </c>
      <c r="G5135" t="n">
        <v>0</v>
      </c>
    </row>
    <row r="5136">
      <c r="A5136" t="n">
        <v>201710</v>
      </c>
      <c r="B5136" t="n">
        <v>64</v>
      </c>
      <c r="C5136" t="inlineStr">
        <is>
          <t>POS</t>
        </is>
      </c>
      <c r="D5136" t="inlineStr">
        <is>
          <t>Mỹ</t>
        </is>
      </c>
      <c r="E5136" t="inlineStr">
        <is>
          <t>Máy tính</t>
        </is>
      </c>
      <c r="F5136" t="n">
        <v>8186</v>
      </c>
      <c r="G5136" t="n">
        <v>0</v>
      </c>
    </row>
    <row r="5137">
      <c r="A5137" t="n">
        <v>201710</v>
      </c>
      <c r="B5137" t="n">
        <v>64</v>
      </c>
      <c r="C5137" t="inlineStr">
        <is>
          <t>POS</t>
        </is>
      </c>
      <c r="D5137" t="inlineStr">
        <is>
          <t>Mỹ</t>
        </is>
      </c>
      <c r="E5137" t="inlineStr">
        <is>
          <t>Game &amp; Đồ chơi</t>
        </is>
      </c>
      <c r="F5137" t="n">
        <v>96</v>
      </c>
      <c r="G5137" t="n">
        <v>0</v>
      </c>
    </row>
    <row r="5138">
      <c r="A5138" t="n">
        <v>201710</v>
      </c>
      <c r="B5138" t="n">
        <v>64</v>
      </c>
      <c r="C5138" t="inlineStr">
        <is>
          <t>POS</t>
        </is>
      </c>
      <c r="D5138" t="inlineStr">
        <is>
          <t>Mỹ</t>
        </is>
      </c>
      <c r="E5138" t="inlineStr">
        <is>
          <t>Nhạc, phim, sách nói</t>
        </is>
      </c>
      <c r="F5138" t="n">
        <v>289.99</v>
      </c>
      <c r="G5138" t="n">
        <v>0</v>
      </c>
    </row>
    <row r="5139">
      <c r="A5139" t="n">
        <v>201710</v>
      </c>
      <c r="B5139" t="n">
        <v>64</v>
      </c>
      <c r="C5139" t="inlineStr">
        <is>
          <t>POS</t>
        </is>
      </c>
      <c r="D5139" t="inlineStr">
        <is>
          <t>Mỹ</t>
        </is>
      </c>
      <c r="E5139" t="inlineStr">
        <is>
          <t>TV &amp; Video</t>
        </is>
      </c>
      <c r="F5139" t="n">
        <v>1198</v>
      </c>
      <c r="G5139" t="n">
        <v>0</v>
      </c>
    </row>
    <row r="5140">
      <c r="A5140" t="n">
        <v>201710</v>
      </c>
      <c r="B5140" t="n">
        <v>65</v>
      </c>
      <c r="C5140" t="inlineStr">
        <is>
          <t>POS</t>
        </is>
      </c>
      <c r="D5140" t="inlineStr">
        <is>
          <t>Mỹ</t>
        </is>
      </c>
      <c r="E5140" t="inlineStr">
        <is>
          <t>Âm thanh</t>
        </is>
      </c>
      <c r="F5140" t="n">
        <v>1469.65</v>
      </c>
      <c r="G5140" t="n">
        <v>0</v>
      </c>
    </row>
    <row r="5141">
      <c r="A5141" t="n">
        <v>201710</v>
      </c>
      <c r="B5141" t="n">
        <v>65</v>
      </c>
      <c r="C5141" t="inlineStr">
        <is>
          <t>POS</t>
        </is>
      </c>
      <c r="D5141" t="inlineStr">
        <is>
          <t>Mỹ</t>
        </is>
      </c>
      <c r="E5141" t="inlineStr">
        <is>
          <t>Máy ảnh</t>
        </is>
      </c>
      <c r="F5141" t="n">
        <v>2917</v>
      </c>
      <c r="G5141" t="n">
        <v>0</v>
      </c>
    </row>
    <row r="5142">
      <c r="A5142" t="n">
        <v>201710</v>
      </c>
      <c r="B5142" t="n">
        <v>65</v>
      </c>
      <c r="C5142" t="inlineStr">
        <is>
          <t>POS</t>
        </is>
      </c>
      <c r="D5142" t="inlineStr">
        <is>
          <t>Mỹ</t>
        </is>
      </c>
      <c r="E5142" t="inlineStr">
        <is>
          <t>Điện thoại</t>
        </is>
      </c>
      <c r="F5142" t="n">
        <v>3948</v>
      </c>
      <c r="G5142" t="n">
        <v>0</v>
      </c>
    </row>
    <row r="5143">
      <c r="A5143" t="n">
        <v>201710</v>
      </c>
      <c r="B5143" t="n">
        <v>65</v>
      </c>
      <c r="C5143" t="inlineStr">
        <is>
          <t>POS</t>
        </is>
      </c>
      <c r="D5143" t="inlineStr">
        <is>
          <t>Mỹ</t>
        </is>
      </c>
      <c r="E5143" t="inlineStr">
        <is>
          <t>Máy tính</t>
        </is>
      </c>
      <c r="F5143" t="n">
        <v>6909.5</v>
      </c>
      <c r="G5143" t="n">
        <v>0</v>
      </c>
    </row>
    <row r="5144">
      <c r="A5144" t="n">
        <v>201710</v>
      </c>
      <c r="B5144" t="n">
        <v>65</v>
      </c>
      <c r="C5144" t="inlineStr">
        <is>
          <t>POS</t>
        </is>
      </c>
      <c r="D5144" t="inlineStr">
        <is>
          <t>Mỹ</t>
        </is>
      </c>
      <c r="E5144" t="inlineStr">
        <is>
          <t>Gia dụng</t>
        </is>
      </c>
      <c r="F5144" t="n">
        <v>10792.45</v>
      </c>
      <c r="G5144" t="n">
        <v>359.98</v>
      </c>
    </row>
    <row r="5145">
      <c r="A5145" t="n">
        <v>201710</v>
      </c>
      <c r="B5145" t="n">
        <v>65</v>
      </c>
      <c r="C5145" t="inlineStr">
        <is>
          <t>POS</t>
        </is>
      </c>
      <c r="D5145" t="inlineStr">
        <is>
          <t>Mỹ</t>
        </is>
      </c>
      <c r="E5145" t="inlineStr">
        <is>
          <t>Nhạc, phim, sách nói</t>
        </is>
      </c>
      <c r="F5145" t="n">
        <v>1674.97</v>
      </c>
      <c r="G5145" t="n">
        <v>0</v>
      </c>
    </row>
    <row r="5146">
      <c r="A5146" t="n">
        <v>201710</v>
      </c>
      <c r="B5146" t="n">
        <v>65</v>
      </c>
      <c r="C5146" t="inlineStr">
        <is>
          <t>POS</t>
        </is>
      </c>
      <c r="D5146" t="inlineStr">
        <is>
          <t>Mỹ</t>
        </is>
      </c>
      <c r="E5146" t="inlineStr">
        <is>
          <t>TV &amp; Video</t>
        </is>
      </c>
      <c r="F5146" t="n">
        <v>1830.2</v>
      </c>
      <c r="G5146" t="n">
        <v>0</v>
      </c>
    </row>
    <row r="5147">
      <c r="A5147" t="n">
        <v>201710</v>
      </c>
      <c r="B5147" t="n">
        <v>66</v>
      </c>
      <c r="C5147" t="inlineStr">
        <is>
          <t>POS</t>
        </is>
      </c>
      <c r="D5147" t="inlineStr">
        <is>
          <t>Mỹ</t>
        </is>
      </c>
      <c r="E5147" t="inlineStr">
        <is>
          <t>Máy tính</t>
        </is>
      </c>
      <c r="F5147" t="n">
        <v>0</v>
      </c>
      <c r="G5147" t="n">
        <v>919</v>
      </c>
    </row>
    <row r="5148">
      <c r="A5148" t="n">
        <v>201710</v>
      </c>
      <c r="B5148" t="n">
        <v>66</v>
      </c>
      <c r="C5148" t="inlineStr">
        <is>
          <t>POS</t>
        </is>
      </c>
      <c r="D5148" t="inlineStr">
        <is>
          <t>Mỹ</t>
        </is>
      </c>
      <c r="E5148" t="inlineStr">
        <is>
          <t>Gia dụng</t>
        </is>
      </c>
      <c r="F5148" t="n">
        <v>858.6</v>
      </c>
      <c r="G5148" t="n">
        <v>0</v>
      </c>
    </row>
    <row r="5149">
      <c r="A5149" t="n">
        <v>201710</v>
      </c>
      <c r="B5149" t="n">
        <v>66</v>
      </c>
      <c r="C5149" t="inlineStr">
        <is>
          <t>POS</t>
        </is>
      </c>
      <c r="D5149" t="inlineStr">
        <is>
          <t>Mỹ</t>
        </is>
      </c>
      <c r="E5149" t="inlineStr">
        <is>
          <t>Nhạc, phim, sách nói</t>
        </is>
      </c>
      <c r="F5149" t="n">
        <v>0</v>
      </c>
      <c r="G5149" t="n">
        <v>259.99</v>
      </c>
    </row>
    <row r="5150">
      <c r="A5150" t="n">
        <v>201711</v>
      </c>
      <c r="B5150" t="n">
        <v>0</v>
      </c>
      <c r="C5150" t="inlineStr">
        <is>
          <t>ONLINE</t>
        </is>
      </c>
      <c r="D5150" t="inlineStr">
        <is>
          <t>Online</t>
        </is>
      </c>
      <c r="E5150" t="inlineStr">
        <is>
          <t>Âm thanh</t>
        </is>
      </c>
      <c r="F5150" t="n">
        <v>10308.32</v>
      </c>
      <c r="G5150" t="n">
        <v>936</v>
      </c>
    </row>
    <row r="5151">
      <c r="A5151" t="n">
        <v>201711</v>
      </c>
      <c r="B5151" t="n">
        <v>0</v>
      </c>
      <c r="C5151" t="inlineStr">
        <is>
          <t>ONLINE</t>
        </is>
      </c>
      <c r="D5151" t="inlineStr">
        <is>
          <t>Online</t>
        </is>
      </c>
      <c r="E5151" t="inlineStr">
        <is>
          <t>Máy ảnh</t>
        </is>
      </c>
      <c r="F5151" t="n">
        <v>5887.8</v>
      </c>
      <c r="G5151" t="n">
        <v>980</v>
      </c>
    </row>
    <row r="5152">
      <c r="A5152" t="n">
        <v>201711</v>
      </c>
      <c r="B5152" t="n">
        <v>0</v>
      </c>
      <c r="C5152" t="inlineStr">
        <is>
          <t>ONLINE</t>
        </is>
      </c>
      <c r="D5152" t="inlineStr">
        <is>
          <t>Online</t>
        </is>
      </c>
      <c r="E5152" t="inlineStr">
        <is>
          <t>Điện thoại</t>
        </is>
      </c>
      <c r="F5152" t="n">
        <v>12218.22</v>
      </c>
      <c r="G5152" t="n">
        <v>262.74</v>
      </c>
    </row>
    <row r="5153">
      <c r="A5153" t="n">
        <v>201711</v>
      </c>
      <c r="B5153" t="n">
        <v>0</v>
      </c>
      <c r="C5153" t="inlineStr">
        <is>
          <t>ONLINE</t>
        </is>
      </c>
      <c r="D5153" t="inlineStr">
        <is>
          <t>Online</t>
        </is>
      </c>
      <c r="E5153" t="inlineStr">
        <is>
          <t>Máy tính</t>
        </is>
      </c>
      <c r="F5153" t="n">
        <v>47949.47</v>
      </c>
      <c r="G5153" t="n">
        <v>1138.95</v>
      </c>
    </row>
    <row r="5154">
      <c r="A5154" t="n">
        <v>201711</v>
      </c>
      <c r="B5154" t="n">
        <v>0</v>
      </c>
      <c r="C5154" t="inlineStr">
        <is>
          <t>ONLINE</t>
        </is>
      </c>
      <c r="D5154" t="inlineStr">
        <is>
          <t>Online</t>
        </is>
      </c>
      <c r="E5154" t="inlineStr">
        <is>
          <t>Game &amp; Đồ chơi</t>
        </is>
      </c>
      <c r="F5154" t="n">
        <v>512.88</v>
      </c>
      <c r="G5154" t="n">
        <v>0</v>
      </c>
    </row>
    <row r="5155">
      <c r="A5155" t="n">
        <v>201711</v>
      </c>
      <c r="B5155" t="n">
        <v>0</v>
      </c>
      <c r="C5155" t="inlineStr">
        <is>
          <t>ONLINE</t>
        </is>
      </c>
      <c r="D5155" t="inlineStr">
        <is>
          <t>Online</t>
        </is>
      </c>
      <c r="E5155" t="inlineStr">
        <is>
          <t>Gia dụng</t>
        </is>
      </c>
      <c r="F5155" t="n">
        <v>16291.51</v>
      </c>
      <c r="G5155" t="n">
        <v>0</v>
      </c>
    </row>
    <row r="5156">
      <c r="A5156" t="n">
        <v>201711</v>
      </c>
      <c r="B5156" t="n">
        <v>0</v>
      </c>
      <c r="C5156" t="inlineStr">
        <is>
          <t>ONLINE</t>
        </is>
      </c>
      <c r="D5156" t="inlineStr">
        <is>
          <t>Online</t>
        </is>
      </c>
      <c r="E5156" t="inlineStr">
        <is>
          <t>Nhạc, phim, sách nói</t>
        </is>
      </c>
      <c r="F5156" t="n">
        <v>4447.81</v>
      </c>
      <c r="G5156" t="n">
        <v>0</v>
      </c>
    </row>
    <row r="5157">
      <c r="A5157" t="n">
        <v>201711</v>
      </c>
      <c r="B5157" t="n">
        <v>0</v>
      </c>
      <c r="C5157" t="inlineStr">
        <is>
          <t>ONLINE</t>
        </is>
      </c>
      <c r="D5157" t="inlineStr">
        <is>
          <t>Online</t>
        </is>
      </c>
      <c r="E5157" t="inlineStr">
        <is>
          <t>TV &amp; Video</t>
        </is>
      </c>
      <c r="F5157" t="n">
        <v>16558.82</v>
      </c>
      <c r="G5157" t="n">
        <v>0</v>
      </c>
    </row>
    <row r="5158">
      <c r="A5158" t="n">
        <v>201711</v>
      </c>
      <c r="B5158" t="n">
        <v>1</v>
      </c>
      <c r="C5158" t="inlineStr">
        <is>
          <t>POS</t>
        </is>
      </c>
      <c r="D5158" t="inlineStr">
        <is>
          <t>Úc</t>
        </is>
      </c>
      <c r="E5158" t="inlineStr">
        <is>
          <t>Máy ảnh</t>
        </is>
      </c>
      <c r="F5158" t="n">
        <v>1640</v>
      </c>
      <c r="G5158" t="n">
        <v>0</v>
      </c>
    </row>
    <row r="5159">
      <c r="A5159" t="n">
        <v>201711</v>
      </c>
      <c r="B5159" t="n">
        <v>1</v>
      </c>
      <c r="C5159" t="inlineStr">
        <is>
          <t>POS</t>
        </is>
      </c>
      <c r="D5159" t="inlineStr">
        <is>
          <t>Úc</t>
        </is>
      </c>
      <c r="E5159" t="inlineStr">
        <is>
          <t>Điện thoại</t>
        </is>
      </c>
      <c r="F5159" t="n">
        <v>288</v>
      </c>
      <c r="G5159" t="n">
        <v>0</v>
      </c>
    </row>
    <row r="5160">
      <c r="A5160" t="n">
        <v>201711</v>
      </c>
      <c r="B5160" t="n">
        <v>1</v>
      </c>
      <c r="C5160" t="inlineStr">
        <is>
          <t>POS</t>
        </is>
      </c>
      <c r="D5160" t="inlineStr">
        <is>
          <t>Úc</t>
        </is>
      </c>
      <c r="E5160" t="inlineStr">
        <is>
          <t>Máy tính</t>
        </is>
      </c>
      <c r="F5160" t="n">
        <v>1079.6</v>
      </c>
      <c r="G5160" t="n">
        <v>0</v>
      </c>
    </row>
    <row r="5161">
      <c r="A5161" t="n">
        <v>201711</v>
      </c>
      <c r="B5161" t="n">
        <v>1</v>
      </c>
      <c r="C5161" t="inlineStr">
        <is>
          <t>POS</t>
        </is>
      </c>
      <c r="D5161" t="inlineStr">
        <is>
          <t>Úc</t>
        </is>
      </c>
      <c r="E5161" t="inlineStr">
        <is>
          <t>Gia dụng</t>
        </is>
      </c>
      <c r="F5161" t="n">
        <v>4425</v>
      </c>
      <c r="G5161" t="n">
        <v>0</v>
      </c>
    </row>
    <row r="5162">
      <c r="A5162" t="n">
        <v>201711</v>
      </c>
      <c r="B5162" t="n">
        <v>4</v>
      </c>
      <c r="C5162" t="inlineStr">
        <is>
          <t>POS</t>
        </is>
      </c>
      <c r="D5162" t="inlineStr">
        <is>
          <t>Úc</t>
        </is>
      </c>
      <c r="E5162" t="inlineStr">
        <is>
          <t>Âm thanh</t>
        </is>
      </c>
      <c r="F5162" t="n">
        <v>362</v>
      </c>
      <c r="G5162" t="n">
        <v>0</v>
      </c>
    </row>
    <row r="5163">
      <c r="A5163" t="n">
        <v>201711</v>
      </c>
      <c r="B5163" t="n">
        <v>4</v>
      </c>
      <c r="C5163" t="inlineStr">
        <is>
          <t>POS</t>
        </is>
      </c>
      <c r="D5163" t="inlineStr">
        <is>
          <t>Úc</t>
        </is>
      </c>
      <c r="E5163" t="inlineStr">
        <is>
          <t>Điện thoại</t>
        </is>
      </c>
      <c r="F5163" t="n">
        <v>1408.82</v>
      </c>
      <c r="G5163" t="n">
        <v>0</v>
      </c>
    </row>
    <row r="5164">
      <c r="A5164" t="n">
        <v>201711</v>
      </c>
      <c r="B5164" t="n">
        <v>4</v>
      </c>
      <c r="C5164" t="inlineStr">
        <is>
          <t>POS</t>
        </is>
      </c>
      <c r="D5164" t="inlineStr">
        <is>
          <t>Úc</t>
        </is>
      </c>
      <c r="E5164" t="inlineStr">
        <is>
          <t>Máy tính</t>
        </is>
      </c>
      <c r="F5164" t="n">
        <v>269.9</v>
      </c>
      <c r="G5164" t="n">
        <v>0</v>
      </c>
    </row>
    <row r="5165">
      <c r="A5165" t="n">
        <v>201711</v>
      </c>
      <c r="B5165" t="n">
        <v>4</v>
      </c>
      <c r="C5165" t="inlineStr">
        <is>
          <t>POS</t>
        </is>
      </c>
      <c r="D5165" t="inlineStr">
        <is>
          <t>Úc</t>
        </is>
      </c>
      <c r="E5165" t="inlineStr">
        <is>
          <t>TV &amp; Video</t>
        </is>
      </c>
      <c r="F5165" t="n">
        <v>10905.99</v>
      </c>
      <c r="G5165" t="n">
        <v>0</v>
      </c>
    </row>
    <row r="5166">
      <c r="A5166" t="n">
        <v>201711</v>
      </c>
      <c r="B5166" t="n">
        <v>5</v>
      </c>
      <c r="C5166" t="inlineStr">
        <is>
          <t>POS</t>
        </is>
      </c>
      <c r="D5166" t="inlineStr">
        <is>
          <t>Úc</t>
        </is>
      </c>
      <c r="E5166" t="inlineStr">
        <is>
          <t>Âm thanh</t>
        </is>
      </c>
      <c r="F5166" t="n">
        <v>4499.75</v>
      </c>
      <c r="G5166" t="n">
        <v>0</v>
      </c>
    </row>
    <row r="5167">
      <c r="A5167" t="n">
        <v>201711</v>
      </c>
      <c r="B5167" t="n">
        <v>5</v>
      </c>
      <c r="C5167" t="inlineStr">
        <is>
          <t>POS</t>
        </is>
      </c>
      <c r="D5167" t="inlineStr">
        <is>
          <t>Úc</t>
        </is>
      </c>
      <c r="E5167" t="inlineStr">
        <is>
          <t>Điện thoại</t>
        </is>
      </c>
      <c r="F5167" t="n">
        <v>600</v>
      </c>
      <c r="G5167" t="n">
        <v>0</v>
      </c>
    </row>
    <row r="5168">
      <c r="A5168" t="n">
        <v>201711</v>
      </c>
      <c r="B5168" t="n">
        <v>5</v>
      </c>
      <c r="C5168" t="inlineStr">
        <is>
          <t>POS</t>
        </is>
      </c>
      <c r="D5168" t="inlineStr">
        <is>
          <t>Úc</t>
        </is>
      </c>
      <c r="E5168" t="inlineStr">
        <is>
          <t>Máy tính</t>
        </is>
      </c>
      <c r="F5168" t="n">
        <v>4237.6</v>
      </c>
      <c r="G5168" t="n">
        <v>0</v>
      </c>
    </row>
    <row r="5169">
      <c r="A5169" t="n">
        <v>201711</v>
      </c>
      <c r="B5169" t="n">
        <v>5</v>
      </c>
      <c r="C5169" t="inlineStr">
        <is>
          <t>POS</t>
        </is>
      </c>
      <c r="D5169" t="inlineStr">
        <is>
          <t>Úc</t>
        </is>
      </c>
      <c r="E5169" t="inlineStr">
        <is>
          <t>Gia dụng</t>
        </is>
      </c>
      <c r="F5169" t="n">
        <v>1173.94</v>
      </c>
      <c r="G5169" t="n">
        <v>0</v>
      </c>
    </row>
    <row r="5170">
      <c r="A5170" t="n">
        <v>201711</v>
      </c>
      <c r="B5170" t="n">
        <v>5</v>
      </c>
      <c r="C5170" t="inlineStr">
        <is>
          <t>POS</t>
        </is>
      </c>
      <c r="D5170" t="inlineStr">
        <is>
          <t>Úc</t>
        </is>
      </c>
      <c r="E5170" t="inlineStr">
        <is>
          <t>Nhạc, phim, sách nói</t>
        </is>
      </c>
      <c r="F5170" t="n">
        <v>49.95</v>
      </c>
      <c r="G5170" t="n">
        <v>9.99</v>
      </c>
    </row>
    <row r="5171">
      <c r="A5171" t="n">
        <v>201711</v>
      </c>
      <c r="B5171" t="n">
        <v>8</v>
      </c>
      <c r="C5171" t="inlineStr">
        <is>
          <t>POS</t>
        </is>
      </c>
      <c r="D5171" t="inlineStr">
        <is>
          <t>Canada</t>
        </is>
      </c>
      <c r="E5171" t="inlineStr">
        <is>
          <t>Âm thanh</t>
        </is>
      </c>
      <c r="F5171" t="n">
        <v>194.95</v>
      </c>
      <c r="G5171" t="n">
        <v>37.95</v>
      </c>
    </row>
    <row r="5172">
      <c r="A5172" t="n">
        <v>201711</v>
      </c>
      <c r="B5172" t="n">
        <v>8</v>
      </c>
      <c r="C5172" t="inlineStr">
        <is>
          <t>POS</t>
        </is>
      </c>
      <c r="D5172" t="inlineStr">
        <is>
          <t>Canada</t>
        </is>
      </c>
      <c r="E5172" t="inlineStr">
        <is>
          <t>Máy ảnh</t>
        </is>
      </c>
      <c r="F5172" t="n">
        <v>608</v>
      </c>
      <c r="G5172" t="n">
        <v>0</v>
      </c>
    </row>
    <row r="5173">
      <c r="A5173" t="n">
        <v>201711</v>
      </c>
      <c r="B5173" t="n">
        <v>8</v>
      </c>
      <c r="C5173" t="inlineStr">
        <is>
          <t>POS</t>
        </is>
      </c>
      <c r="D5173" t="inlineStr">
        <is>
          <t>Canada</t>
        </is>
      </c>
      <c r="E5173" t="inlineStr">
        <is>
          <t>Điện thoại</t>
        </is>
      </c>
      <c r="F5173" t="n">
        <v>762.99</v>
      </c>
      <c r="G5173" t="n">
        <v>0</v>
      </c>
    </row>
    <row r="5174">
      <c r="A5174" t="n">
        <v>201711</v>
      </c>
      <c r="B5174" t="n">
        <v>8</v>
      </c>
      <c r="C5174" t="inlineStr">
        <is>
          <t>POS</t>
        </is>
      </c>
      <c r="D5174" t="inlineStr">
        <is>
          <t>Canada</t>
        </is>
      </c>
      <c r="E5174" t="inlineStr">
        <is>
          <t>Máy tính</t>
        </is>
      </c>
      <c r="F5174" t="n">
        <v>3476.55</v>
      </c>
      <c r="G5174" t="n">
        <v>0</v>
      </c>
    </row>
    <row r="5175">
      <c r="A5175" t="n">
        <v>201711</v>
      </c>
      <c r="B5175" t="n">
        <v>8</v>
      </c>
      <c r="C5175" t="inlineStr">
        <is>
          <t>POS</t>
        </is>
      </c>
      <c r="D5175" t="inlineStr">
        <is>
          <t>Canada</t>
        </is>
      </c>
      <c r="E5175" t="inlineStr">
        <is>
          <t>Gia dụng</t>
        </is>
      </c>
      <c r="F5175" t="n">
        <v>3510</v>
      </c>
      <c r="G5175" t="n">
        <v>0</v>
      </c>
    </row>
    <row r="5176">
      <c r="A5176" t="n">
        <v>201711</v>
      </c>
      <c r="B5176" t="n">
        <v>8</v>
      </c>
      <c r="C5176" t="inlineStr">
        <is>
          <t>POS</t>
        </is>
      </c>
      <c r="D5176" t="inlineStr">
        <is>
          <t>Canada</t>
        </is>
      </c>
      <c r="E5176" t="inlineStr">
        <is>
          <t>Nhạc, phim, sách nói</t>
        </is>
      </c>
      <c r="F5176" t="n">
        <v>2023.81</v>
      </c>
      <c r="G5176" t="n">
        <v>0</v>
      </c>
    </row>
    <row r="5177">
      <c r="A5177" t="n">
        <v>201711</v>
      </c>
      <c r="B5177" t="n">
        <v>8</v>
      </c>
      <c r="C5177" t="inlineStr">
        <is>
          <t>POS</t>
        </is>
      </c>
      <c r="D5177" t="inlineStr">
        <is>
          <t>Canada</t>
        </is>
      </c>
      <c r="E5177" t="inlineStr">
        <is>
          <t>TV &amp; Video</t>
        </is>
      </c>
      <c r="F5177" t="n">
        <v>1946.37</v>
      </c>
      <c r="G5177" t="n">
        <v>0</v>
      </c>
    </row>
    <row r="5178">
      <c r="A5178" t="n">
        <v>201711</v>
      </c>
      <c r="B5178" t="n">
        <v>9</v>
      </c>
      <c r="C5178" t="inlineStr">
        <is>
          <t>POS</t>
        </is>
      </c>
      <c r="D5178" t="inlineStr">
        <is>
          <t>Canada</t>
        </is>
      </c>
      <c r="E5178" t="inlineStr">
        <is>
          <t>Âm thanh</t>
        </is>
      </c>
      <c r="F5178" t="n">
        <v>3258.95</v>
      </c>
      <c r="G5178" t="n">
        <v>0</v>
      </c>
    </row>
    <row r="5179">
      <c r="A5179" t="n">
        <v>201711</v>
      </c>
      <c r="B5179" t="n">
        <v>9</v>
      </c>
      <c r="C5179" t="inlineStr">
        <is>
          <t>POS</t>
        </is>
      </c>
      <c r="D5179" t="inlineStr">
        <is>
          <t>Canada</t>
        </is>
      </c>
      <c r="E5179" t="inlineStr">
        <is>
          <t>Điện thoại</t>
        </is>
      </c>
      <c r="F5179" t="n">
        <v>795.49</v>
      </c>
      <c r="G5179" t="n">
        <v>0</v>
      </c>
    </row>
    <row r="5180">
      <c r="A5180" t="n">
        <v>201711</v>
      </c>
      <c r="B5180" t="n">
        <v>9</v>
      </c>
      <c r="C5180" t="inlineStr">
        <is>
          <t>POS</t>
        </is>
      </c>
      <c r="D5180" t="inlineStr">
        <is>
          <t>Canada</t>
        </is>
      </c>
      <c r="E5180" t="inlineStr">
        <is>
          <t>Máy tính</t>
        </is>
      </c>
      <c r="F5180" t="n">
        <v>2250.7</v>
      </c>
      <c r="G5180" t="n">
        <v>0</v>
      </c>
    </row>
    <row r="5181">
      <c r="A5181" t="n">
        <v>201711</v>
      </c>
      <c r="B5181" t="n">
        <v>9</v>
      </c>
      <c r="C5181" t="inlineStr">
        <is>
          <t>POS</t>
        </is>
      </c>
      <c r="D5181" t="inlineStr">
        <is>
          <t>Canada</t>
        </is>
      </c>
      <c r="E5181" t="inlineStr">
        <is>
          <t>Game &amp; Đồ chơi</t>
        </is>
      </c>
      <c r="F5181" t="n">
        <v>394.15</v>
      </c>
      <c r="G5181" t="n">
        <v>0</v>
      </c>
    </row>
    <row r="5182">
      <c r="A5182" t="n">
        <v>201711</v>
      </c>
      <c r="B5182" t="n">
        <v>9</v>
      </c>
      <c r="C5182" t="inlineStr">
        <is>
          <t>POS</t>
        </is>
      </c>
      <c r="D5182" t="inlineStr">
        <is>
          <t>Canada</t>
        </is>
      </c>
      <c r="E5182" t="inlineStr">
        <is>
          <t>Gia dụng</t>
        </is>
      </c>
      <c r="F5182" t="n">
        <v>6723.91</v>
      </c>
      <c r="G5182" t="n">
        <v>0</v>
      </c>
    </row>
    <row r="5183">
      <c r="A5183" t="n">
        <v>201711</v>
      </c>
      <c r="B5183" t="n">
        <v>9</v>
      </c>
      <c r="C5183" t="inlineStr">
        <is>
          <t>POS</t>
        </is>
      </c>
      <c r="D5183" t="inlineStr">
        <is>
          <t>Canada</t>
        </is>
      </c>
      <c r="E5183" t="inlineStr">
        <is>
          <t>Nhạc, phim, sách nói</t>
        </is>
      </c>
      <c r="F5183" t="n">
        <v>45.78</v>
      </c>
      <c r="G5183" t="n">
        <v>0</v>
      </c>
    </row>
    <row r="5184">
      <c r="A5184" t="n">
        <v>201711</v>
      </c>
      <c r="B5184" t="n">
        <v>10</v>
      </c>
      <c r="C5184" t="inlineStr">
        <is>
          <t>POS</t>
        </is>
      </c>
      <c r="D5184" t="inlineStr">
        <is>
          <t>Canada</t>
        </is>
      </c>
      <c r="E5184" t="inlineStr">
        <is>
          <t>Âm thanh</t>
        </is>
      </c>
      <c r="F5184" t="n">
        <v>569.97</v>
      </c>
      <c r="G5184" t="n">
        <v>0</v>
      </c>
    </row>
    <row r="5185">
      <c r="A5185" t="n">
        <v>201711</v>
      </c>
      <c r="B5185" t="n">
        <v>10</v>
      </c>
      <c r="C5185" t="inlineStr">
        <is>
          <t>POS</t>
        </is>
      </c>
      <c r="D5185" t="inlineStr">
        <is>
          <t>Canada</t>
        </is>
      </c>
      <c r="E5185" t="inlineStr">
        <is>
          <t>Máy ảnh</t>
        </is>
      </c>
      <c r="F5185" t="n">
        <v>320.45</v>
      </c>
      <c r="G5185" t="n">
        <v>0</v>
      </c>
    </row>
    <row r="5186">
      <c r="A5186" t="n">
        <v>201711</v>
      </c>
      <c r="B5186" t="n">
        <v>10</v>
      </c>
      <c r="C5186" t="inlineStr">
        <is>
          <t>POS</t>
        </is>
      </c>
      <c r="D5186" t="inlineStr">
        <is>
          <t>Canada</t>
        </is>
      </c>
      <c r="E5186" t="inlineStr">
        <is>
          <t>Điện thoại</t>
        </is>
      </c>
      <c r="F5186" t="n">
        <v>3.35</v>
      </c>
      <c r="G5186" t="n">
        <v>0</v>
      </c>
    </row>
    <row r="5187">
      <c r="A5187" t="n">
        <v>201711</v>
      </c>
      <c r="B5187" t="n">
        <v>10</v>
      </c>
      <c r="C5187" t="inlineStr">
        <is>
          <t>POS</t>
        </is>
      </c>
      <c r="D5187" t="inlineStr">
        <is>
          <t>Canada</t>
        </is>
      </c>
      <c r="E5187" t="inlineStr">
        <is>
          <t>Máy tính</t>
        </is>
      </c>
      <c r="F5187" t="n">
        <v>1555.25</v>
      </c>
      <c r="G5187" t="n">
        <v>0</v>
      </c>
    </row>
    <row r="5188">
      <c r="A5188" t="n">
        <v>201711</v>
      </c>
      <c r="B5188" t="n">
        <v>10</v>
      </c>
      <c r="C5188" t="inlineStr">
        <is>
          <t>POS</t>
        </is>
      </c>
      <c r="D5188" t="inlineStr">
        <is>
          <t>Canada</t>
        </is>
      </c>
      <c r="E5188" t="inlineStr">
        <is>
          <t>Game &amp; Đồ chơi</t>
        </is>
      </c>
      <c r="F5188" t="n">
        <v>123.87</v>
      </c>
      <c r="G5188" t="n">
        <v>0</v>
      </c>
    </row>
    <row r="5189">
      <c r="A5189" t="n">
        <v>201711</v>
      </c>
      <c r="B5189" t="n">
        <v>10</v>
      </c>
      <c r="C5189" t="inlineStr">
        <is>
          <t>POS</t>
        </is>
      </c>
      <c r="D5189" t="inlineStr">
        <is>
          <t>Canada</t>
        </is>
      </c>
      <c r="E5189" t="inlineStr">
        <is>
          <t>Nhạc, phim, sách nói</t>
        </is>
      </c>
      <c r="F5189" t="n">
        <v>1149.87</v>
      </c>
      <c r="G5189" t="n">
        <v>0</v>
      </c>
    </row>
    <row r="5190">
      <c r="A5190" t="n">
        <v>201711</v>
      </c>
      <c r="B5190" t="n">
        <v>12</v>
      </c>
      <c r="C5190" t="inlineStr">
        <is>
          <t>POS</t>
        </is>
      </c>
      <c r="D5190" t="inlineStr">
        <is>
          <t>Pháp</t>
        </is>
      </c>
      <c r="E5190" t="inlineStr">
        <is>
          <t>Âm thanh</t>
        </is>
      </c>
      <c r="F5190" t="n">
        <v>40.55</v>
      </c>
      <c r="G5190" t="n">
        <v>0</v>
      </c>
    </row>
    <row r="5191">
      <c r="A5191" t="n">
        <v>201711</v>
      </c>
      <c r="B5191" t="n">
        <v>12</v>
      </c>
      <c r="C5191" t="inlineStr">
        <is>
          <t>POS</t>
        </is>
      </c>
      <c r="D5191" t="inlineStr">
        <is>
          <t>Pháp</t>
        </is>
      </c>
      <c r="E5191" t="inlineStr">
        <is>
          <t>Máy ảnh</t>
        </is>
      </c>
      <c r="F5191" t="n">
        <v>1308.3</v>
      </c>
      <c r="G5191" t="n">
        <v>934.5</v>
      </c>
    </row>
    <row r="5192">
      <c r="A5192" t="n">
        <v>201711</v>
      </c>
      <c r="B5192" t="n">
        <v>12</v>
      </c>
      <c r="C5192" t="inlineStr">
        <is>
          <t>POS</t>
        </is>
      </c>
      <c r="D5192" t="inlineStr">
        <is>
          <t>Pháp</t>
        </is>
      </c>
      <c r="E5192" t="inlineStr">
        <is>
          <t>Điện thoại</t>
        </is>
      </c>
      <c r="F5192" t="n">
        <v>330</v>
      </c>
      <c r="G5192" t="n">
        <v>0</v>
      </c>
    </row>
    <row r="5193">
      <c r="A5193" t="n">
        <v>201711</v>
      </c>
      <c r="B5193" t="n">
        <v>12</v>
      </c>
      <c r="C5193" t="inlineStr">
        <is>
          <t>POS</t>
        </is>
      </c>
      <c r="D5193" t="inlineStr">
        <is>
          <t>Pháp</t>
        </is>
      </c>
      <c r="E5193" t="inlineStr">
        <is>
          <t>Máy tính</t>
        </is>
      </c>
      <c r="F5193" t="n">
        <v>3310.6</v>
      </c>
      <c r="G5193" t="n">
        <v>0</v>
      </c>
    </row>
    <row r="5194">
      <c r="A5194" t="n">
        <v>201711</v>
      </c>
      <c r="B5194" t="n">
        <v>12</v>
      </c>
      <c r="C5194" t="inlineStr">
        <is>
          <t>POS</t>
        </is>
      </c>
      <c r="D5194" t="inlineStr">
        <is>
          <t>Pháp</t>
        </is>
      </c>
      <c r="E5194" t="inlineStr">
        <is>
          <t>Gia dụng</t>
        </is>
      </c>
      <c r="F5194" t="n">
        <v>3577.44</v>
      </c>
      <c r="G5194" t="n">
        <v>0</v>
      </c>
    </row>
    <row r="5195">
      <c r="A5195" t="n">
        <v>201711</v>
      </c>
      <c r="B5195" t="n">
        <v>13</v>
      </c>
      <c r="C5195" t="inlineStr">
        <is>
          <t>POS</t>
        </is>
      </c>
      <c r="D5195" t="inlineStr">
        <is>
          <t>Pháp</t>
        </is>
      </c>
      <c r="E5195" t="inlineStr">
        <is>
          <t>Điện thoại</t>
        </is>
      </c>
      <c r="F5195" t="n">
        <v>438.6</v>
      </c>
      <c r="G5195" t="n">
        <v>0</v>
      </c>
    </row>
    <row r="5196">
      <c r="A5196" t="n">
        <v>201711</v>
      </c>
      <c r="B5196" t="n">
        <v>13</v>
      </c>
      <c r="C5196" t="inlineStr">
        <is>
          <t>POS</t>
        </is>
      </c>
      <c r="D5196" t="inlineStr">
        <is>
          <t>Pháp</t>
        </is>
      </c>
      <c r="E5196" t="inlineStr">
        <is>
          <t>Máy tính</t>
        </is>
      </c>
      <c r="F5196" t="n">
        <v>329.72</v>
      </c>
      <c r="G5196" t="n">
        <v>0</v>
      </c>
    </row>
    <row r="5197">
      <c r="A5197" t="n">
        <v>201711</v>
      </c>
      <c r="B5197" t="n">
        <v>13</v>
      </c>
      <c r="C5197" t="inlineStr">
        <is>
          <t>POS</t>
        </is>
      </c>
      <c r="D5197" t="inlineStr">
        <is>
          <t>Pháp</t>
        </is>
      </c>
      <c r="E5197" t="inlineStr">
        <is>
          <t>Gia dụng</t>
        </is>
      </c>
      <c r="F5197" t="n">
        <v>566.05</v>
      </c>
      <c r="G5197" t="n">
        <v>0</v>
      </c>
    </row>
    <row r="5198">
      <c r="A5198" t="n">
        <v>201711</v>
      </c>
      <c r="B5198" t="n">
        <v>13</v>
      </c>
      <c r="C5198" t="inlineStr">
        <is>
          <t>POS</t>
        </is>
      </c>
      <c r="D5198" t="inlineStr">
        <is>
          <t>Pháp</t>
        </is>
      </c>
      <c r="E5198" t="inlineStr">
        <is>
          <t>Nhạc, phim, sách nói</t>
        </is>
      </c>
      <c r="F5198" t="n">
        <v>558.45</v>
      </c>
      <c r="G5198" t="n">
        <v>0</v>
      </c>
    </row>
    <row r="5199">
      <c r="A5199" t="n">
        <v>201711</v>
      </c>
      <c r="B5199" t="n">
        <v>14</v>
      </c>
      <c r="C5199" t="inlineStr">
        <is>
          <t>POS</t>
        </is>
      </c>
      <c r="D5199" t="inlineStr">
        <is>
          <t>Pháp</t>
        </is>
      </c>
      <c r="E5199" t="inlineStr">
        <is>
          <t>Âm thanh</t>
        </is>
      </c>
      <c r="F5199" t="n">
        <v>599.85</v>
      </c>
      <c r="G5199" t="n">
        <v>0</v>
      </c>
    </row>
    <row r="5200">
      <c r="A5200" t="n">
        <v>201711</v>
      </c>
      <c r="B5200" t="n">
        <v>14</v>
      </c>
      <c r="C5200" t="inlineStr">
        <is>
          <t>POS</t>
        </is>
      </c>
      <c r="D5200" t="inlineStr">
        <is>
          <t>Pháp</t>
        </is>
      </c>
      <c r="E5200" t="inlineStr">
        <is>
          <t>Điện thoại</t>
        </is>
      </c>
      <c r="F5200" t="n">
        <v>46.04</v>
      </c>
      <c r="G5200" t="n">
        <v>0</v>
      </c>
    </row>
    <row r="5201">
      <c r="A5201" t="n">
        <v>201711</v>
      </c>
      <c r="B5201" t="n">
        <v>14</v>
      </c>
      <c r="C5201" t="inlineStr">
        <is>
          <t>POS</t>
        </is>
      </c>
      <c r="D5201" t="inlineStr">
        <is>
          <t>Pháp</t>
        </is>
      </c>
      <c r="E5201" t="inlineStr">
        <is>
          <t>Máy tính</t>
        </is>
      </c>
      <c r="F5201" t="n">
        <v>1979.55</v>
      </c>
      <c r="G5201" t="n">
        <v>0</v>
      </c>
    </row>
    <row r="5202">
      <c r="A5202" t="n">
        <v>201711</v>
      </c>
      <c r="B5202" t="n">
        <v>14</v>
      </c>
      <c r="C5202" t="inlineStr">
        <is>
          <t>POS</t>
        </is>
      </c>
      <c r="D5202" t="inlineStr">
        <is>
          <t>Pháp</t>
        </is>
      </c>
      <c r="E5202" t="inlineStr">
        <is>
          <t>Game &amp; Đồ chơi</t>
        </is>
      </c>
      <c r="F5202" t="n">
        <v>101.34</v>
      </c>
      <c r="G5202" t="n">
        <v>0</v>
      </c>
    </row>
    <row r="5203">
      <c r="A5203" t="n">
        <v>201711</v>
      </c>
      <c r="B5203" t="n">
        <v>14</v>
      </c>
      <c r="C5203" t="inlineStr">
        <is>
          <t>POS</t>
        </is>
      </c>
      <c r="D5203" t="inlineStr">
        <is>
          <t>Pháp</t>
        </is>
      </c>
      <c r="E5203" t="inlineStr">
        <is>
          <t>Gia dụng</t>
        </is>
      </c>
      <c r="F5203" t="n">
        <v>359.98</v>
      </c>
      <c r="G5203" t="n">
        <v>0</v>
      </c>
    </row>
    <row r="5204">
      <c r="A5204" t="n">
        <v>201711</v>
      </c>
      <c r="B5204" t="n">
        <v>15</v>
      </c>
      <c r="C5204" t="inlineStr">
        <is>
          <t>POS</t>
        </is>
      </c>
      <c r="D5204" t="inlineStr">
        <is>
          <t>Pháp</t>
        </is>
      </c>
      <c r="E5204" t="inlineStr">
        <is>
          <t>Âm thanh</t>
        </is>
      </c>
      <c r="F5204" t="n">
        <v>1086</v>
      </c>
      <c r="G5204" t="n">
        <v>0</v>
      </c>
    </row>
    <row r="5205">
      <c r="A5205" t="n">
        <v>201711</v>
      </c>
      <c r="B5205" t="n">
        <v>15</v>
      </c>
      <c r="C5205" t="inlineStr">
        <is>
          <t>POS</t>
        </is>
      </c>
      <c r="D5205" t="inlineStr">
        <is>
          <t>Pháp</t>
        </is>
      </c>
      <c r="E5205" t="inlineStr">
        <is>
          <t>Điện thoại</t>
        </is>
      </c>
      <c r="F5205" t="n">
        <v>924</v>
      </c>
      <c r="G5205" t="n">
        <v>0</v>
      </c>
    </row>
    <row r="5206">
      <c r="A5206" t="n">
        <v>201711</v>
      </c>
      <c r="B5206" t="n">
        <v>15</v>
      </c>
      <c r="C5206" t="inlineStr">
        <is>
          <t>POS</t>
        </is>
      </c>
      <c r="D5206" t="inlineStr">
        <is>
          <t>Pháp</t>
        </is>
      </c>
      <c r="E5206" t="inlineStr">
        <is>
          <t>Game &amp; Đồ chơi</t>
        </is>
      </c>
      <c r="F5206" t="n">
        <v>85.88</v>
      </c>
      <c r="G5206" t="n">
        <v>20.97</v>
      </c>
    </row>
    <row r="5207">
      <c r="A5207" t="n">
        <v>201711</v>
      </c>
      <c r="B5207" t="n">
        <v>15</v>
      </c>
      <c r="C5207" t="inlineStr">
        <is>
          <t>POS</t>
        </is>
      </c>
      <c r="D5207" t="inlineStr">
        <is>
          <t>Pháp</t>
        </is>
      </c>
      <c r="E5207" t="inlineStr">
        <is>
          <t>Nhạc, phim, sách nói</t>
        </is>
      </c>
      <c r="F5207" t="n">
        <v>219.98</v>
      </c>
      <c r="G5207" t="n">
        <v>0</v>
      </c>
    </row>
    <row r="5208">
      <c r="A5208" t="n">
        <v>201711</v>
      </c>
      <c r="B5208" t="n">
        <v>17</v>
      </c>
      <c r="C5208" t="inlineStr">
        <is>
          <t>POS</t>
        </is>
      </c>
      <c r="D5208" t="inlineStr">
        <is>
          <t>Pháp</t>
        </is>
      </c>
      <c r="E5208" t="inlineStr">
        <is>
          <t>Máy ảnh</t>
        </is>
      </c>
      <c r="F5208" t="n">
        <v>4600</v>
      </c>
      <c r="G5208" t="n">
        <v>0</v>
      </c>
    </row>
    <row r="5209">
      <c r="A5209" t="n">
        <v>201711</v>
      </c>
      <c r="B5209" t="n">
        <v>17</v>
      </c>
      <c r="C5209" t="inlineStr">
        <is>
          <t>POS</t>
        </is>
      </c>
      <c r="D5209" t="inlineStr">
        <is>
          <t>Pháp</t>
        </is>
      </c>
      <c r="E5209" t="inlineStr">
        <is>
          <t>Nhạc, phim, sách nói</t>
        </is>
      </c>
      <c r="F5209" t="n">
        <v>1752</v>
      </c>
      <c r="G5209" t="n">
        <v>0</v>
      </c>
    </row>
    <row r="5210">
      <c r="A5210" t="n">
        <v>201711</v>
      </c>
      <c r="B5210" t="n">
        <v>19</v>
      </c>
      <c r="C5210" t="inlineStr">
        <is>
          <t>POS</t>
        </is>
      </c>
      <c r="D5210" t="inlineStr">
        <is>
          <t>Đức</t>
        </is>
      </c>
      <c r="E5210" t="inlineStr">
        <is>
          <t>Âm thanh</t>
        </is>
      </c>
      <c r="F5210" t="n">
        <v>67.40000000000001</v>
      </c>
      <c r="G5210" t="n">
        <v>0</v>
      </c>
    </row>
    <row r="5211">
      <c r="A5211" t="n">
        <v>201711</v>
      </c>
      <c r="B5211" t="n">
        <v>19</v>
      </c>
      <c r="C5211" t="inlineStr">
        <is>
          <t>POS</t>
        </is>
      </c>
      <c r="D5211" t="inlineStr">
        <is>
          <t>Đức</t>
        </is>
      </c>
      <c r="E5211" t="inlineStr">
        <is>
          <t>Điện thoại</t>
        </is>
      </c>
      <c r="F5211" t="n">
        <v>685.95</v>
      </c>
      <c r="G5211" t="n">
        <v>0</v>
      </c>
    </row>
    <row r="5212">
      <c r="A5212" t="n">
        <v>201711</v>
      </c>
      <c r="B5212" t="n">
        <v>19</v>
      </c>
      <c r="C5212" t="inlineStr">
        <is>
          <t>POS</t>
        </is>
      </c>
      <c r="D5212" t="inlineStr">
        <is>
          <t>Đức</t>
        </is>
      </c>
      <c r="E5212" t="inlineStr">
        <is>
          <t>Máy tính</t>
        </is>
      </c>
      <c r="F5212" t="n">
        <v>1116</v>
      </c>
      <c r="G5212" t="n">
        <v>0</v>
      </c>
    </row>
    <row r="5213">
      <c r="A5213" t="n">
        <v>201711</v>
      </c>
      <c r="B5213" t="n">
        <v>19</v>
      </c>
      <c r="C5213" t="inlineStr">
        <is>
          <t>POS</t>
        </is>
      </c>
      <c r="D5213" t="inlineStr">
        <is>
          <t>Đức</t>
        </is>
      </c>
      <c r="E5213" t="inlineStr">
        <is>
          <t>Game &amp; Đồ chơi</t>
        </is>
      </c>
      <c r="F5213" t="n">
        <v>129</v>
      </c>
      <c r="G5213" t="n">
        <v>0</v>
      </c>
    </row>
    <row r="5214">
      <c r="A5214" t="n">
        <v>201711</v>
      </c>
      <c r="B5214" t="n">
        <v>19</v>
      </c>
      <c r="C5214" t="inlineStr">
        <is>
          <t>POS</t>
        </is>
      </c>
      <c r="D5214" t="inlineStr">
        <is>
          <t>Đức</t>
        </is>
      </c>
      <c r="E5214" t="inlineStr">
        <is>
          <t>Nhạc, phim, sách nói</t>
        </is>
      </c>
      <c r="F5214" t="n">
        <v>25.32</v>
      </c>
      <c r="G5214" t="n">
        <v>0</v>
      </c>
    </row>
    <row r="5215">
      <c r="A5215" t="n">
        <v>201711</v>
      </c>
      <c r="B5215" t="n">
        <v>20</v>
      </c>
      <c r="C5215" t="inlineStr">
        <is>
          <t>POS</t>
        </is>
      </c>
      <c r="D5215" t="inlineStr">
        <is>
          <t>Đức</t>
        </is>
      </c>
      <c r="E5215" t="inlineStr">
        <is>
          <t>Âm thanh</t>
        </is>
      </c>
      <c r="F5215" t="n">
        <v>1060.8</v>
      </c>
      <c r="G5215" t="n">
        <v>0</v>
      </c>
    </row>
    <row r="5216">
      <c r="A5216" t="n">
        <v>201711</v>
      </c>
      <c r="B5216" t="n">
        <v>20</v>
      </c>
      <c r="C5216" t="inlineStr">
        <is>
          <t>POS</t>
        </is>
      </c>
      <c r="D5216" t="inlineStr">
        <is>
          <t>Đức</t>
        </is>
      </c>
      <c r="E5216" t="inlineStr">
        <is>
          <t>Điện thoại</t>
        </is>
      </c>
      <c r="F5216" t="n">
        <v>180.91</v>
      </c>
      <c r="G5216" t="n">
        <v>0</v>
      </c>
    </row>
    <row r="5217">
      <c r="A5217" t="n">
        <v>201711</v>
      </c>
      <c r="B5217" t="n">
        <v>20</v>
      </c>
      <c r="C5217" t="inlineStr">
        <is>
          <t>POS</t>
        </is>
      </c>
      <c r="D5217" t="inlineStr">
        <is>
          <t>Đức</t>
        </is>
      </c>
      <c r="E5217" t="inlineStr">
        <is>
          <t>Máy tính</t>
        </is>
      </c>
      <c r="F5217" t="n">
        <v>0.95</v>
      </c>
      <c r="G5217" t="n">
        <v>0</v>
      </c>
    </row>
    <row r="5218">
      <c r="A5218" t="n">
        <v>201711</v>
      </c>
      <c r="B5218" t="n">
        <v>20</v>
      </c>
      <c r="C5218" t="inlineStr">
        <is>
          <t>POS</t>
        </is>
      </c>
      <c r="D5218" t="inlineStr">
        <is>
          <t>Đức</t>
        </is>
      </c>
      <c r="E5218" t="inlineStr">
        <is>
          <t>Game &amp; Đồ chơi</t>
        </is>
      </c>
      <c r="F5218" t="n">
        <v>24.52</v>
      </c>
      <c r="G5218" t="n">
        <v>0</v>
      </c>
    </row>
    <row r="5219">
      <c r="A5219" t="n">
        <v>201711</v>
      </c>
      <c r="B5219" t="n">
        <v>20</v>
      </c>
      <c r="C5219" t="inlineStr">
        <is>
          <t>POS</t>
        </is>
      </c>
      <c r="D5219" t="inlineStr">
        <is>
          <t>Đức</t>
        </is>
      </c>
      <c r="E5219" t="inlineStr">
        <is>
          <t>Gia dụng</t>
        </is>
      </c>
      <c r="F5219" t="n">
        <v>2507.5</v>
      </c>
      <c r="G5219" t="n">
        <v>0</v>
      </c>
    </row>
    <row r="5220">
      <c r="A5220" t="n">
        <v>201711</v>
      </c>
      <c r="B5220" t="n">
        <v>20</v>
      </c>
      <c r="C5220" t="inlineStr">
        <is>
          <t>POS</t>
        </is>
      </c>
      <c r="D5220" t="inlineStr">
        <is>
          <t>Đức</t>
        </is>
      </c>
      <c r="E5220" t="inlineStr">
        <is>
          <t>Nhạc, phim, sách nói</t>
        </is>
      </c>
      <c r="F5220" t="n">
        <v>160.23</v>
      </c>
      <c r="G5220" t="n">
        <v>0</v>
      </c>
    </row>
    <row r="5221">
      <c r="A5221" t="n">
        <v>201711</v>
      </c>
      <c r="B5221" t="n">
        <v>20</v>
      </c>
      <c r="C5221" t="inlineStr">
        <is>
          <t>POS</t>
        </is>
      </c>
      <c r="D5221" t="inlineStr">
        <is>
          <t>Đức</t>
        </is>
      </c>
      <c r="E5221" t="inlineStr">
        <is>
          <t>TV &amp; Video</t>
        </is>
      </c>
      <c r="F5221" t="n">
        <v>1199.9</v>
      </c>
      <c r="G5221" t="n">
        <v>0</v>
      </c>
    </row>
    <row r="5222">
      <c r="A5222" t="n">
        <v>201711</v>
      </c>
      <c r="B5222" t="n">
        <v>22</v>
      </c>
      <c r="C5222" t="inlineStr">
        <is>
          <t>POS</t>
        </is>
      </c>
      <c r="D5222" t="inlineStr">
        <is>
          <t>Đức</t>
        </is>
      </c>
      <c r="E5222" t="inlineStr">
        <is>
          <t>Âm thanh</t>
        </is>
      </c>
      <c r="F5222" t="n">
        <v>592</v>
      </c>
      <c r="G5222" t="n">
        <v>0</v>
      </c>
    </row>
    <row r="5223">
      <c r="A5223" t="n">
        <v>201711</v>
      </c>
      <c r="B5223" t="n">
        <v>22</v>
      </c>
      <c r="C5223" t="inlineStr">
        <is>
          <t>POS</t>
        </is>
      </c>
      <c r="D5223" t="inlineStr">
        <is>
          <t>Đức</t>
        </is>
      </c>
      <c r="E5223" t="inlineStr">
        <is>
          <t>Máy ảnh</t>
        </is>
      </c>
      <c r="F5223" t="n">
        <v>268</v>
      </c>
      <c r="G5223" t="n">
        <v>0</v>
      </c>
    </row>
    <row r="5224">
      <c r="A5224" t="n">
        <v>201711</v>
      </c>
      <c r="B5224" t="n">
        <v>22</v>
      </c>
      <c r="C5224" t="inlineStr">
        <is>
          <t>POS</t>
        </is>
      </c>
      <c r="D5224" t="inlineStr">
        <is>
          <t>Đức</t>
        </is>
      </c>
      <c r="E5224" t="inlineStr">
        <is>
          <t>Điện thoại</t>
        </is>
      </c>
      <c r="F5224" t="n">
        <v>2528</v>
      </c>
      <c r="G5224" t="n">
        <v>0</v>
      </c>
    </row>
    <row r="5225">
      <c r="A5225" t="n">
        <v>201711</v>
      </c>
      <c r="B5225" t="n">
        <v>22</v>
      </c>
      <c r="C5225" t="inlineStr">
        <is>
          <t>POS</t>
        </is>
      </c>
      <c r="D5225" t="inlineStr">
        <is>
          <t>Đức</t>
        </is>
      </c>
      <c r="E5225" t="inlineStr">
        <is>
          <t>Máy tính</t>
        </is>
      </c>
      <c r="F5225" t="n">
        <v>2097.7</v>
      </c>
      <c r="G5225" t="n">
        <v>919</v>
      </c>
    </row>
    <row r="5226">
      <c r="A5226" t="n">
        <v>201711</v>
      </c>
      <c r="B5226" t="n">
        <v>23</v>
      </c>
      <c r="C5226" t="inlineStr">
        <is>
          <t>POS</t>
        </is>
      </c>
      <c r="D5226" t="inlineStr">
        <is>
          <t>Đức</t>
        </is>
      </c>
      <c r="E5226" t="inlineStr">
        <is>
          <t>Âm thanh</t>
        </is>
      </c>
      <c r="F5226" t="n">
        <v>154.14</v>
      </c>
      <c r="G5226" t="n">
        <v>0</v>
      </c>
    </row>
    <row r="5227">
      <c r="A5227" t="n">
        <v>201711</v>
      </c>
      <c r="B5227" t="n">
        <v>23</v>
      </c>
      <c r="C5227" t="inlineStr">
        <is>
          <t>POS</t>
        </is>
      </c>
      <c r="D5227" t="inlineStr">
        <is>
          <t>Đức</t>
        </is>
      </c>
      <c r="E5227" t="inlineStr">
        <is>
          <t>Máy tính</t>
        </is>
      </c>
      <c r="F5227" t="n">
        <v>2331</v>
      </c>
      <c r="G5227" t="n">
        <v>0</v>
      </c>
    </row>
    <row r="5228">
      <c r="A5228" t="n">
        <v>201711</v>
      </c>
      <c r="B5228" t="n">
        <v>23</v>
      </c>
      <c r="C5228" t="inlineStr">
        <is>
          <t>POS</t>
        </is>
      </c>
      <c r="D5228" t="inlineStr">
        <is>
          <t>Đức</t>
        </is>
      </c>
      <c r="E5228" t="inlineStr">
        <is>
          <t>Gia dụng</t>
        </is>
      </c>
      <c r="F5228" t="n">
        <v>749.8099999999999</v>
      </c>
      <c r="G5228" t="n">
        <v>0</v>
      </c>
    </row>
    <row r="5229">
      <c r="A5229" t="n">
        <v>201711</v>
      </c>
      <c r="B5229" t="n">
        <v>23</v>
      </c>
      <c r="C5229" t="inlineStr">
        <is>
          <t>POS</t>
        </is>
      </c>
      <c r="D5229" t="inlineStr">
        <is>
          <t>Đức</t>
        </is>
      </c>
      <c r="E5229" t="inlineStr">
        <is>
          <t>TV &amp; Video</t>
        </is>
      </c>
      <c r="F5229" t="n">
        <v>629.3</v>
      </c>
      <c r="G5229" t="n">
        <v>0</v>
      </c>
    </row>
    <row r="5230">
      <c r="A5230" t="n">
        <v>201711</v>
      </c>
      <c r="B5230" t="n">
        <v>24</v>
      </c>
      <c r="C5230" t="inlineStr">
        <is>
          <t>POS</t>
        </is>
      </c>
      <c r="D5230" t="inlineStr">
        <is>
          <t>Đức</t>
        </is>
      </c>
      <c r="E5230" t="inlineStr">
        <is>
          <t>Máy ảnh</t>
        </is>
      </c>
      <c r="F5230" t="n">
        <v>1352</v>
      </c>
      <c r="G5230" t="n">
        <v>0</v>
      </c>
    </row>
    <row r="5231">
      <c r="A5231" t="n">
        <v>201711</v>
      </c>
      <c r="B5231" t="n">
        <v>24</v>
      </c>
      <c r="C5231" t="inlineStr">
        <is>
          <t>POS</t>
        </is>
      </c>
      <c r="D5231" t="inlineStr">
        <is>
          <t>Đức</t>
        </is>
      </c>
      <c r="E5231" t="inlineStr">
        <is>
          <t>Điện thoại</t>
        </is>
      </c>
      <c r="F5231" t="n">
        <v>889.99</v>
      </c>
      <c r="G5231" t="n">
        <v>0</v>
      </c>
    </row>
    <row r="5232">
      <c r="A5232" t="n">
        <v>201711</v>
      </c>
      <c r="B5232" t="n">
        <v>24</v>
      </c>
      <c r="C5232" t="inlineStr">
        <is>
          <t>POS</t>
        </is>
      </c>
      <c r="D5232" t="inlineStr">
        <is>
          <t>Đức</t>
        </is>
      </c>
      <c r="E5232" t="inlineStr">
        <is>
          <t>Máy tính</t>
        </is>
      </c>
      <c r="F5232" t="n">
        <v>809.85</v>
      </c>
      <c r="G5232" t="n">
        <v>0</v>
      </c>
    </row>
    <row r="5233">
      <c r="A5233" t="n">
        <v>201711</v>
      </c>
      <c r="B5233" t="n">
        <v>24</v>
      </c>
      <c r="C5233" t="inlineStr">
        <is>
          <t>POS</t>
        </is>
      </c>
      <c r="D5233" t="inlineStr">
        <is>
          <t>Đức</t>
        </is>
      </c>
      <c r="E5233" t="inlineStr">
        <is>
          <t>Game &amp; Đồ chơi</t>
        </is>
      </c>
      <c r="F5233" t="n">
        <v>64.90000000000001</v>
      </c>
      <c r="G5233" t="n">
        <v>0</v>
      </c>
    </row>
    <row r="5234">
      <c r="A5234" t="n">
        <v>201711</v>
      </c>
      <c r="B5234" t="n">
        <v>24</v>
      </c>
      <c r="C5234" t="inlineStr">
        <is>
          <t>POS</t>
        </is>
      </c>
      <c r="D5234" t="inlineStr">
        <is>
          <t>Đức</t>
        </is>
      </c>
      <c r="E5234" t="inlineStr">
        <is>
          <t>Gia dụng</t>
        </is>
      </c>
      <c r="F5234" t="n">
        <v>791</v>
      </c>
      <c r="G5234" t="n">
        <v>0</v>
      </c>
    </row>
    <row r="5235">
      <c r="A5235" t="n">
        <v>201711</v>
      </c>
      <c r="B5235" t="n">
        <v>27</v>
      </c>
      <c r="C5235" t="inlineStr">
        <is>
          <t>POS</t>
        </is>
      </c>
      <c r="D5235" t="inlineStr">
        <is>
          <t>Đức</t>
        </is>
      </c>
      <c r="E5235" t="inlineStr">
        <is>
          <t>Máy tính</t>
        </is>
      </c>
      <c r="F5235" t="n">
        <v>2835.6</v>
      </c>
      <c r="G5235" t="n">
        <v>0</v>
      </c>
    </row>
    <row r="5236">
      <c r="A5236" t="n">
        <v>201711</v>
      </c>
      <c r="B5236" t="n">
        <v>29</v>
      </c>
      <c r="C5236" t="inlineStr">
        <is>
          <t>POS</t>
        </is>
      </c>
      <c r="D5236" t="inlineStr">
        <is>
          <t>Ý</t>
        </is>
      </c>
      <c r="E5236" t="inlineStr">
        <is>
          <t>Âm thanh</t>
        </is>
      </c>
      <c r="F5236" t="n">
        <v>240</v>
      </c>
      <c r="G5236" t="n">
        <v>0</v>
      </c>
    </row>
    <row r="5237">
      <c r="A5237" t="n">
        <v>201711</v>
      </c>
      <c r="B5237" t="n">
        <v>29</v>
      </c>
      <c r="C5237" t="inlineStr">
        <is>
          <t>POS</t>
        </is>
      </c>
      <c r="D5237" t="inlineStr">
        <is>
          <t>Ý</t>
        </is>
      </c>
      <c r="E5237" t="inlineStr">
        <is>
          <t>Máy ảnh</t>
        </is>
      </c>
      <c r="F5237" t="n">
        <v>0</v>
      </c>
      <c r="G5237" t="n">
        <v>376</v>
      </c>
    </row>
    <row r="5238">
      <c r="A5238" t="n">
        <v>201711</v>
      </c>
      <c r="B5238" t="n">
        <v>29</v>
      </c>
      <c r="C5238" t="inlineStr">
        <is>
          <t>POS</t>
        </is>
      </c>
      <c r="D5238" t="inlineStr">
        <is>
          <t>Ý</t>
        </is>
      </c>
      <c r="E5238" t="inlineStr">
        <is>
          <t>Điện thoại</t>
        </is>
      </c>
      <c r="F5238" t="n">
        <v>909.9299999999999</v>
      </c>
      <c r="G5238" t="n">
        <v>0</v>
      </c>
    </row>
    <row r="5239">
      <c r="A5239" t="n">
        <v>201711</v>
      </c>
      <c r="B5239" t="n">
        <v>29</v>
      </c>
      <c r="C5239" t="inlineStr">
        <is>
          <t>POS</t>
        </is>
      </c>
      <c r="D5239" t="inlineStr">
        <is>
          <t>Ý</t>
        </is>
      </c>
      <c r="E5239" t="inlineStr">
        <is>
          <t>Máy tính</t>
        </is>
      </c>
      <c r="F5239" t="n">
        <v>1237</v>
      </c>
      <c r="G5239" t="n">
        <v>0</v>
      </c>
    </row>
    <row r="5240">
      <c r="A5240" t="n">
        <v>201711</v>
      </c>
      <c r="B5240" t="n">
        <v>29</v>
      </c>
      <c r="C5240" t="inlineStr">
        <is>
          <t>POS</t>
        </is>
      </c>
      <c r="D5240" t="inlineStr">
        <is>
          <t>Ý</t>
        </is>
      </c>
      <c r="E5240" t="inlineStr">
        <is>
          <t>Nhạc, phim, sách nói</t>
        </is>
      </c>
      <c r="F5240" t="n">
        <v>438</v>
      </c>
      <c r="G5240" t="n">
        <v>0</v>
      </c>
    </row>
    <row r="5241">
      <c r="A5241" t="n">
        <v>201711</v>
      </c>
      <c r="B5241" t="n">
        <v>30</v>
      </c>
      <c r="C5241" t="inlineStr">
        <is>
          <t>POS</t>
        </is>
      </c>
      <c r="D5241" t="inlineStr">
        <is>
          <t>Ý</t>
        </is>
      </c>
      <c r="E5241" t="inlineStr">
        <is>
          <t>Âm thanh</t>
        </is>
      </c>
      <c r="F5241" t="n">
        <v>521.8200000000001</v>
      </c>
      <c r="G5241" t="n">
        <v>0</v>
      </c>
    </row>
    <row r="5242">
      <c r="A5242" t="n">
        <v>201711</v>
      </c>
      <c r="B5242" t="n">
        <v>30</v>
      </c>
      <c r="C5242" t="inlineStr">
        <is>
          <t>POS</t>
        </is>
      </c>
      <c r="D5242" t="inlineStr">
        <is>
          <t>Ý</t>
        </is>
      </c>
      <c r="E5242" t="inlineStr">
        <is>
          <t>Điện thoại</t>
        </is>
      </c>
      <c r="F5242" t="n">
        <v>2346.14</v>
      </c>
      <c r="G5242" t="n">
        <v>0</v>
      </c>
    </row>
    <row r="5243">
      <c r="A5243" t="n">
        <v>201711</v>
      </c>
      <c r="B5243" t="n">
        <v>30</v>
      </c>
      <c r="C5243" t="inlineStr">
        <is>
          <t>POS</t>
        </is>
      </c>
      <c r="D5243" t="inlineStr">
        <is>
          <t>Ý</t>
        </is>
      </c>
      <c r="E5243" t="inlineStr">
        <is>
          <t>Máy tính</t>
        </is>
      </c>
      <c r="F5243" t="n">
        <v>4833.9</v>
      </c>
      <c r="G5243" t="n">
        <v>0</v>
      </c>
    </row>
    <row r="5244">
      <c r="A5244" t="n">
        <v>201711</v>
      </c>
      <c r="B5244" t="n">
        <v>30</v>
      </c>
      <c r="C5244" t="inlineStr">
        <is>
          <t>POS</t>
        </is>
      </c>
      <c r="D5244" t="inlineStr">
        <is>
          <t>Ý</t>
        </is>
      </c>
      <c r="E5244" t="inlineStr">
        <is>
          <t>Game &amp; Đồ chơi</t>
        </is>
      </c>
      <c r="F5244" t="n">
        <v>869.3</v>
      </c>
      <c r="G5244" t="n">
        <v>0</v>
      </c>
    </row>
    <row r="5245">
      <c r="A5245" t="n">
        <v>201711</v>
      </c>
      <c r="B5245" t="n">
        <v>30</v>
      </c>
      <c r="C5245" t="inlineStr">
        <is>
          <t>POS</t>
        </is>
      </c>
      <c r="D5245" t="inlineStr">
        <is>
          <t>Ý</t>
        </is>
      </c>
      <c r="E5245" t="inlineStr">
        <is>
          <t>Gia dụng</t>
        </is>
      </c>
      <c r="F5245" t="n">
        <v>3286.5</v>
      </c>
      <c r="G5245" t="n">
        <v>0</v>
      </c>
    </row>
    <row r="5246">
      <c r="A5246" t="n">
        <v>201711</v>
      </c>
      <c r="B5246" t="n">
        <v>30</v>
      </c>
      <c r="C5246" t="inlineStr">
        <is>
          <t>POS</t>
        </is>
      </c>
      <c r="D5246" t="inlineStr">
        <is>
          <t>Ý</t>
        </is>
      </c>
      <c r="E5246" t="inlineStr">
        <is>
          <t>Nhạc, phim, sách nói</t>
        </is>
      </c>
      <c r="F5246" t="n">
        <v>231.96</v>
      </c>
      <c r="G5246" t="n">
        <v>0</v>
      </c>
    </row>
    <row r="5247">
      <c r="A5247" t="n">
        <v>201711</v>
      </c>
      <c r="B5247" t="n">
        <v>30</v>
      </c>
      <c r="C5247" t="inlineStr">
        <is>
          <t>POS</t>
        </is>
      </c>
      <c r="D5247" t="inlineStr">
        <is>
          <t>Ý</t>
        </is>
      </c>
      <c r="E5247" t="inlineStr">
        <is>
          <t>TV &amp; Video</t>
        </is>
      </c>
      <c r="F5247" t="n">
        <v>436</v>
      </c>
      <c r="G5247" t="n">
        <v>0</v>
      </c>
    </row>
    <row r="5248">
      <c r="A5248" t="n">
        <v>201711</v>
      </c>
      <c r="B5248" t="n">
        <v>31</v>
      </c>
      <c r="C5248" t="inlineStr">
        <is>
          <t>POS</t>
        </is>
      </c>
      <c r="D5248" t="inlineStr">
        <is>
          <t>Hà Lan</t>
        </is>
      </c>
      <c r="E5248" t="inlineStr">
        <is>
          <t>Âm thanh</t>
        </is>
      </c>
      <c r="F5248" t="n">
        <v>653.1900000000001</v>
      </c>
      <c r="G5248" t="n">
        <v>0</v>
      </c>
    </row>
    <row r="5249">
      <c r="A5249" t="n">
        <v>201711</v>
      </c>
      <c r="B5249" t="n">
        <v>31</v>
      </c>
      <c r="C5249" t="inlineStr">
        <is>
          <t>POS</t>
        </is>
      </c>
      <c r="D5249" t="inlineStr">
        <is>
          <t>Hà Lan</t>
        </is>
      </c>
      <c r="E5249" t="inlineStr">
        <is>
          <t>Máy ảnh</t>
        </is>
      </c>
      <c r="F5249" t="n">
        <v>1628</v>
      </c>
      <c r="G5249" t="n">
        <v>0</v>
      </c>
    </row>
    <row r="5250">
      <c r="A5250" t="n">
        <v>201711</v>
      </c>
      <c r="B5250" t="n">
        <v>31</v>
      </c>
      <c r="C5250" t="inlineStr">
        <is>
          <t>POS</t>
        </is>
      </c>
      <c r="D5250" t="inlineStr">
        <is>
          <t>Hà Lan</t>
        </is>
      </c>
      <c r="E5250" t="inlineStr">
        <is>
          <t>Điện thoại</t>
        </is>
      </c>
      <c r="F5250" t="n">
        <v>1415.7</v>
      </c>
      <c r="G5250" t="n">
        <v>0</v>
      </c>
    </row>
    <row r="5251">
      <c r="A5251" t="n">
        <v>201711</v>
      </c>
      <c r="B5251" t="n">
        <v>31</v>
      </c>
      <c r="C5251" t="inlineStr">
        <is>
          <t>POS</t>
        </is>
      </c>
      <c r="D5251" t="inlineStr">
        <is>
          <t>Hà Lan</t>
        </is>
      </c>
      <c r="E5251" t="inlineStr">
        <is>
          <t>Máy tính</t>
        </is>
      </c>
      <c r="F5251" t="n">
        <v>7364.95</v>
      </c>
      <c r="G5251" t="n">
        <v>0</v>
      </c>
    </row>
    <row r="5252">
      <c r="A5252" t="n">
        <v>201711</v>
      </c>
      <c r="B5252" t="n">
        <v>31</v>
      </c>
      <c r="C5252" t="inlineStr">
        <is>
          <t>POS</t>
        </is>
      </c>
      <c r="D5252" t="inlineStr">
        <is>
          <t>Hà Lan</t>
        </is>
      </c>
      <c r="E5252" t="inlineStr">
        <is>
          <t>Gia dụng</t>
        </is>
      </c>
      <c r="F5252" t="n">
        <v>1316.99</v>
      </c>
      <c r="G5252" t="n">
        <v>0</v>
      </c>
    </row>
    <row r="5253">
      <c r="A5253" t="n">
        <v>201711</v>
      </c>
      <c r="B5253" t="n">
        <v>31</v>
      </c>
      <c r="C5253" t="inlineStr">
        <is>
          <t>POS</t>
        </is>
      </c>
      <c r="D5253" t="inlineStr">
        <is>
          <t>Hà Lan</t>
        </is>
      </c>
      <c r="E5253" t="inlineStr">
        <is>
          <t>Nhạc, phim, sách nói</t>
        </is>
      </c>
      <c r="F5253" t="n">
        <v>196.79</v>
      </c>
      <c r="G5253" t="n">
        <v>0</v>
      </c>
    </row>
    <row r="5254">
      <c r="A5254" t="n">
        <v>201711</v>
      </c>
      <c r="B5254" t="n">
        <v>32</v>
      </c>
      <c r="C5254" t="inlineStr">
        <is>
          <t>POS</t>
        </is>
      </c>
      <c r="D5254" t="inlineStr">
        <is>
          <t>Hà Lan</t>
        </is>
      </c>
      <c r="E5254" t="inlineStr">
        <is>
          <t>Máy tính</t>
        </is>
      </c>
      <c r="F5254" t="n">
        <v>311.1</v>
      </c>
      <c r="G5254" t="n">
        <v>0</v>
      </c>
    </row>
    <row r="5255">
      <c r="A5255" t="n">
        <v>201711</v>
      </c>
      <c r="B5255" t="n">
        <v>32</v>
      </c>
      <c r="C5255" t="inlineStr">
        <is>
          <t>POS</t>
        </is>
      </c>
      <c r="D5255" t="inlineStr">
        <is>
          <t>Hà Lan</t>
        </is>
      </c>
      <c r="E5255" t="inlineStr">
        <is>
          <t>Nhạc, phim, sách nói</t>
        </is>
      </c>
      <c r="F5255" t="n">
        <v>30.58</v>
      </c>
      <c r="G5255" t="n">
        <v>0</v>
      </c>
    </row>
    <row r="5256">
      <c r="A5256" t="n">
        <v>201711</v>
      </c>
      <c r="B5256" t="n">
        <v>33</v>
      </c>
      <c r="C5256" t="inlineStr">
        <is>
          <t>POS</t>
        </is>
      </c>
      <c r="D5256" t="inlineStr">
        <is>
          <t>Hà Lan</t>
        </is>
      </c>
      <c r="E5256" t="inlineStr">
        <is>
          <t>Âm thanh</t>
        </is>
      </c>
      <c r="F5256" t="n">
        <v>637.8</v>
      </c>
      <c r="G5256" t="n">
        <v>0</v>
      </c>
    </row>
    <row r="5257">
      <c r="A5257" t="n">
        <v>201711</v>
      </c>
      <c r="B5257" t="n">
        <v>33</v>
      </c>
      <c r="C5257" t="inlineStr">
        <is>
          <t>POS</t>
        </is>
      </c>
      <c r="D5257" t="inlineStr">
        <is>
          <t>Hà Lan</t>
        </is>
      </c>
      <c r="E5257" t="inlineStr">
        <is>
          <t>Máy ảnh</t>
        </is>
      </c>
      <c r="F5257" t="n">
        <v>4865.49</v>
      </c>
      <c r="G5257" t="n">
        <v>0</v>
      </c>
    </row>
    <row r="5258">
      <c r="A5258" t="n">
        <v>201711</v>
      </c>
      <c r="B5258" t="n">
        <v>33</v>
      </c>
      <c r="C5258" t="inlineStr">
        <is>
          <t>POS</t>
        </is>
      </c>
      <c r="D5258" t="inlineStr">
        <is>
          <t>Hà Lan</t>
        </is>
      </c>
      <c r="E5258" t="inlineStr">
        <is>
          <t>Máy tính</t>
        </is>
      </c>
      <c r="F5258" t="n">
        <v>647.6</v>
      </c>
      <c r="G5258" t="n">
        <v>0</v>
      </c>
    </row>
    <row r="5259">
      <c r="A5259" t="n">
        <v>201711</v>
      </c>
      <c r="B5259" t="n">
        <v>33</v>
      </c>
      <c r="C5259" t="inlineStr">
        <is>
          <t>POS</t>
        </is>
      </c>
      <c r="D5259" t="inlineStr">
        <is>
          <t>Hà Lan</t>
        </is>
      </c>
      <c r="E5259" t="inlineStr">
        <is>
          <t>Nhạc, phim, sách nói</t>
        </is>
      </c>
      <c r="F5259" t="n">
        <v>352.32</v>
      </c>
      <c r="G5259" t="n">
        <v>0</v>
      </c>
    </row>
    <row r="5260">
      <c r="A5260" t="n">
        <v>201711</v>
      </c>
      <c r="B5260" t="n">
        <v>34</v>
      </c>
      <c r="C5260" t="inlineStr">
        <is>
          <t>POS</t>
        </is>
      </c>
      <c r="D5260" t="inlineStr">
        <is>
          <t>Hà Lan</t>
        </is>
      </c>
      <c r="E5260" t="inlineStr">
        <is>
          <t>Âm thanh</t>
        </is>
      </c>
      <c r="F5260" t="n">
        <v>517.85</v>
      </c>
      <c r="G5260" t="n">
        <v>0</v>
      </c>
    </row>
    <row r="5261">
      <c r="A5261" t="n">
        <v>201711</v>
      </c>
      <c r="B5261" t="n">
        <v>34</v>
      </c>
      <c r="C5261" t="inlineStr">
        <is>
          <t>POS</t>
        </is>
      </c>
      <c r="D5261" t="inlineStr">
        <is>
          <t>Hà Lan</t>
        </is>
      </c>
      <c r="E5261" t="inlineStr">
        <is>
          <t>Máy ảnh</t>
        </is>
      </c>
      <c r="F5261" t="n">
        <v>1617</v>
      </c>
      <c r="G5261" t="n">
        <v>0</v>
      </c>
    </row>
    <row r="5262">
      <c r="A5262" t="n">
        <v>201711</v>
      </c>
      <c r="B5262" t="n">
        <v>34</v>
      </c>
      <c r="C5262" t="inlineStr">
        <is>
          <t>POS</t>
        </is>
      </c>
      <c r="D5262" t="inlineStr">
        <is>
          <t>Hà Lan</t>
        </is>
      </c>
      <c r="E5262" t="inlineStr">
        <is>
          <t>Điện thoại</t>
        </is>
      </c>
      <c r="F5262" t="n">
        <v>288</v>
      </c>
      <c r="G5262" t="n">
        <v>0</v>
      </c>
    </row>
    <row r="5263">
      <c r="A5263" t="n">
        <v>201711</v>
      </c>
      <c r="B5263" t="n">
        <v>34</v>
      </c>
      <c r="C5263" t="inlineStr">
        <is>
          <t>POS</t>
        </is>
      </c>
      <c r="D5263" t="inlineStr">
        <is>
          <t>Hà Lan</t>
        </is>
      </c>
      <c r="E5263" t="inlineStr">
        <is>
          <t>Máy tính</t>
        </is>
      </c>
      <c r="F5263" t="n">
        <v>924.8</v>
      </c>
      <c r="G5263" t="n">
        <v>0</v>
      </c>
    </row>
    <row r="5264">
      <c r="A5264" t="n">
        <v>201711</v>
      </c>
      <c r="B5264" t="n">
        <v>34</v>
      </c>
      <c r="C5264" t="inlineStr">
        <is>
          <t>POS</t>
        </is>
      </c>
      <c r="D5264" t="inlineStr">
        <is>
          <t>Hà Lan</t>
        </is>
      </c>
      <c r="E5264" t="inlineStr">
        <is>
          <t>Game &amp; Đồ chơi</t>
        </is>
      </c>
      <c r="F5264" t="n">
        <v>490.91</v>
      </c>
      <c r="G5264" t="n">
        <v>0</v>
      </c>
    </row>
    <row r="5265">
      <c r="A5265" t="n">
        <v>201711</v>
      </c>
      <c r="B5265" t="n">
        <v>34</v>
      </c>
      <c r="C5265" t="inlineStr">
        <is>
          <t>POS</t>
        </is>
      </c>
      <c r="D5265" t="inlineStr">
        <is>
          <t>Hà Lan</t>
        </is>
      </c>
      <c r="E5265" t="inlineStr">
        <is>
          <t>Gia dụng</t>
        </is>
      </c>
      <c r="F5265" t="n">
        <v>1786.8</v>
      </c>
      <c r="G5265" t="n">
        <v>0</v>
      </c>
    </row>
    <row r="5266">
      <c r="A5266" t="n">
        <v>201711</v>
      </c>
      <c r="B5266" t="n">
        <v>36</v>
      </c>
      <c r="C5266" t="inlineStr">
        <is>
          <t>POS</t>
        </is>
      </c>
      <c r="D5266" t="inlineStr">
        <is>
          <t>Anh</t>
        </is>
      </c>
      <c r="E5266" t="inlineStr">
        <is>
          <t>Âm thanh</t>
        </is>
      </c>
      <c r="F5266" t="n">
        <v>716.8</v>
      </c>
      <c r="G5266" t="n">
        <v>0</v>
      </c>
    </row>
    <row r="5267">
      <c r="A5267" t="n">
        <v>201711</v>
      </c>
      <c r="B5267" t="n">
        <v>36</v>
      </c>
      <c r="C5267" t="inlineStr">
        <is>
          <t>POS</t>
        </is>
      </c>
      <c r="D5267" t="inlineStr">
        <is>
          <t>Anh</t>
        </is>
      </c>
      <c r="E5267" t="inlineStr">
        <is>
          <t>Điện thoại</t>
        </is>
      </c>
      <c r="F5267" t="n">
        <v>1747.25</v>
      </c>
      <c r="G5267" t="n">
        <v>0</v>
      </c>
    </row>
    <row r="5268">
      <c r="A5268" t="n">
        <v>201711</v>
      </c>
      <c r="B5268" t="n">
        <v>36</v>
      </c>
      <c r="C5268" t="inlineStr">
        <is>
          <t>POS</t>
        </is>
      </c>
      <c r="D5268" t="inlineStr">
        <is>
          <t>Anh</t>
        </is>
      </c>
      <c r="E5268" t="inlineStr">
        <is>
          <t>Máy tính</t>
        </is>
      </c>
      <c r="F5268" t="n">
        <v>5839</v>
      </c>
      <c r="G5268" t="n">
        <v>2499.5</v>
      </c>
    </row>
    <row r="5269">
      <c r="A5269" t="n">
        <v>201711</v>
      </c>
      <c r="B5269" t="n">
        <v>36</v>
      </c>
      <c r="C5269" t="inlineStr">
        <is>
          <t>POS</t>
        </is>
      </c>
      <c r="D5269" t="inlineStr">
        <is>
          <t>Anh</t>
        </is>
      </c>
      <c r="E5269" t="inlineStr">
        <is>
          <t>Gia dụng</t>
        </is>
      </c>
      <c r="F5269" t="n">
        <v>1698.15</v>
      </c>
      <c r="G5269" t="n">
        <v>0</v>
      </c>
    </row>
    <row r="5270">
      <c r="A5270" t="n">
        <v>201711</v>
      </c>
      <c r="B5270" t="n">
        <v>36</v>
      </c>
      <c r="C5270" t="inlineStr">
        <is>
          <t>POS</t>
        </is>
      </c>
      <c r="D5270" t="inlineStr">
        <is>
          <t>Anh</t>
        </is>
      </c>
      <c r="E5270" t="inlineStr">
        <is>
          <t>Nhạc, phim, sách nói</t>
        </is>
      </c>
      <c r="F5270" t="n">
        <v>289.4</v>
      </c>
      <c r="G5270" t="n">
        <v>0</v>
      </c>
    </row>
    <row r="5271">
      <c r="A5271" t="n">
        <v>201711</v>
      </c>
      <c r="B5271" t="n">
        <v>36</v>
      </c>
      <c r="C5271" t="inlineStr">
        <is>
          <t>POS</t>
        </is>
      </c>
      <c r="D5271" t="inlineStr">
        <is>
          <t>Anh</t>
        </is>
      </c>
      <c r="E5271" t="inlineStr">
        <is>
          <t>TV &amp; Video</t>
        </is>
      </c>
      <c r="F5271" t="n">
        <v>132</v>
      </c>
      <c r="G5271" t="n">
        <v>2899.99</v>
      </c>
    </row>
    <row r="5272">
      <c r="A5272" t="n">
        <v>201711</v>
      </c>
      <c r="B5272" t="n">
        <v>37</v>
      </c>
      <c r="C5272" t="inlineStr">
        <is>
          <t>POS</t>
        </is>
      </c>
      <c r="D5272" t="inlineStr">
        <is>
          <t>Anh</t>
        </is>
      </c>
      <c r="E5272" t="inlineStr">
        <is>
          <t>Âm thanh</t>
        </is>
      </c>
      <c r="F5272" t="n">
        <v>335.65</v>
      </c>
      <c r="G5272" t="n">
        <v>0</v>
      </c>
    </row>
    <row r="5273">
      <c r="A5273" t="n">
        <v>201711</v>
      </c>
      <c r="B5273" t="n">
        <v>37</v>
      </c>
      <c r="C5273" t="inlineStr">
        <is>
          <t>POS</t>
        </is>
      </c>
      <c r="D5273" t="inlineStr">
        <is>
          <t>Anh</t>
        </is>
      </c>
      <c r="E5273" t="inlineStr">
        <is>
          <t>Máy ảnh</t>
        </is>
      </c>
      <c r="F5273" t="n">
        <v>495</v>
      </c>
      <c r="G5273" t="n">
        <v>0</v>
      </c>
    </row>
    <row r="5274">
      <c r="A5274" t="n">
        <v>201711</v>
      </c>
      <c r="B5274" t="n">
        <v>37</v>
      </c>
      <c r="C5274" t="inlineStr">
        <is>
          <t>POS</t>
        </is>
      </c>
      <c r="D5274" t="inlineStr">
        <is>
          <t>Anh</t>
        </is>
      </c>
      <c r="E5274" t="inlineStr">
        <is>
          <t>Điện thoại</t>
        </is>
      </c>
      <c r="F5274" t="n">
        <v>695.41</v>
      </c>
      <c r="G5274" t="n">
        <v>0</v>
      </c>
    </row>
    <row r="5275">
      <c r="A5275" t="n">
        <v>201711</v>
      </c>
      <c r="B5275" t="n">
        <v>37</v>
      </c>
      <c r="C5275" t="inlineStr">
        <is>
          <t>POS</t>
        </is>
      </c>
      <c r="D5275" t="inlineStr">
        <is>
          <t>Anh</t>
        </is>
      </c>
      <c r="E5275" t="inlineStr">
        <is>
          <t>Máy tính</t>
        </is>
      </c>
      <c r="F5275" t="n">
        <v>963</v>
      </c>
      <c r="G5275" t="n">
        <v>0</v>
      </c>
    </row>
    <row r="5276">
      <c r="A5276" t="n">
        <v>201711</v>
      </c>
      <c r="B5276" t="n">
        <v>37</v>
      </c>
      <c r="C5276" t="inlineStr">
        <is>
          <t>POS</t>
        </is>
      </c>
      <c r="D5276" t="inlineStr">
        <is>
          <t>Anh</t>
        </is>
      </c>
      <c r="E5276" t="inlineStr">
        <is>
          <t>Game &amp; Đồ chơi</t>
        </is>
      </c>
      <c r="F5276" t="n">
        <v>13.98</v>
      </c>
      <c r="G5276" t="n">
        <v>0</v>
      </c>
    </row>
    <row r="5277">
      <c r="A5277" t="n">
        <v>201711</v>
      </c>
      <c r="B5277" t="n">
        <v>37</v>
      </c>
      <c r="C5277" t="inlineStr">
        <is>
          <t>POS</t>
        </is>
      </c>
      <c r="D5277" t="inlineStr">
        <is>
          <t>Anh</t>
        </is>
      </c>
      <c r="E5277" t="inlineStr">
        <is>
          <t>Nhạc, phim, sách nói</t>
        </is>
      </c>
      <c r="F5277" t="n">
        <v>652.62</v>
      </c>
      <c r="G5277" t="n">
        <v>0</v>
      </c>
    </row>
    <row r="5278">
      <c r="A5278" t="n">
        <v>201711</v>
      </c>
      <c r="B5278" t="n">
        <v>38</v>
      </c>
      <c r="C5278" t="inlineStr">
        <is>
          <t>POS</t>
        </is>
      </c>
      <c r="D5278" t="inlineStr">
        <is>
          <t>Anh</t>
        </is>
      </c>
      <c r="E5278" t="inlineStr">
        <is>
          <t>Âm thanh</t>
        </is>
      </c>
      <c r="F5278" t="n">
        <v>1157.37</v>
      </c>
      <c r="G5278" t="n">
        <v>0</v>
      </c>
    </row>
    <row r="5279">
      <c r="A5279" t="n">
        <v>201711</v>
      </c>
      <c r="B5279" t="n">
        <v>38</v>
      </c>
      <c r="C5279" t="inlineStr">
        <is>
          <t>POS</t>
        </is>
      </c>
      <c r="D5279" t="inlineStr">
        <is>
          <t>Anh</t>
        </is>
      </c>
      <c r="E5279" t="inlineStr">
        <is>
          <t>Máy tính</t>
        </is>
      </c>
      <c r="F5279" t="n">
        <v>3913</v>
      </c>
      <c r="G5279" t="n">
        <v>0</v>
      </c>
    </row>
    <row r="5280">
      <c r="A5280" t="n">
        <v>201711</v>
      </c>
      <c r="B5280" t="n">
        <v>38</v>
      </c>
      <c r="C5280" t="inlineStr">
        <is>
          <t>POS</t>
        </is>
      </c>
      <c r="D5280" t="inlineStr">
        <is>
          <t>Anh</t>
        </is>
      </c>
      <c r="E5280" t="inlineStr">
        <is>
          <t>Game &amp; Đồ chơi</t>
        </is>
      </c>
      <c r="F5280" t="n">
        <v>188.44</v>
      </c>
      <c r="G5280" t="n">
        <v>0</v>
      </c>
    </row>
    <row r="5281">
      <c r="A5281" t="n">
        <v>201711</v>
      </c>
      <c r="B5281" t="n">
        <v>38</v>
      </c>
      <c r="C5281" t="inlineStr">
        <is>
          <t>POS</t>
        </is>
      </c>
      <c r="D5281" t="inlineStr">
        <is>
          <t>Anh</t>
        </is>
      </c>
      <c r="E5281" t="inlineStr">
        <is>
          <t>TV &amp; Video</t>
        </is>
      </c>
      <c r="F5281" t="n">
        <v>84.15000000000001</v>
      </c>
      <c r="G5281" t="n">
        <v>0</v>
      </c>
    </row>
    <row r="5282">
      <c r="A5282" t="n">
        <v>201711</v>
      </c>
      <c r="B5282" t="n">
        <v>39</v>
      </c>
      <c r="C5282" t="inlineStr">
        <is>
          <t>POS</t>
        </is>
      </c>
      <c r="D5282" t="inlineStr">
        <is>
          <t>Anh</t>
        </is>
      </c>
      <c r="E5282" t="inlineStr">
        <is>
          <t>Máy ảnh</t>
        </is>
      </c>
      <c r="F5282" t="n">
        <v>124.95</v>
      </c>
      <c r="G5282" t="n">
        <v>0</v>
      </c>
    </row>
    <row r="5283">
      <c r="A5283" t="n">
        <v>201711</v>
      </c>
      <c r="B5283" t="n">
        <v>39</v>
      </c>
      <c r="C5283" t="inlineStr">
        <is>
          <t>POS</t>
        </is>
      </c>
      <c r="D5283" t="inlineStr">
        <is>
          <t>Anh</t>
        </is>
      </c>
      <c r="E5283" t="inlineStr">
        <is>
          <t>Máy tính</t>
        </is>
      </c>
      <c r="F5283" t="n">
        <v>320</v>
      </c>
      <c r="G5283" t="n">
        <v>0</v>
      </c>
    </row>
    <row r="5284">
      <c r="A5284" t="n">
        <v>201711</v>
      </c>
      <c r="B5284" t="n">
        <v>39</v>
      </c>
      <c r="C5284" t="inlineStr">
        <is>
          <t>POS</t>
        </is>
      </c>
      <c r="D5284" t="inlineStr">
        <is>
          <t>Anh</t>
        </is>
      </c>
      <c r="E5284" t="inlineStr">
        <is>
          <t>Gia dụng</t>
        </is>
      </c>
      <c r="F5284" t="n">
        <v>1465.95</v>
      </c>
      <c r="G5284" t="n">
        <v>0</v>
      </c>
    </row>
    <row r="5285">
      <c r="A5285" t="n">
        <v>201711</v>
      </c>
      <c r="B5285" t="n">
        <v>39</v>
      </c>
      <c r="C5285" t="inlineStr">
        <is>
          <t>POS</t>
        </is>
      </c>
      <c r="D5285" t="inlineStr">
        <is>
          <t>Anh</t>
        </is>
      </c>
      <c r="E5285" t="inlineStr">
        <is>
          <t>Nhạc, phim, sách nói</t>
        </is>
      </c>
      <c r="F5285" t="n">
        <v>939.9400000000001</v>
      </c>
      <c r="G5285" t="n">
        <v>0</v>
      </c>
    </row>
    <row r="5286">
      <c r="A5286" t="n">
        <v>201711</v>
      </c>
      <c r="B5286" t="n">
        <v>39</v>
      </c>
      <c r="C5286" t="inlineStr">
        <is>
          <t>POS</t>
        </is>
      </c>
      <c r="D5286" t="inlineStr">
        <is>
          <t>Anh</t>
        </is>
      </c>
      <c r="E5286" t="inlineStr">
        <is>
          <t>TV &amp; Video</t>
        </is>
      </c>
      <c r="F5286" t="n">
        <v>16994.76</v>
      </c>
      <c r="G5286" t="n">
        <v>0</v>
      </c>
    </row>
    <row r="5287">
      <c r="A5287" t="n">
        <v>201711</v>
      </c>
      <c r="B5287" t="n">
        <v>40</v>
      </c>
      <c r="C5287" t="inlineStr">
        <is>
          <t>POS</t>
        </is>
      </c>
      <c r="D5287" t="inlineStr">
        <is>
          <t>Anh</t>
        </is>
      </c>
      <c r="E5287" t="inlineStr">
        <is>
          <t>Âm thanh</t>
        </is>
      </c>
      <c r="F5287" t="n">
        <v>306</v>
      </c>
      <c r="G5287" t="n">
        <v>0</v>
      </c>
    </row>
    <row r="5288">
      <c r="A5288" t="n">
        <v>201711</v>
      </c>
      <c r="B5288" t="n">
        <v>40</v>
      </c>
      <c r="C5288" t="inlineStr">
        <is>
          <t>POS</t>
        </is>
      </c>
      <c r="D5288" t="inlineStr">
        <is>
          <t>Anh</t>
        </is>
      </c>
      <c r="E5288" t="inlineStr">
        <is>
          <t>Điện thoại</t>
        </is>
      </c>
      <c r="F5288" t="n">
        <v>1076</v>
      </c>
      <c r="G5288" t="n">
        <v>0</v>
      </c>
    </row>
    <row r="5289">
      <c r="A5289" t="n">
        <v>201711</v>
      </c>
      <c r="B5289" t="n">
        <v>40</v>
      </c>
      <c r="C5289" t="inlineStr">
        <is>
          <t>POS</t>
        </is>
      </c>
      <c r="D5289" t="inlineStr">
        <is>
          <t>Anh</t>
        </is>
      </c>
      <c r="E5289" t="inlineStr">
        <is>
          <t>Máy tính</t>
        </is>
      </c>
      <c r="F5289" t="n">
        <v>1582.18</v>
      </c>
      <c r="G5289" t="n">
        <v>0</v>
      </c>
    </row>
    <row r="5290">
      <c r="A5290" t="n">
        <v>201711</v>
      </c>
      <c r="B5290" t="n">
        <v>40</v>
      </c>
      <c r="C5290" t="inlineStr">
        <is>
          <t>POS</t>
        </is>
      </c>
      <c r="D5290" t="inlineStr">
        <is>
          <t>Anh</t>
        </is>
      </c>
      <c r="E5290" t="inlineStr">
        <is>
          <t>Gia dụng</t>
        </is>
      </c>
      <c r="F5290" t="n">
        <v>6906.67</v>
      </c>
      <c r="G5290" t="n">
        <v>0</v>
      </c>
    </row>
    <row r="5291">
      <c r="A5291" t="n">
        <v>201711</v>
      </c>
      <c r="B5291" t="n">
        <v>40</v>
      </c>
      <c r="C5291" t="inlineStr">
        <is>
          <t>POS</t>
        </is>
      </c>
      <c r="D5291" t="inlineStr">
        <is>
          <t>Anh</t>
        </is>
      </c>
      <c r="E5291" t="inlineStr">
        <is>
          <t>Nhạc, phim, sách nói</t>
        </is>
      </c>
      <c r="F5291" t="n">
        <v>1087.93</v>
      </c>
      <c r="G5291" t="n">
        <v>0</v>
      </c>
    </row>
    <row r="5292">
      <c r="A5292" t="n">
        <v>201711</v>
      </c>
      <c r="B5292" t="n">
        <v>41</v>
      </c>
      <c r="C5292" t="inlineStr">
        <is>
          <t>POS</t>
        </is>
      </c>
      <c r="D5292" t="inlineStr">
        <is>
          <t>Anh</t>
        </is>
      </c>
      <c r="E5292" t="inlineStr">
        <is>
          <t>Âm thanh</t>
        </is>
      </c>
      <c r="F5292" t="n">
        <v>605.85</v>
      </c>
      <c r="G5292" t="n">
        <v>0</v>
      </c>
    </row>
    <row r="5293">
      <c r="A5293" t="n">
        <v>201711</v>
      </c>
      <c r="B5293" t="n">
        <v>41</v>
      </c>
      <c r="C5293" t="inlineStr">
        <is>
          <t>POS</t>
        </is>
      </c>
      <c r="D5293" t="inlineStr">
        <is>
          <t>Anh</t>
        </is>
      </c>
      <c r="E5293" t="inlineStr">
        <is>
          <t>Máy ảnh</t>
        </is>
      </c>
      <c r="F5293" t="n">
        <v>1155</v>
      </c>
      <c r="G5293" t="n">
        <v>0</v>
      </c>
    </row>
    <row r="5294">
      <c r="A5294" t="n">
        <v>201711</v>
      </c>
      <c r="B5294" t="n">
        <v>41</v>
      </c>
      <c r="C5294" t="inlineStr">
        <is>
          <t>POS</t>
        </is>
      </c>
      <c r="D5294" t="inlineStr">
        <is>
          <t>Anh</t>
        </is>
      </c>
      <c r="E5294" t="inlineStr">
        <is>
          <t>Máy tính</t>
        </is>
      </c>
      <c r="F5294" t="n">
        <v>2287</v>
      </c>
      <c r="G5294" t="n">
        <v>0</v>
      </c>
    </row>
    <row r="5295">
      <c r="A5295" t="n">
        <v>201711</v>
      </c>
      <c r="B5295" t="n">
        <v>41</v>
      </c>
      <c r="C5295" t="inlineStr">
        <is>
          <t>POS</t>
        </is>
      </c>
      <c r="D5295" t="inlineStr">
        <is>
          <t>Anh</t>
        </is>
      </c>
      <c r="E5295" t="inlineStr">
        <is>
          <t>Game &amp; Đồ chơi</t>
        </is>
      </c>
      <c r="F5295" t="n">
        <v>27.2</v>
      </c>
      <c r="G5295" t="n">
        <v>0</v>
      </c>
    </row>
    <row r="5296">
      <c r="A5296" t="n">
        <v>201711</v>
      </c>
      <c r="B5296" t="n">
        <v>41</v>
      </c>
      <c r="C5296" t="inlineStr">
        <is>
          <t>POS</t>
        </is>
      </c>
      <c r="D5296" t="inlineStr">
        <is>
          <t>Anh</t>
        </is>
      </c>
      <c r="E5296" t="inlineStr">
        <is>
          <t>Gia dụng</t>
        </is>
      </c>
      <c r="F5296" t="n">
        <v>1582</v>
      </c>
      <c r="G5296" t="n">
        <v>0</v>
      </c>
    </row>
    <row r="5297">
      <c r="A5297" t="n">
        <v>201711</v>
      </c>
      <c r="B5297" t="n">
        <v>41</v>
      </c>
      <c r="C5297" t="inlineStr">
        <is>
          <t>POS</t>
        </is>
      </c>
      <c r="D5297" t="inlineStr">
        <is>
          <t>Anh</t>
        </is>
      </c>
      <c r="E5297" t="inlineStr">
        <is>
          <t>Nhạc, phim, sách nói</t>
        </is>
      </c>
      <c r="F5297" t="n">
        <v>489.18</v>
      </c>
      <c r="G5297" t="n">
        <v>159.99</v>
      </c>
    </row>
    <row r="5298">
      <c r="A5298" t="n">
        <v>201711</v>
      </c>
      <c r="B5298" t="n">
        <v>41</v>
      </c>
      <c r="C5298" t="inlineStr">
        <is>
          <t>POS</t>
        </is>
      </c>
      <c r="D5298" t="inlineStr">
        <is>
          <t>Anh</t>
        </is>
      </c>
      <c r="E5298" t="inlineStr">
        <is>
          <t>TV &amp; Video</t>
        </is>
      </c>
      <c r="F5298" t="n">
        <v>1184.6</v>
      </c>
      <c r="G5298" t="n">
        <v>0</v>
      </c>
    </row>
    <row r="5299">
      <c r="A5299" t="n">
        <v>201711</v>
      </c>
      <c r="B5299" t="n">
        <v>42</v>
      </c>
      <c r="C5299" t="inlineStr">
        <is>
          <t>POS</t>
        </is>
      </c>
      <c r="D5299" t="inlineStr">
        <is>
          <t>Anh</t>
        </is>
      </c>
      <c r="E5299" t="inlineStr">
        <is>
          <t>Âm thanh</t>
        </is>
      </c>
      <c r="F5299" t="n">
        <v>1013.2</v>
      </c>
      <c r="G5299" t="n">
        <v>0</v>
      </c>
    </row>
    <row r="5300">
      <c r="A5300" t="n">
        <v>201711</v>
      </c>
      <c r="B5300" t="n">
        <v>42</v>
      </c>
      <c r="C5300" t="inlineStr">
        <is>
          <t>POS</t>
        </is>
      </c>
      <c r="D5300" t="inlineStr">
        <is>
          <t>Anh</t>
        </is>
      </c>
      <c r="E5300" t="inlineStr">
        <is>
          <t>Máy ảnh</t>
        </is>
      </c>
      <c r="F5300" t="n">
        <v>196.9</v>
      </c>
      <c r="G5300" t="n">
        <v>0</v>
      </c>
    </row>
    <row r="5301">
      <c r="A5301" t="n">
        <v>201711</v>
      </c>
      <c r="B5301" t="n">
        <v>42</v>
      </c>
      <c r="C5301" t="inlineStr">
        <is>
          <t>POS</t>
        </is>
      </c>
      <c r="D5301" t="inlineStr">
        <is>
          <t>Anh</t>
        </is>
      </c>
      <c r="E5301" t="inlineStr">
        <is>
          <t>Điện thoại</t>
        </is>
      </c>
      <c r="F5301" t="n">
        <v>6936.1</v>
      </c>
      <c r="G5301" t="n">
        <v>0</v>
      </c>
    </row>
    <row r="5302">
      <c r="A5302" t="n">
        <v>201711</v>
      </c>
      <c r="B5302" t="n">
        <v>42</v>
      </c>
      <c r="C5302" t="inlineStr">
        <is>
          <t>POS</t>
        </is>
      </c>
      <c r="D5302" t="inlineStr">
        <is>
          <t>Anh</t>
        </is>
      </c>
      <c r="E5302" t="inlineStr">
        <is>
          <t>Máy tính</t>
        </is>
      </c>
      <c r="F5302" t="n">
        <v>1820.61</v>
      </c>
      <c r="G5302" t="n">
        <v>0</v>
      </c>
    </row>
    <row r="5303">
      <c r="A5303" t="n">
        <v>201711</v>
      </c>
      <c r="B5303" t="n">
        <v>42</v>
      </c>
      <c r="C5303" t="inlineStr">
        <is>
          <t>POS</t>
        </is>
      </c>
      <c r="D5303" t="inlineStr">
        <is>
          <t>Anh</t>
        </is>
      </c>
      <c r="E5303" t="inlineStr">
        <is>
          <t>Game &amp; Đồ chơi</t>
        </is>
      </c>
      <c r="F5303" t="n">
        <v>127.45</v>
      </c>
      <c r="G5303" t="n">
        <v>0</v>
      </c>
    </row>
    <row r="5304">
      <c r="A5304" t="n">
        <v>201711</v>
      </c>
      <c r="B5304" t="n">
        <v>42</v>
      </c>
      <c r="C5304" t="inlineStr">
        <is>
          <t>POS</t>
        </is>
      </c>
      <c r="D5304" t="inlineStr">
        <is>
          <t>Anh</t>
        </is>
      </c>
      <c r="E5304" t="inlineStr">
        <is>
          <t>Gia dụng</t>
        </is>
      </c>
      <c r="F5304" t="n">
        <v>1578.03</v>
      </c>
      <c r="G5304" t="n">
        <v>0</v>
      </c>
    </row>
    <row r="5305">
      <c r="A5305" t="n">
        <v>201711</v>
      </c>
      <c r="B5305" t="n">
        <v>42</v>
      </c>
      <c r="C5305" t="inlineStr">
        <is>
          <t>POS</t>
        </is>
      </c>
      <c r="D5305" t="inlineStr">
        <is>
          <t>Anh</t>
        </is>
      </c>
      <c r="E5305" t="inlineStr">
        <is>
          <t>Nhạc, phim, sách nói</t>
        </is>
      </c>
      <c r="F5305" t="n">
        <v>335.15</v>
      </c>
      <c r="G5305" t="n">
        <v>0</v>
      </c>
    </row>
    <row r="5306">
      <c r="A5306" t="n">
        <v>201711</v>
      </c>
      <c r="B5306" t="n">
        <v>42</v>
      </c>
      <c r="C5306" t="inlineStr">
        <is>
          <t>POS</t>
        </is>
      </c>
      <c r="D5306" t="inlineStr">
        <is>
          <t>Anh</t>
        </is>
      </c>
      <c r="E5306" t="inlineStr">
        <is>
          <t>TV &amp; Video</t>
        </is>
      </c>
      <c r="F5306" t="n">
        <v>3499.93</v>
      </c>
      <c r="G5306" t="n">
        <v>0</v>
      </c>
    </row>
    <row r="5307">
      <c r="A5307" t="n">
        <v>201711</v>
      </c>
      <c r="B5307" t="n">
        <v>43</v>
      </c>
      <c r="C5307" t="inlineStr">
        <is>
          <t>POS</t>
        </is>
      </c>
      <c r="D5307" t="inlineStr">
        <is>
          <t>Mỹ</t>
        </is>
      </c>
      <c r="E5307" t="inlineStr">
        <is>
          <t>Điện thoại</t>
        </is>
      </c>
      <c r="F5307" t="n">
        <v>687</v>
      </c>
      <c r="G5307" t="n">
        <v>0</v>
      </c>
    </row>
    <row r="5308">
      <c r="A5308" t="n">
        <v>201711</v>
      </c>
      <c r="B5308" t="n">
        <v>43</v>
      </c>
      <c r="C5308" t="inlineStr">
        <is>
          <t>POS</t>
        </is>
      </c>
      <c r="D5308" t="inlineStr">
        <is>
          <t>Mỹ</t>
        </is>
      </c>
      <c r="E5308" t="inlineStr">
        <is>
          <t>Máy tính</t>
        </is>
      </c>
      <c r="F5308" t="n">
        <v>1888.5</v>
      </c>
      <c r="G5308" t="n">
        <v>0</v>
      </c>
    </row>
    <row r="5309">
      <c r="A5309" t="n">
        <v>201711</v>
      </c>
      <c r="B5309" t="n">
        <v>43</v>
      </c>
      <c r="C5309" t="inlineStr">
        <is>
          <t>POS</t>
        </is>
      </c>
      <c r="D5309" t="inlineStr">
        <is>
          <t>Mỹ</t>
        </is>
      </c>
      <c r="E5309" t="inlineStr">
        <is>
          <t>Gia dụng</t>
        </is>
      </c>
      <c r="F5309" t="n">
        <v>10382.47</v>
      </c>
      <c r="G5309" t="n">
        <v>0</v>
      </c>
    </row>
    <row r="5310">
      <c r="A5310" t="n">
        <v>201711</v>
      </c>
      <c r="B5310" t="n">
        <v>43</v>
      </c>
      <c r="C5310" t="inlineStr">
        <is>
          <t>POS</t>
        </is>
      </c>
      <c r="D5310" t="inlineStr">
        <is>
          <t>Mỹ</t>
        </is>
      </c>
      <c r="E5310" t="inlineStr">
        <is>
          <t>Nhạc, phim, sách nói</t>
        </is>
      </c>
      <c r="F5310" t="n">
        <v>1830.87</v>
      </c>
      <c r="G5310" t="n">
        <v>0</v>
      </c>
    </row>
    <row r="5311">
      <c r="A5311" t="n">
        <v>201711</v>
      </c>
      <c r="B5311" t="n">
        <v>43</v>
      </c>
      <c r="C5311" t="inlineStr">
        <is>
          <t>POS</t>
        </is>
      </c>
      <c r="D5311" t="inlineStr">
        <is>
          <t>Mỹ</t>
        </is>
      </c>
      <c r="E5311" t="inlineStr">
        <is>
          <t>TV &amp; Video</t>
        </is>
      </c>
      <c r="F5311" t="n">
        <v>1527.02</v>
      </c>
      <c r="G5311" t="n">
        <v>0</v>
      </c>
    </row>
    <row r="5312">
      <c r="A5312" t="n">
        <v>201711</v>
      </c>
      <c r="B5312" t="n">
        <v>44</v>
      </c>
      <c r="C5312" t="inlineStr">
        <is>
          <t>POS</t>
        </is>
      </c>
      <c r="D5312" t="inlineStr">
        <is>
          <t>Mỹ</t>
        </is>
      </c>
      <c r="E5312" t="inlineStr">
        <is>
          <t>Âm thanh</t>
        </is>
      </c>
      <c r="F5312" t="n">
        <v>933.98</v>
      </c>
      <c r="G5312" t="n">
        <v>0</v>
      </c>
    </row>
    <row r="5313">
      <c r="A5313" t="n">
        <v>201711</v>
      </c>
      <c r="B5313" t="n">
        <v>44</v>
      </c>
      <c r="C5313" t="inlineStr">
        <is>
          <t>POS</t>
        </is>
      </c>
      <c r="D5313" t="inlineStr">
        <is>
          <t>Mỹ</t>
        </is>
      </c>
      <c r="E5313" t="inlineStr">
        <is>
          <t>Máy ảnh</t>
        </is>
      </c>
      <c r="F5313" t="n">
        <v>6709.2</v>
      </c>
      <c r="G5313" t="n">
        <v>0</v>
      </c>
    </row>
    <row r="5314">
      <c r="A5314" t="n">
        <v>201711</v>
      </c>
      <c r="B5314" t="n">
        <v>44</v>
      </c>
      <c r="C5314" t="inlineStr">
        <is>
          <t>POS</t>
        </is>
      </c>
      <c r="D5314" t="inlineStr">
        <is>
          <t>Mỹ</t>
        </is>
      </c>
      <c r="E5314" t="inlineStr">
        <is>
          <t>Điện thoại</t>
        </is>
      </c>
      <c r="F5314" t="n">
        <v>1072.72</v>
      </c>
      <c r="G5314" t="n">
        <v>0</v>
      </c>
    </row>
    <row r="5315">
      <c r="A5315" t="n">
        <v>201711</v>
      </c>
      <c r="B5315" t="n">
        <v>44</v>
      </c>
      <c r="C5315" t="inlineStr">
        <is>
          <t>POS</t>
        </is>
      </c>
      <c r="D5315" t="inlineStr">
        <is>
          <t>Mỹ</t>
        </is>
      </c>
      <c r="E5315" t="inlineStr">
        <is>
          <t>Máy tính</t>
        </is>
      </c>
      <c r="F5315" t="n">
        <v>9041.299999999999</v>
      </c>
      <c r="G5315" t="n">
        <v>1838</v>
      </c>
    </row>
    <row r="5316">
      <c r="A5316" t="n">
        <v>201711</v>
      </c>
      <c r="B5316" t="n">
        <v>44</v>
      </c>
      <c r="C5316" t="inlineStr">
        <is>
          <t>POS</t>
        </is>
      </c>
      <c r="D5316" t="inlineStr">
        <is>
          <t>Mỹ</t>
        </is>
      </c>
      <c r="E5316" t="inlineStr">
        <is>
          <t>Gia dụng</t>
        </is>
      </c>
      <c r="F5316" t="n">
        <v>11565.53</v>
      </c>
      <c r="G5316" t="n">
        <v>0</v>
      </c>
    </row>
    <row r="5317">
      <c r="A5317" t="n">
        <v>201711</v>
      </c>
      <c r="B5317" t="n">
        <v>44</v>
      </c>
      <c r="C5317" t="inlineStr">
        <is>
          <t>POS</t>
        </is>
      </c>
      <c r="D5317" t="inlineStr">
        <is>
          <t>Mỹ</t>
        </is>
      </c>
      <c r="E5317" t="inlineStr">
        <is>
          <t>Nhạc, phim, sách nói</t>
        </is>
      </c>
      <c r="F5317" t="n">
        <v>647.91</v>
      </c>
      <c r="G5317" t="n">
        <v>0</v>
      </c>
    </row>
    <row r="5318">
      <c r="A5318" t="n">
        <v>201711</v>
      </c>
      <c r="B5318" t="n">
        <v>45</v>
      </c>
      <c r="C5318" t="inlineStr">
        <is>
          <t>POS</t>
        </is>
      </c>
      <c r="D5318" t="inlineStr">
        <is>
          <t>Mỹ</t>
        </is>
      </c>
      <c r="E5318" t="inlineStr">
        <is>
          <t>Âm thanh</t>
        </is>
      </c>
      <c r="F5318" t="n">
        <v>616.97</v>
      </c>
      <c r="G5318" t="n">
        <v>0</v>
      </c>
    </row>
    <row r="5319">
      <c r="A5319" t="n">
        <v>201711</v>
      </c>
      <c r="B5319" t="n">
        <v>45</v>
      </c>
      <c r="C5319" t="inlineStr">
        <is>
          <t>POS</t>
        </is>
      </c>
      <c r="D5319" t="inlineStr">
        <is>
          <t>Mỹ</t>
        </is>
      </c>
      <c r="E5319" t="inlineStr">
        <is>
          <t>Máy ảnh</t>
        </is>
      </c>
      <c r="F5319" t="n">
        <v>314</v>
      </c>
      <c r="G5319" t="n">
        <v>0</v>
      </c>
    </row>
    <row r="5320">
      <c r="A5320" t="n">
        <v>201711</v>
      </c>
      <c r="B5320" t="n">
        <v>45</v>
      </c>
      <c r="C5320" t="inlineStr">
        <is>
          <t>POS</t>
        </is>
      </c>
      <c r="D5320" t="inlineStr">
        <is>
          <t>Mỹ</t>
        </is>
      </c>
      <c r="E5320" t="inlineStr">
        <is>
          <t>Điện thoại</t>
        </is>
      </c>
      <c r="F5320" t="n">
        <v>1631.19</v>
      </c>
      <c r="G5320" t="n">
        <v>0</v>
      </c>
    </row>
    <row r="5321">
      <c r="A5321" t="n">
        <v>201711</v>
      </c>
      <c r="B5321" t="n">
        <v>45</v>
      </c>
      <c r="C5321" t="inlineStr">
        <is>
          <t>POS</t>
        </is>
      </c>
      <c r="D5321" t="inlineStr">
        <is>
          <t>Mỹ</t>
        </is>
      </c>
      <c r="E5321" t="inlineStr">
        <is>
          <t>Máy tính</t>
        </is>
      </c>
      <c r="F5321" t="n">
        <v>1513.65</v>
      </c>
      <c r="G5321" t="n">
        <v>0</v>
      </c>
    </row>
    <row r="5322">
      <c r="A5322" t="n">
        <v>201711</v>
      </c>
      <c r="B5322" t="n">
        <v>45</v>
      </c>
      <c r="C5322" t="inlineStr">
        <is>
          <t>POS</t>
        </is>
      </c>
      <c r="D5322" t="inlineStr">
        <is>
          <t>Mỹ</t>
        </is>
      </c>
      <c r="E5322" t="inlineStr">
        <is>
          <t>Gia dụng</t>
        </is>
      </c>
      <c r="F5322" t="n">
        <v>859.95</v>
      </c>
      <c r="G5322" t="n">
        <v>0</v>
      </c>
    </row>
    <row r="5323">
      <c r="A5323" t="n">
        <v>201711</v>
      </c>
      <c r="B5323" t="n">
        <v>45</v>
      </c>
      <c r="C5323" t="inlineStr">
        <is>
          <t>POS</t>
        </is>
      </c>
      <c r="D5323" t="inlineStr">
        <is>
          <t>Mỹ</t>
        </is>
      </c>
      <c r="E5323" t="inlineStr">
        <is>
          <t>TV &amp; Video</t>
        </is>
      </c>
      <c r="F5323" t="n">
        <v>4776.6</v>
      </c>
      <c r="G5323" t="n">
        <v>0</v>
      </c>
    </row>
    <row r="5324">
      <c r="A5324" t="n">
        <v>201711</v>
      </c>
      <c r="B5324" t="n">
        <v>47</v>
      </c>
      <c r="C5324" t="inlineStr">
        <is>
          <t>POS</t>
        </is>
      </c>
      <c r="D5324" t="inlineStr">
        <is>
          <t>Mỹ</t>
        </is>
      </c>
      <c r="E5324" t="inlineStr">
        <is>
          <t>Âm thanh</t>
        </is>
      </c>
      <c r="F5324" t="n">
        <v>800.39</v>
      </c>
      <c r="G5324" t="n">
        <v>0</v>
      </c>
    </row>
    <row r="5325">
      <c r="A5325" t="n">
        <v>201711</v>
      </c>
      <c r="B5325" t="n">
        <v>47</v>
      </c>
      <c r="C5325" t="inlineStr">
        <is>
          <t>POS</t>
        </is>
      </c>
      <c r="D5325" t="inlineStr">
        <is>
          <t>Mỹ</t>
        </is>
      </c>
      <c r="E5325" t="inlineStr">
        <is>
          <t>Điện thoại</t>
        </is>
      </c>
      <c r="F5325" t="n">
        <v>1383</v>
      </c>
      <c r="G5325" t="n">
        <v>14.19</v>
      </c>
    </row>
    <row r="5326">
      <c r="A5326" t="n">
        <v>201711</v>
      </c>
      <c r="B5326" t="n">
        <v>47</v>
      </c>
      <c r="C5326" t="inlineStr">
        <is>
          <t>POS</t>
        </is>
      </c>
      <c r="D5326" t="inlineStr">
        <is>
          <t>Mỹ</t>
        </is>
      </c>
      <c r="E5326" t="inlineStr">
        <is>
          <t>Máy tính</t>
        </is>
      </c>
      <c r="F5326" t="n">
        <v>13893.8</v>
      </c>
      <c r="G5326" t="n">
        <v>0</v>
      </c>
    </row>
    <row r="5327">
      <c r="A5327" t="n">
        <v>201711</v>
      </c>
      <c r="B5327" t="n">
        <v>47</v>
      </c>
      <c r="C5327" t="inlineStr">
        <is>
          <t>POS</t>
        </is>
      </c>
      <c r="D5327" t="inlineStr">
        <is>
          <t>Mỹ</t>
        </is>
      </c>
      <c r="E5327" t="inlineStr">
        <is>
          <t>Game &amp; Đồ chơi</t>
        </is>
      </c>
      <c r="F5327" t="n">
        <v>95.2</v>
      </c>
      <c r="G5327" t="n">
        <v>0</v>
      </c>
    </row>
    <row r="5328">
      <c r="A5328" t="n">
        <v>201711</v>
      </c>
      <c r="B5328" t="n">
        <v>47</v>
      </c>
      <c r="C5328" t="inlineStr">
        <is>
          <t>POS</t>
        </is>
      </c>
      <c r="D5328" t="inlineStr">
        <is>
          <t>Mỹ</t>
        </is>
      </c>
      <c r="E5328" t="inlineStr">
        <is>
          <t>Nhạc, phim, sách nói</t>
        </is>
      </c>
      <c r="F5328" t="n">
        <v>252.94</v>
      </c>
      <c r="G5328" t="n">
        <v>0</v>
      </c>
    </row>
    <row r="5329">
      <c r="A5329" t="n">
        <v>201711</v>
      </c>
      <c r="B5329" t="n">
        <v>47</v>
      </c>
      <c r="C5329" t="inlineStr">
        <is>
          <t>POS</t>
        </is>
      </c>
      <c r="D5329" t="inlineStr">
        <is>
          <t>Mỹ</t>
        </is>
      </c>
      <c r="E5329" t="inlineStr">
        <is>
          <t>TV &amp; Video</t>
        </is>
      </c>
      <c r="F5329" t="n">
        <v>897</v>
      </c>
      <c r="G5329" t="n">
        <v>0</v>
      </c>
    </row>
    <row r="5330">
      <c r="A5330" t="n">
        <v>201711</v>
      </c>
      <c r="B5330" t="n">
        <v>48</v>
      </c>
      <c r="C5330" t="inlineStr">
        <is>
          <t>POS</t>
        </is>
      </c>
      <c r="D5330" t="inlineStr">
        <is>
          <t>Mỹ</t>
        </is>
      </c>
      <c r="E5330" t="inlineStr">
        <is>
          <t>Âm thanh</t>
        </is>
      </c>
      <c r="F5330" t="n">
        <v>543.75</v>
      </c>
      <c r="G5330" t="n">
        <v>0</v>
      </c>
    </row>
    <row r="5331">
      <c r="A5331" t="n">
        <v>201711</v>
      </c>
      <c r="B5331" t="n">
        <v>48</v>
      </c>
      <c r="C5331" t="inlineStr">
        <is>
          <t>POS</t>
        </is>
      </c>
      <c r="D5331" t="inlineStr">
        <is>
          <t>Mỹ</t>
        </is>
      </c>
      <c r="E5331" t="inlineStr">
        <is>
          <t>Máy ảnh</t>
        </is>
      </c>
      <c r="F5331" t="n">
        <v>6608.52</v>
      </c>
      <c r="G5331" t="n">
        <v>0</v>
      </c>
    </row>
    <row r="5332">
      <c r="A5332" t="n">
        <v>201711</v>
      </c>
      <c r="B5332" t="n">
        <v>48</v>
      </c>
      <c r="C5332" t="inlineStr">
        <is>
          <t>POS</t>
        </is>
      </c>
      <c r="D5332" t="inlineStr">
        <is>
          <t>Mỹ</t>
        </is>
      </c>
      <c r="E5332" t="inlineStr">
        <is>
          <t>Điện thoại</t>
        </is>
      </c>
      <c r="F5332" t="n">
        <v>288</v>
      </c>
      <c r="G5332" t="n">
        <v>0</v>
      </c>
    </row>
    <row r="5333">
      <c r="A5333" t="n">
        <v>201711</v>
      </c>
      <c r="B5333" t="n">
        <v>48</v>
      </c>
      <c r="C5333" t="inlineStr">
        <is>
          <t>POS</t>
        </is>
      </c>
      <c r="D5333" t="inlineStr">
        <is>
          <t>Mỹ</t>
        </is>
      </c>
      <c r="E5333" t="inlineStr">
        <is>
          <t>Máy tính</t>
        </is>
      </c>
      <c r="F5333" t="n">
        <v>6611</v>
      </c>
      <c r="G5333" t="n">
        <v>0</v>
      </c>
    </row>
    <row r="5334">
      <c r="A5334" t="n">
        <v>201711</v>
      </c>
      <c r="B5334" t="n">
        <v>48</v>
      </c>
      <c r="C5334" t="inlineStr">
        <is>
          <t>POS</t>
        </is>
      </c>
      <c r="D5334" t="inlineStr">
        <is>
          <t>Mỹ</t>
        </is>
      </c>
      <c r="E5334" t="inlineStr">
        <is>
          <t>Game &amp; Đồ chơi</t>
        </is>
      </c>
      <c r="F5334" t="n">
        <v>30.75</v>
      </c>
      <c r="G5334" t="n">
        <v>0</v>
      </c>
    </row>
    <row r="5335">
      <c r="A5335" t="n">
        <v>201711</v>
      </c>
      <c r="B5335" t="n">
        <v>48</v>
      </c>
      <c r="C5335" t="inlineStr">
        <is>
          <t>POS</t>
        </is>
      </c>
      <c r="D5335" t="inlineStr">
        <is>
          <t>Mỹ</t>
        </is>
      </c>
      <c r="E5335" t="inlineStr">
        <is>
          <t>Gia dụng</t>
        </is>
      </c>
      <c r="F5335" t="n">
        <v>6462.96</v>
      </c>
      <c r="G5335" t="n">
        <v>0</v>
      </c>
    </row>
    <row r="5336">
      <c r="A5336" t="n">
        <v>201711</v>
      </c>
      <c r="B5336" t="n">
        <v>48</v>
      </c>
      <c r="C5336" t="inlineStr">
        <is>
          <t>POS</t>
        </is>
      </c>
      <c r="D5336" t="inlineStr">
        <is>
          <t>Mỹ</t>
        </is>
      </c>
      <c r="E5336" t="inlineStr">
        <is>
          <t>Nhạc, phim, sách nói</t>
        </is>
      </c>
      <c r="F5336" t="n">
        <v>1168.92</v>
      </c>
      <c r="G5336" t="n">
        <v>0</v>
      </c>
    </row>
    <row r="5337">
      <c r="A5337" t="n">
        <v>201711</v>
      </c>
      <c r="B5337" t="n">
        <v>48</v>
      </c>
      <c r="C5337" t="inlineStr">
        <is>
          <t>POS</t>
        </is>
      </c>
      <c r="D5337" t="inlineStr">
        <is>
          <t>Mỹ</t>
        </is>
      </c>
      <c r="E5337" t="inlineStr">
        <is>
          <t>TV &amp; Video</t>
        </is>
      </c>
      <c r="F5337" t="n">
        <v>1196</v>
      </c>
      <c r="G5337" t="n">
        <v>0</v>
      </c>
    </row>
    <row r="5338">
      <c r="A5338" t="n">
        <v>201711</v>
      </c>
      <c r="B5338" t="n">
        <v>50</v>
      </c>
      <c r="C5338" t="inlineStr">
        <is>
          <t>POS</t>
        </is>
      </c>
      <c r="D5338" t="inlineStr">
        <is>
          <t>Mỹ</t>
        </is>
      </c>
      <c r="E5338" t="inlineStr">
        <is>
          <t>Âm thanh</t>
        </is>
      </c>
      <c r="F5338" t="n">
        <v>3525.54</v>
      </c>
      <c r="G5338" t="n">
        <v>0</v>
      </c>
    </row>
    <row r="5339">
      <c r="A5339" t="n">
        <v>201711</v>
      </c>
      <c r="B5339" t="n">
        <v>50</v>
      </c>
      <c r="C5339" t="inlineStr">
        <is>
          <t>POS</t>
        </is>
      </c>
      <c r="D5339" t="inlineStr">
        <is>
          <t>Mỹ</t>
        </is>
      </c>
      <c r="E5339" t="inlineStr">
        <is>
          <t>Điện thoại</t>
        </is>
      </c>
      <c r="F5339" t="n">
        <v>1143.25</v>
      </c>
      <c r="G5339" t="n">
        <v>0</v>
      </c>
    </row>
    <row r="5340">
      <c r="A5340" t="n">
        <v>201711</v>
      </c>
      <c r="B5340" t="n">
        <v>50</v>
      </c>
      <c r="C5340" t="inlineStr">
        <is>
          <t>POS</t>
        </is>
      </c>
      <c r="D5340" t="inlineStr">
        <is>
          <t>Mỹ</t>
        </is>
      </c>
      <c r="E5340" t="inlineStr">
        <is>
          <t>Máy tính</t>
        </is>
      </c>
      <c r="F5340" t="n">
        <v>4301.15</v>
      </c>
      <c r="G5340" t="n">
        <v>0</v>
      </c>
    </row>
    <row r="5341">
      <c r="A5341" t="n">
        <v>201711</v>
      </c>
      <c r="B5341" t="n">
        <v>50</v>
      </c>
      <c r="C5341" t="inlineStr">
        <is>
          <t>POS</t>
        </is>
      </c>
      <c r="D5341" t="inlineStr">
        <is>
          <t>Mỹ</t>
        </is>
      </c>
      <c r="E5341" t="inlineStr">
        <is>
          <t>Gia dụng</t>
        </is>
      </c>
      <c r="F5341" t="n">
        <v>9937.959999999999</v>
      </c>
      <c r="G5341" t="n">
        <v>0</v>
      </c>
    </row>
    <row r="5342">
      <c r="A5342" t="n">
        <v>201711</v>
      </c>
      <c r="B5342" t="n">
        <v>50</v>
      </c>
      <c r="C5342" t="inlineStr">
        <is>
          <t>POS</t>
        </is>
      </c>
      <c r="D5342" t="inlineStr">
        <is>
          <t>Mỹ</t>
        </is>
      </c>
      <c r="E5342" t="inlineStr">
        <is>
          <t>Nhạc, phim, sách nói</t>
        </is>
      </c>
      <c r="F5342" t="n">
        <v>531.49</v>
      </c>
      <c r="G5342" t="n">
        <v>0</v>
      </c>
    </row>
    <row r="5343">
      <c r="A5343" t="n">
        <v>201711</v>
      </c>
      <c r="B5343" t="n">
        <v>51</v>
      </c>
      <c r="C5343" t="inlineStr">
        <is>
          <t>POS</t>
        </is>
      </c>
      <c r="D5343" t="inlineStr">
        <is>
          <t>Mỹ</t>
        </is>
      </c>
      <c r="E5343" t="inlineStr">
        <is>
          <t>Âm thanh</t>
        </is>
      </c>
      <c r="F5343" t="n">
        <v>312.15</v>
      </c>
      <c r="G5343" t="n">
        <v>0</v>
      </c>
    </row>
    <row r="5344">
      <c r="A5344" t="n">
        <v>201711</v>
      </c>
      <c r="B5344" t="n">
        <v>51</v>
      </c>
      <c r="C5344" t="inlineStr">
        <is>
          <t>POS</t>
        </is>
      </c>
      <c r="D5344" t="inlineStr">
        <is>
          <t>Mỹ</t>
        </is>
      </c>
      <c r="E5344" t="inlineStr">
        <is>
          <t>Máy ảnh</t>
        </is>
      </c>
      <c r="F5344" t="n">
        <v>1239.98</v>
      </c>
      <c r="G5344" t="n">
        <v>0</v>
      </c>
    </row>
    <row r="5345">
      <c r="A5345" t="n">
        <v>201711</v>
      </c>
      <c r="B5345" t="n">
        <v>51</v>
      </c>
      <c r="C5345" t="inlineStr">
        <is>
          <t>POS</t>
        </is>
      </c>
      <c r="D5345" t="inlineStr">
        <is>
          <t>Mỹ</t>
        </is>
      </c>
      <c r="E5345" t="inlineStr">
        <is>
          <t>Điện thoại</t>
        </is>
      </c>
      <c r="F5345" t="n">
        <v>3455</v>
      </c>
      <c r="G5345" t="n">
        <v>0</v>
      </c>
    </row>
    <row r="5346">
      <c r="A5346" t="n">
        <v>201711</v>
      </c>
      <c r="B5346" t="n">
        <v>51</v>
      </c>
      <c r="C5346" t="inlineStr">
        <is>
          <t>POS</t>
        </is>
      </c>
      <c r="D5346" t="inlineStr">
        <is>
          <t>Mỹ</t>
        </is>
      </c>
      <c r="E5346" t="inlineStr">
        <is>
          <t>Máy tính</t>
        </is>
      </c>
      <c r="F5346" t="n">
        <v>10384.7</v>
      </c>
      <c r="G5346" t="n">
        <v>0</v>
      </c>
    </row>
    <row r="5347">
      <c r="A5347" t="n">
        <v>201711</v>
      </c>
      <c r="B5347" t="n">
        <v>51</v>
      </c>
      <c r="C5347" t="inlineStr">
        <is>
          <t>POS</t>
        </is>
      </c>
      <c r="D5347" t="inlineStr">
        <is>
          <t>Mỹ</t>
        </is>
      </c>
      <c r="E5347" t="inlineStr">
        <is>
          <t>Gia dụng</t>
        </is>
      </c>
      <c r="F5347" t="n">
        <v>2802.94</v>
      </c>
      <c r="G5347" t="n">
        <v>0</v>
      </c>
    </row>
    <row r="5348">
      <c r="A5348" t="n">
        <v>201711</v>
      </c>
      <c r="B5348" t="n">
        <v>51</v>
      </c>
      <c r="C5348" t="inlineStr">
        <is>
          <t>POS</t>
        </is>
      </c>
      <c r="D5348" t="inlineStr">
        <is>
          <t>Mỹ</t>
        </is>
      </c>
      <c r="E5348" t="inlineStr">
        <is>
          <t>Nhạc, phim, sách nói</t>
        </is>
      </c>
      <c r="F5348" t="n">
        <v>1854.41</v>
      </c>
      <c r="G5348" t="n">
        <v>0</v>
      </c>
    </row>
    <row r="5349">
      <c r="A5349" t="n">
        <v>201711</v>
      </c>
      <c r="B5349" t="n">
        <v>51</v>
      </c>
      <c r="C5349" t="inlineStr">
        <is>
          <t>POS</t>
        </is>
      </c>
      <c r="D5349" t="inlineStr">
        <is>
          <t>Mỹ</t>
        </is>
      </c>
      <c r="E5349" t="inlineStr">
        <is>
          <t>TV &amp; Video</t>
        </is>
      </c>
      <c r="F5349" t="n">
        <v>519</v>
      </c>
      <c r="G5349" t="n">
        <v>0</v>
      </c>
    </row>
    <row r="5350">
      <c r="A5350" t="n">
        <v>201711</v>
      </c>
      <c r="B5350" t="n">
        <v>53</v>
      </c>
      <c r="C5350" t="inlineStr">
        <is>
          <t>POS</t>
        </is>
      </c>
      <c r="D5350" t="inlineStr">
        <is>
          <t>Mỹ</t>
        </is>
      </c>
      <c r="E5350" t="inlineStr">
        <is>
          <t>Âm thanh</t>
        </is>
      </c>
      <c r="F5350" t="n">
        <v>1727.13</v>
      </c>
      <c r="G5350" t="n">
        <v>0</v>
      </c>
    </row>
    <row r="5351">
      <c r="A5351" t="n">
        <v>201711</v>
      </c>
      <c r="B5351" t="n">
        <v>53</v>
      </c>
      <c r="C5351" t="inlineStr">
        <is>
          <t>POS</t>
        </is>
      </c>
      <c r="D5351" t="inlineStr">
        <is>
          <t>Mỹ</t>
        </is>
      </c>
      <c r="E5351" t="inlineStr">
        <is>
          <t>Máy ảnh</t>
        </is>
      </c>
      <c r="F5351" t="n">
        <v>3822.99</v>
      </c>
      <c r="G5351" t="n">
        <v>0</v>
      </c>
    </row>
    <row r="5352">
      <c r="A5352" t="n">
        <v>201711</v>
      </c>
      <c r="B5352" t="n">
        <v>53</v>
      </c>
      <c r="C5352" t="inlineStr">
        <is>
          <t>POS</t>
        </is>
      </c>
      <c r="D5352" t="inlineStr">
        <is>
          <t>Mỹ</t>
        </is>
      </c>
      <c r="E5352" t="inlineStr">
        <is>
          <t>Điện thoại</t>
        </is>
      </c>
      <c r="F5352" t="n">
        <v>2252.95</v>
      </c>
      <c r="G5352" t="n">
        <v>0</v>
      </c>
    </row>
    <row r="5353">
      <c r="A5353" t="n">
        <v>201711</v>
      </c>
      <c r="B5353" t="n">
        <v>53</v>
      </c>
      <c r="C5353" t="inlineStr">
        <is>
          <t>POS</t>
        </is>
      </c>
      <c r="D5353" t="inlineStr">
        <is>
          <t>Mỹ</t>
        </is>
      </c>
      <c r="E5353" t="inlineStr">
        <is>
          <t>Máy tính</t>
        </is>
      </c>
      <c r="F5353" t="n">
        <v>7239.61</v>
      </c>
      <c r="G5353" t="n">
        <v>0</v>
      </c>
    </row>
    <row r="5354">
      <c r="A5354" t="n">
        <v>201711</v>
      </c>
      <c r="B5354" t="n">
        <v>53</v>
      </c>
      <c r="C5354" t="inlineStr">
        <is>
          <t>POS</t>
        </is>
      </c>
      <c r="D5354" t="inlineStr">
        <is>
          <t>Mỹ</t>
        </is>
      </c>
      <c r="E5354" t="inlineStr">
        <is>
          <t>Game &amp; Đồ chơi</t>
        </is>
      </c>
      <c r="F5354" t="n">
        <v>49.76</v>
      </c>
      <c r="G5354" t="n">
        <v>0</v>
      </c>
    </row>
    <row r="5355">
      <c r="A5355" t="n">
        <v>201711</v>
      </c>
      <c r="B5355" t="n">
        <v>53</v>
      </c>
      <c r="C5355" t="inlineStr">
        <is>
          <t>POS</t>
        </is>
      </c>
      <c r="D5355" t="inlineStr">
        <is>
          <t>Mỹ</t>
        </is>
      </c>
      <c r="E5355" t="inlineStr">
        <is>
          <t>Gia dụng</t>
        </is>
      </c>
      <c r="F5355" t="n">
        <v>834.97</v>
      </c>
      <c r="G5355" t="n">
        <v>0</v>
      </c>
    </row>
    <row r="5356">
      <c r="A5356" t="n">
        <v>201711</v>
      </c>
      <c r="B5356" t="n">
        <v>53</v>
      </c>
      <c r="C5356" t="inlineStr">
        <is>
          <t>POS</t>
        </is>
      </c>
      <c r="D5356" t="inlineStr">
        <is>
          <t>Mỹ</t>
        </is>
      </c>
      <c r="E5356" t="inlineStr">
        <is>
          <t>Nhạc, phim, sách nói</t>
        </is>
      </c>
      <c r="F5356" t="n">
        <v>3255.89</v>
      </c>
      <c r="G5356" t="n">
        <v>0</v>
      </c>
    </row>
    <row r="5357">
      <c r="A5357" t="n">
        <v>201711</v>
      </c>
      <c r="B5357" t="n">
        <v>54</v>
      </c>
      <c r="C5357" t="inlineStr">
        <is>
          <t>POS</t>
        </is>
      </c>
      <c r="D5357" t="inlineStr">
        <is>
          <t>Mỹ</t>
        </is>
      </c>
      <c r="E5357" t="inlineStr">
        <is>
          <t>Âm thanh</t>
        </is>
      </c>
      <c r="F5357" t="n">
        <v>679.85</v>
      </c>
      <c r="G5357" t="n">
        <v>0</v>
      </c>
    </row>
    <row r="5358">
      <c r="A5358" t="n">
        <v>201711</v>
      </c>
      <c r="B5358" t="n">
        <v>54</v>
      </c>
      <c r="C5358" t="inlineStr">
        <is>
          <t>POS</t>
        </is>
      </c>
      <c r="D5358" t="inlineStr">
        <is>
          <t>Mỹ</t>
        </is>
      </c>
      <c r="E5358" t="inlineStr">
        <is>
          <t>Máy tính</t>
        </is>
      </c>
      <c r="F5358" t="n">
        <v>613.55</v>
      </c>
      <c r="G5358" t="n">
        <v>0</v>
      </c>
    </row>
    <row r="5359">
      <c r="A5359" t="n">
        <v>201711</v>
      </c>
      <c r="B5359" t="n">
        <v>54</v>
      </c>
      <c r="C5359" t="inlineStr">
        <is>
          <t>POS</t>
        </is>
      </c>
      <c r="D5359" t="inlineStr">
        <is>
          <t>Mỹ</t>
        </is>
      </c>
      <c r="E5359" t="inlineStr">
        <is>
          <t>Game &amp; Đồ chơi</t>
        </is>
      </c>
      <c r="F5359" t="n">
        <v>4.98</v>
      </c>
      <c r="G5359" t="n">
        <v>0</v>
      </c>
    </row>
    <row r="5360">
      <c r="A5360" t="n">
        <v>201711</v>
      </c>
      <c r="B5360" t="n">
        <v>54</v>
      </c>
      <c r="C5360" t="inlineStr">
        <is>
          <t>POS</t>
        </is>
      </c>
      <c r="D5360" t="inlineStr">
        <is>
          <t>Mỹ</t>
        </is>
      </c>
      <c r="E5360" t="inlineStr">
        <is>
          <t>Nhạc, phim, sách nói</t>
        </is>
      </c>
      <c r="F5360" t="n">
        <v>35.98</v>
      </c>
      <c r="G5360" t="n">
        <v>0</v>
      </c>
    </row>
    <row r="5361">
      <c r="A5361" t="n">
        <v>201711</v>
      </c>
      <c r="B5361" t="n">
        <v>55</v>
      </c>
      <c r="C5361" t="inlineStr">
        <is>
          <t>POS</t>
        </is>
      </c>
      <c r="D5361" t="inlineStr">
        <is>
          <t>Mỹ</t>
        </is>
      </c>
      <c r="E5361" t="inlineStr">
        <is>
          <t>Điện thoại</t>
        </is>
      </c>
      <c r="F5361" t="n">
        <v>175.24</v>
      </c>
      <c r="G5361" t="n">
        <v>0</v>
      </c>
    </row>
    <row r="5362">
      <c r="A5362" t="n">
        <v>201711</v>
      </c>
      <c r="B5362" t="n">
        <v>55</v>
      </c>
      <c r="C5362" t="inlineStr">
        <is>
          <t>POS</t>
        </is>
      </c>
      <c r="D5362" t="inlineStr">
        <is>
          <t>Mỹ</t>
        </is>
      </c>
      <c r="E5362" t="inlineStr">
        <is>
          <t>Máy tính</t>
        </is>
      </c>
      <c r="F5362" t="n">
        <v>2387.66</v>
      </c>
      <c r="G5362" t="n">
        <v>0</v>
      </c>
    </row>
    <row r="5363">
      <c r="A5363" t="n">
        <v>201711</v>
      </c>
      <c r="B5363" t="n">
        <v>55</v>
      </c>
      <c r="C5363" t="inlineStr">
        <is>
          <t>POS</t>
        </is>
      </c>
      <c r="D5363" t="inlineStr">
        <is>
          <t>Mỹ</t>
        </is>
      </c>
      <c r="E5363" t="inlineStr">
        <is>
          <t>Game &amp; Đồ chơi</t>
        </is>
      </c>
      <c r="F5363" t="n">
        <v>200</v>
      </c>
      <c r="G5363" t="n">
        <v>0</v>
      </c>
    </row>
    <row r="5364">
      <c r="A5364" t="n">
        <v>201711</v>
      </c>
      <c r="B5364" t="n">
        <v>55</v>
      </c>
      <c r="C5364" t="inlineStr">
        <is>
          <t>POS</t>
        </is>
      </c>
      <c r="D5364" t="inlineStr">
        <is>
          <t>Mỹ</t>
        </is>
      </c>
      <c r="E5364" t="inlineStr">
        <is>
          <t>Gia dụng</t>
        </is>
      </c>
      <c r="F5364" t="n">
        <v>129.9</v>
      </c>
      <c r="G5364" t="n">
        <v>129.9</v>
      </c>
    </row>
    <row r="5365">
      <c r="A5365" t="n">
        <v>201711</v>
      </c>
      <c r="B5365" t="n">
        <v>55</v>
      </c>
      <c r="C5365" t="inlineStr">
        <is>
          <t>POS</t>
        </is>
      </c>
      <c r="D5365" t="inlineStr">
        <is>
          <t>Mỹ</t>
        </is>
      </c>
      <c r="E5365" t="inlineStr">
        <is>
          <t>Nhạc, phim, sách nói</t>
        </is>
      </c>
      <c r="F5365" t="n">
        <v>93.93000000000001</v>
      </c>
      <c r="G5365" t="n">
        <v>0</v>
      </c>
    </row>
    <row r="5366">
      <c r="A5366" t="n">
        <v>201711</v>
      </c>
      <c r="B5366" t="n">
        <v>56</v>
      </c>
      <c r="C5366" t="inlineStr">
        <is>
          <t>POS</t>
        </is>
      </c>
      <c r="D5366" t="inlineStr">
        <is>
          <t>Mỹ</t>
        </is>
      </c>
      <c r="E5366" t="inlineStr">
        <is>
          <t>Âm thanh</t>
        </is>
      </c>
      <c r="F5366" t="n">
        <v>1009.65</v>
      </c>
      <c r="G5366" t="n">
        <v>0</v>
      </c>
    </row>
    <row r="5367">
      <c r="A5367" t="n">
        <v>201711</v>
      </c>
      <c r="B5367" t="n">
        <v>56</v>
      </c>
      <c r="C5367" t="inlineStr">
        <is>
          <t>POS</t>
        </is>
      </c>
      <c r="D5367" t="inlineStr">
        <is>
          <t>Mỹ</t>
        </is>
      </c>
      <c r="E5367" t="inlineStr">
        <is>
          <t>Điện thoại</t>
        </is>
      </c>
      <c r="F5367" t="n">
        <v>1433.1</v>
      </c>
      <c r="G5367" t="n">
        <v>0</v>
      </c>
    </row>
    <row r="5368">
      <c r="A5368" t="n">
        <v>201711</v>
      </c>
      <c r="B5368" t="n">
        <v>56</v>
      </c>
      <c r="C5368" t="inlineStr">
        <is>
          <t>POS</t>
        </is>
      </c>
      <c r="D5368" t="inlineStr">
        <is>
          <t>Mỹ</t>
        </is>
      </c>
      <c r="E5368" t="inlineStr">
        <is>
          <t>Máy tính</t>
        </is>
      </c>
      <c r="F5368" t="n">
        <v>3872.1</v>
      </c>
      <c r="G5368" t="n">
        <v>0</v>
      </c>
    </row>
    <row r="5369">
      <c r="A5369" t="n">
        <v>201711</v>
      </c>
      <c r="B5369" t="n">
        <v>56</v>
      </c>
      <c r="C5369" t="inlineStr">
        <is>
          <t>POS</t>
        </is>
      </c>
      <c r="D5369" t="inlineStr">
        <is>
          <t>Mỹ</t>
        </is>
      </c>
      <c r="E5369" t="inlineStr">
        <is>
          <t>Game &amp; Đồ chơi</t>
        </is>
      </c>
      <c r="F5369" t="n">
        <v>99.73</v>
      </c>
      <c r="G5369" t="n">
        <v>0</v>
      </c>
    </row>
    <row r="5370">
      <c r="A5370" t="n">
        <v>201711</v>
      </c>
      <c r="B5370" t="n">
        <v>56</v>
      </c>
      <c r="C5370" t="inlineStr">
        <is>
          <t>POS</t>
        </is>
      </c>
      <c r="D5370" t="inlineStr">
        <is>
          <t>Mỹ</t>
        </is>
      </c>
      <c r="E5370" t="inlineStr">
        <is>
          <t>Gia dụng</t>
        </is>
      </c>
      <c r="F5370" t="n">
        <v>3729.95</v>
      </c>
      <c r="G5370" t="n">
        <v>0</v>
      </c>
    </row>
    <row r="5371">
      <c r="A5371" t="n">
        <v>201711</v>
      </c>
      <c r="B5371" t="n">
        <v>56</v>
      </c>
      <c r="C5371" t="inlineStr">
        <is>
          <t>POS</t>
        </is>
      </c>
      <c r="D5371" t="inlineStr">
        <is>
          <t>Mỹ</t>
        </is>
      </c>
      <c r="E5371" t="inlineStr">
        <is>
          <t>Nhạc, phim, sách nói</t>
        </is>
      </c>
      <c r="F5371" t="n">
        <v>302.39</v>
      </c>
      <c r="G5371" t="n">
        <v>0</v>
      </c>
    </row>
    <row r="5372">
      <c r="A5372" t="n">
        <v>201711</v>
      </c>
      <c r="B5372" t="n">
        <v>57</v>
      </c>
      <c r="C5372" t="inlineStr">
        <is>
          <t>POS</t>
        </is>
      </c>
      <c r="D5372" t="inlineStr">
        <is>
          <t>Mỹ</t>
        </is>
      </c>
      <c r="E5372" t="inlineStr">
        <is>
          <t>Âm thanh</t>
        </is>
      </c>
      <c r="F5372" t="n">
        <v>249.99</v>
      </c>
      <c r="G5372" t="n">
        <v>0</v>
      </c>
    </row>
    <row r="5373">
      <c r="A5373" t="n">
        <v>201711</v>
      </c>
      <c r="B5373" t="n">
        <v>57</v>
      </c>
      <c r="C5373" t="inlineStr">
        <is>
          <t>POS</t>
        </is>
      </c>
      <c r="D5373" t="inlineStr">
        <is>
          <t>Mỹ</t>
        </is>
      </c>
      <c r="E5373" t="inlineStr">
        <is>
          <t>Điện thoại</t>
        </is>
      </c>
      <c r="F5373" t="n">
        <v>2128</v>
      </c>
      <c r="G5373" t="n">
        <v>0</v>
      </c>
    </row>
    <row r="5374">
      <c r="A5374" t="n">
        <v>201711</v>
      </c>
      <c r="B5374" t="n">
        <v>57</v>
      </c>
      <c r="C5374" t="inlineStr">
        <is>
          <t>POS</t>
        </is>
      </c>
      <c r="D5374" t="inlineStr">
        <is>
          <t>Mỹ</t>
        </is>
      </c>
      <c r="E5374" t="inlineStr">
        <is>
          <t>Máy tính</t>
        </is>
      </c>
      <c r="F5374" t="n">
        <v>299.9</v>
      </c>
      <c r="G5374" t="n">
        <v>0</v>
      </c>
    </row>
    <row r="5375">
      <c r="A5375" t="n">
        <v>201711</v>
      </c>
      <c r="B5375" t="n">
        <v>57</v>
      </c>
      <c r="C5375" t="inlineStr">
        <is>
          <t>POS</t>
        </is>
      </c>
      <c r="D5375" t="inlineStr">
        <is>
          <t>Mỹ</t>
        </is>
      </c>
      <c r="E5375" t="inlineStr">
        <is>
          <t>Game &amp; Đồ chơi</t>
        </is>
      </c>
      <c r="F5375" t="n">
        <v>5.5</v>
      </c>
      <c r="G5375" t="n">
        <v>0</v>
      </c>
    </row>
    <row r="5376">
      <c r="A5376" t="n">
        <v>201711</v>
      </c>
      <c r="B5376" t="n">
        <v>57</v>
      </c>
      <c r="C5376" t="inlineStr">
        <is>
          <t>POS</t>
        </is>
      </c>
      <c r="D5376" t="inlineStr">
        <is>
          <t>Mỹ</t>
        </is>
      </c>
      <c r="E5376" t="inlineStr">
        <is>
          <t>Nhạc, phim, sách nói</t>
        </is>
      </c>
      <c r="F5376" t="n">
        <v>1066.14</v>
      </c>
      <c r="G5376" t="n">
        <v>0</v>
      </c>
    </row>
    <row r="5377">
      <c r="A5377" t="n">
        <v>201711</v>
      </c>
      <c r="B5377" t="n">
        <v>57</v>
      </c>
      <c r="C5377" t="inlineStr">
        <is>
          <t>POS</t>
        </is>
      </c>
      <c r="D5377" t="inlineStr">
        <is>
          <t>Mỹ</t>
        </is>
      </c>
      <c r="E5377" t="inlineStr">
        <is>
          <t>TV &amp; Video</t>
        </is>
      </c>
      <c r="F5377" t="n">
        <v>2186.42</v>
      </c>
      <c r="G5377" t="n">
        <v>0</v>
      </c>
    </row>
    <row r="5378">
      <c r="A5378" t="n">
        <v>201711</v>
      </c>
      <c r="B5378" t="n">
        <v>59</v>
      </c>
      <c r="C5378" t="inlineStr">
        <is>
          <t>POS</t>
        </is>
      </c>
      <c r="D5378" t="inlineStr">
        <is>
          <t>Mỹ</t>
        </is>
      </c>
      <c r="E5378" t="inlineStr">
        <is>
          <t>Âm thanh</t>
        </is>
      </c>
      <c r="F5378" t="n">
        <v>1725.48</v>
      </c>
      <c r="G5378" t="n">
        <v>265.2</v>
      </c>
    </row>
    <row r="5379">
      <c r="A5379" t="n">
        <v>201711</v>
      </c>
      <c r="B5379" t="n">
        <v>59</v>
      </c>
      <c r="C5379" t="inlineStr">
        <is>
          <t>POS</t>
        </is>
      </c>
      <c r="D5379" t="inlineStr">
        <is>
          <t>Mỹ</t>
        </is>
      </c>
      <c r="E5379" t="inlineStr">
        <is>
          <t>Điện thoại</t>
        </is>
      </c>
      <c r="F5379" t="n">
        <v>524</v>
      </c>
      <c r="G5379" t="n">
        <v>0</v>
      </c>
    </row>
    <row r="5380">
      <c r="A5380" t="n">
        <v>201711</v>
      </c>
      <c r="B5380" t="n">
        <v>59</v>
      </c>
      <c r="C5380" t="inlineStr">
        <is>
          <t>POS</t>
        </is>
      </c>
      <c r="D5380" t="inlineStr">
        <is>
          <t>Mỹ</t>
        </is>
      </c>
      <c r="E5380" t="inlineStr">
        <is>
          <t>Máy tính</t>
        </is>
      </c>
      <c r="F5380" t="n">
        <v>4073.05</v>
      </c>
      <c r="G5380" t="n">
        <v>0</v>
      </c>
    </row>
    <row r="5381">
      <c r="A5381" t="n">
        <v>201711</v>
      </c>
      <c r="B5381" t="n">
        <v>59</v>
      </c>
      <c r="C5381" t="inlineStr">
        <is>
          <t>POS</t>
        </is>
      </c>
      <c r="D5381" t="inlineStr">
        <is>
          <t>Mỹ</t>
        </is>
      </c>
      <c r="E5381" t="inlineStr">
        <is>
          <t>Gia dụng</t>
        </is>
      </c>
      <c r="F5381" t="n">
        <v>101.99</v>
      </c>
      <c r="G5381" t="n">
        <v>0</v>
      </c>
    </row>
    <row r="5382">
      <c r="A5382" t="n">
        <v>201711</v>
      </c>
      <c r="B5382" t="n">
        <v>59</v>
      </c>
      <c r="C5382" t="inlineStr">
        <is>
          <t>POS</t>
        </is>
      </c>
      <c r="D5382" t="inlineStr">
        <is>
          <t>Mỹ</t>
        </is>
      </c>
      <c r="E5382" t="inlineStr">
        <is>
          <t>Nhạc, phim, sách nói</t>
        </is>
      </c>
      <c r="F5382" t="n">
        <v>1445.27</v>
      </c>
      <c r="G5382" t="n">
        <v>0</v>
      </c>
    </row>
    <row r="5383">
      <c r="A5383" t="n">
        <v>201711</v>
      </c>
      <c r="B5383" t="n">
        <v>59</v>
      </c>
      <c r="C5383" t="inlineStr">
        <is>
          <t>POS</t>
        </is>
      </c>
      <c r="D5383" t="inlineStr">
        <is>
          <t>Mỹ</t>
        </is>
      </c>
      <c r="E5383" t="inlineStr">
        <is>
          <t>TV &amp; Video</t>
        </is>
      </c>
      <c r="F5383" t="n">
        <v>5701.98</v>
      </c>
      <c r="G5383" t="n">
        <v>0</v>
      </c>
    </row>
    <row r="5384">
      <c r="A5384" t="n">
        <v>201711</v>
      </c>
      <c r="B5384" t="n">
        <v>61</v>
      </c>
      <c r="C5384" t="inlineStr">
        <is>
          <t>POS</t>
        </is>
      </c>
      <c r="D5384" t="inlineStr">
        <is>
          <t>Mỹ</t>
        </is>
      </c>
      <c r="E5384" t="inlineStr">
        <is>
          <t>Âm thanh</t>
        </is>
      </c>
      <c r="F5384" t="n">
        <v>2012.99</v>
      </c>
      <c r="G5384" t="n">
        <v>0</v>
      </c>
    </row>
    <row r="5385">
      <c r="A5385" t="n">
        <v>201711</v>
      </c>
      <c r="B5385" t="n">
        <v>61</v>
      </c>
      <c r="C5385" t="inlineStr">
        <is>
          <t>POS</t>
        </is>
      </c>
      <c r="D5385" t="inlineStr">
        <is>
          <t>Mỹ</t>
        </is>
      </c>
      <c r="E5385" t="inlineStr">
        <is>
          <t>Máy ảnh</t>
        </is>
      </c>
      <c r="F5385" t="n">
        <v>564</v>
      </c>
      <c r="G5385" t="n">
        <v>376</v>
      </c>
    </row>
    <row r="5386">
      <c r="A5386" t="n">
        <v>201711</v>
      </c>
      <c r="B5386" t="n">
        <v>61</v>
      </c>
      <c r="C5386" t="inlineStr">
        <is>
          <t>POS</t>
        </is>
      </c>
      <c r="D5386" t="inlineStr">
        <is>
          <t>Mỹ</t>
        </is>
      </c>
      <c r="E5386" t="inlineStr">
        <is>
          <t>Điện thoại</t>
        </is>
      </c>
      <c r="F5386" t="n">
        <v>725.3200000000001</v>
      </c>
      <c r="G5386" t="n">
        <v>0</v>
      </c>
    </row>
    <row r="5387">
      <c r="A5387" t="n">
        <v>201711</v>
      </c>
      <c r="B5387" t="n">
        <v>61</v>
      </c>
      <c r="C5387" t="inlineStr">
        <is>
          <t>POS</t>
        </is>
      </c>
      <c r="D5387" t="inlineStr">
        <is>
          <t>Mỹ</t>
        </is>
      </c>
      <c r="E5387" t="inlineStr">
        <is>
          <t>Máy tính</t>
        </is>
      </c>
      <c r="F5387" t="n">
        <v>4043.9</v>
      </c>
      <c r="G5387" t="n">
        <v>0</v>
      </c>
    </row>
    <row r="5388">
      <c r="A5388" t="n">
        <v>201711</v>
      </c>
      <c r="B5388" t="n">
        <v>61</v>
      </c>
      <c r="C5388" t="inlineStr">
        <is>
          <t>POS</t>
        </is>
      </c>
      <c r="D5388" t="inlineStr">
        <is>
          <t>Mỹ</t>
        </is>
      </c>
      <c r="E5388" t="inlineStr">
        <is>
          <t>Game &amp; Đồ chơi</t>
        </is>
      </c>
      <c r="F5388" t="n">
        <v>70.13</v>
      </c>
      <c r="G5388" t="n">
        <v>0</v>
      </c>
    </row>
    <row r="5389">
      <c r="A5389" t="n">
        <v>201711</v>
      </c>
      <c r="B5389" t="n">
        <v>61</v>
      </c>
      <c r="C5389" t="inlineStr">
        <is>
          <t>POS</t>
        </is>
      </c>
      <c r="D5389" t="inlineStr">
        <is>
          <t>Mỹ</t>
        </is>
      </c>
      <c r="E5389" t="inlineStr">
        <is>
          <t>Gia dụng</t>
        </is>
      </c>
      <c r="F5389" t="n">
        <v>2670.58</v>
      </c>
      <c r="G5389" t="n">
        <v>0</v>
      </c>
    </row>
    <row r="5390">
      <c r="A5390" t="n">
        <v>201711</v>
      </c>
      <c r="B5390" t="n">
        <v>61</v>
      </c>
      <c r="C5390" t="inlineStr">
        <is>
          <t>POS</t>
        </is>
      </c>
      <c r="D5390" t="inlineStr">
        <is>
          <t>Mỹ</t>
        </is>
      </c>
      <c r="E5390" t="inlineStr">
        <is>
          <t>Nhạc, phim, sách nói</t>
        </is>
      </c>
      <c r="F5390" t="n">
        <v>644.77</v>
      </c>
      <c r="G5390" t="n">
        <v>0</v>
      </c>
    </row>
    <row r="5391">
      <c r="A5391" t="n">
        <v>201711</v>
      </c>
      <c r="B5391" t="n">
        <v>63</v>
      </c>
      <c r="C5391" t="inlineStr">
        <is>
          <t>POS</t>
        </is>
      </c>
      <c r="D5391" t="inlineStr">
        <is>
          <t>Mỹ</t>
        </is>
      </c>
      <c r="E5391" t="inlineStr">
        <is>
          <t>Âm thanh</t>
        </is>
      </c>
      <c r="F5391" t="n">
        <v>2414.4</v>
      </c>
      <c r="G5391" t="n">
        <v>40.55</v>
      </c>
    </row>
    <row r="5392">
      <c r="A5392" t="n">
        <v>201711</v>
      </c>
      <c r="B5392" t="n">
        <v>63</v>
      </c>
      <c r="C5392" t="inlineStr">
        <is>
          <t>POS</t>
        </is>
      </c>
      <c r="D5392" t="inlineStr">
        <is>
          <t>Mỹ</t>
        </is>
      </c>
      <c r="E5392" t="inlineStr">
        <is>
          <t>Máy ảnh</t>
        </is>
      </c>
      <c r="F5392" t="n">
        <v>196.9</v>
      </c>
      <c r="G5392" t="n">
        <v>196.9</v>
      </c>
    </row>
    <row r="5393">
      <c r="A5393" t="n">
        <v>201711</v>
      </c>
      <c r="B5393" t="n">
        <v>63</v>
      </c>
      <c r="C5393" t="inlineStr">
        <is>
          <t>POS</t>
        </is>
      </c>
      <c r="D5393" t="inlineStr">
        <is>
          <t>Mỹ</t>
        </is>
      </c>
      <c r="E5393" t="inlineStr">
        <is>
          <t>Điện thoại</t>
        </is>
      </c>
      <c r="F5393" t="n">
        <v>3005.99</v>
      </c>
      <c r="G5393" t="n">
        <v>0</v>
      </c>
    </row>
    <row r="5394">
      <c r="A5394" t="n">
        <v>201711</v>
      </c>
      <c r="B5394" t="n">
        <v>63</v>
      </c>
      <c r="C5394" t="inlineStr">
        <is>
          <t>POS</t>
        </is>
      </c>
      <c r="D5394" t="inlineStr">
        <is>
          <t>Mỹ</t>
        </is>
      </c>
      <c r="E5394" t="inlineStr">
        <is>
          <t>Máy tính</t>
        </is>
      </c>
      <c r="F5394" t="n">
        <v>3072.4</v>
      </c>
      <c r="G5394" t="n">
        <v>0</v>
      </c>
    </row>
    <row r="5395">
      <c r="A5395" t="n">
        <v>201711</v>
      </c>
      <c r="B5395" t="n">
        <v>63</v>
      </c>
      <c r="C5395" t="inlineStr">
        <is>
          <t>POS</t>
        </is>
      </c>
      <c r="D5395" t="inlineStr">
        <is>
          <t>Mỹ</t>
        </is>
      </c>
      <c r="E5395" t="inlineStr">
        <is>
          <t>Game &amp; Đồ chơi</t>
        </is>
      </c>
      <c r="F5395" t="n">
        <v>284.13</v>
      </c>
      <c r="G5395" t="n">
        <v>0</v>
      </c>
    </row>
    <row r="5396">
      <c r="A5396" t="n">
        <v>201711</v>
      </c>
      <c r="B5396" t="n">
        <v>63</v>
      </c>
      <c r="C5396" t="inlineStr">
        <is>
          <t>POS</t>
        </is>
      </c>
      <c r="D5396" t="inlineStr">
        <is>
          <t>Mỹ</t>
        </is>
      </c>
      <c r="E5396" t="inlineStr">
        <is>
          <t>Gia dụng</t>
        </is>
      </c>
      <c r="F5396" t="n">
        <v>4581.92</v>
      </c>
      <c r="G5396" t="n">
        <v>0</v>
      </c>
    </row>
    <row r="5397">
      <c r="A5397" t="n">
        <v>201711</v>
      </c>
      <c r="B5397" t="n">
        <v>63</v>
      </c>
      <c r="C5397" t="inlineStr">
        <is>
          <t>POS</t>
        </is>
      </c>
      <c r="D5397" t="inlineStr">
        <is>
          <t>Mỹ</t>
        </is>
      </c>
      <c r="E5397" t="inlineStr">
        <is>
          <t>TV &amp; Video</t>
        </is>
      </c>
      <c r="F5397" t="n">
        <v>2899.99</v>
      </c>
      <c r="G5397" t="n">
        <v>0</v>
      </c>
    </row>
    <row r="5398">
      <c r="A5398" t="n">
        <v>201711</v>
      </c>
      <c r="B5398" t="n">
        <v>64</v>
      </c>
      <c r="C5398" t="inlineStr">
        <is>
          <t>POS</t>
        </is>
      </c>
      <c r="D5398" t="inlineStr">
        <is>
          <t>Mỹ</t>
        </is>
      </c>
      <c r="E5398" t="inlineStr">
        <is>
          <t>Âm thanh</t>
        </is>
      </c>
      <c r="F5398" t="n">
        <v>3657.9</v>
      </c>
      <c r="G5398" t="n">
        <v>0</v>
      </c>
    </row>
    <row r="5399">
      <c r="A5399" t="n">
        <v>201711</v>
      </c>
      <c r="B5399" t="n">
        <v>64</v>
      </c>
      <c r="C5399" t="inlineStr">
        <is>
          <t>POS</t>
        </is>
      </c>
      <c r="D5399" t="inlineStr">
        <is>
          <t>Mỹ</t>
        </is>
      </c>
      <c r="E5399" t="inlineStr">
        <is>
          <t>Máy ảnh</t>
        </is>
      </c>
      <c r="F5399" t="n">
        <v>1730.97</v>
      </c>
      <c r="G5399" t="n">
        <v>676</v>
      </c>
    </row>
    <row r="5400">
      <c r="A5400" t="n">
        <v>201711</v>
      </c>
      <c r="B5400" t="n">
        <v>64</v>
      </c>
      <c r="C5400" t="inlineStr">
        <is>
          <t>POS</t>
        </is>
      </c>
      <c r="D5400" t="inlineStr">
        <is>
          <t>Mỹ</t>
        </is>
      </c>
      <c r="E5400" t="inlineStr">
        <is>
          <t>Điện thoại</t>
        </is>
      </c>
      <c r="F5400" t="n">
        <v>441.63</v>
      </c>
      <c r="G5400" t="n">
        <v>0</v>
      </c>
    </row>
    <row r="5401">
      <c r="A5401" t="n">
        <v>201711</v>
      </c>
      <c r="B5401" t="n">
        <v>64</v>
      </c>
      <c r="C5401" t="inlineStr">
        <is>
          <t>POS</t>
        </is>
      </c>
      <c r="D5401" t="inlineStr">
        <is>
          <t>Mỹ</t>
        </is>
      </c>
      <c r="E5401" t="inlineStr">
        <is>
          <t>Máy tính</t>
        </is>
      </c>
      <c r="F5401" t="n">
        <v>16684.87</v>
      </c>
      <c r="G5401" t="n">
        <v>0</v>
      </c>
    </row>
    <row r="5402">
      <c r="A5402" t="n">
        <v>201711</v>
      </c>
      <c r="B5402" t="n">
        <v>64</v>
      </c>
      <c r="C5402" t="inlineStr">
        <is>
          <t>POS</t>
        </is>
      </c>
      <c r="D5402" t="inlineStr">
        <is>
          <t>Mỹ</t>
        </is>
      </c>
      <c r="E5402" t="inlineStr">
        <is>
          <t>Game &amp; Đồ chơi</t>
        </is>
      </c>
      <c r="F5402" t="n">
        <v>127.75</v>
      </c>
      <c r="G5402" t="n">
        <v>0</v>
      </c>
    </row>
    <row r="5403">
      <c r="A5403" t="n">
        <v>201711</v>
      </c>
      <c r="B5403" t="n">
        <v>64</v>
      </c>
      <c r="C5403" t="inlineStr">
        <is>
          <t>POS</t>
        </is>
      </c>
      <c r="D5403" t="inlineStr">
        <is>
          <t>Mỹ</t>
        </is>
      </c>
      <c r="E5403" t="inlineStr">
        <is>
          <t>Gia dụng</t>
        </is>
      </c>
      <c r="F5403" t="n">
        <v>999.9</v>
      </c>
      <c r="G5403" t="n">
        <v>0</v>
      </c>
    </row>
    <row r="5404">
      <c r="A5404" t="n">
        <v>201711</v>
      </c>
      <c r="B5404" t="n">
        <v>64</v>
      </c>
      <c r="C5404" t="inlineStr">
        <is>
          <t>POS</t>
        </is>
      </c>
      <c r="D5404" t="inlineStr">
        <is>
          <t>Mỹ</t>
        </is>
      </c>
      <c r="E5404" t="inlineStr">
        <is>
          <t>TV &amp; Video</t>
        </is>
      </c>
      <c r="F5404" t="n">
        <v>2292.42</v>
      </c>
      <c r="G5404" t="n">
        <v>0</v>
      </c>
    </row>
    <row r="5405">
      <c r="A5405" t="n">
        <v>201711</v>
      </c>
      <c r="B5405" t="n">
        <v>65</v>
      </c>
      <c r="C5405" t="inlineStr">
        <is>
          <t>POS</t>
        </is>
      </c>
      <c r="D5405" t="inlineStr">
        <is>
          <t>Mỹ</t>
        </is>
      </c>
      <c r="E5405" t="inlineStr">
        <is>
          <t>Âm thanh</t>
        </is>
      </c>
      <c r="F5405" t="n">
        <v>362</v>
      </c>
      <c r="G5405" t="n">
        <v>0</v>
      </c>
    </row>
    <row r="5406">
      <c r="A5406" t="n">
        <v>201711</v>
      </c>
      <c r="B5406" t="n">
        <v>65</v>
      </c>
      <c r="C5406" t="inlineStr">
        <is>
          <t>POS</t>
        </is>
      </c>
      <c r="D5406" t="inlineStr">
        <is>
          <t>Mỹ</t>
        </is>
      </c>
      <c r="E5406" t="inlineStr">
        <is>
          <t>Máy ảnh</t>
        </is>
      </c>
      <c r="F5406" t="n">
        <v>1600</v>
      </c>
      <c r="G5406" t="n">
        <v>0</v>
      </c>
    </row>
    <row r="5407">
      <c r="A5407" t="n">
        <v>201711</v>
      </c>
      <c r="B5407" t="n">
        <v>65</v>
      </c>
      <c r="C5407" t="inlineStr">
        <is>
          <t>POS</t>
        </is>
      </c>
      <c r="D5407" t="inlineStr">
        <is>
          <t>Mỹ</t>
        </is>
      </c>
      <c r="E5407" t="inlineStr">
        <is>
          <t>Điện thoại</t>
        </is>
      </c>
      <c r="F5407" t="n">
        <v>953.98</v>
      </c>
      <c r="G5407" t="n">
        <v>0</v>
      </c>
    </row>
    <row r="5408">
      <c r="A5408" t="n">
        <v>201711</v>
      </c>
      <c r="B5408" t="n">
        <v>65</v>
      </c>
      <c r="C5408" t="inlineStr">
        <is>
          <t>POS</t>
        </is>
      </c>
      <c r="D5408" t="inlineStr">
        <is>
          <t>Mỹ</t>
        </is>
      </c>
      <c r="E5408" t="inlineStr">
        <is>
          <t>Máy tính</t>
        </is>
      </c>
      <c r="F5408" t="n">
        <v>6073.35</v>
      </c>
      <c r="G5408" t="n">
        <v>89.5</v>
      </c>
    </row>
    <row r="5409">
      <c r="A5409" t="n">
        <v>201711</v>
      </c>
      <c r="B5409" t="n">
        <v>65</v>
      </c>
      <c r="C5409" t="inlineStr">
        <is>
          <t>POS</t>
        </is>
      </c>
      <c r="D5409" t="inlineStr">
        <is>
          <t>Mỹ</t>
        </is>
      </c>
      <c r="E5409" t="inlineStr">
        <is>
          <t>Game &amp; Đồ chơi</t>
        </is>
      </c>
      <c r="F5409" t="n">
        <v>131.34</v>
      </c>
      <c r="G5409" t="n">
        <v>0</v>
      </c>
    </row>
    <row r="5410">
      <c r="A5410" t="n">
        <v>201711</v>
      </c>
      <c r="B5410" t="n">
        <v>65</v>
      </c>
      <c r="C5410" t="inlineStr">
        <is>
          <t>POS</t>
        </is>
      </c>
      <c r="D5410" t="inlineStr">
        <is>
          <t>Mỹ</t>
        </is>
      </c>
      <c r="E5410" t="inlineStr">
        <is>
          <t>Gia dụng</t>
        </is>
      </c>
      <c r="F5410" t="n">
        <v>1493.24</v>
      </c>
      <c r="G5410" t="n">
        <v>0</v>
      </c>
    </row>
    <row r="5411">
      <c r="A5411" t="n">
        <v>201711</v>
      </c>
      <c r="B5411" t="n">
        <v>65</v>
      </c>
      <c r="C5411" t="inlineStr">
        <is>
          <t>POS</t>
        </is>
      </c>
      <c r="D5411" t="inlineStr">
        <is>
          <t>Mỹ</t>
        </is>
      </c>
      <c r="E5411" t="inlineStr">
        <is>
          <t>TV &amp; Video</t>
        </is>
      </c>
      <c r="F5411" t="n">
        <v>3231.02</v>
      </c>
      <c r="G5411" t="n">
        <v>0</v>
      </c>
    </row>
    <row r="5412">
      <c r="A5412" t="n">
        <v>201711</v>
      </c>
      <c r="B5412" t="n">
        <v>66</v>
      </c>
      <c r="C5412" t="inlineStr">
        <is>
          <t>POS</t>
        </is>
      </c>
      <c r="D5412" t="inlineStr">
        <is>
          <t>Mỹ</t>
        </is>
      </c>
      <c r="E5412" t="inlineStr">
        <is>
          <t>Âm thanh</t>
        </is>
      </c>
      <c r="F5412" t="n">
        <v>1792.9</v>
      </c>
      <c r="G5412" t="n">
        <v>0</v>
      </c>
    </row>
    <row r="5413">
      <c r="A5413" t="n">
        <v>201711</v>
      </c>
      <c r="B5413" t="n">
        <v>66</v>
      </c>
      <c r="C5413" t="inlineStr">
        <is>
          <t>POS</t>
        </is>
      </c>
      <c r="D5413" t="inlineStr">
        <is>
          <t>Mỹ</t>
        </is>
      </c>
      <c r="E5413" t="inlineStr">
        <is>
          <t>Máy ảnh</t>
        </is>
      </c>
      <c r="F5413" t="n">
        <v>4440</v>
      </c>
      <c r="G5413" t="n">
        <v>0</v>
      </c>
    </row>
    <row r="5414">
      <c r="A5414" t="n">
        <v>201711</v>
      </c>
      <c r="B5414" t="n">
        <v>66</v>
      </c>
      <c r="C5414" t="inlineStr">
        <is>
          <t>POS</t>
        </is>
      </c>
      <c r="D5414" t="inlineStr">
        <is>
          <t>Mỹ</t>
        </is>
      </c>
      <c r="E5414" t="inlineStr">
        <is>
          <t>Điện thoại</t>
        </is>
      </c>
      <c r="F5414" t="n">
        <v>1567.75</v>
      </c>
      <c r="G5414" t="n">
        <v>0</v>
      </c>
    </row>
    <row r="5415">
      <c r="A5415" t="n">
        <v>201711</v>
      </c>
      <c r="B5415" t="n">
        <v>66</v>
      </c>
      <c r="C5415" t="inlineStr">
        <is>
          <t>POS</t>
        </is>
      </c>
      <c r="D5415" t="inlineStr">
        <is>
          <t>Mỹ</t>
        </is>
      </c>
      <c r="E5415" t="inlineStr">
        <is>
          <t>Máy tính</t>
        </is>
      </c>
      <c r="F5415" t="n">
        <v>1383</v>
      </c>
      <c r="G5415" t="n">
        <v>0</v>
      </c>
    </row>
    <row r="5416">
      <c r="A5416" t="n">
        <v>201711</v>
      </c>
      <c r="B5416" t="n">
        <v>66</v>
      </c>
      <c r="C5416" t="inlineStr">
        <is>
          <t>POS</t>
        </is>
      </c>
      <c r="D5416" t="inlineStr">
        <is>
          <t>Mỹ</t>
        </is>
      </c>
      <c r="E5416" t="inlineStr">
        <is>
          <t>Game &amp; Đồ chơi</t>
        </is>
      </c>
      <c r="F5416" t="n">
        <v>48.93</v>
      </c>
      <c r="G5416" t="n">
        <v>0</v>
      </c>
    </row>
    <row r="5417">
      <c r="A5417" t="n">
        <v>201711</v>
      </c>
      <c r="B5417" t="n">
        <v>66</v>
      </c>
      <c r="C5417" t="inlineStr">
        <is>
          <t>POS</t>
        </is>
      </c>
      <c r="D5417" t="inlineStr">
        <is>
          <t>Mỹ</t>
        </is>
      </c>
      <c r="E5417" t="inlineStr">
        <is>
          <t>Gia dụng</t>
        </is>
      </c>
      <c r="F5417" t="n">
        <v>7991.18</v>
      </c>
      <c r="G5417" t="n">
        <v>339</v>
      </c>
    </row>
    <row r="5418">
      <c r="A5418" t="n">
        <v>201711</v>
      </c>
      <c r="B5418" t="n">
        <v>66</v>
      </c>
      <c r="C5418" t="inlineStr">
        <is>
          <t>POS</t>
        </is>
      </c>
      <c r="D5418" t="inlineStr">
        <is>
          <t>Mỹ</t>
        </is>
      </c>
      <c r="E5418" t="inlineStr">
        <is>
          <t>Nhạc, phim, sách nói</t>
        </is>
      </c>
      <c r="F5418" t="n">
        <v>1501.03</v>
      </c>
      <c r="G5418" t="n">
        <v>0</v>
      </c>
    </row>
    <row r="5419">
      <c r="A5419" t="n">
        <v>201711</v>
      </c>
      <c r="B5419" t="n">
        <v>66</v>
      </c>
      <c r="C5419" t="inlineStr">
        <is>
          <t>POS</t>
        </is>
      </c>
      <c r="D5419" t="inlineStr">
        <is>
          <t>Mỹ</t>
        </is>
      </c>
      <c r="E5419" t="inlineStr">
        <is>
          <t>TV &amp; Video</t>
        </is>
      </c>
      <c r="F5419" t="n">
        <v>3078.9</v>
      </c>
      <c r="G5419" t="n">
        <v>0</v>
      </c>
    </row>
    <row r="5420">
      <c r="A5420" t="n">
        <v>201712</v>
      </c>
      <c r="B5420" t="n">
        <v>0</v>
      </c>
      <c r="C5420" t="inlineStr">
        <is>
          <t>ONLINE</t>
        </is>
      </c>
      <c r="D5420" t="inlineStr">
        <is>
          <t>Online</t>
        </is>
      </c>
      <c r="E5420" t="inlineStr">
        <is>
          <t>Âm thanh</t>
        </is>
      </c>
      <c r="F5420" t="n">
        <v>19086.88</v>
      </c>
      <c r="G5420" t="n">
        <v>0</v>
      </c>
    </row>
    <row r="5421">
      <c r="A5421" t="n">
        <v>201712</v>
      </c>
      <c r="B5421" t="n">
        <v>0</v>
      </c>
      <c r="C5421" t="inlineStr">
        <is>
          <t>ONLINE</t>
        </is>
      </c>
      <c r="D5421" t="inlineStr">
        <is>
          <t>Online</t>
        </is>
      </c>
      <c r="E5421" t="inlineStr">
        <is>
          <t>Máy ảnh</t>
        </is>
      </c>
      <c r="F5421" t="n">
        <v>16305.06</v>
      </c>
      <c r="G5421" t="n">
        <v>0</v>
      </c>
    </row>
    <row r="5422">
      <c r="A5422" t="n">
        <v>201712</v>
      </c>
      <c r="B5422" t="n">
        <v>0</v>
      </c>
      <c r="C5422" t="inlineStr">
        <is>
          <t>ONLINE</t>
        </is>
      </c>
      <c r="D5422" t="inlineStr">
        <is>
          <t>Online</t>
        </is>
      </c>
      <c r="E5422" t="inlineStr">
        <is>
          <t>Điện thoại</t>
        </is>
      </c>
      <c r="F5422" t="n">
        <v>26539.22</v>
      </c>
      <c r="G5422" t="n">
        <v>230.4</v>
      </c>
    </row>
    <row r="5423">
      <c r="A5423" t="n">
        <v>201712</v>
      </c>
      <c r="B5423" t="n">
        <v>0</v>
      </c>
      <c r="C5423" t="inlineStr">
        <is>
          <t>ONLINE</t>
        </is>
      </c>
      <c r="D5423" t="inlineStr">
        <is>
          <t>Online</t>
        </is>
      </c>
      <c r="E5423" t="inlineStr">
        <is>
          <t>Máy tính</t>
        </is>
      </c>
      <c r="F5423" t="n">
        <v>63088.43</v>
      </c>
      <c r="G5423" t="n">
        <v>2457</v>
      </c>
    </row>
    <row r="5424">
      <c r="A5424" t="n">
        <v>201712</v>
      </c>
      <c r="B5424" t="n">
        <v>0</v>
      </c>
      <c r="C5424" t="inlineStr">
        <is>
          <t>ONLINE</t>
        </is>
      </c>
      <c r="D5424" t="inlineStr">
        <is>
          <t>Online</t>
        </is>
      </c>
      <c r="E5424" t="inlineStr">
        <is>
          <t>Game &amp; Đồ chơi</t>
        </is>
      </c>
      <c r="F5424" t="n">
        <v>902.3200000000001</v>
      </c>
      <c r="G5424" t="n">
        <v>0</v>
      </c>
    </row>
    <row r="5425">
      <c r="A5425" t="n">
        <v>201712</v>
      </c>
      <c r="B5425" t="n">
        <v>0</v>
      </c>
      <c r="C5425" t="inlineStr">
        <is>
          <t>ONLINE</t>
        </is>
      </c>
      <c r="D5425" t="inlineStr">
        <is>
          <t>Online</t>
        </is>
      </c>
      <c r="E5425" t="inlineStr">
        <is>
          <t>Gia dụng</t>
        </is>
      </c>
      <c r="F5425" t="n">
        <v>78527.47</v>
      </c>
      <c r="G5425" t="n">
        <v>877.5</v>
      </c>
    </row>
    <row r="5426">
      <c r="A5426" t="n">
        <v>201712</v>
      </c>
      <c r="B5426" t="n">
        <v>0</v>
      </c>
      <c r="C5426" t="inlineStr">
        <is>
          <t>ONLINE</t>
        </is>
      </c>
      <c r="D5426" t="inlineStr">
        <is>
          <t>Online</t>
        </is>
      </c>
      <c r="E5426" t="inlineStr">
        <is>
          <t>Nhạc, phim, sách nói</t>
        </is>
      </c>
      <c r="F5426" t="n">
        <v>12802.78</v>
      </c>
      <c r="G5426" t="n">
        <v>0</v>
      </c>
    </row>
    <row r="5427">
      <c r="A5427" t="n">
        <v>201712</v>
      </c>
      <c r="B5427" t="n">
        <v>0</v>
      </c>
      <c r="C5427" t="inlineStr">
        <is>
          <t>ONLINE</t>
        </is>
      </c>
      <c r="D5427" t="inlineStr">
        <is>
          <t>Online</t>
        </is>
      </c>
      <c r="E5427" t="inlineStr">
        <is>
          <t>TV &amp; Video</t>
        </is>
      </c>
      <c r="F5427" t="n">
        <v>33776.25</v>
      </c>
      <c r="G5427" t="n">
        <v>0</v>
      </c>
    </row>
    <row r="5428">
      <c r="A5428" t="n">
        <v>201712</v>
      </c>
      <c r="B5428" t="n">
        <v>1</v>
      </c>
      <c r="C5428" t="inlineStr">
        <is>
          <t>POS</t>
        </is>
      </c>
      <c r="D5428" t="inlineStr">
        <is>
          <t>Úc</t>
        </is>
      </c>
      <c r="E5428" t="inlineStr">
        <is>
          <t>Âm thanh</t>
        </is>
      </c>
      <c r="F5428" t="n">
        <v>481.28</v>
      </c>
      <c r="G5428" t="n">
        <v>0</v>
      </c>
    </row>
    <row r="5429">
      <c r="A5429" t="n">
        <v>201712</v>
      </c>
      <c r="B5429" t="n">
        <v>1</v>
      </c>
      <c r="C5429" t="inlineStr">
        <is>
          <t>POS</t>
        </is>
      </c>
      <c r="D5429" t="inlineStr">
        <is>
          <t>Úc</t>
        </is>
      </c>
      <c r="E5429" t="inlineStr">
        <is>
          <t>Máy ảnh</t>
        </is>
      </c>
      <c r="F5429" t="n">
        <v>482.4</v>
      </c>
      <c r="G5429" t="n">
        <v>0</v>
      </c>
    </row>
    <row r="5430">
      <c r="A5430" t="n">
        <v>201712</v>
      </c>
      <c r="B5430" t="n">
        <v>1</v>
      </c>
      <c r="C5430" t="inlineStr">
        <is>
          <t>POS</t>
        </is>
      </c>
      <c r="D5430" t="inlineStr">
        <is>
          <t>Úc</t>
        </is>
      </c>
      <c r="E5430" t="inlineStr">
        <is>
          <t>Máy tính</t>
        </is>
      </c>
      <c r="F5430" t="n">
        <v>1869.9</v>
      </c>
      <c r="G5430" t="n">
        <v>0</v>
      </c>
    </row>
    <row r="5431">
      <c r="A5431" t="n">
        <v>201712</v>
      </c>
      <c r="B5431" t="n">
        <v>1</v>
      </c>
      <c r="C5431" t="inlineStr">
        <is>
          <t>POS</t>
        </is>
      </c>
      <c r="D5431" t="inlineStr">
        <is>
          <t>Úc</t>
        </is>
      </c>
      <c r="E5431" t="inlineStr">
        <is>
          <t>Game &amp; Đồ chơi</t>
        </is>
      </c>
      <c r="F5431" t="n">
        <v>6.99</v>
      </c>
      <c r="G5431" t="n">
        <v>0</v>
      </c>
    </row>
    <row r="5432">
      <c r="A5432" t="n">
        <v>201712</v>
      </c>
      <c r="B5432" t="n">
        <v>1</v>
      </c>
      <c r="C5432" t="inlineStr">
        <is>
          <t>POS</t>
        </is>
      </c>
      <c r="D5432" t="inlineStr">
        <is>
          <t>Úc</t>
        </is>
      </c>
      <c r="E5432" t="inlineStr">
        <is>
          <t>Gia dụng</t>
        </is>
      </c>
      <c r="F5432" t="n">
        <v>633.53</v>
      </c>
      <c r="G5432" t="n">
        <v>0</v>
      </c>
    </row>
    <row r="5433">
      <c r="A5433" t="n">
        <v>201712</v>
      </c>
      <c r="B5433" t="n">
        <v>1</v>
      </c>
      <c r="C5433" t="inlineStr">
        <is>
          <t>POS</t>
        </is>
      </c>
      <c r="D5433" t="inlineStr">
        <is>
          <t>Úc</t>
        </is>
      </c>
      <c r="E5433" t="inlineStr">
        <is>
          <t>Nhạc, phim, sách nói</t>
        </is>
      </c>
      <c r="F5433" t="n">
        <v>1454.71</v>
      </c>
      <c r="G5433" t="n">
        <v>0</v>
      </c>
    </row>
    <row r="5434">
      <c r="A5434" t="n">
        <v>201712</v>
      </c>
      <c r="B5434" t="n">
        <v>1</v>
      </c>
      <c r="C5434" t="inlineStr">
        <is>
          <t>POS</t>
        </is>
      </c>
      <c r="D5434" t="inlineStr">
        <is>
          <t>Úc</t>
        </is>
      </c>
      <c r="E5434" t="inlineStr">
        <is>
          <t>TV &amp; Video</t>
        </is>
      </c>
      <c r="F5434" t="n">
        <v>1066.47</v>
      </c>
      <c r="G5434" t="n">
        <v>0</v>
      </c>
    </row>
    <row r="5435">
      <c r="A5435" t="n">
        <v>201712</v>
      </c>
      <c r="B5435" t="n">
        <v>4</v>
      </c>
      <c r="C5435" t="inlineStr">
        <is>
          <t>POS</t>
        </is>
      </c>
      <c r="D5435" t="inlineStr">
        <is>
          <t>Úc</t>
        </is>
      </c>
      <c r="E5435" t="inlineStr">
        <is>
          <t>Điện thoại</t>
        </is>
      </c>
      <c r="F5435" t="n">
        <v>1600</v>
      </c>
      <c r="G5435" t="n">
        <v>0</v>
      </c>
    </row>
    <row r="5436">
      <c r="A5436" t="n">
        <v>201712</v>
      </c>
      <c r="B5436" t="n">
        <v>5</v>
      </c>
      <c r="C5436" t="inlineStr">
        <is>
          <t>POS</t>
        </is>
      </c>
      <c r="D5436" t="inlineStr">
        <is>
          <t>Úc</t>
        </is>
      </c>
      <c r="E5436" t="inlineStr">
        <is>
          <t>Âm thanh</t>
        </is>
      </c>
      <c r="F5436" t="n">
        <v>23.12</v>
      </c>
      <c r="G5436" t="n">
        <v>0</v>
      </c>
    </row>
    <row r="5437">
      <c r="A5437" t="n">
        <v>201712</v>
      </c>
      <c r="B5437" t="n">
        <v>5</v>
      </c>
      <c r="C5437" t="inlineStr">
        <is>
          <t>POS</t>
        </is>
      </c>
      <c r="D5437" t="inlineStr">
        <is>
          <t>Úc</t>
        </is>
      </c>
      <c r="E5437" t="inlineStr">
        <is>
          <t>Máy tính</t>
        </is>
      </c>
      <c r="F5437" t="n">
        <v>1654.2</v>
      </c>
      <c r="G5437" t="n">
        <v>0</v>
      </c>
    </row>
    <row r="5438">
      <c r="A5438" t="n">
        <v>201712</v>
      </c>
      <c r="B5438" t="n">
        <v>5</v>
      </c>
      <c r="C5438" t="inlineStr">
        <is>
          <t>POS</t>
        </is>
      </c>
      <c r="D5438" t="inlineStr">
        <is>
          <t>Úc</t>
        </is>
      </c>
      <c r="E5438" t="inlineStr">
        <is>
          <t>Gia dụng</t>
        </is>
      </c>
      <c r="F5438" t="n">
        <v>7425</v>
      </c>
      <c r="G5438" t="n">
        <v>0</v>
      </c>
    </row>
    <row r="5439">
      <c r="A5439" t="n">
        <v>201712</v>
      </c>
      <c r="B5439" t="n">
        <v>5</v>
      </c>
      <c r="C5439" t="inlineStr">
        <is>
          <t>POS</t>
        </is>
      </c>
      <c r="D5439" t="inlineStr">
        <is>
          <t>Úc</t>
        </is>
      </c>
      <c r="E5439" t="inlineStr">
        <is>
          <t>Nhạc, phim, sách nói</t>
        </is>
      </c>
      <c r="F5439" t="n">
        <v>323.98</v>
      </c>
      <c r="G5439" t="n">
        <v>0</v>
      </c>
    </row>
    <row r="5440">
      <c r="A5440" t="n">
        <v>201712</v>
      </c>
      <c r="B5440" t="n">
        <v>5</v>
      </c>
      <c r="C5440" t="inlineStr">
        <is>
          <t>POS</t>
        </is>
      </c>
      <c r="D5440" t="inlineStr">
        <is>
          <t>Úc</t>
        </is>
      </c>
      <c r="E5440" t="inlineStr">
        <is>
          <t>TV &amp; Video</t>
        </is>
      </c>
      <c r="F5440" t="n">
        <v>696.6</v>
      </c>
      <c r="G5440" t="n">
        <v>0</v>
      </c>
    </row>
    <row r="5441">
      <c r="A5441" t="n">
        <v>201712</v>
      </c>
      <c r="B5441" t="n">
        <v>6</v>
      </c>
      <c r="C5441" t="inlineStr">
        <is>
          <t>POS</t>
        </is>
      </c>
      <c r="D5441" t="inlineStr">
        <is>
          <t>Úc</t>
        </is>
      </c>
      <c r="E5441" t="inlineStr">
        <is>
          <t>Âm thanh</t>
        </is>
      </c>
      <c r="F5441" t="n">
        <v>1745.98</v>
      </c>
      <c r="G5441" t="n">
        <v>0</v>
      </c>
    </row>
    <row r="5442">
      <c r="A5442" t="n">
        <v>201712</v>
      </c>
      <c r="B5442" t="n">
        <v>6</v>
      </c>
      <c r="C5442" t="inlineStr">
        <is>
          <t>POS</t>
        </is>
      </c>
      <c r="D5442" t="inlineStr">
        <is>
          <t>Úc</t>
        </is>
      </c>
      <c r="E5442" t="inlineStr">
        <is>
          <t>Máy ảnh</t>
        </is>
      </c>
      <c r="F5442" t="n">
        <v>638.95</v>
      </c>
      <c r="G5442" t="n">
        <v>0</v>
      </c>
    </row>
    <row r="5443">
      <c r="A5443" t="n">
        <v>201712</v>
      </c>
      <c r="B5443" t="n">
        <v>6</v>
      </c>
      <c r="C5443" t="inlineStr">
        <is>
          <t>POS</t>
        </is>
      </c>
      <c r="D5443" t="inlineStr">
        <is>
          <t>Úc</t>
        </is>
      </c>
      <c r="E5443" t="inlineStr">
        <is>
          <t>Điện thoại</t>
        </is>
      </c>
      <c r="F5443" t="n">
        <v>218.98</v>
      </c>
      <c r="G5443" t="n">
        <v>0</v>
      </c>
    </row>
    <row r="5444">
      <c r="A5444" t="n">
        <v>201712</v>
      </c>
      <c r="B5444" t="n">
        <v>6</v>
      </c>
      <c r="C5444" t="inlineStr">
        <is>
          <t>POS</t>
        </is>
      </c>
      <c r="D5444" t="inlineStr">
        <is>
          <t>Úc</t>
        </is>
      </c>
      <c r="E5444" t="inlineStr">
        <is>
          <t>Máy tính</t>
        </is>
      </c>
      <c r="F5444" t="n">
        <v>1304</v>
      </c>
      <c r="G5444" t="n">
        <v>0</v>
      </c>
    </row>
    <row r="5445">
      <c r="A5445" t="n">
        <v>201712</v>
      </c>
      <c r="B5445" t="n">
        <v>6</v>
      </c>
      <c r="C5445" t="inlineStr">
        <is>
          <t>POS</t>
        </is>
      </c>
      <c r="D5445" t="inlineStr">
        <is>
          <t>Úc</t>
        </is>
      </c>
      <c r="E5445" t="inlineStr">
        <is>
          <t>Game &amp; Đồ chơi</t>
        </is>
      </c>
      <c r="F5445" t="n">
        <v>48.93</v>
      </c>
      <c r="G5445" t="n">
        <v>0</v>
      </c>
    </row>
    <row r="5446">
      <c r="A5446" t="n">
        <v>201712</v>
      </c>
      <c r="B5446" t="n">
        <v>6</v>
      </c>
      <c r="C5446" t="inlineStr">
        <is>
          <t>POS</t>
        </is>
      </c>
      <c r="D5446" t="inlineStr">
        <is>
          <t>Úc</t>
        </is>
      </c>
      <c r="E5446" t="inlineStr">
        <is>
          <t>Gia dụng</t>
        </is>
      </c>
      <c r="F5446" t="n">
        <v>2663.76</v>
      </c>
      <c r="G5446" t="n">
        <v>0</v>
      </c>
    </row>
    <row r="5447">
      <c r="A5447" t="n">
        <v>201712</v>
      </c>
      <c r="B5447" t="n">
        <v>6</v>
      </c>
      <c r="C5447" t="inlineStr">
        <is>
          <t>POS</t>
        </is>
      </c>
      <c r="D5447" t="inlineStr">
        <is>
          <t>Úc</t>
        </is>
      </c>
      <c r="E5447" t="inlineStr">
        <is>
          <t>Nhạc, phim, sách nói</t>
        </is>
      </c>
      <c r="F5447" t="n">
        <v>219</v>
      </c>
      <c r="G5447" t="n">
        <v>0</v>
      </c>
    </row>
    <row r="5448">
      <c r="A5448" t="n">
        <v>201712</v>
      </c>
      <c r="B5448" t="n">
        <v>6</v>
      </c>
      <c r="C5448" t="inlineStr">
        <is>
          <t>POS</t>
        </is>
      </c>
      <c r="D5448" t="inlineStr">
        <is>
          <t>Úc</t>
        </is>
      </c>
      <c r="E5448" t="inlineStr">
        <is>
          <t>TV &amp; Video</t>
        </is>
      </c>
      <c r="F5448" t="n">
        <v>1369.97</v>
      </c>
      <c r="G5448" t="n">
        <v>0</v>
      </c>
    </row>
    <row r="5449">
      <c r="A5449" t="n">
        <v>201712</v>
      </c>
      <c r="B5449" t="n">
        <v>8</v>
      </c>
      <c r="C5449" t="inlineStr">
        <is>
          <t>POS</t>
        </is>
      </c>
      <c r="D5449" t="inlineStr">
        <is>
          <t>Canada</t>
        </is>
      </c>
      <c r="E5449" t="inlineStr">
        <is>
          <t>Âm thanh</t>
        </is>
      </c>
      <c r="F5449" t="n">
        <v>2081.69</v>
      </c>
      <c r="G5449" t="n">
        <v>0</v>
      </c>
    </row>
    <row r="5450">
      <c r="A5450" t="n">
        <v>201712</v>
      </c>
      <c r="B5450" t="n">
        <v>8</v>
      </c>
      <c r="C5450" t="inlineStr">
        <is>
          <t>POS</t>
        </is>
      </c>
      <c r="D5450" t="inlineStr">
        <is>
          <t>Canada</t>
        </is>
      </c>
      <c r="E5450" t="inlineStr">
        <is>
          <t>Máy ảnh</t>
        </is>
      </c>
      <c r="F5450" t="n">
        <v>435.98</v>
      </c>
      <c r="G5450" t="n">
        <v>0</v>
      </c>
    </row>
    <row r="5451">
      <c r="A5451" t="n">
        <v>201712</v>
      </c>
      <c r="B5451" t="n">
        <v>8</v>
      </c>
      <c r="C5451" t="inlineStr">
        <is>
          <t>POS</t>
        </is>
      </c>
      <c r="D5451" t="inlineStr">
        <is>
          <t>Canada</t>
        </is>
      </c>
      <c r="E5451" t="inlineStr">
        <is>
          <t>Điện thoại</t>
        </is>
      </c>
      <c r="F5451" t="n">
        <v>805.27</v>
      </c>
      <c r="G5451" t="n">
        <v>0</v>
      </c>
    </row>
    <row r="5452">
      <c r="A5452" t="n">
        <v>201712</v>
      </c>
      <c r="B5452" t="n">
        <v>8</v>
      </c>
      <c r="C5452" t="inlineStr">
        <is>
          <t>POS</t>
        </is>
      </c>
      <c r="D5452" t="inlineStr">
        <is>
          <t>Canada</t>
        </is>
      </c>
      <c r="E5452" t="inlineStr">
        <is>
          <t>Máy tính</t>
        </is>
      </c>
      <c r="F5452" t="n">
        <v>11875.33</v>
      </c>
      <c r="G5452" t="n">
        <v>0</v>
      </c>
    </row>
    <row r="5453">
      <c r="A5453" t="n">
        <v>201712</v>
      </c>
      <c r="B5453" t="n">
        <v>8</v>
      </c>
      <c r="C5453" t="inlineStr">
        <is>
          <t>POS</t>
        </is>
      </c>
      <c r="D5453" t="inlineStr">
        <is>
          <t>Canada</t>
        </is>
      </c>
      <c r="E5453" t="inlineStr">
        <is>
          <t>Game &amp; Đồ chơi</t>
        </is>
      </c>
      <c r="F5453" t="n">
        <v>324.5</v>
      </c>
      <c r="G5453" t="n">
        <v>0</v>
      </c>
    </row>
    <row r="5454">
      <c r="A5454" t="n">
        <v>201712</v>
      </c>
      <c r="B5454" t="n">
        <v>8</v>
      </c>
      <c r="C5454" t="inlineStr">
        <is>
          <t>POS</t>
        </is>
      </c>
      <c r="D5454" t="inlineStr">
        <is>
          <t>Canada</t>
        </is>
      </c>
      <c r="E5454" t="inlineStr">
        <is>
          <t>Gia dụng</t>
        </is>
      </c>
      <c r="F5454" t="n">
        <v>31163.83</v>
      </c>
      <c r="G5454" t="n">
        <v>0</v>
      </c>
    </row>
    <row r="5455">
      <c r="A5455" t="n">
        <v>201712</v>
      </c>
      <c r="B5455" t="n">
        <v>8</v>
      </c>
      <c r="C5455" t="inlineStr">
        <is>
          <t>POS</t>
        </is>
      </c>
      <c r="D5455" t="inlineStr">
        <is>
          <t>Canada</t>
        </is>
      </c>
      <c r="E5455" t="inlineStr">
        <is>
          <t>Nhạc, phim, sách nói</t>
        </is>
      </c>
      <c r="F5455" t="n">
        <v>3796.09</v>
      </c>
      <c r="G5455" t="n">
        <v>219</v>
      </c>
    </row>
    <row r="5456">
      <c r="A5456" t="n">
        <v>201712</v>
      </c>
      <c r="B5456" t="n">
        <v>8</v>
      </c>
      <c r="C5456" t="inlineStr">
        <is>
          <t>POS</t>
        </is>
      </c>
      <c r="D5456" t="inlineStr">
        <is>
          <t>Canada</t>
        </is>
      </c>
      <c r="E5456" t="inlineStr">
        <is>
          <t>TV &amp; Video</t>
        </is>
      </c>
      <c r="F5456" t="n">
        <v>279.99</v>
      </c>
      <c r="G5456" t="n">
        <v>0</v>
      </c>
    </row>
    <row r="5457">
      <c r="A5457" t="n">
        <v>201712</v>
      </c>
      <c r="B5457" t="n">
        <v>9</v>
      </c>
      <c r="C5457" t="inlineStr">
        <is>
          <t>POS</t>
        </is>
      </c>
      <c r="D5457" t="inlineStr">
        <is>
          <t>Canada</t>
        </is>
      </c>
      <c r="E5457" t="inlineStr">
        <is>
          <t>Âm thanh</t>
        </is>
      </c>
      <c r="F5457" t="n">
        <v>2420.93</v>
      </c>
      <c r="G5457" t="n">
        <v>0</v>
      </c>
    </row>
    <row r="5458">
      <c r="A5458" t="n">
        <v>201712</v>
      </c>
      <c r="B5458" t="n">
        <v>9</v>
      </c>
      <c r="C5458" t="inlineStr">
        <is>
          <t>POS</t>
        </is>
      </c>
      <c r="D5458" t="inlineStr">
        <is>
          <t>Canada</t>
        </is>
      </c>
      <c r="E5458" t="inlineStr">
        <is>
          <t>Máy ảnh</t>
        </is>
      </c>
      <c r="F5458" t="n">
        <v>4101</v>
      </c>
      <c r="G5458" t="n">
        <v>0</v>
      </c>
    </row>
    <row r="5459">
      <c r="A5459" t="n">
        <v>201712</v>
      </c>
      <c r="B5459" t="n">
        <v>9</v>
      </c>
      <c r="C5459" t="inlineStr">
        <is>
          <t>POS</t>
        </is>
      </c>
      <c r="D5459" t="inlineStr">
        <is>
          <t>Canada</t>
        </is>
      </c>
      <c r="E5459" t="inlineStr">
        <is>
          <t>Điện thoại</t>
        </is>
      </c>
      <c r="F5459" t="n">
        <v>3675.96</v>
      </c>
      <c r="G5459" t="n">
        <v>0</v>
      </c>
    </row>
    <row r="5460">
      <c r="A5460" t="n">
        <v>201712</v>
      </c>
      <c r="B5460" t="n">
        <v>9</v>
      </c>
      <c r="C5460" t="inlineStr">
        <is>
          <t>POS</t>
        </is>
      </c>
      <c r="D5460" t="inlineStr">
        <is>
          <t>Canada</t>
        </is>
      </c>
      <c r="E5460" t="inlineStr">
        <is>
          <t>Máy tính</t>
        </is>
      </c>
      <c r="F5460" t="n">
        <v>10512.05</v>
      </c>
      <c r="G5460" t="n">
        <v>0</v>
      </c>
    </row>
    <row r="5461">
      <c r="A5461" t="n">
        <v>201712</v>
      </c>
      <c r="B5461" t="n">
        <v>9</v>
      </c>
      <c r="C5461" t="inlineStr">
        <is>
          <t>POS</t>
        </is>
      </c>
      <c r="D5461" t="inlineStr">
        <is>
          <t>Canada</t>
        </is>
      </c>
      <c r="E5461" t="inlineStr">
        <is>
          <t>Game &amp; Đồ chơi</t>
        </is>
      </c>
      <c r="F5461" t="n">
        <v>205.3</v>
      </c>
      <c r="G5461" t="n">
        <v>0</v>
      </c>
    </row>
    <row r="5462">
      <c r="A5462" t="n">
        <v>201712</v>
      </c>
      <c r="B5462" t="n">
        <v>9</v>
      </c>
      <c r="C5462" t="inlineStr">
        <is>
          <t>POS</t>
        </is>
      </c>
      <c r="D5462" t="inlineStr">
        <is>
          <t>Canada</t>
        </is>
      </c>
      <c r="E5462" t="inlineStr">
        <is>
          <t>Gia dụng</t>
        </is>
      </c>
      <c r="F5462" t="n">
        <v>13059.88</v>
      </c>
      <c r="G5462" t="n">
        <v>0</v>
      </c>
    </row>
    <row r="5463">
      <c r="A5463" t="n">
        <v>201712</v>
      </c>
      <c r="B5463" t="n">
        <v>9</v>
      </c>
      <c r="C5463" t="inlineStr">
        <is>
          <t>POS</t>
        </is>
      </c>
      <c r="D5463" t="inlineStr">
        <is>
          <t>Canada</t>
        </is>
      </c>
      <c r="E5463" t="inlineStr">
        <is>
          <t>Nhạc, phim, sách nói</t>
        </is>
      </c>
      <c r="F5463" t="n">
        <v>3360.59</v>
      </c>
      <c r="G5463" t="n">
        <v>289.99</v>
      </c>
    </row>
    <row r="5464">
      <c r="A5464" t="n">
        <v>201712</v>
      </c>
      <c r="B5464" t="n">
        <v>9</v>
      </c>
      <c r="C5464" t="inlineStr">
        <is>
          <t>POS</t>
        </is>
      </c>
      <c r="D5464" t="inlineStr">
        <is>
          <t>Canada</t>
        </is>
      </c>
      <c r="E5464" t="inlineStr">
        <is>
          <t>TV &amp; Video</t>
        </is>
      </c>
      <c r="F5464" t="n">
        <v>6969.95</v>
      </c>
      <c r="G5464" t="n">
        <v>0</v>
      </c>
    </row>
    <row r="5465">
      <c r="A5465" t="n">
        <v>201712</v>
      </c>
      <c r="B5465" t="n">
        <v>10</v>
      </c>
      <c r="C5465" t="inlineStr">
        <is>
          <t>POS</t>
        </is>
      </c>
      <c r="D5465" t="inlineStr">
        <is>
          <t>Canada</t>
        </is>
      </c>
      <c r="E5465" t="inlineStr">
        <is>
          <t>Âm thanh</t>
        </is>
      </c>
      <c r="F5465" t="n">
        <v>1307.94</v>
      </c>
      <c r="G5465" t="n">
        <v>510</v>
      </c>
    </row>
    <row r="5466">
      <c r="A5466" t="n">
        <v>201712</v>
      </c>
      <c r="B5466" t="n">
        <v>10</v>
      </c>
      <c r="C5466" t="inlineStr">
        <is>
          <t>POS</t>
        </is>
      </c>
      <c r="D5466" t="inlineStr">
        <is>
          <t>Canada</t>
        </is>
      </c>
      <c r="E5466" t="inlineStr">
        <is>
          <t>Máy ảnh</t>
        </is>
      </c>
      <c r="F5466" t="n">
        <v>1121.4</v>
      </c>
      <c r="G5466" t="n">
        <v>0</v>
      </c>
    </row>
    <row r="5467">
      <c r="A5467" t="n">
        <v>201712</v>
      </c>
      <c r="B5467" t="n">
        <v>10</v>
      </c>
      <c r="C5467" t="inlineStr">
        <is>
          <t>POS</t>
        </is>
      </c>
      <c r="D5467" t="inlineStr">
        <is>
          <t>Canada</t>
        </is>
      </c>
      <c r="E5467" t="inlineStr">
        <is>
          <t>Điện thoại</t>
        </is>
      </c>
      <c r="F5467" t="n">
        <v>1767.98</v>
      </c>
      <c r="G5467" t="n">
        <v>0</v>
      </c>
    </row>
    <row r="5468">
      <c r="A5468" t="n">
        <v>201712</v>
      </c>
      <c r="B5468" t="n">
        <v>10</v>
      </c>
      <c r="C5468" t="inlineStr">
        <is>
          <t>POS</t>
        </is>
      </c>
      <c r="D5468" t="inlineStr">
        <is>
          <t>Canada</t>
        </is>
      </c>
      <c r="E5468" t="inlineStr">
        <is>
          <t>Máy tính</t>
        </is>
      </c>
      <c r="F5468" t="n">
        <v>2119.5</v>
      </c>
      <c r="G5468" t="n">
        <v>0</v>
      </c>
    </row>
    <row r="5469">
      <c r="A5469" t="n">
        <v>201712</v>
      </c>
      <c r="B5469" t="n">
        <v>10</v>
      </c>
      <c r="C5469" t="inlineStr">
        <is>
          <t>POS</t>
        </is>
      </c>
      <c r="D5469" t="inlineStr">
        <is>
          <t>Canada</t>
        </is>
      </c>
      <c r="E5469" t="inlineStr">
        <is>
          <t>Game &amp; Đồ chơi</t>
        </is>
      </c>
      <c r="F5469" t="n">
        <v>387.66</v>
      </c>
      <c r="G5469" t="n">
        <v>0</v>
      </c>
    </row>
    <row r="5470">
      <c r="A5470" t="n">
        <v>201712</v>
      </c>
      <c r="B5470" t="n">
        <v>10</v>
      </c>
      <c r="C5470" t="inlineStr">
        <is>
          <t>POS</t>
        </is>
      </c>
      <c r="D5470" t="inlineStr">
        <is>
          <t>Canada</t>
        </is>
      </c>
      <c r="E5470" t="inlineStr">
        <is>
          <t>Gia dụng</t>
        </is>
      </c>
      <c r="F5470" t="n">
        <v>1525.5</v>
      </c>
      <c r="G5470" t="n">
        <v>0</v>
      </c>
    </row>
    <row r="5471">
      <c r="A5471" t="n">
        <v>201712</v>
      </c>
      <c r="B5471" t="n">
        <v>10</v>
      </c>
      <c r="C5471" t="inlineStr">
        <is>
          <t>POS</t>
        </is>
      </c>
      <c r="D5471" t="inlineStr">
        <is>
          <t>Canada</t>
        </is>
      </c>
      <c r="E5471" t="inlineStr">
        <is>
          <t>Nhạc, phim, sách nói</t>
        </is>
      </c>
      <c r="F5471" t="n">
        <v>2143.9</v>
      </c>
      <c r="G5471" t="n">
        <v>0</v>
      </c>
    </row>
    <row r="5472">
      <c r="A5472" t="n">
        <v>201712</v>
      </c>
      <c r="B5472" t="n">
        <v>12</v>
      </c>
      <c r="C5472" t="inlineStr">
        <is>
          <t>POS</t>
        </is>
      </c>
      <c r="D5472" t="inlineStr">
        <is>
          <t>Pháp</t>
        </is>
      </c>
      <c r="E5472" t="inlineStr">
        <is>
          <t>Âm thanh</t>
        </is>
      </c>
      <c r="F5472" t="n">
        <v>999.75</v>
      </c>
      <c r="G5472" t="n">
        <v>0</v>
      </c>
    </row>
    <row r="5473">
      <c r="A5473" t="n">
        <v>201712</v>
      </c>
      <c r="B5473" t="n">
        <v>12</v>
      </c>
      <c r="C5473" t="inlineStr">
        <is>
          <t>POS</t>
        </is>
      </c>
      <c r="D5473" t="inlineStr">
        <is>
          <t>Pháp</t>
        </is>
      </c>
      <c r="E5473" t="inlineStr">
        <is>
          <t>Máy tính</t>
        </is>
      </c>
      <c r="F5473" t="n">
        <v>736</v>
      </c>
      <c r="G5473" t="n">
        <v>0</v>
      </c>
    </row>
    <row r="5474">
      <c r="A5474" t="n">
        <v>201712</v>
      </c>
      <c r="B5474" t="n">
        <v>12</v>
      </c>
      <c r="C5474" t="inlineStr">
        <is>
          <t>POS</t>
        </is>
      </c>
      <c r="D5474" t="inlineStr">
        <is>
          <t>Pháp</t>
        </is>
      </c>
      <c r="E5474" t="inlineStr">
        <is>
          <t>Gia dụng</t>
        </is>
      </c>
      <c r="F5474" t="n">
        <v>806.21</v>
      </c>
      <c r="G5474" t="n">
        <v>0</v>
      </c>
    </row>
    <row r="5475">
      <c r="A5475" t="n">
        <v>201712</v>
      </c>
      <c r="B5475" t="n">
        <v>12</v>
      </c>
      <c r="C5475" t="inlineStr">
        <is>
          <t>POS</t>
        </is>
      </c>
      <c r="D5475" t="inlineStr">
        <is>
          <t>Pháp</t>
        </is>
      </c>
      <c r="E5475" t="inlineStr">
        <is>
          <t>Nhạc, phim, sách nói</t>
        </is>
      </c>
      <c r="F5475" t="n">
        <v>2472.27</v>
      </c>
      <c r="G5475" t="n">
        <v>0</v>
      </c>
    </row>
    <row r="5476">
      <c r="A5476" t="n">
        <v>201712</v>
      </c>
      <c r="B5476" t="n">
        <v>13</v>
      </c>
      <c r="C5476" t="inlineStr">
        <is>
          <t>POS</t>
        </is>
      </c>
      <c r="D5476" t="inlineStr">
        <is>
          <t>Pháp</t>
        </is>
      </c>
      <c r="E5476" t="inlineStr">
        <is>
          <t>Âm thanh</t>
        </is>
      </c>
      <c r="F5476" t="n">
        <v>398.97</v>
      </c>
      <c r="G5476" t="n">
        <v>0</v>
      </c>
    </row>
    <row r="5477">
      <c r="A5477" t="n">
        <v>201712</v>
      </c>
      <c r="B5477" t="n">
        <v>13</v>
      </c>
      <c r="C5477" t="inlineStr">
        <is>
          <t>POS</t>
        </is>
      </c>
      <c r="D5477" t="inlineStr">
        <is>
          <t>Pháp</t>
        </is>
      </c>
      <c r="E5477" t="inlineStr">
        <is>
          <t>Máy tính</t>
        </is>
      </c>
      <c r="F5477" t="n">
        <v>678.8</v>
      </c>
      <c r="G5477" t="n">
        <v>100.3</v>
      </c>
    </row>
    <row r="5478">
      <c r="A5478" t="n">
        <v>201712</v>
      </c>
      <c r="B5478" t="n">
        <v>13</v>
      </c>
      <c r="C5478" t="inlineStr">
        <is>
          <t>POS</t>
        </is>
      </c>
      <c r="D5478" t="inlineStr">
        <is>
          <t>Pháp</t>
        </is>
      </c>
      <c r="E5478" t="inlineStr">
        <is>
          <t>Gia dụng</t>
        </is>
      </c>
      <c r="F5478" t="n">
        <v>1755</v>
      </c>
      <c r="G5478" t="n">
        <v>0</v>
      </c>
    </row>
    <row r="5479">
      <c r="A5479" t="n">
        <v>201712</v>
      </c>
      <c r="B5479" t="n">
        <v>13</v>
      </c>
      <c r="C5479" t="inlineStr">
        <is>
          <t>POS</t>
        </is>
      </c>
      <c r="D5479" t="inlineStr">
        <is>
          <t>Pháp</t>
        </is>
      </c>
      <c r="E5479" t="inlineStr">
        <is>
          <t>Nhạc, phim, sách nói</t>
        </is>
      </c>
      <c r="F5479" t="n">
        <v>667.26</v>
      </c>
      <c r="G5479" t="n">
        <v>0</v>
      </c>
    </row>
    <row r="5480">
      <c r="A5480" t="n">
        <v>201712</v>
      </c>
      <c r="B5480" t="n">
        <v>14</v>
      </c>
      <c r="C5480" t="inlineStr">
        <is>
          <t>POS</t>
        </is>
      </c>
      <c r="D5480" t="inlineStr">
        <is>
          <t>Pháp</t>
        </is>
      </c>
      <c r="E5480" t="inlineStr">
        <is>
          <t>Điện thoại</t>
        </is>
      </c>
      <c r="F5480" t="n">
        <v>118.6</v>
      </c>
      <c r="G5480" t="n">
        <v>0</v>
      </c>
    </row>
    <row r="5481">
      <c r="A5481" t="n">
        <v>201712</v>
      </c>
      <c r="B5481" t="n">
        <v>14</v>
      </c>
      <c r="C5481" t="inlineStr">
        <is>
          <t>POS</t>
        </is>
      </c>
      <c r="D5481" t="inlineStr">
        <is>
          <t>Pháp</t>
        </is>
      </c>
      <c r="E5481" t="inlineStr">
        <is>
          <t>Máy tính</t>
        </is>
      </c>
      <c r="F5481" t="n">
        <v>8721</v>
      </c>
      <c r="G5481" t="n">
        <v>0</v>
      </c>
    </row>
    <row r="5482">
      <c r="A5482" t="n">
        <v>201712</v>
      </c>
      <c r="B5482" t="n">
        <v>14</v>
      </c>
      <c r="C5482" t="inlineStr">
        <is>
          <t>POS</t>
        </is>
      </c>
      <c r="D5482" t="inlineStr">
        <is>
          <t>Pháp</t>
        </is>
      </c>
      <c r="E5482" t="inlineStr">
        <is>
          <t>Game &amp; Đồ chơi</t>
        </is>
      </c>
      <c r="F5482" t="n">
        <v>296.48</v>
      </c>
      <c r="G5482" t="n">
        <v>50.67</v>
      </c>
    </row>
    <row r="5483">
      <c r="A5483" t="n">
        <v>201712</v>
      </c>
      <c r="B5483" t="n">
        <v>15</v>
      </c>
      <c r="C5483" t="inlineStr">
        <is>
          <t>POS</t>
        </is>
      </c>
      <c r="D5483" t="inlineStr">
        <is>
          <t>Pháp</t>
        </is>
      </c>
      <c r="E5483" t="inlineStr">
        <is>
          <t>Máy ảnh</t>
        </is>
      </c>
      <c r="F5483" t="n">
        <v>900</v>
      </c>
      <c r="G5483" t="n">
        <v>0</v>
      </c>
    </row>
    <row r="5484">
      <c r="A5484" t="n">
        <v>201712</v>
      </c>
      <c r="B5484" t="n">
        <v>15</v>
      </c>
      <c r="C5484" t="inlineStr">
        <is>
          <t>POS</t>
        </is>
      </c>
      <c r="D5484" t="inlineStr">
        <is>
          <t>Pháp</t>
        </is>
      </c>
      <c r="E5484" t="inlineStr">
        <is>
          <t>Điện thoại</t>
        </is>
      </c>
      <c r="F5484" t="n">
        <v>1175.9</v>
      </c>
      <c r="G5484" t="n">
        <v>308</v>
      </c>
    </row>
    <row r="5485">
      <c r="A5485" t="n">
        <v>201712</v>
      </c>
      <c r="B5485" t="n">
        <v>15</v>
      </c>
      <c r="C5485" t="inlineStr">
        <is>
          <t>POS</t>
        </is>
      </c>
      <c r="D5485" t="inlineStr">
        <is>
          <t>Pháp</t>
        </is>
      </c>
      <c r="E5485" t="inlineStr">
        <is>
          <t>Máy tính</t>
        </is>
      </c>
      <c r="F5485" t="n">
        <v>1140</v>
      </c>
      <c r="G5485" t="n">
        <v>0</v>
      </c>
    </row>
    <row r="5486">
      <c r="A5486" t="n">
        <v>201712</v>
      </c>
      <c r="B5486" t="n">
        <v>15</v>
      </c>
      <c r="C5486" t="inlineStr">
        <is>
          <t>POS</t>
        </is>
      </c>
      <c r="D5486" t="inlineStr">
        <is>
          <t>Pháp</t>
        </is>
      </c>
      <c r="E5486" t="inlineStr">
        <is>
          <t>Nhạc, phim, sách nói</t>
        </is>
      </c>
      <c r="F5486" t="n">
        <v>665.02</v>
      </c>
      <c r="G5486" t="n">
        <v>0</v>
      </c>
    </row>
    <row r="5487">
      <c r="A5487" t="n">
        <v>201712</v>
      </c>
      <c r="B5487" t="n">
        <v>15</v>
      </c>
      <c r="C5487" t="inlineStr">
        <is>
          <t>POS</t>
        </is>
      </c>
      <c r="D5487" t="inlineStr">
        <is>
          <t>Pháp</t>
        </is>
      </c>
      <c r="E5487" t="inlineStr">
        <is>
          <t>TV &amp; Video</t>
        </is>
      </c>
      <c r="F5487" t="n">
        <v>321.3</v>
      </c>
      <c r="G5487" t="n">
        <v>0</v>
      </c>
    </row>
    <row r="5488">
      <c r="A5488" t="n">
        <v>201712</v>
      </c>
      <c r="B5488" t="n">
        <v>16</v>
      </c>
      <c r="C5488" t="inlineStr">
        <is>
          <t>POS</t>
        </is>
      </c>
      <c r="D5488" t="inlineStr">
        <is>
          <t>Pháp</t>
        </is>
      </c>
      <c r="E5488" t="inlineStr">
        <is>
          <t>Âm thanh</t>
        </is>
      </c>
      <c r="F5488" t="n">
        <v>960.5599999999999</v>
      </c>
      <c r="G5488" t="n">
        <v>0</v>
      </c>
    </row>
    <row r="5489">
      <c r="A5489" t="n">
        <v>201712</v>
      </c>
      <c r="B5489" t="n">
        <v>16</v>
      </c>
      <c r="C5489" t="inlineStr">
        <is>
          <t>POS</t>
        </is>
      </c>
      <c r="D5489" t="inlineStr">
        <is>
          <t>Pháp</t>
        </is>
      </c>
      <c r="E5489" t="inlineStr">
        <is>
          <t>Máy tính</t>
        </is>
      </c>
      <c r="F5489" t="n">
        <v>1838</v>
      </c>
      <c r="G5489" t="n">
        <v>0</v>
      </c>
    </row>
    <row r="5490">
      <c r="A5490" t="n">
        <v>201712</v>
      </c>
      <c r="B5490" t="n">
        <v>16</v>
      </c>
      <c r="C5490" t="inlineStr">
        <is>
          <t>POS</t>
        </is>
      </c>
      <c r="D5490" t="inlineStr">
        <is>
          <t>Pháp</t>
        </is>
      </c>
      <c r="E5490" t="inlineStr">
        <is>
          <t>Game &amp; Đồ chơi</t>
        </is>
      </c>
      <c r="F5490" t="n">
        <v>67.95999999999999</v>
      </c>
      <c r="G5490" t="n">
        <v>0</v>
      </c>
    </row>
    <row r="5491">
      <c r="A5491" t="n">
        <v>201712</v>
      </c>
      <c r="B5491" t="n">
        <v>16</v>
      </c>
      <c r="C5491" t="inlineStr">
        <is>
          <t>POS</t>
        </is>
      </c>
      <c r="D5491" t="inlineStr">
        <is>
          <t>Pháp</t>
        </is>
      </c>
      <c r="E5491" t="inlineStr">
        <is>
          <t>Gia dụng</t>
        </is>
      </c>
      <c r="F5491" t="n">
        <v>3279</v>
      </c>
      <c r="G5491" t="n">
        <v>0</v>
      </c>
    </row>
    <row r="5492">
      <c r="A5492" t="n">
        <v>201712</v>
      </c>
      <c r="B5492" t="n">
        <v>18</v>
      </c>
      <c r="C5492" t="inlineStr">
        <is>
          <t>POS</t>
        </is>
      </c>
      <c r="D5492" t="inlineStr">
        <is>
          <t>Pháp</t>
        </is>
      </c>
      <c r="E5492" t="inlineStr">
        <is>
          <t>Âm thanh</t>
        </is>
      </c>
      <c r="F5492" t="n">
        <v>325.8</v>
      </c>
      <c r="G5492" t="n">
        <v>0</v>
      </c>
    </row>
    <row r="5493">
      <c r="A5493" t="n">
        <v>201712</v>
      </c>
      <c r="B5493" t="n">
        <v>18</v>
      </c>
      <c r="C5493" t="inlineStr">
        <is>
          <t>POS</t>
        </is>
      </c>
      <c r="D5493" t="inlineStr">
        <is>
          <t>Pháp</t>
        </is>
      </c>
      <c r="E5493" t="inlineStr">
        <is>
          <t>Máy ảnh</t>
        </is>
      </c>
      <c r="F5493" t="n">
        <v>4431</v>
      </c>
      <c r="G5493" t="n">
        <v>0</v>
      </c>
    </row>
    <row r="5494">
      <c r="A5494" t="n">
        <v>201712</v>
      </c>
      <c r="B5494" t="n">
        <v>18</v>
      </c>
      <c r="C5494" t="inlineStr">
        <is>
          <t>POS</t>
        </is>
      </c>
      <c r="D5494" t="inlineStr">
        <is>
          <t>Pháp</t>
        </is>
      </c>
      <c r="E5494" t="inlineStr">
        <is>
          <t>Điện thoại</t>
        </is>
      </c>
      <c r="F5494" t="n">
        <v>1581</v>
      </c>
      <c r="G5494" t="n">
        <v>0</v>
      </c>
    </row>
    <row r="5495">
      <c r="A5495" t="n">
        <v>201712</v>
      </c>
      <c r="B5495" t="n">
        <v>18</v>
      </c>
      <c r="C5495" t="inlineStr">
        <is>
          <t>POS</t>
        </is>
      </c>
      <c r="D5495" t="inlineStr">
        <is>
          <t>Pháp</t>
        </is>
      </c>
      <c r="E5495" t="inlineStr">
        <is>
          <t>Máy tính</t>
        </is>
      </c>
      <c r="F5495" t="n">
        <v>2998.77</v>
      </c>
      <c r="G5495" t="n">
        <v>659.85</v>
      </c>
    </row>
    <row r="5496">
      <c r="A5496" t="n">
        <v>201712</v>
      </c>
      <c r="B5496" t="n">
        <v>18</v>
      </c>
      <c r="C5496" t="inlineStr">
        <is>
          <t>POS</t>
        </is>
      </c>
      <c r="D5496" t="inlineStr">
        <is>
          <t>Pháp</t>
        </is>
      </c>
      <c r="E5496" t="inlineStr">
        <is>
          <t>Game &amp; Đồ chơi</t>
        </is>
      </c>
      <c r="F5496" t="n">
        <v>123.54</v>
      </c>
      <c r="G5496" t="n">
        <v>0</v>
      </c>
    </row>
    <row r="5497">
      <c r="A5497" t="n">
        <v>201712</v>
      </c>
      <c r="B5497" t="n">
        <v>18</v>
      </c>
      <c r="C5497" t="inlineStr">
        <is>
          <t>POS</t>
        </is>
      </c>
      <c r="D5497" t="inlineStr">
        <is>
          <t>Pháp</t>
        </is>
      </c>
      <c r="E5497" t="inlineStr">
        <is>
          <t>Gia dụng</t>
        </is>
      </c>
      <c r="F5497" t="n">
        <v>1133.94</v>
      </c>
      <c r="G5497" t="n">
        <v>0</v>
      </c>
    </row>
    <row r="5498">
      <c r="A5498" t="n">
        <v>201712</v>
      </c>
      <c r="B5498" t="n">
        <v>18</v>
      </c>
      <c r="C5498" t="inlineStr">
        <is>
          <t>POS</t>
        </is>
      </c>
      <c r="D5498" t="inlineStr">
        <is>
          <t>Pháp</t>
        </is>
      </c>
      <c r="E5498" t="inlineStr">
        <is>
          <t>Nhạc, phim, sách nói</t>
        </is>
      </c>
      <c r="F5498" t="n">
        <v>1355.05</v>
      </c>
      <c r="G5498" t="n">
        <v>289.99</v>
      </c>
    </row>
    <row r="5499">
      <c r="A5499" t="n">
        <v>201712</v>
      </c>
      <c r="B5499" t="n">
        <v>18</v>
      </c>
      <c r="C5499" t="inlineStr">
        <is>
          <t>POS</t>
        </is>
      </c>
      <c r="D5499" t="inlineStr">
        <is>
          <t>Pháp</t>
        </is>
      </c>
      <c r="E5499" t="inlineStr">
        <is>
          <t>TV &amp; Video</t>
        </is>
      </c>
      <c r="F5499" t="n">
        <v>119</v>
      </c>
      <c r="G5499" t="n">
        <v>0</v>
      </c>
    </row>
    <row r="5500">
      <c r="A5500" t="n">
        <v>201712</v>
      </c>
      <c r="B5500" t="n">
        <v>19</v>
      </c>
      <c r="C5500" t="inlineStr">
        <is>
          <t>POS</t>
        </is>
      </c>
      <c r="D5500" t="inlineStr">
        <is>
          <t>Đức</t>
        </is>
      </c>
      <c r="E5500" t="inlineStr">
        <is>
          <t>Máy ảnh</t>
        </is>
      </c>
      <c r="F5500" t="n">
        <v>1571</v>
      </c>
      <c r="G5500" t="n">
        <v>0</v>
      </c>
    </row>
    <row r="5501">
      <c r="A5501" t="n">
        <v>201712</v>
      </c>
      <c r="B5501" t="n">
        <v>19</v>
      </c>
      <c r="C5501" t="inlineStr">
        <is>
          <t>POS</t>
        </is>
      </c>
      <c r="D5501" t="inlineStr">
        <is>
          <t>Đức</t>
        </is>
      </c>
      <c r="E5501" t="inlineStr">
        <is>
          <t>Điện thoại</t>
        </is>
      </c>
      <c r="F5501" t="n">
        <v>1027.99</v>
      </c>
      <c r="G5501" t="n">
        <v>0</v>
      </c>
    </row>
    <row r="5502">
      <c r="A5502" t="n">
        <v>201712</v>
      </c>
      <c r="B5502" t="n">
        <v>19</v>
      </c>
      <c r="C5502" t="inlineStr">
        <is>
          <t>POS</t>
        </is>
      </c>
      <c r="D5502" t="inlineStr">
        <is>
          <t>Đức</t>
        </is>
      </c>
      <c r="E5502" t="inlineStr">
        <is>
          <t>Máy tính</t>
        </is>
      </c>
      <c r="F5502" t="n">
        <v>2553.87</v>
      </c>
      <c r="G5502" t="n">
        <v>0</v>
      </c>
    </row>
    <row r="5503">
      <c r="A5503" t="n">
        <v>201712</v>
      </c>
      <c r="B5503" t="n">
        <v>19</v>
      </c>
      <c r="C5503" t="inlineStr">
        <is>
          <t>POS</t>
        </is>
      </c>
      <c r="D5503" t="inlineStr">
        <is>
          <t>Đức</t>
        </is>
      </c>
      <c r="E5503" t="inlineStr">
        <is>
          <t>Game &amp; Đồ chơi</t>
        </is>
      </c>
      <c r="F5503" t="n">
        <v>28</v>
      </c>
      <c r="G5503" t="n">
        <v>28</v>
      </c>
    </row>
    <row r="5504">
      <c r="A5504" t="n">
        <v>201712</v>
      </c>
      <c r="B5504" t="n">
        <v>19</v>
      </c>
      <c r="C5504" t="inlineStr">
        <is>
          <t>POS</t>
        </is>
      </c>
      <c r="D5504" t="inlineStr">
        <is>
          <t>Đức</t>
        </is>
      </c>
      <c r="E5504" t="inlineStr">
        <is>
          <t>Gia dụng</t>
        </is>
      </c>
      <c r="F5504" t="n">
        <v>1025.48</v>
      </c>
      <c r="G5504" t="n">
        <v>0</v>
      </c>
    </row>
    <row r="5505">
      <c r="A5505" t="n">
        <v>201712</v>
      </c>
      <c r="B5505" t="n">
        <v>19</v>
      </c>
      <c r="C5505" t="inlineStr">
        <is>
          <t>POS</t>
        </is>
      </c>
      <c r="D5505" t="inlineStr">
        <is>
          <t>Đức</t>
        </is>
      </c>
      <c r="E5505" t="inlineStr">
        <is>
          <t>TV &amp; Video</t>
        </is>
      </c>
      <c r="F5505" t="n">
        <v>8552.91</v>
      </c>
      <c r="G5505" t="n">
        <v>0</v>
      </c>
    </row>
    <row r="5506">
      <c r="A5506" t="n">
        <v>201712</v>
      </c>
      <c r="B5506" t="n">
        <v>20</v>
      </c>
      <c r="C5506" t="inlineStr">
        <is>
          <t>POS</t>
        </is>
      </c>
      <c r="D5506" t="inlineStr">
        <is>
          <t>Đức</t>
        </is>
      </c>
      <c r="E5506" t="inlineStr">
        <is>
          <t>Âm thanh</t>
        </is>
      </c>
      <c r="F5506" t="n">
        <v>749.87</v>
      </c>
      <c r="G5506" t="n">
        <v>0</v>
      </c>
    </row>
    <row r="5507">
      <c r="A5507" t="n">
        <v>201712</v>
      </c>
      <c r="B5507" t="n">
        <v>20</v>
      </c>
      <c r="C5507" t="inlineStr">
        <is>
          <t>POS</t>
        </is>
      </c>
      <c r="D5507" t="inlineStr">
        <is>
          <t>Đức</t>
        </is>
      </c>
      <c r="E5507" t="inlineStr">
        <is>
          <t>Máy ảnh</t>
        </is>
      </c>
      <c r="F5507" t="n">
        <v>231</v>
      </c>
      <c r="G5507" t="n">
        <v>0</v>
      </c>
    </row>
    <row r="5508">
      <c r="A5508" t="n">
        <v>201712</v>
      </c>
      <c r="B5508" t="n">
        <v>20</v>
      </c>
      <c r="C5508" t="inlineStr">
        <is>
          <t>POS</t>
        </is>
      </c>
      <c r="D5508" t="inlineStr">
        <is>
          <t>Đức</t>
        </is>
      </c>
      <c r="E5508" t="inlineStr">
        <is>
          <t>Điện thoại</t>
        </is>
      </c>
      <c r="F5508" t="n">
        <v>180.9</v>
      </c>
      <c r="G5508" t="n">
        <v>0</v>
      </c>
    </row>
    <row r="5509">
      <c r="A5509" t="n">
        <v>201712</v>
      </c>
      <c r="B5509" t="n">
        <v>20</v>
      </c>
      <c r="C5509" t="inlineStr">
        <is>
          <t>POS</t>
        </is>
      </c>
      <c r="D5509" t="inlineStr">
        <is>
          <t>Đức</t>
        </is>
      </c>
      <c r="E5509" t="inlineStr">
        <is>
          <t>Máy tính</t>
        </is>
      </c>
      <c r="F5509" t="n">
        <v>1398</v>
      </c>
      <c r="G5509" t="n">
        <v>0</v>
      </c>
    </row>
    <row r="5510">
      <c r="A5510" t="n">
        <v>201712</v>
      </c>
      <c r="B5510" t="n">
        <v>20</v>
      </c>
      <c r="C5510" t="inlineStr">
        <is>
          <t>POS</t>
        </is>
      </c>
      <c r="D5510" t="inlineStr">
        <is>
          <t>Đức</t>
        </is>
      </c>
      <c r="E5510" t="inlineStr">
        <is>
          <t>Game &amp; Đồ chơi</t>
        </is>
      </c>
      <c r="F5510" t="n">
        <v>13.98</v>
      </c>
      <c r="G5510" t="n">
        <v>0</v>
      </c>
    </row>
    <row r="5511">
      <c r="A5511" t="n">
        <v>201712</v>
      </c>
      <c r="B5511" t="n">
        <v>20</v>
      </c>
      <c r="C5511" t="inlineStr">
        <is>
          <t>POS</t>
        </is>
      </c>
      <c r="D5511" t="inlineStr">
        <is>
          <t>Đức</t>
        </is>
      </c>
      <c r="E5511" t="inlineStr">
        <is>
          <t>Gia dụng</t>
        </is>
      </c>
      <c r="F5511" t="n">
        <v>199.99</v>
      </c>
      <c r="G5511" t="n">
        <v>0</v>
      </c>
    </row>
    <row r="5512">
      <c r="A5512" t="n">
        <v>201712</v>
      </c>
      <c r="B5512" t="n">
        <v>20</v>
      </c>
      <c r="C5512" t="inlineStr">
        <is>
          <t>POS</t>
        </is>
      </c>
      <c r="D5512" t="inlineStr">
        <is>
          <t>Đức</t>
        </is>
      </c>
      <c r="E5512" t="inlineStr">
        <is>
          <t>Nhạc, phim, sách nói</t>
        </is>
      </c>
      <c r="F5512" t="n">
        <v>109.99</v>
      </c>
      <c r="G5512" t="n">
        <v>0</v>
      </c>
    </row>
    <row r="5513">
      <c r="A5513" t="n">
        <v>201712</v>
      </c>
      <c r="B5513" t="n">
        <v>20</v>
      </c>
      <c r="C5513" t="inlineStr">
        <is>
          <t>POS</t>
        </is>
      </c>
      <c r="D5513" t="inlineStr">
        <is>
          <t>Đức</t>
        </is>
      </c>
      <c r="E5513" t="inlineStr">
        <is>
          <t>TV &amp; Video</t>
        </is>
      </c>
      <c r="F5513" t="n">
        <v>119</v>
      </c>
      <c r="G5513" t="n">
        <v>0</v>
      </c>
    </row>
    <row r="5514">
      <c r="A5514" t="n">
        <v>201712</v>
      </c>
      <c r="B5514" t="n">
        <v>22</v>
      </c>
      <c r="C5514" t="inlineStr">
        <is>
          <t>POS</t>
        </is>
      </c>
      <c r="D5514" t="inlineStr">
        <is>
          <t>Đức</t>
        </is>
      </c>
      <c r="E5514" t="inlineStr">
        <is>
          <t>Âm thanh</t>
        </is>
      </c>
      <c r="F5514" t="n">
        <v>1138.41</v>
      </c>
      <c r="G5514" t="n">
        <v>0</v>
      </c>
    </row>
    <row r="5515">
      <c r="A5515" t="n">
        <v>201712</v>
      </c>
      <c r="B5515" t="n">
        <v>22</v>
      </c>
      <c r="C5515" t="inlineStr">
        <is>
          <t>POS</t>
        </is>
      </c>
      <c r="D5515" t="inlineStr">
        <is>
          <t>Đức</t>
        </is>
      </c>
      <c r="E5515" t="inlineStr">
        <is>
          <t>Điện thoại</t>
        </is>
      </c>
      <c r="F5515" t="n">
        <v>3744.78</v>
      </c>
      <c r="G5515" t="n">
        <v>0</v>
      </c>
    </row>
    <row r="5516">
      <c r="A5516" t="n">
        <v>201712</v>
      </c>
      <c r="B5516" t="n">
        <v>22</v>
      </c>
      <c r="C5516" t="inlineStr">
        <is>
          <t>POS</t>
        </is>
      </c>
      <c r="D5516" t="inlineStr">
        <is>
          <t>Đức</t>
        </is>
      </c>
      <c r="E5516" t="inlineStr">
        <is>
          <t>Máy tính</t>
        </is>
      </c>
      <c r="F5516" t="n">
        <v>5514</v>
      </c>
      <c r="G5516" t="n">
        <v>499.9</v>
      </c>
    </row>
    <row r="5517">
      <c r="A5517" t="n">
        <v>201712</v>
      </c>
      <c r="B5517" t="n">
        <v>22</v>
      </c>
      <c r="C5517" t="inlineStr">
        <is>
          <t>POS</t>
        </is>
      </c>
      <c r="D5517" t="inlineStr">
        <is>
          <t>Đức</t>
        </is>
      </c>
      <c r="E5517" t="inlineStr">
        <is>
          <t>Game &amp; Đồ chơi</t>
        </is>
      </c>
      <c r="F5517" t="n">
        <v>151.62</v>
      </c>
      <c r="G5517" t="n">
        <v>0</v>
      </c>
    </row>
    <row r="5518">
      <c r="A5518" t="n">
        <v>201712</v>
      </c>
      <c r="B5518" t="n">
        <v>22</v>
      </c>
      <c r="C5518" t="inlineStr">
        <is>
          <t>POS</t>
        </is>
      </c>
      <c r="D5518" t="inlineStr">
        <is>
          <t>Đức</t>
        </is>
      </c>
      <c r="E5518" t="inlineStr">
        <is>
          <t>Gia dụng</t>
        </is>
      </c>
      <c r="F5518" t="n">
        <v>8020.99</v>
      </c>
      <c r="G5518" t="n">
        <v>0</v>
      </c>
    </row>
    <row r="5519">
      <c r="A5519" t="n">
        <v>201712</v>
      </c>
      <c r="B5519" t="n">
        <v>22</v>
      </c>
      <c r="C5519" t="inlineStr">
        <is>
          <t>POS</t>
        </is>
      </c>
      <c r="D5519" t="inlineStr">
        <is>
          <t>Đức</t>
        </is>
      </c>
      <c r="E5519" t="inlineStr">
        <is>
          <t>Nhạc, phim, sách nói</t>
        </is>
      </c>
      <c r="F5519" t="n">
        <v>119.98</v>
      </c>
      <c r="G5519" t="n">
        <v>0</v>
      </c>
    </row>
    <row r="5520">
      <c r="A5520" t="n">
        <v>201712</v>
      </c>
      <c r="B5520" t="n">
        <v>23</v>
      </c>
      <c r="C5520" t="inlineStr">
        <is>
          <t>POS</t>
        </is>
      </c>
      <c r="D5520" t="inlineStr">
        <is>
          <t>Đức</t>
        </is>
      </c>
      <c r="E5520" t="inlineStr">
        <is>
          <t>Âm thanh</t>
        </is>
      </c>
      <c r="F5520" t="n">
        <v>120</v>
      </c>
      <c r="G5520" t="n">
        <v>0</v>
      </c>
    </row>
    <row r="5521">
      <c r="A5521" t="n">
        <v>201712</v>
      </c>
      <c r="B5521" t="n">
        <v>23</v>
      </c>
      <c r="C5521" t="inlineStr">
        <is>
          <t>POS</t>
        </is>
      </c>
      <c r="D5521" t="inlineStr">
        <is>
          <t>Đức</t>
        </is>
      </c>
      <c r="E5521" t="inlineStr">
        <is>
          <t>Máy ảnh</t>
        </is>
      </c>
      <c r="F5521" t="n">
        <v>13.9</v>
      </c>
      <c r="G5521" t="n">
        <v>0</v>
      </c>
    </row>
    <row r="5522">
      <c r="A5522" t="n">
        <v>201712</v>
      </c>
      <c r="B5522" t="n">
        <v>23</v>
      </c>
      <c r="C5522" t="inlineStr">
        <is>
          <t>POS</t>
        </is>
      </c>
      <c r="D5522" t="inlineStr">
        <is>
          <t>Đức</t>
        </is>
      </c>
      <c r="E5522" t="inlineStr">
        <is>
          <t>Máy tính</t>
        </is>
      </c>
      <c r="F5522" t="n">
        <v>6855.6</v>
      </c>
      <c r="G5522" t="n">
        <v>0</v>
      </c>
    </row>
    <row r="5523">
      <c r="A5523" t="n">
        <v>201712</v>
      </c>
      <c r="B5523" t="n">
        <v>23</v>
      </c>
      <c r="C5523" t="inlineStr">
        <is>
          <t>POS</t>
        </is>
      </c>
      <c r="D5523" t="inlineStr">
        <is>
          <t>Đức</t>
        </is>
      </c>
      <c r="E5523" t="inlineStr">
        <is>
          <t>Gia dụng</t>
        </is>
      </c>
      <c r="F5523" t="n">
        <v>379.91</v>
      </c>
      <c r="G5523" t="n">
        <v>0</v>
      </c>
    </row>
    <row r="5524">
      <c r="A5524" t="n">
        <v>201712</v>
      </c>
      <c r="B5524" t="n">
        <v>23</v>
      </c>
      <c r="C5524" t="inlineStr">
        <is>
          <t>POS</t>
        </is>
      </c>
      <c r="D5524" t="inlineStr">
        <is>
          <t>Đức</t>
        </is>
      </c>
      <c r="E5524" t="inlineStr">
        <is>
          <t>Nhạc, phim, sách nói</t>
        </is>
      </c>
      <c r="F5524" t="n">
        <v>1095</v>
      </c>
      <c r="G5524" t="n">
        <v>0</v>
      </c>
    </row>
    <row r="5525">
      <c r="A5525" t="n">
        <v>201712</v>
      </c>
      <c r="B5525" t="n">
        <v>24</v>
      </c>
      <c r="C5525" t="inlineStr">
        <is>
          <t>POS</t>
        </is>
      </c>
      <c r="D5525" t="inlineStr">
        <is>
          <t>Đức</t>
        </is>
      </c>
      <c r="E5525" t="inlineStr">
        <is>
          <t>Âm thanh</t>
        </is>
      </c>
      <c r="F5525" t="n">
        <v>4452.97</v>
      </c>
      <c r="G5525" t="n">
        <v>0</v>
      </c>
    </row>
    <row r="5526">
      <c r="A5526" t="n">
        <v>201712</v>
      </c>
      <c r="B5526" t="n">
        <v>24</v>
      </c>
      <c r="C5526" t="inlineStr">
        <is>
          <t>POS</t>
        </is>
      </c>
      <c r="D5526" t="inlineStr">
        <is>
          <t>Đức</t>
        </is>
      </c>
      <c r="E5526" t="inlineStr">
        <is>
          <t>Máy ảnh</t>
        </is>
      </c>
      <c r="F5526" t="n">
        <v>1440</v>
      </c>
      <c r="G5526" t="n">
        <v>0</v>
      </c>
    </row>
    <row r="5527">
      <c r="A5527" t="n">
        <v>201712</v>
      </c>
      <c r="B5527" t="n">
        <v>24</v>
      </c>
      <c r="C5527" t="inlineStr">
        <is>
          <t>POS</t>
        </is>
      </c>
      <c r="D5527" t="inlineStr">
        <is>
          <t>Đức</t>
        </is>
      </c>
      <c r="E5527" t="inlineStr">
        <is>
          <t>Điện thoại</t>
        </is>
      </c>
      <c r="F5527" t="n">
        <v>21.7</v>
      </c>
      <c r="G5527" t="n">
        <v>0</v>
      </c>
    </row>
    <row r="5528">
      <c r="A5528" t="n">
        <v>201712</v>
      </c>
      <c r="B5528" t="n">
        <v>24</v>
      </c>
      <c r="C5528" t="inlineStr">
        <is>
          <t>POS</t>
        </is>
      </c>
      <c r="D5528" t="inlineStr">
        <is>
          <t>Đức</t>
        </is>
      </c>
      <c r="E5528" t="inlineStr">
        <is>
          <t>Máy tính</t>
        </is>
      </c>
      <c r="F5528" t="n">
        <v>8262.85</v>
      </c>
      <c r="G5528" t="n">
        <v>0</v>
      </c>
    </row>
    <row r="5529">
      <c r="A5529" t="n">
        <v>201712</v>
      </c>
      <c r="B5529" t="n">
        <v>24</v>
      </c>
      <c r="C5529" t="inlineStr">
        <is>
          <t>POS</t>
        </is>
      </c>
      <c r="D5529" t="inlineStr">
        <is>
          <t>Đức</t>
        </is>
      </c>
      <c r="E5529" t="inlineStr">
        <is>
          <t>Game &amp; Đồ chơi</t>
        </is>
      </c>
      <c r="F5529" t="n">
        <v>26.64</v>
      </c>
      <c r="G5529" t="n">
        <v>0</v>
      </c>
    </row>
    <row r="5530">
      <c r="A5530" t="n">
        <v>201712</v>
      </c>
      <c r="B5530" t="n">
        <v>24</v>
      </c>
      <c r="C5530" t="inlineStr">
        <is>
          <t>POS</t>
        </is>
      </c>
      <c r="D5530" t="inlineStr">
        <is>
          <t>Đức</t>
        </is>
      </c>
      <c r="E5530" t="inlineStr">
        <is>
          <t>Gia dụng</t>
        </is>
      </c>
      <c r="F5530" t="n">
        <v>4410.86</v>
      </c>
      <c r="G5530" t="n">
        <v>0</v>
      </c>
    </row>
    <row r="5531">
      <c r="A5531" t="n">
        <v>201712</v>
      </c>
      <c r="B5531" t="n">
        <v>24</v>
      </c>
      <c r="C5531" t="inlineStr">
        <is>
          <t>POS</t>
        </is>
      </c>
      <c r="D5531" t="inlineStr">
        <is>
          <t>Đức</t>
        </is>
      </c>
      <c r="E5531" t="inlineStr">
        <is>
          <t>Nhạc, phim, sách nói</t>
        </is>
      </c>
      <c r="F5531" t="n">
        <v>366.83</v>
      </c>
      <c r="G5531" t="n">
        <v>0</v>
      </c>
    </row>
    <row r="5532">
      <c r="A5532" t="n">
        <v>201712</v>
      </c>
      <c r="B5532" t="n">
        <v>27</v>
      </c>
      <c r="C5532" t="inlineStr">
        <is>
          <t>POS</t>
        </is>
      </c>
      <c r="D5532" t="inlineStr">
        <is>
          <t>Đức</t>
        </is>
      </c>
      <c r="E5532" t="inlineStr">
        <is>
          <t>Âm thanh</t>
        </is>
      </c>
      <c r="F5532" t="n">
        <v>2663.65</v>
      </c>
      <c r="G5532" t="n">
        <v>0</v>
      </c>
    </row>
    <row r="5533">
      <c r="A5533" t="n">
        <v>201712</v>
      </c>
      <c r="B5533" t="n">
        <v>27</v>
      </c>
      <c r="C5533" t="inlineStr">
        <is>
          <t>POS</t>
        </is>
      </c>
      <c r="D5533" t="inlineStr">
        <is>
          <t>Đức</t>
        </is>
      </c>
      <c r="E5533" t="inlineStr">
        <is>
          <t>Máy ảnh</t>
        </is>
      </c>
      <c r="F5533" t="n">
        <v>2450</v>
      </c>
      <c r="G5533" t="n">
        <v>0</v>
      </c>
    </row>
    <row r="5534">
      <c r="A5534" t="n">
        <v>201712</v>
      </c>
      <c r="B5534" t="n">
        <v>27</v>
      </c>
      <c r="C5534" t="inlineStr">
        <is>
          <t>POS</t>
        </is>
      </c>
      <c r="D5534" t="inlineStr">
        <is>
          <t>Đức</t>
        </is>
      </c>
      <c r="E5534" t="inlineStr">
        <is>
          <t>Điện thoại</t>
        </is>
      </c>
      <c r="F5534" t="n">
        <v>1555</v>
      </c>
      <c r="G5534" t="n">
        <v>0</v>
      </c>
    </row>
    <row r="5535">
      <c r="A5535" t="n">
        <v>201712</v>
      </c>
      <c r="B5535" t="n">
        <v>27</v>
      </c>
      <c r="C5535" t="inlineStr">
        <is>
          <t>POS</t>
        </is>
      </c>
      <c r="D5535" t="inlineStr">
        <is>
          <t>Đức</t>
        </is>
      </c>
      <c r="E5535" t="inlineStr">
        <is>
          <t>Máy tính</t>
        </is>
      </c>
      <c r="F5535" t="n">
        <v>12830.59</v>
      </c>
      <c r="G5535" t="n">
        <v>0</v>
      </c>
    </row>
    <row r="5536">
      <c r="A5536" t="n">
        <v>201712</v>
      </c>
      <c r="B5536" t="n">
        <v>27</v>
      </c>
      <c r="C5536" t="inlineStr">
        <is>
          <t>POS</t>
        </is>
      </c>
      <c r="D5536" t="inlineStr">
        <is>
          <t>Đức</t>
        </is>
      </c>
      <c r="E5536" t="inlineStr">
        <is>
          <t>Game &amp; Đồ chơi</t>
        </is>
      </c>
      <c r="F5536" t="n">
        <v>342.75</v>
      </c>
      <c r="G5536" t="n">
        <v>0</v>
      </c>
    </row>
    <row r="5537">
      <c r="A5537" t="n">
        <v>201712</v>
      </c>
      <c r="B5537" t="n">
        <v>27</v>
      </c>
      <c r="C5537" t="inlineStr">
        <is>
          <t>POS</t>
        </is>
      </c>
      <c r="D5537" t="inlineStr">
        <is>
          <t>Đức</t>
        </is>
      </c>
      <c r="E5537" t="inlineStr">
        <is>
          <t>Gia dụng</t>
        </is>
      </c>
      <c r="F5537" t="n">
        <v>25146.58</v>
      </c>
      <c r="G5537" t="n">
        <v>0</v>
      </c>
    </row>
    <row r="5538">
      <c r="A5538" t="n">
        <v>201712</v>
      </c>
      <c r="B5538" t="n">
        <v>27</v>
      </c>
      <c r="C5538" t="inlineStr">
        <is>
          <t>POS</t>
        </is>
      </c>
      <c r="D5538" t="inlineStr">
        <is>
          <t>Đức</t>
        </is>
      </c>
      <c r="E5538" t="inlineStr">
        <is>
          <t>Nhạc, phim, sách nói</t>
        </is>
      </c>
      <c r="F5538" t="n">
        <v>122.93</v>
      </c>
      <c r="G5538" t="n">
        <v>0</v>
      </c>
    </row>
    <row r="5539">
      <c r="A5539" t="n">
        <v>201712</v>
      </c>
      <c r="B5539" t="n">
        <v>27</v>
      </c>
      <c r="C5539" t="inlineStr">
        <is>
          <t>POS</t>
        </is>
      </c>
      <c r="D5539" t="inlineStr">
        <is>
          <t>Đức</t>
        </is>
      </c>
      <c r="E5539" t="inlineStr">
        <is>
          <t>TV &amp; Video</t>
        </is>
      </c>
      <c r="F5539" t="n">
        <v>399</v>
      </c>
      <c r="G5539" t="n">
        <v>0</v>
      </c>
    </row>
    <row r="5540">
      <c r="A5540" t="n">
        <v>201712</v>
      </c>
      <c r="B5540" t="n">
        <v>29</v>
      </c>
      <c r="C5540" t="inlineStr">
        <is>
          <t>POS</t>
        </is>
      </c>
      <c r="D5540" t="inlineStr">
        <is>
          <t>Ý</t>
        </is>
      </c>
      <c r="E5540" t="inlineStr">
        <is>
          <t>Âm thanh</t>
        </is>
      </c>
      <c r="F5540" t="n">
        <v>829.3200000000001</v>
      </c>
      <c r="G5540" t="n">
        <v>0</v>
      </c>
    </row>
    <row r="5541">
      <c r="A5541" t="n">
        <v>201712</v>
      </c>
      <c r="B5541" t="n">
        <v>29</v>
      </c>
      <c r="C5541" t="inlineStr">
        <is>
          <t>POS</t>
        </is>
      </c>
      <c r="D5541" t="inlineStr">
        <is>
          <t>Ý</t>
        </is>
      </c>
      <c r="E5541" t="inlineStr">
        <is>
          <t>Máy ảnh</t>
        </is>
      </c>
      <c r="F5541" t="n">
        <v>69.98999999999999</v>
      </c>
      <c r="G5541" t="n">
        <v>0</v>
      </c>
    </row>
    <row r="5542">
      <c r="A5542" t="n">
        <v>201712</v>
      </c>
      <c r="B5542" t="n">
        <v>29</v>
      </c>
      <c r="C5542" t="inlineStr">
        <is>
          <t>POS</t>
        </is>
      </c>
      <c r="D5542" t="inlineStr">
        <is>
          <t>Ý</t>
        </is>
      </c>
      <c r="E5542" t="inlineStr">
        <is>
          <t>Điện thoại</t>
        </is>
      </c>
      <c r="F5542" t="n">
        <v>551</v>
      </c>
      <c r="G5542" t="n">
        <v>129</v>
      </c>
    </row>
    <row r="5543">
      <c r="A5543" t="n">
        <v>201712</v>
      </c>
      <c r="B5543" t="n">
        <v>29</v>
      </c>
      <c r="C5543" t="inlineStr">
        <is>
          <t>POS</t>
        </is>
      </c>
      <c r="D5543" t="inlineStr">
        <is>
          <t>Ý</t>
        </is>
      </c>
      <c r="E5543" t="inlineStr">
        <is>
          <t>Máy tính</t>
        </is>
      </c>
      <c r="F5543" t="n">
        <v>1103.85</v>
      </c>
      <c r="G5543" t="n">
        <v>0</v>
      </c>
    </row>
    <row r="5544">
      <c r="A5544" t="n">
        <v>201712</v>
      </c>
      <c r="B5544" t="n">
        <v>29</v>
      </c>
      <c r="C5544" t="inlineStr">
        <is>
          <t>POS</t>
        </is>
      </c>
      <c r="D5544" t="inlineStr">
        <is>
          <t>Ý</t>
        </is>
      </c>
      <c r="E5544" t="inlineStr">
        <is>
          <t>Nhạc, phim, sách nói</t>
        </is>
      </c>
      <c r="F5544" t="n">
        <v>647.96</v>
      </c>
      <c r="G5544" t="n">
        <v>0</v>
      </c>
    </row>
    <row r="5545">
      <c r="A5545" t="n">
        <v>201712</v>
      </c>
      <c r="B5545" t="n">
        <v>30</v>
      </c>
      <c r="C5545" t="inlineStr">
        <is>
          <t>POS</t>
        </is>
      </c>
      <c r="D5545" t="inlineStr">
        <is>
          <t>Ý</t>
        </is>
      </c>
      <c r="E5545" t="inlineStr">
        <is>
          <t>Âm thanh</t>
        </is>
      </c>
      <c r="F5545" t="n">
        <v>134.95</v>
      </c>
      <c r="G5545" t="n">
        <v>0</v>
      </c>
    </row>
    <row r="5546">
      <c r="A5546" t="n">
        <v>201712</v>
      </c>
      <c r="B5546" t="n">
        <v>30</v>
      </c>
      <c r="C5546" t="inlineStr">
        <is>
          <t>POS</t>
        </is>
      </c>
      <c r="D5546" t="inlineStr">
        <is>
          <t>Ý</t>
        </is>
      </c>
      <c r="E5546" t="inlineStr">
        <is>
          <t>Điện thoại</t>
        </is>
      </c>
      <c r="F5546" t="n">
        <v>3004.4</v>
      </c>
      <c r="G5546" t="n">
        <v>0</v>
      </c>
    </row>
    <row r="5547">
      <c r="A5547" t="n">
        <v>201712</v>
      </c>
      <c r="B5547" t="n">
        <v>30</v>
      </c>
      <c r="C5547" t="inlineStr">
        <is>
          <t>POS</t>
        </is>
      </c>
      <c r="D5547" t="inlineStr">
        <is>
          <t>Ý</t>
        </is>
      </c>
      <c r="E5547" t="inlineStr">
        <is>
          <t>Máy tính</t>
        </is>
      </c>
      <c r="F5547" t="n">
        <v>3511.5</v>
      </c>
      <c r="G5547" t="n">
        <v>0</v>
      </c>
    </row>
    <row r="5548">
      <c r="A5548" t="n">
        <v>201712</v>
      </c>
      <c r="B5548" t="n">
        <v>30</v>
      </c>
      <c r="C5548" t="inlineStr">
        <is>
          <t>POS</t>
        </is>
      </c>
      <c r="D5548" t="inlineStr">
        <is>
          <t>Ý</t>
        </is>
      </c>
      <c r="E5548" t="inlineStr">
        <is>
          <t>Game &amp; Đồ chơi</t>
        </is>
      </c>
      <c r="F5548" t="n">
        <v>70.08</v>
      </c>
      <c r="G5548" t="n">
        <v>0</v>
      </c>
    </row>
    <row r="5549">
      <c r="A5549" t="n">
        <v>201712</v>
      </c>
      <c r="B5549" t="n">
        <v>30</v>
      </c>
      <c r="C5549" t="inlineStr">
        <is>
          <t>POS</t>
        </is>
      </c>
      <c r="D5549" t="inlineStr">
        <is>
          <t>Ý</t>
        </is>
      </c>
      <c r="E5549" t="inlineStr">
        <is>
          <t>Nhạc, phim, sách nói</t>
        </is>
      </c>
      <c r="F5549" t="n">
        <v>2028.75</v>
      </c>
      <c r="G5549" t="n">
        <v>0</v>
      </c>
    </row>
    <row r="5550">
      <c r="A5550" t="n">
        <v>201712</v>
      </c>
      <c r="B5550" t="n">
        <v>30</v>
      </c>
      <c r="C5550" t="inlineStr">
        <is>
          <t>POS</t>
        </is>
      </c>
      <c r="D5550" t="inlineStr">
        <is>
          <t>Ý</t>
        </is>
      </c>
      <c r="E5550" t="inlineStr">
        <is>
          <t>TV &amp; Video</t>
        </is>
      </c>
      <c r="F5550" t="n">
        <v>1398</v>
      </c>
      <c r="G5550" t="n">
        <v>0</v>
      </c>
    </row>
    <row r="5551">
      <c r="A5551" t="n">
        <v>201712</v>
      </c>
      <c r="B5551" t="n">
        <v>31</v>
      </c>
      <c r="C5551" t="inlineStr">
        <is>
          <t>POS</t>
        </is>
      </c>
      <c r="D5551" t="inlineStr">
        <is>
          <t>Hà Lan</t>
        </is>
      </c>
      <c r="E5551" t="inlineStr">
        <is>
          <t>Điện thoại</t>
        </is>
      </c>
      <c r="F5551" t="n">
        <v>35.95</v>
      </c>
      <c r="G5551" t="n">
        <v>0</v>
      </c>
    </row>
    <row r="5552">
      <c r="A5552" t="n">
        <v>201712</v>
      </c>
      <c r="B5552" t="n">
        <v>31</v>
      </c>
      <c r="C5552" t="inlineStr">
        <is>
          <t>POS</t>
        </is>
      </c>
      <c r="D5552" t="inlineStr">
        <is>
          <t>Hà Lan</t>
        </is>
      </c>
      <c r="E5552" t="inlineStr">
        <is>
          <t>Máy tính</t>
        </is>
      </c>
      <c r="F5552" t="n">
        <v>7788.42</v>
      </c>
      <c r="G5552" t="n">
        <v>0</v>
      </c>
    </row>
    <row r="5553">
      <c r="A5553" t="n">
        <v>201712</v>
      </c>
      <c r="B5553" t="n">
        <v>31</v>
      </c>
      <c r="C5553" t="inlineStr">
        <is>
          <t>POS</t>
        </is>
      </c>
      <c r="D5553" t="inlineStr">
        <is>
          <t>Hà Lan</t>
        </is>
      </c>
      <c r="E5553" t="inlineStr">
        <is>
          <t>Game &amp; Đồ chơi</t>
        </is>
      </c>
      <c r="F5553" t="n">
        <v>116.1</v>
      </c>
      <c r="G5553" t="n">
        <v>0</v>
      </c>
    </row>
    <row r="5554">
      <c r="A5554" t="n">
        <v>201712</v>
      </c>
      <c r="B5554" t="n">
        <v>31</v>
      </c>
      <c r="C5554" t="inlineStr">
        <is>
          <t>POS</t>
        </is>
      </c>
      <c r="D5554" t="inlineStr">
        <is>
          <t>Hà Lan</t>
        </is>
      </c>
      <c r="E5554" t="inlineStr">
        <is>
          <t>Gia dụng</t>
        </is>
      </c>
      <c r="F5554" t="n">
        <v>508</v>
      </c>
      <c r="G5554" t="n">
        <v>0</v>
      </c>
    </row>
    <row r="5555">
      <c r="A5555" t="n">
        <v>201712</v>
      </c>
      <c r="B5555" t="n">
        <v>31</v>
      </c>
      <c r="C5555" t="inlineStr">
        <is>
          <t>POS</t>
        </is>
      </c>
      <c r="D5555" t="inlineStr">
        <is>
          <t>Hà Lan</t>
        </is>
      </c>
      <c r="E5555" t="inlineStr">
        <is>
          <t>Nhạc, phim, sách nói</t>
        </is>
      </c>
      <c r="F5555" t="n">
        <v>57.88</v>
      </c>
      <c r="G5555" t="n">
        <v>49.2</v>
      </c>
    </row>
    <row r="5556">
      <c r="A5556" t="n">
        <v>201712</v>
      </c>
      <c r="B5556" t="n">
        <v>32</v>
      </c>
      <c r="C5556" t="inlineStr">
        <is>
          <t>POS</t>
        </is>
      </c>
      <c r="D5556" t="inlineStr">
        <is>
          <t>Hà Lan</t>
        </is>
      </c>
      <c r="E5556" t="inlineStr">
        <is>
          <t>Âm thanh</t>
        </is>
      </c>
      <c r="F5556" t="n">
        <v>517.36</v>
      </c>
      <c r="G5556" t="n">
        <v>0</v>
      </c>
    </row>
    <row r="5557">
      <c r="A5557" t="n">
        <v>201712</v>
      </c>
      <c r="B5557" t="n">
        <v>32</v>
      </c>
      <c r="C5557" t="inlineStr">
        <is>
          <t>POS</t>
        </is>
      </c>
      <c r="D5557" t="inlineStr">
        <is>
          <t>Hà Lan</t>
        </is>
      </c>
      <c r="E5557" t="inlineStr">
        <is>
          <t>Điện thoại</t>
        </is>
      </c>
      <c r="F5557" t="n">
        <v>85.98</v>
      </c>
      <c r="G5557" t="n">
        <v>0</v>
      </c>
    </row>
    <row r="5558">
      <c r="A5558" t="n">
        <v>201712</v>
      </c>
      <c r="B5558" t="n">
        <v>32</v>
      </c>
      <c r="C5558" t="inlineStr">
        <is>
          <t>POS</t>
        </is>
      </c>
      <c r="D5558" t="inlineStr">
        <is>
          <t>Hà Lan</t>
        </is>
      </c>
      <c r="E5558" t="inlineStr">
        <is>
          <t>Gia dụng</t>
        </is>
      </c>
      <c r="F5558" t="n">
        <v>899</v>
      </c>
      <c r="G5558" t="n">
        <v>0</v>
      </c>
    </row>
    <row r="5559">
      <c r="A5559" t="n">
        <v>201712</v>
      </c>
      <c r="B5559" t="n">
        <v>32</v>
      </c>
      <c r="C5559" t="inlineStr">
        <is>
          <t>POS</t>
        </is>
      </c>
      <c r="D5559" t="inlineStr">
        <is>
          <t>Hà Lan</t>
        </is>
      </c>
      <c r="E5559" t="inlineStr">
        <is>
          <t>Nhạc, phim, sách nói</t>
        </is>
      </c>
      <c r="F5559" t="n">
        <v>289.99</v>
      </c>
      <c r="G5559" t="n">
        <v>0</v>
      </c>
    </row>
    <row r="5560">
      <c r="A5560" t="n">
        <v>201712</v>
      </c>
      <c r="B5560" t="n">
        <v>33</v>
      </c>
      <c r="C5560" t="inlineStr">
        <is>
          <t>POS</t>
        </is>
      </c>
      <c r="D5560" t="inlineStr">
        <is>
          <t>Hà Lan</t>
        </is>
      </c>
      <c r="E5560" t="inlineStr">
        <is>
          <t>Âm thanh</t>
        </is>
      </c>
      <c r="F5560" t="n">
        <v>1074.93</v>
      </c>
      <c r="G5560" t="n">
        <v>0</v>
      </c>
    </row>
    <row r="5561">
      <c r="A5561" t="n">
        <v>201712</v>
      </c>
      <c r="B5561" t="n">
        <v>33</v>
      </c>
      <c r="C5561" t="inlineStr">
        <is>
          <t>POS</t>
        </is>
      </c>
      <c r="D5561" t="inlineStr">
        <is>
          <t>Hà Lan</t>
        </is>
      </c>
      <c r="E5561" t="inlineStr">
        <is>
          <t>Điện thoại</t>
        </is>
      </c>
      <c r="F5561" t="n">
        <v>510.3</v>
      </c>
      <c r="G5561" t="n">
        <v>0</v>
      </c>
    </row>
    <row r="5562">
      <c r="A5562" t="n">
        <v>201712</v>
      </c>
      <c r="B5562" t="n">
        <v>33</v>
      </c>
      <c r="C5562" t="inlineStr">
        <is>
          <t>POS</t>
        </is>
      </c>
      <c r="D5562" t="inlineStr">
        <is>
          <t>Hà Lan</t>
        </is>
      </c>
      <c r="E5562" t="inlineStr">
        <is>
          <t>Máy tính</t>
        </is>
      </c>
      <c r="F5562" t="n">
        <v>5654.25</v>
      </c>
      <c r="G5562" t="n">
        <v>0</v>
      </c>
    </row>
    <row r="5563">
      <c r="A5563" t="n">
        <v>201712</v>
      </c>
      <c r="B5563" t="n">
        <v>33</v>
      </c>
      <c r="C5563" t="inlineStr">
        <is>
          <t>POS</t>
        </is>
      </c>
      <c r="D5563" t="inlineStr">
        <is>
          <t>Hà Lan</t>
        </is>
      </c>
      <c r="E5563" t="inlineStr">
        <is>
          <t>Nhạc, phim, sách nói</t>
        </is>
      </c>
      <c r="F5563" t="n">
        <v>438</v>
      </c>
      <c r="G5563" t="n">
        <v>0</v>
      </c>
    </row>
    <row r="5564">
      <c r="A5564" t="n">
        <v>201712</v>
      </c>
      <c r="B5564" t="n">
        <v>34</v>
      </c>
      <c r="C5564" t="inlineStr">
        <is>
          <t>POS</t>
        </is>
      </c>
      <c r="D5564" t="inlineStr">
        <is>
          <t>Hà Lan</t>
        </is>
      </c>
      <c r="E5564" t="inlineStr">
        <is>
          <t>Âm thanh</t>
        </is>
      </c>
      <c r="F5564" t="n">
        <v>960</v>
      </c>
      <c r="G5564" t="n">
        <v>0</v>
      </c>
    </row>
    <row r="5565">
      <c r="A5565" t="n">
        <v>201712</v>
      </c>
      <c r="B5565" t="n">
        <v>34</v>
      </c>
      <c r="C5565" t="inlineStr">
        <is>
          <t>POS</t>
        </is>
      </c>
      <c r="D5565" t="inlineStr">
        <is>
          <t>Hà Lan</t>
        </is>
      </c>
      <c r="E5565" t="inlineStr">
        <is>
          <t>Máy ảnh</t>
        </is>
      </c>
      <c r="F5565" t="n">
        <v>980</v>
      </c>
      <c r="G5565" t="n">
        <v>0</v>
      </c>
    </row>
    <row r="5566">
      <c r="A5566" t="n">
        <v>201712</v>
      </c>
      <c r="B5566" t="n">
        <v>34</v>
      </c>
      <c r="C5566" t="inlineStr">
        <is>
          <t>POS</t>
        </is>
      </c>
      <c r="D5566" t="inlineStr">
        <is>
          <t>Hà Lan</t>
        </is>
      </c>
      <c r="E5566" t="inlineStr">
        <is>
          <t>Điện thoại</t>
        </is>
      </c>
      <c r="F5566" t="n">
        <v>798</v>
      </c>
      <c r="G5566" t="n">
        <v>0</v>
      </c>
    </row>
    <row r="5567">
      <c r="A5567" t="n">
        <v>201712</v>
      </c>
      <c r="B5567" t="n">
        <v>34</v>
      </c>
      <c r="C5567" t="inlineStr">
        <is>
          <t>POS</t>
        </is>
      </c>
      <c r="D5567" t="inlineStr">
        <is>
          <t>Hà Lan</t>
        </is>
      </c>
      <c r="E5567" t="inlineStr">
        <is>
          <t>Máy tính</t>
        </is>
      </c>
      <c r="F5567" t="n">
        <v>7877.7</v>
      </c>
      <c r="G5567" t="n">
        <v>0</v>
      </c>
    </row>
    <row r="5568">
      <c r="A5568" t="n">
        <v>201712</v>
      </c>
      <c r="B5568" t="n">
        <v>34</v>
      </c>
      <c r="C5568" t="inlineStr">
        <is>
          <t>POS</t>
        </is>
      </c>
      <c r="D5568" t="inlineStr">
        <is>
          <t>Hà Lan</t>
        </is>
      </c>
      <c r="E5568" t="inlineStr">
        <is>
          <t>Gia dụng</t>
        </is>
      </c>
      <c r="F5568" t="n">
        <v>1479.11</v>
      </c>
      <c r="G5568" t="n">
        <v>0</v>
      </c>
    </row>
    <row r="5569">
      <c r="A5569" t="n">
        <v>201712</v>
      </c>
      <c r="B5569" t="n">
        <v>34</v>
      </c>
      <c r="C5569" t="inlineStr">
        <is>
          <t>POS</t>
        </is>
      </c>
      <c r="D5569" t="inlineStr">
        <is>
          <t>Hà Lan</t>
        </is>
      </c>
      <c r="E5569" t="inlineStr">
        <is>
          <t>Nhạc, phim, sách nói</t>
        </is>
      </c>
      <c r="F5569" t="n">
        <v>494.58</v>
      </c>
      <c r="G5569" t="n">
        <v>0</v>
      </c>
    </row>
    <row r="5570">
      <c r="A5570" t="n">
        <v>201712</v>
      </c>
      <c r="B5570" t="n">
        <v>36</v>
      </c>
      <c r="C5570" t="inlineStr">
        <is>
          <t>POS</t>
        </is>
      </c>
      <c r="D5570" t="inlineStr">
        <is>
          <t>Anh</t>
        </is>
      </c>
      <c r="E5570" t="inlineStr">
        <is>
          <t>Âm thanh</t>
        </is>
      </c>
      <c r="F5570" t="n">
        <v>2003.43</v>
      </c>
      <c r="G5570" t="n">
        <v>0</v>
      </c>
    </row>
    <row r="5571">
      <c r="A5571" t="n">
        <v>201712</v>
      </c>
      <c r="B5571" t="n">
        <v>36</v>
      </c>
      <c r="C5571" t="inlineStr">
        <is>
          <t>POS</t>
        </is>
      </c>
      <c r="D5571" t="inlineStr">
        <is>
          <t>Anh</t>
        </is>
      </c>
      <c r="E5571" t="inlineStr">
        <is>
          <t>Máy ảnh</t>
        </is>
      </c>
      <c r="F5571" t="n">
        <v>25</v>
      </c>
      <c r="G5571" t="n">
        <v>0</v>
      </c>
    </row>
    <row r="5572">
      <c r="A5572" t="n">
        <v>201712</v>
      </c>
      <c r="B5572" t="n">
        <v>36</v>
      </c>
      <c r="C5572" t="inlineStr">
        <is>
          <t>POS</t>
        </is>
      </c>
      <c r="D5572" t="inlineStr">
        <is>
          <t>Anh</t>
        </is>
      </c>
      <c r="E5572" t="inlineStr">
        <is>
          <t>Điện thoại</t>
        </is>
      </c>
      <c r="F5572" t="n">
        <v>2661.56</v>
      </c>
      <c r="G5572" t="n">
        <v>400</v>
      </c>
    </row>
    <row r="5573">
      <c r="A5573" t="n">
        <v>201712</v>
      </c>
      <c r="B5573" t="n">
        <v>36</v>
      </c>
      <c r="C5573" t="inlineStr">
        <is>
          <t>POS</t>
        </is>
      </c>
      <c r="D5573" t="inlineStr">
        <is>
          <t>Anh</t>
        </is>
      </c>
      <c r="E5573" t="inlineStr">
        <is>
          <t>Máy tính</t>
        </is>
      </c>
      <c r="F5573" t="n">
        <v>5756</v>
      </c>
      <c r="G5573" t="n">
        <v>0</v>
      </c>
    </row>
    <row r="5574">
      <c r="A5574" t="n">
        <v>201712</v>
      </c>
      <c r="B5574" t="n">
        <v>36</v>
      </c>
      <c r="C5574" t="inlineStr">
        <is>
          <t>POS</t>
        </is>
      </c>
      <c r="D5574" t="inlineStr">
        <is>
          <t>Anh</t>
        </is>
      </c>
      <c r="E5574" t="inlineStr">
        <is>
          <t>Game &amp; Đồ chơi</t>
        </is>
      </c>
      <c r="F5574" t="n">
        <v>218</v>
      </c>
      <c r="G5574" t="n">
        <v>0</v>
      </c>
    </row>
    <row r="5575">
      <c r="A5575" t="n">
        <v>201712</v>
      </c>
      <c r="B5575" t="n">
        <v>36</v>
      </c>
      <c r="C5575" t="inlineStr">
        <is>
          <t>POS</t>
        </is>
      </c>
      <c r="D5575" t="inlineStr">
        <is>
          <t>Anh</t>
        </is>
      </c>
      <c r="E5575" t="inlineStr">
        <is>
          <t>Gia dụng</t>
        </is>
      </c>
      <c r="F5575" t="n">
        <v>7375</v>
      </c>
      <c r="G5575" t="n">
        <v>0</v>
      </c>
    </row>
    <row r="5576">
      <c r="A5576" t="n">
        <v>201712</v>
      </c>
      <c r="B5576" t="n">
        <v>36</v>
      </c>
      <c r="C5576" t="inlineStr">
        <is>
          <t>POS</t>
        </is>
      </c>
      <c r="D5576" t="inlineStr">
        <is>
          <t>Anh</t>
        </is>
      </c>
      <c r="E5576" t="inlineStr">
        <is>
          <t>Nhạc, phim, sách nói</t>
        </is>
      </c>
      <c r="F5576" t="n">
        <v>300.3</v>
      </c>
      <c r="G5576" t="n">
        <v>0</v>
      </c>
    </row>
    <row r="5577">
      <c r="A5577" t="n">
        <v>201712</v>
      </c>
      <c r="B5577" t="n">
        <v>36</v>
      </c>
      <c r="C5577" t="inlineStr">
        <is>
          <t>POS</t>
        </is>
      </c>
      <c r="D5577" t="inlineStr">
        <is>
          <t>Anh</t>
        </is>
      </c>
      <c r="E5577" t="inlineStr">
        <is>
          <t>TV &amp; Video</t>
        </is>
      </c>
      <c r="F5577" t="n">
        <v>989.64</v>
      </c>
      <c r="G5577" t="n">
        <v>0</v>
      </c>
    </row>
    <row r="5578">
      <c r="A5578" t="n">
        <v>201712</v>
      </c>
      <c r="B5578" t="n">
        <v>37</v>
      </c>
      <c r="C5578" t="inlineStr">
        <is>
          <t>POS</t>
        </is>
      </c>
      <c r="D5578" t="inlineStr">
        <is>
          <t>Anh</t>
        </is>
      </c>
      <c r="E5578" t="inlineStr">
        <is>
          <t>Âm thanh</t>
        </is>
      </c>
      <c r="F5578" t="n">
        <v>1378</v>
      </c>
      <c r="G5578" t="n">
        <v>0</v>
      </c>
    </row>
    <row r="5579">
      <c r="A5579" t="n">
        <v>201712</v>
      </c>
      <c r="B5579" t="n">
        <v>37</v>
      </c>
      <c r="C5579" t="inlineStr">
        <is>
          <t>POS</t>
        </is>
      </c>
      <c r="D5579" t="inlineStr">
        <is>
          <t>Anh</t>
        </is>
      </c>
      <c r="E5579" t="inlineStr">
        <is>
          <t>Máy ảnh</t>
        </is>
      </c>
      <c r="F5579" t="n">
        <v>2929.95</v>
      </c>
      <c r="G5579" t="n">
        <v>0</v>
      </c>
    </row>
    <row r="5580">
      <c r="A5580" t="n">
        <v>201712</v>
      </c>
      <c r="B5580" t="n">
        <v>37</v>
      </c>
      <c r="C5580" t="inlineStr">
        <is>
          <t>POS</t>
        </is>
      </c>
      <c r="D5580" t="inlineStr">
        <is>
          <t>Anh</t>
        </is>
      </c>
      <c r="E5580" t="inlineStr">
        <is>
          <t>Điện thoại</t>
        </is>
      </c>
      <c r="F5580" t="n">
        <v>879</v>
      </c>
      <c r="G5580" t="n">
        <v>0</v>
      </c>
    </row>
    <row r="5581">
      <c r="A5581" t="n">
        <v>201712</v>
      </c>
      <c r="B5581" t="n">
        <v>37</v>
      </c>
      <c r="C5581" t="inlineStr">
        <is>
          <t>POS</t>
        </is>
      </c>
      <c r="D5581" t="inlineStr">
        <is>
          <t>Anh</t>
        </is>
      </c>
      <c r="E5581" t="inlineStr">
        <is>
          <t>Máy tính</t>
        </is>
      </c>
      <c r="F5581" t="n">
        <v>11673.5</v>
      </c>
      <c r="G5581" t="n">
        <v>0</v>
      </c>
    </row>
    <row r="5582">
      <c r="A5582" t="n">
        <v>201712</v>
      </c>
      <c r="B5582" t="n">
        <v>37</v>
      </c>
      <c r="C5582" t="inlineStr">
        <is>
          <t>POS</t>
        </is>
      </c>
      <c r="D5582" t="inlineStr">
        <is>
          <t>Anh</t>
        </is>
      </c>
      <c r="E5582" t="inlineStr">
        <is>
          <t>Game &amp; Đồ chơi</t>
        </is>
      </c>
      <c r="F5582" t="n">
        <v>72.98999999999999</v>
      </c>
      <c r="G5582" t="n">
        <v>0</v>
      </c>
    </row>
    <row r="5583">
      <c r="A5583" t="n">
        <v>201712</v>
      </c>
      <c r="B5583" t="n">
        <v>37</v>
      </c>
      <c r="C5583" t="inlineStr">
        <is>
          <t>POS</t>
        </is>
      </c>
      <c r="D5583" t="inlineStr">
        <is>
          <t>Anh</t>
        </is>
      </c>
      <c r="E5583" t="inlineStr">
        <is>
          <t>Gia dụng</t>
        </is>
      </c>
      <c r="F5583" t="n">
        <v>5048.58</v>
      </c>
      <c r="G5583" t="n">
        <v>0</v>
      </c>
    </row>
    <row r="5584">
      <c r="A5584" t="n">
        <v>201712</v>
      </c>
      <c r="B5584" t="n">
        <v>37</v>
      </c>
      <c r="C5584" t="inlineStr">
        <is>
          <t>POS</t>
        </is>
      </c>
      <c r="D5584" t="inlineStr">
        <is>
          <t>Anh</t>
        </is>
      </c>
      <c r="E5584" t="inlineStr">
        <is>
          <t>Nhạc, phim, sách nói</t>
        </is>
      </c>
      <c r="F5584" t="n">
        <v>438.98</v>
      </c>
      <c r="G5584" t="n">
        <v>0</v>
      </c>
    </row>
    <row r="5585">
      <c r="A5585" t="n">
        <v>201712</v>
      </c>
      <c r="B5585" t="n">
        <v>37</v>
      </c>
      <c r="C5585" t="inlineStr">
        <is>
          <t>POS</t>
        </is>
      </c>
      <c r="D5585" t="inlineStr">
        <is>
          <t>Anh</t>
        </is>
      </c>
      <c r="E5585" t="inlineStr">
        <is>
          <t>TV &amp; Video</t>
        </is>
      </c>
      <c r="F5585" t="n">
        <v>599.98</v>
      </c>
      <c r="G5585" t="n">
        <v>0</v>
      </c>
    </row>
    <row r="5586">
      <c r="A5586" t="n">
        <v>201712</v>
      </c>
      <c r="B5586" t="n">
        <v>38</v>
      </c>
      <c r="C5586" t="inlineStr">
        <is>
          <t>POS</t>
        </is>
      </c>
      <c r="D5586" t="inlineStr">
        <is>
          <t>Anh</t>
        </is>
      </c>
      <c r="E5586" t="inlineStr">
        <is>
          <t>Âm thanh</t>
        </is>
      </c>
      <c r="F5586" t="n">
        <v>1176.98</v>
      </c>
      <c r="G5586" t="n">
        <v>0</v>
      </c>
    </row>
    <row r="5587">
      <c r="A5587" t="n">
        <v>201712</v>
      </c>
      <c r="B5587" t="n">
        <v>38</v>
      </c>
      <c r="C5587" t="inlineStr">
        <is>
          <t>POS</t>
        </is>
      </c>
      <c r="D5587" t="inlineStr">
        <is>
          <t>Anh</t>
        </is>
      </c>
      <c r="E5587" t="inlineStr">
        <is>
          <t>Điện thoại</t>
        </is>
      </c>
      <c r="F5587" t="n">
        <v>2252.08</v>
      </c>
      <c r="G5587" t="n">
        <v>214.2</v>
      </c>
    </row>
    <row r="5588">
      <c r="A5588" t="n">
        <v>201712</v>
      </c>
      <c r="B5588" t="n">
        <v>38</v>
      </c>
      <c r="C5588" t="inlineStr">
        <is>
          <t>POS</t>
        </is>
      </c>
      <c r="D5588" t="inlineStr">
        <is>
          <t>Anh</t>
        </is>
      </c>
      <c r="E5588" t="inlineStr">
        <is>
          <t>Máy tính</t>
        </is>
      </c>
      <c r="F5588" t="n">
        <v>7593.48</v>
      </c>
      <c r="G5588" t="n">
        <v>1364.4</v>
      </c>
    </row>
    <row r="5589">
      <c r="A5589" t="n">
        <v>201712</v>
      </c>
      <c r="B5589" t="n">
        <v>38</v>
      </c>
      <c r="C5589" t="inlineStr">
        <is>
          <t>POS</t>
        </is>
      </c>
      <c r="D5589" t="inlineStr">
        <is>
          <t>Anh</t>
        </is>
      </c>
      <c r="E5589" t="inlineStr">
        <is>
          <t>Game &amp; Đồ chơi</t>
        </is>
      </c>
      <c r="F5589" t="n">
        <v>186.65</v>
      </c>
      <c r="G5589" t="n">
        <v>0</v>
      </c>
    </row>
    <row r="5590">
      <c r="A5590" t="n">
        <v>201712</v>
      </c>
      <c r="B5590" t="n">
        <v>38</v>
      </c>
      <c r="C5590" t="inlineStr">
        <is>
          <t>POS</t>
        </is>
      </c>
      <c r="D5590" t="inlineStr">
        <is>
          <t>Anh</t>
        </is>
      </c>
      <c r="E5590" t="inlineStr">
        <is>
          <t>Nhạc, phim, sách nói</t>
        </is>
      </c>
      <c r="F5590" t="n">
        <v>3088.13</v>
      </c>
      <c r="G5590" t="n">
        <v>0</v>
      </c>
    </row>
    <row r="5591">
      <c r="A5591" t="n">
        <v>201712</v>
      </c>
      <c r="B5591" t="n">
        <v>38</v>
      </c>
      <c r="C5591" t="inlineStr">
        <is>
          <t>POS</t>
        </is>
      </c>
      <c r="D5591" t="inlineStr">
        <is>
          <t>Anh</t>
        </is>
      </c>
      <c r="E5591" t="inlineStr">
        <is>
          <t>TV &amp; Video</t>
        </is>
      </c>
      <c r="F5591" t="n">
        <v>6109.81</v>
      </c>
      <c r="G5591" t="n">
        <v>0</v>
      </c>
    </row>
    <row r="5592">
      <c r="A5592" t="n">
        <v>201712</v>
      </c>
      <c r="B5592" t="n">
        <v>39</v>
      </c>
      <c r="C5592" t="inlineStr">
        <is>
          <t>POS</t>
        </is>
      </c>
      <c r="D5592" t="inlineStr">
        <is>
          <t>Anh</t>
        </is>
      </c>
      <c r="E5592" t="inlineStr">
        <is>
          <t>Âm thanh</t>
        </is>
      </c>
      <c r="F5592" t="n">
        <v>1999.5</v>
      </c>
      <c r="G5592" t="n">
        <v>0</v>
      </c>
    </row>
    <row r="5593">
      <c r="A5593" t="n">
        <v>201712</v>
      </c>
      <c r="B5593" t="n">
        <v>39</v>
      </c>
      <c r="C5593" t="inlineStr">
        <is>
          <t>POS</t>
        </is>
      </c>
      <c r="D5593" t="inlineStr">
        <is>
          <t>Anh</t>
        </is>
      </c>
      <c r="E5593" t="inlineStr">
        <is>
          <t>Máy ảnh</t>
        </is>
      </c>
      <c r="F5593" t="n">
        <v>2512</v>
      </c>
      <c r="G5593" t="n">
        <v>0</v>
      </c>
    </row>
    <row r="5594">
      <c r="A5594" t="n">
        <v>201712</v>
      </c>
      <c r="B5594" t="n">
        <v>39</v>
      </c>
      <c r="C5594" t="inlineStr">
        <is>
          <t>POS</t>
        </is>
      </c>
      <c r="D5594" t="inlineStr">
        <is>
          <t>Anh</t>
        </is>
      </c>
      <c r="E5594" t="inlineStr">
        <is>
          <t>Điện thoại</t>
        </is>
      </c>
      <c r="F5594" t="n">
        <v>1146</v>
      </c>
      <c r="G5594" t="n">
        <v>0</v>
      </c>
    </row>
    <row r="5595">
      <c r="A5595" t="n">
        <v>201712</v>
      </c>
      <c r="B5595" t="n">
        <v>39</v>
      </c>
      <c r="C5595" t="inlineStr">
        <is>
          <t>POS</t>
        </is>
      </c>
      <c r="D5595" t="inlineStr">
        <is>
          <t>Anh</t>
        </is>
      </c>
      <c r="E5595" t="inlineStr">
        <is>
          <t>Máy tính</t>
        </is>
      </c>
      <c r="F5595" t="n">
        <v>6886</v>
      </c>
      <c r="G5595" t="n">
        <v>0</v>
      </c>
    </row>
    <row r="5596">
      <c r="A5596" t="n">
        <v>201712</v>
      </c>
      <c r="B5596" t="n">
        <v>40</v>
      </c>
      <c r="C5596" t="inlineStr">
        <is>
          <t>POS</t>
        </is>
      </c>
      <c r="D5596" t="inlineStr">
        <is>
          <t>Anh</t>
        </is>
      </c>
      <c r="E5596" t="inlineStr">
        <is>
          <t>Âm thanh</t>
        </is>
      </c>
      <c r="F5596" t="n">
        <v>287.7</v>
      </c>
      <c r="G5596" t="n">
        <v>0</v>
      </c>
    </row>
    <row r="5597">
      <c r="A5597" t="n">
        <v>201712</v>
      </c>
      <c r="B5597" t="n">
        <v>40</v>
      </c>
      <c r="C5597" t="inlineStr">
        <is>
          <t>POS</t>
        </is>
      </c>
      <c r="D5597" t="inlineStr">
        <is>
          <t>Anh</t>
        </is>
      </c>
      <c r="E5597" t="inlineStr">
        <is>
          <t>Máy ảnh</t>
        </is>
      </c>
      <c r="F5597" t="n">
        <v>2396</v>
      </c>
      <c r="G5597" t="n">
        <v>0</v>
      </c>
    </row>
    <row r="5598">
      <c r="A5598" t="n">
        <v>201712</v>
      </c>
      <c r="B5598" t="n">
        <v>40</v>
      </c>
      <c r="C5598" t="inlineStr">
        <is>
          <t>POS</t>
        </is>
      </c>
      <c r="D5598" t="inlineStr">
        <is>
          <t>Anh</t>
        </is>
      </c>
      <c r="E5598" t="inlineStr">
        <is>
          <t>Điện thoại</t>
        </is>
      </c>
      <c r="F5598" t="n">
        <v>810</v>
      </c>
      <c r="G5598" t="n">
        <v>0</v>
      </c>
    </row>
    <row r="5599">
      <c r="A5599" t="n">
        <v>201712</v>
      </c>
      <c r="B5599" t="n">
        <v>40</v>
      </c>
      <c r="C5599" t="inlineStr">
        <is>
          <t>POS</t>
        </is>
      </c>
      <c r="D5599" t="inlineStr">
        <is>
          <t>Anh</t>
        </is>
      </c>
      <c r="E5599" t="inlineStr">
        <is>
          <t>Máy tính</t>
        </is>
      </c>
      <c r="F5599" t="n">
        <v>3550.9</v>
      </c>
      <c r="G5599" t="n">
        <v>0</v>
      </c>
    </row>
    <row r="5600">
      <c r="A5600" t="n">
        <v>201712</v>
      </c>
      <c r="B5600" t="n">
        <v>40</v>
      </c>
      <c r="C5600" t="inlineStr">
        <is>
          <t>POS</t>
        </is>
      </c>
      <c r="D5600" t="inlineStr">
        <is>
          <t>Anh</t>
        </is>
      </c>
      <c r="E5600" t="inlineStr">
        <is>
          <t>Game &amp; Đồ chơi</t>
        </is>
      </c>
      <c r="F5600" t="n">
        <v>25.49</v>
      </c>
      <c r="G5600" t="n">
        <v>0</v>
      </c>
    </row>
    <row r="5601">
      <c r="A5601" t="n">
        <v>201712</v>
      </c>
      <c r="B5601" t="n">
        <v>40</v>
      </c>
      <c r="C5601" t="inlineStr">
        <is>
          <t>POS</t>
        </is>
      </c>
      <c r="D5601" t="inlineStr">
        <is>
          <t>Anh</t>
        </is>
      </c>
      <c r="E5601" t="inlineStr">
        <is>
          <t>Gia dụng</t>
        </is>
      </c>
      <c r="F5601" t="n">
        <v>6317.91</v>
      </c>
      <c r="G5601" t="n">
        <v>0</v>
      </c>
    </row>
    <row r="5602">
      <c r="A5602" t="n">
        <v>201712</v>
      </c>
      <c r="B5602" t="n">
        <v>40</v>
      </c>
      <c r="C5602" t="inlineStr">
        <is>
          <t>POS</t>
        </is>
      </c>
      <c r="D5602" t="inlineStr">
        <is>
          <t>Anh</t>
        </is>
      </c>
      <c r="E5602" t="inlineStr">
        <is>
          <t>Nhạc, phim, sách nói</t>
        </is>
      </c>
      <c r="F5602" t="n">
        <v>17.99</v>
      </c>
      <c r="G5602" t="n">
        <v>0</v>
      </c>
    </row>
    <row r="5603">
      <c r="A5603" t="n">
        <v>201712</v>
      </c>
      <c r="B5603" t="n">
        <v>40</v>
      </c>
      <c r="C5603" t="inlineStr">
        <is>
          <t>POS</t>
        </is>
      </c>
      <c r="D5603" t="inlineStr">
        <is>
          <t>Anh</t>
        </is>
      </c>
      <c r="E5603" t="inlineStr">
        <is>
          <t>TV &amp; Video</t>
        </is>
      </c>
      <c r="F5603" t="n">
        <v>559.98</v>
      </c>
      <c r="G5603" t="n">
        <v>0</v>
      </c>
    </row>
    <row r="5604">
      <c r="A5604" t="n">
        <v>201712</v>
      </c>
      <c r="B5604" t="n">
        <v>41</v>
      </c>
      <c r="C5604" t="inlineStr">
        <is>
          <t>POS</t>
        </is>
      </c>
      <c r="D5604" t="inlineStr">
        <is>
          <t>Anh</t>
        </is>
      </c>
      <c r="E5604" t="inlineStr">
        <is>
          <t>Âm thanh</t>
        </is>
      </c>
      <c r="F5604" t="n">
        <v>1039.95</v>
      </c>
      <c r="G5604" t="n">
        <v>0</v>
      </c>
    </row>
    <row r="5605">
      <c r="A5605" t="n">
        <v>201712</v>
      </c>
      <c r="B5605" t="n">
        <v>41</v>
      </c>
      <c r="C5605" t="inlineStr">
        <is>
          <t>POS</t>
        </is>
      </c>
      <c r="D5605" t="inlineStr">
        <is>
          <t>Anh</t>
        </is>
      </c>
      <c r="E5605" t="inlineStr">
        <is>
          <t>Máy ảnh</t>
        </is>
      </c>
      <c r="F5605" t="n">
        <v>779.97</v>
      </c>
      <c r="G5605" t="n">
        <v>0</v>
      </c>
    </row>
    <row r="5606">
      <c r="A5606" t="n">
        <v>201712</v>
      </c>
      <c r="B5606" t="n">
        <v>41</v>
      </c>
      <c r="C5606" t="inlineStr">
        <is>
          <t>POS</t>
        </is>
      </c>
      <c r="D5606" t="inlineStr">
        <is>
          <t>Anh</t>
        </is>
      </c>
      <c r="E5606" t="inlineStr">
        <is>
          <t>Điện thoại</t>
        </is>
      </c>
      <c r="F5606" t="n">
        <v>721.0599999999999</v>
      </c>
      <c r="G5606" t="n">
        <v>0</v>
      </c>
    </row>
    <row r="5607">
      <c r="A5607" t="n">
        <v>201712</v>
      </c>
      <c r="B5607" t="n">
        <v>41</v>
      </c>
      <c r="C5607" t="inlineStr">
        <is>
          <t>POS</t>
        </is>
      </c>
      <c r="D5607" t="inlineStr">
        <is>
          <t>Anh</t>
        </is>
      </c>
      <c r="E5607" t="inlineStr">
        <is>
          <t>Máy tính</t>
        </is>
      </c>
      <c r="F5607" t="n">
        <v>8182.37</v>
      </c>
      <c r="G5607" t="n">
        <v>0</v>
      </c>
    </row>
    <row r="5608">
      <c r="A5608" t="n">
        <v>201712</v>
      </c>
      <c r="B5608" t="n">
        <v>41</v>
      </c>
      <c r="C5608" t="inlineStr">
        <is>
          <t>POS</t>
        </is>
      </c>
      <c r="D5608" t="inlineStr">
        <is>
          <t>Anh</t>
        </is>
      </c>
      <c r="E5608" t="inlineStr">
        <is>
          <t>Game &amp; Đồ chơi</t>
        </is>
      </c>
      <c r="F5608" t="n">
        <v>99.27</v>
      </c>
      <c r="G5608" t="n">
        <v>0</v>
      </c>
    </row>
    <row r="5609">
      <c r="A5609" t="n">
        <v>201712</v>
      </c>
      <c r="B5609" t="n">
        <v>41</v>
      </c>
      <c r="C5609" t="inlineStr">
        <is>
          <t>POS</t>
        </is>
      </c>
      <c r="D5609" t="inlineStr">
        <is>
          <t>Anh</t>
        </is>
      </c>
      <c r="E5609" t="inlineStr">
        <is>
          <t>Gia dụng</t>
        </is>
      </c>
      <c r="F5609" t="n">
        <v>3073.87</v>
      </c>
      <c r="G5609" t="n">
        <v>0</v>
      </c>
    </row>
    <row r="5610">
      <c r="A5610" t="n">
        <v>201712</v>
      </c>
      <c r="B5610" t="n">
        <v>41</v>
      </c>
      <c r="C5610" t="inlineStr">
        <is>
          <t>POS</t>
        </is>
      </c>
      <c r="D5610" t="inlineStr">
        <is>
          <t>Anh</t>
        </is>
      </c>
      <c r="E5610" t="inlineStr">
        <is>
          <t>Nhạc, phim, sách nói</t>
        </is>
      </c>
      <c r="F5610" t="n">
        <v>12.66</v>
      </c>
      <c r="G5610" t="n">
        <v>0</v>
      </c>
    </row>
    <row r="5611">
      <c r="A5611" t="n">
        <v>201712</v>
      </c>
      <c r="B5611" t="n">
        <v>41</v>
      </c>
      <c r="C5611" t="inlineStr">
        <is>
          <t>POS</t>
        </is>
      </c>
      <c r="D5611" t="inlineStr">
        <is>
          <t>Anh</t>
        </is>
      </c>
      <c r="E5611" t="inlineStr">
        <is>
          <t>TV &amp; Video</t>
        </is>
      </c>
      <c r="F5611" t="n">
        <v>0</v>
      </c>
      <c r="G5611" t="n">
        <v>1118.6</v>
      </c>
    </row>
    <row r="5612">
      <c r="A5612" t="n">
        <v>201712</v>
      </c>
      <c r="B5612" t="n">
        <v>42</v>
      </c>
      <c r="C5612" t="inlineStr">
        <is>
          <t>POS</t>
        </is>
      </c>
      <c r="D5612" t="inlineStr">
        <is>
          <t>Anh</t>
        </is>
      </c>
      <c r="E5612" t="inlineStr">
        <is>
          <t>Âm thanh</t>
        </is>
      </c>
      <c r="F5612" t="n">
        <v>2153.23</v>
      </c>
      <c r="G5612" t="n">
        <v>0</v>
      </c>
    </row>
    <row r="5613">
      <c r="A5613" t="n">
        <v>201712</v>
      </c>
      <c r="B5613" t="n">
        <v>42</v>
      </c>
      <c r="C5613" t="inlineStr">
        <is>
          <t>POS</t>
        </is>
      </c>
      <c r="D5613" t="inlineStr">
        <is>
          <t>Anh</t>
        </is>
      </c>
      <c r="E5613" t="inlineStr">
        <is>
          <t>Điện thoại</t>
        </is>
      </c>
      <c r="F5613" t="n">
        <v>828.28</v>
      </c>
      <c r="G5613" t="n">
        <v>0</v>
      </c>
    </row>
    <row r="5614">
      <c r="A5614" t="n">
        <v>201712</v>
      </c>
      <c r="B5614" t="n">
        <v>42</v>
      </c>
      <c r="C5614" t="inlineStr">
        <is>
          <t>POS</t>
        </is>
      </c>
      <c r="D5614" t="inlineStr">
        <is>
          <t>Anh</t>
        </is>
      </c>
      <c r="E5614" t="inlineStr">
        <is>
          <t>Máy tính</t>
        </is>
      </c>
      <c r="F5614" t="n">
        <v>5920.08</v>
      </c>
      <c r="G5614" t="n">
        <v>0</v>
      </c>
    </row>
    <row r="5615">
      <c r="A5615" t="n">
        <v>201712</v>
      </c>
      <c r="B5615" t="n">
        <v>42</v>
      </c>
      <c r="C5615" t="inlineStr">
        <is>
          <t>POS</t>
        </is>
      </c>
      <c r="D5615" t="inlineStr">
        <is>
          <t>Anh</t>
        </is>
      </c>
      <c r="E5615" t="inlineStr">
        <is>
          <t>Game &amp; Đồ chơi</t>
        </is>
      </c>
      <c r="F5615" t="n">
        <v>483.76</v>
      </c>
      <c r="G5615" t="n">
        <v>0</v>
      </c>
    </row>
    <row r="5616">
      <c r="A5616" t="n">
        <v>201712</v>
      </c>
      <c r="B5616" t="n">
        <v>42</v>
      </c>
      <c r="C5616" t="inlineStr">
        <is>
          <t>POS</t>
        </is>
      </c>
      <c r="D5616" t="inlineStr">
        <is>
          <t>Anh</t>
        </is>
      </c>
      <c r="E5616" t="inlineStr">
        <is>
          <t>Gia dụng</t>
        </is>
      </c>
      <c r="F5616" t="n">
        <v>1540.15</v>
      </c>
      <c r="G5616" t="n">
        <v>139.99</v>
      </c>
    </row>
    <row r="5617">
      <c r="A5617" t="n">
        <v>201712</v>
      </c>
      <c r="B5617" t="n">
        <v>42</v>
      </c>
      <c r="C5617" t="inlineStr">
        <is>
          <t>POS</t>
        </is>
      </c>
      <c r="D5617" t="inlineStr">
        <is>
          <t>Anh</t>
        </is>
      </c>
      <c r="E5617" t="inlineStr">
        <is>
          <t>Nhạc, phim, sách nói</t>
        </is>
      </c>
      <c r="F5617" t="n">
        <v>89.92</v>
      </c>
      <c r="G5617" t="n">
        <v>0</v>
      </c>
    </row>
    <row r="5618">
      <c r="A5618" t="n">
        <v>201712</v>
      </c>
      <c r="B5618" t="n">
        <v>42</v>
      </c>
      <c r="C5618" t="inlineStr">
        <is>
          <t>POS</t>
        </is>
      </c>
      <c r="D5618" t="inlineStr">
        <is>
          <t>Anh</t>
        </is>
      </c>
      <c r="E5618" t="inlineStr">
        <is>
          <t>TV &amp; Video</t>
        </is>
      </c>
      <c r="F5618" t="n">
        <v>89.90000000000001</v>
      </c>
      <c r="G5618" t="n">
        <v>0</v>
      </c>
    </row>
    <row r="5619">
      <c r="A5619" t="n">
        <v>201712</v>
      </c>
      <c r="B5619" t="n">
        <v>43</v>
      </c>
      <c r="C5619" t="inlineStr">
        <is>
          <t>POS</t>
        </is>
      </c>
      <c r="D5619" t="inlineStr">
        <is>
          <t>Mỹ</t>
        </is>
      </c>
      <c r="E5619" t="inlineStr">
        <is>
          <t>Âm thanh</t>
        </is>
      </c>
      <c r="F5619" t="n">
        <v>845.78</v>
      </c>
      <c r="G5619" t="n">
        <v>0</v>
      </c>
    </row>
    <row r="5620">
      <c r="A5620" t="n">
        <v>201712</v>
      </c>
      <c r="B5620" t="n">
        <v>43</v>
      </c>
      <c r="C5620" t="inlineStr">
        <is>
          <t>POS</t>
        </is>
      </c>
      <c r="D5620" t="inlineStr">
        <is>
          <t>Mỹ</t>
        </is>
      </c>
      <c r="E5620" t="inlineStr">
        <is>
          <t>Máy ảnh</t>
        </is>
      </c>
      <c r="F5620" t="n">
        <v>3267.39</v>
      </c>
      <c r="G5620" t="n">
        <v>0</v>
      </c>
    </row>
    <row r="5621">
      <c r="A5621" t="n">
        <v>201712</v>
      </c>
      <c r="B5621" t="n">
        <v>43</v>
      </c>
      <c r="C5621" t="inlineStr">
        <is>
          <t>POS</t>
        </is>
      </c>
      <c r="D5621" t="inlineStr">
        <is>
          <t>Mỹ</t>
        </is>
      </c>
      <c r="E5621" t="inlineStr">
        <is>
          <t>Điện thoại</t>
        </is>
      </c>
      <c r="F5621" t="n">
        <v>2030</v>
      </c>
      <c r="G5621" t="n">
        <v>0</v>
      </c>
    </row>
    <row r="5622">
      <c r="A5622" t="n">
        <v>201712</v>
      </c>
      <c r="B5622" t="n">
        <v>43</v>
      </c>
      <c r="C5622" t="inlineStr">
        <is>
          <t>POS</t>
        </is>
      </c>
      <c r="D5622" t="inlineStr">
        <is>
          <t>Mỹ</t>
        </is>
      </c>
      <c r="E5622" t="inlineStr">
        <is>
          <t>Máy tính</t>
        </is>
      </c>
      <c r="F5622" t="n">
        <v>929.91</v>
      </c>
      <c r="G5622" t="n">
        <v>0</v>
      </c>
    </row>
    <row r="5623">
      <c r="A5623" t="n">
        <v>201712</v>
      </c>
      <c r="B5623" t="n">
        <v>43</v>
      </c>
      <c r="C5623" t="inlineStr">
        <is>
          <t>POS</t>
        </is>
      </c>
      <c r="D5623" t="inlineStr">
        <is>
          <t>Mỹ</t>
        </is>
      </c>
      <c r="E5623" t="inlineStr">
        <is>
          <t>Game &amp; Đồ chơi</t>
        </is>
      </c>
      <c r="F5623" t="n">
        <v>45.58</v>
      </c>
      <c r="G5623" t="n">
        <v>0</v>
      </c>
    </row>
    <row r="5624">
      <c r="A5624" t="n">
        <v>201712</v>
      </c>
      <c r="B5624" t="n">
        <v>43</v>
      </c>
      <c r="C5624" t="inlineStr">
        <is>
          <t>POS</t>
        </is>
      </c>
      <c r="D5624" t="inlineStr">
        <is>
          <t>Mỹ</t>
        </is>
      </c>
      <c r="E5624" t="inlineStr">
        <is>
          <t>Gia dụng</t>
        </is>
      </c>
      <c r="F5624" t="n">
        <v>18353.69</v>
      </c>
      <c r="G5624" t="n">
        <v>0</v>
      </c>
    </row>
    <row r="5625">
      <c r="A5625" t="n">
        <v>201712</v>
      </c>
      <c r="B5625" t="n">
        <v>43</v>
      </c>
      <c r="C5625" t="inlineStr">
        <is>
          <t>POS</t>
        </is>
      </c>
      <c r="D5625" t="inlineStr">
        <is>
          <t>Mỹ</t>
        </is>
      </c>
      <c r="E5625" t="inlineStr">
        <is>
          <t>Nhạc, phim, sách nói</t>
        </is>
      </c>
      <c r="F5625" t="n">
        <v>2041.83</v>
      </c>
      <c r="G5625" t="n">
        <v>0</v>
      </c>
    </row>
    <row r="5626">
      <c r="A5626" t="n">
        <v>201712</v>
      </c>
      <c r="B5626" t="n">
        <v>43</v>
      </c>
      <c r="C5626" t="inlineStr">
        <is>
          <t>POS</t>
        </is>
      </c>
      <c r="D5626" t="inlineStr">
        <is>
          <t>Mỹ</t>
        </is>
      </c>
      <c r="E5626" t="inlineStr">
        <is>
          <t>TV &amp; Video</t>
        </is>
      </c>
      <c r="F5626" t="n">
        <v>1071</v>
      </c>
      <c r="G5626" t="n">
        <v>0</v>
      </c>
    </row>
    <row r="5627">
      <c r="A5627" t="n">
        <v>201712</v>
      </c>
      <c r="B5627" t="n">
        <v>44</v>
      </c>
      <c r="C5627" t="inlineStr">
        <is>
          <t>POS</t>
        </is>
      </c>
      <c r="D5627" t="inlineStr">
        <is>
          <t>Mỹ</t>
        </is>
      </c>
      <c r="E5627" t="inlineStr">
        <is>
          <t>Âm thanh</t>
        </is>
      </c>
      <c r="F5627" t="n">
        <v>2206.15</v>
      </c>
      <c r="G5627" t="n">
        <v>0</v>
      </c>
    </row>
    <row r="5628">
      <c r="A5628" t="n">
        <v>201712</v>
      </c>
      <c r="B5628" t="n">
        <v>44</v>
      </c>
      <c r="C5628" t="inlineStr">
        <is>
          <t>POS</t>
        </is>
      </c>
      <c r="D5628" t="inlineStr">
        <is>
          <t>Mỹ</t>
        </is>
      </c>
      <c r="E5628" t="inlineStr">
        <is>
          <t>Điện thoại</t>
        </is>
      </c>
      <c r="F5628" t="n">
        <v>2948.92</v>
      </c>
      <c r="G5628" t="n">
        <v>68.61</v>
      </c>
    </row>
    <row r="5629">
      <c r="A5629" t="n">
        <v>201712</v>
      </c>
      <c r="B5629" t="n">
        <v>44</v>
      </c>
      <c r="C5629" t="inlineStr">
        <is>
          <t>POS</t>
        </is>
      </c>
      <c r="D5629" t="inlineStr">
        <is>
          <t>Mỹ</t>
        </is>
      </c>
      <c r="E5629" t="inlineStr">
        <is>
          <t>Máy tính</t>
        </is>
      </c>
      <c r="F5629" t="n">
        <v>5662.55</v>
      </c>
      <c r="G5629" t="n">
        <v>0</v>
      </c>
    </row>
    <row r="5630">
      <c r="A5630" t="n">
        <v>201712</v>
      </c>
      <c r="B5630" t="n">
        <v>44</v>
      </c>
      <c r="C5630" t="inlineStr">
        <is>
          <t>POS</t>
        </is>
      </c>
      <c r="D5630" t="inlineStr">
        <is>
          <t>Mỹ</t>
        </is>
      </c>
      <c r="E5630" t="inlineStr">
        <is>
          <t>Game &amp; Đồ chơi</t>
        </is>
      </c>
      <c r="F5630" t="n">
        <v>27.96</v>
      </c>
      <c r="G5630" t="n">
        <v>0</v>
      </c>
    </row>
    <row r="5631">
      <c r="A5631" t="n">
        <v>201712</v>
      </c>
      <c r="B5631" t="n">
        <v>44</v>
      </c>
      <c r="C5631" t="inlineStr">
        <is>
          <t>POS</t>
        </is>
      </c>
      <c r="D5631" t="inlineStr">
        <is>
          <t>Mỹ</t>
        </is>
      </c>
      <c r="E5631" t="inlineStr">
        <is>
          <t>Gia dụng</t>
        </is>
      </c>
      <c r="F5631" t="n">
        <v>4072.69</v>
      </c>
      <c r="G5631" t="n">
        <v>0</v>
      </c>
    </row>
    <row r="5632">
      <c r="A5632" t="n">
        <v>201712</v>
      </c>
      <c r="B5632" t="n">
        <v>44</v>
      </c>
      <c r="C5632" t="inlineStr">
        <is>
          <t>POS</t>
        </is>
      </c>
      <c r="D5632" t="inlineStr">
        <is>
          <t>Mỹ</t>
        </is>
      </c>
      <c r="E5632" t="inlineStr">
        <is>
          <t>Nhạc, phim, sách nói</t>
        </is>
      </c>
      <c r="F5632" t="n">
        <v>1816.92</v>
      </c>
      <c r="G5632" t="n">
        <v>0</v>
      </c>
    </row>
    <row r="5633">
      <c r="A5633" t="n">
        <v>201712</v>
      </c>
      <c r="B5633" t="n">
        <v>44</v>
      </c>
      <c r="C5633" t="inlineStr">
        <is>
          <t>POS</t>
        </is>
      </c>
      <c r="D5633" t="inlineStr">
        <is>
          <t>Mỹ</t>
        </is>
      </c>
      <c r="E5633" t="inlineStr">
        <is>
          <t>TV &amp; Video</t>
        </is>
      </c>
      <c r="F5633" t="n">
        <v>573.6</v>
      </c>
      <c r="G5633" t="n">
        <v>0</v>
      </c>
    </row>
    <row r="5634">
      <c r="A5634" t="n">
        <v>201712</v>
      </c>
      <c r="B5634" t="n">
        <v>45</v>
      </c>
      <c r="C5634" t="inlineStr">
        <is>
          <t>POS</t>
        </is>
      </c>
      <c r="D5634" t="inlineStr">
        <is>
          <t>Mỹ</t>
        </is>
      </c>
      <c r="E5634" t="inlineStr">
        <is>
          <t>Âm thanh</t>
        </is>
      </c>
      <c r="F5634" t="n">
        <v>928.0700000000001</v>
      </c>
      <c r="G5634" t="n">
        <v>0</v>
      </c>
    </row>
    <row r="5635">
      <c r="A5635" t="n">
        <v>201712</v>
      </c>
      <c r="B5635" t="n">
        <v>45</v>
      </c>
      <c r="C5635" t="inlineStr">
        <is>
          <t>POS</t>
        </is>
      </c>
      <c r="D5635" t="inlineStr">
        <is>
          <t>Mỹ</t>
        </is>
      </c>
      <c r="E5635" t="inlineStr">
        <is>
          <t>Máy ảnh</t>
        </is>
      </c>
      <c r="F5635" t="n">
        <v>7680.24</v>
      </c>
      <c r="G5635" t="n">
        <v>392.58</v>
      </c>
    </row>
    <row r="5636">
      <c r="A5636" t="n">
        <v>201712</v>
      </c>
      <c r="B5636" t="n">
        <v>45</v>
      </c>
      <c r="C5636" t="inlineStr">
        <is>
          <t>POS</t>
        </is>
      </c>
      <c r="D5636" t="inlineStr">
        <is>
          <t>Mỹ</t>
        </is>
      </c>
      <c r="E5636" t="inlineStr">
        <is>
          <t>Điện thoại</t>
        </is>
      </c>
      <c r="F5636" t="n">
        <v>1781.91</v>
      </c>
      <c r="G5636" t="n">
        <v>0</v>
      </c>
    </row>
    <row r="5637">
      <c r="A5637" t="n">
        <v>201712</v>
      </c>
      <c r="B5637" t="n">
        <v>45</v>
      </c>
      <c r="C5637" t="inlineStr">
        <is>
          <t>POS</t>
        </is>
      </c>
      <c r="D5637" t="inlineStr">
        <is>
          <t>Mỹ</t>
        </is>
      </c>
      <c r="E5637" t="inlineStr">
        <is>
          <t>Máy tính</t>
        </is>
      </c>
      <c r="F5637" t="n">
        <v>7211.7</v>
      </c>
      <c r="G5637" t="n">
        <v>0</v>
      </c>
    </row>
    <row r="5638">
      <c r="A5638" t="n">
        <v>201712</v>
      </c>
      <c r="B5638" t="n">
        <v>45</v>
      </c>
      <c r="C5638" t="inlineStr">
        <is>
          <t>POS</t>
        </is>
      </c>
      <c r="D5638" t="inlineStr">
        <is>
          <t>Mỹ</t>
        </is>
      </c>
      <c r="E5638" t="inlineStr">
        <is>
          <t>Game &amp; Đồ chơi</t>
        </is>
      </c>
      <c r="F5638" t="n">
        <v>233.04</v>
      </c>
      <c r="G5638" t="n">
        <v>0</v>
      </c>
    </row>
    <row r="5639">
      <c r="A5639" t="n">
        <v>201712</v>
      </c>
      <c r="B5639" t="n">
        <v>45</v>
      </c>
      <c r="C5639" t="inlineStr">
        <is>
          <t>POS</t>
        </is>
      </c>
      <c r="D5639" t="inlineStr">
        <is>
          <t>Mỹ</t>
        </is>
      </c>
      <c r="E5639" t="inlineStr">
        <is>
          <t>Gia dụng</t>
        </is>
      </c>
      <c r="F5639" t="n">
        <v>4671.99</v>
      </c>
      <c r="G5639" t="n">
        <v>0</v>
      </c>
    </row>
    <row r="5640">
      <c r="A5640" t="n">
        <v>201712</v>
      </c>
      <c r="B5640" t="n">
        <v>45</v>
      </c>
      <c r="C5640" t="inlineStr">
        <is>
          <t>POS</t>
        </is>
      </c>
      <c r="D5640" t="inlineStr">
        <is>
          <t>Mỹ</t>
        </is>
      </c>
      <c r="E5640" t="inlineStr">
        <is>
          <t>Nhạc, phim, sách nói</t>
        </is>
      </c>
      <c r="F5640" t="n">
        <v>109.99</v>
      </c>
      <c r="G5640" t="n">
        <v>0</v>
      </c>
    </row>
    <row r="5641">
      <c r="A5641" t="n">
        <v>201712</v>
      </c>
      <c r="B5641" t="n">
        <v>45</v>
      </c>
      <c r="C5641" t="inlineStr">
        <is>
          <t>POS</t>
        </is>
      </c>
      <c r="D5641" t="inlineStr">
        <is>
          <t>Mỹ</t>
        </is>
      </c>
      <c r="E5641" t="inlineStr">
        <is>
          <t>TV &amp; Video</t>
        </is>
      </c>
      <c r="F5641" t="n">
        <v>736.47</v>
      </c>
      <c r="G5641" t="n">
        <v>0</v>
      </c>
    </row>
    <row r="5642">
      <c r="A5642" t="n">
        <v>201712</v>
      </c>
      <c r="B5642" t="n">
        <v>47</v>
      </c>
      <c r="C5642" t="inlineStr">
        <is>
          <t>POS</t>
        </is>
      </c>
      <c r="D5642" t="inlineStr">
        <is>
          <t>Mỹ</t>
        </is>
      </c>
      <c r="E5642" t="inlineStr">
        <is>
          <t>Âm thanh</t>
        </is>
      </c>
      <c r="F5642" t="n">
        <v>253.12</v>
      </c>
      <c r="G5642" t="n">
        <v>0</v>
      </c>
    </row>
    <row r="5643">
      <c r="A5643" t="n">
        <v>201712</v>
      </c>
      <c r="B5643" t="n">
        <v>47</v>
      </c>
      <c r="C5643" t="inlineStr">
        <is>
          <t>POS</t>
        </is>
      </c>
      <c r="D5643" t="inlineStr">
        <is>
          <t>Mỹ</t>
        </is>
      </c>
      <c r="E5643" t="inlineStr">
        <is>
          <t>Máy ảnh</t>
        </is>
      </c>
      <c r="F5643" t="n">
        <v>349.72</v>
      </c>
      <c r="G5643" t="n">
        <v>0</v>
      </c>
    </row>
    <row r="5644">
      <c r="A5644" t="n">
        <v>201712</v>
      </c>
      <c r="B5644" t="n">
        <v>47</v>
      </c>
      <c r="C5644" t="inlineStr">
        <is>
          <t>POS</t>
        </is>
      </c>
      <c r="D5644" t="inlineStr">
        <is>
          <t>Mỹ</t>
        </is>
      </c>
      <c r="E5644" t="inlineStr">
        <is>
          <t>Điện thoại</t>
        </is>
      </c>
      <c r="F5644" t="n">
        <v>928.48</v>
      </c>
      <c r="G5644" t="n">
        <v>0</v>
      </c>
    </row>
    <row r="5645">
      <c r="A5645" t="n">
        <v>201712</v>
      </c>
      <c r="B5645" t="n">
        <v>47</v>
      </c>
      <c r="C5645" t="inlineStr">
        <is>
          <t>POS</t>
        </is>
      </c>
      <c r="D5645" t="inlineStr">
        <is>
          <t>Mỹ</t>
        </is>
      </c>
      <c r="E5645" t="inlineStr">
        <is>
          <t>Máy tính</t>
        </is>
      </c>
      <c r="F5645" t="n">
        <v>6981.05</v>
      </c>
      <c r="G5645" t="n">
        <v>269.95</v>
      </c>
    </row>
    <row r="5646">
      <c r="A5646" t="n">
        <v>201712</v>
      </c>
      <c r="B5646" t="n">
        <v>47</v>
      </c>
      <c r="C5646" t="inlineStr">
        <is>
          <t>POS</t>
        </is>
      </c>
      <c r="D5646" t="inlineStr">
        <is>
          <t>Mỹ</t>
        </is>
      </c>
      <c r="E5646" t="inlineStr">
        <is>
          <t>Game &amp; Đồ chơi</t>
        </is>
      </c>
      <c r="F5646" t="n">
        <v>394.23</v>
      </c>
      <c r="G5646" t="n">
        <v>0</v>
      </c>
    </row>
    <row r="5647">
      <c r="A5647" t="n">
        <v>201712</v>
      </c>
      <c r="B5647" t="n">
        <v>47</v>
      </c>
      <c r="C5647" t="inlineStr">
        <is>
          <t>POS</t>
        </is>
      </c>
      <c r="D5647" t="inlineStr">
        <is>
          <t>Mỹ</t>
        </is>
      </c>
      <c r="E5647" t="inlineStr">
        <is>
          <t>Gia dụng</t>
        </is>
      </c>
      <c r="F5647" t="n">
        <v>1307.75</v>
      </c>
      <c r="G5647" t="n">
        <v>0</v>
      </c>
    </row>
    <row r="5648">
      <c r="A5648" t="n">
        <v>201712</v>
      </c>
      <c r="B5648" t="n">
        <v>47</v>
      </c>
      <c r="C5648" t="inlineStr">
        <is>
          <t>POS</t>
        </is>
      </c>
      <c r="D5648" t="inlineStr">
        <is>
          <t>Mỹ</t>
        </is>
      </c>
      <c r="E5648" t="inlineStr">
        <is>
          <t>Nhạc, phim, sách nói</t>
        </is>
      </c>
      <c r="F5648" t="n">
        <v>1196.94</v>
      </c>
      <c r="G5648" t="n">
        <v>0</v>
      </c>
    </row>
    <row r="5649">
      <c r="A5649" t="n">
        <v>201712</v>
      </c>
      <c r="B5649" t="n">
        <v>48</v>
      </c>
      <c r="C5649" t="inlineStr">
        <is>
          <t>POS</t>
        </is>
      </c>
      <c r="D5649" t="inlineStr">
        <is>
          <t>Mỹ</t>
        </is>
      </c>
      <c r="E5649" t="inlineStr">
        <is>
          <t>Âm thanh</t>
        </is>
      </c>
      <c r="F5649" t="n">
        <v>1666.22</v>
      </c>
      <c r="G5649" t="n">
        <v>0</v>
      </c>
    </row>
    <row r="5650">
      <c r="A5650" t="n">
        <v>201712</v>
      </c>
      <c r="B5650" t="n">
        <v>48</v>
      </c>
      <c r="C5650" t="inlineStr">
        <is>
          <t>POS</t>
        </is>
      </c>
      <c r="D5650" t="inlineStr">
        <is>
          <t>Mỹ</t>
        </is>
      </c>
      <c r="E5650" t="inlineStr">
        <is>
          <t>Máy ảnh</t>
        </is>
      </c>
      <c r="F5650" t="n">
        <v>2009.04</v>
      </c>
      <c r="G5650" t="n">
        <v>0</v>
      </c>
    </row>
    <row r="5651">
      <c r="A5651" t="n">
        <v>201712</v>
      </c>
      <c r="B5651" t="n">
        <v>48</v>
      </c>
      <c r="C5651" t="inlineStr">
        <is>
          <t>POS</t>
        </is>
      </c>
      <c r="D5651" t="inlineStr">
        <is>
          <t>Mỹ</t>
        </is>
      </c>
      <c r="E5651" t="inlineStr">
        <is>
          <t>Điện thoại</t>
        </is>
      </c>
      <c r="F5651" t="n">
        <v>2592.55</v>
      </c>
      <c r="G5651" t="n">
        <v>0</v>
      </c>
    </row>
    <row r="5652">
      <c r="A5652" t="n">
        <v>201712</v>
      </c>
      <c r="B5652" t="n">
        <v>48</v>
      </c>
      <c r="C5652" t="inlineStr">
        <is>
          <t>POS</t>
        </is>
      </c>
      <c r="D5652" t="inlineStr">
        <is>
          <t>Mỹ</t>
        </is>
      </c>
      <c r="E5652" t="inlineStr">
        <is>
          <t>Máy tính</t>
        </is>
      </c>
      <c r="F5652" t="n">
        <v>14528.7</v>
      </c>
      <c r="G5652" t="n">
        <v>0</v>
      </c>
    </row>
    <row r="5653">
      <c r="A5653" t="n">
        <v>201712</v>
      </c>
      <c r="B5653" t="n">
        <v>48</v>
      </c>
      <c r="C5653" t="inlineStr">
        <is>
          <t>POS</t>
        </is>
      </c>
      <c r="D5653" t="inlineStr">
        <is>
          <t>Mỹ</t>
        </is>
      </c>
      <c r="E5653" t="inlineStr">
        <is>
          <t>Game &amp; Đồ chơi</t>
        </is>
      </c>
      <c r="F5653" t="n">
        <v>288.66</v>
      </c>
      <c r="G5653" t="n">
        <v>0</v>
      </c>
    </row>
    <row r="5654">
      <c r="A5654" t="n">
        <v>201712</v>
      </c>
      <c r="B5654" t="n">
        <v>48</v>
      </c>
      <c r="C5654" t="inlineStr">
        <is>
          <t>POS</t>
        </is>
      </c>
      <c r="D5654" t="inlineStr">
        <is>
          <t>Mỹ</t>
        </is>
      </c>
      <c r="E5654" t="inlineStr">
        <is>
          <t>Gia dụng</t>
        </is>
      </c>
      <c r="F5654" t="n">
        <v>5916.68</v>
      </c>
      <c r="G5654" t="n">
        <v>0</v>
      </c>
    </row>
    <row r="5655">
      <c r="A5655" t="n">
        <v>201712</v>
      </c>
      <c r="B5655" t="n">
        <v>48</v>
      </c>
      <c r="C5655" t="inlineStr">
        <is>
          <t>POS</t>
        </is>
      </c>
      <c r="D5655" t="inlineStr">
        <is>
          <t>Mỹ</t>
        </is>
      </c>
      <c r="E5655" t="inlineStr">
        <is>
          <t>Nhạc, phim, sách nói</t>
        </is>
      </c>
      <c r="F5655" t="n">
        <v>574.15</v>
      </c>
      <c r="G5655" t="n">
        <v>0</v>
      </c>
    </row>
    <row r="5656">
      <c r="A5656" t="n">
        <v>201712</v>
      </c>
      <c r="B5656" t="n">
        <v>48</v>
      </c>
      <c r="C5656" t="inlineStr">
        <is>
          <t>POS</t>
        </is>
      </c>
      <c r="D5656" t="inlineStr">
        <is>
          <t>Mỹ</t>
        </is>
      </c>
      <c r="E5656" t="inlineStr">
        <is>
          <t>TV &amp; Video</t>
        </is>
      </c>
      <c r="F5656" t="n">
        <v>98.09999999999999</v>
      </c>
      <c r="G5656" t="n">
        <v>0</v>
      </c>
    </row>
    <row r="5657">
      <c r="A5657" t="n">
        <v>201712</v>
      </c>
      <c r="B5657" t="n">
        <v>50</v>
      </c>
      <c r="C5657" t="inlineStr">
        <is>
          <t>POS</t>
        </is>
      </c>
      <c r="D5657" t="inlineStr">
        <is>
          <t>Mỹ</t>
        </is>
      </c>
      <c r="E5657" t="inlineStr">
        <is>
          <t>Âm thanh</t>
        </is>
      </c>
      <c r="F5657" t="n">
        <v>2219.3</v>
      </c>
      <c r="G5657" t="n">
        <v>0</v>
      </c>
    </row>
    <row r="5658">
      <c r="A5658" t="n">
        <v>201712</v>
      </c>
      <c r="B5658" t="n">
        <v>50</v>
      </c>
      <c r="C5658" t="inlineStr">
        <is>
          <t>POS</t>
        </is>
      </c>
      <c r="D5658" t="inlineStr">
        <is>
          <t>Mỹ</t>
        </is>
      </c>
      <c r="E5658" t="inlineStr">
        <is>
          <t>Máy ảnh</t>
        </is>
      </c>
      <c r="F5658" t="n">
        <v>714.05</v>
      </c>
      <c r="G5658" t="n">
        <v>0</v>
      </c>
    </row>
    <row r="5659">
      <c r="A5659" t="n">
        <v>201712</v>
      </c>
      <c r="B5659" t="n">
        <v>50</v>
      </c>
      <c r="C5659" t="inlineStr">
        <is>
          <t>POS</t>
        </is>
      </c>
      <c r="D5659" t="inlineStr">
        <is>
          <t>Mỹ</t>
        </is>
      </c>
      <c r="E5659" t="inlineStr">
        <is>
          <t>Điện thoại</t>
        </is>
      </c>
      <c r="F5659" t="n">
        <v>2321.7</v>
      </c>
      <c r="G5659" t="n">
        <v>0</v>
      </c>
    </row>
    <row r="5660">
      <c r="A5660" t="n">
        <v>201712</v>
      </c>
      <c r="B5660" t="n">
        <v>50</v>
      </c>
      <c r="C5660" t="inlineStr">
        <is>
          <t>POS</t>
        </is>
      </c>
      <c r="D5660" t="inlineStr">
        <is>
          <t>Mỹ</t>
        </is>
      </c>
      <c r="E5660" t="inlineStr">
        <is>
          <t>Máy tính</t>
        </is>
      </c>
      <c r="F5660" t="n">
        <v>8536.4</v>
      </c>
      <c r="G5660" t="n">
        <v>0</v>
      </c>
    </row>
    <row r="5661">
      <c r="A5661" t="n">
        <v>201712</v>
      </c>
      <c r="B5661" t="n">
        <v>50</v>
      </c>
      <c r="C5661" t="inlineStr">
        <is>
          <t>POS</t>
        </is>
      </c>
      <c r="D5661" t="inlineStr">
        <is>
          <t>Mỹ</t>
        </is>
      </c>
      <c r="E5661" t="inlineStr">
        <is>
          <t>Game &amp; Đồ chơi</t>
        </is>
      </c>
      <c r="F5661" t="n">
        <v>140.26</v>
      </c>
      <c r="G5661" t="n">
        <v>0</v>
      </c>
    </row>
    <row r="5662">
      <c r="A5662" t="n">
        <v>201712</v>
      </c>
      <c r="B5662" t="n">
        <v>50</v>
      </c>
      <c r="C5662" t="inlineStr">
        <is>
          <t>POS</t>
        </is>
      </c>
      <c r="D5662" t="inlineStr">
        <is>
          <t>Mỹ</t>
        </is>
      </c>
      <c r="E5662" t="inlineStr">
        <is>
          <t>Gia dụng</t>
        </is>
      </c>
      <c r="F5662" t="n">
        <v>13755.81</v>
      </c>
      <c r="G5662" t="n">
        <v>0</v>
      </c>
    </row>
    <row r="5663">
      <c r="A5663" t="n">
        <v>201712</v>
      </c>
      <c r="B5663" t="n">
        <v>50</v>
      </c>
      <c r="C5663" t="inlineStr">
        <is>
          <t>POS</t>
        </is>
      </c>
      <c r="D5663" t="inlineStr">
        <is>
          <t>Mỹ</t>
        </is>
      </c>
      <c r="E5663" t="inlineStr">
        <is>
          <t>Nhạc, phim, sách nói</t>
        </is>
      </c>
      <c r="F5663" t="n">
        <v>1352.46</v>
      </c>
      <c r="G5663" t="n">
        <v>0</v>
      </c>
    </row>
    <row r="5664">
      <c r="A5664" t="n">
        <v>201712</v>
      </c>
      <c r="B5664" t="n">
        <v>51</v>
      </c>
      <c r="C5664" t="inlineStr">
        <is>
          <t>POS</t>
        </is>
      </c>
      <c r="D5664" t="inlineStr">
        <is>
          <t>Mỹ</t>
        </is>
      </c>
      <c r="E5664" t="inlineStr">
        <is>
          <t>Âm thanh</t>
        </is>
      </c>
      <c r="F5664" t="n">
        <v>609.4</v>
      </c>
      <c r="G5664" t="n">
        <v>0</v>
      </c>
    </row>
    <row r="5665">
      <c r="A5665" t="n">
        <v>201712</v>
      </c>
      <c r="B5665" t="n">
        <v>51</v>
      </c>
      <c r="C5665" t="inlineStr">
        <is>
          <t>POS</t>
        </is>
      </c>
      <c r="D5665" t="inlineStr">
        <is>
          <t>Mỹ</t>
        </is>
      </c>
      <c r="E5665" t="inlineStr">
        <is>
          <t>Máy tính</t>
        </is>
      </c>
      <c r="F5665" t="n">
        <v>8469</v>
      </c>
      <c r="G5665" t="n">
        <v>0</v>
      </c>
    </row>
    <row r="5666">
      <c r="A5666" t="n">
        <v>201712</v>
      </c>
      <c r="B5666" t="n">
        <v>51</v>
      </c>
      <c r="C5666" t="inlineStr">
        <is>
          <t>POS</t>
        </is>
      </c>
      <c r="D5666" t="inlineStr">
        <is>
          <t>Mỹ</t>
        </is>
      </c>
      <c r="E5666" t="inlineStr">
        <is>
          <t>Game &amp; Đồ chơi</t>
        </is>
      </c>
      <c r="F5666" t="n">
        <v>6.99</v>
      </c>
      <c r="G5666" t="n">
        <v>0</v>
      </c>
    </row>
    <row r="5667">
      <c r="A5667" t="n">
        <v>201712</v>
      </c>
      <c r="B5667" t="n">
        <v>51</v>
      </c>
      <c r="C5667" t="inlineStr">
        <is>
          <t>POS</t>
        </is>
      </c>
      <c r="D5667" t="inlineStr">
        <is>
          <t>Mỹ</t>
        </is>
      </c>
      <c r="E5667" t="inlineStr">
        <is>
          <t>Gia dụng</t>
        </is>
      </c>
      <c r="F5667" t="n">
        <v>6684.96</v>
      </c>
      <c r="G5667" t="n">
        <v>809.97</v>
      </c>
    </row>
    <row r="5668">
      <c r="A5668" t="n">
        <v>201712</v>
      </c>
      <c r="B5668" t="n">
        <v>51</v>
      </c>
      <c r="C5668" t="inlineStr">
        <is>
          <t>POS</t>
        </is>
      </c>
      <c r="D5668" t="inlineStr">
        <is>
          <t>Mỹ</t>
        </is>
      </c>
      <c r="E5668" t="inlineStr">
        <is>
          <t>Nhạc, phim, sách nói</t>
        </is>
      </c>
      <c r="F5668" t="n">
        <v>1586.4</v>
      </c>
      <c r="G5668" t="n">
        <v>113.98</v>
      </c>
    </row>
    <row r="5669">
      <c r="A5669" t="n">
        <v>201712</v>
      </c>
      <c r="B5669" t="n">
        <v>51</v>
      </c>
      <c r="C5669" t="inlineStr">
        <is>
          <t>POS</t>
        </is>
      </c>
      <c r="D5669" t="inlineStr">
        <is>
          <t>Mỹ</t>
        </is>
      </c>
      <c r="E5669" t="inlineStr">
        <is>
          <t>TV &amp; Video</t>
        </is>
      </c>
      <c r="F5669" t="n">
        <v>699.9</v>
      </c>
      <c r="G5669" t="n">
        <v>0</v>
      </c>
    </row>
    <row r="5670">
      <c r="A5670" t="n">
        <v>201712</v>
      </c>
      <c r="B5670" t="n">
        <v>53</v>
      </c>
      <c r="C5670" t="inlineStr">
        <is>
          <t>POS</t>
        </is>
      </c>
      <c r="D5670" t="inlineStr">
        <is>
          <t>Mỹ</t>
        </is>
      </c>
      <c r="E5670" t="inlineStr">
        <is>
          <t>Âm thanh</t>
        </is>
      </c>
      <c r="F5670" t="n">
        <v>3885.88</v>
      </c>
      <c r="G5670" t="n">
        <v>0</v>
      </c>
    </row>
    <row r="5671">
      <c r="A5671" t="n">
        <v>201712</v>
      </c>
      <c r="B5671" t="n">
        <v>53</v>
      </c>
      <c r="C5671" t="inlineStr">
        <is>
          <t>POS</t>
        </is>
      </c>
      <c r="D5671" t="inlineStr">
        <is>
          <t>Mỹ</t>
        </is>
      </c>
      <c r="E5671" t="inlineStr">
        <is>
          <t>Máy ảnh</t>
        </is>
      </c>
      <c r="F5671" t="n">
        <v>8720</v>
      </c>
      <c r="G5671" t="n">
        <v>0</v>
      </c>
    </row>
    <row r="5672">
      <c r="A5672" t="n">
        <v>201712</v>
      </c>
      <c r="B5672" t="n">
        <v>53</v>
      </c>
      <c r="C5672" t="inlineStr">
        <is>
          <t>POS</t>
        </is>
      </c>
      <c r="D5672" t="inlineStr">
        <is>
          <t>Mỹ</t>
        </is>
      </c>
      <c r="E5672" t="inlineStr">
        <is>
          <t>Điện thoại</t>
        </is>
      </c>
      <c r="F5672" t="n">
        <v>5267.92</v>
      </c>
      <c r="G5672" t="n">
        <v>0</v>
      </c>
    </row>
    <row r="5673">
      <c r="A5673" t="n">
        <v>201712</v>
      </c>
      <c r="B5673" t="n">
        <v>53</v>
      </c>
      <c r="C5673" t="inlineStr">
        <is>
          <t>POS</t>
        </is>
      </c>
      <c r="D5673" t="inlineStr">
        <is>
          <t>Mỹ</t>
        </is>
      </c>
      <c r="E5673" t="inlineStr">
        <is>
          <t>Máy tính</t>
        </is>
      </c>
      <c r="F5673" t="n">
        <v>7350.6</v>
      </c>
      <c r="G5673" t="n">
        <v>0</v>
      </c>
    </row>
    <row r="5674">
      <c r="A5674" t="n">
        <v>201712</v>
      </c>
      <c r="B5674" t="n">
        <v>53</v>
      </c>
      <c r="C5674" t="inlineStr">
        <is>
          <t>POS</t>
        </is>
      </c>
      <c r="D5674" t="inlineStr">
        <is>
          <t>Mỹ</t>
        </is>
      </c>
      <c r="E5674" t="inlineStr">
        <is>
          <t>Gia dụng</t>
        </is>
      </c>
      <c r="F5674" t="n">
        <v>1821.97</v>
      </c>
      <c r="G5674" t="n">
        <v>0</v>
      </c>
    </row>
    <row r="5675">
      <c r="A5675" t="n">
        <v>201712</v>
      </c>
      <c r="B5675" t="n">
        <v>53</v>
      </c>
      <c r="C5675" t="inlineStr">
        <is>
          <t>POS</t>
        </is>
      </c>
      <c r="D5675" t="inlineStr">
        <is>
          <t>Mỹ</t>
        </is>
      </c>
      <c r="E5675" t="inlineStr">
        <is>
          <t>Nhạc, phim, sách nói</t>
        </is>
      </c>
      <c r="F5675" t="n">
        <v>519.98</v>
      </c>
      <c r="G5675" t="n">
        <v>0</v>
      </c>
    </row>
    <row r="5676">
      <c r="A5676" t="n">
        <v>201712</v>
      </c>
      <c r="B5676" t="n">
        <v>53</v>
      </c>
      <c r="C5676" t="inlineStr">
        <is>
          <t>POS</t>
        </is>
      </c>
      <c r="D5676" t="inlineStr">
        <is>
          <t>Mỹ</t>
        </is>
      </c>
      <c r="E5676" t="inlineStr">
        <is>
          <t>TV &amp; Video</t>
        </is>
      </c>
      <c r="F5676" t="n">
        <v>5259.67</v>
      </c>
      <c r="G5676" t="n">
        <v>0</v>
      </c>
    </row>
    <row r="5677">
      <c r="A5677" t="n">
        <v>201712</v>
      </c>
      <c r="B5677" t="n">
        <v>54</v>
      </c>
      <c r="C5677" t="inlineStr">
        <is>
          <t>POS</t>
        </is>
      </c>
      <c r="D5677" t="inlineStr">
        <is>
          <t>Mỹ</t>
        </is>
      </c>
      <c r="E5677" t="inlineStr">
        <is>
          <t>Âm thanh</t>
        </is>
      </c>
      <c r="F5677" t="n">
        <v>3333.44</v>
      </c>
      <c r="G5677" t="n">
        <v>0</v>
      </c>
    </row>
    <row r="5678">
      <c r="A5678" t="n">
        <v>201712</v>
      </c>
      <c r="B5678" t="n">
        <v>54</v>
      </c>
      <c r="C5678" t="inlineStr">
        <is>
          <t>POS</t>
        </is>
      </c>
      <c r="D5678" t="inlineStr">
        <is>
          <t>Mỹ</t>
        </is>
      </c>
      <c r="E5678" t="inlineStr">
        <is>
          <t>Máy ảnh</t>
        </is>
      </c>
      <c r="F5678" t="n">
        <v>491.94</v>
      </c>
      <c r="G5678" t="n">
        <v>0</v>
      </c>
    </row>
    <row r="5679">
      <c r="A5679" t="n">
        <v>201712</v>
      </c>
      <c r="B5679" t="n">
        <v>54</v>
      </c>
      <c r="C5679" t="inlineStr">
        <is>
          <t>POS</t>
        </is>
      </c>
      <c r="D5679" t="inlineStr">
        <is>
          <t>Mỹ</t>
        </is>
      </c>
      <c r="E5679" t="inlineStr">
        <is>
          <t>Điện thoại</t>
        </is>
      </c>
      <c r="F5679" t="n">
        <v>4786.13</v>
      </c>
      <c r="G5679" t="n">
        <v>0</v>
      </c>
    </row>
    <row r="5680">
      <c r="A5680" t="n">
        <v>201712</v>
      </c>
      <c r="B5680" t="n">
        <v>54</v>
      </c>
      <c r="C5680" t="inlineStr">
        <is>
          <t>POS</t>
        </is>
      </c>
      <c r="D5680" t="inlineStr">
        <is>
          <t>Mỹ</t>
        </is>
      </c>
      <c r="E5680" t="inlineStr">
        <is>
          <t>Máy tính</t>
        </is>
      </c>
      <c r="F5680" t="n">
        <v>5690.75</v>
      </c>
      <c r="G5680" t="n">
        <v>0</v>
      </c>
    </row>
    <row r="5681">
      <c r="A5681" t="n">
        <v>201712</v>
      </c>
      <c r="B5681" t="n">
        <v>54</v>
      </c>
      <c r="C5681" t="inlineStr">
        <is>
          <t>POS</t>
        </is>
      </c>
      <c r="D5681" t="inlineStr">
        <is>
          <t>Mỹ</t>
        </is>
      </c>
      <c r="E5681" t="inlineStr">
        <is>
          <t>Gia dụng</t>
        </is>
      </c>
      <c r="F5681" t="n">
        <v>15262.55</v>
      </c>
      <c r="G5681" t="n">
        <v>199.98</v>
      </c>
    </row>
    <row r="5682">
      <c r="A5682" t="n">
        <v>201712</v>
      </c>
      <c r="B5682" t="n">
        <v>54</v>
      </c>
      <c r="C5682" t="inlineStr">
        <is>
          <t>POS</t>
        </is>
      </c>
      <c r="D5682" t="inlineStr">
        <is>
          <t>Mỹ</t>
        </is>
      </c>
      <c r="E5682" t="inlineStr">
        <is>
          <t>Nhạc, phim, sách nói</t>
        </is>
      </c>
      <c r="F5682" t="n">
        <v>52.09</v>
      </c>
      <c r="G5682" t="n">
        <v>0</v>
      </c>
    </row>
    <row r="5683">
      <c r="A5683" t="n">
        <v>201712</v>
      </c>
      <c r="B5683" t="n">
        <v>54</v>
      </c>
      <c r="C5683" t="inlineStr">
        <is>
          <t>POS</t>
        </is>
      </c>
      <c r="D5683" t="inlineStr">
        <is>
          <t>Mỹ</t>
        </is>
      </c>
      <c r="E5683" t="inlineStr">
        <is>
          <t>TV &amp; Video</t>
        </is>
      </c>
      <c r="F5683" t="n">
        <v>17394.95</v>
      </c>
      <c r="G5683" t="n">
        <v>0</v>
      </c>
    </row>
    <row r="5684">
      <c r="A5684" t="n">
        <v>201712</v>
      </c>
      <c r="B5684" t="n">
        <v>55</v>
      </c>
      <c r="C5684" t="inlineStr">
        <is>
          <t>POS</t>
        </is>
      </c>
      <c r="D5684" t="inlineStr">
        <is>
          <t>Mỹ</t>
        </is>
      </c>
      <c r="E5684" t="inlineStr">
        <is>
          <t>Máy ảnh</t>
        </is>
      </c>
      <c r="F5684" t="n">
        <v>1551</v>
      </c>
      <c r="G5684" t="n">
        <v>0</v>
      </c>
    </row>
    <row r="5685">
      <c r="A5685" t="n">
        <v>201712</v>
      </c>
      <c r="B5685" t="n">
        <v>55</v>
      </c>
      <c r="C5685" t="inlineStr">
        <is>
          <t>POS</t>
        </is>
      </c>
      <c r="D5685" t="inlineStr">
        <is>
          <t>Mỹ</t>
        </is>
      </c>
      <c r="E5685" t="inlineStr">
        <is>
          <t>Điện thoại</t>
        </is>
      </c>
      <c r="F5685" t="n">
        <v>3189.76</v>
      </c>
      <c r="G5685" t="n">
        <v>1495</v>
      </c>
    </row>
    <row r="5686">
      <c r="A5686" t="n">
        <v>201712</v>
      </c>
      <c r="B5686" t="n">
        <v>55</v>
      </c>
      <c r="C5686" t="inlineStr">
        <is>
          <t>POS</t>
        </is>
      </c>
      <c r="D5686" t="inlineStr">
        <is>
          <t>Mỹ</t>
        </is>
      </c>
      <c r="E5686" t="inlineStr">
        <is>
          <t>Máy tính</t>
        </is>
      </c>
      <c r="F5686" t="n">
        <v>8193.950000000001</v>
      </c>
      <c r="G5686" t="n">
        <v>0</v>
      </c>
    </row>
    <row r="5687">
      <c r="A5687" t="n">
        <v>201712</v>
      </c>
      <c r="B5687" t="n">
        <v>55</v>
      </c>
      <c r="C5687" t="inlineStr">
        <is>
          <t>POS</t>
        </is>
      </c>
      <c r="D5687" t="inlineStr">
        <is>
          <t>Mỹ</t>
        </is>
      </c>
      <c r="E5687" t="inlineStr">
        <is>
          <t>Game &amp; Đồ chơi</t>
        </is>
      </c>
      <c r="F5687" t="n">
        <v>192</v>
      </c>
      <c r="G5687" t="n">
        <v>0</v>
      </c>
    </row>
    <row r="5688">
      <c r="A5688" t="n">
        <v>201712</v>
      </c>
      <c r="B5688" t="n">
        <v>55</v>
      </c>
      <c r="C5688" t="inlineStr">
        <is>
          <t>POS</t>
        </is>
      </c>
      <c r="D5688" t="inlineStr">
        <is>
          <t>Mỹ</t>
        </is>
      </c>
      <c r="E5688" t="inlineStr">
        <is>
          <t>Gia dụng</t>
        </is>
      </c>
      <c r="F5688" t="n">
        <v>3204.44</v>
      </c>
      <c r="G5688" t="n">
        <v>0</v>
      </c>
    </row>
    <row r="5689">
      <c r="A5689" t="n">
        <v>201712</v>
      </c>
      <c r="B5689" t="n">
        <v>56</v>
      </c>
      <c r="C5689" t="inlineStr">
        <is>
          <t>POS</t>
        </is>
      </c>
      <c r="D5689" t="inlineStr">
        <is>
          <t>Mỹ</t>
        </is>
      </c>
      <c r="E5689" t="inlineStr">
        <is>
          <t>Âm thanh</t>
        </is>
      </c>
      <c r="F5689" t="n">
        <v>3602.69</v>
      </c>
      <c r="G5689" t="n">
        <v>0</v>
      </c>
    </row>
    <row r="5690">
      <c r="A5690" t="n">
        <v>201712</v>
      </c>
      <c r="B5690" t="n">
        <v>56</v>
      </c>
      <c r="C5690" t="inlineStr">
        <is>
          <t>POS</t>
        </is>
      </c>
      <c r="D5690" t="inlineStr">
        <is>
          <t>Mỹ</t>
        </is>
      </c>
      <c r="E5690" t="inlineStr">
        <is>
          <t>Máy ảnh</t>
        </is>
      </c>
      <c r="F5690" t="n">
        <v>12951.89</v>
      </c>
      <c r="G5690" t="n">
        <v>0</v>
      </c>
    </row>
    <row r="5691">
      <c r="A5691" t="n">
        <v>201712</v>
      </c>
      <c r="B5691" t="n">
        <v>56</v>
      </c>
      <c r="C5691" t="inlineStr">
        <is>
          <t>POS</t>
        </is>
      </c>
      <c r="D5691" t="inlineStr">
        <is>
          <t>Mỹ</t>
        </is>
      </c>
      <c r="E5691" t="inlineStr">
        <is>
          <t>Điện thoại</t>
        </is>
      </c>
      <c r="F5691" t="n">
        <v>2210.2</v>
      </c>
      <c r="G5691" t="n">
        <v>0</v>
      </c>
    </row>
    <row r="5692">
      <c r="A5692" t="n">
        <v>201712</v>
      </c>
      <c r="B5692" t="n">
        <v>56</v>
      </c>
      <c r="C5692" t="inlineStr">
        <is>
          <t>POS</t>
        </is>
      </c>
      <c r="D5692" t="inlineStr">
        <is>
          <t>Mỹ</t>
        </is>
      </c>
      <c r="E5692" t="inlineStr">
        <is>
          <t>Máy tính</t>
        </is>
      </c>
      <c r="F5692" t="n">
        <v>1233.77</v>
      </c>
      <c r="G5692" t="n">
        <v>0</v>
      </c>
    </row>
    <row r="5693">
      <c r="A5693" t="n">
        <v>201712</v>
      </c>
      <c r="B5693" t="n">
        <v>56</v>
      </c>
      <c r="C5693" t="inlineStr">
        <is>
          <t>POS</t>
        </is>
      </c>
      <c r="D5693" t="inlineStr">
        <is>
          <t>Mỹ</t>
        </is>
      </c>
      <c r="E5693" t="inlineStr">
        <is>
          <t>Game &amp; Đồ chơi</t>
        </is>
      </c>
      <c r="F5693" t="n">
        <v>34.45</v>
      </c>
      <c r="G5693" t="n">
        <v>0</v>
      </c>
    </row>
    <row r="5694">
      <c r="A5694" t="n">
        <v>201712</v>
      </c>
      <c r="B5694" t="n">
        <v>56</v>
      </c>
      <c r="C5694" t="inlineStr">
        <is>
          <t>POS</t>
        </is>
      </c>
      <c r="D5694" t="inlineStr">
        <is>
          <t>Mỹ</t>
        </is>
      </c>
      <c r="E5694" t="inlineStr">
        <is>
          <t>Gia dụng</t>
        </is>
      </c>
      <c r="F5694" t="n">
        <v>11157.79</v>
      </c>
      <c r="G5694" t="n">
        <v>0</v>
      </c>
    </row>
    <row r="5695">
      <c r="A5695" t="n">
        <v>201712</v>
      </c>
      <c r="B5695" t="n">
        <v>56</v>
      </c>
      <c r="C5695" t="inlineStr">
        <is>
          <t>POS</t>
        </is>
      </c>
      <c r="D5695" t="inlineStr">
        <is>
          <t>Mỹ</t>
        </is>
      </c>
      <c r="E5695" t="inlineStr">
        <is>
          <t>Nhạc, phim, sách nói</t>
        </is>
      </c>
      <c r="F5695" t="n">
        <v>2151.47</v>
      </c>
      <c r="G5695" t="n">
        <v>0</v>
      </c>
    </row>
    <row r="5696">
      <c r="A5696" t="n">
        <v>201712</v>
      </c>
      <c r="B5696" t="n">
        <v>56</v>
      </c>
      <c r="C5696" t="inlineStr">
        <is>
          <t>POS</t>
        </is>
      </c>
      <c r="D5696" t="inlineStr">
        <is>
          <t>Mỹ</t>
        </is>
      </c>
      <c r="E5696" t="inlineStr">
        <is>
          <t>TV &amp; Video</t>
        </is>
      </c>
      <c r="F5696" t="n">
        <v>199</v>
      </c>
      <c r="G5696" t="n">
        <v>0</v>
      </c>
    </row>
    <row r="5697">
      <c r="A5697" t="n">
        <v>201712</v>
      </c>
      <c r="B5697" t="n">
        <v>57</v>
      </c>
      <c r="C5697" t="inlineStr">
        <is>
          <t>POS</t>
        </is>
      </c>
      <c r="D5697" t="inlineStr">
        <is>
          <t>Mỹ</t>
        </is>
      </c>
      <c r="E5697" t="inlineStr">
        <is>
          <t>Âm thanh</t>
        </is>
      </c>
      <c r="F5697" t="n">
        <v>1081.65</v>
      </c>
      <c r="G5697" t="n">
        <v>0</v>
      </c>
    </row>
    <row r="5698">
      <c r="A5698" t="n">
        <v>201712</v>
      </c>
      <c r="B5698" t="n">
        <v>57</v>
      </c>
      <c r="C5698" t="inlineStr">
        <is>
          <t>POS</t>
        </is>
      </c>
      <c r="D5698" t="inlineStr">
        <is>
          <t>Mỹ</t>
        </is>
      </c>
      <c r="E5698" t="inlineStr">
        <is>
          <t>Máy ảnh</t>
        </is>
      </c>
      <c r="F5698" t="n">
        <v>1971</v>
      </c>
      <c r="G5698" t="n">
        <v>0</v>
      </c>
    </row>
    <row r="5699">
      <c r="A5699" t="n">
        <v>201712</v>
      </c>
      <c r="B5699" t="n">
        <v>57</v>
      </c>
      <c r="C5699" t="inlineStr">
        <is>
          <t>POS</t>
        </is>
      </c>
      <c r="D5699" t="inlineStr">
        <is>
          <t>Mỹ</t>
        </is>
      </c>
      <c r="E5699" t="inlineStr">
        <is>
          <t>Điện thoại</t>
        </is>
      </c>
      <c r="F5699" t="n">
        <v>2375</v>
      </c>
      <c r="G5699" t="n">
        <v>0</v>
      </c>
    </row>
    <row r="5700">
      <c r="A5700" t="n">
        <v>201712</v>
      </c>
      <c r="B5700" t="n">
        <v>57</v>
      </c>
      <c r="C5700" t="inlineStr">
        <is>
          <t>POS</t>
        </is>
      </c>
      <c r="D5700" t="inlineStr">
        <is>
          <t>Mỹ</t>
        </is>
      </c>
      <c r="E5700" t="inlineStr">
        <is>
          <t>Máy tính</t>
        </is>
      </c>
      <c r="F5700" t="n">
        <v>11699.27</v>
      </c>
      <c r="G5700" t="n">
        <v>0</v>
      </c>
    </row>
    <row r="5701">
      <c r="A5701" t="n">
        <v>201712</v>
      </c>
      <c r="B5701" t="n">
        <v>57</v>
      </c>
      <c r="C5701" t="inlineStr">
        <is>
          <t>POS</t>
        </is>
      </c>
      <c r="D5701" t="inlineStr">
        <is>
          <t>Mỹ</t>
        </is>
      </c>
      <c r="E5701" t="inlineStr">
        <is>
          <t>Game &amp; Đồ chơi</t>
        </is>
      </c>
      <c r="F5701" t="n">
        <v>552</v>
      </c>
      <c r="G5701" t="n">
        <v>0</v>
      </c>
    </row>
    <row r="5702">
      <c r="A5702" t="n">
        <v>201712</v>
      </c>
      <c r="B5702" t="n">
        <v>57</v>
      </c>
      <c r="C5702" t="inlineStr">
        <is>
          <t>POS</t>
        </is>
      </c>
      <c r="D5702" t="inlineStr">
        <is>
          <t>Mỹ</t>
        </is>
      </c>
      <c r="E5702" t="inlineStr">
        <is>
          <t>Gia dụng</t>
        </is>
      </c>
      <c r="F5702" t="n">
        <v>5572.49</v>
      </c>
      <c r="G5702" t="n">
        <v>0</v>
      </c>
    </row>
    <row r="5703">
      <c r="A5703" t="n">
        <v>201712</v>
      </c>
      <c r="B5703" t="n">
        <v>57</v>
      </c>
      <c r="C5703" t="inlineStr">
        <is>
          <t>POS</t>
        </is>
      </c>
      <c r="D5703" t="inlineStr">
        <is>
          <t>Mỹ</t>
        </is>
      </c>
      <c r="E5703" t="inlineStr">
        <is>
          <t>Nhạc, phim, sách nói</t>
        </is>
      </c>
      <c r="F5703" t="n">
        <v>561.92</v>
      </c>
      <c r="G5703" t="n">
        <v>0</v>
      </c>
    </row>
    <row r="5704">
      <c r="A5704" t="n">
        <v>201712</v>
      </c>
      <c r="B5704" t="n">
        <v>57</v>
      </c>
      <c r="C5704" t="inlineStr">
        <is>
          <t>POS</t>
        </is>
      </c>
      <c r="D5704" t="inlineStr">
        <is>
          <t>Mỹ</t>
        </is>
      </c>
      <c r="E5704" t="inlineStr">
        <is>
          <t>TV &amp; Video</t>
        </is>
      </c>
      <c r="F5704" t="n">
        <v>398.3</v>
      </c>
      <c r="G5704" t="n">
        <v>0</v>
      </c>
    </row>
    <row r="5705">
      <c r="A5705" t="n">
        <v>201712</v>
      </c>
      <c r="B5705" t="n">
        <v>59</v>
      </c>
      <c r="C5705" t="inlineStr">
        <is>
          <t>POS</t>
        </is>
      </c>
      <c r="D5705" t="inlineStr">
        <is>
          <t>Mỹ</t>
        </is>
      </c>
      <c r="E5705" t="inlineStr">
        <is>
          <t>Âm thanh</t>
        </is>
      </c>
      <c r="F5705" t="n">
        <v>2681.47</v>
      </c>
      <c r="G5705" t="n">
        <v>0</v>
      </c>
    </row>
    <row r="5706">
      <c r="A5706" t="n">
        <v>201712</v>
      </c>
      <c r="B5706" t="n">
        <v>59</v>
      </c>
      <c r="C5706" t="inlineStr">
        <is>
          <t>POS</t>
        </is>
      </c>
      <c r="D5706" t="inlineStr">
        <is>
          <t>Mỹ</t>
        </is>
      </c>
      <c r="E5706" t="inlineStr">
        <is>
          <t>Máy ảnh</t>
        </is>
      </c>
      <c r="F5706" t="n">
        <v>7955.83</v>
      </c>
      <c r="G5706" t="n">
        <v>0</v>
      </c>
    </row>
    <row r="5707">
      <c r="A5707" t="n">
        <v>201712</v>
      </c>
      <c r="B5707" t="n">
        <v>59</v>
      </c>
      <c r="C5707" t="inlineStr">
        <is>
          <t>POS</t>
        </is>
      </c>
      <c r="D5707" t="inlineStr">
        <is>
          <t>Mỹ</t>
        </is>
      </c>
      <c r="E5707" t="inlineStr">
        <is>
          <t>Điện thoại</t>
        </is>
      </c>
      <c r="F5707" t="n">
        <v>3377.32</v>
      </c>
      <c r="G5707" t="n">
        <v>0</v>
      </c>
    </row>
    <row r="5708">
      <c r="A5708" t="n">
        <v>201712</v>
      </c>
      <c r="B5708" t="n">
        <v>59</v>
      </c>
      <c r="C5708" t="inlineStr">
        <is>
          <t>POS</t>
        </is>
      </c>
      <c r="D5708" t="inlineStr">
        <is>
          <t>Mỹ</t>
        </is>
      </c>
      <c r="E5708" t="inlineStr">
        <is>
          <t>Máy tính</t>
        </is>
      </c>
      <c r="F5708" t="n">
        <v>7334.65</v>
      </c>
      <c r="G5708" t="n">
        <v>0</v>
      </c>
    </row>
    <row r="5709">
      <c r="A5709" t="n">
        <v>201712</v>
      </c>
      <c r="B5709" t="n">
        <v>59</v>
      </c>
      <c r="C5709" t="inlineStr">
        <is>
          <t>POS</t>
        </is>
      </c>
      <c r="D5709" t="inlineStr">
        <is>
          <t>Mỹ</t>
        </is>
      </c>
      <c r="E5709" t="inlineStr">
        <is>
          <t>Game &amp; Đồ chơi</t>
        </is>
      </c>
      <c r="F5709" t="n">
        <v>386.89</v>
      </c>
      <c r="G5709" t="n">
        <v>0</v>
      </c>
    </row>
    <row r="5710">
      <c r="A5710" t="n">
        <v>201712</v>
      </c>
      <c r="B5710" t="n">
        <v>59</v>
      </c>
      <c r="C5710" t="inlineStr">
        <is>
          <t>POS</t>
        </is>
      </c>
      <c r="D5710" t="inlineStr">
        <is>
          <t>Mỹ</t>
        </is>
      </c>
      <c r="E5710" t="inlineStr">
        <is>
          <t>Gia dụng</t>
        </is>
      </c>
      <c r="F5710" t="n">
        <v>8370.639999999999</v>
      </c>
      <c r="G5710" t="n">
        <v>4908.6</v>
      </c>
    </row>
    <row r="5711">
      <c r="A5711" t="n">
        <v>201712</v>
      </c>
      <c r="B5711" t="n">
        <v>59</v>
      </c>
      <c r="C5711" t="inlineStr">
        <is>
          <t>POS</t>
        </is>
      </c>
      <c r="D5711" t="inlineStr">
        <is>
          <t>Mỹ</t>
        </is>
      </c>
      <c r="E5711" t="inlineStr">
        <is>
          <t>Nhạc, phim, sách nói</t>
        </is>
      </c>
      <c r="F5711" t="n">
        <v>1369.61</v>
      </c>
      <c r="G5711" t="n">
        <v>0</v>
      </c>
    </row>
    <row r="5712">
      <c r="A5712" t="n">
        <v>201712</v>
      </c>
      <c r="B5712" t="n">
        <v>59</v>
      </c>
      <c r="C5712" t="inlineStr">
        <is>
          <t>POS</t>
        </is>
      </c>
      <c r="D5712" t="inlineStr">
        <is>
          <t>Mỹ</t>
        </is>
      </c>
      <c r="E5712" t="inlineStr">
        <is>
          <t>TV &amp; Video</t>
        </is>
      </c>
      <c r="F5712" t="n">
        <v>5964.16</v>
      </c>
      <c r="G5712" t="n">
        <v>0</v>
      </c>
    </row>
    <row r="5713">
      <c r="A5713" t="n">
        <v>201712</v>
      </c>
      <c r="B5713" t="n">
        <v>61</v>
      </c>
      <c r="C5713" t="inlineStr">
        <is>
          <t>POS</t>
        </is>
      </c>
      <c r="D5713" t="inlineStr">
        <is>
          <t>Mỹ</t>
        </is>
      </c>
      <c r="E5713" t="inlineStr">
        <is>
          <t>Âm thanh</t>
        </is>
      </c>
      <c r="F5713" t="n">
        <v>4880.51</v>
      </c>
      <c r="G5713" t="n">
        <v>0</v>
      </c>
    </row>
    <row r="5714">
      <c r="A5714" t="n">
        <v>201712</v>
      </c>
      <c r="B5714" t="n">
        <v>61</v>
      </c>
      <c r="C5714" t="inlineStr">
        <is>
          <t>POS</t>
        </is>
      </c>
      <c r="D5714" t="inlineStr">
        <is>
          <t>Mỹ</t>
        </is>
      </c>
      <c r="E5714" t="inlineStr">
        <is>
          <t>Máy ảnh</t>
        </is>
      </c>
      <c r="F5714" t="n">
        <v>1020</v>
      </c>
      <c r="G5714" t="n">
        <v>0</v>
      </c>
    </row>
    <row r="5715">
      <c r="A5715" t="n">
        <v>201712</v>
      </c>
      <c r="B5715" t="n">
        <v>61</v>
      </c>
      <c r="C5715" t="inlineStr">
        <is>
          <t>POS</t>
        </is>
      </c>
      <c r="D5715" t="inlineStr">
        <is>
          <t>Mỹ</t>
        </is>
      </c>
      <c r="E5715" t="inlineStr">
        <is>
          <t>Điện thoại</t>
        </is>
      </c>
      <c r="F5715" t="n">
        <v>12396.26</v>
      </c>
      <c r="G5715" t="n">
        <v>0</v>
      </c>
    </row>
    <row r="5716">
      <c r="A5716" t="n">
        <v>201712</v>
      </c>
      <c r="B5716" t="n">
        <v>61</v>
      </c>
      <c r="C5716" t="inlineStr">
        <is>
          <t>POS</t>
        </is>
      </c>
      <c r="D5716" t="inlineStr">
        <is>
          <t>Mỹ</t>
        </is>
      </c>
      <c r="E5716" t="inlineStr">
        <is>
          <t>Máy tính</t>
        </is>
      </c>
      <c r="F5716" t="n">
        <v>8751.25</v>
      </c>
      <c r="G5716" t="n">
        <v>0</v>
      </c>
    </row>
    <row r="5717">
      <c r="A5717" t="n">
        <v>201712</v>
      </c>
      <c r="B5717" t="n">
        <v>61</v>
      </c>
      <c r="C5717" t="inlineStr">
        <is>
          <t>POS</t>
        </is>
      </c>
      <c r="D5717" t="inlineStr">
        <is>
          <t>Mỹ</t>
        </is>
      </c>
      <c r="E5717" t="inlineStr">
        <is>
          <t>Game &amp; Đồ chơi</t>
        </is>
      </c>
      <c r="F5717" t="n">
        <v>494.99</v>
      </c>
      <c r="G5717" t="n">
        <v>0</v>
      </c>
    </row>
    <row r="5718">
      <c r="A5718" t="n">
        <v>201712</v>
      </c>
      <c r="B5718" t="n">
        <v>61</v>
      </c>
      <c r="C5718" t="inlineStr">
        <is>
          <t>POS</t>
        </is>
      </c>
      <c r="D5718" t="inlineStr">
        <is>
          <t>Mỹ</t>
        </is>
      </c>
      <c r="E5718" t="inlineStr">
        <is>
          <t>Gia dụng</t>
        </is>
      </c>
      <c r="F5718" t="n">
        <v>1354.74</v>
      </c>
      <c r="G5718" t="n">
        <v>0</v>
      </c>
    </row>
    <row r="5719">
      <c r="A5719" t="n">
        <v>201712</v>
      </c>
      <c r="B5719" t="n">
        <v>61</v>
      </c>
      <c r="C5719" t="inlineStr">
        <is>
          <t>POS</t>
        </is>
      </c>
      <c r="D5719" t="inlineStr">
        <is>
          <t>Mỹ</t>
        </is>
      </c>
      <c r="E5719" t="inlineStr">
        <is>
          <t>Nhạc, phim, sách nói</t>
        </is>
      </c>
      <c r="F5719" t="n">
        <v>3155.43</v>
      </c>
      <c r="G5719" t="n">
        <v>58.99</v>
      </c>
    </row>
    <row r="5720">
      <c r="A5720" t="n">
        <v>201712</v>
      </c>
      <c r="B5720" t="n">
        <v>61</v>
      </c>
      <c r="C5720" t="inlineStr">
        <is>
          <t>POS</t>
        </is>
      </c>
      <c r="D5720" t="inlineStr">
        <is>
          <t>Mỹ</t>
        </is>
      </c>
      <c r="E5720" t="inlineStr">
        <is>
          <t>TV &amp; Video</t>
        </is>
      </c>
      <c r="F5720" t="n">
        <v>3049</v>
      </c>
      <c r="G5720" t="n">
        <v>0</v>
      </c>
    </row>
    <row r="5721">
      <c r="A5721" t="n">
        <v>201712</v>
      </c>
      <c r="B5721" t="n">
        <v>63</v>
      </c>
      <c r="C5721" t="inlineStr">
        <is>
          <t>POS</t>
        </is>
      </c>
      <c r="D5721" t="inlineStr">
        <is>
          <t>Mỹ</t>
        </is>
      </c>
      <c r="E5721" t="inlineStr">
        <is>
          <t>Âm thanh</t>
        </is>
      </c>
      <c r="F5721" t="n">
        <v>2916.41</v>
      </c>
      <c r="G5721" t="n">
        <v>0</v>
      </c>
    </row>
    <row r="5722">
      <c r="A5722" t="n">
        <v>201712</v>
      </c>
      <c r="B5722" t="n">
        <v>63</v>
      </c>
      <c r="C5722" t="inlineStr">
        <is>
          <t>POS</t>
        </is>
      </c>
      <c r="D5722" t="inlineStr">
        <is>
          <t>Mỹ</t>
        </is>
      </c>
      <c r="E5722" t="inlineStr">
        <is>
          <t>Máy ảnh</t>
        </is>
      </c>
      <c r="F5722" t="n">
        <v>557.36</v>
      </c>
      <c r="G5722" t="n">
        <v>0</v>
      </c>
    </row>
    <row r="5723">
      <c r="A5723" t="n">
        <v>201712</v>
      </c>
      <c r="B5723" t="n">
        <v>63</v>
      </c>
      <c r="C5723" t="inlineStr">
        <is>
          <t>POS</t>
        </is>
      </c>
      <c r="D5723" t="inlineStr">
        <is>
          <t>Mỹ</t>
        </is>
      </c>
      <c r="E5723" t="inlineStr">
        <is>
          <t>Điện thoại</t>
        </is>
      </c>
      <c r="F5723" t="n">
        <v>3066.79</v>
      </c>
      <c r="G5723" t="n">
        <v>0</v>
      </c>
    </row>
    <row r="5724">
      <c r="A5724" t="n">
        <v>201712</v>
      </c>
      <c r="B5724" t="n">
        <v>63</v>
      </c>
      <c r="C5724" t="inlineStr">
        <is>
          <t>POS</t>
        </is>
      </c>
      <c r="D5724" t="inlineStr">
        <is>
          <t>Mỹ</t>
        </is>
      </c>
      <c r="E5724" t="inlineStr">
        <is>
          <t>Máy tính</t>
        </is>
      </c>
      <c r="F5724" t="n">
        <v>3995</v>
      </c>
      <c r="G5724" t="n">
        <v>236</v>
      </c>
    </row>
    <row r="5725">
      <c r="A5725" t="n">
        <v>201712</v>
      </c>
      <c r="B5725" t="n">
        <v>63</v>
      </c>
      <c r="C5725" t="inlineStr">
        <is>
          <t>POS</t>
        </is>
      </c>
      <c r="D5725" t="inlineStr">
        <is>
          <t>Mỹ</t>
        </is>
      </c>
      <c r="E5725" t="inlineStr">
        <is>
          <t>Game &amp; Đồ chơi</t>
        </is>
      </c>
      <c r="F5725" t="n">
        <v>233.03</v>
      </c>
      <c r="G5725" t="n">
        <v>0</v>
      </c>
    </row>
    <row r="5726">
      <c r="A5726" t="n">
        <v>201712</v>
      </c>
      <c r="B5726" t="n">
        <v>63</v>
      </c>
      <c r="C5726" t="inlineStr">
        <is>
          <t>POS</t>
        </is>
      </c>
      <c r="D5726" t="inlineStr">
        <is>
          <t>Mỹ</t>
        </is>
      </c>
      <c r="E5726" t="inlineStr">
        <is>
          <t>Gia dụng</t>
        </is>
      </c>
      <c r="F5726" t="n">
        <v>670.5</v>
      </c>
      <c r="G5726" t="n">
        <v>0</v>
      </c>
    </row>
    <row r="5727">
      <c r="A5727" t="n">
        <v>201712</v>
      </c>
      <c r="B5727" t="n">
        <v>63</v>
      </c>
      <c r="C5727" t="inlineStr">
        <is>
          <t>POS</t>
        </is>
      </c>
      <c r="D5727" t="inlineStr">
        <is>
          <t>Mỹ</t>
        </is>
      </c>
      <c r="E5727" t="inlineStr">
        <is>
          <t>TV &amp; Video</t>
        </is>
      </c>
      <c r="F5727" t="n">
        <v>845.95</v>
      </c>
      <c r="G5727" t="n">
        <v>0</v>
      </c>
    </row>
    <row r="5728">
      <c r="A5728" t="n">
        <v>201712</v>
      </c>
      <c r="B5728" t="n">
        <v>64</v>
      </c>
      <c r="C5728" t="inlineStr">
        <is>
          <t>POS</t>
        </is>
      </c>
      <c r="D5728" t="inlineStr">
        <is>
          <t>Mỹ</t>
        </is>
      </c>
      <c r="E5728" t="inlineStr">
        <is>
          <t>Âm thanh</t>
        </is>
      </c>
      <c r="F5728" t="n">
        <v>2226.62</v>
      </c>
      <c r="G5728" t="n">
        <v>0</v>
      </c>
    </row>
    <row r="5729">
      <c r="A5729" t="n">
        <v>201712</v>
      </c>
      <c r="B5729" t="n">
        <v>64</v>
      </c>
      <c r="C5729" t="inlineStr">
        <is>
          <t>POS</t>
        </is>
      </c>
      <c r="D5729" t="inlineStr">
        <is>
          <t>Mỹ</t>
        </is>
      </c>
      <c r="E5729" t="inlineStr">
        <is>
          <t>Máy ảnh</t>
        </is>
      </c>
      <c r="F5729" t="n">
        <v>6488</v>
      </c>
      <c r="G5729" t="n">
        <v>0</v>
      </c>
    </row>
    <row r="5730">
      <c r="A5730" t="n">
        <v>201712</v>
      </c>
      <c r="B5730" t="n">
        <v>64</v>
      </c>
      <c r="C5730" t="inlineStr">
        <is>
          <t>POS</t>
        </is>
      </c>
      <c r="D5730" t="inlineStr">
        <is>
          <t>Mỹ</t>
        </is>
      </c>
      <c r="E5730" t="inlineStr">
        <is>
          <t>Điện thoại</t>
        </is>
      </c>
      <c r="F5730" t="n">
        <v>6156.17</v>
      </c>
      <c r="G5730" t="n">
        <v>0</v>
      </c>
    </row>
    <row r="5731">
      <c r="A5731" t="n">
        <v>201712</v>
      </c>
      <c r="B5731" t="n">
        <v>64</v>
      </c>
      <c r="C5731" t="inlineStr">
        <is>
          <t>POS</t>
        </is>
      </c>
      <c r="D5731" t="inlineStr">
        <is>
          <t>Mỹ</t>
        </is>
      </c>
      <c r="E5731" t="inlineStr">
        <is>
          <t>Máy tính</t>
        </is>
      </c>
      <c r="F5731" t="n">
        <v>13770.66</v>
      </c>
      <c r="G5731" t="n">
        <v>0</v>
      </c>
    </row>
    <row r="5732">
      <c r="A5732" t="n">
        <v>201712</v>
      </c>
      <c r="B5732" t="n">
        <v>64</v>
      </c>
      <c r="C5732" t="inlineStr">
        <is>
          <t>POS</t>
        </is>
      </c>
      <c r="D5732" t="inlineStr">
        <is>
          <t>Mỹ</t>
        </is>
      </c>
      <c r="E5732" t="inlineStr">
        <is>
          <t>Game &amp; Đồ chơi</t>
        </is>
      </c>
      <c r="F5732" t="n">
        <v>770.01</v>
      </c>
      <c r="G5732" t="n">
        <v>0</v>
      </c>
    </row>
    <row r="5733">
      <c r="A5733" t="n">
        <v>201712</v>
      </c>
      <c r="B5733" t="n">
        <v>64</v>
      </c>
      <c r="C5733" t="inlineStr">
        <is>
          <t>POS</t>
        </is>
      </c>
      <c r="D5733" t="inlineStr">
        <is>
          <t>Mỹ</t>
        </is>
      </c>
      <c r="E5733" t="inlineStr">
        <is>
          <t>Gia dụng</t>
        </is>
      </c>
      <c r="F5733" t="n">
        <v>4205.9</v>
      </c>
      <c r="G5733" t="n">
        <v>0</v>
      </c>
    </row>
    <row r="5734">
      <c r="A5734" t="n">
        <v>201712</v>
      </c>
      <c r="B5734" t="n">
        <v>64</v>
      </c>
      <c r="C5734" t="inlineStr">
        <is>
          <t>POS</t>
        </is>
      </c>
      <c r="D5734" t="inlineStr">
        <is>
          <t>Mỹ</t>
        </is>
      </c>
      <c r="E5734" t="inlineStr">
        <is>
          <t>Nhạc, phim, sách nói</t>
        </is>
      </c>
      <c r="F5734" t="n">
        <v>3693.56</v>
      </c>
      <c r="G5734" t="n">
        <v>0</v>
      </c>
    </row>
    <row r="5735">
      <c r="A5735" t="n">
        <v>201712</v>
      </c>
      <c r="B5735" t="n">
        <v>64</v>
      </c>
      <c r="C5735" t="inlineStr">
        <is>
          <t>POS</t>
        </is>
      </c>
      <c r="D5735" t="inlineStr">
        <is>
          <t>Mỹ</t>
        </is>
      </c>
      <c r="E5735" t="inlineStr">
        <is>
          <t>TV &amp; Video</t>
        </is>
      </c>
      <c r="F5735" t="n">
        <v>1987</v>
      </c>
      <c r="G5735" t="n">
        <v>0</v>
      </c>
    </row>
    <row r="5736">
      <c r="A5736" t="n">
        <v>201712</v>
      </c>
      <c r="B5736" t="n">
        <v>65</v>
      </c>
      <c r="C5736" t="inlineStr">
        <is>
          <t>POS</t>
        </is>
      </c>
      <c r="D5736" t="inlineStr">
        <is>
          <t>Mỹ</t>
        </is>
      </c>
      <c r="E5736" t="inlineStr">
        <is>
          <t>Âm thanh</t>
        </is>
      </c>
      <c r="F5736" t="n">
        <v>1136.98</v>
      </c>
      <c r="G5736" t="n">
        <v>0</v>
      </c>
    </row>
    <row r="5737">
      <c r="A5737" t="n">
        <v>201712</v>
      </c>
      <c r="B5737" t="n">
        <v>65</v>
      </c>
      <c r="C5737" t="inlineStr">
        <is>
          <t>POS</t>
        </is>
      </c>
      <c r="D5737" t="inlineStr">
        <is>
          <t>Mỹ</t>
        </is>
      </c>
      <c r="E5737" t="inlineStr">
        <is>
          <t>Máy ảnh</t>
        </is>
      </c>
      <c r="F5737" t="n">
        <v>436.2</v>
      </c>
      <c r="G5737" t="n">
        <v>0</v>
      </c>
    </row>
    <row r="5738">
      <c r="A5738" t="n">
        <v>201712</v>
      </c>
      <c r="B5738" t="n">
        <v>65</v>
      </c>
      <c r="C5738" t="inlineStr">
        <is>
          <t>POS</t>
        </is>
      </c>
      <c r="D5738" t="inlineStr">
        <is>
          <t>Mỹ</t>
        </is>
      </c>
      <c r="E5738" t="inlineStr">
        <is>
          <t>Điện thoại</t>
        </is>
      </c>
      <c r="F5738" t="n">
        <v>363.78</v>
      </c>
      <c r="G5738" t="n">
        <v>0</v>
      </c>
    </row>
    <row r="5739">
      <c r="A5739" t="n">
        <v>201712</v>
      </c>
      <c r="B5739" t="n">
        <v>65</v>
      </c>
      <c r="C5739" t="inlineStr">
        <is>
          <t>POS</t>
        </is>
      </c>
      <c r="D5739" t="inlineStr">
        <is>
          <t>Mỹ</t>
        </is>
      </c>
      <c r="E5739" t="inlineStr">
        <is>
          <t>Game &amp; Đồ chơi</t>
        </is>
      </c>
      <c r="F5739" t="n">
        <v>96</v>
      </c>
      <c r="G5739" t="n">
        <v>0</v>
      </c>
    </row>
    <row r="5740">
      <c r="A5740" t="n">
        <v>201712</v>
      </c>
      <c r="B5740" t="n">
        <v>65</v>
      </c>
      <c r="C5740" t="inlineStr">
        <is>
          <t>POS</t>
        </is>
      </c>
      <c r="D5740" t="inlineStr">
        <is>
          <t>Mỹ</t>
        </is>
      </c>
      <c r="E5740" t="inlineStr">
        <is>
          <t>Gia dụng</t>
        </is>
      </c>
      <c r="F5740" t="n">
        <v>10633.66</v>
      </c>
      <c r="G5740" t="n">
        <v>0</v>
      </c>
    </row>
    <row r="5741">
      <c r="A5741" t="n">
        <v>201712</v>
      </c>
      <c r="B5741" t="n">
        <v>65</v>
      </c>
      <c r="C5741" t="inlineStr">
        <is>
          <t>POS</t>
        </is>
      </c>
      <c r="D5741" t="inlineStr">
        <is>
          <t>Mỹ</t>
        </is>
      </c>
      <c r="E5741" t="inlineStr">
        <is>
          <t>Nhạc, phim, sách nói</t>
        </is>
      </c>
      <c r="F5741" t="n">
        <v>3830.89</v>
      </c>
      <c r="G5741" t="n">
        <v>0</v>
      </c>
    </row>
    <row r="5742">
      <c r="A5742" t="n">
        <v>201712</v>
      </c>
      <c r="B5742" t="n">
        <v>65</v>
      </c>
      <c r="C5742" t="inlineStr">
        <is>
          <t>POS</t>
        </is>
      </c>
      <c r="D5742" t="inlineStr">
        <is>
          <t>Mỹ</t>
        </is>
      </c>
      <c r="E5742" t="inlineStr">
        <is>
          <t>TV &amp; Video</t>
        </is>
      </c>
      <c r="F5742" t="n">
        <v>1019.94</v>
      </c>
      <c r="G5742" t="n">
        <v>126.9</v>
      </c>
    </row>
    <row r="5743">
      <c r="A5743" t="n">
        <v>201712</v>
      </c>
      <c r="B5743" t="n">
        <v>66</v>
      </c>
      <c r="C5743" t="inlineStr">
        <is>
          <t>POS</t>
        </is>
      </c>
      <c r="D5743" t="inlineStr">
        <is>
          <t>Mỹ</t>
        </is>
      </c>
      <c r="E5743" t="inlineStr">
        <is>
          <t>Âm thanh</t>
        </is>
      </c>
      <c r="F5743" t="n">
        <v>3101.75</v>
      </c>
      <c r="G5743" t="n">
        <v>0</v>
      </c>
    </row>
    <row r="5744">
      <c r="A5744" t="n">
        <v>201712</v>
      </c>
      <c r="B5744" t="n">
        <v>66</v>
      </c>
      <c r="C5744" t="inlineStr">
        <is>
          <t>POS</t>
        </is>
      </c>
      <c r="D5744" t="inlineStr">
        <is>
          <t>Mỹ</t>
        </is>
      </c>
      <c r="E5744" t="inlineStr">
        <is>
          <t>Máy ảnh</t>
        </is>
      </c>
      <c r="F5744" t="n">
        <v>5266.55</v>
      </c>
      <c r="G5744" t="n">
        <v>0</v>
      </c>
    </row>
    <row r="5745">
      <c r="A5745" t="n">
        <v>201712</v>
      </c>
      <c r="B5745" t="n">
        <v>66</v>
      </c>
      <c r="C5745" t="inlineStr">
        <is>
          <t>POS</t>
        </is>
      </c>
      <c r="D5745" t="inlineStr">
        <is>
          <t>Mỹ</t>
        </is>
      </c>
      <c r="E5745" t="inlineStr">
        <is>
          <t>Điện thoại</t>
        </is>
      </c>
      <c r="F5745" t="n">
        <v>1181.91</v>
      </c>
      <c r="G5745" t="n">
        <v>219.3</v>
      </c>
    </row>
    <row r="5746">
      <c r="A5746" t="n">
        <v>201712</v>
      </c>
      <c r="B5746" t="n">
        <v>66</v>
      </c>
      <c r="C5746" t="inlineStr">
        <is>
          <t>POS</t>
        </is>
      </c>
      <c r="D5746" t="inlineStr">
        <is>
          <t>Mỹ</t>
        </is>
      </c>
      <c r="E5746" t="inlineStr">
        <is>
          <t>Máy tính</t>
        </is>
      </c>
      <c r="F5746" t="n">
        <v>11280.9</v>
      </c>
      <c r="G5746" t="n">
        <v>0</v>
      </c>
    </row>
    <row r="5747">
      <c r="A5747" t="n">
        <v>201712</v>
      </c>
      <c r="B5747" t="n">
        <v>66</v>
      </c>
      <c r="C5747" t="inlineStr">
        <is>
          <t>POS</t>
        </is>
      </c>
      <c r="D5747" t="inlineStr">
        <is>
          <t>Mỹ</t>
        </is>
      </c>
      <c r="E5747" t="inlineStr">
        <is>
          <t>Game &amp; Đồ chơi</t>
        </is>
      </c>
      <c r="F5747" t="n">
        <v>654</v>
      </c>
      <c r="G5747" t="n">
        <v>0</v>
      </c>
    </row>
    <row r="5748">
      <c r="A5748" t="n">
        <v>201712</v>
      </c>
      <c r="B5748" t="n">
        <v>66</v>
      </c>
      <c r="C5748" t="inlineStr">
        <is>
          <t>POS</t>
        </is>
      </c>
      <c r="D5748" t="inlineStr">
        <is>
          <t>Mỹ</t>
        </is>
      </c>
      <c r="E5748" t="inlineStr">
        <is>
          <t>Gia dụng</t>
        </is>
      </c>
      <c r="F5748" t="n">
        <v>1971.86</v>
      </c>
      <c r="G5748" t="n">
        <v>2017.05</v>
      </c>
    </row>
    <row r="5749">
      <c r="A5749" t="n">
        <v>201712</v>
      </c>
      <c r="B5749" t="n">
        <v>66</v>
      </c>
      <c r="C5749" t="inlineStr">
        <is>
          <t>POS</t>
        </is>
      </c>
      <c r="D5749" t="inlineStr">
        <is>
          <t>Mỹ</t>
        </is>
      </c>
      <c r="E5749" t="inlineStr">
        <is>
          <t>Nhạc, phim, sách nói</t>
        </is>
      </c>
      <c r="F5749" t="n">
        <v>2814.89</v>
      </c>
      <c r="G5749" t="n">
        <v>0</v>
      </c>
    </row>
    <row r="5750">
      <c r="A5750" t="n">
        <v>201712</v>
      </c>
      <c r="B5750" t="n">
        <v>66</v>
      </c>
      <c r="C5750" t="inlineStr">
        <is>
          <t>POS</t>
        </is>
      </c>
      <c r="D5750" t="inlineStr">
        <is>
          <t>Mỹ</t>
        </is>
      </c>
      <c r="E5750" t="inlineStr">
        <is>
          <t>TV &amp; Video</t>
        </is>
      </c>
      <c r="F5750" t="n">
        <v>689</v>
      </c>
      <c r="G5750" t="n">
        <v>0</v>
      </c>
    </row>
    <row r="5751">
      <c r="A5751" t="n">
        <v>201801</v>
      </c>
      <c r="B5751" t="n">
        <v>0</v>
      </c>
      <c r="C5751" t="inlineStr">
        <is>
          <t>ONLINE</t>
        </is>
      </c>
      <c r="D5751" t="inlineStr">
        <is>
          <t>Online</t>
        </is>
      </c>
      <c r="E5751" t="inlineStr">
        <is>
          <t>Âm thanh</t>
        </is>
      </c>
      <c r="F5751" t="n">
        <v>12475.79</v>
      </c>
      <c r="G5751" t="n">
        <v>67.40000000000001</v>
      </c>
    </row>
    <row r="5752">
      <c r="A5752" t="n">
        <v>201801</v>
      </c>
      <c r="B5752" t="n">
        <v>0</v>
      </c>
      <c r="C5752" t="inlineStr">
        <is>
          <t>ONLINE</t>
        </is>
      </c>
      <c r="D5752" t="inlineStr">
        <is>
          <t>Online</t>
        </is>
      </c>
      <c r="E5752" t="inlineStr">
        <is>
          <t>Máy ảnh</t>
        </is>
      </c>
      <c r="F5752" t="n">
        <v>11125.78</v>
      </c>
      <c r="G5752" t="n">
        <v>245.1</v>
      </c>
    </row>
    <row r="5753">
      <c r="A5753" t="n">
        <v>201801</v>
      </c>
      <c r="B5753" t="n">
        <v>0</v>
      </c>
      <c r="C5753" t="inlineStr">
        <is>
          <t>ONLINE</t>
        </is>
      </c>
      <c r="D5753" t="inlineStr">
        <is>
          <t>Online</t>
        </is>
      </c>
      <c r="E5753" t="inlineStr">
        <is>
          <t>Điện thoại</t>
        </is>
      </c>
      <c r="F5753" t="n">
        <v>22009.83</v>
      </c>
      <c r="G5753" t="n">
        <v>15.29</v>
      </c>
    </row>
    <row r="5754">
      <c r="A5754" t="n">
        <v>201801</v>
      </c>
      <c r="B5754" t="n">
        <v>0</v>
      </c>
      <c r="C5754" t="inlineStr">
        <is>
          <t>ONLINE</t>
        </is>
      </c>
      <c r="D5754" t="inlineStr">
        <is>
          <t>Online</t>
        </is>
      </c>
      <c r="E5754" t="inlineStr">
        <is>
          <t>Máy tính</t>
        </is>
      </c>
      <c r="F5754" t="n">
        <v>35451.84</v>
      </c>
      <c r="G5754" t="n">
        <v>0</v>
      </c>
    </row>
    <row r="5755">
      <c r="A5755" t="n">
        <v>201801</v>
      </c>
      <c r="B5755" t="n">
        <v>0</v>
      </c>
      <c r="C5755" t="inlineStr">
        <is>
          <t>ONLINE</t>
        </is>
      </c>
      <c r="D5755" t="inlineStr">
        <is>
          <t>Online</t>
        </is>
      </c>
      <c r="E5755" t="inlineStr">
        <is>
          <t>Game &amp; Đồ chơi</t>
        </is>
      </c>
      <c r="F5755" t="n">
        <v>1471.33</v>
      </c>
      <c r="G5755" t="n">
        <v>181.74</v>
      </c>
    </row>
    <row r="5756">
      <c r="A5756" t="n">
        <v>201801</v>
      </c>
      <c r="B5756" t="n">
        <v>0</v>
      </c>
      <c r="C5756" t="inlineStr">
        <is>
          <t>ONLINE</t>
        </is>
      </c>
      <c r="D5756" t="inlineStr">
        <is>
          <t>Online</t>
        </is>
      </c>
      <c r="E5756" t="inlineStr">
        <is>
          <t>Gia dụng</t>
        </is>
      </c>
      <c r="F5756" t="n">
        <v>18419.77</v>
      </c>
      <c r="G5756" t="n">
        <v>1331.1</v>
      </c>
    </row>
    <row r="5757">
      <c r="A5757" t="n">
        <v>201801</v>
      </c>
      <c r="B5757" t="n">
        <v>0</v>
      </c>
      <c r="C5757" t="inlineStr">
        <is>
          <t>ONLINE</t>
        </is>
      </c>
      <c r="D5757" t="inlineStr">
        <is>
          <t>Online</t>
        </is>
      </c>
      <c r="E5757" t="inlineStr">
        <is>
          <t>Nhạc, phim, sách nói</t>
        </is>
      </c>
      <c r="F5757" t="n">
        <v>9484.440000000001</v>
      </c>
      <c r="G5757" t="n">
        <v>0</v>
      </c>
    </row>
    <row r="5758">
      <c r="A5758" t="n">
        <v>201801</v>
      </c>
      <c r="B5758" t="n">
        <v>0</v>
      </c>
      <c r="C5758" t="inlineStr">
        <is>
          <t>ONLINE</t>
        </is>
      </c>
      <c r="D5758" t="inlineStr">
        <is>
          <t>Online</t>
        </is>
      </c>
      <c r="E5758" t="inlineStr">
        <is>
          <t>TV &amp; Video</t>
        </is>
      </c>
      <c r="F5758" t="n">
        <v>19723.02</v>
      </c>
      <c r="G5758" t="n">
        <v>1244.82</v>
      </c>
    </row>
    <row r="5759">
      <c r="A5759" t="n">
        <v>201801</v>
      </c>
      <c r="B5759" t="n">
        <v>1</v>
      </c>
      <c r="C5759" t="inlineStr">
        <is>
          <t>POS</t>
        </is>
      </c>
      <c r="D5759" t="inlineStr">
        <is>
          <t>Úc</t>
        </is>
      </c>
      <c r="E5759" t="inlineStr">
        <is>
          <t>Game &amp; Đồ chơi</t>
        </is>
      </c>
      <c r="F5759" t="n">
        <v>9.960000000000001</v>
      </c>
      <c r="G5759" t="n">
        <v>0</v>
      </c>
    </row>
    <row r="5760">
      <c r="A5760" t="n">
        <v>201801</v>
      </c>
      <c r="B5760" t="n">
        <v>1</v>
      </c>
      <c r="C5760" t="inlineStr">
        <is>
          <t>POS</t>
        </is>
      </c>
      <c r="D5760" t="inlineStr">
        <is>
          <t>Úc</t>
        </is>
      </c>
      <c r="E5760" t="inlineStr">
        <is>
          <t>Gia dụng</t>
        </is>
      </c>
      <c r="F5760" t="n">
        <v>5969.7</v>
      </c>
      <c r="G5760" t="n">
        <v>0</v>
      </c>
    </row>
    <row r="5761">
      <c r="A5761" t="n">
        <v>201801</v>
      </c>
      <c r="B5761" t="n">
        <v>1</v>
      </c>
      <c r="C5761" t="inlineStr">
        <is>
          <t>POS</t>
        </is>
      </c>
      <c r="D5761" t="inlineStr">
        <is>
          <t>Úc</t>
        </is>
      </c>
      <c r="E5761" t="inlineStr">
        <is>
          <t>Nhạc, phim, sách nói</t>
        </is>
      </c>
      <c r="F5761" t="n">
        <v>957.83</v>
      </c>
      <c r="G5761" t="n">
        <v>0</v>
      </c>
    </row>
    <row r="5762">
      <c r="A5762" t="n">
        <v>201801</v>
      </c>
      <c r="B5762" t="n">
        <v>1</v>
      </c>
      <c r="C5762" t="inlineStr">
        <is>
          <t>POS</t>
        </is>
      </c>
      <c r="D5762" t="inlineStr">
        <is>
          <t>Úc</t>
        </is>
      </c>
      <c r="E5762" t="inlineStr">
        <is>
          <t>TV &amp; Video</t>
        </is>
      </c>
      <c r="F5762" t="n">
        <v>1236</v>
      </c>
      <c r="G5762" t="n">
        <v>0</v>
      </c>
    </row>
    <row r="5763">
      <c r="A5763" t="n">
        <v>201801</v>
      </c>
      <c r="B5763" t="n">
        <v>4</v>
      </c>
      <c r="C5763" t="inlineStr">
        <is>
          <t>POS</t>
        </is>
      </c>
      <c r="D5763" t="inlineStr">
        <is>
          <t>Úc</t>
        </is>
      </c>
      <c r="E5763" t="inlineStr">
        <is>
          <t>Âm thanh</t>
        </is>
      </c>
      <c r="F5763" t="n">
        <v>287.7</v>
      </c>
      <c r="G5763" t="n">
        <v>0</v>
      </c>
    </row>
    <row r="5764">
      <c r="A5764" t="n">
        <v>201801</v>
      </c>
      <c r="B5764" t="n">
        <v>4</v>
      </c>
      <c r="C5764" t="inlineStr">
        <is>
          <t>POS</t>
        </is>
      </c>
      <c r="D5764" t="inlineStr">
        <is>
          <t>Úc</t>
        </is>
      </c>
      <c r="E5764" t="inlineStr">
        <is>
          <t>Điện thoại</t>
        </is>
      </c>
      <c r="F5764" t="n">
        <v>600</v>
      </c>
      <c r="G5764" t="n">
        <v>0</v>
      </c>
    </row>
    <row r="5765">
      <c r="A5765" t="n">
        <v>201801</v>
      </c>
      <c r="B5765" t="n">
        <v>4</v>
      </c>
      <c r="C5765" t="inlineStr">
        <is>
          <t>POS</t>
        </is>
      </c>
      <c r="D5765" t="inlineStr">
        <is>
          <t>Úc</t>
        </is>
      </c>
      <c r="E5765" t="inlineStr">
        <is>
          <t>Gia dụng</t>
        </is>
      </c>
      <c r="F5765" t="n">
        <v>2400.97</v>
      </c>
      <c r="G5765" t="n">
        <v>0</v>
      </c>
    </row>
    <row r="5766">
      <c r="A5766" t="n">
        <v>201801</v>
      </c>
      <c r="B5766" t="n">
        <v>4</v>
      </c>
      <c r="C5766" t="inlineStr">
        <is>
          <t>POS</t>
        </is>
      </c>
      <c r="D5766" t="inlineStr">
        <is>
          <t>Úc</t>
        </is>
      </c>
      <c r="E5766" t="inlineStr">
        <is>
          <t>Nhạc, phim, sách nói</t>
        </is>
      </c>
      <c r="F5766" t="n">
        <v>310.59</v>
      </c>
      <c r="G5766" t="n">
        <v>0</v>
      </c>
    </row>
    <row r="5767">
      <c r="A5767" t="n">
        <v>201801</v>
      </c>
      <c r="B5767" t="n">
        <v>5</v>
      </c>
      <c r="C5767" t="inlineStr">
        <is>
          <t>POS</t>
        </is>
      </c>
      <c r="D5767" t="inlineStr">
        <is>
          <t>Úc</t>
        </is>
      </c>
      <c r="E5767" t="inlineStr">
        <is>
          <t>Âm thanh</t>
        </is>
      </c>
      <c r="F5767" t="n">
        <v>0</v>
      </c>
      <c r="G5767" t="n">
        <v>23.12</v>
      </c>
    </row>
    <row r="5768">
      <c r="A5768" t="n">
        <v>201801</v>
      </c>
      <c r="B5768" t="n">
        <v>5</v>
      </c>
      <c r="C5768" t="inlineStr">
        <is>
          <t>POS</t>
        </is>
      </c>
      <c r="D5768" t="inlineStr">
        <is>
          <t>Úc</t>
        </is>
      </c>
      <c r="E5768" t="inlineStr">
        <is>
          <t>Máy ảnh</t>
        </is>
      </c>
      <c r="F5768" t="n">
        <v>410</v>
      </c>
      <c r="G5768" t="n">
        <v>0</v>
      </c>
    </row>
    <row r="5769">
      <c r="A5769" t="n">
        <v>201801</v>
      </c>
      <c r="B5769" t="n">
        <v>5</v>
      </c>
      <c r="C5769" t="inlineStr">
        <is>
          <t>POS</t>
        </is>
      </c>
      <c r="D5769" t="inlineStr">
        <is>
          <t>Úc</t>
        </is>
      </c>
      <c r="E5769" t="inlineStr">
        <is>
          <t>Máy tính</t>
        </is>
      </c>
      <c r="F5769" t="n">
        <v>2456.05</v>
      </c>
      <c r="G5769" t="n">
        <v>0</v>
      </c>
    </row>
    <row r="5770">
      <c r="A5770" t="n">
        <v>201801</v>
      </c>
      <c r="B5770" t="n">
        <v>5</v>
      </c>
      <c r="C5770" t="inlineStr">
        <is>
          <t>POS</t>
        </is>
      </c>
      <c r="D5770" t="inlineStr">
        <is>
          <t>Úc</t>
        </is>
      </c>
      <c r="E5770" t="inlineStr">
        <is>
          <t>Gia dụng</t>
        </is>
      </c>
      <c r="F5770" t="n">
        <v>419.97</v>
      </c>
      <c r="G5770" t="n">
        <v>0</v>
      </c>
    </row>
    <row r="5771">
      <c r="A5771" t="n">
        <v>201801</v>
      </c>
      <c r="B5771" t="n">
        <v>5</v>
      </c>
      <c r="C5771" t="inlineStr">
        <is>
          <t>POS</t>
        </is>
      </c>
      <c r="D5771" t="inlineStr">
        <is>
          <t>Úc</t>
        </is>
      </c>
      <c r="E5771" t="inlineStr">
        <is>
          <t>Nhạc, phim, sách nói</t>
        </is>
      </c>
      <c r="F5771" t="n">
        <v>41.67</v>
      </c>
      <c r="G5771" t="n">
        <v>0</v>
      </c>
    </row>
    <row r="5772">
      <c r="A5772" t="n">
        <v>201801</v>
      </c>
      <c r="B5772" t="n">
        <v>5</v>
      </c>
      <c r="C5772" t="inlineStr">
        <is>
          <t>POS</t>
        </is>
      </c>
      <c r="D5772" t="inlineStr">
        <is>
          <t>Úc</t>
        </is>
      </c>
      <c r="E5772" t="inlineStr">
        <is>
          <t>TV &amp; Video</t>
        </is>
      </c>
      <c r="F5772" t="n">
        <v>939.9400000000001</v>
      </c>
      <c r="G5772" t="n">
        <v>0</v>
      </c>
    </row>
    <row r="5773">
      <c r="A5773" t="n">
        <v>201801</v>
      </c>
      <c r="B5773" t="n">
        <v>6</v>
      </c>
      <c r="C5773" t="inlineStr">
        <is>
          <t>POS</t>
        </is>
      </c>
      <c r="D5773" t="inlineStr">
        <is>
          <t>Úc</t>
        </is>
      </c>
      <c r="E5773" t="inlineStr">
        <is>
          <t>Điện thoại</t>
        </is>
      </c>
      <c r="F5773" t="n">
        <v>344.21</v>
      </c>
      <c r="G5773" t="n">
        <v>0</v>
      </c>
    </row>
    <row r="5774">
      <c r="A5774" t="n">
        <v>201801</v>
      </c>
      <c r="B5774" t="n">
        <v>6</v>
      </c>
      <c r="C5774" t="inlineStr">
        <is>
          <t>POS</t>
        </is>
      </c>
      <c r="D5774" t="inlineStr">
        <is>
          <t>Úc</t>
        </is>
      </c>
      <c r="E5774" t="inlineStr">
        <is>
          <t>Máy tính</t>
        </is>
      </c>
      <c r="F5774" t="n">
        <v>956.9</v>
      </c>
      <c r="G5774" t="n">
        <v>0</v>
      </c>
    </row>
    <row r="5775">
      <c r="A5775" t="n">
        <v>201801</v>
      </c>
      <c r="B5775" t="n">
        <v>6</v>
      </c>
      <c r="C5775" t="inlineStr">
        <is>
          <t>POS</t>
        </is>
      </c>
      <c r="D5775" t="inlineStr">
        <is>
          <t>Úc</t>
        </is>
      </c>
      <c r="E5775" t="inlineStr">
        <is>
          <t>Game &amp; Đồ chơi</t>
        </is>
      </c>
      <c r="F5775" t="n">
        <v>301</v>
      </c>
      <c r="G5775" t="n">
        <v>0</v>
      </c>
    </row>
    <row r="5776">
      <c r="A5776" t="n">
        <v>201801</v>
      </c>
      <c r="B5776" t="n">
        <v>8</v>
      </c>
      <c r="C5776" t="inlineStr">
        <is>
          <t>POS</t>
        </is>
      </c>
      <c r="D5776" t="inlineStr">
        <is>
          <t>Canada</t>
        </is>
      </c>
      <c r="E5776" t="inlineStr">
        <is>
          <t>Âm thanh</t>
        </is>
      </c>
      <c r="F5776" t="n">
        <v>2321.18</v>
      </c>
      <c r="G5776" t="n">
        <v>592</v>
      </c>
    </row>
    <row r="5777">
      <c r="A5777" t="n">
        <v>201801</v>
      </c>
      <c r="B5777" t="n">
        <v>8</v>
      </c>
      <c r="C5777" t="inlineStr">
        <is>
          <t>POS</t>
        </is>
      </c>
      <c r="D5777" t="inlineStr">
        <is>
          <t>Canada</t>
        </is>
      </c>
      <c r="E5777" t="inlineStr">
        <is>
          <t>Máy ảnh</t>
        </is>
      </c>
      <c r="F5777" t="n">
        <v>2721.14</v>
      </c>
      <c r="G5777" t="n">
        <v>0</v>
      </c>
    </row>
    <row r="5778">
      <c r="A5778" t="n">
        <v>201801</v>
      </c>
      <c r="B5778" t="n">
        <v>8</v>
      </c>
      <c r="C5778" t="inlineStr">
        <is>
          <t>POS</t>
        </is>
      </c>
      <c r="D5778" t="inlineStr">
        <is>
          <t>Canada</t>
        </is>
      </c>
      <c r="E5778" t="inlineStr">
        <is>
          <t>Điện thoại</t>
        </is>
      </c>
      <c r="F5778" t="n">
        <v>9625.190000000001</v>
      </c>
      <c r="G5778" t="n">
        <v>556.7</v>
      </c>
    </row>
    <row r="5779">
      <c r="A5779" t="n">
        <v>201801</v>
      </c>
      <c r="B5779" t="n">
        <v>8</v>
      </c>
      <c r="C5779" t="inlineStr">
        <is>
          <t>POS</t>
        </is>
      </c>
      <c r="D5779" t="inlineStr">
        <is>
          <t>Canada</t>
        </is>
      </c>
      <c r="E5779" t="inlineStr">
        <is>
          <t>Máy tính</t>
        </is>
      </c>
      <c r="F5779" t="n">
        <v>18379.92</v>
      </c>
      <c r="G5779" t="n">
        <v>7439.55</v>
      </c>
    </row>
    <row r="5780">
      <c r="A5780" t="n">
        <v>201801</v>
      </c>
      <c r="B5780" t="n">
        <v>8</v>
      </c>
      <c r="C5780" t="inlineStr">
        <is>
          <t>POS</t>
        </is>
      </c>
      <c r="D5780" t="inlineStr">
        <is>
          <t>Canada</t>
        </is>
      </c>
      <c r="E5780" t="inlineStr">
        <is>
          <t>Game &amp; Đồ chơi</t>
        </is>
      </c>
      <c r="F5780" t="n">
        <v>172</v>
      </c>
      <c r="G5780" t="n">
        <v>0</v>
      </c>
    </row>
    <row r="5781">
      <c r="A5781" t="n">
        <v>201801</v>
      </c>
      <c r="B5781" t="n">
        <v>8</v>
      </c>
      <c r="C5781" t="inlineStr">
        <is>
          <t>POS</t>
        </is>
      </c>
      <c r="D5781" t="inlineStr">
        <is>
          <t>Canada</t>
        </is>
      </c>
      <c r="E5781" t="inlineStr">
        <is>
          <t>Gia dụng</t>
        </is>
      </c>
      <c r="F5781" t="n">
        <v>36697.98</v>
      </c>
      <c r="G5781" t="n">
        <v>132.99</v>
      </c>
    </row>
    <row r="5782">
      <c r="A5782" t="n">
        <v>201801</v>
      </c>
      <c r="B5782" t="n">
        <v>8</v>
      </c>
      <c r="C5782" t="inlineStr">
        <is>
          <t>POS</t>
        </is>
      </c>
      <c r="D5782" t="inlineStr">
        <is>
          <t>Canada</t>
        </is>
      </c>
      <c r="E5782" t="inlineStr">
        <is>
          <t>Nhạc, phim, sách nói</t>
        </is>
      </c>
      <c r="F5782" t="n">
        <v>393.6</v>
      </c>
      <c r="G5782" t="n">
        <v>0</v>
      </c>
    </row>
    <row r="5783">
      <c r="A5783" t="n">
        <v>201801</v>
      </c>
      <c r="B5783" t="n">
        <v>8</v>
      </c>
      <c r="C5783" t="inlineStr">
        <is>
          <t>POS</t>
        </is>
      </c>
      <c r="D5783" t="inlineStr">
        <is>
          <t>Canada</t>
        </is>
      </c>
      <c r="E5783" t="inlineStr">
        <is>
          <t>TV &amp; Video</t>
        </is>
      </c>
      <c r="F5783" t="n">
        <v>720</v>
      </c>
      <c r="G5783" t="n">
        <v>0</v>
      </c>
    </row>
    <row r="5784">
      <c r="A5784" t="n">
        <v>201801</v>
      </c>
      <c r="B5784" t="n">
        <v>9</v>
      </c>
      <c r="C5784" t="inlineStr">
        <is>
          <t>POS</t>
        </is>
      </c>
      <c r="D5784" t="inlineStr">
        <is>
          <t>Canada</t>
        </is>
      </c>
      <c r="E5784" t="inlineStr">
        <is>
          <t>Âm thanh</t>
        </is>
      </c>
      <c r="F5784" t="n">
        <v>982.66</v>
      </c>
      <c r="G5784" t="n">
        <v>0</v>
      </c>
    </row>
    <row r="5785">
      <c r="A5785" t="n">
        <v>201801</v>
      </c>
      <c r="B5785" t="n">
        <v>9</v>
      </c>
      <c r="C5785" t="inlineStr">
        <is>
          <t>POS</t>
        </is>
      </c>
      <c r="D5785" t="inlineStr">
        <is>
          <t>Canada</t>
        </is>
      </c>
      <c r="E5785" t="inlineStr">
        <is>
          <t>Máy ảnh</t>
        </is>
      </c>
      <c r="F5785" t="n">
        <v>3518.5</v>
      </c>
      <c r="G5785" t="n">
        <v>0</v>
      </c>
    </row>
    <row r="5786">
      <c r="A5786" t="n">
        <v>201801</v>
      </c>
      <c r="B5786" t="n">
        <v>9</v>
      </c>
      <c r="C5786" t="inlineStr">
        <is>
          <t>POS</t>
        </is>
      </c>
      <c r="D5786" t="inlineStr">
        <is>
          <t>Canada</t>
        </is>
      </c>
      <c r="E5786" t="inlineStr">
        <is>
          <t>Điện thoại</t>
        </is>
      </c>
      <c r="F5786" t="n">
        <v>1110.52</v>
      </c>
      <c r="G5786" t="n">
        <v>268</v>
      </c>
    </row>
    <row r="5787">
      <c r="A5787" t="n">
        <v>201801</v>
      </c>
      <c r="B5787" t="n">
        <v>9</v>
      </c>
      <c r="C5787" t="inlineStr">
        <is>
          <t>POS</t>
        </is>
      </c>
      <c r="D5787" t="inlineStr">
        <is>
          <t>Canada</t>
        </is>
      </c>
      <c r="E5787" t="inlineStr">
        <is>
          <t>Máy tính</t>
        </is>
      </c>
      <c r="F5787" t="n">
        <v>8338.200000000001</v>
      </c>
      <c r="G5787" t="n">
        <v>52.9</v>
      </c>
    </row>
    <row r="5788">
      <c r="A5788" t="n">
        <v>201801</v>
      </c>
      <c r="B5788" t="n">
        <v>9</v>
      </c>
      <c r="C5788" t="inlineStr">
        <is>
          <t>POS</t>
        </is>
      </c>
      <c r="D5788" t="inlineStr">
        <is>
          <t>Canada</t>
        </is>
      </c>
      <c r="E5788" t="inlineStr">
        <is>
          <t>Game &amp; Đồ chơi</t>
        </is>
      </c>
      <c r="F5788" t="n">
        <v>40.56</v>
      </c>
      <c r="G5788" t="n">
        <v>0</v>
      </c>
    </row>
    <row r="5789">
      <c r="A5789" t="n">
        <v>201801</v>
      </c>
      <c r="B5789" t="n">
        <v>9</v>
      </c>
      <c r="C5789" t="inlineStr">
        <is>
          <t>POS</t>
        </is>
      </c>
      <c r="D5789" t="inlineStr">
        <is>
          <t>Canada</t>
        </is>
      </c>
      <c r="E5789" t="inlineStr">
        <is>
          <t>Gia dụng</t>
        </is>
      </c>
      <c r="F5789" t="n">
        <v>13035.71</v>
      </c>
      <c r="G5789" t="n">
        <v>299.97</v>
      </c>
    </row>
    <row r="5790">
      <c r="A5790" t="n">
        <v>201801</v>
      </c>
      <c r="B5790" t="n">
        <v>9</v>
      </c>
      <c r="C5790" t="inlineStr">
        <is>
          <t>POS</t>
        </is>
      </c>
      <c r="D5790" t="inlineStr">
        <is>
          <t>Canada</t>
        </is>
      </c>
      <c r="E5790" t="inlineStr">
        <is>
          <t>Nhạc, phim, sách nói</t>
        </is>
      </c>
      <c r="F5790" t="n">
        <v>493.98</v>
      </c>
      <c r="G5790" t="n">
        <v>57.99</v>
      </c>
    </row>
    <row r="5791">
      <c r="A5791" t="n">
        <v>201801</v>
      </c>
      <c r="B5791" t="n">
        <v>9</v>
      </c>
      <c r="C5791" t="inlineStr">
        <is>
          <t>POS</t>
        </is>
      </c>
      <c r="D5791" t="inlineStr">
        <is>
          <t>Canada</t>
        </is>
      </c>
      <c r="E5791" t="inlineStr">
        <is>
          <t>TV &amp; Video</t>
        </is>
      </c>
      <c r="F5791" t="n">
        <v>400</v>
      </c>
      <c r="G5791" t="n">
        <v>0</v>
      </c>
    </row>
    <row r="5792">
      <c r="A5792" t="n">
        <v>201801</v>
      </c>
      <c r="B5792" t="n">
        <v>10</v>
      </c>
      <c r="C5792" t="inlineStr">
        <is>
          <t>POS</t>
        </is>
      </c>
      <c r="D5792" t="inlineStr">
        <is>
          <t>Canada</t>
        </is>
      </c>
      <c r="E5792" t="inlineStr">
        <is>
          <t>Âm thanh</t>
        </is>
      </c>
      <c r="F5792" t="n">
        <v>1022.8</v>
      </c>
      <c r="G5792" t="n">
        <v>0</v>
      </c>
    </row>
    <row r="5793">
      <c r="A5793" t="n">
        <v>201801</v>
      </c>
      <c r="B5793" t="n">
        <v>10</v>
      </c>
      <c r="C5793" t="inlineStr">
        <is>
          <t>POS</t>
        </is>
      </c>
      <c r="D5793" t="inlineStr">
        <is>
          <t>Canada</t>
        </is>
      </c>
      <c r="E5793" t="inlineStr">
        <is>
          <t>Máy ảnh</t>
        </is>
      </c>
      <c r="F5793" t="n">
        <v>7040</v>
      </c>
      <c r="G5793" t="n">
        <v>0</v>
      </c>
    </row>
    <row r="5794">
      <c r="A5794" t="n">
        <v>201801</v>
      </c>
      <c r="B5794" t="n">
        <v>10</v>
      </c>
      <c r="C5794" t="inlineStr">
        <is>
          <t>POS</t>
        </is>
      </c>
      <c r="D5794" t="inlineStr">
        <is>
          <t>Canada</t>
        </is>
      </c>
      <c r="E5794" t="inlineStr">
        <is>
          <t>Điện thoại</t>
        </is>
      </c>
      <c r="F5794" t="n">
        <v>1178</v>
      </c>
      <c r="G5794" t="n">
        <v>0</v>
      </c>
    </row>
    <row r="5795">
      <c r="A5795" t="n">
        <v>201801</v>
      </c>
      <c r="B5795" t="n">
        <v>10</v>
      </c>
      <c r="C5795" t="inlineStr">
        <is>
          <t>POS</t>
        </is>
      </c>
      <c r="D5795" t="inlineStr">
        <is>
          <t>Canada</t>
        </is>
      </c>
      <c r="E5795" t="inlineStr">
        <is>
          <t>Máy tính</t>
        </is>
      </c>
      <c r="F5795" t="n">
        <v>528.9</v>
      </c>
      <c r="G5795" t="n">
        <v>0</v>
      </c>
    </row>
    <row r="5796">
      <c r="A5796" t="n">
        <v>201801</v>
      </c>
      <c r="B5796" t="n">
        <v>10</v>
      </c>
      <c r="C5796" t="inlineStr">
        <is>
          <t>POS</t>
        </is>
      </c>
      <c r="D5796" t="inlineStr">
        <is>
          <t>Canada</t>
        </is>
      </c>
      <c r="E5796" t="inlineStr">
        <is>
          <t>Game &amp; Đồ chơi</t>
        </is>
      </c>
      <c r="F5796" t="n">
        <v>32</v>
      </c>
      <c r="G5796" t="n">
        <v>0</v>
      </c>
    </row>
    <row r="5797">
      <c r="A5797" t="n">
        <v>201801</v>
      </c>
      <c r="B5797" t="n">
        <v>10</v>
      </c>
      <c r="C5797" t="inlineStr">
        <is>
          <t>POS</t>
        </is>
      </c>
      <c r="D5797" t="inlineStr">
        <is>
          <t>Canada</t>
        </is>
      </c>
      <c r="E5797" t="inlineStr">
        <is>
          <t>Gia dụng</t>
        </is>
      </c>
      <c r="F5797" t="n">
        <v>7072.94</v>
      </c>
      <c r="G5797" t="n">
        <v>0</v>
      </c>
    </row>
    <row r="5798">
      <c r="A5798" t="n">
        <v>201801</v>
      </c>
      <c r="B5798" t="n">
        <v>10</v>
      </c>
      <c r="C5798" t="inlineStr">
        <is>
          <t>POS</t>
        </is>
      </c>
      <c r="D5798" t="inlineStr">
        <is>
          <t>Canada</t>
        </is>
      </c>
      <c r="E5798" t="inlineStr">
        <is>
          <t>Nhạc, phim, sách nói</t>
        </is>
      </c>
      <c r="F5798" t="n">
        <v>719.96</v>
      </c>
      <c r="G5798" t="n">
        <v>0</v>
      </c>
    </row>
    <row r="5799">
      <c r="A5799" t="n">
        <v>201801</v>
      </c>
      <c r="B5799" t="n">
        <v>10</v>
      </c>
      <c r="C5799" t="inlineStr">
        <is>
          <t>POS</t>
        </is>
      </c>
      <c r="D5799" t="inlineStr">
        <is>
          <t>Canada</t>
        </is>
      </c>
      <c r="E5799" t="inlineStr">
        <is>
          <t>TV &amp; Video</t>
        </is>
      </c>
      <c r="F5799" t="n">
        <v>200</v>
      </c>
      <c r="G5799" t="n">
        <v>0</v>
      </c>
    </row>
    <row r="5800">
      <c r="A5800" t="n">
        <v>201801</v>
      </c>
      <c r="B5800" t="n">
        <v>12</v>
      </c>
      <c r="C5800" t="inlineStr">
        <is>
          <t>POS</t>
        </is>
      </c>
      <c r="D5800" t="inlineStr">
        <is>
          <t>Pháp</t>
        </is>
      </c>
      <c r="E5800" t="inlineStr">
        <is>
          <t>Âm thanh</t>
        </is>
      </c>
      <c r="F5800" t="n">
        <v>0</v>
      </c>
      <c r="G5800" t="n">
        <v>599.85</v>
      </c>
    </row>
    <row r="5801">
      <c r="A5801" t="n">
        <v>201801</v>
      </c>
      <c r="B5801" t="n">
        <v>12</v>
      </c>
      <c r="C5801" t="inlineStr">
        <is>
          <t>POS</t>
        </is>
      </c>
      <c r="D5801" t="inlineStr">
        <is>
          <t>Pháp</t>
        </is>
      </c>
      <c r="E5801" t="inlineStr">
        <is>
          <t>Máy tính</t>
        </is>
      </c>
      <c r="F5801" t="n">
        <v>1884.8</v>
      </c>
      <c r="G5801" t="n">
        <v>0</v>
      </c>
    </row>
    <row r="5802">
      <c r="A5802" t="n">
        <v>201801</v>
      </c>
      <c r="B5802" t="n">
        <v>13</v>
      </c>
      <c r="C5802" t="inlineStr">
        <is>
          <t>POS</t>
        </is>
      </c>
      <c r="D5802" t="inlineStr">
        <is>
          <t>Pháp</t>
        </is>
      </c>
      <c r="E5802" t="inlineStr">
        <is>
          <t>Máy tính</t>
        </is>
      </c>
      <c r="F5802" t="n">
        <v>1300.25</v>
      </c>
      <c r="G5802" t="n">
        <v>0</v>
      </c>
    </row>
    <row r="5803">
      <c r="A5803" t="n">
        <v>201801</v>
      </c>
      <c r="B5803" t="n">
        <v>13</v>
      </c>
      <c r="C5803" t="inlineStr">
        <is>
          <t>POS</t>
        </is>
      </c>
      <c r="D5803" t="inlineStr">
        <is>
          <t>Pháp</t>
        </is>
      </c>
      <c r="E5803" t="inlineStr">
        <is>
          <t>Nhạc, phim, sách nói</t>
        </is>
      </c>
      <c r="F5803" t="n">
        <v>0</v>
      </c>
      <c r="G5803" t="n">
        <v>57.88</v>
      </c>
    </row>
    <row r="5804">
      <c r="A5804" t="n">
        <v>201801</v>
      </c>
      <c r="B5804" t="n">
        <v>14</v>
      </c>
      <c r="C5804" t="inlineStr">
        <is>
          <t>POS</t>
        </is>
      </c>
      <c r="D5804" t="inlineStr">
        <is>
          <t>Pháp</t>
        </is>
      </c>
      <c r="E5804" t="inlineStr">
        <is>
          <t>Game &amp; Đồ chơi</t>
        </is>
      </c>
      <c r="F5804" t="n">
        <v>0</v>
      </c>
      <c r="G5804" t="n">
        <v>13.98</v>
      </c>
    </row>
    <row r="5805">
      <c r="A5805" t="n">
        <v>201801</v>
      </c>
      <c r="B5805" t="n">
        <v>14</v>
      </c>
      <c r="C5805" t="inlineStr">
        <is>
          <t>POS</t>
        </is>
      </c>
      <c r="D5805" t="inlineStr">
        <is>
          <t>Pháp</t>
        </is>
      </c>
      <c r="E5805" t="inlineStr">
        <is>
          <t>Nhạc, phim, sách nói</t>
        </is>
      </c>
      <c r="F5805" t="n">
        <v>84.19</v>
      </c>
      <c r="G5805" t="n">
        <v>0</v>
      </c>
    </row>
    <row r="5806">
      <c r="A5806" t="n">
        <v>201801</v>
      </c>
      <c r="B5806" t="n">
        <v>17</v>
      </c>
      <c r="C5806" t="inlineStr">
        <is>
          <t>POS</t>
        </is>
      </c>
      <c r="D5806" t="inlineStr">
        <is>
          <t>Pháp</t>
        </is>
      </c>
      <c r="E5806" t="inlineStr">
        <is>
          <t>Máy tính</t>
        </is>
      </c>
      <c r="F5806" t="n">
        <v>953.8</v>
      </c>
      <c r="G5806" t="n">
        <v>0</v>
      </c>
    </row>
    <row r="5807">
      <c r="A5807" t="n">
        <v>201801</v>
      </c>
      <c r="B5807" t="n">
        <v>17</v>
      </c>
      <c r="C5807" t="inlineStr">
        <is>
          <t>POS</t>
        </is>
      </c>
      <c r="D5807" t="inlineStr">
        <is>
          <t>Pháp</t>
        </is>
      </c>
      <c r="E5807" t="inlineStr">
        <is>
          <t>Gia dụng</t>
        </is>
      </c>
      <c r="F5807" t="n">
        <v>3454.2</v>
      </c>
      <c r="G5807" t="n">
        <v>0</v>
      </c>
    </row>
    <row r="5808">
      <c r="A5808" t="n">
        <v>201801</v>
      </c>
      <c r="B5808" t="n">
        <v>18</v>
      </c>
      <c r="C5808" t="inlineStr">
        <is>
          <t>POS</t>
        </is>
      </c>
      <c r="D5808" t="inlineStr">
        <is>
          <t>Pháp</t>
        </is>
      </c>
      <c r="E5808" t="inlineStr">
        <is>
          <t>Điện thoại</t>
        </is>
      </c>
      <c r="F5808" t="n">
        <v>91.95999999999999</v>
      </c>
      <c r="G5808" t="n">
        <v>0</v>
      </c>
    </row>
    <row r="5809">
      <c r="A5809" t="n">
        <v>201801</v>
      </c>
      <c r="B5809" t="n">
        <v>19</v>
      </c>
      <c r="C5809" t="inlineStr">
        <is>
          <t>POS</t>
        </is>
      </c>
      <c r="D5809" t="inlineStr">
        <is>
          <t>Đức</t>
        </is>
      </c>
      <c r="E5809" t="inlineStr">
        <is>
          <t>Âm thanh</t>
        </is>
      </c>
      <c r="F5809" t="n">
        <v>299.97</v>
      </c>
      <c r="G5809" t="n">
        <v>299.97</v>
      </c>
    </row>
    <row r="5810">
      <c r="A5810" t="n">
        <v>201801</v>
      </c>
      <c r="B5810" t="n">
        <v>19</v>
      </c>
      <c r="C5810" t="inlineStr">
        <is>
          <t>POS</t>
        </is>
      </c>
      <c r="D5810" t="inlineStr">
        <is>
          <t>Đức</t>
        </is>
      </c>
      <c r="E5810" t="inlineStr">
        <is>
          <t>Điện thoại</t>
        </is>
      </c>
      <c r="F5810" t="n">
        <v>217.19</v>
      </c>
      <c r="G5810" t="n">
        <v>0</v>
      </c>
    </row>
    <row r="5811">
      <c r="A5811" t="n">
        <v>201801</v>
      </c>
      <c r="B5811" t="n">
        <v>19</v>
      </c>
      <c r="C5811" t="inlineStr">
        <is>
          <t>POS</t>
        </is>
      </c>
      <c r="D5811" t="inlineStr">
        <is>
          <t>Đức</t>
        </is>
      </c>
      <c r="E5811" t="inlineStr">
        <is>
          <t>Máy tính</t>
        </is>
      </c>
      <c r="F5811" t="n">
        <v>1838</v>
      </c>
      <c r="G5811" t="n">
        <v>0</v>
      </c>
    </row>
    <row r="5812">
      <c r="A5812" t="n">
        <v>201801</v>
      </c>
      <c r="B5812" t="n">
        <v>19</v>
      </c>
      <c r="C5812" t="inlineStr">
        <is>
          <t>POS</t>
        </is>
      </c>
      <c r="D5812" t="inlineStr">
        <is>
          <t>Đức</t>
        </is>
      </c>
      <c r="E5812" t="inlineStr">
        <is>
          <t>Game &amp; Đồ chơi</t>
        </is>
      </c>
      <c r="F5812" t="n">
        <v>112</v>
      </c>
      <c r="G5812" t="n">
        <v>0</v>
      </c>
    </row>
    <row r="5813">
      <c r="A5813" t="n">
        <v>201801</v>
      </c>
      <c r="B5813" t="n">
        <v>19</v>
      </c>
      <c r="C5813" t="inlineStr">
        <is>
          <t>POS</t>
        </is>
      </c>
      <c r="D5813" t="inlineStr">
        <is>
          <t>Đức</t>
        </is>
      </c>
      <c r="E5813" t="inlineStr">
        <is>
          <t>Gia dụng</t>
        </is>
      </c>
      <c r="F5813" t="n">
        <v>1494</v>
      </c>
      <c r="G5813" t="n">
        <v>0</v>
      </c>
    </row>
    <row r="5814">
      <c r="A5814" t="n">
        <v>201801</v>
      </c>
      <c r="B5814" t="n">
        <v>19</v>
      </c>
      <c r="C5814" t="inlineStr">
        <is>
          <t>POS</t>
        </is>
      </c>
      <c r="D5814" t="inlineStr">
        <is>
          <t>Đức</t>
        </is>
      </c>
      <c r="E5814" t="inlineStr">
        <is>
          <t>Nhạc, phim, sách nói</t>
        </is>
      </c>
      <c r="F5814" t="n">
        <v>9.99</v>
      </c>
      <c r="G5814" t="n">
        <v>0</v>
      </c>
    </row>
    <row r="5815">
      <c r="A5815" t="n">
        <v>201801</v>
      </c>
      <c r="B5815" t="n">
        <v>20</v>
      </c>
      <c r="C5815" t="inlineStr">
        <is>
          <t>POS</t>
        </is>
      </c>
      <c r="D5815" t="inlineStr">
        <is>
          <t>Đức</t>
        </is>
      </c>
      <c r="E5815" t="inlineStr">
        <is>
          <t>Âm thanh</t>
        </is>
      </c>
      <c r="F5815" t="n">
        <v>221.39</v>
      </c>
      <c r="G5815" t="n">
        <v>0</v>
      </c>
    </row>
    <row r="5816">
      <c r="A5816" t="n">
        <v>201801</v>
      </c>
      <c r="B5816" t="n">
        <v>20</v>
      </c>
      <c r="C5816" t="inlineStr">
        <is>
          <t>POS</t>
        </is>
      </c>
      <c r="D5816" t="inlineStr">
        <is>
          <t>Đức</t>
        </is>
      </c>
      <c r="E5816" t="inlineStr">
        <is>
          <t>Máy ảnh</t>
        </is>
      </c>
      <c r="F5816" t="n">
        <v>2514</v>
      </c>
      <c r="G5816" t="n">
        <v>0</v>
      </c>
    </row>
    <row r="5817">
      <c r="A5817" t="n">
        <v>201801</v>
      </c>
      <c r="B5817" t="n">
        <v>20</v>
      </c>
      <c r="C5817" t="inlineStr">
        <is>
          <t>POS</t>
        </is>
      </c>
      <c r="D5817" t="inlineStr">
        <is>
          <t>Đức</t>
        </is>
      </c>
      <c r="E5817" t="inlineStr">
        <is>
          <t>Điện thoại</t>
        </is>
      </c>
      <c r="F5817" t="n">
        <v>478</v>
      </c>
      <c r="G5817" t="n">
        <v>0</v>
      </c>
    </row>
    <row r="5818">
      <c r="A5818" t="n">
        <v>201801</v>
      </c>
      <c r="B5818" t="n">
        <v>20</v>
      </c>
      <c r="C5818" t="inlineStr">
        <is>
          <t>POS</t>
        </is>
      </c>
      <c r="D5818" t="inlineStr">
        <is>
          <t>Đức</t>
        </is>
      </c>
      <c r="E5818" t="inlineStr">
        <is>
          <t>Máy tính</t>
        </is>
      </c>
      <c r="F5818" t="n">
        <v>1743.92</v>
      </c>
      <c r="G5818" t="n">
        <v>0</v>
      </c>
    </row>
    <row r="5819">
      <c r="A5819" t="n">
        <v>201801</v>
      </c>
      <c r="B5819" t="n">
        <v>20</v>
      </c>
      <c r="C5819" t="inlineStr">
        <is>
          <t>POS</t>
        </is>
      </c>
      <c r="D5819" t="inlineStr">
        <is>
          <t>Đức</t>
        </is>
      </c>
      <c r="E5819" t="inlineStr">
        <is>
          <t>Gia dụng</t>
        </is>
      </c>
      <c r="F5819" t="n">
        <v>11484.84</v>
      </c>
      <c r="G5819" t="n">
        <v>0</v>
      </c>
    </row>
    <row r="5820">
      <c r="A5820" t="n">
        <v>201801</v>
      </c>
      <c r="B5820" t="n">
        <v>20</v>
      </c>
      <c r="C5820" t="inlineStr">
        <is>
          <t>POS</t>
        </is>
      </c>
      <c r="D5820" t="inlineStr">
        <is>
          <t>Đức</t>
        </is>
      </c>
      <c r="E5820" t="inlineStr">
        <is>
          <t>TV &amp; Video</t>
        </is>
      </c>
      <c r="F5820" t="n">
        <v>272.46</v>
      </c>
      <c r="G5820" t="n">
        <v>0</v>
      </c>
    </row>
    <row r="5821">
      <c r="A5821" t="n">
        <v>201801</v>
      </c>
      <c r="B5821" t="n">
        <v>22</v>
      </c>
      <c r="C5821" t="inlineStr">
        <is>
          <t>POS</t>
        </is>
      </c>
      <c r="D5821" t="inlineStr">
        <is>
          <t>Đức</t>
        </is>
      </c>
      <c r="E5821" t="inlineStr">
        <is>
          <t>Âm thanh</t>
        </is>
      </c>
      <c r="F5821" t="n">
        <v>67.40000000000001</v>
      </c>
      <c r="G5821" t="n">
        <v>0</v>
      </c>
    </row>
    <row r="5822">
      <c r="A5822" t="n">
        <v>201801</v>
      </c>
      <c r="B5822" t="n">
        <v>22</v>
      </c>
      <c r="C5822" t="inlineStr">
        <is>
          <t>POS</t>
        </is>
      </c>
      <c r="D5822" t="inlineStr">
        <is>
          <t>Đức</t>
        </is>
      </c>
      <c r="E5822" t="inlineStr">
        <is>
          <t>Máy ảnh</t>
        </is>
      </c>
      <c r="F5822" t="n">
        <v>6377.98</v>
      </c>
      <c r="G5822" t="n">
        <v>0</v>
      </c>
    </row>
    <row r="5823">
      <c r="A5823" t="n">
        <v>201801</v>
      </c>
      <c r="B5823" t="n">
        <v>22</v>
      </c>
      <c r="C5823" t="inlineStr">
        <is>
          <t>POS</t>
        </is>
      </c>
      <c r="D5823" t="inlineStr">
        <is>
          <t>Đức</t>
        </is>
      </c>
      <c r="E5823" t="inlineStr">
        <is>
          <t>Điện thoại</t>
        </is>
      </c>
      <c r="F5823" t="n">
        <v>1135.01</v>
      </c>
      <c r="G5823" t="n">
        <v>0</v>
      </c>
    </row>
    <row r="5824">
      <c r="A5824" t="n">
        <v>201801</v>
      </c>
      <c r="B5824" t="n">
        <v>22</v>
      </c>
      <c r="C5824" t="inlineStr">
        <is>
          <t>POS</t>
        </is>
      </c>
      <c r="D5824" t="inlineStr">
        <is>
          <t>Đức</t>
        </is>
      </c>
      <c r="E5824" t="inlineStr">
        <is>
          <t>Máy tính</t>
        </is>
      </c>
      <c r="F5824" t="n">
        <v>3906.36</v>
      </c>
      <c r="G5824" t="n">
        <v>0</v>
      </c>
    </row>
    <row r="5825">
      <c r="A5825" t="n">
        <v>201801</v>
      </c>
      <c r="B5825" t="n">
        <v>22</v>
      </c>
      <c r="C5825" t="inlineStr">
        <is>
          <t>POS</t>
        </is>
      </c>
      <c r="D5825" t="inlineStr">
        <is>
          <t>Đức</t>
        </is>
      </c>
      <c r="E5825" t="inlineStr">
        <is>
          <t>Game &amp; Đồ chơi</t>
        </is>
      </c>
      <c r="F5825" t="n">
        <v>99.44</v>
      </c>
      <c r="G5825" t="n">
        <v>0</v>
      </c>
    </row>
    <row r="5826">
      <c r="A5826" t="n">
        <v>201801</v>
      </c>
      <c r="B5826" t="n">
        <v>22</v>
      </c>
      <c r="C5826" t="inlineStr">
        <is>
          <t>POS</t>
        </is>
      </c>
      <c r="D5826" t="inlineStr">
        <is>
          <t>Đức</t>
        </is>
      </c>
      <c r="E5826" t="inlineStr">
        <is>
          <t>Gia dụng</t>
        </is>
      </c>
      <c r="F5826" t="n">
        <v>7773.6</v>
      </c>
      <c r="G5826" t="n">
        <v>3135</v>
      </c>
    </row>
    <row r="5827">
      <c r="A5827" t="n">
        <v>201801</v>
      </c>
      <c r="B5827" t="n">
        <v>22</v>
      </c>
      <c r="C5827" t="inlineStr">
        <is>
          <t>POS</t>
        </is>
      </c>
      <c r="D5827" t="inlineStr">
        <is>
          <t>Đức</t>
        </is>
      </c>
      <c r="E5827" t="inlineStr">
        <is>
          <t>Nhạc, phim, sách nói</t>
        </is>
      </c>
      <c r="F5827" t="n">
        <v>699.8</v>
      </c>
      <c r="G5827" t="n">
        <v>0</v>
      </c>
    </row>
    <row r="5828">
      <c r="A5828" t="n">
        <v>201801</v>
      </c>
      <c r="B5828" t="n">
        <v>22</v>
      </c>
      <c r="C5828" t="inlineStr">
        <is>
          <t>POS</t>
        </is>
      </c>
      <c r="D5828" t="inlineStr">
        <is>
          <t>Đức</t>
        </is>
      </c>
      <c r="E5828" t="inlineStr">
        <is>
          <t>TV &amp; Video</t>
        </is>
      </c>
      <c r="F5828" t="n">
        <v>2099.93</v>
      </c>
      <c r="G5828" t="n">
        <v>0</v>
      </c>
    </row>
    <row r="5829">
      <c r="A5829" t="n">
        <v>201801</v>
      </c>
      <c r="B5829" t="n">
        <v>23</v>
      </c>
      <c r="C5829" t="inlineStr">
        <is>
          <t>POS</t>
        </is>
      </c>
      <c r="D5829" t="inlineStr">
        <is>
          <t>Đức</t>
        </is>
      </c>
      <c r="E5829" t="inlineStr">
        <is>
          <t>Âm thanh</t>
        </is>
      </c>
      <c r="F5829" t="n">
        <v>1956</v>
      </c>
      <c r="G5829" t="n">
        <v>0</v>
      </c>
    </row>
    <row r="5830">
      <c r="A5830" t="n">
        <v>201801</v>
      </c>
      <c r="B5830" t="n">
        <v>23</v>
      </c>
      <c r="C5830" t="inlineStr">
        <is>
          <t>POS</t>
        </is>
      </c>
      <c r="D5830" t="inlineStr">
        <is>
          <t>Đức</t>
        </is>
      </c>
      <c r="E5830" t="inlineStr">
        <is>
          <t>Máy ảnh</t>
        </is>
      </c>
      <c r="F5830" t="n">
        <v>765.99</v>
      </c>
      <c r="G5830" t="n">
        <v>0</v>
      </c>
    </row>
    <row r="5831">
      <c r="A5831" t="n">
        <v>201801</v>
      </c>
      <c r="B5831" t="n">
        <v>23</v>
      </c>
      <c r="C5831" t="inlineStr">
        <is>
          <t>POS</t>
        </is>
      </c>
      <c r="D5831" t="inlineStr">
        <is>
          <t>Đức</t>
        </is>
      </c>
      <c r="E5831" t="inlineStr">
        <is>
          <t>Điện thoại</t>
        </is>
      </c>
      <c r="F5831" t="n">
        <v>1960.8</v>
      </c>
      <c r="G5831" t="n">
        <v>0</v>
      </c>
    </row>
    <row r="5832">
      <c r="A5832" t="n">
        <v>201801</v>
      </c>
      <c r="B5832" t="n">
        <v>23</v>
      </c>
      <c r="C5832" t="inlineStr">
        <is>
          <t>POS</t>
        </is>
      </c>
      <c r="D5832" t="inlineStr">
        <is>
          <t>Đức</t>
        </is>
      </c>
      <c r="E5832" t="inlineStr">
        <is>
          <t>Máy tính</t>
        </is>
      </c>
      <c r="F5832" t="n">
        <v>2458.6</v>
      </c>
      <c r="G5832" t="n">
        <v>0</v>
      </c>
    </row>
    <row r="5833">
      <c r="A5833" t="n">
        <v>201801</v>
      </c>
      <c r="B5833" t="n">
        <v>23</v>
      </c>
      <c r="C5833" t="inlineStr">
        <is>
          <t>POS</t>
        </is>
      </c>
      <c r="D5833" t="inlineStr">
        <is>
          <t>Đức</t>
        </is>
      </c>
      <c r="E5833" t="inlineStr">
        <is>
          <t>Game &amp; Đồ chơi</t>
        </is>
      </c>
      <c r="F5833" t="n">
        <v>32</v>
      </c>
      <c r="G5833" t="n">
        <v>0</v>
      </c>
    </row>
    <row r="5834">
      <c r="A5834" t="n">
        <v>201801</v>
      </c>
      <c r="B5834" t="n">
        <v>23</v>
      </c>
      <c r="C5834" t="inlineStr">
        <is>
          <t>POS</t>
        </is>
      </c>
      <c r="D5834" t="inlineStr">
        <is>
          <t>Đức</t>
        </is>
      </c>
      <c r="E5834" t="inlineStr">
        <is>
          <t>Gia dụng</t>
        </is>
      </c>
      <c r="F5834" t="n">
        <v>2474</v>
      </c>
      <c r="G5834" t="n">
        <v>0</v>
      </c>
    </row>
    <row r="5835">
      <c r="A5835" t="n">
        <v>201801</v>
      </c>
      <c r="B5835" t="n">
        <v>23</v>
      </c>
      <c r="C5835" t="inlineStr">
        <is>
          <t>POS</t>
        </is>
      </c>
      <c r="D5835" t="inlineStr">
        <is>
          <t>Đức</t>
        </is>
      </c>
      <c r="E5835" t="inlineStr">
        <is>
          <t>Nhạc, phim, sách nói</t>
        </is>
      </c>
      <c r="F5835" t="n">
        <v>4625.32</v>
      </c>
      <c r="G5835" t="n">
        <v>0</v>
      </c>
    </row>
    <row r="5836">
      <c r="A5836" t="n">
        <v>201801</v>
      </c>
      <c r="B5836" t="n">
        <v>23</v>
      </c>
      <c r="C5836" t="inlineStr">
        <is>
          <t>POS</t>
        </is>
      </c>
      <c r="D5836" t="inlineStr">
        <is>
          <t>Đức</t>
        </is>
      </c>
      <c r="E5836" t="inlineStr">
        <is>
          <t>TV &amp; Video</t>
        </is>
      </c>
      <c r="F5836" t="n">
        <v>3690.75</v>
      </c>
      <c r="G5836" t="n">
        <v>2533.65</v>
      </c>
    </row>
    <row r="5837">
      <c r="A5837" t="n">
        <v>201801</v>
      </c>
      <c r="B5837" t="n">
        <v>24</v>
      </c>
      <c r="C5837" t="inlineStr">
        <is>
          <t>POS</t>
        </is>
      </c>
      <c r="D5837" t="inlineStr">
        <is>
          <t>Đức</t>
        </is>
      </c>
      <c r="E5837" t="inlineStr">
        <is>
          <t>Âm thanh</t>
        </is>
      </c>
      <c r="F5837" t="n">
        <v>484.5</v>
      </c>
      <c r="G5837" t="n">
        <v>149.99</v>
      </c>
    </row>
    <row r="5838">
      <c r="A5838" t="n">
        <v>201801</v>
      </c>
      <c r="B5838" t="n">
        <v>24</v>
      </c>
      <c r="C5838" t="inlineStr">
        <is>
          <t>POS</t>
        </is>
      </c>
      <c r="D5838" t="inlineStr">
        <is>
          <t>Đức</t>
        </is>
      </c>
      <c r="E5838" t="inlineStr">
        <is>
          <t>Máy ảnh</t>
        </is>
      </c>
      <c r="F5838" t="n">
        <v>200</v>
      </c>
      <c r="G5838" t="n">
        <v>0</v>
      </c>
    </row>
    <row r="5839">
      <c r="A5839" t="n">
        <v>201801</v>
      </c>
      <c r="B5839" t="n">
        <v>24</v>
      </c>
      <c r="C5839" t="inlineStr">
        <is>
          <t>POS</t>
        </is>
      </c>
      <c r="D5839" t="inlineStr">
        <is>
          <t>Đức</t>
        </is>
      </c>
      <c r="E5839" t="inlineStr">
        <is>
          <t>Điện thoại</t>
        </is>
      </c>
      <c r="F5839" t="n">
        <v>1608</v>
      </c>
      <c r="G5839" t="n">
        <v>0</v>
      </c>
    </row>
    <row r="5840">
      <c r="A5840" t="n">
        <v>201801</v>
      </c>
      <c r="B5840" t="n">
        <v>24</v>
      </c>
      <c r="C5840" t="inlineStr">
        <is>
          <t>POS</t>
        </is>
      </c>
      <c r="D5840" t="inlineStr">
        <is>
          <t>Đức</t>
        </is>
      </c>
      <c r="E5840" t="inlineStr">
        <is>
          <t>Máy tính</t>
        </is>
      </c>
      <c r="F5840" t="n">
        <v>1677</v>
      </c>
      <c r="G5840" t="n">
        <v>0</v>
      </c>
    </row>
    <row r="5841">
      <c r="A5841" t="n">
        <v>201801</v>
      </c>
      <c r="B5841" t="n">
        <v>24</v>
      </c>
      <c r="C5841" t="inlineStr">
        <is>
          <t>POS</t>
        </is>
      </c>
      <c r="D5841" t="inlineStr">
        <is>
          <t>Đức</t>
        </is>
      </c>
      <c r="E5841" t="inlineStr">
        <is>
          <t>Nhạc, phim, sách nói</t>
        </is>
      </c>
      <c r="F5841" t="n">
        <v>1618.93</v>
      </c>
      <c r="G5841" t="n">
        <v>219</v>
      </c>
    </row>
    <row r="5842">
      <c r="A5842" t="n">
        <v>201801</v>
      </c>
      <c r="B5842" t="n">
        <v>27</v>
      </c>
      <c r="C5842" t="inlineStr">
        <is>
          <t>POS</t>
        </is>
      </c>
      <c r="D5842" t="inlineStr">
        <is>
          <t>Đức</t>
        </is>
      </c>
      <c r="E5842" t="inlineStr">
        <is>
          <t>Âm thanh</t>
        </is>
      </c>
      <c r="F5842" t="n">
        <v>131.04</v>
      </c>
      <c r="G5842" t="n">
        <v>0</v>
      </c>
    </row>
    <row r="5843">
      <c r="A5843" t="n">
        <v>201801</v>
      </c>
      <c r="B5843" t="n">
        <v>27</v>
      </c>
      <c r="C5843" t="inlineStr">
        <is>
          <t>POS</t>
        </is>
      </c>
      <c r="D5843" t="inlineStr">
        <is>
          <t>Đức</t>
        </is>
      </c>
      <c r="E5843" t="inlineStr">
        <is>
          <t>Máy ảnh</t>
        </is>
      </c>
      <c r="F5843" t="n">
        <v>321.1</v>
      </c>
      <c r="G5843" t="n">
        <v>0</v>
      </c>
    </row>
    <row r="5844">
      <c r="A5844" t="n">
        <v>201801</v>
      </c>
      <c r="B5844" t="n">
        <v>27</v>
      </c>
      <c r="C5844" t="inlineStr">
        <is>
          <t>POS</t>
        </is>
      </c>
      <c r="D5844" t="inlineStr">
        <is>
          <t>Đức</t>
        </is>
      </c>
      <c r="E5844" t="inlineStr">
        <is>
          <t>Máy tính</t>
        </is>
      </c>
      <c r="F5844" t="n">
        <v>0</v>
      </c>
      <c r="G5844" t="n">
        <v>413.1</v>
      </c>
    </row>
    <row r="5845">
      <c r="A5845" t="n">
        <v>201801</v>
      </c>
      <c r="B5845" t="n">
        <v>27</v>
      </c>
      <c r="C5845" t="inlineStr">
        <is>
          <t>POS</t>
        </is>
      </c>
      <c r="D5845" t="inlineStr">
        <is>
          <t>Đức</t>
        </is>
      </c>
      <c r="E5845" t="inlineStr">
        <is>
          <t>Game &amp; Đồ chơi</t>
        </is>
      </c>
      <c r="F5845" t="n">
        <v>101.94</v>
      </c>
      <c r="G5845" t="n">
        <v>0</v>
      </c>
    </row>
    <row r="5846">
      <c r="A5846" t="n">
        <v>201801</v>
      </c>
      <c r="B5846" t="n">
        <v>27</v>
      </c>
      <c r="C5846" t="inlineStr">
        <is>
          <t>POS</t>
        </is>
      </c>
      <c r="D5846" t="inlineStr">
        <is>
          <t>Đức</t>
        </is>
      </c>
      <c r="E5846" t="inlineStr">
        <is>
          <t>Gia dụng</t>
        </is>
      </c>
      <c r="F5846" t="n">
        <v>3151.13</v>
      </c>
      <c r="G5846" t="n">
        <v>0</v>
      </c>
    </row>
    <row r="5847">
      <c r="A5847" t="n">
        <v>201801</v>
      </c>
      <c r="B5847" t="n">
        <v>27</v>
      </c>
      <c r="C5847" t="inlineStr">
        <is>
          <t>POS</t>
        </is>
      </c>
      <c r="D5847" t="inlineStr">
        <is>
          <t>Đức</t>
        </is>
      </c>
      <c r="E5847" t="inlineStr">
        <is>
          <t>Nhạc, phim, sách nói</t>
        </is>
      </c>
      <c r="F5847" t="n">
        <v>1721.18</v>
      </c>
      <c r="G5847" t="n">
        <v>0</v>
      </c>
    </row>
    <row r="5848">
      <c r="A5848" t="n">
        <v>201801</v>
      </c>
      <c r="B5848" t="n">
        <v>29</v>
      </c>
      <c r="C5848" t="inlineStr">
        <is>
          <t>POS</t>
        </is>
      </c>
      <c r="D5848" t="inlineStr">
        <is>
          <t>Ý</t>
        </is>
      </c>
      <c r="E5848" t="inlineStr">
        <is>
          <t>Âm thanh</t>
        </is>
      </c>
      <c r="F5848" t="n">
        <v>337.85</v>
      </c>
      <c r="G5848" t="n">
        <v>77.06999999999999</v>
      </c>
    </row>
    <row r="5849">
      <c r="A5849" t="n">
        <v>201801</v>
      </c>
      <c r="B5849" t="n">
        <v>29</v>
      </c>
      <c r="C5849" t="inlineStr">
        <is>
          <t>POS</t>
        </is>
      </c>
      <c r="D5849" t="inlineStr">
        <is>
          <t>Ý</t>
        </is>
      </c>
      <c r="E5849" t="inlineStr">
        <is>
          <t>Điện thoại</t>
        </is>
      </c>
      <c r="F5849" t="n">
        <v>3021.49</v>
      </c>
      <c r="G5849" t="n">
        <v>0</v>
      </c>
    </row>
    <row r="5850">
      <c r="A5850" t="n">
        <v>201801</v>
      </c>
      <c r="B5850" t="n">
        <v>29</v>
      </c>
      <c r="C5850" t="inlineStr">
        <is>
          <t>POS</t>
        </is>
      </c>
      <c r="D5850" t="inlineStr">
        <is>
          <t>Ý</t>
        </is>
      </c>
      <c r="E5850" t="inlineStr">
        <is>
          <t>Máy tính</t>
        </is>
      </c>
      <c r="F5850" t="n">
        <v>62.7</v>
      </c>
      <c r="G5850" t="n">
        <v>0</v>
      </c>
    </row>
    <row r="5851">
      <c r="A5851" t="n">
        <v>201801</v>
      </c>
      <c r="B5851" t="n">
        <v>29</v>
      </c>
      <c r="C5851" t="inlineStr">
        <is>
          <t>POS</t>
        </is>
      </c>
      <c r="D5851" t="inlineStr">
        <is>
          <t>Ý</t>
        </is>
      </c>
      <c r="E5851" t="inlineStr">
        <is>
          <t>Nhạc, phim, sách nói</t>
        </is>
      </c>
      <c r="F5851" t="n">
        <v>359.98</v>
      </c>
      <c r="G5851" t="n">
        <v>0</v>
      </c>
    </row>
    <row r="5852">
      <c r="A5852" t="n">
        <v>201801</v>
      </c>
      <c r="B5852" t="n">
        <v>30</v>
      </c>
      <c r="C5852" t="inlineStr">
        <is>
          <t>POS</t>
        </is>
      </c>
      <c r="D5852" t="inlineStr">
        <is>
          <t>Ý</t>
        </is>
      </c>
      <c r="E5852" t="inlineStr">
        <is>
          <t>Âm thanh</t>
        </is>
      </c>
      <c r="F5852" t="n">
        <v>1662.43</v>
      </c>
      <c r="G5852" t="n">
        <v>0</v>
      </c>
    </row>
    <row r="5853">
      <c r="A5853" t="n">
        <v>201801</v>
      </c>
      <c r="B5853" t="n">
        <v>30</v>
      </c>
      <c r="C5853" t="inlineStr">
        <is>
          <t>POS</t>
        </is>
      </c>
      <c r="D5853" t="inlineStr">
        <is>
          <t>Ý</t>
        </is>
      </c>
      <c r="E5853" t="inlineStr">
        <is>
          <t>Máy ảnh</t>
        </is>
      </c>
      <c r="F5853" t="n">
        <v>1117.2</v>
      </c>
      <c r="G5853" t="n">
        <v>0</v>
      </c>
    </row>
    <row r="5854">
      <c r="A5854" t="n">
        <v>201801</v>
      </c>
      <c r="B5854" t="n">
        <v>30</v>
      </c>
      <c r="C5854" t="inlineStr">
        <is>
          <t>POS</t>
        </is>
      </c>
      <c r="D5854" t="inlineStr">
        <is>
          <t>Ý</t>
        </is>
      </c>
      <c r="E5854" t="inlineStr">
        <is>
          <t>Điện thoại</t>
        </is>
      </c>
      <c r="F5854" t="n">
        <v>978.61</v>
      </c>
      <c r="G5854" t="n">
        <v>0</v>
      </c>
    </row>
    <row r="5855">
      <c r="A5855" t="n">
        <v>201801</v>
      </c>
      <c r="B5855" t="n">
        <v>30</v>
      </c>
      <c r="C5855" t="inlineStr">
        <is>
          <t>POS</t>
        </is>
      </c>
      <c r="D5855" t="inlineStr">
        <is>
          <t>Ý</t>
        </is>
      </c>
      <c r="E5855" t="inlineStr">
        <is>
          <t>Máy tính</t>
        </is>
      </c>
      <c r="F5855" t="n">
        <v>2241.72</v>
      </c>
      <c r="G5855" t="n">
        <v>0</v>
      </c>
    </row>
    <row r="5856">
      <c r="A5856" t="n">
        <v>201801</v>
      </c>
      <c r="B5856" t="n">
        <v>30</v>
      </c>
      <c r="C5856" t="inlineStr">
        <is>
          <t>POS</t>
        </is>
      </c>
      <c r="D5856" t="inlineStr">
        <is>
          <t>Ý</t>
        </is>
      </c>
      <c r="E5856" t="inlineStr">
        <is>
          <t>Game &amp; Đồ chơi</t>
        </is>
      </c>
      <c r="F5856" t="n">
        <v>38.19</v>
      </c>
      <c r="G5856" t="n">
        <v>0</v>
      </c>
    </row>
    <row r="5857">
      <c r="A5857" t="n">
        <v>201801</v>
      </c>
      <c r="B5857" t="n">
        <v>30</v>
      </c>
      <c r="C5857" t="inlineStr">
        <is>
          <t>POS</t>
        </is>
      </c>
      <c r="D5857" t="inlineStr">
        <is>
          <t>Ý</t>
        </is>
      </c>
      <c r="E5857" t="inlineStr">
        <is>
          <t>Gia dụng</t>
        </is>
      </c>
      <c r="F5857" t="n">
        <v>5181.3</v>
      </c>
      <c r="G5857" t="n">
        <v>0</v>
      </c>
    </row>
    <row r="5858">
      <c r="A5858" t="n">
        <v>201801</v>
      </c>
      <c r="B5858" t="n">
        <v>30</v>
      </c>
      <c r="C5858" t="inlineStr">
        <is>
          <t>POS</t>
        </is>
      </c>
      <c r="D5858" t="inlineStr">
        <is>
          <t>Ý</t>
        </is>
      </c>
      <c r="E5858" t="inlineStr">
        <is>
          <t>Nhạc, phim, sách nói</t>
        </is>
      </c>
      <c r="F5858" t="n">
        <v>460.74</v>
      </c>
      <c r="G5858" t="n">
        <v>0</v>
      </c>
    </row>
    <row r="5859">
      <c r="A5859" t="n">
        <v>201801</v>
      </c>
      <c r="B5859" t="n">
        <v>30</v>
      </c>
      <c r="C5859" t="inlineStr">
        <is>
          <t>POS</t>
        </is>
      </c>
      <c r="D5859" t="inlineStr">
        <is>
          <t>Ý</t>
        </is>
      </c>
      <c r="E5859" t="inlineStr">
        <is>
          <t>TV &amp; Video</t>
        </is>
      </c>
      <c r="F5859" t="n">
        <v>709.55</v>
      </c>
      <c r="G5859" t="n">
        <v>0</v>
      </c>
    </row>
    <row r="5860">
      <c r="A5860" t="n">
        <v>201801</v>
      </c>
      <c r="B5860" t="n">
        <v>31</v>
      </c>
      <c r="C5860" t="inlineStr">
        <is>
          <t>POS</t>
        </is>
      </c>
      <c r="D5860" t="inlineStr">
        <is>
          <t>Hà Lan</t>
        </is>
      </c>
      <c r="E5860" t="inlineStr">
        <is>
          <t>Âm thanh</t>
        </is>
      </c>
      <c r="F5860" t="n">
        <v>604.0599999999999</v>
      </c>
      <c r="G5860" t="n">
        <v>0</v>
      </c>
    </row>
    <row r="5861">
      <c r="A5861" t="n">
        <v>201801</v>
      </c>
      <c r="B5861" t="n">
        <v>31</v>
      </c>
      <c r="C5861" t="inlineStr">
        <is>
          <t>POS</t>
        </is>
      </c>
      <c r="D5861" t="inlineStr">
        <is>
          <t>Hà Lan</t>
        </is>
      </c>
      <c r="E5861" t="inlineStr">
        <is>
          <t>Điện thoại</t>
        </is>
      </c>
      <c r="F5861" t="n">
        <v>199.92</v>
      </c>
      <c r="G5861" t="n">
        <v>0</v>
      </c>
    </row>
    <row r="5862">
      <c r="A5862" t="n">
        <v>201801</v>
      </c>
      <c r="B5862" t="n">
        <v>31</v>
      </c>
      <c r="C5862" t="inlineStr">
        <is>
          <t>POS</t>
        </is>
      </c>
      <c r="D5862" t="inlineStr">
        <is>
          <t>Hà Lan</t>
        </is>
      </c>
      <c r="E5862" t="inlineStr">
        <is>
          <t>Máy tính</t>
        </is>
      </c>
      <c r="F5862" t="n">
        <v>2793.97</v>
      </c>
      <c r="G5862" t="n">
        <v>0</v>
      </c>
    </row>
    <row r="5863">
      <c r="A5863" t="n">
        <v>201801</v>
      </c>
      <c r="B5863" t="n">
        <v>31</v>
      </c>
      <c r="C5863" t="inlineStr">
        <is>
          <t>POS</t>
        </is>
      </c>
      <c r="D5863" t="inlineStr">
        <is>
          <t>Hà Lan</t>
        </is>
      </c>
      <c r="E5863" t="inlineStr">
        <is>
          <t>Game &amp; Đồ chơi</t>
        </is>
      </c>
      <c r="F5863" t="n">
        <v>86</v>
      </c>
      <c r="G5863" t="n">
        <v>0</v>
      </c>
    </row>
    <row r="5864">
      <c r="A5864" t="n">
        <v>201801</v>
      </c>
      <c r="B5864" t="n">
        <v>31</v>
      </c>
      <c r="C5864" t="inlineStr">
        <is>
          <t>POS</t>
        </is>
      </c>
      <c r="D5864" t="inlineStr">
        <is>
          <t>Hà Lan</t>
        </is>
      </c>
      <c r="E5864" t="inlineStr">
        <is>
          <t>Gia dụng</t>
        </is>
      </c>
      <c r="F5864" t="n">
        <v>3702.31</v>
      </c>
      <c r="G5864" t="n">
        <v>0</v>
      </c>
    </row>
    <row r="5865">
      <c r="A5865" t="n">
        <v>201801</v>
      </c>
      <c r="B5865" t="n">
        <v>31</v>
      </c>
      <c r="C5865" t="inlineStr">
        <is>
          <t>POS</t>
        </is>
      </c>
      <c r="D5865" t="inlineStr">
        <is>
          <t>Hà Lan</t>
        </is>
      </c>
      <c r="E5865" t="inlineStr">
        <is>
          <t>Nhạc, phim, sách nói</t>
        </is>
      </c>
      <c r="F5865" t="n">
        <v>2589.88</v>
      </c>
      <c r="G5865" t="n">
        <v>0</v>
      </c>
    </row>
    <row r="5866">
      <c r="A5866" t="n">
        <v>201801</v>
      </c>
      <c r="B5866" t="n">
        <v>31</v>
      </c>
      <c r="C5866" t="inlineStr">
        <is>
          <t>POS</t>
        </is>
      </c>
      <c r="D5866" t="inlineStr">
        <is>
          <t>Hà Lan</t>
        </is>
      </c>
      <c r="E5866" t="inlineStr">
        <is>
          <t>TV &amp; Video</t>
        </is>
      </c>
      <c r="F5866" t="n">
        <v>179.8</v>
      </c>
      <c r="G5866" t="n">
        <v>0</v>
      </c>
    </row>
    <row r="5867">
      <c r="A5867" t="n">
        <v>201801</v>
      </c>
      <c r="B5867" t="n">
        <v>32</v>
      </c>
      <c r="C5867" t="inlineStr">
        <is>
          <t>POS</t>
        </is>
      </c>
      <c r="D5867" t="inlineStr">
        <is>
          <t>Hà Lan</t>
        </is>
      </c>
      <c r="E5867" t="inlineStr">
        <is>
          <t>Âm thanh</t>
        </is>
      </c>
      <c r="F5867" t="n">
        <v>1640.31</v>
      </c>
      <c r="G5867" t="n">
        <v>0</v>
      </c>
    </row>
    <row r="5868">
      <c r="A5868" t="n">
        <v>201801</v>
      </c>
      <c r="B5868" t="n">
        <v>32</v>
      </c>
      <c r="C5868" t="inlineStr">
        <is>
          <t>POS</t>
        </is>
      </c>
      <c r="D5868" t="inlineStr">
        <is>
          <t>Hà Lan</t>
        </is>
      </c>
      <c r="E5868" t="inlineStr">
        <is>
          <t>Máy ảnh</t>
        </is>
      </c>
      <c r="F5868" t="n">
        <v>1168.5</v>
      </c>
      <c r="G5868" t="n">
        <v>0</v>
      </c>
    </row>
    <row r="5869">
      <c r="A5869" t="n">
        <v>201801</v>
      </c>
      <c r="B5869" t="n">
        <v>32</v>
      </c>
      <c r="C5869" t="inlineStr">
        <is>
          <t>POS</t>
        </is>
      </c>
      <c r="D5869" t="inlineStr">
        <is>
          <t>Hà Lan</t>
        </is>
      </c>
      <c r="E5869" t="inlineStr">
        <is>
          <t>Máy tính</t>
        </is>
      </c>
      <c r="F5869" t="n">
        <v>1083</v>
      </c>
      <c r="G5869" t="n">
        <v>0</v>
      </c>
    </row>
    <row r="5870">
      <c r="A5870" t="n">
        <v>201801</v>
      </c>
      <c r="B5870" t="n">
        <v>32</v>
      </c>
      <c r="C5870" t="inlineStr">
        <is>
          <t>POS</t>
        </is>
      </c>
      <c r="D5870" t="inlineStr">
        <is>
          <t>Hà Lan</t>
        </is>
      </c>
      <c r="E5870" t="inlineStr">
        <is>
          <t>Game &amp; Đồ chơi</t>
        </is>
      </c>
      <c r="F5870" t="n">
        <v>207.1</v>
      </c>
      <c r="G5870" t="n">
        <v>0</v>
      </c>
    </row>
    <row r="5871">
      <c r="A5871" t="n">
        <v>201801</v>
      </c>
      <c r="B5871" t="n">
        <v>32</v>
      </c>
      <c r="C5871" t="inlineStr">
        <is>
          <t>POS</t>
        </is>
      </c>
      <c r="D5871" t="inlineStr">
        <is>
          <t>Hà Lan</t>
        </is>
      </c>
      <c r="E5871" t="inlineStr">
        <is>
          <t>Nhạc, phim, sách nói</t>
        </is>
      </c>
      <c r="F5871" t="n">
        <v>13.2</v>
      </c>
      <c r="G5871" t="n">
        <v>0</v>
      </c>
    </row>
    <row r="5872">
      <c r="A5872" t="n">
        <v>201801</v>
      </c>
      <c r="B5872" t="n">
        <v>32</v>
      </c>
      <c r="C5872" t="inlineStr">
        <is>
          <t>POS</t>
        </is>
      </c>
      <c r="D5872" t="inlineStr">
        <is>
          <t>Hà Lan</t>
        </is>
      </c>
      <c r="E5872" t="inlineStr">
        <is>
          <t>TV &amp; Video</t>
        </is>
      </c>
      <c r="F5872" t="n">
        <v>1052.6</v>
      </c>
      <c r="G5872" t="n">
        <v>0</v>
      </c>
    </row>
    <row r="5873">
      <c r="A5873" t="n">
        <v>201801</v>
      </c>
      <c r="B5873" t="n">
        <v>33</v>
      </c>
      <c r="C5873" t="inlineStr">
        <is>
          <t>POS</t>
        </is>
      </c>
      <c r="D5873" t="inlineStr">
        <is>
          <t>Hà Lan</t>
        </is>
      </c>
      <c r="E5873" t="inlineStr">
        <is>
          <t>Điện thoại</t>
        </is>
      </c>
      <c r="F5873" t="n">
        <v>71.98</v>
      </c>
      <c r="G5873" t="n">
        <v>0</v>
      </c>
    </row>
    <row r="5874">
      <c r="A5874" t="n">
        <v>201801</v>
      </c>
      <c r="B5874" t="n">
        <v>33</v>
      </c>
      <c r="C5874" t="inlineStr">
        <is>
          <t>POS</t>
        </is>
      </c>
      <c r="D5874" t="inlineStr">
        <is>
          <t>Hà Lan</t>
        </is>
      </c>
      <c r="E5874" t="inlineStr">
        <is>
          <t>Máy tính</t>
        </is>
      </c>
      <c r="F5874" t="n">
        <v>701.1</v>
      </c>
      <c r="G5874" t="n">
        <v>0</v>
      </c>
    </row>
    <row r="5875">
      <c r="A5875" t="n">
        <v>201801</v>
      </c>
      <c r="B5875" t="n">
        <v>33</v>
      </c>
      <c r="C5875" t="inlineStr">
        <is>
          <t>POS</t>
        </is>
      </c>
      <c r="D5875" t="inlineStr">
        <is>
          <t>Hà Lan</t>
        </is>
      </c>
      <c r="E5875" t="inlineStr">
        <is>
          <t>Game &amp; Đồ chơi</t>
        </is>
      </c>
      <c r="F5875" t="n">
        <v>53.2</v>
      </c>
      <c r="G5875" t="n">
        <v>0</v>
      </c>
    </row>
    <row r="5876">
      <c r="A5876" t="n">
        <v>201801</v>
      </c>
      <c r="B5876" t="n">
        <v>33</v>
      </c>
      <c r="C5876" t="inlineStr">
        <is>
          <t>POS</t>
        </is>
      </c>
      <c r="D5876" t="inlineStr">
        <is>
          <t>Hà Lan</t>
        </is>
      </c>
      <c r="E5876" t="inlineStr">
        <is>
          <t>TV &amp; Video</t>
        </is>
      </c>
      <c r="F5876" t="n">
        <v>239.98</v>
      </c>
      <c r="G5876" t="n">
        <v>0</v>
      </c>
    </row>
    <row r="5877">
      <c r="A5877" t="n">
        <v>201801</v>
      </c>
      <c r="B5877" t="n">
        <v>34</v>
      </c>
      <c r="C5877" t="inlineStr">
        <is>
          <t>POS</t>
        </is>
      </c>
      <c r="D5877" t="inlineStr">
        <is>
          <t>Hà Lan</t>
        </is>
      </c>
      <c r="E5877" t="inlineStr">
        <is>
          <t>Âm thanh</t>
        </is>
      </c>
      <c r="F5877" t="n">
        <v>1064.66</v>
      </c>
      <c r="G5877" t="n">
        <v>0</v>
      </c>
    </row>
    <row r="5878">
      <c r="A5878" t="n">
        <v>201801</v>
      </c>
      <c r="B5878" t="n">
        <v>34</v>
      </c>
      <c r="C5878" t="inlineStr">
        <is>
          <t>POS</t>
        </is>
      </c>
      <c r="D5878" t="inlineStr">
        <is>
          <t>Hà Lan</t>
        </is>
      </c>
      <c r="E5878" t="inlineStr">
        <is>
          <t>Máy tính</t>
        </is>
      </c>
      <c r="F5878" t="n">
        <v>7094.9</v>
      </c>
      <c r="G5878" t="n">
        <v>0</v>
      </c>
    </row>
    <row r="5879">
      <c r="A5879" t="n">
        <v>201801</v>
      </c>
      <c r="B5879" t="n">
        <v>34</v>
      </c>
      <c r="C5879" t="inlineStr">
        <is>
          <t>POS</t>
        </is>
      </c>
      <c r="D5879" t="inlineStr">
        <is>
          <t>Hà Lan</t>
        </is>
      </c>
      <c r="E5879" t="inlineStr">
        <is>
          <t>Nhạc, phim, sách nói</t>
        </is>
      </c>
      <c r="F5879" t="n">
        <v>70.87</v>
      </c>
      <c r="G5879" t="n">
        <v>0</v>
      </c>
    </row>
    <row r="5880">
      <c r="A5880" t="n">
        <v>201801</v>
      </c>
      <c r="B5880" t="n">
        <v>36</v>
      </c>
      <c r="C5880" t="inlineStr">
        <is>
          <t>POS</t>
        </is>
      </c>
      <c r="D5880" t="inlineStr">
        <is>
          <t>Anh</t>
        </is>
      </c>
      <c r="E5880" t="inlineStr">
        <is>
          <t>Âm thanh</t>
        </is>
      </c>
      <c r="F5880" t="n">
        <v>312</v>
      </c>
      <c r="G5880" t="n">
        <v>0</v>
      </c>
    </row>
    <row r="5881">
      <c r="A5881" t="n">
        <v>201801</v>
      </c>
      <c r="B5881" t="n">
        <v>36</v>
      </c>
      <c r="C5881" t="inlineStr">
        <is>
          <t>POS</t>
        </is>
      </c>
      <c r="D5881" t="inlineStr">
        <is>
          <t>Anh</t>
        </is>
      </c>
      <c r="E5881" t="inlineStr">
        <is>
          <t>Điện thoại</t>
        </is>
      </c>
      <c r="F5881" t="n">
        <v>1929</v>
      </c>
      <c r="G5881" t="n">
        <v>0</v>
      </c>
    </row>
    <row r="5882">
      <c r="A5882" t="n">
        <v>201801</v>
      </c>
      <c r="B5882" t="n">
        <v>36</v>
      </c>
      <c r="C5882" t="inlineStr">
        <is>
          <t>POS</t>
        </is>
      </c>
      <c r="D5882" t="inlineStr">
        <is>
          <t>Anh</t>
        </is>
      </c>
      <c r="E5882" t="inlineStr">
        <is>
          <t>Máy tính</t>
        </is>
      </c>
      <c r="F5882" t="n">
        <v>1693</v>
      </c>
      <c r="G5882" t="n">
        <v>1004</v>
      </c>
    </row>
    <row r="5883">
      <c r="A5883" t="n">
        <v>201801</v>
      </c>
      <c r="B5883" t="n">
        <v>36</v>
      </c>
      <c r="C5883" t="inlineStr">
        <is>
          <t>POS</t>
        </is>
      </c>
      <c r="D5883" t="inlineStr">
        <is>
          <t>Anh</t>
        </is>
      </c>
      <c r="E5883" t="inlineStr">
        <is>
          <t>Gia dụng</t>
        </is>
      </c>
      <c r="F5883" t="n">
        <v>1549.95</v>
      </c>
      <c r="G5883" t="n">
        <v>0</v>
      </c>
    </row>
    <row r="5884">
      <c r="A5884" t="n">
        <v>201801</v>
      </c>
      <c r="B5884" t="n">
        <v>36</v>
      </c>
      <c r="C5884" t="inlineStr">
        <is>
          <t>POS</t>
        </is>
      </c>
      <c r="D5884" t="inlineStr">
        <is>
          <t>Anh</t>
        </is>
      </c>
      <c r="E5884" t="inlineStr">
        <is>
          <t>Nhạc, phim, sách nói</t>
        </is>
      </c>
      <c r="F5884" t="n">
        <v>154.4</v>
      </c>
      <c r="G5884" t="n">
        <v>9.99</v>
      </c>
    </row>
    <row r="5885">
      <c r="A5885" t="n">
        <v>201801</v>
      </c>
      <c r="B5885" t="n">
        <v>36</v>
      </c>
      <c r="C5885" t="inlineStr">
        <is>
          <t>POS</t>
        </is>
      </c>
      <c r="D5885" t="inlineStr">
        <is>
          <t>Anh</t>
        </is>
      </c>
      <c r="E5885" t="inlineStr">
        <is>
          <t>TV &amp; Video</t>
        </is>
      </c>
      <c r="F5885" t="n">
        <v>2958.8</v>
      </c>
      <c r="G5885" t="n">
        <v>0</v>
      </c>
    </row>
    <row r="5886">
      <c r="A5886" t="n">
        <v>201801</v>
      </c>
      <c r="B5886" t="n">
        <v>37</v>
      </c>
      <c r="C5886" t="inlineStr">
        <is>
          <t>POS</t>
        </is>
      </c>
      <c r="D5886" t="inlineStr">
        <is>
          <t>Anh</t>
        </is>
      </c>
      <c r="E5886" t="inlineStr">
        <is>
          <t>Âm thanh</t>
        </is>
      </c>
      <c r="F5886" t="n">
        <v>1521.91</v>
      </c>
      <c r="G5886" t="n">
        <v>0</v>
      </c>
    </row>
    <row r="5887">
      <c r="A5887" t="n">
        <v>201801</v>
      </c>
      <c r="B5887" t="n">
        <v>37</v>
      </c>
      <c r="C5887" t="inlineStr">
        <is>
          <t>POS</t>
        </is>
      </c>
      <c r="D5887" t="inlineStr">
        <is>
          <t>Anh</t>
        </is>
      </c>
      <c r="E5887" t="inlineStr">
        <is>
          <t>Máy ảnh</t>
        </is>
      </c>
      <c r="F5887" t="n">
        <v>360</v>
      </c>
      <c r="G5887" t="n">
        <v>0</v>
      </c>
    </row>
    <row r="5888">
      <c r="A5888" t="n">
        <v>201801</v>
      </c>
      <c r="B5888" t="n">
        <v>37</v>
      </c>
      <c r="C5888" t="inlineStr">
        <is>
          <t>POS</t>
        </is>
      </c>
      <c r="D5888" t="inlineStr">
        <is>
          <t>Anh</t>
        </is>
      </c>
      <c r="E5888" t="inlineStr">
        <is>
          <t>Điện thoại</t>
        </is>
      </c>
      <c r="F5888" t="n">
        <v>652.92</v>
      </c>
      <c r="G5888" t="n">
        <v>0</v>
      </c>
    </row>
    <row r="5889">
      <c r="A5889" t="n">
        <v>201801</v>
      </c>
      <c r="B5889" t="n">
        <v>37</v>
      </c>
      <c r="C5889" t="inlineStr">
        <is>
          <t>POS</t>
        </is>
      </c>
      <c r="D5889" t="inlineStr">
        <is>
          <t>Anh</t>
        </is>
      </c>
      <c r="E5889" t="inlineStr">
        <is>
          <t>Máy tính</t>
        </is>
      </c>
      <c r="F5889" t="n">
        <v>512.8099999999999</v>
      </c>
      <c r="G5889" t="n">
        <v>0</v>
      </c>
    </row>
    <row r="5890">
      <c r="A5890" t="n">
        <v>201801</v>
      </c>
      <c r="B5890" t="n">
        <v>37</v>
      </c>
      <c r="C5890" t="inlineStr">
        <is>
          <t>POS</t>
        </is>
      </c>
      <c r="D5890" t="inlineStr">
        <is>
          <t>Anh</t>
        </is>
      </c>
      <c r="E5890" t="inlineStr">
        <is>
          <t>Game &amp; Đồ chơi</t>
        </is>
      </c>
      <c r="F5890" t="n">
        <v>34.55</v>
      </c>
      <c r="G5890" t="n">
        <v>0</v>
      </c>
    </row>
    <row r="5891">
      <c r="A5891" t="n">
        <v>201801</v>
      </c>
      <c r="B5891" t="n">
        <v>37</v>
      </c>
      <c r="C5891" t="inlineStr">
        <is>
          <t>POS</t>
        </is>
      </c>
      <c r="D5891" t="inlineStr">
        <is>
          <t>Anh</t>
        </is>
      </c>
      <c r="E5891" t="inlineStr">
        <is>
          <t>Gia dụng</t>
        </is>
      </c>
      <c r="F5891" t="n">
        <v>4129.24</v>
      </c>
      <c r="G5891" t="n">
        <v>0</v>
      </c>
    </row>
    <row r="5892">
      <c r="A5892" t="n">
        <v>201801</v>
      </c>
      <c r="B5892" t="n">
        <v>37</v>
      </c>
      <c r="C5892" t="inlineStr">
        <is>
          <t>POS</t>
        </is>
      </c>
      <c r="D5892" t="inlineStr">
        <is>
          <t>Anh</t>
        </is>
      </c>
      <c r="E5892" t="inlineStr">
        <is>
          <t>Nhạc, phim, sách nói</t>
        </is>
      </c>
      <c r="F5892" t="n">
        <v>1921.75</v>
      </c>
      <c r="G5892" t="n">
        <v>0</v>
      </c>
    </row>
    <row r="5893">
      <c r="A5893" t="n">
        <v>201801</v>
      </c>
      <c r="B5893" t="n">
        <v>37</v>
      </c>
      <c r="C5893" t="inlineStr">
        <is>
          <t>POS</t>
        </is>
      </c>
      <c r="D5893" t="inlineStr">
        <is>
          <t>Anh</t>
        </is>
      </c>
      <c r="E5893" t="inlineStr">
        <is>
          <t>TV &amp; Video</t>
        </is>
      </c>
      <c r="F5893" t="n">
        <v>3174.06</v>
      </c>
      <c r="G5893" t="n">
        <v>0</v>
      </c>
    </row>
    <row r="5894">
      <c r="A5894" t="n">
        <v>201801</v>
      </c>
      <c r="B5894" t="n">
        <v>38</v>
      </c>
      <c r="C5894" t="inlineStr">
        <is>
          <t>POS</t>
        </is>
      </c>
      <c r="D5894" t="inlineStr">
        <is>
          <t>Anh</t>
        </is>
      </c>
      <c r="E5894" t="inlineStr">
        <is>
          <t>Máy ảnh</t>
        </is>
      </c>
      <c r="F5894" t="n">
        <v>2055.8</v>
      </c>
      <c r="G5894" t="n">
        <v>0</v>
      </c>
    </row>
    <row r="5895">
      <c r="A5895" t="n">
        <v>201801</v>
      </c>
      <c r="B5895" t="n">
        <v>38</v>
      </c>
      <c r="C5895" t="inlineStr">
        <is>
          <t>POS</t>
        </is>
      </c>
      <c r="D5895" t="inlineStr">
        <is>
          <t>Anh</t>
        </is>
      </c>
      <c r="E5895" t="inlineStr">
        <is>
          <t>Điện thoại</t>
        </is>
      </c>
      <c r="F5895" t="n">
        <v>2745.5</v>
      </c>
      <c r="G5895" t="n">
        <v>0</v>
      </c>
    </row>
    <row r="5896">
      <c r="A5896" t="n">
        <v>201801</v>
      </c>
      <c r="B5896" t="n">
        <v>38</v>
      </c>
      <c r="C5896" t="inlineStr">
        <is>
          <t>POS</t>
        </is>
      </c>
      <c r="D5896" t="inlineStr">
        <is>
          <t>Anh</t>
        </is>
      </c>
      <c r="E5896" t="inlineStr">
        <is>
          <t>Máy tính</t>
        </is>
      </c>
      <c r="F5896" t="n">
        <v>5994.97</v>
      </c>
      <c r="G5896" t="n">
        <v>499.9</v>
      </c>
    </row>
    <row r="5897">
      <c r="A5897" t="n">
        <v>201801</v>
      </c>
      <c r="B5897" t="n">
        <v>38</v>
      </c>
      <c r="C5897" t="inlineStr">
        <is>
          <t>POS</t>
        </is>
      </c>
      <c r="D5897" t="inlineStr">
        <is>
          <t>Anh</t>
        </is>
      </c>
      <c r="E5897" t="inlineStr">
        <is>
          <t>Game &amp; Đồ chơi</t>
        </is>
      </c>
      <c r="F5897" t="n">
        <v>133</v>
      </c>
      <c r="G5897" t="n">
        <v>0</v>
      </c>
    </row>
    <row r="5898">
      <c r="A5898" t="n">
        <v>201801</v>
      </c>
      <c r="B5898" t="n">
        <v>38</v>
      </c>
      <c r="C5898" t="inlineStr">
        <is>
          <t>POS</t>
        </is>
      </c>
      <c r="D5898" t="inlineStr">
        <is>
          <t>Anh</t>
        </is>
      </c>
      <c r="E5898" t="inlineStr">
        <is>
          <t>Gia dụng</t>
        </is>
      </c>
      <c r="F5898" t="n">
        <v>489.25</v>
      </c>
      <c r="G5898" t="n">
        <v>0</v>
      </c>
    </row>
    <row r="5899">
      <c r="A5899" t="n">
        <v>201801</v>
      </c>
      <c r="B5899" t="n">
        <v>38</v>
      </c>
      <c r="C5899" t="inlineStr">
        <is>
          <t>POS</t>
        </is>
      </c>
      <c r="D5899" t="inlineStr">
        <is>
          <t>Anh</t>
        </is>
      </c>
      <c r="E5899" t="inlineStr">
        <is>
          <t>Nhạc, phim, sách nói</t>
        </is>
      </c>
      <c r="F5899" t="n">
        <v>1425.86</v>
      </c>
      <c r="G5899" t="n">
        <v>0</v>
      </c>
    </row>
    <row r="5900">
      <c r="A5900" t="n">
        <v>201801</v>
      </c>
      <c r="B5900" t="n">
        <v>39</v>
      </c>
      <c r="C5900" t="inlineStr">
        <is>
          <t>POS</t>
        </is>
      </c>
      <c r="D5900" t="inlineStr">
        <is>
          <t>Anh</t>
        </is>
      </c>
      <c r="E5900" t="inlineStr">
        <is>
          <t>Âm thanh</t>
        </is>
      </c>
      <c r="F5900" t="n">
        <v>1250.11</v>
      </c>
      <c r="G5900" t="n">
        <v>0</v>
      </c>
    </row>
    <row r="5901">
      <c r="A5901" t="n">
        <v>201801</v>
      </c>
      <c r="B5901" t="n">
        <v>39</v>
      </c>
      <c r="C5901" t="inlineStr">
        <is>
          <t>POS</t>
        </is>
      </c>
      <c r="D5901" t="inlineStr">
        <is>
          <t>Anh</t>
        </is>
      </c>
      <c r="E5901" t="inlineStr">
        <is>
          <t>Máy ảnh</t>
        </is>
      </c>
      <c r="F5901" t="n">
        <v>665</v>
      </c>
      <c r="G5901" t="n">
        <v>0</v>
      </c>
    </row>
    <row r="5902">
      <c r="A5902" t="n">
        <v>201801</v>
      </c>
      <c r="B5902" t="n">
        <v>39</v>
      </c>
      <c r="C5902" t="inlineStr">
        <is>
          <t>POS</t>
        </is>
      </c>
      <c r="D5902" t="inlineStr">
        <is>
          <t>Anh</t>
        </is>
      </c>
      <c r="E5902" t="inlineStr">
        <is>
          <t>Điện thoại</t>
        </is>
      </c>
      <c r="F5902" t="n">
        <v>2329.3</v>
      </c>
      <c r="G5902" t="n">
        <v>0</v>
      </c>
    </row>
    <row r="5903">
      <c r="A5903" t="n">
        <v>201801</v>
      </c>
      <c r="B5903" t="n">
        <v>39</v>
      </c>
      <c r="C5903" t="inlineStr">
        <is>
          <t>POS</t>
        </is>
      </c>
      <c r="D5903" t="inlineStr">
        <is>
          <t>Anh</t>
        </is>
      </c>
      <c r="E5903" t="inlineStr">
        <is>
          <t>Máy tính</t>
        </is>
      </c>
      <c r="F5903" t="n">
        <v>4491.67</v>
      </c>
      <c r="G5903" t="n">
        <v>41.8</v>
      </c>
    </row>
    <row r="5904">
      <c r="A5904" t="n">
        <v>201801</v>
      </c>
      <c r="B5904" t="n">
        <v>39</v>
      </c>
      <c r="C5904" t="inlineStr">
        <is>
          <t>POS</t>
        </is>
      </c>
      <c r="D5904" t="inlineStr">
        <is>
          <t>Anh</t>
        </is>
      </c>
      <c r="E5904" t="inlineStr">
        <is>
          <t>Gia dụng</t>
        </is>
      </c>
      <c r="F5904" t="n">
        <v>10567.14</v>
      </c>
      <c r="G5904" t="n">
        <v>0</v>
      </c>
    </row>
    <row r="5905">
      <c r="A5905" t="n">
        <v>201801</v>
      </c>
      <c r="B5905" t="n">
        <v>39</v>
      </c>
      <c r="C5905" t="inlineStr">
        <is>
          <t>POS</t>
        </is>
      </c>
      <c r="D5905" t="inlineStr">
        <is>
          <t>Anh</t>
        </is>
      </c>
      <c r="E5905" t="inlineStr">
        <is>
          <t>Nhạc, phim, sách nói</t>
        </is>
      </c>
      <c r="F5905" t="n">
        <v>981.63</v>
      </c>
      <c r="G5905" t="n">
        <v>0</v>
      </c>
    </row>
    <row r="5906">
      <c r="A5906" t="n">
        <v>201801</v>
      </c>
      <c r="B5906" t="n">
        <v>40</v>
      </c>
      <c r="C5906" t="inlineStr">
        <is>
          <t>POS</t>
        </is>
      </c>
      <c r="D5906" t="inlineStr">
        <is>
          <t>Anh</t>
        </is>
      </c>
      <c r="E5906" t="inlineStr">
        <is>
          <t>Âm thanh</t>
        </is>
      </c>
      <c r="F5906" t="n">
        <v>1566.42</v>
      </c>
      <c r="G5906" t="n">
        <v>25.98</v>
      </c>
    </row>
    <row r="5907">
      <c r="A5907" t="n">
        <v>201801</v>
      </c>
      <c r="B5907" t="n">
        <v>40</v>
      </c>
      <c r="C5907" t="inlineStr">
        <is>
          <t>POS</t>
        </is>
      </c>
      <c r="D5907" t="inlineStr">
        <is>
          <t>Anh</t>
        </is>
      </c>
      <c r="E5907" t="inlineStr">
        <is>
          <t>Máy ảnh</t>
        </is>
      </c>
      <c r="F5907" t="n">
        <v>28.48</v>
      </c>
      <c r="G5907" t="n">
        <v>0</v>
      </c>
    </row>
    <row r="5908">
      <c r="A5908" t="n">
        <v>201801</v>
      </c>
      <c r="B5908" t="n">
        <v>40</v>
      </c>
      <c r="C5908" t="inlineStr">
        <is>
          <t>POS</t>
        </is>
      </c>
      <c r="D5908" t="inlineStr">
        <is>
          <t>Anh</t>
        </is>
      </c>
      <c r="E5908" t="inlineStr">
        <is>
          <t>Điện thoại</t>
        </is>
      </c>
      <c r="F5908" t="n">
        <v>4888.14</v>
      </c>
      <c r="G5908" t="n">
        <v>0</v>
      </c>
    </row>
    <row r="5909">
      <c r="A5909" t="n">
        <v>201801</v>
      </c>
      <c r="B5909" t="n">
        <v>40</v>
      </c>
      <c r="C5909" t="inlineStr">
        <is>
          <t>POS</t>
        </is>
      </c>
      <c r="D5909" t="inlineStr">
        <is>
          <t>Anh</t>
        </is>
      </c>
      <c r="E5909" t="inlineStr">
        <is>
          <t>Máy tính</t>
        </is>
      </c>
      <c r="F5909" t="n">
        <v>10488.18</v>
      </c>
      <c r="G5909" t="n">
        <v>776.9</v>
      </c>
    </row>
    <row r="5910">
      <c r="A5910" t="n">
        <v>201801</v>
      </c>
      <c r="B5910" t="n">
        <v>40</v>
      </c>
      <c r="C5910" t="inlineStr">
        <is>
          <t>POS</t>
        </is>
      </c>
      <c r="D5910" t="inlineStr">
        <is>
          <t>Anh</t>
        </is>
      </c>
      <c r="E5910" t="inlineStr">
        <is>
          <t>Game &amp; Đồ chơi</t>
        </is>
      </c>
      <c r="F5910" t="n">
        <v>701.1799999999999</v>
      </c>
      <c r="G5910" t="n">
        <v>0</v>
      </c>
    </row>
    <row r="5911">
      <c r="A5911" t="n">
        <v>201801</v>
      </c>
      <c r="B5911" t="n">
        <v>40</v>
      </c>
      <c r="C5911" t="inlineStr">
        <is>
          <t>POS</t>
        </is>
      </c>
      <c r="D5911" t="inlineStr">
        <is>
          <t>Anh</t>
        </is>
      </c>
      <c r="E5911" t="inlineStr">
        <is>
          <t>Gia dụng</t>
        </is>
      </c>
      <c r="F5911" t="n">
        <v>1407.07</v>
      </c>
      <c r="G5911" t="n">
        <v>141.55</v>
      </c>
    </row>
    <row r="5912">
      <c r="A5912" t="n">
        <v>201801</v>
      </c>
      <c r="B5912" t="n">
        <v>40</v>
      </c>
      <c r="C5912" t="inlineStr">
        <is>
          <t>POS</t>
        </is>
      </c>
      <c r="D5912" t="inlineStr">
        <is>
          <t>Anh</t>
        </is>
      </c>
      <c r="E5912" t="inlineStr">
        <is>
          <t>Nhạc, phim, sách nói</t>
        </is>
      </c>
      <c r="F5912" t="n">
        <v>3097.31</v>
      </c>
      <c r="G5912" t="n">
        <v>0</v>
      </c>
    </row>
    <row r="5913">
      <c r="A5913" t="n">
        <v>201801</v>
      </c>
      <c r="B5913" t="n">
        <v>40</v>
      </c>
      <c r="C5913" t="inlineStr">
        <is>
          <t>POS</t>
        </is>
      </c>
      <c r="D5913" t="inlineStr">
        <is>
          <t>Anh</t>
        </is>
      </c>
      <c r="E5913" t="inlineStr">
        <is>
          <t>TV &amp; Video</t>
        </is>
      </c>
      <c r="F5913" t="n">
        <v>493.62</v>
      </c>
      <c r="G5913" t="n">
        <v>0</v>
      </c>
    </row>
    <row r="5914">
      <c r="A5914" t="n">
        <v>201801</v>
      </c>
      <c r="B5914" t="n">
        <v>41</v>
      </c>
      <c r="C5914" t="inlineStr">
        <is>
          <t>POS</t>
        </is>
      </c>
      <c r="D5914" t="inlineStr">
        <is>
          <t>Anh</t>
        </is>
      </c>
      <c r="E5914" t="inlineStr">
        <is>
          <t>Âm thanh</t>
        </is>
      </c>
      <c r="F5914" t="n">
        <v>515.85</v>
      </c>
      <c r="G5914" t="n">
        <v>0</v>
      </c>
    </row>
    <row r="5915">
      <c r="A5915" t="n">
        <v>201801</v>
      </c>
      <c r="B5915" t="n">
        <v>41</v>
      </c>
      <c r="C5915" t="inlineStr">
        <is>
          <t>POS</t>
        </is>
      </c>
      <c r="D5915" t="inlineStr">
        <is>
          <t>Anh</t>
        </is>
      </c>
      <c r="E5915" t="inlineStr">
        <is>
          <t>Điện thoại</t>
        </is>
      </c>
      <c r="F5915" t="n">
        <v>1772.02</v>
      </c>
      <c r="G5915" t="n">
        <v>0</v>
      </c>
    </row>
    <row r="5916">
      <c r="A5916" t="n">
        <v>201801</v>
      </c>
      <c r="B5916" t="n">
        <v>41</v>
      </c>
      <c r="C5916" t="inlineStr">
        <is>
          <t>POS</t>
        </is>
      </c>
      <c r="D5916" t="inlineStr">
        <is>
          <t>Anh</t>
        </is>
      </c>
      <c r="E5916" t="inlineStr">
        <is>
          <t>Máy tính</t>
        </is>
      </c>
      <c r="F5916" t="n">
        <v>11613.46</v>
      </c>
      <c r="G5916" t="n">
        <v>0</v>
      </c>
    </row>
    <row r="5917">
      <c r="A5917" t="n">
        <v>201801</v>
      </c>
      <c r="B5917" t="n">
        <v>41</v>
      </c>
      <c r="C5917" t="inlineStr">
        <is>
          <t>POS</t>
        </is>
      </c>
      <c r="D5917" t="inlineStr">
        <is>
          <t>Anh</t>
        </is>
      </c>
      <c r="E5917" t="inlineStr">
        <is>
          <t>Game &amp; Đồ chơi</t>
        </is>
      </c>
      <c r="F5917" t="n">
        <v>153.88</v>
      </c>
      <c r="G5917" t="n">
        <v>16.14</v>
      </c>
    </row>
    <row r="5918">
      <c r="A5918" t="n">
        <v>201801</v>
      </c>
      <c r="B5918" t="n">
        <v>41</v>
      </c>
      <c r="C5918" t="inlineStr">
        <is>
          <t>POS</t>
        </is>
      </c>
      <c r="D5918" t="inlineStr">
        <is>
          <t>Anh</t>
        </is>
      </c>
      <c r="E5918" t="inlineStr">
        <is>
          <t>Gia dụng</t>
        </is>
      </c>
      <c r="F5918" t="n">
        <v>6420.47</v>
      </c>
      <c r="G5918" t="n">
        <v>1524</v>
      </c>
    </row>
    <row r="5919">
      <c r="A5919" t="n">
        <v>201801</v>
      </c>
      <c r="B5919" t="n">
        <v>41</v>
      </c>
      <c r="C5919" t="inlineStr">
        <is>
          <t>POS</t>
        </is>
      </c>
      <c r="D5919" t="inlineStr">
        <is>
          <t>Anh</t>
        </is>
      </c>
      <c r="E5919" t="inlineStr">
        <is>
          <t>Nhạc, phim, sách nói</t>
        </is>
      </c>
      <c r="F5919" t="n">
        <v>2619.9</v>
      </c>
      <c r="G5919" t="n">
        <v>318.97</v>
      </c>
    </row>
    <row r="5920">
      <c r="A5920" t="n">
        <v>201801</v>
      </c>
      <c r="B5920" t="n">
        <v>41</v>
      </c>
      <c r="C5920" t="inlineStr">
        <is>
          <t>POS</t>
        </is>
      </c>
      <c r="D5920" t="inlineStr">
        <is>
          <t>Anh</t>
        </is>
      </c>
      <c r="E5920" t="inlineStr">
        <is>
          <t>TV &amp; Video</t>
        </is>
      </c>
      <c r="F5920" t="n">
        <v>830.58</v>
      </c>
      <c r="G5920" t="n">
        <v>0</v>
      </c>
    </row>
    <row r="5921">
      <c r="A5921" t="n">
        <v>201801</v>
      </c>
      <c r="B5921" t="n">
        <v>42</v>
      </c>
      <c r="C5921" t="inlineStr">
        <is>
          <t>POS</t>
        </is>
      </c>
      <c r="D5921" t="inlineStr">
        <is>
          <t>Anh</t>
        </is>
      </c>
      <c r="E5921" t="inlineStr">
        <is>
          <t>Âm thanh</t>
        </is>
      </c>
      <c r="F5921" t="n">
        <v>5143.19</v>
      </c>
      <c r="G5921" t="n">
        <v>0</v>
      </c>
    </row>
    <row r="5922">
      <c r="A5922" t="n">
        <v>201801</v>
      </c>
      <c r="B5922" t="n">
        <v>42</v>
      </c>
      <c r="C5922" t="inlineStr">
        <is>
          <t>POS</t>
        </is>
      </c>
      <c r="D5922" t="inlineStr">
        <is>
          <t>Anh</t>
        </is>
      </c>
      <c r="E5922" t="inlineStr">
        <is>
          <t>Máy ảnh</t>
        </is>
      </c>
      <c r="F5922" t="n">
        <v>129</v>
      </c>
      <c r="G5922" t="n">
        <v>0</v>
      </c>
    </row>
    <row r="5923">
      <c r="A5923" t="n">
        <v>201801</v>
      </c>
      <c r="B5923" t="n">
        <v>42</v>
      </c>
      <c r="C5923" t="inlineStr">
        <is>
          <t>POS</t>
        </is>
      </c>
      <c r="D5923" t="inlineStr">
        <is>
          <t>Anh</t>
        </is>
      </c>
      <c r="E5923" t="inlineStr">
        <is>
          <t>Điện thoại</t>
        </is>
      </c>
      <c r="F5923" t="n">
        <v>1413.99</v>
      </c>
      <c r="G5923" t="n">
        <v>0</v>
      </c>
    </row>
    <row r="5924">
      <c r="A5924" t="n">
        <v>201801</v>
      </c>
      <c r="B5924" t="n">
        <v>42</v>
      </c>
      <c r="C5924" t="inlineStr">
        <is>
          <t>POS</t>
        </is>
      </c>
      <c r="D5924" t="inlineStr">
        <is>
          <t>Anh</t>
        </is>
      </c>
      <c r="E5924" t="inlineStr">
        <is>
          <t>Máy tính</t>
        </is>
      </c>
      <c r="F5924" t="n">
        <v>4680.72</v>
      </c>
      <c r="G5924" t="n">
        <v>0</v>
      </c>
    </row>
    <row r="5925">
      <c r="A5925" t="n">
        <v>201801</v>
      </c>
      <c r="B5925" t="n">
        <v>42</v>
      </c>
      <c r="C5925" t="inlineStr">
        <is>
          <t>POS</t>
        </is>
      </c>
      <c r="D5925" t="inlineStr">
        <is>
          <t>Anh</t>
        </is>
      </c>
      <c r="E5925" t="inlineStr">
        <is>
          <t>Gia dụng</t>
        </is>
      </c>
      <c r="F5925" t="n">
        <v>3458</v>
      </c>
      <c r="G5925" t="n">
        <v>0</v>
      </c>
    </row>
    <row r="5926">
      <c r="A5926" t="n">
        <v>201801</v>
      </c>
      <c r="B5926" t="n">
        <v>42</v>
      </c>
      <c r="C5926" t="inlineStr">
        <is>
          <t>POS</t>
        </is>
      </c>
      <c r="D5926" t="inlineStr">
        <is>
          <t>Anh</t>
        </is>
      </c>
      <c r="E5926" t="inlineStr">
        <is>
          <t>Nhạc, phim, sách nói</t>
        </is>
      </c>
      <c r="F5926" t="n">
        <v>1112.19</v>
      </c>
      <c r="G5926" t="n">
        <v>0</v>
      </c>
    </row>
    <row r="5927">
      <c r="A5927" t="n">
        <v>201801</v>
      </c>
      <c r="B5927" t="n">
        <v>43</v>
      </c>
      <c r="C5927" t="inlineStr">
        <is>
          <t>POS</t>
        </is>
      </c>
      <c r="D5927" t="inlineStr">
        <is>
          <t>Mỹ</t>
        </is>
      </c>
      <c r="E5927" t="inlineStr">
        <is>
          <t>Âm thanh</t>
        </is>
      </c>
      <c r="F5927" t="n">
        <v>442.15</v>
      </c>
      <c r="G5927" t="n">
        <v>0</v>
      </c>
    </row>
    <row r="5928">
      <c r="A5928" t="n">
        <v>201801</v>
      </c>
      <c r="B5928" t="n">
        <v>43</v>
      </c>
      <c r="C5928" t="inlineStr">
        <is>
          <t>POS</t>
        </is>
      </c>
      <c r="D5928" t="inlineStr">
        <is>
          <t>Mỹ</t>
        </is>
      </c>
      <c r="E5928" t="inlineStr">
        <is>
          <t>Điện thoại</t>
        </is>
      </c>
      <c r="F5928" t="n">
        <v>13.4</v>
      </c>
      <c r="G5928" t="n">
        <v>0</v>
      </c>
    </row>
    <row r="5929">
      <c r="A5929" t="n">
        <v>201801</v>
      </c>
      <c r="B5929" t="n">
        <v>43</v>
      </c>
      <c r="C5929" t="inlineStr">
        <is>
          <t>POS</t>
        </is>
      </c>
      <c r="D5929" t="inlineStr">
        <is>
          <t>Mỹ</t>
        </is>
      </c>
      <c r="E5929" t="inlineStr">
        <is>
          <t>Máy tính</t>
        </is>
      </c>
      <c r="F5929" t="n">
        <v>1138.1</v>
      </c>
      <c r="G5929" t="n">
        <v>0</v>
      </c>
    </row>
    <row r="5930">
      <c r="A5930" t="n">
        <v>201801</v>
      </c>
      <c r="B5930" t="n">
        <v>43</v>
      </c>
      <c r="C5930" t="inlineStr">
        <is>
          <t>POS</t>
        </is>
      </c>
      <c r="D5930" t="inlineStr">
        <is>
          <t>Mỹ</t>
        </is>
      </c>
      <c r="E5930" t="inlineStr">
        <is>
          <t>Game &amp; Đồ chơi</t>
        </is>
      </c>
      <c r="F5930" t="n">
        <v>160</v>
      </c>
      <c r="G5930" t="n">
        <v>0</v>
      </c>
    </row>
    <row r="5931">
      <c r="A5931" t="n">
        <v>201801</v>
      </c>
      <c r="B5931" t="n">
        <v>43</v>
      </c>
      <c r="C5931" t="inlineStr">
        <is>
          <t>POS</t>
        </is>
      </c>
      <c r="D5931" t="inlineStr">
        <is>
          <t>Mỹ</t>
        </is>
      </c>
      <c r="E5931" t="inlineStr">
        <is>
          <t>Gia dụng</t>
        </is>
      </c>
      <c r="F5931" t="n">
        <v>359.97</v>
      </c>
      <c r="G5931" t="n">
        <v>0</v>
      </c>
    </row>
    <row r="5932">
      <c r="A5932" t="n">
        <v>201801</v>
      </c>
      <c r="B5932" t="n">
        <v>43</v>
      </c>
      <c r="C5932" t="inlineStr">
        <is>
          <t>POS</t>
        </is>
      </c>
      <c r="D5932" t="inlineStr">
        <is>
          <t>Mỹ</t>
        </is>
      </c>
      <c r="E5932" t="inlineStr">
        <is>
          <t>Nhạc, phim, sách nói</t>
        </is>
      </c>
      <c r="F5932" t="n">
        <v>130.95</v>
      </c>
      <c r="G5932" t="n">
        <v>0</v>
      </c>
    </row>
    <row r="5933">
      <c r="A5933" t="n">
        <v>201801</v>
      </c>
      <c r="B5933" t="n">
        <v>43</v>
      </c>
      <c r="C5933" t="inlineStr">
        <is>
          <t>POS</t>
        </is>
      </c>
      <c r="D5933" t="inlineStr">
        <is>
          <t>Mỹ</t>
        </is>
      </c>
      <c r="E5933" t="inlineStr">
        <is>
          <t>TV &amp; Video</t>
        </is>
      </c>
      <c r="F5933" t="n">
        <v>499.99</v>
      </c>
      <c r="G5933" t="n">
        <v>0</v>
      </c>
    </row>
    <row r="5934">
      <c r="A5934" t="n">
        <v>201801</v>
      </c>
      <c r="B5934" t="n">
        <v>44</v>
      </c>
      <c r="C5934" t="inlineStr">
        <is>
          <t>POS</t>
        </is>
      </c>
      <c r="D5934" t="inlineStr">
        <is>
          <t>Mỹ</t>
        </is>
      </c>
      <c r="E5934" t="inlineStr">
        <is>
          <t>Âm thanh</t>
        </is>
      </c>
      <c r="F5934" t="n">
        <v>2186.57</v>
      </c>
      <c r="G5934" t="n">
        <v>0</v>
      </c>
    </row>
    <row r="5935">
      <c r="A5935" t="n">
        <v>201801</v>
      </c>
      <c r="B5935" t="n">
        <v>44</v>
      </c>
      <c r="C5935" t="inlineStr">
        <is>
          <t>POS</t>
        </is>
      </c>
      <c r="D5935" t="inlineStr">
        <is>
          <t>Mỹ</t>
        </is>
      </c>
      <c r="E5935" t="inlineStr">
        <is>
          <t>Điện thoại</t>
        </is>
      </c>
      <c r="F5935" t="n">
        <v>1085.73</v>
      </c>
      <c r="G5935" t="n">
        <v>0</v>
      </c>
    </row>
    <row r="5936">
      <c r="A5936" t="n">
        <v>201801</v>
      </c>
      <c r="B5936" t="n">
        <v>44</v>
      </c>
      <c r="C5936" t="inlineStr">
        <is>
          <t>POS</t>
        </is>
      </c>
      <c r="D5936" t="inlineStr">
        <is>
          <t>Mỹ</t>
        </is>
      </c>
      <c r="E5936" t="inlineStr">
        <is>
          <t>Máy tính</t>
        </is>
      </c>
      <c r="F5936" t="n">
        <v>3742.83</v>
      </c>
      <c r="G5936" t="n">
        <v>0</v>
      </c>
    </row>
    <row r="5937">
      <c r="A5937" t="n">
        <v>201801</v>
      </c>
      <c r="B5937" t="n">
        <v>44</v>
      </c>
      <c r="C5937" t="inlineStr">
        <is>
          <t>POS</t>
        </is>
      </c>
      <c r="D5937" t="inlineStr">
        <is>
          <t>Mỹ</t>
        </is>
      </c>
      <c r="E5937" t="inlineStr">
        <is>
          <t>Game &amp; Đồ chơi</t>
        </is>
      </c>
      <c r="F5937" t="n">
        <v>967.91</v>
      </c>
      <c r="G5937" t="n">
        <v>13.98</v>
      </c>
    </row>
    <row r="5938">
      <c r="A5938" t="n">
        <v>201801</v>
      </c>
      <c r="B5938" t="n">
        <v>44</v>
      </c>
      <c r="C5938" t="inlineStr">
        <is>
          <t>POS</t>
        </is>
      </c>
      <c r="D5938" t="inlineStr">
        <is>
          <t>Mỹ</t>
        </is>
      </c>
      <c r="E5938" t="inlineStr">
        <is>
          <t>Gia dụng</t>
        </is>
      </c>
      <c r="F5938" t="n">
        <v>1437.93</v>
      </c>
      <c r="G5938" t="n">
        <v>0</v>
      </c>
    </row>
    <row r="5939">
      <c r="A5939" t="n">
        <v>201801</v>
      </c>
      <c r="B5939" t="n">
        <v>44</v>
      </c>
      <c r="C5939" t="inlineStr">
        <is>
          <t>POS</t>
        </is>
      </c>
      <c r="D5939" t="inlineStr">
        <is>
          <t>Mỹ</t>
        </is>
      </c>
      <c r="E5939" t="inlineStr">
        <is>
          <t>Nhạc, phim, sách nói</t>
        </is>
      </c>
      <c r="F5939" t="n">
        <v>3511.99</v>
      </c>
      <c r="G5939" t="n">
        <v>0</v>
      </c>
    </row>
    <row r="5940">
      <c r="A5940" t="n">
        <v>201801</v>
      </c>
      <c r="B5940" t="n">
        <v>44</v>
      </c>
      <c r="C5940" t="inlineStr">
        <is>
          <t>POS</t>
        </is>
      </c>
      <c r="D5940" t="inlineStr">
        <is>
          <t>Mỹ</t>
        </is>
      </c>
      <c r="E5940" t="inlineStr">
        <is>
          <t>TV &amp; Video</t>
        </is>
      </c>
      <c r="F5940" t="n">
        <v>9475.139999999999</v>
      </c>
      <c r="G5940" t="n">
        <v>0</v>
      </c>
    </row>
    <row r="5941">
      <c r="A5941" t="n">
        <v>201801</v>
      </c>
      <c r="B5941" t="n">
        <v>45</v>
      </c>
      <c r="C5941" t="inlineStr">
        <is>
          <t>POS</t>
        </is>
      </c>
      <c r="D5941" t="inlineStr">
        <is>
          <t>Mỹ</t>
        </is>
      </c>
      <c r="E5941" t="inlineStr">
        <is>
          <t>Âm thanh</t>
        </is>
      </c>
      <c r="F5941" t="n">
        <v>1845.76</v>
      </c>
      <c r="G5941" t="n">
        <v>0</v>
      </c>
    </row>
    <row r="5942">
      <c r="A5942" t="n">
        <v>201801</v>
      </c>
      <c r="B5942" t="n">
        <v>45</v>
      </c>
      <c r="C5942" t="inlineStr">
        <is>
          <t>POS</t>
        </is>
      </c>
      <c r="D5942" t="inlineStr">
        <is>
          <t>Mỹ</t>
        </is>
      </c>
      <c r="E5942" t="inlineStr">
        <is>
          <t>Máy ảnh</t>
        </is>
      </c>
      <c r="F5942" t="n">
        <v>77.95999999999999</v>
      </c>
      <c r="G5942" t="n">
        <v>0</v>
      </c>
    </row>
    <row r="5943">
      <c r="A5943" t="n">
        <v>201801</v>
      </c>
      <c r="B5943" t="n">
        <v>45</v>
      </c>
      <c r="C5943" t="inlineStr">
        <is>
          <t>POS</t>
        </is>
      </c>
      <c r="D5943" t="inlineStr">
        <is>
          <t>Mỹ</t>
        </is>
      </c>
      <c r="E5943" t="inlineStr">
        <is>
          <t>Điện thoại</t>
        </is>
      </c>
      <c r="F5943" t="n">
        <v>1172</v>
      </c>
      <c r="G5943" t="n">
        <v>0</v>
      </c>
    </row>
    <row r="5944">
      <c r="A5944" t="n">
        <v>201801</v>
      </c>
      <c r="B5944" t="n">
        <v>45</v>
      </c>
      <c r="C5944" t="inlineStr">
        <is>
          <t>POS</t>
        </is>
      </c>
      <c r="D5944" t="inlineStr">
        <is>
          <t>Mỹ</t>
        </is>
      </c>
      <c r="E5944" t="inlineStr">
        <is>
          <t>Máy tính</t>
        </is>
      </c>
      <c r="F5944" t="n">
        <v>5752.11</v>
      </c>
      <c r="G5944" t="n">
        <v>1099</v>
      </c>
    </row>
    <row r="5945">
      <c r="A5945" t="n">
        <v>201801</v>
      </c>
      <c r="B5945" t="n">
        <v>45</v>
      </c>
      <c r="C5945" t="inlineStr">
        <is>
          <t>POS</t>
        </is>
      </c>
      <c r="D5945" t="inlineStr">
        <is>
          <t>Mỹ</t>
        </is>
      </c>
      <c r="E5945" t="inlineStr">
        <is>
          <t>Game &amp; Đồ chơi</t>
        </is>
      </c>
      <c r="F5945" t="n">
        <v>64</v>
      </c>
      <c r="G5945" t="n">
        <v>0</v>
      </c>
    </row>
    <row r="5946">
      <c r="A5946" t="n">
        <v>201801</v>
      </c>
      <c r="B5946" t="n">
        <v>45</v>
      </c>
      <c r="C5946" t="inlineStr">
        <is>
          <t>POS</t>
        </is>
      </c>
      <c r="D5946" t="inlineStr">
        <is>
          <t>Mỹ</t>
        </is>
      </c>
      <c r="E5946" t="inlineStr">
        <is>
          <t>Gia dụng</t>
        </is>
      </c>
      <c r="F5946" t="n">
        <v>1479.94</v>
      </c>
      <c r="G5946" t="n">
        <v>0</v>
      </c>
    </row>
    <row r="5947">
      <c r="A5947" t="n">
        <v>201801</v>
      </c>
      <c r="B5947" t="n">
        <v>45</v>
      </c>
      <c r="C5947" t="inlineStr">
        <is>
          <t>POS</t>
        </is>
      </c>
      <c r="D5947" t="inlineStr">
        <is>
          <t>Mỹ</t>
        </is>
      </c>
      <c r="E5947" t="inlineStr">
        <is>
          <t>Nhạc, phim, sách nói</t>
        </is>
      </c>
      <c r="F5947" t="n">
        <v>2090.04</v>
      </c>
      <c r="G5947" t="n">
        <v>0</v>
      </c>
    </row>
    <row r="5948">
      <c r="A5948" t="n">
        <v>201801</v>
      </c>
      <c r="B5948" t="n">
        <v>45</v>
      </c>
      <c r="C5948" t="inlineStr">
        <is>
          <t>POS</t>
        </is>
      </c>
      <c r="D5948" t="inlineStr">
        <is>
          <t>Mỹ</t>
        </is>
      </c>
      <c r="E5948" t="inlineStr">
        <is>
          <t>TV &amp; Video</t>
        </is>
      </c>
      <c r="F5948" t="n">
        <v>3098.1</v>
      </c>
      <c r="G5948" t="n">
        <v>0</v>
      </c>
    </row>
    <row r="5949">
      <c r="A5949" t="n">
        <v>201801</v>
      </c>
      <c r="B5949" t="n">
        <v>47</v>
      </c>
      <c r="C5949" t="inlineStr">
        <is>
          <t>POS</t>
        </is>
      </c>
      <c r="D5949" t="inlineStr">
        <is>
          <t>Mỹ</t>
        </is>
      </c>
      <c r="E5949" t="inlineStr">
        <is>
          <t>Âm thanh</t>
        </is>
      </c>
      <c r="F5949" t="n">
        <v>1955.53</v>
      </c>
      <c r="G5949" t="n">
        <v>0</v>
      </c>
    </row>
    <row r="5950">
      <c r="A5950" t="n">
        <v>201801</v>
      </c>
      <c r="B5950" t="n">
        <v>47</v>
      </c>
      <c r="C5950" t="inlineStr">
        <is>
          <t>POS</t>
        </is>
      </c>
      <c r="D5950" t="inlineStr">
        <is>
          <t>Mỹ</t>
        </is>
      </c>
      <c r="E5950" t="inlineStr">
        <is>
          <t>Máy ảnh</t>
        </is>
      </c>
      <c r="F5950" t="n">
        <v>6938.4</v>
      </c>
      <c r="G5950" t="n">
        <v>0</v>
      </c>
    </row>
    <row r="5951">
      <c r="A5951" t="n">
        <v>201801</v>
      </c>
      <c r="B5951" t="n">
        <v>47</v>
      </c>
      <c r="C5951" t="inlineStr">
        <is>
          <t>POS</t>
        </is>
      </c>
      <c r="D5951" t="inlineStr">
        <is>
          <t>Mỹ</t>
        </is>
      </c>
      <c r="E5951" t="inlineStr">
        <is>
          <t>Điện thoại</t>
        </is>
      </c>
      <c r="F5951" t="n">
        <v>561.6</v>
      </c>
      <c r="G5951" t="n">
        <v>0</v>
      </c>
    </row>
    <row r="5952">
      <c r="A5952" t="n">
        <v>201801</v>
      </c>
      <c r="B5952" t="n">
        <v>47</v>
      </c>
      <c r="C5952" t="inlineStr">
        <is>
          <t>POS</t>
        </is>
      </c>
      <c r="D5952" t="inlineStr">
        <is>
          <t>Mỹ</t>
        </is>
      </c>
      <c r="E5952" t="inlineStr">
        <is>
          <t>Máy tính</t>
        </is>
      </c>
      <c r="F5952" t="n">
        <v>1945</v>
      </c>
      <c r="G5952" t="n">
        <v>732</v>
      </c>
    </row>
    <row r="5953">
      <c r="A5953" t="n">
        <v>201801</v>
      </c>
      <c r="B5953" t="n">
        <v>47</v>
      </c>
      <c r="C5953" t="inlineStr">
        <is>
          <t>POS</t>
        </is>
      </c>
      <c r="D5953" t="inlineStr">
        <is>
          <t>Mỹ</t>
        </is>
      </c>
      <c r="E5953" t="inlineStr">
        <is>
          <t>Game &amp; Đồ chơi</t>
        </is>
      </c>
      <c r="F5953" t="n">
        <v>132.19</v>
      </c>
      <c r="G5953" t="n">
        <v>0</v>
      </c>
    </row>
    <row r="5954">
      <c r="A5954" t="n">
        <v>201801</v>
      </c>
      <c r="B5954" t="n">
        <v>47</v>
      </c>
      <c r="C5954" t="inlineStr">
        <is>
          <t>POS</t>
        </is>
      </c>
      <c r="D5954" t="inlineStr">
        <is>
          <t>Mỹ</t>
        </is>
      </c>
      <c r="E5954" t="inlineStr">
        <is>
          <t>Gia dụng</t>
        </is>
      </c>
      <c r="F5954" t="n">
        <v>94.98999999999999</v>
      </c>
      <c r="G5954" t="n">
        <v>0</v>
      </c>
    </row>
    <row r="5955">
      <c r="A5955" t="n">
        <v>201801</v>
      </c>
      <c r="B5955" t="n">
        <v>47</v>
      </c>
      <c r="C5955" t="inlineStr">
        <is>
          <t>POS</t>
        </is>
      </c>
      <c r="D5955" t="inlineStr">
        <is>
          <t>Mỹ</t>
        </is>
      </c>
      <c r="E5955" t="inlineStr">
        <is>
          <t>Nhạc, phim, sách nói</t>
        </is>
      </c>
      <c r="F5955" t="n">
        <v>547.97</v>
      </c>
      <c r="G5955" t="n">
        <v>219</v>
      </c>
    </row>
    <row r="5956">
      <c r="A5956" t="n">
        <v>201801</v>
      </c>
      <c r="B5956" t="n">
        <v>48</v>
      </c>
      <c r="C5956" t="inlineStr">
        <is>
          <t>POS</t>
        </is>
      </c>
      <c r="D5956" t="inlineStr">
        <is>
          <t>Mỹ</t>
        </is>
      </c>
      <c r="E5956" t="inlineStr">
        <is>
          <t>Âm thanh</t>
        </is>
      </c>
      <c r="F5956" t="n">
        <v>237.49</v>
      </c>
      <c r="G5956" t="n">
        <v>0</v>
      </c>
    </row>
    <row r="5957">
      <c r="A5957" t="n">
        <v>201801</v>
      </c>
      <c r="B5957" t="n">
        <v>48</v>
      </c>
      <c r="C5957" t="inlineStr">
        <is>
          <t>POS</t>
        </is>
      </c>
      <c r="D5957" t="inlineStr">
        <is>
          <t>Mỹ</t>
        </is>
      </c>
      <c r="E5957" t="inlineStr">
        <is>
          <t>Điện thoại</t>
        </is>
      </c>
      <c r="F5957" t="n">
        <v>570</v>
      </c>
      <c r="G5957" t="n">
        <v>0</v>
      </c>
    </row>
    <row r="5958">
      <c r="A5958" t="n">
        <v>201801</v>
      </c>
      <c r="B5958" t="n">
        <v>48</v>
      </c>
      <c r="C5958" t="inlineStr">
        <is>
          <t>POS</t>
        </is>
      </c>
      <c r="D5958" t="inlineStr">
        <is>
          <t>Mỹ</t>
        </is>
      </c>
      <c r="E5958" t="inlineStr">
        <is>
          <t>Máy tính</t>
        </is>
      </c>
      <c r="F5958" t="n">
        <v>21.85</v>
      </c>
      <c r="G5958" t="n">
        <v>237</v>
      </c>
    </row>
    <row r="5959">
      <c r="A5959" t="n">
        <v>201801</v>
      </c>
      <c r="B5959" t="n">
        <v>48</v>
      </c>
      <c r="C5959" t="inlineStr">
        <is>
          <t>POS</t>
        </is>
      </c>
      <c r="D5959" t="inlineStr">
        <is>
          <t>Mỹ</t>
        </is>
      </c>
      <c r="E5959" t="inlineStr">
        <is>
          <t>Game &amp; Đồ chơi</t>
        </is>
      </c>
      <c r="F5959" t="n">
        <v>70.09</v>
      </c>
      <c r="G5959" t="n">
        <v>0</v>
      </c>
    </row>
    <row r="5960">
      <c r="A5960" t="n">
        <v>201801</v>
      </c>
      <c r="B5960" t="n">
        <v>48</v>
      </c>
      <c r="C5960" t="inlineStr">
        <is>
          <t>POS</t>
        </is>
      </c>
      <c r="D5960" t="inlineStr">
        <is>
          <t>Mỹ</t>
        </is>
      </c>
      <c r="E5960" t="inlineStr">
        <is>
          <t>TV &amp; Video</t>
        </is>
      </c>
      <c r="F5960" t="n">
        <v>113.05</v>
      </c>
      <c r="G5960" t="n">
        <v>0</v>
      </c>
    </row>
    <row r="5961">
      <c r="A5961" t="n">
        <v>201801</v>
      </c>
      <c r="B5961" t="n">
        <v>50</v>
      </c>
      <c r="C5961" t="inlineStr">
        <is>
          <t>POS</t>
        </is>
      </c>
      <c r="D5961" t="inlineStr">
        <is>
          <t>Mỹ</t>
        </is>
      </c>
      <c r="E5961" t="inlineStr">
        <is>
          <t>Âm thanh</t>
        </is>
      </c>
      <c r="F5961" t="n">
        <v>1687.01</v>
      </c>
      <c r="G5961" t="n">
        <v>1015.93</v>
      </c>
    </row>
    <row r="5962">
      <c r="A5962" t="n">
        <v>201801</v>
      </c>
      <c r="B5962" t="n">
        <v>50</v>
      </c>
      <c r="C5962" t="inlineStr">
        <is>
          <t>POS</t>
        </is>
      </c>
      <c r="D5962" t="inlineStr">
        <is>
          <t>Mỹ</t>
        </is>
      </c>
      <c r="E5962" t="inlineStr">
        <is>
          <t>Máy ảnh</t>
        </is>
      </c>
      <c r="F5962" t="n">
        <v>1254</v>
      </c>
      <c r="G5962" t="n">
        <v>0</v>
      </c>
    </row>
    <row r="5963">
      <c r="A5963" t="n">
        <v>201801</v>
      </c>
      <c r="B5963" t="n">
        <v>50</v>
      </c>
      <c r="C5963" t="inlineStr">
        <is>
          <t>POS</t>
        </is>
      </c>
      <c r="D5963" t="inlineStr">
        <is>
          <t>Mỹ</t>
        </is>
      </c>
      <c r="E5963" t="inlineStr">
        <is>
          <t>Máy tính</t>
        </is>
      </c>
      <c r="F5963" t="n">
        <v>6213.6</v>
      </c>
      <c r="G5963" t="n">
        <v>0</v>
      </c>
    </row>
    <row r="5964">
      <c r="A5964" t="n">
        <v>201801</v>
      </c>
      <c r="B5964" t="n">
        <v>50</v>
      </c>
      <c r="C5964" t="inlineStr">
        <is>
          <t>POS</t>
        </is>
      </c>
      <c r="D5964" t="inlineStr">
        <is>
          <t>Mỹ</t>
        </is>
      </c>
      <c r="E5964" t="inlineStr">
        <is>
          <t>Game &amp; Đồ chơi</t>
        </is>
      </c>
      <c r="F5964" t="n">
        <v>107.39</v>
      </c>
      <c r="G5964" t="n">
        <v>0</v>
      </c>
    </row>
    <row r="5965">
      <c r="A5965" t="n">
        <v>201801</v>
      </c>
      <c r="B5965" t="n">
        <v>50</v>
      </c>
      <c r="C5965" t="inlineStr">
        <is>
          <t>POS</t>
        </is>
      </c>
      <c r="D5965" t="inlineStr">
        <is>
          <t>Mỹ</t>
        </is>
      </c>
      <c r="E5965" t="inlineStr">
        <is>
          <t>Gia dụng</t>
        </is>
      </c>
      <c r="F5965" t="n">
        <v>7313.93</v>
      </c>
      <c r="G5965" t="n">
        <v>0</v>
      </c>
    </row>
    <row r="5966">
      <c r="A5966" t="n">
        <v>201801</v>
      </c>
      <c r="B5966" t="n">
        <v>50</v>
      </c>
      <c r="C5966" t="inlineStr">
        <is>
          <t>POS</t>
        </is>
      </c>
      <c r="D5966" t="inlineStr">
        <is>
          <t>Mỹ</t>
        </is>
      </c>
      <c r="E5966" t="inlineStr">
        <is>
          <t>Nhạc, phim, sách nói</t>
        </is>
      </c>
      <c r="F5966" t="n">
        <v>45.78</v>
      </c>
      <c r="G5966" t="n">
        <v>0</v>
      </c>
    </row>
    <row r="5967">
      <c r="A5967" t="n">
        <v>201801</v>
      </c>
      <c r="B5967" t="n">
        <v>50</v>
      </c>
      <c r="C5967" t="inlineStr">
        <is>
          <t>POS</t>
        </is>
      </c>
      <c r="D5967" t="inlineStr">
        <is>
          <t>Mỹ</t>
        </is>
      </c>
      <c r="E5967" t="inlineStr">
        <is>
          <t>TV &amp; Video</t>
        </is>
      </c>
      <c r="F5967" t="n">
        <v>2089.73</v>
      </c>
      <c r="G5967" t="n">
        <v>0</v>
      </c>
    </row>
    <row r="5968">
      <c r="A5968" t="n">
        <v>201801</v>
      </c>
      <c r="B5968" t="n">
        <v>51</v>
      </c>
      <c r="C5968" t="inlineStr">
        <is>
          <t>POS</t>
        </is>
      </c>
      <c r="D5968" t="inlineStr">
        <is>
          <t>Mỹ</t>
        </is>
      </c>
      <c r="E5968" t="inlineStr">
        <is>
          <t>Âm thanh</t>
        </is>
      </c>
      <c r="F5968" t="n">
        <v>688.76</v>
      </c>
      <c r="G5968" t="n">
        <v>189.98</v>
      </c>
    </row>
    <row r="5969">
      <c r="A5969" t="n">
        <v>201801</v>
      </c>
      <c r="B5969" t="n">
        <v>51</v>
      </c>
      <c r="C5969" t="inlineStr">
        <is>
          <t>POS</t>
        </is>
      </c>
      <c r="D5969" t="inlineStr">
        <is>
          <t>Mỹ</t>
        </is>
      </c>
      <c r="E5969" t="inlineStr">
        <is>
          <t>Máy ảnh</t>
        </is>
      </c>
      <c r="F5969" t="n">
        <v>5406.95</v>
      </c>
      <c r="G5969" t="n">
        <v>0</v>
      </c>
    </row>
    <row r="5970">
      <c r="A5970" t="n">
        <v>201801</v>
      </c>
      <c r="B5970" t="n">
        <v>51</v>
      </c>
      <c r="C5970" t="inlineStr">
        <is>
          <t>POS</t>
        </is>
      </c>
      <c r="D5970" t="inlineStr">
        <is>
          <t>Mỹ</t>
        </is>
      </c>
      <c r="E5970" t="inlineStr">
        <is>
          <t>Điện thoại</t>
        </is>
      </c>
      <c r="F5970" t="n">
        <v>1838.2</v>
      </c>
      <c r="G5970" t="n">
        <v>0</v>
      </c>
    </row>
    <row r="5971">
      <c r="A5971" t="n">
        <v>201801</v>
      </c>
      <c r="B5971" t="n">
        <v>51</v>
      </c>
      <c r="C5971" t="inlineStr">
        <is>
          <t>POS</t>
        </is>
      </c>
      <c r="D5971" t="inlineStr">
        <is>
          <t>Mỹ</t>
        </is>
      </c>
      <c r="E5971" t="inlineStr">
        <is>
          <t>Máy tính</t>
        </is>
      </c>
      <c r="F5971" t="n">
        <v>3871.3</v>
      </c>
      <c r="G5971" t="n">
        <v>0</v>
      </c>
    </row>
    <row r="5972">
      <c r="A5972" t="n">
        <v>201801</v>
      </c>
      <c r="B5972" t="n">
        <v>51</v>
      </c>
      <c r="C5972" t="inlineStr">
        <is>
          <t>POS</t>
        </is>
      </c>
      <c r="D5972" t="inlineStr">
        <is>
          <t>Mỹ</t>
        </is>
      </c>
      <c r="E5972" t="inlineStr">
        <is>
          <t>Nhạc, phim, sách nói</t>
        </is>
      </c>
      <c r="F5972" t="n">
        <v>75.87</v>
      </c>
      <c r="G5972" t="n">
        <v>0</v>
      </c>
    </row>
    <row r="5973">
      <c r="A5973" t="n">
        <v>201801</v>
      </c>
      <c r="B5973" t="n">
        <v>53</v>
      </c>
      <c r="C5973" t="inlineStr">
        <is>
          <t>POS</t>
        </is>
      </c>
      <c r="D5973" t="inlineStr">
        <is>
          <t>Mỹ</t>
        </is>
      </c>
      <c r="E5973" t="inlineStr">
        <is>
          <t>Âm thanh</t>
        </is>
      </c>
      <c r="F5973" t="n">
        <v>1988.62</v>
      </c>
      <c r="G5973" t="n">
        <v>0</v>
      </c>
    </row>
    <row r="5974">
      <c r="A5974" t="n">
        <v>201801</v>
      </c>
      <c r="B5974" t="n">
        <v>53</v>
      </c>
      <c r="C5974" t="inlineStr">
        <is>
          <t>POS</t>
        </is>
      </c>
      <c r="D5974" t="inlineStr">
        <is>
          <t>Mỹ</t>
        </is>
      </c>
      <c r="E5974" t="inlineStr">
        <is>
          <t>Máy ảnh</t>
        </is>
      </c>
      <c r="F5974" t="n">
        <v>1733</v>
      </c>
      <c r="G5974" t="n">
        <v>0</v>
      </c>
    </row>
    <row r="5975">
      <c r="A5975" t="n">
        <v>201801</v>
      </c>
      <c r="B5975" t="n">
        <v>53</v>
      </c>
      <c r="C5975" t="inlineStr">
        <is>
          <t>POS</t>
        </is>
      </c>
      <c r="D5975" t="inlineStr">
        <is>
          <t>Mỹ</t>
        </is>
      </c>
      <c r="E5975" t="inlineStr">
        <is>
          <t>Điện thoại</t>
        </is>
      </c>
      <c r="F5975" t="n">
        <v>3870.4</v>
      </c>
      <c r="G5975" t="n">
        <v>243.2</v>
      </c>
    </row>
    <row r="5976">
      <c r="A5976" t="n">
        <v>201801</v>
      </c>
      <c r="B5976" t="n">
        <v>53</v>
      </c>
      <c r="C5976" t="inlineStr">
        <is>
          <t>POS</t>
        </is>
      </c>
      <c r="D5976" t="inlineStr">
        <is>
          <t>Mỹ</t>
        </is>
      </c>
      <c r="E5976" t="inlineStr">
        <is>
          <t>Máy tính</t>
        </is>
      </c>
      <c r="F5976" t="n">
        <v>9031.200000000001</v>
      </c>
      <c r="G5976" t="n">
        <v>0</v>
      </c>
    </row>
    <row r="5977">
      <c r="A5977" t="n">
        <v>201801</v>
      </c>
      <c r="B5977" t="n">
        <v>53</v>
      </c>
      <c r="C5977" t="inlineStr">
        <is>
          <t>POS</t>
        </is>
      </c>
      <c r="D5977" t="inlineStr">
        <is>
          <t>Mỹ</t>
        </is>
      </c>
      <c r="E5977" t="inlineStr">
        <is>
          <t>Gia dụng</t>
        </is>
      </c>
      <c r="F5977" t="n">
        <v>9681.4</v>
      </c>
      <c r="G5977" t="n">
        <v>1401.25</v>
      </c>
    </row>
    <row r="5978">
      <c r="A5978" t="n">
        <v>201801</v>
      </c>
      <c r="B5978" t="n">
        <v>53</v>
      </c>
      <c r="C5978" t="inlineStr">
        <is>
          <t>POS</t>
        </is>
      </c>
      <c r="D5978" t="inlineStr">
        <is>
          <t>Mỹ</t>
        </is>
      </c>
      <c r="E5978" t="inlineStr">
        <is>
          <t>Nhạc, phim, sách nói</t>
        </is>
      </c>
      <c r="F5978" t="n">
        <v>832.78</v>
      </c>
      <c r="G5978" t="n">
        <v>0</v>
      </c>
    </row>
    <row r="5979">
      <c r="A5979" t="n">
        <v>201801</v>
      </c>
      <c r="B5979" t="n">
        <v>53</v>
      </c>
      <c r="C5979" t="inlineStr">
        <is>
          <t>POS</t>
        </is>
      </c>
      <c r="D5979" t="inlineStr">
        <is>
          <t>Mỹ</t>
        </is>
      </c>
      <c r="E5979" t="inlineStr">
        <is>
          <t>TV &amp; Video</t>
        </is>
      </c>
      <c r="F5979" t="n">
        <v>839.97</v>
      </c>
      <c r="G5979" t="n">
        <v>0</v>
      </c>
    </row>
    <row r="5980">
      <c r="A5980" t="n">
        <v>201801</v>
      </c>
      <c r="B5980" t="n">
        <v>54</v>
      </c>
      <c r="C5980" t="inlineStr">
        <is>
          <t>POS</t>
        </is>
      </c>
      <c r="D5980" t="inlineStr">
        <is>
          <t>Mỹ</t>
        </is>
      </c>
      <c r="E5980" t="inlineStr">
        <is>
          <t>Âm thanh</t>
        </is>
      </c>
      <c r="F5980" t="n">
        <v>1119.76</v>
      </c>
      <c r="G5980" t="n">
        <v>0</v>
      </c>
    </row>
    <row r="5981">
      <c r="A5981" t="n">
        <v>201801</v>
      </c>
      <c r="B5981" t="n">
        <v>54</v>
      </c>
      <c r="C5981" t="inlineStr">
        <is>
          <t>POS</t>
        </is>
      </c>
      <c r="D5981" t="inlineStr">
        <is>
          <t>Mỹ</t>
        </is>
      </c>
      <c r="E5981" t="inlineStr">
        <is>
          <t>Máy ảnh</t>
        </is>
      </c>
      <c r="F5981" t="n">
        <v>696.4400000000001</v>
      </c>
      <c r="G5981" t="n">
        <v>0</v>
      </c>
    </row>
    <row r="5982">
      <c r="A5982" t="n">
        <v>201801</v>
      </c>
      <c r="B5982" t="n">
        <v>54</v>
      </c>
      <c r="C5982" t="inlineStr">
        <is>
          <t>POS</t>
        </is>
      </c>
      <c r="D5982" t="inlineStr">
        <is>
          <t>Mỹ</t>
        </is>
      </c>
      <c r="E5982" t="inlineStr">
        <is>
          <t>Điện thoại</t>
        </is>
      </c>
      <c r="F5982" t="n">
        <v>4564.68</v>
      </c>
      <c r="G5982" t="n">
        <v>0</v>
      </c>
    </row>
    <row r="5983">
      <c r="A5983" t="n">
        <v>201801</v>
      </c>
      <c r="B5983" t="n">
        <v>54</v>
      </c>
      <c r="C5983" t="inlineStr">
        <is>
          <t>POS</t>
        </is>
      </c>
      <c r="D5983" t="inlineStr">
        <is>
          <t>Mỹ</t>
        </is>
      </c>
      <c r="E5983" t="inlineStr">
        <is>
          <t>Máy tính</t>
        </is>
      </c>
      <c r="F5983" t="n">
        <v>9663.139999999999</v>
      </c>
      <c r="G5983" t="n">
        <v>88</v>
      </c>
    </row>
    <row r="5984">
      <c r="A5984" t="n">
        <v>201801</v>
      </c>
      <c r="B5984" t="n">
        <v>54</v>
      </c>
      <c r="C5984" t="inlineStr">
        <is>
          <t>POS</t>
        </is>
      </c>
      <c r="D5984" t="inlineStr">
        <is>
          <t>Mỹ</t>
        </is>
      </c>
      <c r="E5984" t="inlineStr">
        <is>
          <t>Game &amp; Đồ chơi</t>
        </is>
      </c>
      <c r="F5984" t="n">
        <v>23.7</v>
      </c>
      <c r="G5984" t="n">
        <v>0</v>
      </c>
    </row>
    <row r="5985">
      <c r="A5985" t="n">
        <v>201801</v>
      </c>
      <c r="B5985" t="n">
        <v>54</v>
      </c>
      <c r="C5985" t="inlineStr">
        <is>
          <t>POS</t>
        </is>
      </c>
      <c r="D5985" t="inlineStr">
        <is>
          <t>Mỹ</t>
        </is>
      </c>
      <c r="E5985" t="inlineStr">
        <is>
          <t>Gia dụng</t>
        </is>
      </c>
      <c r="F5985" t="n">
        <v>1417.35</v>
      </c>
      <c r="G5985" t="n">
        <v>0</v>
      </c>
    </row>
    <row r="5986">
      <c r="A5986" t="n">
        <v>201801</v>
      </c>
      <c r="B5986" t="n">
        <v>54</v>
      </c>
      <c r="C5986" t="inlineStr">
        <is>
          <t>POS</t>
        </is>
      </c>
      <c r="D5986" t="inlineStr">
        <is>
          <t>Mỹ</t>
        </is>
      </c>
      <c r="E5986" t="inlineStr">
        <is>
          <t>Nhạc, phim, sách nói</t>
        </is>
      </c>
      <c r="F5986" t="n">
        <v>1266.91</v>
      </c>
      <c r="G5986" t="n">
        <v>411.97</v>
      </c>
    </row>
    <row r="5987">
      <c r="A5987" t="n">
        <v>201801</v>
      </c>
      <c r="B5987" t="n">
        <v>54</v>
      </c>
      <c r="C5987" t="inlineStr">
        <is>
          <t>POS</t>
        </is>
      </c>
      <c r="D5987" t="inlineStr">
        <is>
          <t>Mỹ</t>
        </is>
      </c>
      <c r="E5987" t="inlineStr">
        <is>
          <t>TV &amp; Video</t>
        </is>
      </c>
      <c r="F5987" t="n">
        <v>2806.11</v>
      </c>
      <c r="G5987" t="n">
        <v>0</v>
      </c>
    </row>
    <row r="5988">
      <c r="A5988" t="n">
        <v>201801</v>
      </c>
      <c r="B5988" t="n">
        <v>55</v>
      </c>
      <c r="C5988" t="inlineStr">
        <is>
          <t>POS</t>
        </is>
      </c>
      <c r="D5988" t="inlineStr">
        <is>
          <t>Mỹ</t>
        </is>
      </c>
      <c r="E5988" t="inlineStr">
        <is>
          <t>Âm thanh</t>
        </is>
      </c>
      <c r="F5988" t="n">
        <v>115</v>
      </c>
      <c r="G5988" t="n">
        <v>0</v>
      </c>
    </row>
    <row r="5989">
      <c r="A5989" t="n">
        <v>201801</v>
      </c>
      <c r="B5989" t="n">
        <v>55</v>
      </c>
      <c r="C5989" t="inlineStr">
        <is>
          <t>POS</t>
        </is>
      </c>
      <c r="D5989" t="inlineStr">
        <is>
          <t>Mỹ</t>
        </is>
      </c>
      <c r="E5989" t="inlineStr">
        <is>
          <t>Máy ảnh</t>
        </is>
      </c>
      <c r="F5989" t="n">
        <v>1099.65</v>
      </c>
      <c r="G5989" t="n">
        <v>0</v>
      </c>
    </row>
    <row r="5990">
      <c r="A5990" t="n">
        <v>201801</v>
      </c>
      <c r="B5990" t="n">
        <v>55</v>
      </c>
      <c r="C5990" t="inlineStr">
        <is>
          <t>POS</t>
        </is>
      </c>
      <c r="D5990" t="inlineStr">
        <is>
          <t>Mỹ</t>
        </is>
      </c>
      <c r="E5990" t="inlineStr">
        <is>
          <t>Điện thoại</t>
        </is>
      </c>
      <c r="F5990" t="n">
        <v>2619.93</v>
      </c>
      <c r="G5990" t="n">
        <v>0</v>
      </c>
    </row>
    <row r="5991">
      <c r="A5991" t="n">
        <v>201801</v>
      </c>
      <c r="B5991" t="n">
        <v>55</v>
      </c>
      <c r="C5991" t="inlineStr">
        <is>
          <t>POS</t>
        </is>
      </c>
      <c r="D5991" t="inlineStr">
        <is>
          <t>Mỹ</t>
        </is>
      </c>
      <c r="E5991" t="inlineStr">
        <is>
          <t>Máy tính</t>
        </is>
      </c>
      <c r="F5991" t="n">
        <v>13494</v>
      </c>
      <c r="G5991" t="n">
        <v>0</v>
      </c>
    </row>
    <row r="5992">
      <c r="A5992" t="n">
        <v>201801</v>
      </c>
      <c r="B5992" t="n">
        <v>55</v>
      </c>
      <c r="C5992" t="inlineStr">
        <is>
          <t>POS</t>
        </is>
      </c>
      <c r="D5992" t="inlineStr">
        <is>
          <t>Mỹ</t>
        </is>
      </c>
      <c r="E5992" t="inlineStr">
        <is>
          <t>Game &amp; Đồ chơi</t>
        </is>
      </c>
      <c r="F5992" t="n">
        <v>174.8</v>
      </c>
      <c r="G5992" t="n">
        <v>0</v>
      </c>
    </row>
    <row r="5993">
      <c r="A5993" t="n">
        <v>201801</v>
      </c>
      <c r="B5993" t="n">
        <v>55</v>
      </c>
      <c r="C5993" t="inlineStr">
        <is>
          <t>POS</t>
        </is>
      </c>
      <c r="D5993" t="inlineStr">
        <is>
          <t>Mỹ</t>
        </is>
      </c>
      <c r="E5993" t="inlineStr">
        <is>
          <t>Nhạc, phim, sách nói</t>
        </is>
      </c>
      <c r="F5993" t="n">
        <v>171.71</v>
      </c>
      <c r="G5993" t="n">
        <v>0</v>
      </c>
    </row>
    <row r="5994">
      <c r="A5994" t="n">
        <v>201801</v>
      </c>
      <c r="B5994" t="n">
        <v>55</v>
      </c>
      <c r="C5994" t="inlineStr">
        <is>
          <t>POS</t>
        </is>
      </c>
      <c r="D5994" t="inlineStr">
        <is>
          <t>Mỹ</t>
        </is>
      </c>
      <c r="E5994" t="inlineStr">
        <is>
          <t>TV &amp; Video</t>
        </is>
      </c>
      <c r="F5994" t="n">
        <v>3154.99</v>
      </c>
      <c r="G5994" t="n">
        <v>0</v>
      </c>
    </row>
    <row r="5995">
      <c r="A5995" t="n">
        <v>201801</v>
      </c>
      <c r="B5995" t="n">
        <v>56</v>
      </c>
      <c r="C5995" t="inlineStr">
        <is>
          <t>POS</t>
        </is>
      </c>
      <c r="D5995" t="inlineStr">
        <is>
          <t>Mỹ</t>
        </is>
      </c>
      <c r="E5995" t="inlineStr">
        <is>
          <t>Âm thanh</t>
        </is>
      </c>
      <c r="F5995" t="n">
        <v>2315.32</v>
      </c>
      <c r="G5995" t="n">
        <v>95.90000000000001</v>
      </c>
    </row>
    <row r="5996">
      <c r="A5996" t="n">
        <v>201801</v>
      </c>
      <c r="B5996" t="n">
        <v>56</v>
      </c>
      <c r="C5996" t="inlineStr">
        <is>
          <t>POS</t>
        </is>
      </c>
      <c r="D5996" t="inlineStr">
        <is>
          <t>Mỹ</t>
        </is>
      </c>
      <c r="E5996" t="inlineStr">
        <is>
          <t>Máy ảnh</t>
        </is>
      </c>
      <c r="F5996" t="n">
        <v>2319.9</v>
      </c>
      <c r="G5996" t="n">
        <v>0</v>
      </c>
    </row>
    <row r="5997">
      <c r="A5997" t="n">
        <v>201801</v>
      </c>
      <c r="B5997" t="n">
        <v>56</v>
      </c>
      <c r="C5997" t="inlineStr">
        <is>
          <t>POS</t>
        </is>
      </c>
      <c r="D5997" t="inlineStr">
        <is>
          <t>Mỹ</t>
        </is>
      </c>
      <c r="E5997" t="inlineStr">
        <is>
          <t>Điện thoại</t>
        </is>
      </c>
      <c r="F5997" t="n">
        <v>4680</v>
      </c>
      <c r="G5997" t="n">
        <v>0</v>
      </c>
    </row>
    <row r="5998">
      <c r="A5998" t="n">
        <v>201801</v>
      </c>
      <c r="B5998" t="n">
        <v>56</v>
      </c>
      <c r="C5998" t="inlineStr">
        <is>
          <t>POS</t>
        </is>
      </c>
      <c r="D5998" t="inlineStr">
        <is>
          <t>Mỹ</t>
        </is>
      </c>
      <c r="E5998" t="inlineStr">
        <is>
          <t>Máy tính</t>
        </is>
      </c>
      <c r="F5998" t="n">
        <v>13155.8</v>
      </c>
      <c r="G5998" t="n">
        <v>0</v>
      </c>
    </row>
    <row r="5999">
      <c r="A5999" t="n">
        <v>201801</v>
      </c>
      <c r="B5999" t="n">
        <v>56</v>
      </c>
      <c r="C5999" t="inlineStr">
        <is>
          <t>POS</t>
        </is>
      </c>
      <c r="D5999" t="inlineStr">
        <is>
          <t>Mỹ</t>
        </is>
      </c>
      <c r="E5999" t="inlineStr">
        <is>
          <t>Game &amp; Đồ chơi</t>
        </is>
      </c>
      <c r="F5999" t="n">
        <v>112</v>
      </c>
      <c r="G5999" t="n">
        <v>0</v>
      </c>
    </row>
    <row r="6000">
      <c r="A6000" t="n">
        <v>201801</v>
      </c>
      <c r="B6000" t="n">
        <v>56</v>
      </c>
      <c r="C6000" t="inlineStr">
        <is>
          <t>POS</t>
        </is>
      </c>
      <c r="D6000" t="inlineStr">
        <is>
          <t>Mỹ</t>
        </is>
      </c>
      <c r="E6000" t="inlineStr">
        <is>
          <t>Gia dụng</t>
        </is>
      </c>
      <c r="F6000" t="n">
        <v>36648.24</v>
      </c>
      <c r="G6000" t="n">
        <v>0</v>
      </c>
    </row>
    <row r="6001">
      <c r="A6001" t="n">
        <v>201801</v>
      </c>
      <c r="B6001" t="n">
        <v>56</v>
      </c>
      <c r="C6001" t="inlineStr">
        <is>
          <t>POS</t>
        </is>
      </c>
      <c r="D6001" t="inlineStr">
        <is>
          <t>Mỹ</t>
        </is>
      </c>
      <c r="E6001" t="inlineStr">
        <is>
          <t>Nhạc, phim, sách nói</t>
        </is>
      </c>
      <c r="F6001" t="n">
        <v>825.13</v>
      </c>
      <c r="G6001" t="n">
        <v>0</v>
      </c>
    </row>
    <row r="6002">
      <c r="A6002" t="n">
        <v>201801</v>
      </c>
      <c r="B6002" t="n">
        <v>56</v>
      </c>
      <c r="C6002" t="inlineStr">
        <is>
          <t>POS</t>
        </is>
      </c>
      <c r="D6002" t="inlineStr">
        <is>
          <t>Mỹ</t>
        </is>
      </c>
      <c r="E6002" t="inlineStr">
        <is>
          <t>TV &amp; Video</t>
        </is>
      </c>
      <c r="F6002" t="n">
        <v>5708.52</v>
      </c>
      <c r="G6002" t="n">
        <v>0</v>
      </c>
    </row>
    <row r="6003">
      <c r="A6003" t="n">
        <v>201801</v>
      </c>
      <c r="B6003" t="n">
        <v>57</v>
      </c>
      <c r="C6003" t="inlineStr">
        <is>
          <t>POS</t>
        </is>
      </c>
      <c r="D6003" t="inlineStr">
        <is>
          <t>Mỹ</t>
        </is>
      </c>
      <c r="E6003" t="inlineStr">
        <is>
          <t>Âm thanh</t>
        </is>
      </c>
      <c r="F6003" t="n">
        <v>812.9299999999999</v>
      </c>
      <c r="G6003" t="n">
        <v>0</v>
      </c>
    </row>
    <row r="6004">
      <c r="A6004" t="n">
        <v>201801</v>
      </c>
      <c r="B6004" t="n">
        <v>57</v>
      </c>
      <c r="C6004" t="inlineStr">
        <is>
          <t>POS</t>
        </is>
      </c>
      <c r="D6004" t="inlineStr">
        <is>
          <t>Mỹ</t>
        </is>
      </c>
      <c r="E6004" t="inlineStr">
        <is>
          <t>Máy ảnh</t>
        </is>
      </c>
      <c r="F6004" t="n">
        <v>5223.95</v>
      </c>
      <c r="G6004" t="n">
        <v>0</v>
      </c>
    </row>
    <row r="6005">
      <c r="A6005" t="n">
        <v>201801</v>
      </c>
      <c r="B6005" t="n">
        <v>57</v>
      </c>
      <c r="C6005" t="inlineStr">
        <is>
          <t>POS</t>
        </is>
      </c>
      <c r="D6005" t="inlineStr">
        <is>
          <t>Mỹ</t>
        </is>
      </c>
      <c r="E6005" t="inlineStr">
        <is>
          <t>Điện thoại</t>
        </is>
      </c>
      <c r="F6005" t="n">
        <v>1837</v>
      </c>
      <c r="G6005" t="n">
        <v>0</v>
      </c>
    </row>
    <row r="6006">
      <c r="A6006" t="n">
        <v>201801</v>
      </c>
      <c r="B6006" t="n">
        <v>57</v>
      </c>
      <c r="C6006" t="inlineStr">
        <is>
          <t>POS</t>
        </is>
      </c>
      <c r="D6006" t="inlineStr">
        <is>
          <t>Mỹ</t>
        </is>
      </c>
      <c r="E6006" t="inlineStr">
        <is>
          <t>Máy tính</t>
        </is>
      </c>
      <c r="F6006" t="n">
        <v>5564.83</v>
      </c>
      <c r="G6006" t="n">
        <v>0</v>
      </c>
    </row>
    <row r="6007">
      <c r="A6007" t="n">
        <v>201801</v>
      </c>
      <c r="B6007" t="n">
        <v>57</v>
      </c>
      <c r="C6007" t="inlineStr">
        <is>
          <t>POS</t>
        </is>
      </c>
      <c r="D6007" t="inlineStr">
        <is>
          <t>Mỹ</t>
        </is>
      </c>
      <c r="E6007" t="inlineStr">
        <is>
          <t>Game &amp; Đồ chơi</t>
        </is>
      </c>
      <c r="F6007" t="n">
        <v>76.94</v>
      </c>
      <c r="G6007" t="n">
        <v>0</v>
      </c>
    </row>
    <row r="6008">
      <c r="A6008" t="n">
        <v>201801</v>
      </c>
      <c r="B6008" t="n">
        <v>57</v>
      </c>
      <c r="C6008" t="inlineStr">
        <is>
          <t>POS</t>
        </is>
      </c>
      <c r="D6008" t="inlineStr">
        <is>
          <t>Mỹ</t>
        </is>
      </c>
      <c r="E6008" t="inlineStr">
        <is>
          <t>Gia dụng</t>
        </is>
      </c>
      <c r="F6008" t="n">
        <v>8271.059999999999</v>
      </c>
      <c r="G6008" t="n">
        <v>0</v>
      </c>
    </row>
    <row r="6009">
      <c r="A6009" t="n">
        <v>201801</v>
      </c>
      <c r="B6009" t="n">
        <v>57</v>
      </c>
      <c r="C6009" t="inlineStr">
        <is>
          <t>POS</t>
        </is>
      </c>
      <c r="D6009" t="inlineStr">
        <is>
          <t>Mỹ</t>
        </is>
      </c>
      <c r="E6009" t="inlineStr">
        <is>
          <t>Nhạc, phim, sách nói</t>
        </is>
      </c>
      <c r="F6009" t="n">
        <v>504.79</v>
      </c>
      <c r="G6009" t="n">
        <v>9.99</v>
      </c>
    </row>
    <row r="6010">
      <c r="A6010" t="n">
        <v>201801</v>
      </c>
      <c r="B6010" t="n">
        <v>57</v>
      </c>
      <c r="C6010" t="inlineStr">
        <is>
          <t>POS</t>
        </is>
      </c>
      <c r="D6010" t="inlineStr">
        <is>
          <t>Mỹ</t>
        </is>
      </c>
      <c r="E6010" t="inlineStr">
        <is>
          <t>TV &amp; Video</t>
        </is>
      </c>
      <c r="F6010" t="n">
        <v>731.21</v>
      </c>
      <c r="G6010" t="n">
        <v>108.11</v>
      </c>
    </row>
    <row r="6011">
      <c r="A6011" t="n">
        <v>201801</v>
      </c>
      <c r="B6011" t="n">
        <v>59</v>
      </c>
      <c r="C6011" t="inlineStr">
        <is>
          <t>POS</t>
        </is>
      </c>
      <c r="D6011" t="inlineStr">
        <is>
          <t>Mỹ</t>
        </is>
      </c>
      <c r="E6011" t="inlineStr">
        <is>
          <t>Âm thanh</t>
        </is>
      </c>
      <c r="F6011" t="n">
        <v>1037.89</v>
      </c>
      <c r="G6011" t="n">
        <v>0</v>
      </c>
    </row>
    <row r="6012">
      <c r="A6012" t="n">
        <v>201801</v>
      </c>
      <c r="B6012" t="n">
        <v>59</v>
      </c>
      <c r="C6012" t="inlineStr">
        <is>
          <t>POS</t>
        </is>
      </c>
      <c r="D6012" t="inlineStr">
        <is>
          <t>Mỹ</t>
        </is>
      </c>
      <c r="E6012" t="inlineStr">
        <is>
          <t>Máy ảnh</t>
        </is>
      </c>
      <c r="F6012" t="n">
        <v>3213.91</v>
      </c>
      <c r="G6012" t="n">
        <v>0</v>
      </c>
    </row>
    <row r="6013">
      <c r="A6013" t="n">
        <v>201801</v>
      </c>
      <c r="B6013" t="n">
        <v>59</v>
      </c>
      <c r="C6013" t="inlineStr">
        <is>
          <t>POS</t>
        </is>
      </c>
      <c r="D6013" t="inlineStr">
        <is>
          <t>Mỹ</t>
        </is>
      </c>
      <c r="E6013" t="inlineStr">
        <is>
          <t>Điện thoại</t>
        </is>
      </c>
      <c r="F6013" t="n">
        <v>894.15</v>
      </c>
      <c r="G6013" t="n">
        <v>0</v>
      </c>
    </row>
    <row r="6014">
      <c r="A6014" t="n">
        <v>201801</v>
      </c>
      <c r="B6014" t="n">
        <v>59</v>
      </c>
      <c r="C6014" t="inlineStr">
        <is>
          <t>POS</t>
        </is>
      </c>
      <c r="D6014" t="inlineStr">
        <is>
          <t>Mỹ</t>
        </is>
      </c>
      <c r="E6014" t="inlineStr">
        <is>
          <t>Máy tính</t>
        </is>
      </c>
      <c r="F6014" t="n">
        <v>1937.8</v>
      </c>
      <c r="G6014" t="n">
        <v>0</v>
      </c>
    </row>
    <row r="6015">
      <c r="A6015" t="n">
        <v>201801</v>
      </c>
      <c r="B6015" t="n">
        <v>59</v>
      </c>
      <c r="C6015" t="inlineStr">
        <is>
          <t>POS</t>
        </is>
      </c>
      <c r="D6015" t="inlineStr">
        <is>
          <t>Mỹ</t>
        </is>
      </c>
      <c r="E6015" t="inlineStr">
        <is>
          <t>Game &amp; Đồ chơi</t>
        </is>
      </c>
      <c r="F6015" t="n">
        <v>71.04000000000001</v>
      </c>
      <c r="G6015" t="n">
        <v>0</v>
      </c>
    </row>
    <row r="6016">
      <c r="A6016" t="n">
        <v>201801</v>
      </c>
      <c r="B6016" t="n">
        <v>59</v>
      </c>
      <c r="C6016" t="inlineStr">
        <is>
          <t>POS</t>
        </is>
      </c>
      <c r="D6016" t="inlineStr">
        <is>
          <t>Mỹ</t>
        </is>
      </c>
      <c r="E6016" t="inlineStr">
        <is>
          <t>Gia dụng</t>
        </is>
      </c>
      <c r="F6016" t="n">
        <v>1310.97</v>
      </c>
      <c r="G6016" t="n">
        <v>0</v>
      </c>
    </row>
    <row r="6017">
      <c r="A6017" t="n">
        <v>201801</v>
      </c>
      <c r="B6017" t="n">
        <v>59</v>
      </c>
      <c r="C6017" t="inlineStr">
        <is>
          <t>POS</t>
        </is>
      </c>
      <c r="D6017" t="inlineStr">
        <is>
          <t>Mỹ</t>
        </is>
      </c>
      <c r="E6017" t="inlineStr">
        <is>
          <t>Nhạc, phim, sách nói</t>
        </is>
      </c>
      <c r="F6017" t="n">
        <v>578.96</v>
      </c>
      <c r="G6017" t="n">
        <v>0</v>
      </c>
    </row>
    <row r="6018">
      <c r="A6018" t="n">
        <v>201801</v>
      </c>
      <c r="B6018" t="n">
        <v>61</v>
      </c>
      <c r="C6018" t="inlineStr">
        <is>
          <t>POS</t>
        </is>
      </c>
      <c r="D6018" t="inlineStr">
        <is>
          <t>Mỹ</t>
        </is>
      </c>
      <c r="E6018" t="inlineStr">
        <is>
          <t>Âm thanh</t>
        </is>
      </c>
      <c r="F6018" t="n">
        <v>433.06</v>
      </c>
      <c r="G6018" t="n">
        <v>0</v>
      </c>
    </row>
    <row r="6019">
      <c r="A6019" t="n">
        <v>201801</v>
      </c>
      <c r="B6019" t="n">
        <v>61</v>
      </c>
      <c r="C6019" t="inlineStr">
        <is>
          <t>POS</t>
        </is>
      </c>
      <c r="D6019" t="inlineStr">
        <is>
          <t>Mỹ</t>
        </is>
      </c>
      <c r="E6019" t="inlineStr">
        <is>
          <t>Máy ảnh</t>
        </is>
      </c>
      <c r="F6019" t="n">
        <v>1700.5</v>
      </c>
      <c r="G6019" t="n">
        <v>1020.3</v>
      </c>
    </row>
    <row r="6020">
      <c r="A6020" t="n">
        <v>201801</v>
      </c>
      <c r="B6020" t="n">
        <v>61</v>
      </c>
      <c r="C6020" t="inlineStr">
        <is>
          <t>POS</t>
        </is>
      </c>
      <c r="D6020" t="inlineStr">
        <is>
          <t>Mỹ</t>
        </is>
      </c>
      <c r="E6020" t="inlineStr">
        <is>
          <t>Điện thoại</t>
        </is>
      </c>
      <c r="F6020" t="n">
        <v>31.34</v>
      </c>
      <c r="G6020" t="n">
        <v>0</v>
      </c>
    </row>
    <row r="6021">
      <c r="A6021" t="n">
        <v>201801</v>
      </c>
      <c r="B6021" t="n">
        <v>61</v>
      </c>
      <c r="C6021" t="inlineStr">
        <is>
          <t>POS</t>
        </is>
      </c>
      <c r="D6021" t="inlineStr">
        <is>
          <t>Mỹ</t>
        </is>
      </c>
      <c r="E6021" t="inlineStr">
        <is>
          <t>Máy tính</t>
        </is>
      </c>
      <c r="F6021" t="n">
        <v>56.05</v>
      </c>
      <c r="G6021" t="n">
        <v>0</v>
      </c>
    </row>
    <row r="6022">
      <c r="A6022" t="n">
        <v>201801</v>
      </c>
      <c r="B6022" t="n">
        <v>61</v>
      </c>
      <c r="C6022" t="inlineStr">
        <is>
          <t>POS</t>
        </is>
      </c>
      <c r="D6022" t="inlineStr">
        <is>
          <t>Mỹ</t>
        </is>
      </c>
      <c r="E6022" t="inlineStr">
        <is>
          <t>Game &amp; Đồ chơi</t>
        </is>
      </c>
      <c r="F6022" t="n">
        <v>26.6</v>
      </c>
      <c r="G6022" t="n">
        <v>0</v>
      </c>
    </row>
    <row r="6023">
      <c r="A6023" t="n">
        <v>201801</v>
      </c>
      <c r="B6023" t="n">
        <v>61</v>
      </c>
      <c r="C6023" t="inlineStr">
        <is>
          <t>POS</t>
        </is>
      </c>
      <c r="D6023" t="inlineStr">
        <is>
          <t>Mỹ</t>
        </is>
      </c>
      <c r="E6023" t="inlineStr">
        <is>
          <t>Gia dụng</t>
        </is>
      </c>
      <c r="F6023" t="n">
        <v>4695.49</v>
      </c>
      <c r="G6023" t="n">
        <v>0</v>
      </c>
    </row>
    <row r="6024">
      <c r="A6024" t="n">
        <v>201801</v>
      </c>
      <c r="B6024" t="n">
        <v>61</v>
      </c>
      <c r="C6024" t="inlineStr">
        <is>
          <t>POS</t>
        </is>
      </c>
      <c r="D6024" t="inlineStr">
        <is>
          <t>Mỹ</t>
        </is>
      </c>
      <c r="E6024" t="inlineStr">
        <is>
          <t>Nhạc, phim, sách nói</t>
        </is>
      </c>
      <c r="F6024" t="n">
        <v>328.35</v>
      </c>
      <c r="G6024" t="n">
        <v>0</v>
      </c>
    </row>
    <row r="6025">
      <c r="A6025" t="n">
        <v>201801</v>
      </c>
      <c r="B6025" t="n">
        <v>61</v>
      </c>
      <c r="C6025" t="inlineStr">
        <is>
          <t>POS</t>
        </is>
      </c>
      <c r="D6025" t="inlineStr">
        <is>
          <t>Mỹ</t>
        </is>
      </c>
      <c r="E6025" t="inlineStr">
        <is>
          <t>TV &amp; Video</t>
        </is>
      </c>
      <c r="F6025" t="n">
        <v>2579.96</v>
      </c>
      <c r="G6025" t="n">
        <v>0</v>
      </c>
    </row>
    <row r="6026">
      <c r="A6026" t="n">
        <v>201801</v>
      </c>
      <c r="B6026" t="n">
        <v>63</v>
      </c>
      <c r="C6026" t="inlineStr">
        <is>
          <t>POS</t>
        </is>
      </c>
      <c r="D6026" t="inlineStr">
        <is>
          <t>Mỹ</t>
        </is>
      </c>
      <c r="E6026" t="inlineStr">
        <is>
          <t>Âm thanh</t>
        </is>
      </c>
      <c r="F6026" t="n">
        <v>2893.41</v>
      </c>
      <c r="G6026" t="n">
        <v>0</v>
      </c>
    </row>
    <row r="6027">
      <c r="A6027" t="n">
        <v>201801</v>
      </c>
      <c r="B6027" t="n">
        <v>63</v>
      </c>
      <c r="C6027" t="inlineStr">
        <is>
          <t>POS</t>
        </is>
      </c>
      <c r="D6027" t="inlineStr">
        <is>
          <t>Mỹ</t>
        </is>
      </c>
      <c r="E6027" t="inlineStr">
        <is>
          <t>Máy ảnh</t>
        </is>
      </c>
      <c r="F6027" t="n">
        <v>148</v>
      </c>
      <c r="G6027" t="n">
        <v>99.87</v>
      </c>
    </row>
    <row r="6028">
      <c r="A6028" t="n">
        <v>201801</v>
      </c>
      <c r="B6028" t="n">
        <v>63</v>
      </c>
      <c r="C6028" t="inlineStr">
        <is>
          <t>POS</t>
        </is>
      </c>
      <c r="D6028" t="inlineStr">
        <is>
          <t>Mỹ</t>
        </is>
      </c>
      <c r="E6028" t="inlineStr">
        <is>
          <t>Điện thoại</t>
        </is>
      </c>
      <c r="F6028" t="n">
        <v>482.32</v>
      </c>
      <c r="G6028" t="n">
        <v>0</v>
      </c>
    </row>
    <row r="6029">
      <c r="A6029" t="n">
        <v>201801</v>
      </c>
      <c r="B6029" t="n">
        <v>63</v>
      </c>
      <c r="C6029" t="inlineStr">
        <is>
          <t>POS</t>
        </is>
      </c>
      <c r="D6029" t="inlineStr">
        <is>
          <t>Mỹ</t>
        </is>
      </c>
      <c r="E6029" t="inlineStr">
        <is>
          <t>Máy tính</t>
        </is>
      </c>
      <c r="F6029" t="n">
        <v>12286.05</v>
      </c>
      <c r="G6029" t="n">
        <v>368</v>
      </c>
    </row>
    <row r="6030">
      <c r="A6030" t="n">
        <v>201801</v>
      </c>
      <c r="B6030" t="n">
        <v>63</v>
      </c>
      <c r="C6030" t="inlineStr">
        <is>
          <t>POS</t>
        </is>
      </c>
      <c r="D6030" t="inlineStr">
        <is>
          <t>Mỹ</t>
        </is>
      </c>
      <c r="E6030" t="inlineStr">
        <is>
          <t>Game &amp; Đồ chơi</t>
        </is>
      </c>
      <c r="F6030" t="n">
        <v>81.7</v>
      </c>
      <c r="G6030" t="n">
        <v>0</v>
      </c>
    </row>
    <row r="6031">
      <c r="A6031" t="n">
        <v>201801</v>
      </c>
      <c r="B6031" t="n">
        <v>63</v>
      </c>
      <c r="C6031" t="inlineStr">
        <is>
          <t>POS</t>
        </is>
      </c>
      <c r="D6031" t="inlineStr">
        <is>
          <t>Mỹ</t>
        </is>
      </c>
      <c r="E6031" t="inlineStr">
        <is>
          <t>Gia dụng</t>
        </is>
      </c>
      <c r="F6031" t="n">
        <v>3733.17</v>
      </c>
      <c r="G6031" t="n">
        <v>0</v>
      </c>
    </row>
    <row r="6032">
      <c r="A6032" t="n">
        <v>201801</v>
      </c>
      <c r="B6032" t="n">
        <v>64</v>
      </c>
      <c r="C6032" t="inlineStr">
        <is>
          <t>POS</t>
        </is>
      </c>
      <c r="D6032" t="inlineStr">
        <is>
          <t>Mỹ</t>
        </is>
      </c>
      <c r="E6032" t="inlineStr">
        <is>
          <t>Máy ảnh</t>
        </is>
      </c>
      <c r="F6032" t="n">
        <v>427</v>
      </c>
      <c r="G6032" t="n">
        <v>0</v>
      </c>
    </row>
    <row r="6033">
      <c r="A6033" t="n">
        <v>201801</v>
      </c>
      <c r="B6033" t="n">
        <v>64</v>
      </c>
      <c r="C6033" t="inlineStr">
        <is>
          <t>POS</t>
        </is>
      </c>
      <c r="D6033" t="inlineStr">
        <is>
          <t>Mỹ</t>
        </is>
      </c>
      <c r="E6033" t="inlineStr">
        <is>
          <t>Điện thoại</t>
        </is>
      </c>
      <c r="F6033" t="n">
        <v>5344.7</v>
      </c>
      <c r="G6033" t="n">
        <v>191.13</v>
      </c>
    </row>
    <row r="6034">
      <c r="A6034" t="n">
        <v>201801</v>
      </c>
      <c r="B6034" t="n">
        <v>64</v>
      </c>
      <c r="C6034" t="inlineStr">
        <is>
          <t>POS</t>
        </is>
      </c>
      <c r="D6034" t="inlineStr">
        <is>
          <t>Mỹ</t>
        </is>
      </c>
      <c r="E6034" t="inlineStr">
        <is>
          <t>Máy tính</t>
        </is>
      </c>
      <c r="F6034" t="n">
        <v>14263.25</v>
      </c>
      <c r="G6034" t="n">
        <v>445.55</v>
      </c>
    </row>
    <row r="6035">
      <c r="A6035" t="n">
        <v>201801</v>
      </c>
      <c r="B6035" t="n">
        <v>64</v>
      </c>
      <c r="C6035" t="inlineStr">
        <is>
          <t>POS</t>
        </is>
      </c>
      <c r="D6035" t="inlineStr">
        <is>
          <t>Mỹ</t>
        </is>
      </c>
      <c r="E6035" t="inlineStr">
        <is>
          <t>Game &amp; Đồ chơi</t>
        </is>
      </c>
      <c r="F6035" t="n">
        <v>273.78</v>
      </c>
      <c r="G6035" t="n">
        <v>0</v>
      </c>
    </row>
    <row r="6036">
      <c r="A6036" t="n">
        <v>201801</v>
      </c>
      <c r="B6036" t="n">
        <v>64</v>
      </c>
      <c r="C6036" t="inlineStr">
        <is>
          <t>POS</t>
        </is>
      </c>
      <c r="D6036" t="inlineStr">
        <is>
          <t>Mỹ</t>
        </is>
      </c>
      <c r="E6036" t="inlineStr">
        <is>
          <t>Gia dụng</t>
        </is>
      </c>
      <c r="F6036" t="n">
        <v>7027.6</v>
      </c>
      <c r="G6036" t="n">
        <v>0</v>
      </c>
    </row>
    <row r="6037">
      <c r="A6037" t="n">
        <v>201801</v>
      </c>
      <c r="B6037" t="n">
        <v>64</v>
      </c>
      <c r="C6037" t="inlineStr">
        <is>
          <t>POS</t>
        </is>
      </c>
      <c r="D6037" t="inlineStr">
        <is>
          <t>Mỹ</t>
        </is>
      </c>
      <c r="E6037" t="inlineStr">
        <is>
          <t>Nhạc, phim, sách nói</t>
        </is>
      </c>
      <c r="F6037" t="n">
        <v>113.98</v>
      </c>
      <c r="G6037" t="n">
        <v>0</v>
      </c>
    </row>
    <row r="6038">
      <c r="A6038" t="n">
        <v>201801</v>
      </c>
      <c r="B6038" t="n">
        <v>64</v>
      </c>
      <c r="C6038" t="inlineStr">
        <is>
          <t>POS</t>
        </is>
      </c>
      <c r="D6038" t="inlineStr">
        <is>
          <t>Mỹ</t>
        </is>
      </c>
      <c r="E6038" t="inlineStr">
        <is>
          <t>TV &amp; Video</t>
        </is>
      </c>
      <c r="F6038" t="n">
        <v>860.4</v>
      </c>
      <c r="G6038" t="n">
        <v>286.8</v>
      </c>
    </row>
    <row r="6039">
      <c r="A6039" t="n">
        <v>201801</v>
      </c>
      <c r="B6039" t="n">
        <v>65</v>
      </c>
      <c r="C6039" t="inlineStr">
        <is>
          <t>POS</t>
        </is>
      </c>
      <c r="D6039" t="inlineStr">
        <is>
          <t>Mỹ</t>
        </is>
      </c>
      <c r="E6039" t="inlineStr">
        <is>
          <t>Âm thanh</t>
        </is>
      </c>
      <c r="F6039" t="n">
        <v>555.75</v>
      </c>
      <c r="G6039" t="n">
        <v>0</v>
      </c>
    </row>
    <row r="6040">
      <c r="A6040" t="n">
        <v>201801</v>
      </c>
      <c r="B6040" t="n">
        <v>65</v>
      </c>
      <c r="C6040" t="inlineStr">
        <is>
          <t>POS</t>
        </is>
      </c>
      <c r="D6040" t="inlineStr">
        <is>
          <t>Mỹ</t>
        </is>
      </c>
      <c r="E6040" t="inlineStr">
        <is>
          <t>Máy ảnh</t>
        </is>
      </c>
      <c r="F6040" t="n">
        <v>1760</v>
      </c>
      <c r="G6040" t="n">
        <v>0</v>
      </c>
    </row>
    <row r="6041">
      <c r="A6041" t="n">
        <v>201801</v>
      </c>
      <c r="B6041" t="n">
        <v>65</v>
      </c>
      <c r="C6041" t="inlineStr">
        <is>
          <t>POS</t>
        </is>
      </c>
      <c r="D6041" t="inlineStr">
        <is>
          <t>Mỹ</t>
        </is>
      </c>
      <c r="E6041" t="inlineStr">
        <is>
          <t>Máy tính</t>
        </is>
      </c>
      <c r="F6041" t="n">
        <v>8333</v>
      </c>
      <c r="G6041" t="n">
        <v>0</v>
      </c>
    </row>
    <row r="6042">
      <c r="A6042" t="n">
        <v>201801</v>
      </c>
      <c r="B6042" t="n">
        <v>65</v>
      </c>
      <c r="C6042" t="inlineStr">
        <is>
          <t>POS</t>
        </is>
      </c>
      <c r="D6042" t="inlineStr">
        <is>
          <t>Mỹ</t>
        </is>
      </c>
      <c r="E6042" t="inlineStr">
        <is>
          <t>Game &amp; Đồ chơi</t>
        </is>
      </c>
      <c r="F6042" t="n">
        <v>122.55</v>
      </c>
      <c r="G6042" t="n">
        <v>0</v>
      </c>
    </row>
    <row r="6043">
      <c r="A6043" t="n">
        <v>201801</v>
      </c>
      <c r="B6043" t="n">
        <v>65</v>
      </c>
      <c r="C6043" t="inlineStr">
        <is>
          <t>POS</t>
        </is>
      </c>
      <c r="D6043" t="inlineStr">
        <is>
          <t>Mỹ</t>
        </is>
      </c>
      <c r="E6043" t="inlineStr">
        <is>
          <t>Gia dụng</t>
        </is>
      </c>
      <c r="F6043" t="n">
        <v>6196.73</v>
      </c>
      <c r="G6043" t="n">
        <v>0</v>
      </c>
    </row>
    <row r="6044">
      <c r="A6044" t="n">
        <v>201801</v>
      </c>
      <c r="B6044" t="n">
        <v>65</v>
      </c>
      <c r="C6044" t="inlineStr">
        <is>
          <t>POS</t>
        </is>
      </c>
      <c r="D6044" t="inlineStr">
        <is>
          <t>Mỹ</t>
        </is>
      </c>
      <c r="E6044" t="inlineStr">
        <is>
          <t>Nhạc, phim, sách nói</t>
        </is>
      </c>
      <c r="F6044" t="n">
        <v>411.93</v>
      </c>
      <c r="G6044" t="n">
        <v>0</v>
      </c>
    </row>
    <row r="6045">
      <c r="A6045" t="n">
        <v>201801</v>
      </c>
      <c r="B6045" t="n">
        <v>66</v>
      </c>
      <c r="C6045" t="inlineStr">
        <is>
          <t>POS</t>
        </is>
      </c>
      <c r="D6045" t="inlineStr">
        <is>
          <t>Mỹ</t>
        </is>
      </c>
      <c r="E6045" t="inlineStr">
        <is>
          <t>Âm thanh</t>
        </is>
      </c>
      <c r="F6045" t="n">
        <v>2027.22</v>
      </c>
      <c r="G6045" t="n">
        <v>47.95</v>
      </c>
    </row>
    <row r="6046">
      <c r="A6046" t="n">
        <v>201801</v>
      </c>
      <c r="B6046" t="n">
        <v>66</v>
      </c>
      <c r="C6046" t="inlineStr">
        <is>
          <t>POS</t>
        </is>
      </c>
      <c r="D6046" t="inlineStr">
        <is>
          <t>Mỹ</t>
        </is>
      </c>
      <c r="E6046" t="inlineStr">
        <is>
          <t>Điện thoại</t>
        </is>
      </c>
      <c r="F6046" t="n">
        <v>1742.43</v>
      </c>
      <c r="G6046" t="n">
        <v>0</v>
      </c>
    </row>
    <row r="6047">
      <c r="A6047" t="n">
        <v>201801</v>
      </c>
      <c r="B6047" t="n">
        <v>66</v>
      </c>
      <c r="C6047" t="inlineStr">
        <is>
          <t>POS</t>
        </is>
      </c>
      <c r="D6047" t="inlineStr">
        <is>
          <t>Mỹ</t>
        </is>
      </c>
      <c r="E6047" t="inlineStr">
        <is>
          <t>Máy tính</t>
        </is>
      </c>
      <c r="F6047" t="n">
        <v>2919.74</v>
      </c>
      <c r="G6047" t="n">
        <v>0</v>
      </c>
    </row>
    <row r="6048">
      <c r="A6048" t="n">
        <v>201801</v>
      </c>
      <c r="B6048" t="n">
        <v>66</v>
      </c>
      <c r="C6048" t="inlineStr">
        <is>
          <t>POS</t>
        </is>
      </c>
      <c r="D6048" t="inlineStr">
        <is>
          <t>Mỹ</t>
        </is>
      </c>
      <c r="E6048" t="inlineStr">
        <is>
          <t>Gia dụng</t>
        </is>
      </c>
      <c r="F6048" t="n">
        <v>10884.6</v>
      </c>
      <c r="G6048" t="n">
        <v>0</v>
      </c>
    </row>
    <row r="6049">
      <c r="A6049" t="n">
        <v>201801</v>
      </c>
      <c r="B6049" t="n">
        <v>66</v>
      </c>
      <c r="C6049" t="inlineStr">
        <is>
          <t>POS</t>
        </is>
      </c>
      <c r="D6049" t="inlineStr">
        <is>
          <t>Mỹ</t>
        </is>
      </c>
      <c r="E6049" t="inlineStr">
        <is>
          <t>Nhạc, phim, sách nói</t>
        </is>
      </c>
      <c r="F6049" t="n">
        <v>1117.06</v>
      </c>
      <c r="G6049" t="n">
        <v>0</v>
      </c>
    </row>
    <row r="6050">
      <c r="A6050" t="n">
        <v>201801</v>
      </c>
      <c r="B6050" t="n">
        <v>66</v>
      </c>
      <c r="C6050" t="inlineStr">
        <is>
          <t>POS</t>
        </is>
      </c>
      <c r="D6050" t="inlineStr">
        <is>
          <t>Mỹ</t>
        </is>
      </c>
      <c r="E6050" t="inlineStr">
        <is>
          <t>TV &amp; Video</t>
        </is>
      </c>
      <c r="F6050" t="n">
        <v>2238.9</v>
      </c>
      <c r="G6050" t="n">
        <v>0</v>
      </c>
    </row>
    <row r="6051">
      <c r="A6051" t="n">
        <v>201802</v>
      </c>
      <c r="B6051" t="n">
        <v>0</v>
      </c>
      <c r="C6051" t="inlineStr">
        <is>
          <t>ONLINE</t>
        </is>
      </c>
      <c r="D6051" t="inlineStr">
        <is>
          <t>Online</t>
        </is>
      </c>
      <c r="E6051" t="inlineStr">
        <is>
          <t>Âm thanh</t>
        </is>
      </c>
      <c r="F6051" t="n">
        <v>15061.91</v>
      </c>
      <c r="G6051" t="n">
        <v>0</v>
      </c>
    </row>
    <row r="6052">
      <c r="A6052" t="n">
        <v>201802</v>
      </c>
      <c r="B6052" t="n">
        <v>0</v>
      </c>
      <c r="C6052" t="inlineStr">
        <is>
          <t>ONLINE</t>
        </is>
      </c>
      <c r="D6052" t="inlineStr">
        <is>
          <t>Online</t>
        </is>
      </c>
      <c r="E6052" t="inlineStr">
        <is>
          <t>Máy ảnh</t>
        </is>
      </c>
      <c r="F6052" t="n">
        <v>37680.56</v>
      </c>
      <c r="G6052" t="n">
        <v>0</v>
      </c>
    </row>
    <row r="6053">
      <c r="A6053" t="n">
        <v>201802</v>
      </c>
      <c r="B6053" t="n">
        <v>0</v>
      </c>
      <c r="C6053" t="inlineStr">
        <is>
          <t>ONLINE</t>
        </is>
      </c>
      <c r="D6053" t="inlineStr">
        <is>
          <t>Online</t>
        </is>
      </c>
      <c r="E6053" t="inlineStr">
        <is>
          <t>Điện thoại</t>
        </is>
      </c>
      <c r="F6053" t="n">
        <v>18170.98</v>
      </c>
      <c r="G6053" t="n">
        <v>18.37</v>
      </c>
    </row>
    <row r="6054">
      <c r="A6054" t="n">
        <v>201802</v>
      </c>
      <c r="B6054" t="n">
        <v>0</v>
      </c>
      <c r="C6054" t="inlineStr">
        <is>
          <t>ONLINE</t>
        </is>
      </c>
      <c r="D6054" t="inlineStr">
        <is>
          <t>Online</t>
        </is>
      </c>
      <c r="E6054" t="inlineStr">
        <is>
          <t>Máy tính</t>
        </is>
      </c>
      <c r="F6054" t="n">
        <v>80361.19</v>
      </c>
      <c r="G6054" t="n">
        <v>0</v>
      </c>
    </row>
    <row r="6055">
      <c r="A6055" t="n">
        <v>201802</v>
      </c>
      <c r="B6055" t="n">
        <v>0</v>
      </c>
      <c r="C6055" t="inlineStr">
        <is>
          <t>ONLINE</t>
        </is>
      </c>
      <c r="D6055" t="inlineStr">
        <is>
          <t>Online</t>
        </is>
      </c>
      <c r="E6055" t="inlineStr">
        <is>
          <t>Game &amp; Đồ chơi</t>
        </is>
      </c>
      <c r="F6055" t="n">
        <v>2660.91</v>
      </c>
      <c r="G6055" t="n">
        <v>74.73999999999999</v>
      </c>
    </row>
    <row r="6056">
      <c r="A6056" t="n">
        <v>201802</v>
      </c>
      <c r="B6056" t="n">
        <v>0</v>
      </c>
      <c r="C6056" t="inlineStr">
        <is>
          <t>ONLINE</t>
        </is>
      </c>
      <c r="D6056" t="inlineStr">
        <is>
          <t>Online</t>
        </is>
      </c>
      <c r="E6056" t="inlineStr">
        <is>
          <t>Gia dụng</t>
        </is>
      </c>
      <c r="F6056" t="n">
        <v>70846.12</v>
      </c>
      <c r="G6056" t="n">
        <v>508</v>
      </c>
    </row>
    <row r="6057">
      <c r="A6057" t="n">
        <v>201802</v>
      </c>
      <c r="B6057" t="n">
        <v>0</v>
      </c>
      <c r="C6057" t="inlineStr">
        <is>
          <t>ONLINE</t>
        </is>
      </c>
      <c r="D6057" t="inlineStr">
        <is>
          <t>Online</t>
        </is>
      </c>
      <c r="E6057" t="inlineStr">
        <is>
          <t>Nhạc, phim, sách nói</t>
        </is>
      </c>
      <c r="F6057" t="n">
        <v>14363.15</v>
      </c>
      <c r="G6057" t="n">
        <v>115.76</v>
      </c>
    </row>
    <row r="6058">
      <c r="A6058" t="n">
        <v>201802</v>
      </c>
      <c r="B6058" t="n">
        <v>0</v>
      </c>
      <c r="C6058" t="inlineStr">
        <is>
          <t>ONLINE</t>
        </is>
      </c>
      <c r="D6058" t="inlineStr">
        <is>
          <t>Online</t>
        </is>
      </c>
      <c r="E6058" t="inlineStr">
        <is>
          <t>TV &amp; Video</t>
        </is>
      </c>
      <c r="F6058" t="n">
        <v>19635.9</v>
      </c>
      <c r="G6058" t="n">
        <v>0</v>
      </c>
    </row>
    <row r="6059">
      <c r="A6059" t="n">
        <v>201802</v>
      </c>
      <c r="B6059" t="n">
        <v>1</v>
      </c>
      <c r="C6059" t="inlineStr">
        <is>
          <t>POS</t>
        </is>
      </c>
      <c r="D6059" t="inlineStr">
        <is>
          <t>Úc</t>
        </is>
      </c>
      <c r="E6059" t="inlineStr">
        <is>
          <t>Âm thanh</t>
        </is>
      </c>
      <c r="F6059" t="n">
        <v>199.98</v>
      </c>
      <c r="G6059" t="n">
        <v>0</v>
      </c>
    </row>
    <row r="6060">
      <c r="A6060" t="n">
        <v>201802</v>
      </c>
      <c r="B6060" t="n">
        <v>1</v>
      </c>
      <c r="C6060" t="inlineStr">
        <is>
          <t>POS</t>
        </is>
      </c>
      <c r="D6060" t="inlineStr">
        <is>
          <t>Úc</t>
        </is>
      </c>
      <c r="E6060" t="inlineStr">
        <is>
          <t>Điện thoại</t>
        </is>
      </c>
      <c r="F6060" t="n">
        <v>71.98</v>
      </c>
      <c r="G6060" t="n">
        <v>0</v>
      </c>
    </row>
    <row r="6061">
      <c r="A6061" t="n">
        <v>201802</v>
      </c>
      <c r="B6061" t="n">
        <v>1</v>
      </c>
      <c r="C6061" t="inlineStr">
        <is>
          <t>POS</t>
        </is>
      </c>
      <c r="D6061" t="inlineStr">
        <is>
          <t>Úc</t>
        </is>
      </c>
      <c r="E6061" t="inlineStr">
        <is>
          <t>Game &amp; Đồ chơi</t>
        </is>
      </c>
      <c r="F6061" t="n">
        <v>27.96</v>
      </c>
      <c r="G6061" t="n">
        <v>4.98</v>
      </c>
    </row>
    <row r="6062">
      <c r="A6062" t="n">
        <v>201802</v>
      </c>
      <c r="B6062" t="n">
        <v>1</v>
      </c>
      <c r="C6062" t="inlineStr">
        <is>
          <t>POS</t>
        </is>
      </c>
      <c r="D6062" t="inlineStr">
        <is>
          <t>Úc</t>
        </is>
      </c>
      <c r="E6062" t="inlineStr">
        <is>
          <t>Nhạc, phim, sách nói</t>
        </is>
      </c>
      <c r="F6062" t="n">
        <v>463.04</v>
      </c>
      <c r="G6062" t="n">
        <v>0</v>
      </c>
    </row>
    <row r="6063">
      <c r="A6063" t="n">
        <v>201802</v>
      </c>
      <c r="B6063" t="n">
        <v>4</v>
      </c>
      <c r="C6063" t="inlineStr">
        <is>
          <t>POS</t>
        </is>
      </c>
      <c r="D6063" t="inlineStr">
        <is>
          <t>Úc</t>
        </is>
      </c>
      <c r="E6063" t="inlineStr">
        <is>
          <t>Âm thanh</t>
        </is>
      </c>
      <c r="F6063" t="n">
        <v>312</v>
      </c>
      <c r="G6063" t="n">
        <v>0</v>
      </c>
    </row>
    <row r="6064">
      <c r="A6064" t="n">
        <v>201802</v>
      </c>
      <c r="B6064" t="n">
        <v>4</v>
      </c>
      <c r="C6064" t="inlineStr">
        <is>
          <t>POS</t>
        </is>
      </c>
      <c r="D6064" t="inlineStr">
        <is>
          <t>Úc</t>
        </is>
      </c>
      <c r="E6064" t="inlineStr">
        <is>
          <t>Máy ảnh</t>
        </is>
      </c>
      <c r="F6064" t="n">
        <v>50</v>
      </c>
      <c r="G6064" t="n">
        <v>0</v>
      </c>
    </row>
    <row r="6065">
      <c r="A6065" t="n">
        <v>201802</v>
      </c>
      <c r="B6065" t="n">
        <v>4</v>
      </c>
      <c r="C6065" t="inlineStr">
        <is>
          <t>POS</t>
        </is>
      </c>
      <c r="D6065" t="inlineStr">
        <is>
          <t>Úc</t>
        </is>
      </c>
      <c r="E6065" t="inlineStr">
        <is>
          <t>Điện thoại</t>
        </is>
      </c>
      <c r="F6065" t="n">
        <v>930</v>
      </c>
      <c r="G6065" t="n">
        <v>0</v>
      </c>
    </row>
    <row r="6066">
      <c r="A6066" t="n">
        <v>201802</v>
      </c>
      <c r="B6066" t="n">
        <v>4</v>
      </c>
      <c r="C6066" t="inlineStr">
        <is>
          <t>POS</t>
        </is>
      </c>
      <c r="D6066" t="inlineStr">
        <is>
          <t>Úc</t>
        </is>
      </c>
      <c r="E6066" t="inlineStr">
        <is>
          <t>Máy tính</t>
        </is>
      </c>
      <c r="F6066" t="n">
        <v>3957.7</v>
      </c>
      <c r="G6066" t="n">
        <v>0</v>
      </c>
    </row>
    <row r="6067">
      <c r="A6067" t="n">
        <v>201802</v>
      </c>
      <c r="B6067" t="n">
        <v>4</v>
      </c>
      <c r="C6067" t="inlineStr">
        <is>
          <t>POS</t>
        </is>
      </c>
      <c r="D6067" t="inlineStr">
        <is>
          <t>Úc</t>
        </is>
      </c>
      <c r="E6067" t="inlineStr">
        <is>
          <t>Game &amp; Đồ chơi</t>
        </is>
      </c>
      <c r="F6067" t="n">
        <v>240.91</v>
      </c>
      <c r="G6067" t="n">
        <v>64</v>
      </c>
    </row>
    <row r="6068">
      <c r="A6068" t="n">
        <v>201802</v>
      </c>
      <c r="B6068" t="n">
        <v>4</v>
      </c>
      <c r="C6068" t="inlineStr">
        <is>
          <t>POS</t>
        </is>
      </c>
      <c r="D6068" t="inlineStr">
        <is>
          <t>Úc</t>
        </is>
      </c>
      <c r="E6068" t="inlineStr">
        <is>
          <t>Gia dụng</t>
        </is>
      </c>
      <c r="F6068" t="n">
        <v>3637.8</v>
      </c>
      <c r="G6068" t="n">
        <v>0</v>
      </c>
    </row>
    <row r="6069">
      <c r="A6069" t="n">
        <v>201802</v>
      </c>
      <c r="B6069" t="n">
        <v>5</v>
      </c>
      <c r="C6069" t="inlineStr">
        <is>
          <t>POS</t>
        </is>
      </c>
      <c r="D6069" t="inlineStr">
        <is>
          <t>Úc</t>
        </is>
      </c>
      <c r="E6069" t="inlineStr">
        <is>
          <t>Âm thanh</t>
        </is>
      </c>
      <c r="F6069" t="n">
        <v>2496.12</v>
      </c>
      <c r="G6069" t="n">
        <v>0</v>
      </c>
    </row>
    <row r="6070">
      <c r="A6070" t="n">
        <v>201802</v>
      </c>
      <c r="B6070" t="n">
        <v>5</v>
      </c>
      <c r="C6070" t="inlineStr">
        <is>
          <t>POS</t>
        </is>
      </c>
      <c r="D6070" t="inlineStr">
        <is>
          <t>Úc</t>
        </is>
      </c>
      <c r="E6070" t="inlineStr">
        <is>
          <t>Điện thoại</t>
        </is>
      </c>
      <c r="F6070" t="n">
        <v>1714.93</v>
      </c>
      <c r="G6070" t="n">
        <v>0</v>
      </c>
    </row>
    <row r="6071">
      <c r="A6071" t="n">
        <v>201802</v>
      </c>
      <c r="B6071" t="n">
        <v>5</v>
      </c>
      <c r="C6071" t="inlineStr">
        <is>
          <t>POS</t>
        </is>
      </c>
      <c r="D6071" t="inlineStr">
        <is>
          <t>Úc</t>
        </is>
      </c>
      <c r="E6071" t="inlineStr">
        <is>
          <t>Máy tính</t>
        </is>
      </c>
      <c r="F6071" t="n">
        <v>7032.5</v>
      </c>
      <c r="G6071" t="n">
        <v>0</v>
      </c>
    </row>
    <row r="6072">
      <c r="A6072" t="n">
        <v>201802</v>
      </c>
      <c r="B6072" t="n">
        <v>5</v>
      </c>
      <c r="C6072" t="inlineStr">
        <is>
          <t>POS</t>
        </is>
      </c>
      <c r="D6072" t="inlineStr">
        <is>
          <t>Úc</t>
        </is>
      </c>
      <c r="E6072" t="inlineStr">
        <is>
          <t>Game &amp; Đồ chơi</t>
        </is>
      </c>
      <c r="F6072" t="n">
        <v>73.39</v>
      </c>
      <c r="G6072" t="n">
        <v>0</v>
      </c>
    </row>
    <row r="6073">
      <c r="A6073" t="n">
        <v>201802</v>
      </c>
      <c r="B6073" t="n">
        <v>5</v>
      </c>
      <c r="C6073" t="inlineStr">
        <is>
          <t>POS</t>
        </is>
      </c>
      <c r="D6073" t="inlineStr">
        <is>
          <t>Úc</t>
        </is>
      </c>
      <c r="E6073" t="inlineStr">
        <is>
          <t>Gia dụng</t>
        </is>
      </c>
      <c r="F6073" t="n">
        <v>29.99</v>
      </c>
      <c r="G6073" t="n">
        <v>0</v>
      </c>
    </row>
    <row r="6074">
      <c r="A6074" t="n">
        <v>201802</v>
      </c>
      <c r="B6074" t="n">
        <v>5</v>
      </c>
      <c r="C6074" t="inlineStr">
        <is>
          <t>POS</t>
        </is>
      </c>
      <c r="D6074" t="inlineStr">
        <is>
          <t>Úc</t>
        </is>
      </c>
      <c r="E6074" t="inlineStr">
        <is>
          <t>Nhạc, phim, sách nói</t>
        </is>
      </c>
      <c r="F6074" t="n">
        <v>2924.95</v>
      </c>
      <c r="G6074" t="n">
        <v>0</v>
      </c>
    </row>
    <row r="6075">
      <c r="A6075" t="n">
        <v>201802</v>
      </c>
      <c r="B6075" t="n">
        <v>5</v>
      </c>
      <c r="C6075" t="inlineStr">
        <is>
          <t>POS</t>
        </is>
      </c>
      <c r="D6075" t="inlineStr">
        <is>
          <t>Úc</t>
        </is>
      </c>
      <c r="E6075" t="inlineStr">
        <is>
          <t>TV &amp; Video</t>
        </is>
      </c>
      <c r="F6075" t="n">
        <v>11299.89</v>
      </c>
      <c r="G6075" t="n">
        <v>0</v>
      </c>
    </row>
    <row r="6076">
      <c r="A6076" t="n">
        <v>201802</v>
      </c>
      <c r="B6076" t="n">
        <v>6</v>
      </c>
      <c r="C6076" t="inlineStr">
        <is>
          <t>POS</t>
        </is>
      </c>
      <c r="D6076" t="inlineStr">
        <is>
          <t>Úc</t>
        </is>
      </c>
      <c r="E6076" t="inlineStr">
        <is>
          <t>Âm thanh</t>
        </is>
      </c>
      <c r="F6076" t="n">
        <v>2729.9</v>
      </c>
      <c r="G6076" t="n">
        <v>0</v>
      </c>
    </row>
    <row r="6077">
      <c r="A6077" t="n">
        <v>201802</v>
      </c>
      <c r="B6077" t="n">
        <v>6</v>
      </c>
      <c r="C6077" t="inlineStr">
        <is>
          <t>POS</t>
        </is>
      </c>
      <c r="D6077" t="inlineStr">
        <is>
          <t>Úc</t>
        </is>
      </c>
      <c r="E6077" t="inlineStr">
        <is>
          <t>Điện thoại</t>
        </is>
      </c>
      <c r="F6077" t="n">
        <v>1730</v>
      </c>
      <c r="G6077" t="n">
        <v>0</v>
      </c>
    </row>
    <row r="6078">
      <c r="A6078" t="n">
        <v>201802</v>
      </c>
      <c r="B6078" t="n">
        <v>6</v>
      </c>
      <c r="C6078" t="inlineStr">
        <is>
          <t>POS</t>
        </is>
      </c>
      <c r="D6078" t="inlineStr">
        <is>
          <t>Úc</t>
        </is>
      </c>
      <c r="E6078" t="inlineStr">
        <is>
          <t>Máy tính</t>
        </is>
      </c>
      <c r="F6078" t="n">
        <v>349</v>
      </c>
      <c r="G6078" t="n">
        <v>0</v>
      </c>
    </row>
    <row r="6079">
      <c r="A6079" t="n">
        <v>201802</v>
      </c>
      <c r="B6079" t="n">
        <v>6</v>
      </c>
      <c r="C6079" t="inlineStr">
        <is>
          <t>POS</t>
        </is>
      </c>
      <c r="D6079" t="inlineStr">
        <is>
          <t>Úc</t>
        </is>
      </c>
      <c r="E6079" t="inlineStr">
        <is>
          <t>Game &amp; Đồ chơi</t>
        </is>
      </c>
      <c r="F6079" t="n">
        <v>202.88</v>
      </c>
      <c r="G6079" t="n">
        <v>0</v>
      </c>
    </row>
    <row r="6080">
      <c r="A6080" t="n">
        <v>201802</v>
      </c>
      <c r="B6080" t="n">
        <v>6</v>
      </c>
      <c r="C6080" t="inlineStr">
        <is>
          <t>POS</t>
        </is>
      </c>
      <c r="D6080" t="inlineStr">
        <is>
          <t>Úc</t>
        </is>
      </c>
      <c r="E6080" t="inlineStr">
        <is>
          <t>Gia dụng</t>
        </is>
      </c>
      <c r="F6080" t="n">
        <v>4797.5</v>
      </c>
      <c r="G6080" t="n">
        <v>0</v>
      </c>
    </row>
    <row r="6081">
      <c r="A6081" t="n">
        <v>201802</v>
      </c>
      <c r="B6081" t="n">
        <v>6</v>
      </c>
      <c r="C6081" t="inlineStr">
        <is>
          <t>POS</t>
        </is>
      </c>
      <c r="D6081" t="inlineStr">
        <is>
          <t>Úc</t>
        </is>
      </c>
      <c r="E6081" t="inlineStr">
        <is>
          <t>Nhạc, phim, sách nói</t>
        </is>
      </c>
      <c r="F6081" t="n">
        <v>2289.92</v>
      </c>
      <c r="G6081" t="n">
        <v>0</v>
      </c>
    </row>
    <row r="6082">
      <c r="A6082" t="n">
        <v>201802</v>
      </c>
      <c r="B6082" t="n">
        <v>8</v>
      </c>
      <c r="C6082" t="inlineStr">
        <is>
          <t>POS</t>
        </is>
      </c>
      <c r="D6082" t="inlineStr">
        <is>
          <t>Canada</t>
        </is>
      </c>
      <c r="E6082" t="inlineStr">
        <is>
          <t>Âm thanh</t>
        </is>
      </c>
      <c r="F6082" t="n">
        <v>421.53</v>
      </c>
      <c r="G6082" t="n">
        <v>0</v>
      </c>
    </row>
    <row r="6083">
      <c r="A6083" t="n">
        <v>201802</v>
      </c>
      <c r="B6083" t="n">
        <v>8</v>
      </c>
      <c r="C6083" t="inlineStr">
        <is>
          <t>POS</t>
        </is>
      </c>
      <c r="D6083" t="inlineStr">
        <is>
          <t>Canada</t>
        </is>
      </c>
      <c r="E6083" t="inlineStr">
        <is>
          <t>Máy ảnh</t>
        </is>
      </c>
      <c r="F6083" t="n">
        <v>2451.96</v>
      </c>
      <c r="G6083" t="n">
        <v>0</v>
      </c>
    </row>
    <row r="6084">
      <c r="A6084" t="n">
        <v>201802</v>
      </c>
      <c r="B6084" t="n">
        <v>8</v>
      </c>
      <c r="C6084" t="inlineStr">
        <is>
          <t>POS</t>
        </is>
      </c>
      <c r="D6084" t="inlineStr">
        <is>
          <t>Canada</t>
        </is>
      </c>
      <c r="E6084" t="inlineStr">
        <is>
          <t>Điện thoại</t>
        </is>
      </c>
      <c r="F6084" t="n">
        <v>568</v>
      </c>
      <c r="G6084" t="n">
        <v>0</v>
      </c>
    </row>
    <row r="6085">
      <c r="A6085" t="n">
        <v>201802</v>
      </c>
      <c r="B6085" t="n">
        <v>8</v>
      </c>
      <c r="C6085" t="inlineStr">
        <is>
          <t>POS</t>
        </is>
      </c>
      <c r="D6085" t="inlineStr">
        <is>
          <t>Canada</t>
        </is>
      </c>
      <c r="E6085" t="inlineStr">
        <is>
          <t>Máy tính</t>
        </is>
      </c>
      <c r="F6085" t="n">
        <v>10473.95</v>
      </c>
      <c r="G6085" t="n">
        <v>0</v>
      </c>
    </row>
    <row r="6086">
      <c r="A6086" t="n">
        <v>201802</v>
      </c>
      <c r="B6086" t="n">
        <v>8</v>
      </c>
      <c r="C6086" t="inlineStr">
        <is>
          <t>POS</t>
        </is>
      </c>
      <c r="D6086" t="inlineStr">
        <is>
          <t>Canada</t>
        </is>
      </c>
      <c r="E6086" t="inlineStr">
        <is>
          <t>Game &amp; Đồ chơi</t>
        </is>
      </c>
      <c r="F6086" t="n">
        <v>75.98</v>
      </c>
      <c r="G6086" t="n">
        <v>0</v>
      </c>
    </row>
    <row r="6087">
      <c r="A6087" t="n">
        <v>201802</v>
      </c>
      <c r="B6087" t="n">
        <v>8</v>
      </c>
      <c r="C6087" t="inlineStr">
        <is>
          <t>POS</t>
        </is>
      </c>
      <c r="D6087" t="inlineStr">
        <is>
          <t>Canada</t>
        </is>
      </c>
      <c r="E6087" t="inlineStr">
        <is>
          <t>Gia dụng</t>
        </is>
      </c>
      <c r="F6087" t="n">
        <v>1290.95</v>
      </c>
      <c r="G6087" t="n">
        <v>0</v>
      </c>
    </row>
    <row r="6088">
      <c r="A6088" t="n">
        <v>201802</v>
      </c>
      <c r="B6088" t="n">
        <v>8</v>
      </c>
      <c r="C6088" t="inlineStr">
        <is>
          <t>POS</t>
        </is>
      </c>
      <c r="D6088" t="inlineStr">
        <is>
          <t>Canada</t>
        </is>
      </c>
      <c r="E6088" t="inlineStr">
        <is>
          <t>Nhạc, phim, sách nói</t>
        </is>
      </c>
      <c r="F6088" t="n">
        <v>191.94</v>
      </c>
      <c r="G6088" t="n">
        <v>0</v>
      </c>
    </row>
    <row r="6089">
      <c r="A6089" t="n">
        <v>201802</v>
      </c>
      <c r="B6089" t="n">
        <v>8</v>
      </c>
      <c r="C6089" t="inlineStr">
        <is>
          <t>POS</t>
        </is>
      </c>
      <c r="D6089" t="inlineStr">
        <is>
          <t>Canada</t>
        </is>
      </c>
      <c r="E6089" t="inlineStr">
        <is>
          <t>TV &amp; Video</t>
        </is>
      </c>
      <c r="F6089" t="n">
        <v>2781</v>
      </c>
      <c r="G6089" t="n">
        <v>0</v>
      </c>
    </row>
    <row r="6090">
      <c r="A6090" t="n">
        <v>201802</v>
      </c>
      <c r="B6090" t="n">
        <v>9</v>
      </c>
      <c r="C6090" t="inlineStr">
        <is>
          <t>POS</t>
        </is>
      </c>
      <c r="D6090" t="inlineStr">
        <is>
          <t>Canada</t>
        </is>
      </c>
      <c r="E6090" t="inlineStr">
        <is>
          <t>Âm thanh</t>
        </is>
      </c>
      <c r="F6090" t="n">
        <v>2463.79</v>
      </c>
      <c r="G6090" t="n">
        <v>0</v>
      </c>
    </row>
    <row r="6091">
      <c r="A6091" t="n">
        <v>201802</v>
      </c>
      <c r="B6091" t="n">
        <v>9</v>
      </c>
      <c r="C6091" t="inlineStr">
        <is>
          <t>POS</t>
        </is>
      </c>
      <c r="D6091" t="inlineStr">
        <is>
          <t>Canada</t>
        </is>
      </c>
      <c r="E6091" t="inlineStr">
        <is>
          <t>Máy ảnh</t>
        </is>
      </c>
      <c r="F6091" t="n">
        <v>450.64</v>
      </c>
      <c r="G6091" t="n">
        <v>480.5</v>
      </c>
    </row>
    <row r="6092">
      <c r="A6092" t="n">
        <v>201802</v>
      </c>
      <c r="B6092" t="n">
        <v>9</v>
      </c>
      <c r="C6092" t="inlineStr">
        <is>
          <t>POS</t>
        </is>
      </c>
      <c r="D6092" t="inlineStr">
        <is>
          <t>Canada</t>
        </is>
      </c>
      <c r="E6092" t="inlineStr">
        <is>
          <t>Điện thoại</t>
        </is>
      </c>
      <c r="F6092" t="n">
        <v>2535.72</v>
      </c>
      <c r="G6092" t="n">
        <v>0</v>
      </c>
    </row>
    <row r="6093">
      <c r="A6093" t="n">
        <v>201802</v>
      </c>
      <c r="B6093" t="n">
        <v>9</v>
      </c>
      <c r="C6093" t="inlineStr">
        <is>
          <t>POS</t>
        </is>
      </c>
      <c r="D6093" t="inlineStr">
        <is>
          <t>Canada</t>
        </is>
      </c>
      <c r="E6093" t="inlineStr">
        <is>
          <t>Máy tính</t>
        </is>
      </c>
      <c r="F6093" t="n">
        <v>18507.35</v>
      </c>
      <c r="G6093" t="n">
        <v>1677</v>
      </c>
    </row>
    <row r="6094">
      <c r="A6094" t="n">
        <v>201802</v>
      </c>
      <c r="B6094" t="n">
        <v>9</v>
      </c>
      <c r="C6094" t="inlineStr">
        <is>
          <t>POS</t>
        </is>
      </c>
      <c r="D6094" t="inlineStr">
        <is>
          <t>Canada</t>
        </is>
      </c>
      <c r="E6094" t="inlineStr">
        <is>
          <t>Game &amp; Đồ chơi</t>
        </is>
      </c>
      <c r="F6094" t="n">
        <v>291.39</v>
      </c>
      <c r="G6094" t="n">
        <v>9.960000000000001</v>
      </c>
    </row>
    <row r="6095">
      <c r="A6095" t="n">
        <v>201802</v>
      </c>
      <c r="B6095" t="n">
        <v>9</v>
      </c>
      <c r="C6095" t="inlineStr">
        <is>
          <t>POS</t>
        </is>
      </c>
      <c r="D6095" t="inlineStr">
        <is>
          <t>Canada</t>
        </is>
      </c>
      <c r="E6095" t="inlineStr">
        <is>
          <t>Gia dụng</t>
        </is>
      </c>
      <c r="F6095" t="n">
        <v>5259.31</v>
      </c>
      <c r="G6095" t="n">
        <v>0</v>
      </c>
    </row>
    <row r="6096">
      <c r="A6096" t="n">
        <v>201802</v>
      </c>
      <c r="B6096" t="n">
        <v>9</v>
      </c>
      <c r="C6096" t="inlineStr">
        <is>
          <t>POS</t>
        </is>
      </c>
      <c r="D6096" t="inlineStr">
        <is>
          <t>Canada</t>
        </is>
      </c>
      <c r="E6096" t="inlineStr">
        <is>
          <t>Nhạc, phim, sách nói</t>
        </is>
      </c>
      <c r="F6096" t="n">
        <v>1319.04</v>
      </c>
      <c r="G6096" t="n">
        <v>0</v>
      </c>
    </row>
    <row r="6097">
      <c r="A6097" t="n">
        <v>201802</v>
      </c>
      <c r="B6097" t="n">
        <v>9</v>
      </c>
      <c r="C6097" t="inlineStr">
        <is>
          <t>POS</t>
        </is>
      </c>
      <c r="D6097" t="inlineStr">
        <is>
          <t>Canada</t>
        </is>
      </c>
      <c r="E6097" t="inlineStr">
        <is>
          <t>TV &amp; Video</t>
        </is>
      </c>
      <c r="F6097" t="n">
        <v>4968.2</v>
      </c>
      <c r="G6097" t="n">
        <v>0</v>
      </c>
    </row>
    <row r="6098">
      <c r="A6098" t="n">
        <v>201802</v>
      </c>
      <c r="B6098" t="n">
        <v>10</v>
      </c>
      <c r="C6098" t="inlineStr">
        <is>
          <t>POS</t>
        </is>
      </c>
      <c r="D6098" t="inlineStr">
        <is>
          <t>Canada</t>
        </is>
      </c>
      <c r="E6098" t="inlineStr">
        <is>
          <t>Máy ảnh</t>
        </is>
      </c>
      <c r="F6098" t="n">
        <v>39.98</v>
      </c>
      <c r="G6098" t="n">
        <v>0</v>
      </c>
    </row>
    <row r="6099">
      <c r="A6099" t="n">
        <v>201802</v>
      </c>
      <c r="B6099" t="n">
        <v>10</v>
      </c>
      <c r="C6099" t="inlineStr">
        <is>
          <t>POS</t>
        </is>
      </c>
      <c r="D6099" t="inlineStr">
        <is>
          <t>Canada</t>
        </is>
      </c>
      <c r="E6099" t="inlineStr">
        <is>
          <t>Điện thoại</t>
        </is>
      </c>
      <c r="F6099" t="n">
        <v>940.15</v>
      </c>
      <c r="G6099" t="n">
        <v>0</v>
      </c>
    </row>
    <row r="6100">
      <c r="A6100" t="n">
        <v>201802</v>
      </c>
      <c r="B6100" t="n">
        <v>10</v>
      </c>
      <c r="C6100" t="inlineStr">
        <is>
          <t>POS</t>
        </is>
      </c>
      <c r="D6100" t="inlineStr">
        <is>
          <t>Canada</t>
        </is>
      </c>
      <c r="E6100" t="inlineStr">
        <is>
          <t>Máy tính</t>
        </is>
      </c>
      <c r="F6100" t="n">
        <v>387</v>
      </c>
      <c r="G6100" t="n">
        <v>0</v>
      </c>
    </row>
    <row r="6101">
      <c r="A6101" t="n">
        <v>201802</v>
      </c>
      <c r="B6101" t="n">
        <v>10</v>
      </c>
      <c r="C6101" t="inlineStr">
        <is>
          <t>POS</t>
        </is>
      </c>
      <c r="D6101" t="inlineStr">
        <is>
          <t>Canada</t>
        </is>
      </c>
      <c r="E6101" t="inlineStr">
        <is>
          <t>Game &amp; Đồ chơi</t>
        </is>
      </c>
      <c r="F6101" t="n">
        <v>261.73</v>
      </c>
      <c r="G6101" t="n">
        <v>0</v>
      </c>
    </row>
    <row r="6102">
      <c r="A6102" t="n">
        <v>201802</v>
      </c>
      <c r="B6102" t="n">
        <v>10</v>
      </c>
      <c r="C6102" t="inlineStr">
        <is>
          <t>POS</t>
        </is>
      </c>
      <c r="D6102" t="inlineStr">
        <is>
          <t>Canada</t>
        </is>
      </c>
      <c r="E6102" t="inlineStr">
        <is>
          <t>Nhạc, phim, sách nói</t>
        </is>
      </c>
      <c r="F6102" t="n">
        <v>256.62</v>
      </c>
      <c r="G6102" t="n">
        <v>0</v>
      </c>
    </row>
    <row r="6103">
      <c r="A6103" t="n">
        <v>201802</v>
      </c>
      <c r="B6103" t="n">
        <v>10</v>
      </c>
      <c r="C6103" t="inlineStr">
        <is>
          <t>POS</t>
        </is>
      </c>
      <c r="D6103" t="inlineStr">
        <is>
          <t>Canada</t>
        </is>
      </c>
      <c r="E6103" t="inlineStr">
        <is>
          <t>TV &amp; Video</t>
        </is>
      </c>
      <c r="F6103" t="n">
        <v>7729.75</v>
      </c>
      <c r="G6103" t="n">
        <v>0</v>
      </c>
    </row>
    <row r="6104">
      <c r="A6104" t="n">
        <v>201802</v>
      </c>
      <c r="B6104" t="n">
        <v>12</v>
      </c>
      <c r="C6104" t="inlineStr">
        <is>
          <t>POS</t>
        </is>
      </c>
      <c r="D6104" t="inlineStr">
        <is>
          <t>Pháp</t>
        </is>
      </c>
      <c r="E6104" t="inlineStr">
        <is>
          <t>Âm thanh</t>
        </is>
      </c>
      <c r="F6104" t="n">
        <v>121.65</v>
      </c>
      <c r="G6104" t="n">
        <v>0</v>
      </c>
    </row>
    <row r="6105">
      <c r="A6105" t="n">
        <v>201802</v>
      </c>
      <c r="B6105" t="n">
        <v>12</v>
      </c>
      <c r="C6105" t="inlineStr">
        <is>
          <t>POS</t>
        </is>
      </c>
      <c r="D6105" t="inlineStr">
        <is>
          <t>Pháp</t>
        </is>
      </c>
      <c r="E6105" t="inlineStr">
        <is>
          <t>Máy ảnh</t>
        </is>
      </c>
      <c r="F6105" t="n">
        <v>676</v>
      </c>
      <c r="G6105" t="n">
        <v>0</v>
      </c>
    </row>
    <row r="6106">
      <c r="A6106" t="n">
        <v>201802</v>
      </c>
      <c r="B6106" t="n">
        <v>12</v>
      </c>
      <c r="C6106" t="inlineStr">
        <is>
          <t>POS</t>
        </is>
      </c>
      <c r="D6106" t="inlineStr">
        <is>
          <t>Pháp</t>
        </is>
      </c>
      <c r="E6106" t="inlineStr">
        <is>
          <t>Điện thoại</t>
        </is>
      </c>
      <c r="F6106" t="n">
        <v>567</v>
      </c>
      <c r="G6106" t="n">
        <v>0</v>
      </c>
    </row>
    <row r="6107">
      <c r="A6107" t="n">
        <v>201802</v>
      </c>
      <c r="B6107" t="n">
        <v>12</v>
      </c>
      <c r="C6107" t="inlineStr">
        <is>
          <t>POS</t>
        </is>
      </c>
      <c r="D6107" t="inlineStr">
        <is>
          <t>Pháp</t>
        </is>
      </c>
      <c r="E6107" t="inlineStr">
        <is>
          <t>Máy tính</t>
        </is>
      </c>
      <c r="F6107" t="n">
        <v>219.95</v>
      </c>
      <c r="G6107" t="n">
        <v>0</v>
      </c>
    </row>
    <row r="6108">
      <c r="A6108" t="n">
        <v>201802</v>
      </c>
      <c r="B6108" t="n">
        <v>12</v>
      </c>
      <c r="C6108" t="inlineStr">
        <is>
          <t>POS</t>
        </is>
      </c>
      <c r="D6108" t="inlineStr">
        <is>
          <t>Pháp</t>
        </is>
      </c>
      <c r="E6108" t="inlineStr">
        <is>
          <t>Game &amp; Đồ chơi</t>
        </is>
      </c>
      <c r="F6108" t="n">
        <v>16.99</v>
      </c>
      <c r="G6108" t="n">
        <v>0</v>
      </c>
    </row>
    <row r="6109">
      <c r="A6109" t="n">
        <v>201802</v>
      </c>
      <c r="B6109" t="n">
        <v>12</v>
      </c>
      <c r="C6109" t="inlineStr">
        <is>
          <t>POS</t>
        </is>
      </c>
      <c r="D6109" t="inlineStr">
        <is>
          <t>Pháp</t>
        </is>
      </c>
      <c r="E6109" t="inlineStr">
        <is>
          <t>Gia dụng</t>
        </is>
      </c>
      <c r="F6109" t="n">
        <v>5265</v>
      </c>
      <c r="G6109" t="n">
        <v>0</v>
      </c>
    </row>
    <row r="6110">
      <c r="A6110" t="n">
        <v>201802</v>
      </c>
      <c r="B6110" t="n">
        <v>12</v>
      </c>
      <c r="C6110" t="inlineStr">
        <is>
          <t>POS</t>
        </is>
      </c>
      <c r="D6110" t="inlineStr">
        <is>
          <t>Pháp</t>
        </is>
      </c>
      <c r="E6110" t="inlineStr">
        <is>
          <t>Nhạc, phim, sách nói</t>
        </is>
      </c>
      <c r="F6110" t="n">
        <v>876</v>
      </c>
      <c r="G6110" t="n">
        <v>0</v>
      </c>
    </row>
    <row r="6111">
      <c r="A6111" t="n">
        <v>201802</v>
      </c>
      <c r="B6111" t="n">
        <v>14</v>
      </c>
      <c r="C6111" t="inlineStr">
        <is>
          <t>POS</t>
        </is>
      </c>
      <c r="D6111" t="inlineStr">
        <is>
          <t>Pháp</t>
        </is>
      </c>
      <c r="E6111" t="inlineStr">
        <is>
          <t>Âm thanh</t>
        </is>
      </c>
      <c r="F6111" t="n">
        <v>181</v>
      </c>
      <c r="G6111" t="n">
        <v>0</v>
      </c>
    </row>
    <row r="6112">
      <c r="A6112" t="n">
        <v>201802</v>
      </c>
      <c r="B6112" t="n">
        <v>14</v>
      </c>
      <c r="C6112" t="inlineStr">
        <is>
          <t>POS</t>
        </is>
      </c>
      <c r="D6112" t="inlineStr">
        <is>
          <t>Pháp</t>
        </is>
      </c>
      <c r="E6112" t="inlineStr">
        <is>
          <t>Máy tính</t>
        </is>
      </c>
      <c r="F6112" t="n">
        <v>318</v>
      </c>
      <c r="G6112" t="n">
        <v>0</v>
      </c>
    </row>
    <row r="6113">
      <c r="A6113" t="n">
        <v>201802</v>
      </c>
      <c r="B6113" t="n">
        <v>14</v>
      </c>
      <c r="C6113" t="inlineStr">
        <is>
          <t>POS</t>
        </is>
      </c>
      <c r="D6113" t="inlineStr">
        <is>
          <t>Pháp</t>
        </is>
      </c>
      <c r="E6113" t="inlineStr">
        <is>
          <t>Gia dụng</t>
        </is>
      </c>
      <c r="F6113" t="n">
        <v>815</v>
      </c>
      <c r="G6113" t="n">
        <v>0</v>
      </c>
    </row>
    <row r="6114">
      <c r="A6114" t="n">
        <v>201802</v>
      </c>
      <c r="B6114" t="n">
        <v>15</v>
      </c>
      <c r="C6114" t="inlineStr">
        <is>
          <t>POS</t>
        </is>
      </c>
      <c r="D6114" t="inlineStr">
        <is>
          <t>Pháp</t>
        </is>
      </c>
      <c r="E6114" t="inlineStr">
        <is>
          <t>Âm thanh</t>
        </is>
      </c>
      <c r="F6114" t="n">
        <v>149.99</v>
      </c>
      <c r="G6114" t="n">
        <v>0</v>
      </c>
    </row>
    <row r="6115">
      <c r="A6115" t="n">
        <v>201802</v>
      </c>
      <c r="B6115" t="n">
        <v>15</v>
      </c>
      <c r="C6115" t="inlineStr">
        <is>
          <t>POS</t>
        </is>
      </c>
      <c r="D6115" t="inlineStr">
        <is>
          <t>Pháp</t>
        </is>
      </c>
      <c r="E6115" t="inlineStr">
        <is>
          <t>Điện thoại</t>
        </is>
      </c>
      <c r="F6115" t="n">
        <v>300</v>
      </c>
      <c r="G6115" t="n">
        <v>0</v>
      </c>
    </row>
    <row r="6116">
      <c r="A6116" t="n">
        <v>201802</v>
      </c>
      <c r="B6116" t="n">
        <v>16</v>
      </c>
      <c r="C6116" t="inlineStr">
        <is>
          <t>POS</t>
        </is>
      </c>
      <c r="D6116" t="inlineStr">
        <is>
          <t>Pháp</t>
        </is>
      </c>
      <c r="E6116" t="inlineStr">
        <is>
          <t>Âm thanh</t>
        </is>
      </c>
      <c r="F6116" t="n">
        <v>2221.95</v>
      </c>
      <c r="G6116" t="n">
        <v>0</v>
      </c>
    </row>
    <row r="6117">
      <c r="A6117" t="n">
        <v>201802</v>
      </c>
      <c r="B6117" t="n">
        <v>16</v>
      </c>
      <c r="C6117" t="inlineStr">
        <is>
          <t>POS</t>
        </is>
      </c>
      <c r="D6117" t="inlineStr">
        <is>
          <t>Pháp</t>
        </is>
      </c>
      <c r="E6117" t="inlineStr">
        <is>
          <t>Máy ảnh</t>
        </is>
      </c>
      <c r="F6117" t="n">
        <v>4415</v>
      </c>
      <c r="G6117" t="n">
        <v>999</v>
      </c>
    </row>
    <row r="6118">
      <c r="A6118" t="n">
        <v>201802</v>
      </c>
      <c r="B6118" t="n">
        <v>16</v>
      </c>
      <c r="C6118" t="inlineStr">
        <is>
          <t>POS</t>
        </is>
      </c>
      <c r="D6118" t="inlineStr">
        <is>
          <t>Pháp</t>
        </is>
      </c>
      <c r="E6118" t="inlineStr">
        <is>
          <t>Điện thoại</t>
        </is>
      </c>
      <c r="F6118" t="n">
        <v>1495</v>
      </c>
      <c r="G6118" t="n">
        <v>0</v>
      </c>
    </row>
    <row r="6119">
      <c r="A6119" t="n">
        <v>201802</v>
      </c>
      <c r="B6119" t="n">
        <v>16</v>
      </c>
      <c r="C6119" t="inlineStr">
        <is>
          <t>POS</t>
        </is>
      </c>
      <c r="D6119" t="inlineStr">
        <is>
          <t>Pháp</t>
        </is>
      </c>
      <c r="E6119" t="inlineStr">
        <is>
          <t>Game &amp; Đồ chơi</t>
        </is>
      </c>
      <c r="F6119" t="n">
        <v>62.93</v>
      </c>
      <c r="G6119" t="n">
        <v>0</v>
      </c>
    </row>
    <row r="6120">
      <c r="A6120" t="n">
        <v>201802</v>
      </c>
      <c r="B6120" t="n">
        <v>16</v>
      </c>
      <c r="C6120" t="inlineStr">
        <is>
          <t>POS</t>
        </is>
      </c>
      <c r="D6120" t="inlineStr">
        <is>
          <t>Pháp</t>
        </is>
      </c>
      <c r="E6120" t="inlineStr">
        <is>
          <t>Gia dụng</t>
        </is>
      </c>
      <c r="F6120" t="n">
        <v>12799.96</v>
      </c>
      <c r="G6120" t="n">
        <v>0</v>
      </c>
    </row>
    <row r="6121">
      <c r="A6121" t="n">
        <v>201802</v>
      </c>
      <c r="B6121" t="n">
        <v>17</v>
      </c>
      <c r="C6121" t="inlineStr">
        <is>
          <t>POS</t>
        </is>
      </c>
      <c r="D6121" t="inlineStr">
        <is>
          <t>Pháp</t>
        </is>
      </c>
      <c r="E6121" t="inlineStr">
        <is>
          <t>Âm thanh</t>
        </is>
      </c>
      <c r="F6121" t="n">
        <v>149.99</v>
      </c>
      <c r="G6121" t="n">
        <v>0</v>
      </c>
    </row>
    <row r="6122">
      <c r="A6122" t="n">
        <v>201802</v>
      </c>
      <c r="B6122" t="n">
        <v>18</v>
      </c>
      <c r="C6122" t="inlineStr">
        <is>
          <t>POS</t>
        </is>
      </c>
      <c r="D6122" t="inlineStr">
        <is>
          <t>Pháp</t>
        </is>
      </c>
      <c r="E6122" t="inlineStr">
        <is>
          <t>Âm thanh</t>
        </is>
      </c>
      <c r="F6122" t="n">
        <v>797.9400000000001</v>
      </c>
      <c r="G6122" t="n">
        <v>0</v>
      </c>
    </row>
    <row r="6123">
      <c r="A6123" t="n">
        <v>201802</v>
      </c>
      <c r="B6123" t="n">
        <v>18</v>
      </c>
      <c r="C6123" t="inlineStr">
        <is>
          <t>POS</t>
        </is>
      </c>
      <c r="D6123" t="inlineStr">
        <is>
          <t>Pháp</t>
        </is>
      </c>
      <c r="E6123" t="inlineStr">
        <is>
          <t>Điện thoại</t>
        </is>
      </c>
      <c r="F6123" t="n">
        <v>313.98</v>
      </c>
      <c r="G6123" t="n">
        <v>0</v>
      </c>
    </row>
    <row r="6124">
      <c r="A6124" t="n">
        <v>201802</v>
      </c>
      <c r="B6124" t="n">
        <v>18</v>
      </c>
      <c r="C6124" t="inlineStr">
        <is>
          <t>POS</t>
        </is>
      </c>
      <c r="D6124" t="inlineStr">
        <is>
          <t>Pháp</t>
        </is>
      </c>
      <c r="E6124" t="inlineStr">
        <is>
          <t>Nhạc, phim, sách nói</t>
        </is>
      </c>
      <c r="F6124" t="n">
        <v>115.76</v>
      </c>
      <c r="G6124" t="n">
        <v>0</v>
      </c>
    </row>
    <row r="6125">
      <c r="A6125" t="n">
        <v>201802</v>
      </c>
      <c r="B6125" t="n">
        <v>19</v>
      </c>
      <c r="C6125" t="inlineStr">
        <is>
          <t>POS</t>
        </is>
      </c>
      <c r="D6125" t="inlineStr">
        <is>
          <t>Đức</t>
        </is>
      </c>
      <c r="E6125" t="inlineStr">
        <is>
          <t>Âm thanh</t>
        </is>
      </c>
      <c r="F6125" t="n">
        <v>2795.13</v>
      </c>
      <c r="G6125" t="n">
        <v>0</v>
      </c>
    </row>
    <row r="6126">
      <c r="A6126" t="n">
        <v>201802</v>
      </c>
      <c r="B6126" t="n">
        <v>19</v>
      </c>
      <c r="C6126" t="inlineStr">
        <is>
          <t>POS</t>
        </is>
      </c>
      <c r="D6126" t="inlineStr">
        <is>
          <t>Đức</t>
        </is>
      </c>
      <c r="E6126" t="inlineStr">
        <is>
          <t>Máy ảnh</t>
        </is>
      </c>
      <c r="F6126" t="n">
        <v>7991.38</v>
      </c>
      <c r="G6126" t="n">
        <v>0</v>
      </c>
    </row>
    <row r="6127">
      <c r="A6127" t="n">
        <v>201802</v>
      </c>
      <c r="B6127" t="n">
        <v>19</v>
      </c>
      <c r="C6127" t="inlineStr">
        <is>
          <t>POS</t>
        </is>
      </c>
      <c r="D6127" t="inlineStr">
        <is>
          <t>Đức</t>
        </is>
      </c>
      <c r="E6127" t="inlineStr">
        <is>
          <t>Máy tính</t>
        </is>
      </c>
      <c r="F6127" t="n">
        <v>239</v>
      </c>
      <c r="G6127" t="n">
        <v>0</v>
      </c>
    </row>
    <row r="6128">
      <c r="A6128" t="n">
        <v>201802</v>
      </c>
      <c r="B6128" t="n">
        <v>19</v>
      </c>
      <c r="C6128" t="inlineStr">
        <is>
          <t>POS</t>
        </is>
      </c>
      <c r="D6128" t="inlineStr">
        <is>
          <t>Đức</t>
        </is>
      </c>
      <c r="E6128" t="inlineStr">
        <is>
          <t>Gia dụng</t>
        </is>
      </c>
      <c r="F6128" t="n">
        <v>799.98</v>
      </c>
      <c r="G6128" t="n">
        <v>0</v>
      </c>
    </row>
    <row r="6129">
      <c r="A6129" t="n">
        <v>201802</v>
      </c>
      <c r="B6129" t="n">
        <v>19</v>
      </c>
      <c r="C6129" t="inlineStr">
        <is>
          <t>POS</t>
        </is>
      </c>
      <c r="D6129" t="inlineStr">
        <is>
          <t>Đức</t>
        </is>
      </c>
      <c r="E6129" t="inlineStr">
        <is>
          <t>Nhạc, phim, sách nói</t>
        </is>
      </c>
      <c r="F6129" t="n">
        <v>669.66</v>
      </c>
      <c r="G6129" t="n">
        <v>0</v>
      </c>
    </row>
    <row r="6130">
      <c r="A6130" t="n">
        <v>201802</v>
      </c>
      <c r="B6130" t="n">
        <v>19</v>
      </c>
      <c r="C6130" t="inlineStr">
        <is>
          <t>POS</t>
        </is>
      </c>
      <c r="D6130" t="inlineStr">
        <is>
          <t>Đức</t>
        </is>
      </c>
      <c r="E6130" t="inlineStr">
        <is>
          <t>TV &amp; Video</t>
        </is>
      </c>
      <c r="F6130" t="n">
        <v>21294.93</v>
      </c>
      <c r="G6130" t="n">
        <v>0</v>
      </c>
    </row>
    <row r="6131">
      <c r="A6131" t="n">
        <v>201802</v>
      </c>
      <c r="B6131" t="n">
        <v>20</v>
      </c>
      <c r="C6131" t="inlineStr">
        <is>
          <t>POS</t>
        </is>
      </c>
      <c r="D6131" t="inlineStr">
        <is>
          <t>Đức</t>
        </is>
      </c>
      <c r="E6131" t="inlineStr">
        <is>
          <t>Âm thanh</t>
        </is>
      </c>
      <c r="F6131" t="n">
        <v>296</v>
      </c>
      <c r="G6131" t="n">
        <v>0</v>
      </c>
    </row>
    <row r="6132">
      <c r="A6132" t="n">
        <v>201802</v>
      </c>
      <c r="B6132" t="n">
        <v>20</v>
      </c>
      <c r="C6132" t="inlineStr">
        <is>
          <t>POS</t>
        </is>
      </c>
      <c r="D6132" t="inlineStr">
        <is>
          <t>Đức</t>
        </is>
      </c>
      <c r="E6132" t="inlineStr">
        <is>
          <t>Máy ảnh</t>
        </is>
      </c>
      <c r="F6132" t="n">
        <v>452.94</v>
      </c>
      <c r="G6132" t="n">
        <v>0</v>
      </c>
    </row>
    <row r="6133">
      <c r="A6133" t="n">
        <v>201802</v>
      </c>
      <c r="B6133" t="n">
        <v>20</v>
      </c>
      <c r="C6133" t="inlineStr">
        <is>
          <t>POS</t>
        </is>
      </c>
      <c r="D6133" t="inlineStr">
        <is>
          <t>Đức</t>
        </is>
      </c>
      <c r="E6133" t="inlineStr">
        <is>
          <t>Điện thoại</t>
        </is>
      </c>
      <c r="F6133" t="n">
        <v>19.98</v>
      </c>
      <c r="G6133" t="n">
        <v>0</v>
      </c>
    </row>
    <row r="6134">
      <c r="A6134" t="n">
        <v>201802</v>
      </c>
      <c r="B6134" t="n">
        <v>20</v>
      </c>
      <c r="C6134" t="inlineStr">
        <is>
          <t>POS</t>
        </is>
      </c>
      <c r="D6134" t="inlineStr">
        <is>
          <t>Đức</t>
        </is>
      </c>
      <c r="E6134" t="inlineStr">
        <is>
          <t>Máy tính</t>
        </is>
      </c>
      <c r="F6134" t="n">
        <v>2516.1</v>
      </c>
      <c r="G6134" t="n">
        <v>0</v>
      </c>
    </row>
    <row r="6135">
      <c r="A6135" t="n">
        <v>201802</v>
      </c>
      <c r="B6135" t="n">
        <v>20</v>
      </c>
      <c r="C6135" t="inlineStr">
        <is>
          <t>POS</t>
        </is>
      </c>
      <c r="D6135" t="inlineStr">
        <is>
          <t>Đức</t>
        </is>
      </c>
      <c r="E6135" t="inlineStr">
        <is>
          <t>Gia dụng</t>
        </is>
      </c>
      <c r="F6135" t="n">
        <v>2218.94</v>
      </c>
      <c r="G6135" t="n">
        <v>0</v>
      </c>
    </row>
    <row r="6136">
      <c r="A6136" t="n">
        <v>201802</v>
      </c>
      <c r="B6136" t="n">
        <v>20</v>
      </c>
      <c r="C6136" t="inlineStr">
        <is>
          <t>POS</t>
        </is>
      </c>
      <c r="D6136" t="inlineStr">
        <is>
          <t>Đức</t>
        </is>
      </c>
      <c r="E6136" t="inlineStr">
        <is>
          <t>Nhạc, phim, sách nói</t>
        </is>
      </c>
      <c r="F6136" t="n">
        <v>1833.62</v>
      </c>
      <c r="G6136" t="n">
        <v>68.67</v>
      </c>
    </row>
    <row r="6137">
      <c r="A6137" t="n">
        <v>201802</v>
      </c>
      <c r="B6137" t="n">
        <v>20</v>
      </c>
      <c r="C6137" t="inlineStr">
        <is>
          <t>POS</t>
        </is>
      </c>
      <c r="D6137" t="inlineStr">
        <is>
          <t>Đức</t>
        </is>
      </c>
      <c r="E6137" t="inlineStr">
        <is>
          <t>TV &amp; Video</t>
        </is>
      </c>
      <c r="F6137" t="n">
        <v>31746.71</v>
      </c>
      <c r="G6137" t="n">
        <v>0</v>
      </c>
    </row>
    <row r="6138">
      <c r="A6138" t="n">
        <v>201802</v>
      </c>
      <c r="B6138" t="n">
        <v>22</v>
      </c>
      <c r="C6138" t="inlineStr">
        <is>
          <t>POS</t>
        </is>
      </c>
      <c r="D6138" t="inlineStr">
        <is>
          <t>Đức</t>
        </is>
      </c>
      <c r="E6138" t="inlineStr">
        <is>
          <t>Âm thanh</t>
        </is>
      </c>
      <c r="F6138" t="n">
        <v>143.85</v>
      </c>
      <c r="G6138" t="n">
        <v>0</v>
      </c>
    </row>
    <row r="6139">
      <c r="A6139" t="n">
        <v>201802</v>
      </c>
      <c r="B6139" t="n">
        <v>22</v>
      </c>
      <c r="C6139" t="inlineStr">
        <is>
          <t>POS</t>
        </is>
      </c>
      <c r="D6139" t="inlineStr">
        <is>
          <t>Đức</t>
        </is>
      </c>
      <c r="E6139" t="inlineStr">
        <is>
          <t>Máy ảnh</t>
        </is>
      </c>
      <c r="F6139" t="n">
        <v>3464.97</v>
      </c>
      <c r="G6139" t="n">
        <v>536</v>
      </c>
    </row>
    <row r="6140">
      <c r="A6140" t="n">
        <v>201802</v>
      </c>
      <c r="B6140" t="n">
        <v>22</v>
      </c>
      <c r="C6140" t="inlineStr">
        <is>
          <t>POS</t>
        </is>
      </c>
      <c r="D6140" t="inlineStr">
        <is>
          <t>Đức</t>
        </is>
      </c>
      <c r="E6140" t="inlineStr">
        <is>
          <t>Điện thoại</t>
        </is>
      </c>
      <c r="F6140" t="n">
        <v>239</v>
      </c>
      <c r="G6140" t="n">
        <v>0</v>
      </c>
    </row>
    <row r="6141">
      <c r="A6141" t="n">
        <v>201802</v>
      </c>
      <c r="B6141" t="n">
        <v>22</v>
      </c>
      <c r="C6141" t="inlineStr">
        <is>
          <t>POS</t>
        </is>
      </c>
      <c r="D6141" t="inlineStr">
        <is>
          <t>Đức</t>
        </is>
      </c>
      <c r="E6141" t="inlineStr">
        <is>
          <t>Máy tính</t>
        </is>
      </c>
      <c r="F6141" t="n">
        <v>28.5</v>
      </c>
      <c r="G6141" t="n">
        <v>0</v>
      </c>
    </row>
    <row r="6142">
      <c r="A6142" t="n">
        <v>201802</v>
      </c>
      <c r="B6142" t="n">
        <v>22</v>
      </c>
      <c r="C6142" t="inlineStr">
        <is>
          <t>POS</t>
        </is>
      </c>
      <c r="D6142" t="inlineStr">
        <is>
          <t>Đức</t>
        </is>
      </c>
      <c r="E6142" t="inlineStr">
        <is>
          <t>Game &amp; Đồ chơi</t>
        </is>
      </c>
      <c r="F6142" t="n">
        <v>168</v>
      </c>
      <c r="G6142" t="n">
        <v>0</v>
      </c>
    </row>
    <row r="6143">
      <c r="A6143" t="n">
        <v>201802</v>
      </c>
      <c r="B6143" t="n">
        <v>22</v>
      </c>
      <c r="C6143" t="inlineStr">
        <is>
          <t>POS</t>
        </is>
      </c>
      <c r="D6143" t="inlineStr">
        <is>
          <t>Đức</t>
        </is>
      </c>
      <c r="E6143" t="inlineStr">
        <is>
          <t>Gia dụng</t>
        </is>
      </c>
      <c r="F6143" t="n">
        <v>119.99</v>
      </c>
      <c r="G6143" t="n">
        <v>0</v>
      </c>
    </row>
    <row r="6144">
      <c r="A6144" t="n">
        <v>201802</v>
      </c>
      <c r="B6144" t="n">
        <v>22</v>
      </c>
      <c r="C6144" t="inlineStr">
        <is>
          <t>POS</t>
        </is>
      </c>
      <c r="D6144" t="inlineStr">
        <is>
          <t>Đức</t>
        </is>
      </c>
      <c r="E6144" t="inlineStr">
        <is>
          <t>Nhạc, phim, sách nói</t>
        </is>
      </c>
      <c r="F6144" t="n">
        <v>230.43</v>
      </c>
      <c r="G6144" t="n">
        <v>0</v>
      </c>
    </row>
    <row r="6145">
      <c r="A6145" t="n">
        <v>201802</v>
      </c>
      <c r="B6145" t="n">
        <v>22</v>
      </c>
      <c r="C6145" t="inlineStr">
        <is>
          <t>POS</t>
        </is>
      </c>
      <c r="D6145" t="inlineStr">
        <is>
          <t>Đức</t>
        </is>
      </c>
      <c r="E6145" t="inlineStr">
        <is>
          <t>TV &amp; Video</t>
        </is>
      </c>
      <c r="F6145" t="n">
        <v>309</v>
      </c>
      <c r="G6145" t="n">
        <v>0</v>
      </c>
    </row>
    <row r="6146">
      <c r="A6146" t="n">
        <v>201802</v>
      </c>
      <c r="B6146" t="n">
        <v>23</v>
      </c>
      <c r="C6146" t="inlineStr">
        <is>
          <t>POS</t>
        </is>
      </c>
      <c r="D6146" t="inlineStr">
        <is>
          <t>Đức</t>
        </is>
      </c>
      <c r="E6146" t="inlineStr">
        <is>
          <t>Máy ảnh</t>
        </is>
      </c>
      <c r="F6146" t="n">
        <v>2552</v>
      </c>
      <c r="G6146" t="n">
        <v>0</v>
      </c>
    </row>
    <row r="6147">
      <c r="A6147" t="n">
        <v>201802</v>
      </c>
      <c r="B6147" t="n">
        <v>23</v>
      </c>
      <c r="C6147" t="inlineStr">
        <is>
          <t>POS</t>
        </is>
      </c>
      <c r="D6147" t="inlineStr">
        <is>
          <t>Đức</t>
        </is>
      </c>
      <c r="E6147" t="inlineStr">
        <is>
          <t>Điện thoại</t>
        </is>
      </c>
      <c r="F6147" t="n">
        <v>2045.99</v>
      </c>
      <c r="G6147" t="n">
        <v>538</v>
      </c>
    </row>
    <row r="6148">
      <c r="A6148" t="n">
        <v>201802</v>
      </c>
      <c r="B6148" t="n">
        <v>23</v>
      </c>
      <c r="C6148" t="inlineStr">
        <is>
          <t>POS</t>
        </is>
      </c>
      <c r="D6148" t="inlineStr">
        <is>
          <t>Đức</t>
        </is>
      </c>
      <c r="E6148" t="inlineStr">
        <is>
          <t>Máy tính</t>
        </is>
      </c>
      <c r="F6148" t="n">
        <v>8271</v>
      </c>
      <c r="G6148" t="n">
        <v>0</v>
      </c>
    </row>
    <row r="6149">
      <c r="A6149" t="n">
        <v>201802</v>
      </c>
      <c r="B6149" t="n">
        <v>23</v>
      </c>
      <c r="C6149" t="inlineStr">
        <is>
          <t>POS</t>
        </is>
      </c>
      <c r="D6149" t="inlineStr">
        <is>
          <t>Đức</t>
        </is>
      </c>
      <c r="E6149" t="inlineStr">
        <is>
          <t>Game &amp; Đồ chơi</t>
        </is>
      </c>
      <c r="F6149" t="n">
        <v>430</v>
      </c>
      <c r="G6149" t="n">
        <v>0</v>
      </c>
    </row>
    <row r="6150">
      <c r="A6150" t="n">
        <v>201802</v>
      </c>
      <c r="B6150" t="n">
        <v>23</v>
      </c>
      <c r="C6150" t="inlineStr">
        <is>
          <t>POS</t>
        </is>
      </c>
      <c r="D6150" t="inlineStr">
        <is>
          <t>Đức</t>
        </is>
      </c>
      <c r="E6150" t="inlineStr">
        <is>
          <t>Gia dụng</t>
        </is>
      </c>
      <c r="F6150" t="n">
        <v>10549.47</v>
      </c>
      <c r="G6150" t="n">
        <v>0</v>
      </c>
    </row>
    <row r="6151">
      <c r="A6151" t="n">
        <v>201802</v>
      </c>
      <c r="B6151" t="n">
        <v>23</v>
      </c>
      <c r="C6151" t="inlineStr">
        <is>
          <t>POS</t>
        </is>
      </c>
      <c r="D6151" t="inlineStr">
        <is>
          <t>Đức</t>
        </is>
      </c>
      <c r="E6151" t="inlineStr">
        <is>
          <t>Nhạc, phim, sách nói</t>
        </is>
      </c>
      <c r="F6151" t="n">
        <v>69.45</v>
      </c>
      <c r="G6151" t="n">
        <v>0</v>
      </c>
    </row>
    <row r="6152">
      <c r="A6152" t="n">
        <v>201802</v>
      </c>
      <c r="B6152" t="n">
        <v>23</v>
      </c>
      <c r="C6152" t="inlineStr">
        <is>
          <t>POS</t>
        </is>
      </c>
      <c r="D6152" t="inlineStr">
        <is>
          <t>Đức</t>
        </is>
      </c>
      <c r="E6152" t="inlineStr">
        <is>
          <t>TV &amp; Video</t>
        </is>
      </c>
      <c r="F6152" t="n">
        <v>2376</v>
      </c>
      <c r="G6152" t="n">
        <v>0</v>
      </c>
    </row>
    <row r="6153">
      <c r="A6153" t="n">
        <v>201802</v>
      </c>
      <c r="B6153" t="n">
        <v>24</v>
      </c>
      <c r="C6153" t="inlineStr">
        <is>
          <t>POS</t>
        </is>
      </c>
      <c r="D6153" t="inlineStr">
        <is>
          <t>Đức</t>
        </is>
      </c>
      <c r="E6153" t="inlineStr">
        <is>
          <t>Âm thanh</t>
        </is>
      </c>
      <c r="F6153" t="n">
        <v>2045.25</v>
      </c>
      <c r="G6153" t="n">
        <v>0</v>
      </c>
    </row>
    <row r="6154">
      <c r="A6154" t="n">
        <v>201802</v>
      </c>
      <c r="B6154" t="n">
        <v>24</v>
      </c>
      <c r="C6154" t="inlineStr">
        <is>
          <t>POS</t>
        </is>
      </c>
      <c r="D6154" t="inlineStr">
        <is>
          <t>Đức</t>
        </is>
      </c>
      <c r="E6154" t="inlineStr">
        <is>
          <t>Máy ảnh</t>
        </is>
      </c>
      <c r="F6154" t="n">
        <v>2518.6</v>
      </c>
      <c r="G6154" t="n">
        <v>0</v>
      </c>
    </row>
    <row r="6155">
      <c r="A6155" t="n">
        <v>201802</v>
      </c>
      <c r="B6155" t="n">
        <v>24</v>
      </c>
      <c r="C6155" t="inlineStr">
        <is>
          <t>POS</t>
        </is>
      </c>
      <c r="D6155" t="inlineStr">
        <is>
          <t>Đức</t>
        </is>
      </c>
      <c r="E6155" t="inlineStr">
        <is>
          <t>Điện thoại</t>
        </is>
      </c>
      <c r="F6155" t="n">
        <v>1504</v>
      </c>
      <c r="G6155" t="n">
        <v>0</v>
      </c>
    </row>
    <row r="6156">
      <c r="A6156" t="n">
        <v>201802</v>
      </c>
      <c r="B6156" t="n">
        <v>24</v>
      </c>
      <c r="C6156" t="inlineStr">
        <is>
          <t>POS</t>
        </is>
      </c>
      <c r="D6156" t="inlineStr">
        <is>
          <t>Đức</t>
        </is>
      </c>
      <c r="E6156" t="inlineStr">
        <is>
          <t>Máy tính</t>
        </is>
      </c>
      <c r="F6156" t="n">
        <v>5907.4</v>
      </c>
      <c r="G6156" t="n">
        <v>0</v>
      </c>
    </row>
    <row r="6157">
      <c r="A6157" t="n">
        <v>201802</v>
      </c>
      <c r="B6157" t="n">
        <v>24</v>
      </c>
      <c r="C6157" t="inlineStr">
        <is>
          <t>POS</t>
        </is>
      </c>
      <c r="D6157" t="inlineStr">
        <is>
          <t>Đức</t>
        </is>
      </c>
      <c r="E6157" t="inlineStr">
        <is>
          <t>Game &amp; Đồ chơi</t>
        </is>
      </c>
      <c r="F6157" t="n">
        <v>70.13</v>
      </c>
      <c r="G6157" t="n">
        <v>0</v>
      </c>
    </row>
    <row r="6158">
      <c r="A6158" t="n">
        <v>201802</v>
      </c>
      <c r="B6158" t="n">
        <v>24</v>
      </c>
      <c r="C6158" t="inlineStr">
        <is>
          <t>POS</t>
        </is>
      </c>
      <c r="D6158" t="inlineStr">
        <is>
          <t>Đức</t>
        </is>
      </c>
      <c r="E6158" t="inlineStr">
        <is>
          <t>Gia dụng</t>
        </is>
      </c>
      <c r="F6158" t="n">
        <v>7897.5</v>
      </c>
      <c r="G6158" t="n">
        <v>0</v>
      </c>
    </row>
    <row r="6159">
      <c r="A6159" t="n">
        <v>201802</v>
      </c>
      <c r="B6159" t="n">
        <v>24</v>
      </c>
      <c r="C6159" t="inlineStr">
        <is>
          <t>POS</t>
        </is>
      </c>
      <c r="D6159" t="inlineStr">
        <is>
          <t>Đức</t>
        </is>
      </c>
      <c r="E6159" t="inlineStr">
        <is>
          <t>Nhạc, phim, sách nói</t>
        </is>
      </c>
      <c r="F6159" t="n">
        <v>474.95</v>
      </c>
      <c r="G6159" t="n">
        <v>0</v>
      </c>
    </row>
    <row r="6160">
      <c r="A6160" t="n">
        <v>201802</v>
      </c>
      <c r="B6160" t="n">
        <v>24</v>
      </c>
      <c r="C6160" t="inlineStr">
        <is>
          <t>POS</t>
        </is>
      </c>
      <c r="D6160" t="inlineStr">
        <is>
          <t>Đức</t>
        </is>
      </c>
      <c r="E6160" t="inlineStr">
        <is>
          <t>TV &amp; Video</t>
        </is>
      </c>
      <c r="F6160" t="n">
        <v>1000</v>
      </c>
      <c r="G6160" t="n">
        <v>0</v>
      </c>
    </row>
    <row r="6161">
      <c r="A6161" t="n">
        <v>201802</v>
      </c>
      <c r="B6161" t="n">
        <v>27</v>
      </c>
      <c r="C6161" t="inlineStr">
        <is>
          <t>POS</t>
        </is>
      </c>
      <c r="D6161" t="inlineStr">
        <is>
          <t>Đức</t>
        </is>
      </c>
      <c r="E6161" t="inlineStr">
        <is>
          <t>Âm thanh</t>
        </is>
      </c>
      <c r="F6161" t="n">
        <v>179.97</v>
      </c>
      <c r="G6161" t="n">
        <v>0</v>
      </c>
    </row>
    <row r="6162">
      <c r="A6162" t="n">
        <v>201802</v>
      </c>
      <c r="B6162" t="n">
        <v>27</v>
      </c>
      <c r="C6162" t="inlineStr">
        <is>
          <t>POS</t>
        </is>
      </c>
      <c r="D6162" t="inlineStr">
        <is>
          <t>Đức</t>
        </is>
      </c>
      <c r="E6162" t="inlineStr">
        <is>
          <t>Máy ảnh</t>
        </is>
      </c>
      <c r="F6162" t="n">
        <v>680</v>
      </c>
      <c r="G6162" t="n">
        <v>0</v>
      </c>
    </row>
    <row r="6163">
      <c r="A6163" t="n">
        <v>201802</v>
      </c>
      <c r="B6163" t="n">
        <v>27</v>
      </c>
      <c r="C6163" t="inlineStr">
        <is>
          <t>POS</t>
        </is>
      </c>
      <c r="D6163" t="inlineStr">
        <is>
          <t>Đức</t>
        </is>
      </c>
      <c r="E6163" t="inlineStr">
        <is>
          <t>Điện thoại</t>
        </is>
      </c>
      <c r="F6163" t="n">
        <v>65.98</v>
      </c>
      <c r="G6163" t="n">
        <v>0</v>
      </c>
    </row>
    <row r="6164">
      <c r="A6164" t="n">
        <v>201802</v>
      </c>
      <c r="B6164" t="n">
        <v>27</v>
      </c>
      <c r="C6164" t="inlineStr">
        <is>
          <t>POS</t>
        </is>
      </c>
      <c r="D6164" t="inlineStr">
        <is>
          <t>Đức</t>
        </is>
      </c>
      <c r="E6164" t="inlineStr">
        <is>
          <t>Máy tính</t>
        </is>
      </c>
      <c r="F6164" t="n">
        <v>269.9</v>
      </c>
      <c r="G6164" t="n">
        <v>0</v>
      </c>
    </row>
    <row r="6165">
      <c r="A6165" t="n">
        <v>201802</v>
      </c>
      <c r="B6165" t="n">
        <v>27</v>
      </c>
      <c r="C6165" t="inlineStr">
        <is>
          <t>POS</t>
        </is>
      </c>
      <c r="D6165" t="inlineStr">
        <is>
          <t>Đức</t>
        </is>
      </c>
      <c r="E6165" t="inlineStr">
        <is>
          <t>Gia dụng</t>
        </is>
      </c>
      <c r="F6165" t="n">
        <v>399.96</v>
      </c>
      <c r="G6165" t="n">
        <v>0</v>
      </c>
    </row>
    <row r="6166">
      <c r="A6166" t="n">
        <v>201802</v>
      </c>
      <c r="B6166" t="n">
        <v>27</v>
      </c>
      <c r="C6166" t="inlineStr">
        <is>
          <t>POS</t>
        </is>
      </c>
      <c r="D6166" t="inlineStr">
        <is>
          <t>Đức</t>
        </is>
      </c>
      <c r="E6166" t="inlineStr">
        <is>
          <t>Nhạc, phim, sách nói</t>
        </is>
      </c>
      <c r="F6166" t="n">
        <v>2029.93</v>
      </c>
      <c r="G6166" t="n">
        <v>0</v>
      </c>
    </row>
    <row r="6167">
      <c r="A6167" t="n">
        <v>201802</v>
      </c>
      <c r="B6167" t="n">
        <v>29</v>
      </c>
      <c r="C6167" t="inlineStr">
        <is>
          <t>POS</t>
        </is>
      </c>
      <c r="D6167" t="inlineStr">
        <is>
          <t>Ý</t>
        </is>
      </c>
      <c r="E6167" t="inlineStr">
        <is>
          <t>Âm thanh</t>
        </is>
      </c>
      <c r="F6167" t="n">
        <v>636.08</v>
      </c>
      <c r="G6167" t="n">
        <v>0</v>
      </c>
    </row>
    <row r="6168">
      <c r="A6168" t="n">
        <v>201802</v>
      </c>
      <c r="B6168" t="n">
        <v>29</v>
      </c>
      <c r="C6168" t="inlineStr">
        <is>
          <t>POS</t>
        </is>
      </c>
      <c r="D6168" t="inlineStr">
        <is>
          <t>Ý</t>
        </is>
      </c>
      <c r="E6168" t="inlineStr">
        <is>
          <t>Điện thoại</t>
        </is>
      </c>
      <c r="F6168" t="n">
        <v>6991.99</v>
      </c>
      <c r="G6168" t="n">
        <v>796</v>
      </c>
    </row>
    <row r="6169">
      <c r="A6169" t="n">
        <v>201802</v>
      </c>
      <c r="B6169" t="n">
        <v>29</v>
      </c>
      <c r="C6169" t="inlineStr">
        <is>
          <t>POS</t>
        </is>
      </c>
      <c r="D6169" t="inlineStr">
        <is>
          <t>Ý</t>
        </is>
      </c>
      <c r="E6169" t="inlineStr">
        <is>
          <t>Máy tính</t>
        </is>
      </c>
      <c r="F6169" t="n">
        <v>23374.45</v>
      </c>
      <c r="G6169" t="n">
        <v>0</v>
      </c>
    </row>
    <row r="6170">
      <c r="A6170" t="n">
        <v>201802</v>
      </c>
      <c r="B6170" t="n">
        <v>29</v>
      </c>
      <c r="C6170" t="inlineStr">
        <is>
          <t>POS</t>
        </is>
      </c>
      <c r="D6170" t="inlineStr">
        <is>
          <t>Ý</t>
        </is>
      </c>
      <c r="E6170" t="inlineStr">
        <is>
          <t>Game &amp; Đồ chơi</t>
        </is>
      </c>
      <c r="F6170" t="n">
        <v>240.24</v>
      </c>
      <c r="G6170" t="n">
        <v>0</v>
      </c>
    </row>
    <row r="6171">
      <c r="A6171" t="n">
        <v>201802</v>
      </c>
      <c r="B6171" t="n">
        <v>29</v>
      </c>
      <c r="C6171" t="inlineStr">
        <is>
          <t>POS</t>
        </is>
      </c>
      <c r="D6171" t="inlineStr">
        <is>
          <t>Ý</t>
        </is>
      </c>
      <c r="E6171" t="inlineStr">
        <is>
          <t>Gia dụng</t>
        </is>
      </c>
      <c r="F6171" t="n">
        <v>12043.38</v>
      </c>
      <c r="G6171" t="n">
        <v>0</v>
      </c>
    </row>
    <row r="6172">
      <c r="A6172" t="n">
        <v>201802</v>
      </c>
      <c r="B6172" t="n">
        <v>29</v>
      </c>
      <c r="C6172" t="inlineStr">
        <is>
          <t>POS</t>
        </is>
      </c>
      <c r="D6172" t="inlineStr">
        <is>
          <t>Ý</t>
        </is>
      </c>
      <c r="E6172" t="inlineStr">
        <is>
          <t>Nhạc, phim, sách nói</t>
        </is>
      </c>
      <c r="F6172" t="n">
        <v>4414.08</v>
      </c>
      <c r="G6172" t="n">
        <v>0</v>
      </c>
    </row>
    <row r="6173">
      <c r="A6173" t="n">
        <v>201802</v>
      </c>
      <c r="B6173" t="n">
        <v>29</v>
      </c>
      <c r="C6173" t="inlineStr">
        <is>
          <t>POS</t>
        </is>
      </c>
      <c r="D6173" t="inlineStr">
        <is>
          <t>Ý</t>
        </is>
      </c>
      <c r="E6173" t="inlineStr">
        <is>
          <t>TV &amp; Video</t>
        </is>
      </c>
      <c r="F6173" t="n">
        <v>119.99</v>
      </c>
      <c r="G6173" t="n">
        <v>0</v>
      </c>
    </row>
    <row r="6174">
      <c r="A6174" t="n">
        <v>201802</v>
      </c>
      <c r="B6174" t="n">
        <v>30</v>
      </c>
      <c r="C6174" t="inlineStr">
        <is>
          <t>POS</t>
        </is>
      </c>
      <c r="D6174" t="inlineStr">
        <is>
          <t>Ý</t>
        </is>
      </c>
      <c r="E6174" t="inlineStr">
        <is>
          <t>Âm thanh</t>
        </is>
      </c>
      <c r="F6174" t="n">
        <v>1125.34</v>
      </c>
      <c r="G6174" t="n">
        <v>0</v>
      </c>
    </row>
    <row r="6175">
      <c r="A6175" t="n">
        <v>201802</v>
      </c>
      <c r="B6175" t="n">
        <v>30</v>
      </c>
      <c r="C6175" t="inlineStr">
        <is>
          <t>POS</t>
        </is>
      </c>
      <c r="D6175" t="inlineStr">
        <is>
          <t>Ý</t>
        </is>
      </c>
      <c r="E6175" t="inlineStr">
        <is>
          <t>Máy ảnh</t>
        </is>
      </c>
      <c r="F6175" t="n">
        <v>84</v>
      </c>
      <c r="G6175" t="n">
        <v>0</v>
      </c>
    </row>
    <row r="6176">
      <c r="A6176" t="n">
        <v>201802</v>
      </c>
      <c r="B6176" t="n">
        <v>30</v>
      </c>
      <c r="C6176" t="inlineStr">
        <is>
          <t>POS</t>
        </is>
      </c>
      <c r="D6176" t="inlineStr">
        <is>
          <t>Ý</t>
        </is>
      </c>
      <c r="E6176" t="inlineStr">
        <is>
          <t>Điện thoại</t>
        </is>
      </c>
      <c r="F6176" t="n">
        <v>7195</v>
      </c>
      <c r="G6176" t="n">
        <v>0</v>
      </c>
    </row>
    <row r="6177">
      <c r="A6177" t="n">
        <v>201802</v>
      </c>
      <c r="B6177" t="n">
        <v>30</v>
      </c>
      <c r="C6177" t="inlineStr">
        <is>
          <t>POS</t>
        </is>
      </c>
      <c r="D6177" t="inlineStr">
        <is>
          <t>Ý</t>
        </is>
      </c>
      <c r="E6177" t="inlineStr">
        <is>
          <t>Máy tính</t>
        </is>
      </c>
      <c r="F6177" t="n">
        <v>6262.6</v>
      </c>
      <c r="G6177" t="n">
        <v>0</v>
      </c>
    </row>
    <row r="6178">
      <c r="A6178" t="n">
        <v>201802</v>
      </c>
      <c r="B6178" t="n">
        <v>30</v>
      </c>
      <c r="C6178" t="inlineStr">
        <is>
          <t>POS</t>
        </is>
      </c>
      <c r="D6178" t="inlineStr">
        <is>
          <t>Ý</t>
        </is>
      </c>
      <c r="E6178" t="inlineStr">
        <is>
          <t>Game &amp; Đồ chơi</t>
        </is>
      </c>
      <c r="F6178" t="n">
        <v>33.98</v>
      </c>
      <c r="G6178" t="n">
        <v>0</v>
      </c>
    </row>
    <row r="6179">
      <c r="A6179" t="n">
        <v>201802</v>
      </c>
      <c r="B6179" t="n">
        <v>30</v>
      </c>
      <c r="C6179" t="inlineStr">
        <is>
          <t>POS</t>
        </is>
      </c>
      <c r="D6179" t="inlineStr">
        <is>
          <t>Ý</t>
        </is>
      </c>
      <c r="E6179" t="inlineStr">
        <is>
          <t>Gia dụng</t>
        </is>
      </c>
      <c r="F6179" t="n">
        <v>10093.5</v>
      </c>
      <c r="G6179" t="n">
        <v>0</v>
      </c>
    </row>
    <row r="6180">
      <c r="A6180" t="n">
        <v>201802</v>
      </c>
      <c r="B6180" t="n">
        <v>30</v>
      </c>
      <c r="C6180" t="inlineStr">
        <is>
          <t>POS</t>
        </is>
      </c>
      <c r="D6180" t="inlineStr">
        <is>
          <t>Ý</t>
        </is>
      </c>
      <c r="E6180" t="inlineStr">
        <is>
          <t>Nhạc, phim, sách nói</t>
        </is>
      </c>
      <c r="F6180" t="n">
        <v>27.78</v>
      </c>
      <c r="G6180" t="n">
        <v>0</v>
      </c>
    </row>
    <row r="6181">
      <c r="A6181" t="n">
        <v>201802</v>
      </c>
      <c r="B6181" t="n">
        <v>31</v>
      </c>
      <c r="C6181" t="inlineStr">
        <is>
          <t>POS</t>
        </is>
      </c>
      <c r="D6181" t="inlineStr">
        <is>
          <t>Hà Lan</t>
        </is>
      </c>
      <c r="E6181" t="inlineStr">
        <is>
          <t>Âm thanh</t>
        </is>
      </c>
      <c r="F6181" t="n">
        <v>51.38</v>
      </c>
      <c r="G6181" t="n">
        <v>0</v>
      </c>
    </row>
    <row r="6182">
      <c r="A6182" t="n">
        <v>201802</v>
      </c>
      <c r="B6182" t="n">
        <v>31</v>
      </c>
      <c r="C6182" t="inlineStr">
        <is>
          <t>POS</t>
        </is>
      </c>
      <c r="D6182" t="inlineStr">
        <is>
          <t>Hà Lan</t>
        </is>
      </c>
      <c r="E6182" t="inlineStr">
        <is>
          <t>Máy ảnh</t>
        </is>
      </c>
      <c r="F6182" t="n">
        <v>349.5</v>
      </c>
      <c r="G6182" t="n">
        <v>0</v>
      </c>
    </row>
    <row r="6183">
      <c r="A6183" t="n">
        <v>201802</v>
      </c>
      <c r="B6183" t="n">
        <v>31</v>
      </c>
      <c r="C6183" t="inlineStr">
        <is>
          <t>POS</t>
        </is>
      </c>
      <c r="D6183" t="inlineStr">
        <is>
          <t>Hà Lan</t>
        </is>
      </c>
      <c r="E6183" t="inlineStr">
        <is>
          <t>Điện thoại</t>
        </is>
      </c>
      <c r="F6183" t="n">
        <v>3481.98</v>
      </c>
      <c r="G6183" t="n">
        <v>0</v>
      </c>
    </row>
    <row r="6184">
      <c r="A6184" t="n">
        <v>201802</v>
      </c>
      <c r="B6184" t="n">
        <v>31</v>
      </c>
      <c r="C6184" t="inlineStr">
        <is>
          <t>POS</t>
        </is>
      </c>
      <c r="D6184" t="inlineStr">
        <is>
          <t>Hà Lan</t>
        </is>
      </c>
      <c r="E6184" t="inlineStr">
        <is>
          <t>Máy tính</t>
        </is>
      </c>
      <c r="F6184" t="n">
        <v>869</v>
      </c>
      <c r="G6184" t="n">
        <v>0</v>
      </c>
    </row>
    <row r="6185">
      <c r="A6185" t="n">
        <v>201802</v>
      </c>
      <c r="B6185" t="n">
        <v>31</v>
      </c>
      <c r="C6185" t="inlineStr">
        <is>
          <t>POS</t>
        </is>
      </c>
      <c r="D6185" t="inlineStr">
        <is>
          <t>Hà Lan</t>
        </is>
      </c>
      <c r="E6185" t="inlineStr">
        <is>
          <t>Game &amp; Đồ chơi</t>
        </is>
      </c>
      <c r="F6185" t="n">
        <v>140.26</v>
      </c>
      <c r="G6185" t="n">
        <v>0</v>
      </c>
    </row>
    <row r="6186">
      <c r="A6186" t="n">
        <v>201802</v>
      </c>
      <c r="B6186" t="n">
        <v>31</v>
      </c>
      <c r="C6186" t="inlineStr">
        <is>
          <t>POS</t>
        </is>
      </c>
      <c r="D6186" t="inlineStr">
        <is>
          <t>Hà Lan</t>
        </is>
      </c>
      <c r="E6186" t="inlineStr">
        <is>
          <t>Gia dụng</t>
        </is>
      </c>
      <c r="F6186" t="n">
        <v>199.98</v>
      </c>
      <c r="G6186" t="n">
        <v>0</v>
      </c>
    </row>
    <row r="6187">
      <c r="A6187" t="n">
        <v>201802</v>
      </c>
      <c r="B6187" t="n">
        <v>31</v>
      </c>
      <c r="C6187" t="inlineStr">
        <is>
          <t>POS</t>
        </is>
      </c>
      <c r="D6187" t="inlineStr">
        <is>
          <t>Hà Lan</t>
        </is>
      </c>
      <c r="E6187" t="inlineStr">
        <is>
          <t>Nhạc, phim, sách nói</t>
        </is>
      </c>
      <c r="F6187" t="n">
        <v>780.87</v>
      </c>
      <c r="G6187" t="n">
        <v>0</v>
      </c>
    </row>
    <row r="6188">
      <c r="A6188" t="n">
        <v>201802</v>
      </c>
      <c r="B6188" t="n">
        <v>32</v>
      </c>
      <c r="C6188" t="inlineStr">
        <is>
          <t>POS</t>
        </is>
      </c>
      <c r="D6188" t="inlineStr">
        <is>
          <t>Hà Lan</t>
        </is>
      </c>
      <c r="E6188" t="inlineStr">
        <is>
          <t>Máy ảnh</t>
        </is>
      </c>
      <c r="F6188" t="n">
        <v>319</v>
      </c>
      <c r="G6188" t="n">
        <v>0</v>
      </c>
    </row>
    <row r="6189">
      <c r="A6189" t="n">
        <v>201802</v>
      </c>
      <c r="B6189" t="n">
        <v>32</v>
      </c>
      <c r="C6189" t="inlineStr">
        <is>
          <t>POS</t>
        </is>
      </c>
      <c r="D6189" t="inlineStr">
        <is>
          <t>Hà Lan</t>
        </is>
      </c>
      <c r="E6189" t="inlineStr">
        <is>
          <t>Điện thoại</t>
        </is>
      </c>
      <c r="F6189" t="n">
        <v>3405</v>
      </c>
      <c r="G6189" t="n">
        <v>0</v>
      </c>
    </row>
    <row r="6190">
      <c r="A6190" t="n">
        <v>201802</v>
      </c>
      <c r="B6190" t="n">
        <v>32</v>
      </c>
      <c r="C6190" t="inlineStr">
        <is>
          <t>POS</t>
        </is>
      </c>
      <c r="D6190" t="inlineStr">
        <is>
          <t>Hà Lan</t>
        </is>
      </c>
      <c r="E6190" t="inlineStr">
        <is>
          <t>Nhạc, phim, sách nói</t>
        </is>
      </c>
      <c r="F6190" t="n">
        <v>769.9299999999999</v>
      </c>
      <c r="G6190" t="n">
        <v>0</v>
      </c>
    </row>
    <row r="6191">
      <c r="A6191" t="n">
        <v>201802</v>
      </c>
      <c r="B6191" t="n">
        <v>33</v>
      </c>
      <c r="C6191" t="inlineStr">
        <is>
          <t>POS</t>
        </is>
      </c>
      <c r="D6191" t="inlineStr">
        <is>
          <t>Hà Lan</t>
        </is>
      </c>
      <c r="E6191" t="inlineStr">
        <is>
          <t>Máy tính</t>
        </is>
      </c>
      <c r="F6191" t="n">
        <v>6659</v>
      </c>
      <c r="G6191" t="n">
        <v>0</v>
      </c>
    </row>
    <row r="6192">
      <c r="A6192" t="n">
        <v>201802</v>
      </c>
      <c r="B6192" t="n">
        <v>33</v>
      </c>
      <c r="C6192" t="inlineStr">
        <is>
          <t>POS</t>
        </is>
      </c>
      <c r="D6192" t="inlineStr">
        <is>
          <t>Hà Lan</t>
        </is>
      </c>
      <c r="E6192" t="inlineStr">
        <is>
          <t>Gia dụng</t>
        </is>
      </c>
      <c r="F6192" t="n">
        <v>4028.97</v>
      </c>
      <c r="G6192" t="n">
        <v>0</v>
      </c>
    </row>
    <row r="6193">
      <c r="A6193" t="n">
        <v>201802</v>
      </c>
      <c r="B6193" t="n">
        <v>33</v>
      </c>
      <c r="C6193" t="inlineStr">
        <is>
          <t>POS</t>
        </is>
      </c>
      <c r="D6193" t="inlineStr">
        <is>
          <t>Hà Lan</t>
        </is>
      </c>
      <c r="E6193" t="inlineStr">
        <is>
          <t>Nhạc, phim, sách nói</t>
        </is>
      </c>
      <c r="F6193" t="n">
        <v>2119.88</v>
      </c>
      <c r="G6193" t="n">
        <v>0</v>
      </c>
    </row>
    <row r="6194">
      <c r="A6194" t="n">
        <v>201802</v>
      </c>
      <c r="B6194" t="n">
        <v>33</v>
      </c>
      <c r="C6194" t="inlineStr">
        <is>
          <t>POS</t>
        </is>
      </c>
      <c r="D6194" t="inlineStr">
        <is>
          <t>Hà Lan</t>
        </is>
      </c>
      <c r="E6194" t="inlineStr">
        <is>
          <t>TV &amp; Video</t>
        </is>
      </c>
      <c r="F6194" t="n">
        <v>0</v>
      </c>
      <c r="G6194" t="n">
        <v>239.98</v>
      </c>
    </row>
    <row r="6195">
      <c r="A6195" t="n">
        <v>201802</v>
      </c>
      <c r="B6195" t="n">
        <v>34</v>
      </c>
      <c r="C6195" t="inlineStr">
        <is>
          <t>POS</t>
        </is>
      </c>
      <c r="D6195" t="inlineStr">
        <is>
          <t>Hà Lan</t>
        </is>
      </c>
      <c r="E6195" t="inlineStr">
        <is>
          <t>Âm thanh</t>
        </is>
      </c>
      <c r="F6195" t="n">
        <v>1031.95</v>
      </c>
      <c r="G6195" t="n">
        <v>0</v>
      </c>
    </row>
    <row r="6196">
      <c r="A6196" t="n">
        <v>201802</v>
      </c>
      <c r="B6196" t="n">
        <v>34</v>
      </c>
      <c r="C6196" t="inlineStr">
        <is>
          <t>POS</t>
        </is>
      </c>
      <c r="D6196" t="inlineStr">
        <is>
          <t>Hà Lan</t>
        </is>
      </c>
      <c r="E6196" t="inlineStr">
        <is>
          <t>Điện thoại</t>
        </is>
      </c>
      <c r="F6196" t="n">
        <v>626.98</v>
      </c>
      <c r="G6196" t="n">
        <v>0</v>
      </c>
    </row>
    <row r="6197">
      <c r="A6197" t="n">
        <v>201802</v>
      </c>
      <c r="B6197" t="n">
        <v>34</v>
      </c>
      <c r="C6197" t="inlineStr">
        <is>
          <t>POS</t>
        </is>
      </c>
      <c r="D6197" t="inlineStr">
        <is>
          <t>Hà Lan</t>
        </is>
      </c>
      <c r="E6197" t="inlineStr">
        <is>
          <t>Máy tính</t>
        </is>
      </c>
      <c r="F6197" t="n">
        <v>999</v>
      </c>
      <c r="G6197" t="n">
        <v>0</v>
      </c>
    </row>
    <row r="6198">
      <c r="A6198" t="n">
        <v>201802</v>
      </c>
      <c r="B6198" t="n">
        <v>34</v>
      </c>
      <c r="C6198" t="inlineStr">
        <is>
          <t>POS</t>
        </is>
      </c>
      <c r="D6198" t="inlineStr">
        <is>
          <t>Hà Lan</t>
        </is>
      </c>
      <c r="E6198" t="inlineStr">
        <is>
          <t>Game &amp; Đồ chơi</t>
        </is>
      </c>
      <c r="F6198" t="n">
        <v>73.39</v>
      </c>
      <c r="G6198" t="n">
        <v>0</v>
      </c>
    </row>
    <row r="6199">
      <c r="A6199" t="n">
        <v>201802</v>
      </c>
      <c r="B6199" t="n">
        <v>34</v>
      </c>
      <c r="C6199" t="inlineStr">
        <is>
          <t>POS</t>
        </is>
      </c>
      <c r="D6199" t="inlineStr">
        <is>
          <t>Hà Lan</t>
        </is>
      </c>
      <c r="E6199" t="inlineStr">
        <is>
          <t>Gia dụng</t>
        </is>
      </c>
      <c r="F6199" t="n">
        <v>28799.91</v>
      </c>
      <c r="G6199" t="n">
        <v>0</v>
      </c>
    </row>
    <row r="6200">
      <c r="A6200" t="n">
        <v>201802</v>
      </c>
      <c r="B6200" t="n">
        <v>34</v>
      </c>
      <c r="C6200" t="inlineStr">
        <is>
          <t>POS</t>
        </is>
      </c>
      <c r="D6200" t="inlineStr">
        <is>
          <t>Hà Lan</t>
        </is>
      </c>
      <c r="E6200" t="inlineStr">
        <is>
          <t>TV &amp; Video</t>
        </is>
      </c>
      <c r="F6200" t="n">
        <v>8188</v>
      </c>
      <c r="G6200" t="n">
        <v>0</v>
      </c>
    </row>
    <row r="6201">
      <c r="A6201" t="n">
        <v>201802</v>
      </c>
      <c r="B6201" t="n">
        <v>36</v>
      </c>
      <c r="C6201" t="inlineStr">
        <is>
          <t>POS</t>
        </is>
      </c>
      <c r="D6201" t="inlineStr">
        <is>
          <t>Anh</t>
        </is>
      </c>
      <c r="E6201" t="inlineStr">
        <is>
          <t>Âm thanh</t>
        </is>
      </c>
      <c r="F6201" t="n">
        <v>340.45</v>
      </c>
      <c r="G6201" t="n">
        <v>0</v>
      </c>
    </row>
    <row r="6202">
      <c r="A6202" t="n">
        <v>201802</v>
      </c>
      <c r="B6202" t="n">
        <v>36</v>
      </c>
      <c r="C6202" t="inlineStr">
        <is>
          <t>POS</t>
        </is>
      </c>
      <c r="D6202" t="inlineStr">
        <is>
          <t>Anh</t>
        </is>
      </c>
      <c r="E6202" t="inlineStr">
        <is>
          <t>Máy ảnh</t>
        </is>
      </c>
      <c r="F6202" t="n">
        <v>4119</v>
      </c>
      <c r="G6202" t="n">
        <v>0</v>
      </c>
    </row>
    <row r="6203">
      <c r="A6203" t="n">
        <v>201802</v>
      </c>
      <c r="B6203" t="n">
        <v>36</v>
      </c>
      <c r="C6203" t="inlineStr">
        <is>
          <t>POS</t>
        </is>
      </c>
      <c r="D6203" t="inlineStr">
        <is>
          <t>Anh</t>
        </is>
      </c>
      <c r="E6203" t="inlineStr">
        <is>
          <t>Máy tính</t>
        </is>
      </c>
      <c r="F6203" t="n">
        <v>1419</v>
      </c>
      <c r="G6203" t="n">
        <v>0</v>
      </c>
    </row>
    <row r="6204">
      <c r="A6204" t="n">
        <v>201802</v>
      </c>
      <c r="B6204" t="n">
        <v>36</v>
      </c>
      <c r="C6204" t="inlineStr">
        <is>
          <t>POS</t>
        </is>
      </c>
      <c r="D6204" t="inlineStr">
        <is>
          <t>Anh</t>
        </is>
      </c>
      <c r="E6204" t="inlineStr">
        <is>
          <t>Gia dụng</t>
        </is>
      </c>
      <c r="F6204" t="n">
        <v>559.96</v>
      </c>
      <c r="G6204" t="n">
        <v>0</v>
      </c>
    </row>
    <row r="6205">
      <c r="A6205" t="n">
        <v>201802</v>
      </c>
      <c r="B6205" t="n">
        <v>36</v>
      </c>
      <c r="C6205" t="inlineStr">
        <is>
          <t>POS</t>
        </is>
      </c>
      <c r="D6205" t="inlineStr">
        <is>
          <t>Anh</t>
        </is>
      </c>
      <c r="E6205" t="inlineStr">
        <is>
          <t>Nhạc, phim, sách nói</t>
        </is>
      </c>
      <c r="F6205" t="n">
        <v>1719.93</v>
      </c>
      <c r="G6205" t="n">
        <v>0</v>
      </c>
    </row>
    <row r="6206">
      <c r="A6206" t="n">
        <v>201802</v>
      </c>
      <c r="B6206" t="n">
        <v>37</v>
      </c>
      <c r="C6206" t="inlineStr">
        <is>
          <t>POS</t>
        </is>
      </c>
      <c r="D6206" t="inlineStr">
        <is>
          <t>Anh</t>
        </is>
      </c>
      <c r="E6206" t="inlineStr">
        <is>
          <t>Âm thanh</t>
        </is>
      </c>
      <c r="F6206" t="n">
        <v>179.83</v>
      </c>
      <c r="G6206" t="n">
        <v>0</v>
      </c>
    </row>
    <row r="6207">
      <c r="A6207" t="n">
        <v>201802</v>
      </c>
      <c r="B6207" t="n">
        <v>37</v>
      </c>
      <c r="C6207" t="inlineStr">
        <is>
          <t>POS</t>
        </is>
      </c>
      <c r="D6207" t="inlineStr">
        <is>
          <t>Anh</t>
        </is>
      </c>
      <c r="E6207" t="inlineStr">
        <is>
          <t>Máy ảnh</t>
        </is>
      </c>
      <c r="F6207" t="n">
        <v>2396</v>
      </c>
      <c r="G6207" t="n">
        <v>0</v>
      </c>
    </row>
    <row r="6208">
      <c r="A6208" t="n">
        <v>201802</v>
      </c>
      <c r="B6208" t="n">
        <v>37</v>
      </c>
      <c r="C6208" t="inlineStr">
        <is>
          <t>POS</t>
        </is>
      </c>
      <c r="D6208" t="inlineStr">
        <is>
          <t>Anh</t>
        </is>
      </c>
      <c r="E6208" t="inlineStr">
        <is>
          <t>Điện thoại</t>
        </is>
      </c>
      <c r="F6208" t="n">
        <v>866.4</v>
      </c>
      <c r="G6208" t="n">
        <v>0</v>
      </c>
    </row>
    <row r="6209">
      <c r="A6209" t="n">
        <v>201802</v>
      </c>
      <c r="B6209" t="n">
        <v>37</v>
      </c>
      <c r="C6209" t="inlineStr">
        <is>
          <t>POS</t>
        </is>
      </c>
      <c r="D6209" t="inlineStr">
        <is>
          <t>Anh</t>
        </is>
      </c>
      <c r="E6209" t="inlineStr">
        <is>
          <t>Máy tính</t>
        </is>
      </c>
      <c r="F6209" t="n">
        <v>16627.9</v>
      </c>
      <c r="G6209" t="n">
        <v>0</v>
      </c>
    </row>
    <row r="6210">
      <c r="A6210" t="n">
        <v>201802</v>
      </c>
      <c r="B6210" t="n">
        <v>37</v>
      </c>
      <c r="C6210" t="inlineStr">
        <is>
          <t>POS</t>
        </is>
      </c>
      <c r="D6210" t="inlineStr">
        <is>
          <t>Anh</t>
        </is>
      </c>
      <c r="E6210" t="inlineStr">
        <is>
          <t>Game &amp; Đồ chơi</t>
        </is>
      </c>
      <c r="F6210" t="n">
        <v>77.95</v>
      </c>
      <c r="G6210" t="n">
        <v>0</v>
      </c>
    </row>
    <row r="6211">
      <c r="A6211" t="n">
        <v>201802</v>
      </c>
      <c r="B6211" t="n">
        <v>37</v>
      </c>
      <c r="C6211" t="inlineStr">
        <is>
          <t>POS</t>
        </is>
      </c>
      <c r="D6211" t="inlineStr">
        <is>
          <t>Anh</t>
        </is>
      </c>
      <c r="E6211" t="inlineStr">
        <is>
          <t>Gia dụng</t>
        </is>
      </c>
      <c r="F6211" t="n">
        <v>6020</v>
      </c>
      <c r="G6211" t="n">
        <v>0</v>
      </c>
    </row>
    <row r="6212">
      <c r="A6212" t="n">
        <v>201802</v>
      </c>
      <c r="B6212" t="n">
        <v>37</v>
      </c>
      <c r="C6212" t="inlineStr">
        <is>
          <t>POS</t>
        </is>
      </c>
      <c r="D6212" t="inlineStr">
        <is>
          <t>Anh</t>
        </is>
      </c>
      <c r="E6212" t="inlineStr">
        <is>
          <t>Nhạc, phim, sách nói</t>
        </is>
      </c>
      <c r="F6212" t="n">
        <v>1248.54</v>
      </c>
      <c r="G6212" t="n">
        <v>0</v>
      </c>
    </row>
    <row r="6213">
      <c r="A6213" t="n">
        <v>201802</v>
      </c>
      <c r="B6213" t="n">
        <v>38</v>
      </c>
      <c r="C6213" t="inlineStr">
        <is>
          <t>POS</t>
        </is>
      </c>
      <c r="D6213" t="inlineStr">
        <is>
          <t>Anh</t>
        </is>
      </c>
      <c r="E6213" t="inlineStr">
        <is>
          <t>Âm thanh</t>
        </is>
      </c>
      <c r="F6213" t="n">
        <v>459.93</v>
      </c>
      <c r="G6213" t="n">
        <v>0</v>
      </c>
    </row>
    <row r="6214">
      <c r="A6214" t="n">
        <v>201802</v>
      </c>
      <c r="B6214" t="n">
        <v>38</v>
      </c>
      <c r="C6214" t="inlineStr">
        <is>
          <t>POS</t>
        </is>
      </c>
      <c r="D6214" t="inlineStr">
        <is>
          <t>Anh</t>
        </is>
      </c>
      <c r="E6214" t="inlineStr">
        <is>
          <t>Máy ảnh</t>
        </is>
      </c>
      <c r="F6214" t="n">
        <v>2128</v>
      </c>
      <c r="G6214" t="n">
        <v>0</v>
      </c>
    </row>
    <row r="6215">
      <c r="A6215" t="n">
        <v>201802</v>
      </c>
      <c r="B6215" t="n">
        <v>38</v>
      </c>
      <c r="C6215" t="inlineStr">
        <is>
          <t>POS</t>
        </is>
      </c>
      <c r="D6215" t="inlineStr">
        <is>
          <t>Anh</t>
        </is>
      </c>
      <c r="E6215" t="inlineStr">
        <is>
          <t>Điện thoại</t>
        </is>
      </c>
      <c r="F6215" t="n">
        <v>581.4400000000001</v>
      </c>
      <c r="G6215" t="n">
        <v>0</v>
      </c>
    </row>
    <row r="6216">
      <c r="A6216" t="n">
        <v>201802</v>
      </c>
      <c r="B6216" t="n">
        <v>38</v>
      </c>
      <c r="C6216" t="inlineStr">
        <is>
          <t>POS</t>
        </is>
      </c>
      <c r="D6216" t="inlineStr">
        <is>
          <t>Anh</t>
        </is>
      </c>
      <c r="E6216" t="inlineStr">
        <is>
          <t>Máy tính</t>
        </is>
      </c>
      <c r="F6216" t="n">
        <v>5100.85</v>
      </c>
      <c r="G6216" t="n">
        <v>0</v>
      </c>
    </row>
    <row r="6217">
      <c r="A6217" t="n">
        <v>201802</v>
      </c>
      <c r="B6217" t="n">
        <v>38</v>
      </c>
      <c r="C6217" t="inlineStr">
        <is>
          <t>POS</t>
        </is>
      </c>
      <c r="D6217" t="inlineStr">
        <is>
          <t>Anh</t>
        </is>
      </c>
      <c r="E6217" t="inlineStr">
        <is>
          <t>Gia dụng</t>
        </is>
      </c>
      <c r="F6217" t="n">
        <v>11407.45</v>
      </c>
      <c r="G6217" t="n">
        <v>0</v>
      </c>
    </row>
    <row r="6218">
      <c r="A6218" t="n">
        <v>201802</v>
      </c>
      <c r="B6218" t="n">
        <v>38</v>
      </c>
      <c r="C6218" t="inlineStr">
        <is>
          <t>POS</t>
        </is>
      </c>
      <c r="D6218" t="inlineStr">
        <is>
          <t>Anh</t>
        </is>
      </c>
      <c r="E6218" t="inlineStr">
        <is>
          <t>Nhạc, phim, sách nói</t>
        </is>
      </c>
      <c r="F6218" t="n">
        <v>617.99</v>
      </c>
      <c r="G6218" t="n">
        <v>0</v>
      </c>
    </row>
    <row r="6219">
      <c r="A6219" t="n">
        <v>201802</v>
      </c>
      <c r="B6219" t="n">
        <v>39</v>
      </c>
      <c r="C6219" t="inlineStr">
        <is>
          <t>POS</t>
        </is>
      </c>
      <c r="D6219" t="inlineStr">
        <is>
          <t>Anh</t>
        </is>
      </c>
      <c r="E6219" t="inlineStr">
        <is>
          <t>Âm thanh</t>
        </is>
      </c>
      <c r="F6219" t="n">
        <v>1646.68</v>
      </c>
      <c r="G6219" t="n">
        <v>0</v>
      </c>
    </row>
    <row r="6220">
      <c r="A6220" t="n">
        <v>201802</v>
      </c>
      <c r="B6220" t="n">
        <v>39</v>
      </c>
      <c r="C6220" t="inlineStr">
        <is>
          <t>POS</t>
        </is>
      </c>
      <c r="D6220" t="inlineStr">
        <is>
          <t>Anh</t>
        </is>
      </c>
      <c r="E6220" t="inlineStr">
        <is>
          <t>Máy ảnh</t>
        </is>
      </c>
      <c r="F6220" t="n">
        <v>4325</v>
      </c>
      <c r="G6220" t="n">
        <v>0</v>
      </c>
    </row>
    <row r="6221">
      <c r="A6221" t="n">
        <v>201802</v>
      </c>
      <c r="B6221" t="n">
        <v>39</v>
      </c>
      <c r="C6221" t="inlineStr">
        <is>
          <t>POS</t>
        </is>
      </c>
      <c r="D6221" t="inlineStr">
        <is>
          <t>Anh</t>
        </is>
      </c>
      <c r="E6221" t="inlineStr">
        <is>
          <t>Điện thoại</t>
        </is>
      </c>
      <c r="F6221" t="n">
        <v>2971.99</v>
      </c>
      <c r="G6221" t="n">
        <v>0</v>
      </c>
    </row>
    <row r="6222">
      <c r="A6222" t="n">
        <v>201802</v>
      </c>
      <c r="B6222" t="n">
        <v>39</v>
      </c>
      <c r="C6222" t="inlineStr">
        <is>
          <t>POS</t>
        </is>
      </c>
      <c r="D6222" t="inlineStr">
        <is>
          <t>Anh</t>
        </is>
      </c>
      <c r="E6222" t="inlineStr">
        <is>
          <t>Máy tính</t>
        </is>
      </c>
      <c r="F6222" t="n">
        <v>3728.45</v>
      </c>
      <c r="G6222" t="n">
        <v>219.95</v>
      </c>
    </row>
    <row r="6223">
      <c r="A6223" t="n">
        <v>201802</v>
      </c>
      <c r="B6223" t="n">
        <v>39</v>
      </c>
      <c r="C6223" t="inlineStr">
        <is>
          <t>POS</t>
        </is>
      </c>
      <c r="D6223" t="inlineStr">
        <is>
          <t>Anh</t>
        </is>
      </c>
      <c r="E6223" t="inlineStr">
        <is>
          <t>Game &amp; Đồ chơi</t>
        </is>
      </c>
      <c r="F6223" t="n">
        <v>19.96</v>
      </c>
      <c r="G6223" t="n">
        <v>0</v>
      </c>
    </row>
    <row r="6224">
      <c r="A6224" t="n">
        <v>201802</v>
      </c>
      <c r="B6224" t="n">
        <v>39</v>
      </c>
      <c r="C6224" t="inlineStr">
        <is>
          <t>POS</t>
        </is>
      </c>
      <c r="D6224" t="inlineStr">
        <is>
          <t>Anh</t>
        </is>
      </c>
      <c r="E6224" t="inlineStr">
        <is>
          <t>Gia dụng</t>
        </is>
      </c>
      <c r="F6224" t="n">
        <v>6034.36</v>
      </c>
      <c r="G6224" t="n">
        <v>0</v>
      </c>
    </row>
    <row r="6225">
      <c r="A6225" t="n">
        <v>201802</v>
      </c>
      <c r="B6225" t="n">
        <v>39</v>
      </c>
      <c r="C6225" t="inlineStr">
        <is>
          <t>POS</t>
        </is>
      </c>
      <c r="D6225" t="inlineStr">
        <is>
          <t>Anh</t>
        </is>
      </c>
      <c r="E6225" t="inlineStr">
        <is>
          <t>Nhạc, phim, sách nói</t>
        </is>
      </c>
      <c r="F6225" t="n">
        <v>899.95</v>
      </c>
      <c r="G6225" t="n">
        <v>259.99</v>
      </c>
    </row>
    <row r="6226">
      <c r="A6226" t="n">
        <v>201802</v>
      </c>
      <c r="B6226" t="n">
        <v>39</v>
      </c>
      <c r="C6226" t="inlineStr">
        <is>
          <t>POS</t>
        </is>
      </c>
      <c r="D6226" t="inlineStr">
        <is>
          <t>Anh</t>
        </is>
      </c>
      <c r="E6226" t="inlineStr">
        <is>
          <t>TV &amp; Video</t>
        </is>
      </c>
      <c r="F6226" t="n">
        <v>999.98</v>
      </c>
      <c r="G6226" t="n">
        <v>0</v>
      </c>
    </row>
    <row r="6227">
      <c r="A6227" t="n">
        <v>201802</v>
      </c>
      <c r="B6227" t="n">
        <v>40</v>
      </c>
      <c r="C6227" t="inlineStr">
        <is>
          <t>POS</t>
        </is>
      </c>
      <c r="D6227" t="inlineStr">
        <is>
          <t>Anh</t>
        </is>
      </c>
      <c r="E6227" t="inlineStr">
        <is>
          <t>Âm thanh</t>
        </is>
      </c>
      <c r="F6227" t="n">
        <v>1131.39</v>
      </c>
      <c r="G6227" t="n">
        <v>0</v>
      </c>
    </row>
    <row r="6228">
      <c r="A6228" t="n">
        <v>201802</v>
      </c>
      <c r="B6228" t="n">
        <v>40</v>
      </c>
      <c r="C6228" t="inlineStr">
        <is>
          <t>POS</t>
        </is>
      </c>
      <c r="D6228" t="inlineStr">
        <is>
          <t>Anh</t>
        </is>
      </c>
      <c r="E6228" t="inlineStr">
        <is>
          <t>Điện thoại</t>
        </is>
      </c>
      <c r="F6228" t="n">
        <v>589</v>
      </c>
      <c r="G6228" t="n">
        <v>0</v>
      </c>
    </row>
    <row r="6229">
      <c r="A6229" t="n">
        <v>201802</v>
      </c>
      <c r="B6229" t="n">
        <v>40</v>
      </c>
      <c r="C6229" t="inlineStr">
        <is>
          <t>POS</t>
        </is>
      </c>
      <c r="D6229" t="inlineStr">
        <is>
          <t>Anh</t>
        </is>
      </c>
      <c r="E6229" t="inlineStr">
        <is>
          <t>Máy tính</t>
        </is>
      </c>
      <c r="F6229" t="n">
        <v>129</v>
      </c>
      <c r="G6229" t="n">
        <v>469</v>
      </c>
    </row>
    <row r="6230">
      <c r="A6230" t="n">
        <v>201802</v>
      </c>
      <c r="B6230" t="n">
        <v>40</v>
      </c>
      <c r="C6230" t="inlineStr">
        <is>
          <t>POS</t>
        </is>
      </c>
      <c r="D6230" t="inlineStr">
        <is>
          <t>Anh</t>
        </is>
      </c>
      <c r="E6230" t="inlineStr">
        <is>
          <t>Game &amp; Đồ chơi</t>
        </is>
      </c>
      <c r="F6230" t="n">
        <v>151</v>
      </c>
      <c r="G6230" t="n">
        <v>0</v>
      </c>
    </row>
    <row r="6231">
      <c r="A6231" t="n">
        <v>201802</v>
      </c>
      <c r="B6231" t="n">
        <v>40</v>
      </c>
      <c r="C6231" t="inlineStr">
        <is>
          <t>POS</t>
        </is>
      </c>
      <c r="D6231" t="inlineStr">
        <is>
          <t>Anh</t>
        </is>
      </c>
      <c r="E6231" t="inlineStr">
        <is>
          <t>Gia dụng</t>
        </is>
      </c>
      <c r="F6231" t="n">
        <v>8392</v>
      </c>
      <c r="G6231" t="n">
        <v>4495</v>
      </c>
    </row>
    <row r="6232">
      <c r="A6232" t="n">
        <v>201802</v>
      </c>
      <c r="B6232" t="n">
        <v>40</v>
      </c>
      <c r="C6232" t="inlineStr">
        <is>
          <t>POS</t>
        </is>
      </c>
      <c r="D6232" t="inlineStr">
        <is>
          <t>Anh</t>
        </is>
      </c>
      <c r="E6232" t="inlineStr">
        <is>
          <t>Nhạc, phim, sách nói</t>
        </is>
      </c>
      <c r="F6232" t="n">
        <v>544.54</v>
      </c>
      <c r="G6232" t="n">
        <v>0</v>
      </c>
    </row>
    <row r="6233">
      <c r="A6233" t="n">
        <v>201802</v>
      </c>
      <c r="B6233" t="n">
        <v>40</v>
      </c>
      <c r="C6233" t="inlineStr">
        <is>
          <t>POS</t>
        </is>
      </c>
      <c r="D6233" t="inlineStr">
        <is>
          <t>Anh</t>
        </is>
      </c>
      <c r="E6233" t="inlineStr">
        <is>
          <t>TV &amp; Video</t>
        </is>
      </c>
      <c r="F6233" t="n">
        <v>1500</v>
      </c>
      <c r="G6233" t="n">
        <v>0</v>
      </c>
    </row>
    <row r="6234">
      <c r="A6234" t="n">
        <v>201802</v>
      </c>
      <c r="B6234" t="n">
        <v>41</v>
      </c>
      <c r="C6234" t="inlineStr">
        <is>
          <t>POS</t>
        </is>
      </c>
      <c r="D6234" t="inlineStr">
        <is>
          <t>Anh</t>
        </is>
      </c>
      <c r="E6234" t="inlineStr">
        <is>
          <t>Âm thanh</t>
        </is>
      </c>
      <c r="F6234" t="n">
        <v>428.35</v>
      </c>
      <c r="G6234" t="n">
        <v>0</v>
      </c>
    </row>
    <row r="6235">
      <c r="A6235" t="n">
        <v>201802</v>
      </c>
      <c r="B6235" t="n">
        <v>41</v>
      </c>
      <c r="C6235" t="inlineStr">
        <is>
          <t>POS</t>
        </is>
      </c>
      <c r="D6235" t="inlineStr">
        <is>
          <t>Anh</t>
        </is>
      </c>
      <c r="E6235" t="inlineStr">
        <is>
          <t>Máy tính</t>
        </is>
      </c>
      <c r="F6235" t="n">
        <v>6652.45</v>
      </c>
      <c r="G6235" t="n">
        <v>0</v>
      </c>
    </row>
    <row r="6236">
      <c r="A6236" t="n">
        <v>201802</v>
      </c>
      <c r="B6236" t="n">
        <v>41</v>
      </c>
      <c r="C6236" t="inlineStr">
        <is>
          <t>POS</t>
        </is>
      </c>
      <c r="D6236" t="inlineStr">
        <is>
          <t>Anh</t>
        </is>
      </c>
      <c r="E6236" t="inlineStr">
        <is>
          <t>Game &amp; Đồ chơi</t>
        </is>
      </c>
      <c r="F6236" t="n">
        <v>174.24</v>
      </c>
      <c r="G6236" t="n">
        <v>0</v>
      </c>
    </row>
    <row r="6237">
      <c r="A6237" t="n">
        <v>201802</v>
      </c>
      <c r="B6237" t="n">
        <v>41</v>
      </c>
      <c r="C6237" t="inlineStr">
        <is>
          <t>POS</t>
        </is>
      </c>
      <c r="D6237" t="inlineStr">
        <is>
          <t>Anh</t>
        </is>
      </c>
      <c r="E6237" t="inlineStr">
        <is>
          <t>Gia dụng</t>
        </is>
      </c>
      <c r="F6237" t="n">
        <v>2992.88</v>
      </c>
      <c r="G6237" t="n">
        <v>0</v>
      </c>
    </row>
    <row r="6238">
      <c r="A6238" t="n">
        <v>201802</v>
      </c>
      <c r="B6238" t="n">
        <v>41</v>
      </c>
      <c r="C6238" t="inlineStr">
        <is>
          <t>POS</t>
        </is>
      </c>
      <c r="D6238" t="inlineStr">
        <is>
          <t>Anh</t>
        </is>
      </c>
      <c r="E6238" t="inlineStr">
        <is>
          <t>Nhạc, phim, sách nói</t>
        </is>
      </c>
      <c r="F6238" t="n">
        <v>1935.84</v>
      </c>
      <c r="G6238" t="n">
        <v>0</v>
      </c>
    </row>
    <row r="6239">
      <c r="A6239" t="n">
        <v>201802</v>
      </c>
      <c r="B6239" t="n">
        <v>42</v>
      </c>
      <c r="C6239" t="inlineStr">
        <is>
          <t>POS</t>
        </is>
      </c>
      <c r="D6239" t="inlineStr">
        <is>
          <t>Anh</t>
        </is>
      </c>
      <c r="E6239" t="inlineStr">
        <is>
          <t>Âm thanh</t>
        </is>
      </c>
      <c r="F6239" t="n">
        <v>1450.91</v>
      </c>
      <c r="G6239" t="n">
        <v>0</v>
      </c>
    </row>
    <row r="6240">
      <c r="A6240" t="n">
        <v>201802</v>
      </c>
      <c r="B6240" t="n">
        <v>42</v>
      </c>
      <c r="C6240" t="inlineStr">
        <is>
          <t>POS</t>
        </is>
      </c>
      <c r="D6240" t="inlineStr">
        <is>
          <t>Anh</t>
        </is>
      </c>
      <c r="E6240" t="inlineStr">
        <is>
          <t>Máy ảnh</t>
        </is>
      </c>
      <c r="F6240" t="n">
        <v>299.8</v>
      </c>
      <c r="G6240" t="n">
        <v>0</v>
      </c>
    </row>
    <row r="6241">
      <c r="A6241" t="n">
        <v>201802</v>
      </c>
      <c r="B6241" t="n">
        <v>42</v>
      </c>
      <c r="C6241" t="inlineStr">
        <is>
          <t>POS</t>
        </is>
      </c>
      <c r="D6241" t="inlineStr">
        <is>
          <t>Anh</t>
        </is>
      </c>
      <c r="E6241" t="inlineStr">
        <is>
          <t>Điện thoại</t>
        </is>
      </c>
      <c r="F6241" t="n">
        <v>549.39</v>
      </c>
      <c r="G6241" t="n">
        <v>0</v>
      </c>
    </row>
    <row r="6242">
      <c r="A6242" t="n">
        <v>201802</v>
      </c>
      <c r="B6242" t="n">
        <v>42</v>
      </c>
      <c r="C6242" t="inlineStr">
        <is>
          <t>POS</t>
        </is>
      </c>
      <c r="D6242" t="inlineStr">
        <is>
          <t>Anh</t>
        </is>
      </c>
      <c r="E6242" t="inlineStr">
        <is>
          <t>Máy tính</t>
        </is>
      </c>
      <c r="F6242" t="n">
        <v>23481.8</v>
      </c>
      <c r="G6242" t="n">
        <v>0</v>
      </c>
    </row>
    <row r="6243">
      <c r="A6243" t="n">
        <v>201802</v>
      </c>
      <c r="B6243" t="n">
        <v>42</v>
      </c>
      <c r="C6243" t="inlineStr">
        <is>
          <t>POS</t>
        </is>
      </c>
      <c r="D6243" t="inlineStr">
        <is>
          <t>Anh</t>
        </is>
      </c>
      <c r="E6243" t="inlineStr">
        <is>
          <t>Game &amp; Đồ chơi</t>
        </is>
      </c>
      <c r="F6243" t="n">
        <v>5.39</v>
      </c>
      <c r="G6243" t="n">
        <v>0</v>
      </c>
    </row>
    <row r="6244">
      <c r="A6244" t="n">
        <v>201802</v>
      </c>
      <c r="B6244" t="n">
        <v>42</v>
      </c>
      <c r="C6244" t="inlineStr">
        <is>
          <t>POS</t>
        </is>
      </c>
      <c r="D6244" t="inlineStr">
        <is>
          <t>Anh</t>
        </is>
      </c>
      <c r="E6244" t="inlineStr">
        <is>
          <t>Gia dụng</t>
        </is>
      </c>
      <c r="F6244" t="n">
        <v>3592.4</v>
      </c>
      <c r="G6244" t="n">
        <v>0</v>
      </c>
    </row>
    <row r="6245">
      <c r="A6245" t="n">
        <v>201802</v>
      </c>
      <c r="B6245" t="n">
        <v>42</v>
      </c>
      <c r="C6245" t="inlineStr">
        <is>
          <t>POS</t>
        </is>
      </c>
      <c r="D6245" t="inlineStr">
        <is>
          <t>Anh</t>
        </is>
      </c>
      <c r="E6245" t="inlineStr">
        <is>
          <t>Nhạc, phim, sách nói</t>
        </is>
      </c>
      <c r="F6245" t="n">
        <v>546.16</v>
      </c>
      <c r="G6245" t="n">
        <v>27.78</v>
      </c>
    </row>
    <row r="6246">
      <c r="A6246" t="n">
        <v>201802</v>
      </c>
      <c r="B6246" t="n">
        <v>42</v>
      </c>
      <c r="C6246" t="inlineStr">
        <is>
          <t>POS</t>
        </is>
      </c>
      <c r="D6246" t="inlineStr">
        <is>
          <t>Anh</t>
        </is>
      </c>
      <c r="E6246" t="inlineStr">
        <is>
          <t>TV &amp; Video</t>
        </is>
      </c>
      <c r="F6246" t="n">
        <v>1276</v>
      </c>
      <c r="G6246" t="n">
        <v>0</v>
      </c>
    </row>
    <row r="6247">
      <c r="A6247" t="n">
        <v>201802</v>
      </c>
      <c r="B6247" t="n">
        <v>43</v>
      </c>
      <c r="C6247" t="inlineStr">
        <is>
          <t>POS</t>
        </is>
      </c>
      <c r="D6247" t="inlineStr">
        <is>
          <t>Mỹ</t>
        </is>
      </c>
      <c r="E6247" t="inlineStr">
        <is>
          <t>Âm thanh</t>
        </is>
      </c>
      <c r="F6247" t="n">
        <v>662.4400000000001</v>
      </c>
      <c r="G6247" t="n">
        <v>149.95</v>
      </c>
    </row>
    <row r="6248">
      <c r="A6248" t="n">
        <v>201802</v>
      </c>
      <c r="B6248" t="n">
        <v>43</v>
      </c>
      <c r="C6248" t="inlineStr">
        <is>
          <t>POS</t>
        </is>
      </c>
      <c r="D6248" t="inlineStr">
        <is>
          <t>Mỹ</t>
        </is>
      </c>
      <c r="E6248" t="inlineStr">
        <is>
          <t>Máy ảnh</t>
        </is>
      </c>
      <c r="F6248" t="n">
        <v>1965</v>
      </c>
      <c r="G6248" t="n">
        <v>0</v>
      </c>
    </row>
    <row r="6249">
      <c r="A6249" t="n">
        <v>201802</v>
      </c>
      <c r="B6249" t="n">
        <v>43</v>
      </c>
      <c r="C6249" t="inlineStr">
        <is>
          <t>POS</t>
        </is>
      </c>
      <c r="D6249" t="inlineStr">
        <is>
          <t>Mỹ</t>
        </is>
      </c>
      <c r="E6249" t="inlineStr">
        <is>
          <t>Điện thoại</t>
        </is>
      </c>
      <c r="F6249" t="n">
        <v>2072</v>
      </c>
      <c r="G6249" t="n">
        <v>0</v>
      </c>
    </row>
    <row r="6250">
      <c r="A6250" t="n">
        <v>201802</v>
      </c>
      <c r="B6250" t="n">
        <v>43</v>
      </c>
      <c r="C6250" t="inlineStr">
        <is>
          <t>POS</t>
        </is>
      </c>
      <c r="D6250" t="inlineStr">
        <is>
          <t>Mỹ</t>
        </is>
      </c>
      <c r="E6250" t="inlineStr">
        <is>
          <t>Máy tính</t>
        </is>
      </c>
      <c r="F6250" t="n">
        <v>5279.9</v>
      </c>
      <c r="G6250" t="n">
        <v>0</v>
      </c>
    </row>
    <row r="6251">
      <c r="A6251" t="n">
        <v>201802</v>
      </c>
      <c r="B6251" t="n">
        <v>43</v>
      </c>
      <c r="C6251" t="inlineStr">
        <is>
          <t>POS</t>
        </is>
      </c>
      <c r="D6251" t="inlineStr">
        <is>
          <t>Mỹ</t>
        </is>
      </c>
      <c r="E6251" t="inlineStr">
        <is>
          <t>Game &amp; Đồ chơi</t>
        </is>
      </c>
      <c r="F6251" t="n">
        <v>418</v>
      </c>
      <c r="G6251" t="n">
        <v>0</v>
      </c>
    </row>
    <row r="6252">
      <c r="A6252" t="n">
        <v>201802</v>
      </c>
      <c r="B6252" t="n">
        <v>43</v>
      </c>
      <c r="C6252" t="inlineStr">
        <is>
          <t>POS</t>
        </is>
      </c>
      <c r="D6252" t="inlineStr">
        <is>
          <t>Mỹ</t>
        </is>
      </c>
      <c r="E6252" t="inlineStr">
        <is>
          <t>Gia dụng</t>
        </is>
      </c>
      <c r="F6252" t="n">
        <v>99.98999999999999</v>
      </c>
      <c r="G6252" t="n">
        <v>0</v>
      </c>
    </row>
    <row r="6253">
      <c r="A6253" t="n">
        <v>201802</v>
      </c>
      <c r="B6253" t="n">
        <v>43</v>
      </c>
      <c r="C6253" t="inlineStr">
        <is>
          <t>POS</t>
        </is>
      </c>
      <c r="D6253" t="inlineStr">
        <is>
          <t>Mỹ</t>
        </is>
      </c>
      <c r="E6253" t="inlineStr">
        <is>
          <t>Nhạc, phim, sách nói</t>
        </is>
      </c>
      <c r="F6253" t="n">
        <v>2403.95</v>
      </c>
      <c r="G6253" t="n">
        <v>0</v>
      </c>
    </row>
    <row r="6254">
      <c r="A6254" t="n">
        <v>201802</v>
      </c>
      <c r="B6254" t="n">
        <v>44</v>
      </c>
      <c r="C6254" t="inlineStr">
        <is>
          <t>POS</t>
        </is>
      </c>
      <c r="D6254" t="inlineStr">
        <is>
          <t>Mỹ</t>
        </is>
      </c>
      <c r="E6254" t="inlineStr">
        <is>
          <t>Âm thanh</t>
        </is>
      </c>
      <c r="F6254" t="n">
        <v>267.85</v>
      </c>
      <c r="G6254" t="n">
        <v>0</v>
      </c>
    </row>
    <row r="6255">
      <c r="A6255" t="n">
        <v>201802</v>
      </c>
      <c r="B6255" t="n">
        <v>44</v>
      </c>
      <c r="C6255" t="inlineStr">
        <is>
          <t>POS</t>
        </is>
      </c>
      <c r="D6255" t="inlineStr">
        <is>
          <t>Mỹ</t>
        </is>
      </c>
      <c r="E6255" t="inlineStr">
        <is>
          <t>Máy ảnh</t>
        </is>
      </c>
      <c r="F6255" t="n">
        <v>200</v>
      </c>
      <c r="G6255" t="n">
        <v>0</v>
      </c>
    </row>
    <row r="6256">
      <c r="A6256" t="n">
        <v>201802</v>
      </c>
      <c r="B6256" t="n">
        <v>44</v>
      </c>
      <c r="C6256" t="inlineStr">
        <is>
          <t>POS</t>
        </is>
      </c>
      <c r="D6256" t="inlineStr">
        <is>
          <t>Mỹ</t>
        </is>
      </c>
      <c r="E6256" t="inlineStr">
        <is>
          <t>Điện thoại</t>
        </is>
      </c>
      <c r="F6256" t="n">
        <v>258</v>
      </c>
      <c r="G6256" t="n">
        <v>0</v>
      </c>
    </row>
    <row r="6257">
      <c r="A6257" t="n">
        <v>201802</v>
      </c>
      <c r="B6257" t="n">
        <v>44</v>
      </c>
      <c r="C6257" t="inlineStr">
        <is>
          <t>POS</t>
        </is>
      </c>
      <c r="D6257" t="inlineStr">
        <is>
          <t>Mỹ</t>
        </is>
      </c>
      <c r="E6257" t="inlineStr">
        <is>
          <t>Máy tính</t>
        </is>
      </c>
      <c r="F6257" t="n">
        <v>3179.85</v>
      </c>
      <c r="G6257" t="n">
        <v>159</v>
      </c>
    </row>
    <row r="6258">
      <c r="A6258" t="n">
        <v>201802</v>
      </c>
      <c r="B6258" t="n">
        <v>44</v>
      </c>
      <c r="C6258" t="inlineStr">
        <is>
          <t>POS</t>
        </is>
      </c>
      <c r="D6258" t="inlineStr">
        <is>
          <t>Mỹ</t>
        </is>
      </c>
      <c r="E6258" t="inlineStr">
        <is>
          <t>Game &amp; Đồ chơi</t>
        </is>
      </c>
      <c r="F6258" t="n">
        <v>1290.31</v>
      </c>
      <c r="G6258" t="n">
        <v>0</v>
      </c>
    </row>
    <row r="6259">
      <c r="A6259" t="n">
        <v>201802</v>
      </c>
      <c r="B6259" t="n">
        <v>44</v>
      </c>
      <c r="C6259" t="inlineStr">
        <is>
          <t>POS</t>
        </is>
      </c>
      <c r="D6259" t="inlineStr">
        <is>
          <t>Mỹ</t>
        </is>
      </c>
      <c r="E6259" t="inlineStr">
        <is>
          <t>Gia dụng</t>
        </is>
      </c>
      <c r="F6259" t="n">
        <v>1998.47</v>
      </c>
      <c r="G6259" t="n">
        <v>0</v>
      </c>
    </row>
    <row r="6260">
      <c r="A6260" t="n">
        <v>201802</v>
      </c>
      <c r="B6260" t="n">
        <v>44</v>
      </c>
      <c r="C6260" t="inlineStr">
        <is>
          <t>POS</t>
        </is>
      </c>
      <c r="D6260" t="inlineStr">
        <is>
          <t>Mỹ</t>
        </is>
      </c>
      <c r="E6260" t="inlineStr">
        <is>
          <t>Nhạc, phim, sách nói</t>
        </is>
      </c>
      <c r="F6260" t="n">
        <v>910.86</v>
      </c>
      <c r="G6260" t="n">
        <v>0</v>
      </c>
    </row>
    <row r="6261">
      <c r="A6261" t="n">
        <v>201802</v>
      </c>
      <c r="B6261" t="n">
        <v>44</v>
      </c>
      <c r="C6261" t="inlineStr">
        <is>
          <t>POS</t>
        </is>
      </c>
      <c r="D6261" t="inlineStr">
        <is>
          <t>Mỹ</t>
        </is>
      </c>
      <c r="E6261" t="inlineStr">
        <is>
          <t>TV &amp; Video</t>
        </is>
      </c>
      <c r="F6261" t="n">
        <v>804</v>
      </c>
      <c r="G6261" t="n">
        <v>0</v>
      </c>
    </row>
    <row r="6262">
      <c r="A6262" t="n">
        <v>201802</v>
      </c>
      <c r="B6262" t="n">
        <v>45</v>
      </c>
      <c r="C6262" t="inlineStr">
        <is>
          <t>POS</t>
        </is>
      </c>
      <c r="D6262" t="inlineStr">
        <is>
          <t>Mỹ</t>
        </is>
      </c>
      <c r="E6262" t="inlineStr">
        <is>
          <t>Âm thanh</t>
        </is>
      </c>
      <c r="F6262" t="n">
        <v>0</v>
      </c>
      <c r="G6262" t="n">
        <v>67.40000000000001</v>
      </c>
    </row>
    <row r="6263">
      <c r="A6263" t="n">
        <v>201802</v>
      </c>
      <c r="B6263" t="n">
        <v>45</v>
      </c>
      <c r="C6263" t="inlineStr">
        <is>
          <t>POS</t>
        </is>
      </c>
      <c r="D6263" t="inlineStr">
        <is>
          <t>Mỹ</t>
        </is>
      </c>
      <c r="E6263" t="inlineStr">
        <is>
          <t>Điện thoại</t>
        </is>
      </c>
      <c r="F6263" t="n">
        <v>886.97</v>
      </c>
      <c r="G6263" t="n">
        <v>0</v>
      </c>
    </row>
    <row r="6264">
      <c r="A6264" t="n">
        <v>201802</v>
      </c>
      <c r="B6264" t="n">
        <v>45</v>
      </c>
      <c r="C6264" t="inlineStr">
        <is>
          <t>POS</t>
        </is>
      </c>
      <c r="D6264" t="inlineStr">
        <is>
          <t>Mỹ</t>
        </is>
      </c>
      <c r="E6264" t="inlineStr">
        <is>
          <t>Máy tính</t>
        </is>
      </c>
      <c r="F6264" t="n">
        <v>9763.950000000001</v>
      </c>
      <c r="G6264" t="n">
        <v>0</v>
      </c>
    </row>
    <row r="6265">
      <c r="A6265" t="n">
        <v>201802</v>
      </c>
      <c r="B6265" t="n">
        <v>45</v>
      </c>
      <c r="C6265" t="inlineStr">
        <is>
          <t>POS</t>
        </is>
      </c>
      <c r="D6265" t="inlineStr">
        <is>
          <t>Mỹ</t>
        </is>
      </c>
      <c r="E6265" t="inlineStr">
        <is>
          <t>Game &amp; Đồ chơi</t>
        </is>
      </c>
      <c r="F6265" t="n">
        <v>161.96</v>
      </c>
      <c r="G6265" t="n">
        <v>0</v>
      </c>
    </row>
    <row r="6266">
      <c r="A6266" t="n">
        <v>201802</v>
      </c>
      <c r="B6266" t="n">
        <v>45</v>
      </c>
      <c r="C6266" t="inlineStr">
        <is>
          <t>POS</t>
        </is>
      </c>
      <c r="D6266" t="inlineStr">
        <is>
          <t>Mỹ</t>
        </is>
      </c>
      <c r="E6266" t="inlineStr">
        <is>
          <t>Gia dụng</t>
        </is>
      </c>
      <c r="F6266" t="n">
        <v>10524.5</v>
      </c>
      <c r="G6266" t="n">
        <v>0</v>
      </c>
    </row>
    <row r="6267">
      <c r="A6267" t="n">
        <v>201802</v>
      </c>
      <c r="B6267" t="n">
        <v>45</v>
      </c>
      <c r="C6267" t="inlineStr">
        <is>
          <t>POS</t>
        </is>
      </c>
      <c r="D6267" t="inlineStr">
        <is>
          <t>Mỹ</t>
        </is>
      </c>
      <c r="E6267" t="inlineStr">
        <is>
          <t>Nhạc, phim, sách nói</t>
        </is>
      </c>
      <c r="F6267" t="n">
        <v>1809.32</v>
      </c>
      <c r="G6267" t="n">
        <v>0</v>
      </c>
    </row>
    <row r="6268">
      <c r="A6268" t="n">
        <v>201802</v>
      </c>
      <c r="B6268" t="n">
        <v>45</v>
      </c>
      <c r="C6268" t="inlineStr">
        <is>
          <t>POS</t>
        </is>
      </c>
      <c r="D6268" t="inlineStr">
        <is>
          <t>Mỹ</t>
        </is>
      </c>
      <c r="E6268" t="inlineStr">
        <is>
          <t>TV &amp; Video</t>
        </is>
      </c>
      <c r="F6268" t="n">
        <v>5951.97</v>
      </c>
      <c r="G6268" t="n">
        <v>0</v>
      </c>
    </row>
    <row r="6269">
      <c r="A6269" t="n">
        <v>201802</v>
      </c>
      <c r="B6269" t="n">
        <v>47</v>
      </c>
      <c r="C6269" t="inlineStr">
        <is>
          <t>POS</t>
        </is>
      </c>
      <c r="D6269" t="inlineStr">
        <is>
          <t>Mỹ</t>
        </is>
      </c>
      <c r="E6269" t="inlineStr">
        <is>
          <t>Âm thanh</t>
        </is>
      </c>
      <c r="F6269" t="n">
        <v>1649.89</v>
      </c>
      <c r="G6269" t="n">
        <v>0</v>
      </c>
    </row>
    <row r="6270">
      <c r="A6270" t="n">
        <v>201802</v>
      </c>
      <c r="B6270" t="n">
        <v>47</v>
      </c>
      <c r="C6270" t="inlineStr">
        <is>
          <t>POS</t>
        </is>
      </c>
      <c r="D6270" t="inlineStr">
        <is>
          <t>Mỹ</t>
        </is>
      </c>
      <c r="E6270" t="inlineStr">
        <is>
          <t>Máy ảnh</t>
        </is>
      </c>
      <c r="F6270" t="n">
        <v>568</v>
      </c>
      <c r="G6270" t="n">
        <v>0</v>
      </c>
    </row>
    <row r="6271">
      <c r="A6271" t="n">
        <v>201802</v>
      </c>
      <c r="B6271" t="n">
        <v>47</v>
      </c>
      <c r="C6271" t="inlineStr">
        <is>
          <t>POS</t>
        </is>
      </c>
      <c r="D6271" t="inlineStr">
        <is>
          <t>Mỹ</t>
        </is>
      </c>
      <c r="E6271" t="inlineStr">
        <is>
          <t>Điện thoại</t>
        </is>
      </c>
      <c r="F6271" t="n">
        <v>467.99</v>
      </c>
      <c r="G6271" t="n">
        <v>0</v>
      </c>
    </row>
    <row r="6272">
      <c r="A6272" t="n">
        <v>201802</v>
      </c>
      <c r="B6272" t="n">
        <v>47</v>
      </c>
      <c r="C6272" t="inlineStr">
        <is>
          <t>POS</t>
        </is>
      </c>
      <c r="D6272" t="inlineStr">
        <is>
          <t>Mỹ</t>
        </is>
      </c>
      <c r="E6272" t="inlineStr">
        <is>
          <t>Máy tính</t>
        </is>
      </c>
      <c r="F6272" t="n">
        <v>599.9</v>
      </c>
      <c r="G6272" t="n">
        <v>0</v>
      </c>
    </row>
    <row r="6273">
      <c r="A6273" t="n">
        <v>201802</v>
      </c>
      <c r="B6273" t="n">
        <v>47</v>
      </c>
      <c r="C6273" t="inlineStr">
        <is>
          <t>POS</t>
        </is>
      </c>
      <c r="D6273" t="inlineStr">
        <is>
          <t>Mỹ</t>
        </is>
      </c>
      <c r="E6273" t="inlineStr">
        <is>
          <t>Game &amp; Đồ chơi</t>
        </is>
      </c>
      <c r="F6273" t="n">
        <v>24.9</v>
      </c>
      <c r="G6273" t="n">
        <v>0</v>
      </c>
    </row>
    <row r="6274">
      <c r="A6274" t="n">
        <v>201802</v>
      </c>
      <c r="B6274" t="n">
        <v>47</v>
      </c>
      <c r="C6274" t="inlineStr">
        <is>
          <t>POS</t>
        </is>
      </c>
      <c r="D6274" t="inlineStr">
        <is>
          <t>Mỹ</t>
        </is>
      </c>
      <c r="E6274" t="inlineStr">
        <is>
          <t>Gia dụng</t>
        </is>
      </c>
      <c r="F6274" t="n">
        <v>10396.47</v>
      </c>
      <c r="G6274" t="n">
        <v>0</v>
      </c>
    </row>
    <row r="6275">
      <c r="A6275" t="n">
        <v>201802</v>
      </c>
      <c r="B6275" t="n">
        <v>47</v>
      </c>
      <c r="C6275" t="inlineStr">
        <is>
          <t>POS</t>
        </is>
      </c>
      <c r="D6275" t="inlineStr">
        <is>
          <t>Mỹ</t>
        </is>
      </c>
      <c r="E6275" t="inlineStr">
        <is>
          <t>Nhạc, phim, sách nói</t>
        </is>
      </c>
      <c r="F6275" t="n">
        <v>357.32</v>
      </c>
      <c r="G6275" t="n">
        <v>0</v>
      </c>
    </row>
    <row r="6276">
      <c r="A6276" t="n">
        <v>201802</v>
      </c>
      <c r="B6276" t="n">
        <v>48</v>
      </c>
      <c r="C6276" t="inlineStr">
        <is>
          <t>POS</t>
        </is>
      </c>
      <c r="D6276" t="inlineStr">
        <is>
          <t>Mỹ</t>
        </is>
      </c>
      <c r="E6276" t="inlineStr">
        <is>
          <t>Âm thanh</t>
        </is>
      </c>
      <c r="F6276" t="n">
        <v>1278.69</v>
      </c>
      <c r="G6276" t="n">
        <v>0</v>
      </c>
    </row>
    <row r="6277">
      <c r="A6277" t="n">
        <v>201802</v>
      </c>
      <c r="B6277" t="n">
        <v>48</v>
      </c>
      <c r="C6277" t="inlineStr">
        <is>
          <t>POS</t>
        </is>
      </c>
      <c r="D6277" t="inlineStr">
        <is>
          <t>Mỹ</t>
        </is>
      </c>
      <c r="E6277" t="inlineStr">
        <is>
          <t>Điện thoại</t>
        </is>
      </c>
      <c r="F6277" t="n">
        <v>258</v>
      </c>
      <c r="G6277" t="n">
        <v>0</v>
      </c>
    </row>
    <row r="6278">
      <c r="A6278" t="n">
        <v>201802</v>
      </c>
      <c r="B6278" t="n">
        <v>48</v>
      </c>
      <c r="C6278" t="inlineStr">
        <is>
          <t>POS</t>
        </is>
      </c>
      <c r="D6278" t="inlineStr">
        <is>
          <t>Mỹ</t>
        </is>
      </c>
      <c r="E6278" t="inlineStr">
        <is>
          <t>Máy tính</t>
        </is>
      </c>
      <c r="F6278" t="n">
        <v>2583</v>
      </c>
      <c r="G6278" t="n">
        <v>0</v>
      </c>
    </row>
    <row r="6279">
      <c r="A6279" t="n">
        <v>201802</v>
      </c>
      <c r="B6279" t="n">
        <v>48</v>
      </c>
      <c r="C6279" t="inlineStr">
        <is>
          <t>POS</t>
        </is>
      </c>
      <c r="D6279" t="inlineStr">
        <is>
          <t>Mỹ</t>
        </is>
      </c>
      <c r="E6279" t="inlineStr">
        <is>
          <t>Game &amp; Đồ chơi</t>
        </is>
      </c>
      <c r="F6279" t="n">
        <v>144.96</v>
      </c>
      <c r="G6279" t="n">
        <v>0</v>
      </c>
    </row>
    <row r="6280">
      <c r="A6280" t="n">
        <v>201802</v>
      </c>
      <c r="B6280" t="n">
        <v>48</v>
      </c>
      <c r="C6280" t="inlineStr">
        <is>
          <t>POS</t>
        </is>
      </c>
      <c r="D6280" t="inlineStr">
        <is>
          <t>Mỹ</t>
        </is>
      </c>
      <c r="E6280" t="inlineStr">
        <is>
          <t>Gia dụng</t>
        </is>
      </c>
      <c r="F6280" t="n">
        <v>7497.38</v>
      </c>
      <c r="G6280" t="n">
        <v>0</v>
      </c>
    </row>
    <row r="6281">
      <c r="A6281" t="n">
        <v>201802</v>
      </c>
      <c r="B6281" t="n">
        <v>48</v>
      </c>
      <c r="C6281" t="inlineStr">
        <is>
          <t>POS</t>
        </is>
      </c>
      <c r="D6281" t="inlineStr">
        <is>
          <t>Mỹ</t>
        </is>
      </c>
      <c r="E6281" t="inlineStr">
        <is>
          <t>Nhạc, phim, sách nói</t>
        </is>
      </c>
      <c r="F6281" t="n">
        <v>519.98</v>
      </c>
      <c r="G6281" t="n">
        <v>0</v>
      </c>
    </row>
    <row r="6282">
      <c r="A6282" t="n">
        <v>201802</v>
      </c>
      <c r="B6282" t="n">
        <v>48</v>
      </c>
      <c r="C6282" t="inlineStr">
        <is>
          <t>POS</t>
        </is>
      </c>
      <c r="D6282" t="inlineStr">
        <is>
          <t>Mỹ</t>
        </is>
      </c>
      <c r="E6282" t="inlineStr">
        <is>
          <t>TV &amp; Video</t>
        </is>
      </c>
      <c r="F6282" t="n">
        <v>3708.99</v>
      </c>
      <c r="G6282" t="n">
        <v>0</v>
      </c>
    </row>
    <row r="6283">
      <c r="A6283" t="n">
        <v>201802</v>
      </c>
      <c r="B6283" t="n">
        <v>50</v>
      </c>
      <c r="C6283" t="inlineStr">
        <is>
          <t>POS</t>
        </is>
      </c>
      <c r="D6283" t="inlineStr">
        <is>
          <t>Mỹ</t>
        </is>
      </c>
      <c r="E6283" t="inlineStr">
        <is>
          <t>Âm thanh</t>
        </is>
      </c>
      <c r="F6283" t="n">
        <v>2907.57</v>
      </c>
      <c r="G6283" t="n">
        <v>0</v>
      </c>
    </row>
    <row r="6284">
      <c r="A6284" t="n">
        <v>201802</v>
      </c>
      <c r="B6284" t="n">
        <v>50</v>
      </c>
      <c r="C6284" t="inlineStr">
        <is>
          <t>POS</t>
        </is>
      </c>
      <c r="D6284" t="inlineStr">
        <is>
          <t>Mỹ</t>
        </is>
      </c>
      <c r="E6284" t="inlineStr">
        <is>
          <t>Máy ảnh</t>
        </is>
      </c>
      <c r="F6284" t="n">
        <v>2607</v>
      </c>
      <c r="G6284" t="n">
        <v>0</v>
      </c>
    </row>
    <row r="6285">
      <c r="A6285" t="n">
        <v>201802</v>
      </c>
      <c r="B6285" t="n">
        <v>50</v>
      </c>
      <c r="C6285" t="inlineStr">
        <is>
          <t>POS</t>
        </is>
      </c>
      <c r="D6285" t="inlineStr">
        <is>
          <t>Mỹ</t>
        </is>
      </c>
      <c r="E6285" t="inlineStr">
        <is>
          <t>Điện thoại</t>
        </is>
      </c>
      <c r="F6285" t="n">
        <v>786</v>
      </c>
      <c r="G6285" t="n">
        <v>0</v>
      </c>
    </row>
    <row r="6286">
      <c r="A6286" t="n">
        <v>201802</v>
      </c>
      <c r="B6286" t="n">
        <v>50</v>
      </c>
      <c r="C6286" t="inlineStr">
        <is>
          <t>POS</t>
        </is>
      </c>
      <c r="D6286" t="inlineStr">
        <is>
          <t>Mỹ</t>
        </is>
      </c>
      <c r="E6286" t="inlineStr">
        <is>
          <t>Máy tính</t>
        </is>
      </c>
      <c r="F6286" t="n">
        <v>22329.16</v>
      </c>
      <c r="G6286" t="n">
        <v>0</v>
      </c>
    </row>
    <row r="6287">
      <c r="A6287" t="n">
        <v>201802</v>
      </c>
      <c r="B6287" t="n">
        <v>50</v>
      </c>
      <c r="C6287" t="inlineStr">
        <is>
          <t>POS</t>
        </is>
      </c>
      <c r="D6287" t="inlineStr">
        <is>
          <t>Mỹ</t>
        </is>
      </c>
      <c r="E6287" t="inlineStr">
        <is>
          <t>Game &amp; Đồ chơi</t>
        </is>
      </c>
      <c r="F6287" t="n">
        <v>486.68</v>
      </c>
      <c r="G6287" t="n">
        <v>0</v>
      </c>
    </row>
    <row r="6288">
      <c r="A6288" t="n">
        <v>201802</v>
      </c>
      <c r="B6288" t="n">
        <v>50</v>
      </c>
      <c r="C6288" t="inlineStr">
        <is>
          <t>POS</t>
        </is>
      </c>
      <c r="D6288" t="inlineStr">
        <is>
          <t>Mỹ</t>
        </is>
      </c>
      <c r="E6288" t="inlineStr">
        <is>
          <t>Gia dụng</t>
        </is>
      </c>
      <c r="F6288" t="n">
        <v>5524.97</v>
      </c>
      <c r="G6288" t="n">
        <v>0</v>
      </c>
    </row>
    <row r="6289">
      <c r="A6289" t="n">
        <v>201802</v>
      </c>
      <c r="B6289" t="n">
        <v>50</v>
      </c>
      <c r="C6289" t="inlineStr">
        <is>
          <t>POS</t>
        </is>
      </c>
      <c r="D6289" t="inlineStr">
        <is>
          <t>Mỹ</t>
        </is>
      </c>
      <c r="E6289" t="inlineStr">
        <is>
          <t>Nhạc, phim, sách nói</t>
        </is>
      </c>
      <c r="F6289" t="n">
        <v>278.77</v>
      </c>
      <c r="G6289" t="n">
        <v>114.45</v>
      </c>
    </row>
    <row r="6290">
      <c r="A6290" t="n">
        <v>201802</v>
      </c>
      <c r="B6290" t="n">
        <v>50</v>
      </c>
      <c r="C6290" t="inlineStr">
        <is>
          <t>POS</t>
        </is>
      </c>
      <c r="D6290" t="inlineStr">
        <is>
          <t>Mỹ</t>
        </is>
      </c>
      <c r="E6290" t="inlineStr">
        <is>
          <t>TV &amp; Video</t>
        </is>
      </c>
      <c r="F6290" t="n">
        <v>2093</v>
      </c>
      <c r="G6290" t="n">
        <v>0</v>
      </c>
    </row>
    <row r="6291">
      <c r="A6291" t="n">
        <v>201802</v>
      </c>
      <c r="B6291" t="n">
        <v>51</v>
      </c>
      <c r="C6291" t="inlineStr">
        <is>
          <t>POS</t>
        </is>
      </c>
      <c r="D6291" t="inlineStr">
        <is>
          <t>Mỹ</t>
        </is>
      </c>
      <c r="E6291" t="inlineStr">
        <is>
          <t>Âm thanh</t>
        </is>
      </c>
      <c r="F6291" t="n">
        <v>1936</v>
      </c>
      <c r="G6291" t="n">
        <v>0</v>
      </c>
    </row>
    <row r="6292">
      <c r="A6292" t="n">
        <v>201802</v>
      </c>
      <c r="B6292" t="n">
        <v>51</v>
      </c>
      <c r="C6292" t="inlineStr">
        <is>
          <t>POS</t>
        </is>
      </c>
      <c r="D6292" t="inlineStr">
        <is>
          <t>Mỹ</t>
        </is>
      </c>
      <c r="E6292" t="inlineStr">
        <is>
          <t>Máy ảnh</t>
        </is>
      </c>
      <c r="F6292" t="n">
        <v>3230</v>
      </c>
      <c r="G6292" t="n">
        <v>0</v>
      </c>
    </row>
    <row r="6293">
      <c r="A6293" t="n">
        <v>201802</v>
      </c>
      <c r="B6293" t="n">
        <v>51</v>
      </c>
      <c r="C6293" t="inlineStr">
        <is>
          <t>POS</t>
        </is>
      </c>
      <c r="D6293" t="inlineStr">
        <is>
          <t>Mỹ</t>
        </is>
      </c>
      <c r="E6293" t="inlineStr">
        <is>
          <t>Điện thoại</t>
        </is>
      </c>
      <c r="F6293" t="n">
        <v>1495.93</v>
      </c>
      <c r="G6293" t="n">
        <v>0</v>
      </c>
    </row>
    <row r="6294">
      <c r="A6294" t="n">
        <v>201802</v>
      </c>
      <c r="B6294" t="n">
        <v>51</v>
      </c>
      <c r="C6294" t="inlineStr">
        <is>
          <t>POS</t>
        </is>
      </c>
      <c r="D6294" t="inlineStr">
        <is>
          <t>Mỹ</t>
        </is>
      </c>
      <c r="E6294" t="inlineStr">
        <is>
          <t>Máy tính</t>
        </is>
      </c>
      <c r="F6294" t="n">
        <v>3035.28</v>
      </c>
      <c r="G6294" t="n">
        <v>0</v>
      </c>
    </row>
    <row r="6295">
      <c r="A6295" t="n">
        <v>201802</v>
      </c>
      <c r="B6295" t="n">
        <v>51</v>
      </c>
      <c r="C6295" t="inlineStr">
        <is>
          <t>POS</t>
        </is>
      </c>
      <c r="D6295" t="inlineStr">
        <is>
          <t>Mỹ</t>
        </is>
      </c>
      <c r="E6295" t="inlineStr">
        <is>
          <t>Game &amp; Đồ chơi</t>
        </is>
      </c>
      <c r="F6295" t="n">
        <v>16.99</v>
      </c>
      <c r="G6295" t="n">
        <v>0</v>
      </c>
    </row>
    <row r="6296">
      <c r="A6296" t="n">
        <v>201802</v>
      </c>
      <c r="B6296" t="n">
        <v>51</v>
      </c>
      <c r="C6296" t="inlineStr">
        <is>
          <t>POS</t>
        </is>
      </c>
      <c r="D6296" t="inlineStr">
        <is>
          <t>Mỹ</t>
        </is>
      </c>
      <c r="E6296" t="inlineStr">
        <is>
          <t>Gia dụng</t>
        </is>
      </c>
      <c r="F6296" t="n">
        <v>10821.45</v>
      </c>
      <c r="G6296" t="n">
        <v>0</v>
      </c>
    </row>
    <row r="6297">
      <c r="A6297" t="n">
        <v>201802</v>
      </c>
      <c r="B6297" t="n">
        <v>51</v>
      </c>
      <c r="C6297" t="inlineStr">
        <is>
          <t>POS</t>
        </is>
      </c>
      <c r="D6297" t="inlineStr">
        <is>
          <t>Mỹ</t>
        </is>
      </c>
      <c r="E6297" t="inlineStr">
        <is>
          <t>Nhạc, phim, sách nói</t>
        </is>
      </c>
      <c r="F6297" t="n">
        <v>3541.2</v>
      </c>
      <c r="G6297" t="n">
        <v>0</v>
      </c>
    </row>
    <row r="6298">
      <c r="A6298" t="n">
        <v>201802</v>
      </c>
      <c r="B6298" t="n">
        <v>51</v>
      </c>
      <c r="C6298" t="inlineStr">
        <is>
          <t>POS</t>
        </is>
      </c>
      <c r="D6298" t="inlineStr">
        <is>
          <t>Mỹ</t>
        </is>
      </c>
      <c r="E6298" t="inlineStr">
        <is>
          <t>TV &amp; Video</t>
        </is>
      </c>
      <c r="F6298" t="n">
        <v>1138</v>
      </c>
      <c r="G6298" t="n">
        <v>0</v>
      </c>
    </row>
    <row r="6299">
      <c r="A6299" t="n">
        <v>201802</v>
      </c>
      <c r="B6299" t="n">
        <v>53</v>
      </c>
      <c r="C6299" t="inlineStr">
        <is>
          <t>POS</t>
        </is>
      </c>
      <c r="D6299" t="inlineStr">
        <is>
          <t>Mỹ</t>
        </is>
      </c>
      <c r="E6299" t="inlineStr">
        <is>
          <t>Âm thanh</t>
        </is>
      </c>
      <c r="F6299" t="n">
        <v>1035</v>
      </c>
      <c r="G6299" t="n">
        <v>0</v>
      </c>
    </row>
    <row r="6300">
      <c r="A6300" t="n">
        <v>201802</v>
      </c>
      <c r="B6300" t="n">
        <v>53</v>
      </c>
      <c r="C6300" t="inlineStr">
        <is>
          <t>POS</t>
        </is>
      </c>
      <c r="D6300" t="inlineStr">
        <is>
          <t>Mỹ</t>
        </is>
      </c>
      <c r="E6300" t="inlineStr">
        <is>
          <t>Máy ảnh</t>
        </is>
      </c>
      <c r="F6300" t="n">
        <v>3509</v>
      </c>
      <c r="G6300" t="n">
        <v>0</v>
      </c>
    </row>
    <row r="6301">
      <c r="A6301" t="n">
        <v>201802</v>
      </c>
      <c r="B6301" t="n">
        <v>53</v>
      </c>
      <c r="C6301" t="inlineStr">
        <is>
          <t>POS</t>
        </is>
      </c>
      <c r="D6301" t="inlineStr">
        <is>
          <t>Mỹ</t>
        </is>
      </c>
      <c r="E6301" t="inlineStr">
        <is>
          <t>Điện thoại</t>
        </is>
      </c>
      <c r="F6301" t="n">
        <v>2793.27</v>
      </c>
      <c r="G6301" t="n">
        <v>288</v>
      </c>
    </row>
    <row r="6302">
      <c r="A6302" t="n">
        <v>201802</v>
      </c>
      <c r="B6302" t="n">
        <v>53</v>
      </c>
      <c r="C6302" t="inlineStr">
        <is>
          <t>POS</t>
        </is>
      </c>
      <c r="D6302" t="inlineStr">
        <is>
          <t>Mỹ</t>
        </is>
      </c>
      <c r="E6302" t="inlineStr">
        <is>
          <t>Máy tính</t>
        </is>
      </c>
      <c r="F6302" t="n">
        <v>7019.9</v>
      </c>
      <c r="G6302" t="n">
        <v>0</v>
      </c>
    </row>
    <row r="6303">
      <c r="A6303" t="n">
        <v>201802</v>
      </c>
      <c r="B6303" t="n">
        <v>53</v>
      </c>
      <c r="C6303" t="inlineStr">
        <is>
          <t>POS</t>
        </is>
      </c>
      <c r="D6303" t="inlineStr">
        <is>
          <t>Mỹ</t>
        </is>
      </c>
      <c r="E6303" t="inlineStr">
        <is>
          <t>Game &amp; Đồ chơi</t>
        </is>
      </c>
      <c r="F6303" t="n">
        <v>43</v>
      </c>
      <c r="G6303" t="n">
        <v>0</v>
      </c>
    </row>
    <row r="6304">
      <c r="A6304" t="n">
        <v>201802</v>
      </c>
      <c r="B6304" t="n">
        <v>53</v>
      </c>
      <c r="C6304" t="inlineStr">
        <is>
          <t>POS</t>
        </is>
      </c>
      <c r="D6304" t="inlineStr">
        <is>
          <t>Mỹ</t>
        </is>
      </c>
      <c r="E6304" t="inlineStr">
        <is>
          <t>Gia dụng</t>
        </is>
      </c>
      <c r="F6304" t="n">
        <v>7886.76</v>
      </c>
      <c r="G6304" t="n">
        <v>0</v>
      </c>
    </row>
    <row r="6305">
      <c r="A6305" t="n">
        <v>201802</v>
      </c>
      <c r="B6305" t="n">
        <v>53</v>
      </c>
      <c r="C6305" t="inlineStr">
        <is>
          <t>POS</t>
        </is>
      </c>
      <c r="D6305" t="inlineStr">
        <is>
          <t>Mỹ</t>
        </is>
      </c>
      <c r="E6305" t="inlineStr">
        <is>
          <t>Nhạc, phim, sách nói</t>
        </is>
      </c>
      <c r="F6305" t="n">
        <v>443.78</v>
      </c>
      <c r="G6305" t="n">
        <v>0</v>
      </c>
    </row>
    <row r="6306">
      <c r="A6306" t="n">
        <v>201802</v>
      </c>
      <c r="B6306" t="n">
        <v>53</v>
      </c>
      <c r="C6306" t="inlineStr">
        <is>
          <t>POS</t>
        </is>
      </c>
      <c r="D6306" t="inlineStr">
        <is>
          <t>Mỹ</t>
        </is>
      </c>
      <c r="E6306" t="inlineStr">
        <is>
          <t>TV &amp; Video</t>
        </is>
      </c>
      <c r="F6306" t="n">
        <v>2159.78</v>
      </c>
      <c r="G6306" t="n">
        <v>0</v>
      </c>
    </row>
    <row r="6307">
      <c r="A6307" t="n">
        <v>201802</v>
      </c>
      <c r="B6307" t="n">
        <v>54</v>
      </c>
      <c r="C6307" t="inlineStr">
        <is>
          <t>POS</t>
        </is>
      </c>
      <c r="D6307" t="inlineStr">
        <is>
          <t>Mỹ</t>
        </is>
      </c>
      <c r="E6307" t="inlineStr">
        <is>
          <t>Âm thanh</t>
        </is>
      </c>
      <c r="F6307" t="n">
        <v>2648.69</v>
      </c>
      <c r="G6307" t="n">
        <v>0</v>
      </c>
    </row>
    <row r="6308">
      <c r="A6308" t="n">
        <v>201802</v>
      </c>
      <c r="B6308" t="n">
        <v>54</v>
      </c>
      <c r="C6308" t="inlineStr">
        <is>
          <t>POS</t>
        </is>
      </c>
      <c r="D6308" t="inlineStr">
        <is>
          <t>Mỹ</t>
        </is>
      </c>
      <c r="E6308" t="inlineStr">
        <is>
          <t>Điện thoại</t>
        </is>
      </c>
      <c r="F6308" t="n">
        <v>5086.65</v>
      </c>
      <c r="G6308" t="n">
        <v>0</v>
      </c>
    </row>
    <row r="6309">
      <c r="A6309" t="n">
        <v>201802</v>
      </c>
      <c r="B6309" t="n">
        <v>54</v>
      </c>
      <c r="C6309" t="inlineStr">
        <is>
          <t>POS</t>
        </is>
      </c>
      <c r="D6309" t="inlineStr">
        <is>
          <t>Mỹ</t>
        </is>
      </c>
      <c r="E6309" t="inlineStr">
        <is>
          <t>Máy tính</t>
        </is>
      </c>
      <c r="F6309" t="n">
        <v>5581.85</v>
      </c>
      <c r="G6309" t="n">
        <v>0</v>
      </c>
    </row>
    <row r="6310">
      <c r="A6310" t="n">
        <v>201802</v>
      </c>
      <c r="B6310" t="n">
        <v>54</v>
      </c>
      <c r="C6310" t="inlineStr">
        <is>
          <t>POS</t>
        </is>
      </c>
      <c r="D6310" t="inlineStr">
        <is>
          <t>Mỹ</t>
        </is>
      </c>
      <c r="E6310" t="inlineStr">
        <is>
          <t>Game &amp; Đồ chơi</t>
        </is>
      </c>
      <c r="F6310" t="n">
        <v>251.56</v>
      </c>
      <c r="G6310" t="n">
        <v>0</v>
      </c>
    </row>
    <row r="6311">
      <c r="A6311" t="n">
        <v>201802</v>
      </c>
      <c r="B6311" t="n">
        <v>54</v>
      </c>
      <c r="C6311" t="inlineStr">
        <is>
          <t>POS</t>
        </is>
      </c>
      <c r="D6311" t="inlineStr">
        <is>
          <t>Mỹ</t>
        </is>
      </c>
      <c r="E6311" t="inlineStr">
        <is>
          <t>Gia dụng</t>
        </is>
      </c>
      <c r="F6311" t="n">
        <v>3761.98</v>
      </c>
      <c r="G6311" t="n">
        <v>0</v>
      </c>
    </row>
    <row r="6312">
      <c r="A6312" t="n">
        <v>201802</v>
      </c>
      <c r="B6312" t="n">
        <v>54</v>
      </c>
      <c r="C6312" t="inlineStr">
        <is>
          <t>POS</t>
        </is>
      </c>
      <c r="D6312" t="inlineStr">
        <is>
          <t>Mỹ</t>
        </is>
      </c>
      <c r="E6312" t="inlineStr">
        <is>
          <t>Nhạc, phim, sách nói</t>
        </is>
      </c>
      <c r="F6312" t="n">
        <v>2902.95</v>
      </c>
      <c r="G6312" t="n">
        <v>0</v>
      </c>
    </row>
    <row r="6313">
      <c r="A6313" t="n">
        <v>201802</v>
      </c>
      <c r="B6313" t="n">
        <v>54</v>
      </c>
      <c r="C6313" t="inlineStr">
        <is>
          <t>POS</t>
        </is>
      </c>
      <c r="D6313" t="inlineStr">
        <is>
          <t>Mỹ</t>
        </is>
      </c>
      <c r="E6313" t="inlineStr">
        <is>
          <t>TV &amp; Video</t>
        </is>
      </c>
      <c r="F6313" t="n">
        <v>600</v>
      </c>
      <c r="G6313" t="n">
        <v>0</v>
      </c>
    </row>
    <row r="6314">
      <c r="A6314" t="n">
        <v>201802</v>
      </c>
      <c r="B6314" t="n">
        <v>55</v>
      </c>
      <c r="C6314" t="inlineStr">
        <is>
          <t>POS</t>
        </is>
      </c>
      <c r="D6314" t="inlineStr">
        <is>
          <t>Mỹ</t>
        </is>
      </c>
      <c r="E6314" t="inlineStr">
        <is>
          <t>Máy ảnh</t>
        </is>
      </c>
      <c r="F6314" t="n">
        <v>4840.7</v>
      </c>
      <c r="G6314" t="n">
        <v>0</v>
      </c>
    </row>
    <row r="6315">
      <c r="A6315" t="n">
        <v>201802</v>
      </c>
      <c r="B6315" t="n">
        <v>55</v>
      </c>
      <c r="C6315" t="inlineStr">
        <is>
          <t>POS</t>
        </is>
      </c>
      <c r="D6315" t="inlineStr">
        <is>
          <t>Mỹ</t>
        </is>
      </c>
      <c r="E6315" t="inlineStr">
        <is>
          <t>Điện thoại</t>
        </is>
      </c>
      <c r="F6315" t="n">
        <v>244.99</v>
      </c>
      <c r="G6315" t="n">
        <v>0</v>
      </c>
    </row>
    <row r="6316">
      <c r="A6316" t="n">
        <v>201802</v>
      </c>
      <c r="B6316" t="n">
        <v>55</v>
      </c>
      <c r="C6316" t="inlineStr">
        <is>
          <t>POS</t>
        </is>
      </c>
      <c r="D6316" t="inlineStr">
        <is>
          <t>Mỹ</t>
        </is>
      </c>
      <c r="E6316" t="inlineStr">
        <is>
          <t>Máy tính</t>
        </is>
      </c>
      <c r="F6316" t="n">
        <v>4483.4</v>
      </c>
      <c r="G6316" t="n">
        <v>0</v>
      </c>
    </row>
    <row r="6317">
      <c r="A6317" t="n">
        <v>201802</v>
      </c>
      <c r="B6317" t="n">
        <v>55</v>
      </c>
      <c r="C6317" t="inlineStr">
        <is>
          <t>POS</t>
        </is>
      </c>
      <c r="D6317" t="inlineStr">
        <is>
          <t>Mỹ</t>
        </is>
      </c>
      <c r="E6317" t="inlineStr">
        <is>
          <t>Game &amp; Đồ chơi</t>
        </is>
      </c>
      <c r="F6317" t="n">
        <v>86.63</v>
      </c>
      <c r="G6317" t="n">
        <v>0</v>
      </c>
    </row>
    <row r="6318">
      <c r="A6318" t="n">
        <v>201802</v>
      </c>
      <c r="B6318" t="n">
        <v>55</v>
      </c>
      <c r="C6318" t="inlineStr">
        <is>
          <t>POS</t>
        </is>
      </c>
      <c r="D6318" t="inlineStr">
        <is>
          <t>Mỹ</t>
        </is>
      </c>
      <c r="E6318" t="inlineStr">
        <is>
          <t>Gia dụng</t>
        </is>
      </c>
      <c r="F6318" t="n">
        <v>1517.49</v>
      </c>
      <c r="G6318" t="n">
        <v>0</v>
      </c>
    </row>
    <row r="6319">
      <c r="A6319" t="n">
        <v>201802</v>
      </c>
      <c r="B6319" t="n">
        <v>55</v>
      </c>
      <c r="C6319" t="inlineStr">
        <is>
          <t>POS</t>
        </is>
      </c>
      <c r="D6319" t="inlineStr">
        <is>
          <t>Mỹ</t>
        </is>
      </c>
      <c r="E6319" t="inlineStr">
        <is>
          <t>Nhạc, phim, sách nói</t>
        </is>
      </c>
      <c r="F6319" t="n">
        <v>537.45</v>
      </c>
      <c r="G6319" t="n">
        <v>0</v>
      </c>
    </row>
    <row r="6320">
      <c r="A6320" t="n">
        <v>201802</v>
      </c>
      <c r="B6320" t="n">
        <v>56</v>
      </c>
      <c r="C6320" t="inlineStr">
        <is>
          <t>POS</t>
        </is>
      </c>
      <c r="D6320" t="inlineStr">
        <is>
          <t>Mỹ</t>
        </is>
      </c>
      <c r="E6320" t="inlineStr">
        <is>
          <t>Âm thanh</t>
        </is>
      </c>
      <c r="F6320" t="n">
        <v>6635.39</v>
      </c>
      <c r="G6320" t="n">
        <v>0</v>
      </c>
    </row>
    <row r="6321">
      <c r="A6321" t="n">
        <v>201802</v>
      </c>
      <c r="B6321" t="n">
        <v>56</v>
      </c>
      <c r="C6321" t="inlineStr">
        <is>
          <t>POS</t>
        </is>
      </c>
      <c r="D6321" t="inlineStr">
        <is>
          <t>Mỹ</t>
        </is>
      </c>
      <c r="E6321" t="inlineStr">
        <is>
          <t>Máy ảnh</t>
        </is>
      </c>
      <c r="F6321" t="n">
        <v>5680</v>
      </c>
      <c r="G6321" t="n">
        <v>0</v>
      </c>
    </row>
    <row r="6322">
      <c r="A6322" t="n">
        <v>201802</v>
      </c>
      <c r="B6322" t="n">
        <v>56</v>
      </c>
      <c r="C6322" t="inlineStr">
        <is>
          <t>POS</t>
        </is>
      </c>
      <c r="D6322" t="inlineStr">
        <is>
          <t>Mỹ</t>
        </is>
      </c>
      <c r="E6322" t="inlineStr">
        <is>
          <t>Điện thoại</t>
        </is>
      </c>
      <c r="F6322" t="n">
        <v>2087.93</v>
      </c>
      <c r="G6322" t="n">
        <v>0</v>
      </c>
    </row>
    <row r="6323">
      <c r="A6323" t="n">
        <v>201802</v>
      </c>
      <c r="B6323" t="n">
        <v>56</v>
      </c>
      <c r="C6323" t="inlineStr">
        <is>
          <t>POS</t>
        </is>
      </c>
      <c r="D6323" t="inlineStr">
        <is>
          <t>Mỹ</t>
        </is>
      </c>
      <c r="E6323" t="inlineStr">
        <is>
          <t>Máy tính</t>
        </is>
      </c>
      <c r="F6323" t="n">
        <v>32267.4</v>
      </c>
      <c r="G6323" t="n">
        <v>0</v>
      </c>
    </row>
    <row r="6324">
      <c r="A6324" t="n">
        <v>201802</v>
      </c>
      <c r="B6324" t="n">
        <v>56</v>
      </c>
      <c r="C6324" t="inlineStr">
        <is>
          <t>POS</t>
        </is>
      </c>
      <c r="D6324" t="inlineStr">
        <is>
          <t>Mỹ</t>
        </is>
      </c>
      <c r="E6324" t="inlineStr">
        <is>
          <t>Game &amp; Đồ chơi</t>
        </is>
      </c>
      <c r="F6324" t="n">
        <v>13.98</v>
      </c>
      <c r="G6324" t="n">
        <v>0</v>
      </c>
    </row>
    <row r="6325">
      <c r="A6325" t="n">
        <v>201802</v>
      </c>
      <c r="B6325" t="n">
        <v>56</v>
      </c>
      <c r="C6325" t="inlineStr">
        <is>
          <t>POS</t>
        </is>
      </c>
      <c r="D6325" t="inlineStr">
        <is>
          <t>Mỹ</t>
        </is>
      </c>
      <c r="E6325" t="inlineStr">
        <is>
          <t>Gia dụng</t>
        </is>
      </c>
      <c r="F6325" t="n">
        <v>1205.98</v>
      </c>
      <c r="G6325" t="n">
        <v>0</v>
      </c>
    </row>
    <row r="6326">
      <c r="A6326" t="n">
        <v>201802</v>
      </c>
      <c r="B6326" t="n">
        <v>56</v>
      </c>
      <c r="C6326" t="inlineStr">
        <is>
          <t>POS</t>
        </is>
      </c>
      <c r="D6326" t="inlineStr">
        <is>
          <t>Mỹ</t>
        </is>
      </c>
      <c r="E6326" t="inlineStr">
        <is>
          <t>Nhạc, phim, sách nói</t>
        </is>
      </c>
      <c r="F6326" t="n">
        <v>1443.94</v>
      </c>
      <c r="G6326" t="n">
        <v>0</v>
      </c>
    </row>
    <row r="6327">
      <c r="A6327" t="n">
        <v>201802</v>
      </c>
      <c r="B6327" t="n">
        <v>56</v>
      </c>
      <c r="C6327" t="inlineStr">
        <is>
          <t>POS</t>
        </is>
      </c>
      <c r="D6327" t="inlineStr">
        <is>
          <t>Mỹ</t>
        </is>
      </c>
      <c r="E6327" t="inlineStr">
        <is>
          <t>TV &amp; Video</t>
        </is>
      </c>
      <c r="F6327" t="n">
        <v>6485.2</v>
      </c>
      <c r="G6327" t="n">
        <v>0</v>
      </c>
    </row>
    <row r="6328">
      <c r="A6328" t="n">
        <v>201802</v>
      </c>
      <c r="B6328" t="n">
        <v>57</v>
      </c>
      <c r="C6328" t="inlineStr">
        <is>
          <t>POS</t>
        </is>
      </c>
      <c r="D6328" t="inlineStr">
        <is>
          <t>Mỹ</t>
        </is>
      </c>
      <c r="E6328" t="inlineStr">
        <is>
          <t>Âm thanh</t>
        </is>
      </c>
      <c r="F6328" t="n">
        <v>596.45</v>
      </c>
      <c r="G6328" t="n">
        <v>0</v>
      </c>
    </row>
    <row r="6329">
      <c r="A6329" t="n">
        <v>201802</v>
      </c>
      <c r="B6329" t="n">
        <v>57</v>
      </c>
      <c r="C6329" t="inlineStr">
        <is>
          <t>POS</t>
        </is>
      </c>
      <c r="D6329" t="inlineStr">
        <is>
          <t>Mỹ</t>
        </is>
      </c>
      <c r="E6329" t="inlineStr">
        <is>
          <t>Máy ảnh</t>
        </is>
      </c>
      <c r="F6329" t="n">
        <v>4986</v>
      </c>
      <c r="G6329" t="n">
        <v>0</v>
      </c>
    </row>
    <row r="6330">
      <c r="A6330" t="n">
        <v>201802</v>
      </c>
      <c r="B6330" t="n">
        <v>57</v>
      </c>
      <c r="C6330" t="inlineStr">
        <is>
          <t>POS</t>
        </is>
      </c>
      <c r="D6330" t="inlineStr">
        <is>
          <t>Mỹ</t>
        </is>
      </c>
      <c r="E6330" t="inlineStr">
        <is>
          <t>Điện thoại</t>
        </is>
      </c>
      <c r="F6330" t="n">
        <v>1396.97</v>
      </c>
      <c r="G6330" t="n">
        <v>560</v>
      </c>
    </row>
    <row r="6331">
      <c r="A6331" t="n">
        <v>201802</v>
      </c>
      <c r="B6331" t="n">
        <v>57</v>
      </c>
      <c r="C6331" t="inlineStr">
        <is>
          <t>POS</t>
        </is>
      </c>
      <c r="D6331" t="inlineStr">
        <is>
          <t>Mỹ</t>
        </is>
      </c>
      <c r="E6331" t="inlineStr">
        <is>
          <t>Máy tính</t>
        </is>
      </c>
      <c r="F6331" t="n">
        <v>11976.05</v>
      </c>
      <c r="G6331" t="n">
        <v>139</v>
      </c>
    </row>
    <row r="6332">
      <c r="A6332" t="n">
        <v>201802</v>
      </c>
      <c r="B6332" t="n">
        <v>57</v>
      </c>
      <c r="C6332" t="inlineStr">
        <is>
          <t>POS</t>
        </is>
      </c>
      <c r="D6332" t="inlineStr">
        <is>
          <t>Mỹ</t>
        </is>
      </c>
      <c r="E6332" t="inlineStr">
        <is>
          <t>Game &amp; Đồ chơi</t>
        </is>
      </c>
      <c r="F6332" t="n">
        <v>35.76</v>
      </c>
      <c r="G6332" t="n">
        <v>0</v>
      </c>
    </row>
    <row r="6333">
      <c r="A6333" t="n">
        <v>201802</v>
      </c>
      <c r="B6333" t="n">
        <v>57</v>
      </c>
      <c r="C6333" t="inlineStr">
        <is>
          <t>POS</t>
        </is>
      </c>
      <c r="D6333" t="inlineStr">
        <is>
          <t>Mỹ</t>
        </is>
      </c>
      <c r="E6333" t="inlineStr">
        <is>
          <t>Gia dụng</t>
        </is>
      </c>
      <c r="F6333" t="n">
        <v>36382.81</v>
      </c>
      <c r="G6333" t="n">
        <v>0</v>
      </c>
    </row>
    <row r="6334">
      <c r="A6334" t="n">
        <v>201802</v>
      </c>
      <c r="B6334" t="n">
        <v>57</v>
      </c>
      <c r="C6334" t="inlineStr">
        <is>
          <t>POS</t>
        </is>
      </c>
      <c r="D6334" t="inlineStr">
        <is>
          <t>Mỹ</t>
        </is>
      </c>
      <c r="E6334" t="inlineStr">
        <is>
          <t>Nhạc, phim, sách nói</t>
        </is>
      </c>
      <c r="F6334" t="n">
        <v>2832.22</v>
      </c>
      <c r="G6334" t="n">
        <v>0</v>
      </c>
    </row>
    <row r="6335">
      <c r="A6335" t="n">
        <v>201802</v>
      </c>
      <c r="B6335" t="n">
        <v>57</v>
      </c>
      <c r="C6335" t="inlineStr">
        <is>
          <t>POS</t>
        </is>
      </c>
      <c r="D6335" t="inlineStr">
        <is>
          <t>Mỹ</t>
        </is>
      </c>
      <c r="E6335" t="inlineStr">
        <is>
          <t>TV &amp; Video</t>
        </is>
      </c>
      <c r="F6335" t="n">
        <v>2042</v>
      </c>
      <c r="G6335" t="n">
        <v>0</v>
      </c>
    </row>
    <row r="6336">
      <c r="A6336" t="n">
        <v>201802</v>
      </c>
      <c r="B6336" t="n">
        <v>59</v>
      </c>
      <c r="C6336" t="inlineStr">
        <is>
          <t>POS</t>
        </is>
      </c>
      <c r="D6336" t="inlineStr">
        <is>
          <t>Mỹ</t>
        </is>
      </c>
      <c r="E6336" t="inlineStr">
        <is>
          <t>Âm thanh</t>
        </is>
      </c>
      <c r="F6336" t="n">
        <v>2182.27</v>
      </c>
      <c r="G6336" t="n">
        <v>0</v>
      </c>
    </row>
    <row r="6337">
      <c r="A6337" t="n">
        <v>201802</v>
      </c>
      <c r="B6337" t="n">
        <v>59</v>
      </c>
      <c r="C6337" t="inlineStr">
        <is>
          <t>POS</t>
        </is>
      </c>
      <c r="D6337" t="inlineStr">
        <is>
          <t>Mỹ</t>
        </is>
      </c>
      <c r="E6337" t="inlineStr">
        <is>
          <t>Máy ảnh</t>
        </is>
      </c>
      <c r="F6337" t="n">
        <v>2067.93</v>
      </c>
      <c r="G6337" t="n">
        <v>0</v>
      </c>
    </row>
    <row r="6338">
      <c r="A6338" t="n">
        <v>201802</v>
      </c>
      <c r="B6338" t="n">
        <v>59</v>
      </c>
      <c r="C6338" t="inlineStr">
        <is>
          <t>POS</t>
        </is>
      </c>
      <c r="D6338" t="inlineStr">
        <is>
          <t>Mỹ</t>
        </is>
      </c>
      <c r="E6338" t="inlineStr">
        <is>
          <t>Điện thoại</t>
        </is>
      </c>
      <c r="F6338" t="n">
        <v>3654.2</v>
      </c>
      <c r="G6338" t="n">
        <v>0</v>
      </c>
    </row>
    <row r="6339">
      <c r="A6339" t="n">
        <v>201802</v>
      </c>
      <c r="B6339" t="n">
        <v>59</v>
      </c>
      <c r="C6339" t="inlineStr">
        <is>
          <t>POS</t>
        </is>
      </c>
      <c r="D6339" t="inlineStr">
        <is>
          <t>Mỹ</t>
        </is>
      </c>
      <c r="E6339" t="inlineStr">
        <is>
          <t>Máy tính</t>
        </is>
      </c>
      <c r="F6339" t="n">
        <v>7350.8</v>
      </c>
      <c r="G6339" t="n">
        <v>0</v>
      </c>
    </row>
    <row r="6340">
      <c r="A6340" t="n">
        <v>201802</v>
      </c>
      <c r="B6340" t="n">
        <v>59</v>
      </c>
      <c r="C6340" t="inlineStr">
        <is>
          <t>POS</t>
        </is>
      </c>
      <c r="D6340" t="inlineStr">
        <is>
          <t>Mỹ</t>
        </is>
      </c>
      <c r="E6340" t="inlineStr">
        <is>
          <t>Game &amp; Đồ chơi</t>
        </is>
      </c>
      <c r="F6340" t="n">
        <v>85.48</v>
      </c>
      <c r="G6340" t="n">
        <v>0</v>
      </c>
    </row>
    <row r="6341">
      <c r="A6341" t="n">
        <v>201802</v>
      </c>
      <c r="B6341" t="n">
        <v>59</v>
      </c>
      <c r="C6341" t="inlineStr">
        <is>
          <t>POS</t>
        </is>
      </c>
      <c r="D6341" t="inlineStr">
        <is>
          <t>Mỹ</t>
        </is>
      </c>
      <c r="E6341" t="inlineStr">
        <is>
          <t>Gia dụng</t>
        </is>
      </c>
      <c r="F6341" t="n">
        <v>23915.82</v>
      </c>
      <c r="G6341" t="n">
        <v>0</v>
      </c>
    </row>
    <row r="6342">
      <c r="A6342" t="n">
        <v>201802</v>
      </c>
      <c r="B6342" t="n">
        <v>59</v>
      </c>
      <c r="C6342" t="inlineStr">
        <is>
          <t>POS</t>
        </is>
      </c>
      <c r="D6342" t="inlineStr">
        <is>
          <t>Mỹ</t>
        </is>
      </c>
      <c r="E6342" t="inlineStr">
        <is>
          <t>Nhạc, phim, sách nói</t>
        </is>
      </c>
      <c r="F6342" t="n">
        <v>1069.92</v>
      </c>
      <c r="G6342" t="n">
        <v>0</v>
      </c>
    </row>
    <row r="6343">
      <c r="A6343" t="n">
        <v>201802</v>
      </c>
      <c r="B6343" t="n">
        <v>59</v>
      </c>
      <c r="C6343" t="inlineStr">
        <is>
          <t>POS</t>
        </is>
      </c>
      <c r="D6343" t="inlineStr">
        <is>
          <t>Mỹ</t>
        </is>
      </c>
      <c r="E6343" t="inlineStr">
        <is>
          <t>TV &amp; Video</t>
        </is>
      </c>
      <c r="F6343" t="n">
        <v>8580.620000000001</v>
      </c>
      <c r="G6343" t="n">
        <v>0</v>
      </c>
    </row>
    <row r="6344">
      <c r="A6344" t="n">
        <v>201802</v>
      </c>
      <c r="B6344" t="n">
        <v>61</v>
      </c>
      <c r="C6344" t="inlineStr">
        <is>
          <t>POS</t>
        </is>
      </c>
      <c r="D6344" t="inlineStr">
        <is>
          <t>Mỹ</t>
        </is>
      </c>
      <c r="E6344" t="inlineStr">
        <is>
          <t>Âm thanh</t>
        </is>
      </c>
      <c r="F6344" t="n">
        <v>2987.29</v>
      </c>
      <c r="G6344" t="n">
        <v>0</v>
      </c>
    </row>
    <row r="6345">
      <c r="A6345" t="n">
        <v>201802</v>
      </c>
      <c r="B6345" t="n">
        <v>61</v>
      </c>
      <c r="C6345" t="inlineStr">
        <is>
          <t>POS</t>
        </is>
      </c>
      <c r="D6345" t="inlineStr">
        <is>
          <t>Mỹ</t>
        </is>
      </c>
      <c r="E6345" t="inlineStr">
        <is>
          <t>Điện thoại</t>
        </is>
      </c>
      <c r="F6345" t="n">
        <v>189</v>
      </c>
      <c r="G6345" t="n">
        <v>0</v>
      </c>
    </row>
    <row r="6346">
      <c r="A6346" t="n">
        <v>201802</v>
      </c>
      <c r="B6346" t="n">
        <v>61</v>
      </c>
      <c r="C6346" t="inlineStr">
        <is>
          <t>POS</t>
        </is>
      </c>
      <c r="D6346" t="inlineStr">
        <is>
          <t>Mỹ</t>
        </is>
      </c>
      <c r="E6346" t="inlineStr">
        <is>
          <t>Máy tính</t>
        </is>
      </c>
      <c r="F6346" t="n">
        <v>4888.7</v>
      </c>
      <c r="G6346" t="n">
        <v>0</v>
      </c>
    </row>
    <row r="6347">
      <c r="A6347" t="n">
        <v>201802</v>
      </c>
      <c r="B6347" t="n">
        <v>61</v>
      </c>
      <c r="C6347" t="inlineStr">
        <is>
          <t>POS</t>
        </is>
      </c>
      <c r="D6347" t="inlineStr">
        <is>
          <t>Mỹ</t>
        </is>
      </c>
      <c r="E6347" t="inlineStr">
        <is>
          <t>Game &amp; Đồ chơi</t>
        </is>
      </c>
      <c r="F6347" t="n">
        <v>441.26</v>
      </c>
      <c r="G6347" t="n">
        <v>0</v>
      </c>
    </row>
    <row r="6348">
      <c r="A6348" t="n">
        <v>201802</v>
      </c>
      <c r="B6348" t="n">
        <v>61</v>
      </c>
      <c r="C6348" t="inlineStr">
        <is>
          <t>POS</t>
        </is>
      </c>
      <c r="D6348" t="inlineStr">
        <is>
          <t>Mỹ</t>
        </is>
      </c>
      <c r="E6348" t="inlineStr">
        <is>
          <t>Gia dụng</t>
        </is>
      </c>
      <c r="F6348" t="n">
        <v>6445.91</v>
      </c>
      <c r="G6348" t="n">
        <v>0</v>
      </c>
    </row>
    <row r="6349">
      <c r="A6349" t="n">
        <v>201802</v>
      </c>
      <c r="B6349" t="n">
        <v>61</v>
      </c>
      <c r="C6349" t="inlineStr">
        <is>
          <t>POS</t>
        </is>
      </c>
      <c r="D6349" t="inlineStr">
        <is>
          <t>Mỹ</t>
        </is>
      </c>
      <c r="E6349" t="inlineStr">
        <is>
          <t>Nhạc, phim, sách nói</t>
        </is>
      </c>
      <c r="F6349" t="n">
        <v>29.97</v>
      </c>
      <c r="G6349" t="n">
        <v>0</v>
      </c>
    </row>
    <row r="6350">
      <c r="A6350" t="n">
        <v>201802</v>
      </c>
      <c r="B6350" t="n">
        <v>63</v>
      </c>
      <c r="C6350" t="inlineStr">
        <is>
          <t>POS</t>
        </is>
      </c>
      <c r="D6350" t="inlineStr">
        <is>
          <t>Mỹ</t>
        </is>
      </c>
      <c r="E6350" t="inlineStr">
        <is>
          <t>Âm thanh</t>
        </is>
      </c>
      <c r="F6350" t="n">
        <v>549.75</v>
      </c>
      <c r="G6350" t="n">
        <v>0</v>
      </c>
    </row>
    <row r="6351">
      <c r="A6351" t="n">
        <v>201802</v>
      </c>
      <c r="B6351" t="n">
        <v>63</v>
      </c>
      <c r="C6351" t="inlineStr">
        <is>
          <t>POS</t>
        </is>
      </c>
      <c r="D6351" t="inlineStr">
        <is>
          <t>Mỹ</t>
        </is>
      </c>
      <c r="E6351" t="inlineStr">
        <is>
          <t>Máy ảnh</t>
        </is>
      </c>
      <c r="F6351" t="n">
        <v>8273.799999999999</v>
      </c>
      <c r="G6351" t="n">
        <v>0</v>
      </c>
    </row>
    <row r="6352">
      <c r="A6352" t="n">
        <v>201802</v>
      </c>
      <c r="B6352" t="n">
        <v>63</v>
      </c>
      <c r="C6352" t="inlineStr">
        <is>
          <t>POS</t>
        </is>
      </c>
      <c r="D6352" t="inlineStr">
        <is>
          <t>Mỹ</t>
        </is>
      </c>
      <c r="E6352" t="inlineStr">
        <is>
          <t>Máy tính</t>
        </is>
      </c>
      <c r="F6352" t="n">
        <v>2598.1</v>
      </c>
      <c r="G6352" t="n">
        <v>0</v>
      </c>
    </row>
    <row r="6353">
      <c r="A6353" t="n">
        <v>201802</v>
      </c>
      <c r="B6353" t="n">
        <v>63</v>
      </c>
      <c r="C6353" t="inlineStr">
        <is>
          <t>POS</t>
        </is>
      </c>
      <c r="D6353" t="inlineStr">
        <is>
          <t>Mỹ</t>
        </is>
      </c>
      <c r="E6353" t="inlineStr">
        <is>
          <t>Game &amp; Đồ chơi</t>
        </is>
      </c>
      <c r="F6353" t="n">
        <v>818.3099999999999</v>
      </c>
      <c r="G6353" t="n">
        <v>0</v>
      </c>
    </row>
    <row r="6354">
      <c r="A6354" t="n">
        <v>201802</v>
      </c>
      <c r="B6354" t="n">
        <v>63</v>
      </c>
      <c r="C6354" t="inlineStr">
        <is>
          <t>POS</t>
        </is>
      </c>
      <c r="D6354" t="inlineStr">
        <is>
          <t>Mỹ</t>
        </is>
      </c>
      <c r="E6354" t="inlineStr">
        <is>
          <t>Gia dụng</t>
        </is>
      </c>
      <c r="F6354" t="n">
        <v>5736</v>
      </c>
      <c r="G6354" t="n">
        <v>0</v>
      </c>
    </row>
    <row r="6355">
      <c r="A6355" t="n">
        <v>201802</v>
      </c>
      <c r="B6355" t="n">
        <v>63</v>
      </c>
      <c r="C6355" t="inlineStr">
        <is>
          <t>POS</t>
        </is>
      </c>
      <c r="D6355" t="inlineStr">
        <is>
          <t>Mỹ</t>
        </is>
      </c>
      <c r="E6355" t="inlineStr">
        <is>
          <t>Nhạc, phim, sách nói</t>
        </is>
      </c>
      <c r="F6355" t="n">
        <v>4419.76</v>
      </c>
      <c r="G6355" t="n">
        <v>0</v>
      </c>
    </row>
    <row r="6356">
      <c r="A6356" t="n">
        <v>201802</v>
      </c>
      <c r="B6356" t="n">
        <v>63</v>
      </c>
      <c r="C6356" t="inlineStr">
        <is>
          <t>POS</t>
        </is>
      </c>
      <c r="D6356" t="inlineStr">
        <is>
          <t>Mỹ</t>
        </is>
      </c>
      <c r="E6356" t="inlineStr">
        <is>
          <t>TV &amp; Video</t>
        </is>
      </c>
      <c r="F6356" t="n">
        <v>6299.97</v>
      </c>
      <c r="G6356" t="n">
        <v>0</v>
      </c>
    </row>
    <row r="6357">
      <c r="A6357" t="n">
        <v>201802</v>
      </c>
      <c r="B6357" t="n">
        <v>64</v>
      </c>
      <c r="C6357" t="inlineStr">
        <is>
          <t>POS</t>
        </is>
      </c>
      <c r="D6357" t="inlineStr">
        <is>
          <t>Mỹ</t>
        </is>
      </c>
      <c r="E6357" t="inlineStr">
        <is>
          <t>Âm thanh</t>
        </is>
      </c>
      <c r="F6357" t="n">
        <v>1942.5</v>
      </c>
      <c r="G6357" t="n">
        <v>0</v>
      </c>
    </row>
    <row r="6358">
      <c r="A6358" t="n">
        <v>201802</v>
      </c>
      <c r="B6358" t="n">
        <v>64</v>
      </c>
      <c r="C6358" t="inlineStr">
        <is>
          <t>POS</t>
        </is>
      </c>
      <c r="D6358" t="inlineStr">
        <is>
          <t>Mỹ</t>
        </is>
      </c>
      <c r="E6358" t="inlineStr">
        <is>
          <t>Máy ảnh</t>
        </is>
      </c>
      <c r="F6358" t="n">
        <v>2736</v>
      </c>
      <c r="G6358" t="n">
        <v>0</v>
      </c>
    </row>
    <row r="6359">
      <c r="A6359" t="n">
        <v>201802</v>
      </c>
      <c r="B6359" t="n">
        <v>64</v>
      </c>
      <c r="C6359" t="inlineStr">
        <is>
          <t>POS</t>
        </is>
      </c>
      <c r="D6359" t="inlineStr">
        <is>
          <t>Mỹ</t>
        </is>
      </c>
      <c r="E6359" t="inlineStr">
        <is>
          <t>Điện thoại</t>
        </is>
      </c>
      <c r="F6359" t="n">
        <v>4603</v>
      </c>
      <c r="G6359" t="n">
        <v>0</v>
      </c>
    </row>
    <row r="6360">
      <c r="A6360" t="n">
        <v>201802</v>
      </c>
      <c r="B6360" t="n">
        <v>64</v>
      </c>
      <c r="C6360" t="inlineStr">
        <is>
          <t>POS</t>
        </is>
      </c>
      <c r="D6360" t="inlineStr">
        <is>
          <t>Mỹ</t>
        </is>
      </c>
      <c r="E6360" t="inlineStr">
        <is>
          <t>Máy tính</t>
        </is>
      </c>
      <c r="F6360" t="n">
        <v>12955.15</v>
      </c>
      <c r="G6360" t="n">
        <v>1615.91</v>
      </c>
    </row>
    <row r="6361">
      <c r="A6361" t="n">
        <v>201802</v>
      </c>
      <c r="B6361" t="n">
        <v>64</v>
      </c>
      <c r="C6361" t="inlineStr">
        <is>
          <t>POS</t>
        </is>
      </c>
      <c r="D6361" t="inlineStr">
        <is>
          <t>Mỹ</t>
        </is>
      </c>
      <c r="E6361" t="inlineStr">
        <is>
          <t>Game &amp; Đồ chơi</t>
        </is>
      </c>
      <c r="F6361" t="n">
        <v>426.95</v>
      </c>
      <c r="G6361" t="n">
        <v>0</v>
      </c>
    </row>
    <row r="6362">
      <c r="A6362" t="n">
        <v>201802</v>
      </c>
      <c r="B6362" t="n">
        <v>64</v>
      </c>
      <c r="C6362" t="inlineStr">
        <is>
          <t>POS</t>
        </is>
      </c>
      <c r="D6362" t="inlineStr">
        <is>
          <t>Mỹ</t>
        </is>
      </c>
      <c r="E6362" t="inlineStr">
        <is>
          <t>Gia dụng</t>
        </is>
      </c>
      <c r="F6362" t="n">
        <v>4794.97</v>
      </c>
      <c r="G6362" t="n">
        <v>0</v>
      </c>
    </row>
    <row r="6363">
      <c r="A6363" t="n">
        <v>201802</v>
      </c>
      <c r="B6363" t="n">
        <v>64</v>
      </c>
      <c r="C6363" t="inlineStr">
        <is>
          <t>POS</t>
        </is>
      </c>
      <c r="D6363" t="inlineStr">
        <is>
          <t>Mỹ</t>
        </is>
      </c>
      <c r="E6363" t="inlineStr">
        <is>
          <t>Nhạc, phim, sách nói</t>
        </is>
      </c>
      <c r="F6363" t="n">
        <v>1970.91</v>
      </c>
      <c r="G6363" t="n">
        <v>0</v>
      </c>
    </row>
    <row r="6364">
      <c r="A6364" t="n">
        <v>201802</v>
      </c>
      <c r="B6364" t="n">
        <v>64</v>
      </c>
      <c r="C6364" t="inlineStr">
        <is>
          <t>POS</t>
        </is>
      </c>
      <c r="D6364" t="inlineStr">
        <is>
          <t>Mỹ</t>
        </is>
      </c>
      <c r="E6364" t="inlineStr">
        <is>
          <t>TV &amp; Video</t>
        </is>
      </c>
      <c r="F6364" t="n">
        <v>1951.8</v>
      </c>
      <c r="G6364" t="n">
        <v>0</v>
      </c>
    </row>
    <row r="6365">
      <c r="A6365" t="n">
        <v>201802</v>
      </c>
      <c r="B6365" t="n">
        <v>65</v>
      </c>
      <c r="C6365" t="inlineStr">
        <is>
          <t>POS</t>
        </is>
      </c>
      <c r="D6365" t="inlineStr">
        <is>
          <t>Mỹ</t>
        </is>
      </c>
      <c r="E6365" t="inlineStr">
        <is>
          <t>Âm thanh</t>
        </is>
      </c>
      <c r="F6365" t="n">
        <v>941.84</v>
      </c>
      <c r="G6365" t="n">
        <v>0</v>
      </c>
    </row>
    <row r="6366">
      <c r="A6366" t="n">
        <v>201802</v>
      </c>
      <c r="B6366" t="n">
        <v>65</v>
      </c>
      <c r="C6366" t="inlineStr">
        <is>
          <t>POS</t>
        </is>
      </c>
      <c r="D6366" t="inlineStr">
        <is>
          <t>Mỹ</t>
        </is>
      </c>
      <c r="E6366" t="inlineStr">
        <is>
          <t>Máy ảnh</t>
        </is>
      </c>
      <c r="F6366" t="n">
        <v>281</v>
      </c>
      <c r="G6366" t="n">
        <v>0</v>
      </c>
    </row>
    <row r="6367">
      <c r="A6367" t="n">
        <v>201802</v>
      </c>
      <c r="B6367" t="n">
        <v>65</v>
      </c>
      <c r="C6367" t="inlineStr">
        <is>
          <t>POS</t>
        </is>
      </c>
      <c r="D6367" t="inlineStr">
        <is>
          <t>Mỹ</t>
        </is>
      </c>
      <c r="E6367" t="inlineStr">
        <is>
          <t>Điện thoại</t>
        </is>
      </c>
      <c r="F6367" t="n">
        <v>32</v>
      </c>
      <c r="G6367" t="n">
        <v>0</v>
      </c>
    </row>
    <row r="6368">
      <c r="A6368" t="n">
        <v>201802</v>
      </c>
      <c r="B6368" t="n">
        <v>65</v>
      </c>
      <c r="C6368" t="inlineStr">
        <is>
          <t>POS</t>
        </is>
      </c>
      <c r="D6368" t="inlineStr">
        <is>
          <t>Mỹ</t>
        </is>
      </c>
      <c r="E6368" t="inlineStr">
        <is>
          <t>Máy tính</t>
        </is>
      </c>
      <c r="F6368" t="n">
        <v>18144.41</v>
      </c>
      <c r="G6368" t="n">
        <v>0</v>
      </c>
    </row>
    <row r="6369">
      <c r="A6369" t="n">
        <v>201802</v>
      </c>
      <c r="B6369" t="n">
        <v>65</v>
      </c>
      <c r="C6369" t="inlineStr">
        <is>
          <t>POS</t>
        </is>
      </c>
      <c r="D6369" t="inlineStr">
        <is>
          <t>Mỹ</t>
        </is>
      </c>
      <c r="E6369" t="inlineStr">
        <is>
          <t>Game &amp; Đồ chơi</t>
        </is>
      </c>
      <c r="F6369" t="n">
        <v>328.33</v>
      </c>
      <c r="G6369" t="n">
        <v>0</v>
      </c>
    </row>
    <row r="6370">
      <c r="A6370" t="n">
        <v>201802</v>
      </c>
      <c r="B6370" t="n">
        <v>65</v>
      </c>
      <c r="C6370" t="inlineStr">
        <is>
          <t>POS</t>
        </is>
      </c>
      <c r="D6370" t="inlineStr">
        <is>
          <t>Mỹ</t>
        </is>
      </c>
      <c r="E6370" t="inlineStr">
        <is>
          <t>Gia dụng</t>
        </is>
      </c>
      <c r="F6370" t="n">
        <v>1835.93</v>
      </c>
      <c r="G6370" t="n">
        <v>0</v>
      </c>
    </row>
    <row r="6371">
      <c r="A6371" t="n">
        <v>201802</v>
      </c>
      <c r="B6371" t="n">
        <v>65</v>
      </c>
      <c r="C6371" t="inlineStr">
        <is>
          <t>POS</t>
        </is>
      </c>
      <c r="D6371" t="inlineStr">
        <is>
          <t>Mỹ</t>
        </is>
      </c>
      <c r="E6371" t="inlineStr">
        <is>
          <t>Nhạc, phim, sách nói</t>
        </is>
      </c>
      <c r="F6371" t="n">
        <v>1339.93</v>
      </c>
      <c r="G6371" t="n">
        <v>0</v>
      </c>
    </row>
    <row r="6372">
      <c r="A6372" t="n">
        <v>201802</v>
      </c>
      <c r="B6372" t="n">
        <v>65</v>
      </c>
      <c r="C6372" t="inlineStr">
        <is>
          <t>POS</t>
        </is>
      </c>
      <c r="D6372" t="inlineStr">
        <is>
          <t>Mỹ</t>
        </is>
      </c>
      <c r="E6372" t="inlineStr">
        <is>
          <t>TV &amp; Video</t>
        </is>
      </c>
      <c r="F6372" t="n">
        <v>3592.16</v>
      </c>
      <c r="G6372" t="n">
        <v>0</v>
      </c>
    </row>
    <row r="6373">
      <c r="A6373" t="n">
        <v>201802</v>
      </c>
      <c r="B6373" t="n">
        <v>66</v>
      </c>
      <c r="C6373" t="inlineStr">
        <is>
          <t>POS</t>
        </is>
      </c>
      <c r="D6373" t="inlineStr">
        <is>
          <t>Mỹ</t>
        </is>
      </c>
      <c r="E6373" t="inlineStr">
        <is>
          <t>Âm thanh</t>
        </is>
      </c>
      <c r="F6373" t="n">
        <v>3644.5</v>
      </c>
      <c r="G6373" t="n">
        <v>0</v>
      </c>
    </row>
    <row r="6374">
      <c r="A6374" t="n">
        <v>201802</v>
      </c>
      <c r="B6374" t="n">
        <v>66</v>
      </c>
      <c r="C6374" t="inlineStr">
        <is>
          <t>POS</t>
        </is>
      </c>
      <c r="D6374" t="inlineStr">
        <is>
          <t>Mỹ</t>
        </is>
      </c>
      <c r="E6374" t="inlineStr">
        <is>
          <t>Máy ảnh</t>
        </is>
      </c>
      <c r="F6374" t="n">
        <v>7864.65</v>
      </c>
      <c r="G6374" t="n">
        <v>0</v>
      </c>
    </row>
    <row r="6375">
      <c r="A6375" t="n">
        <v>201802</v>
      </c>
      <c r="B6375" t="n">
        <v>66</v>
      </c>
      <c r="C6375" t="inlineStr">
        <is>
          <t>POS</t>
        </is>
      </c>
      <c r="D6375" t="inlineStr">
        <is>
          <t>Mỹ</t>
        </is>
      </c>
      <c r="E6375" t="inlineStr">
        <is>
          <t>Điện thoại</t>
        </is>
      </c>
      <c r="F6375" t="n">
        <v>6039.94</v>
      </c>
      <c r="G6375" t="n">
        <v>0</v>
      </c>
    </row>
    <row r="6376">
      <c r="A6376" t="n">
        <v>201802</v>
      </c>
      <c r="B6376" t="n">
        <v>66</v>
      </c>
      <c r="C6376" t="inlineStr">
        <is>
          <t>POS</t>
        </is>
      </c>
      <c r="D6376" t="inlineStr">
        <is>
          <t>Mỹ</t>
        </is>
      </c>
      <c r="E6376" t="inlineStr">
        <is>
          <t>Máy tính</t>
        </is>
      </c>
      <c r="F6376" t="n">
        <v>7199</v>
      </c>
      <c r="G6376" t="n">
        <v>0</v>
      </c>
    </row>
    <row r="6377">
      <c r="A6377" t="n">
        <v>201802</v>
      </c>
      <c r="B6377" t="n">
        <v>66</v>
      </c>
      <c r="C6377" t="inlineStr">
        <is>
          <t>POS</t>
        </is>
      </c>
      <c r="D6377" t="inlineStr">
        <is>
          <t>Mỹ</t>
        </is>
      </c>
      <c r="E6377" t="inlineStr">
        <is>
          <t>Game &amp; Đồ chơi</t>
        </is>
      </c>
      <c r="F6377" t="n">
        <v>1524.79</v>
      </c>
      <c r="G6377" t="n">
        <v>0</v>
      </c>
    </row>
    <row r="6378">
      <c r="A6378" t="n">
        <v>201802</v>
      </c>
      <c r="B6378" t="n">
        <v>66</v>
      </c>
      <c r="C6378" t="inlineStr">
        <is>
          <t>POS</t>
        </is>
      </c>
      <c r="D6378" t="inlineStr">
        <is>
          <t>Mỹ</t>
        </is>
      </c>
      <c r="E6378" t="inlineStr">
        <is>
          <t>Gia dụng</t>
        </is>
      </c>
      <c r="F6378" t="n">
        <v>7094.79</v>
      </c>
      <c r="G6378" t="n">
        <v>0</v>
      </c>
    </row>
    <row r="6379">
      <c r="A6379" t="n">
        <v>201802</v>
      </c>
      <c r="B6379" t="n">
        <v>66</v>
      </c>
      <c r="C6379" t="inlineStr">
        <is>
          <t>POS</t>
        </is>
      </c>
      <c r="D6379" t="inlineStr">
        <is>
          <t>Mỹ</t>
        </is>
      </c>
      <c r="E6379" t="inlineStr">
        <is>
          <t>Nhạc, phim, sách nói</t>
        </is>
      </c>
      <c r="F6379" t="n">
        <v>2076.15</v>
      </c>
      <c r="G6379" t="n">
        <v>0</v>
      </c>
    </row>
    <row r="6380">
      <c r="A6380" t="n">
        <v>201802</v>
      </c>
      <c r="B6380" t="n">
        <v>66</v>
      </c>
      <c r="C6380" t="inlineStr">
        <is>
          <t>POS</t>
        </is>
      </c>
      <c r="D6380" t="inlineStr">
        <is>
          <t>Mỹ</t>
        </is>
      </c>
      <c r="E6380" t="inlineStr">
        <is>
          <t>TV &amp; Video</t>
        </is>
      </c>
      <c r="F6380" t="n">
        <v>11937.38</v>
      </c>
      <c r="G6380" t="n">
        <v>0</v>
      </c>
    </row>
    <row r="6381">
      <c r="A6381" t="n">
        <v>201803</v>
      </c>
      <c r="B6381" t="n">
        <v>0</v>
      </c>
      <c r="C6381" t="inlineStr">
        <is>
          <t>ONLINE</t>
        </is>
      </c>
      <c r="D6381" t="inlineStr">
        <is>
          <t>Online</t>
        </is>
      </c>
      <c r="E6381" t="inlineStr">
        <is>
          <t>Âm thanh</t>
        </is>
      </c>
      <c r="F6381" t="n">
        <v>7013.3</v>
      </c>
      <c r="G6381" t="n">
        <v>1389.6</v>
      </c>
    </row>
    <row r="6382">
      <c r="A6382" t="n">
        <v>201803</v>
      </c>
      <c r="B6382" t="n">
        <v>0</v>
      </c>
      <c r="C6382" t="inlineStr">
        <is>
          <t>ONLINE</t>
        </is>
      </c>
      <c r="D6382" t="inlineStr">
        <is>
          <t>Online</t>
        </is>
      </c>
      <c r="E6382" t="inlineStr">
        <is>
          <t>Máy ảnh</t>
        </is>
      </c>
      <c r="F6382" t="n">
        <v>885.59</v>
      </c>
      <c r="G6382" t="n">
        <v>756.5</v>
      </c>
    </row>
    <row r="6383">
      <c r="A6383" t="n">
        <v>201803</v>
      </c>
      <c r="B6383" t="n">
        <v>0</v>
      </c>
      <c r="C6383" t="inlineStr">
        <is>
          <t>ONLINE</t>
        </is>
      </c>
      <c r="D6383" t="inlineStr">
        <is>
          <t>Online</t>
        </is>
      </c>
      <c r="E6383" t="inlineStr">
        <is>
          <t>Điện thoại</t>
        </is>
      </c>
      <c r="F6383" t="n">
        <v>4060.27</v>
      </c>
      <c r="G6383" t="n">
        <v>0</v>
      </c>
    </row>
    <row r="6384">
      <c r="A6384" t="n">
        <v>201803</v>
      </c>
      <c r="B6384" t="n">
        <v>0</v>
      </c>
      <c r="C6384" t="inlineStr">
        <is>
          <t>ONLINE</t>
        </is>
      </c>
      <c r="D6384" t="inlineStr">
        <is>
          <t>Online</t>
        </is>
      </c>
      <c r="E6384" t="inlineStr">
        <is>
          <t>Máy tính</t>
        </is>
      </c>
      <c r="F6384" t="n">
        <v>23658.7</v>
      </c>
      <c r="G6384" t="n">
        <v>1388.7</v>
      </c>
    </row>
    <row r="6385">
      <c r="A6385" t="n">
        <v>201803</v>
      </c>
      <c r="B6385" t="n">
        <v>0</v>
      </c>
      <c r="C6385" t="inlineStr">
        <is>
          <t>ONLINE</t>
        </is>
      </c>
      <c r="D6385" t="inlineStr">
        <is>
          <t>Online</t>
        </is>
      </c>
      <c r="E6385" t="inlineStr">
        <is>
          <t>Game &amp; Đồ chơi</t>
        </is>
      </c>
      <c r="F6385" t="n">
        <v>711.15</v>
      </c>
      <c r="G6385" t="n">
        <v>0</v>
      </c>
    </row>
    <row r="6386">
      <c r="A6386" t="n">
        <v>201803</v>
      </c>
      <c r="B6386" t="n">
        <v>0</v>
      </c>
      <c r="C6386" t="inlineStr">
        <is>
          <t>ONLINE</t>
        </is>
      </c>
      <c r="D6386" t="inlineStr">
        <is>
          <t>Online</t>
        </is>
      </c>
      <c r="E6386" t="inlineStr">
        <is>
          <t>Gia dụng</t>
        </is>
      </c>
      <c r="F6386" t="n">
        <v>17846.85</v>
      </c>
      <c r="G6386" t="n">
        <v>299.97</v>
      </c>
    </row>
    <row r="6387">
      <c r="A6387" t="n">
        <v>201803</v>
      </c>
      <c r="B6387" t="n">
        <v>0</v>
      </c>
      <c r="C6387" t="inlineStr">
        <is>
          <t>ONLINE</t>
        </is>
      </c>
      <c r="D6387" t="inlineStr">
        <is>
          <t>Online</t>
        </is>
      </c>
      <c r="E6387" t="inlineStr">
        <is>
          <t>Nhạc, phim, sách nói</t>
        </is>
      </c>
      <c r="F6387" t="n">
        <v>3114.71</v>
      </c>
      <c r="G6387" t="n">
        <v>0</v>
      </c>
    </row>
    <row r="6388">
      <c r="A6388" t="n">
        <v>201803</v>
      </c>
      <c r="B6388" t="n">
        <v>0</v>
      </c>
      <c r="C6388" t="inlineStr">
        <is>
          <t>ONLINE</t>
        </is>
      </c>
      <c r="D6388" t="inlineStr">
        <is>
          <t>Online</t>
        </is>
      </c>
      <c r="E6388" t="inlineStr">
        <is>
          <t>TV &amp; Video</t>
        </is>
      </c>
      <c r="F6388" t="n">
        <v>30854.79</v>
      </c>
      <c r="G6388" t="n">
        <v>0</v>
      </c>
    </row>
    <row r="6389">
      <c r="A6389" t="n">
        <v>201803</v>
      </c>
      <c r="B6389" t="n">
        <v>4</v>
      </c>
      <c r="C6389" t="inlineStr">
        <is>
          <t>POS</t>
        </is>
      </c>
      <c r="D6389" t="inlineStr">
        <is>
          <t>Úc</t>
        </is>
      </c>
      <c r="E6389" t="inlineStr">
        <is>
          <t>Điện thoại</t>
        </is>
      </c>
      <c r="F6389" t="n">
        <v>666.97</v>
      </c>
      <c r="G6389" t="n">
        <v>0</v>
      </c>
    </row>
    <row r="6390">
      <c r="A6390" t="n">
        <v>201803</v>
      </c>
      <c r="B6390" t="n">
        <v>4</v>
      </c>
      <c r="C6390" t="inlineStr">
        <is>
          <t>POS</t>
        </is>
      </c>
      <c r="D6390" t="inlineStr">
        <is>
          <t>Úc</t>
        </is>
      </c>
      <c r="E6390" t="inlineStr">
        <is>
          <t>TV &amp; Video</t>
        </is>
      </c>
      <c r="F6390" t="n">
        <v>200</v>
      </c>
      <c r="G6390" t="n">
        <v>0</v>
      </c>
    </row>
    <row r="6391">
      <c r="A6391" t="n">
        <v>201803</v>
      </c>
      <c r="B6391" t="n">
        <v>5</v>
      </c>
      <c r="C6391" t="inlineStr">
        <is>
          <t>POS</t>
        </is>
      </c>
      <c r="D6391" t="inlineStr">
        <is>
          <t>Úc</t>
        </is>
      </c>
      <c r="E6391" t="inlineStr">
        <is>
          <t>Âm thanh</t>
        </is>
      </c>
      <c r="F6391" t="n">
        <v>47.95</v>
      </c>
      <c r="G6391" t="n">
        <v>0</v>
      </c>
    </row>
    <row r="6392">
      <c r="A6392" t="n">
        <v>201803</v>
      </c>
      <c r="B6392" t="n">
        <v>5</v>
      </c>
      <c r="C6392" t="inlineStr">
        <is>
          <t>POS</t>
        </is>
      </c>
      <c r="D6392" t="inlineStr">
        <is>
          <t>Úc</t>
        </is>
      </c>
      <c r="E6392" t="inlineStr">
        <is>
          <t>Điện thoại</t>
        </is>
      </c>
      <c r="F6392" t="n">
        <v>107.96</v>
      </c>
      <c r="G6392" t="n">
        <v>0</v>
      </c>
    </row>
    <row r="6393">
      <c r="A6393" t="n">
        <v>201803</v>
      </c>
      <c r="B6393" t="n">
        <v>5</v>
      </c>
      <c r="C6393" t="inlineStr">
        <is>
          <t>POS</t>
        </is>
      </c>
      <c r="D6393" t="inlineStr">
        <is>
          <t>Úc</t>
        </is>
      </c>
      <c r="E6393" t="inlineStr">
        <is>
          <t>Máy tính</t>
        </is>
      </c>
      <c r="F6393" t="n">
        <v>969</v>
      </c>
      <c r="G6393" t="n">
        <v>0</v>
      </c>
    </row>
    <row r="6394">
      <c r="A6394" t="n">
        <v>201803</v>
      </c>
      <c r="B6394" t="n">
        <v>6</v>
      </c>
      <c r="C6394" t="inlineStr">
        <is>
          <t>POS</t>
        </is>
      </c>
      <c r="D6394" t="inlineStr">
        <is>
          <t>Úc</t>
        </is>
      </c>
      <c r="E6394" t="inlineStr">
        <is>
          <t>Điện thoại</t>
        </is>
      </c>
      <c r="F6394" t="n">
        <v>79.92</v>
      </c>
      <c r="G6394" t="n">
        <v>0</v>
      </c>
    </row>
    <row r="6395">
      <c r="A6395" t="n">
        <v>201803</v>
      </c>
      <c r="B6395" t="n">
        <v>6</v>
      </c>
      <c r="C6395" t="inlineStr">
        <is>
          <t>POS</t>
        </is>
      </c>
      <c r="D6395" t="inlineStr">
        <is>
          <t>Úc</t>
        </is>
      </c>
      <c r="E6395" t="inlineStr">
        <is>
          <t>Máy tính</t>
        </is>
      </c>
      <c r="F6395" t="n">
        <v>1044</v>
      </c>
      <c r="G6395" t="n">
        <v>0</v>
      </c>
    </row>
    <row r="6396">
      <c r="A6396" t="n">
        <v>201803</v>
      </c>
      <c r="B6396" t="n">
        <v>6</v>
      </c>
      <c r="C6396" t="inlineStr">
        <is>
          <t>POS</t>
        </is>
      </c>
      <c r="D6396" t="inlineStr">
        <is>
          <t>Úc</t>
        </is>
      </c>
      <c r="E6396" t="inlineStr">
        <is>
          <t>Nhạc, phim, sách nói</t>
        </is>
      </c>
      <c r="F6396" t="n">
        <v>170.97</v>
      </c>
      <c r="G6396" t="n">
        <v>0</v>
      </c>
    </row>
    <row r="6397">
      <c r="A6397" t="n">
        <v>201803</v>
      </c>
      <c r="B6397" t="n">
        <v>8</v>
      </c>
      <c r="C6397" t="inlineStr">
        <is>
          <t>POS</t>
        </is>
      </c>
      <c r="D6397" t="inlineStr">
        <is>
          <t>Canada</t>
        </is>
      </c>
      <c r="E6397" t="inlineStr">
        <is>
          <t>Âm thanh</t>
        </is>
      </c>
      <c r="F6397" t="n">
        <v>2257.57</v>
      </c>
      <c r="G6397" t="n">
        <v>0</v>
      </c>
    </row>
    <row r="6398">
      <c r="A6398" t="n">
        <v>201803</v>
      </c>
      <c r="B6398" t="n">
        <v>8</v>
      </c>
      <c r="C6398" t="inlineStr">
        <is>
          <t>POS</t>
        </is>
      </c>
      <c r="D6398" t="inlineStr">
        <is>
          <t>Canada</t>
        </is>
      </c>
      <c r="E6398" t="inlineStr">
        <is>
          <t>Máy ảnh</t>
        </is>
      </c>
      <c r="F6398" t="n">
        <v>665</v>
      </c>
      <c r="G6398" t="n">
        <v>0</v>
      </c>
    </row>
    <row r="6399">
      <c r="A6399" t="n">
        <v>201803</v>
      </c>
      <c r="B6399" t="n">
        <v>8</v>
      </c>
      <c r="C6399" t="inlineStr">
        <is>
          <t>POS</t>
        </is>
      </c>
      <c r="D6399" t="inlineStr">
        <is>
          <t>Canada</t>
        </is>
      </c>
      <c r="E6399" t="inlineStr">
        <is>
          <t>Điện thoại</t>
        </is>
      </c>
      <c r="F6399" t="n">
        <v>2758</v>
      </c>
      <c r="G6399" t="n">
        <v>268</v>
      </c>
    </row>
    <row r="6400">
      <c r="A6400" t="n">
        <v>201803</v>
      </c>
      <c r="B6400" t="n">
        <v>8</v>
      </c>
      <c r="C6400" t="inlineStr">
        <is>
          <t>POS</t>
        </is>
      </c>
      <c r="D6400" t="inlineStr">
        <is>
          <t>Canada</t>
        </is>
      </c>
      <c r="E6400" t="inlineStr">
        <is>
          <t>Máy tính</t>
        </is>
      </c>
      <c r="F6400" t="n">
        <v>1940</v>
      </c>
      <c r="G6400" t="n">
        <v>0</v>
      </c>
    </row>
    <row r="6401">
      <c r="A6401" t="n">
        <v>201803</v>
      </c>
      <c r="B6401" t="n">
        <v>8</v>
      </c>
      <c r="C6401" t="inlineStr">
        <is>
          <t>POS</t>
        </is>
      </c>
      <c r="D6401" t="inlineStr">
        <is>
          <t>Canada</t>
        </is>
      </c>
      <c r="E6401" t="inlineStr">
        <is>
          <t>Game &amp; Đồ chơi</t>
        </is>
      </c>
      <c r="F6401" t="n">
        <v>132.77</v>
      </c>
      <c r="G6401" t="n">
        <v>0</v>
      </c>
    </row>
    <row r="6402">
      <c r="A6402" t="n">
        <v>201803</v>
      </c>
      <c r="B6402" t="n">
        <v>8</v>
      </c>
      <c r="C6402" t="inlineStr">
        <is>
          <t>POS</t>
        </is>
      </c>
      <c r="D6402" t="inlineStr">
        <is>
          <t>Canada</t>
        </is>
      </c>
      <c r="E6402" t="inlineStr">
        <is>
          <t>Gia dụng</t>
        </is>
      </c>
      <c r="F6402" t="n">
        <v>9066.690000000001</v>
      </c>
      <c r="G6402" t="n">
        <v>0</v>
      </c>
    </row>
    <row r="6403">
      <c r="A6403" t="n">
        <v>201803</v>
      </c>
      <c r="B6403" t="n">
        <v>8</v>
      </c>
      <c r="C6403" t="inlineStr">
        <is>
          <t>POS</t>
        </is>
      </c>
      <c r="D6403" t="inlineStr">
        <is>
          <t>Canada</t>
        </is>
      </c>
      <c r="E6403" t="inlineStr">
        <is>
          <t>Nhạc, phim, sách nói</t>
        </is>
      </c>
      <c r="F6403" t="n">
        <v>159.99</v>
      </c>
      <c r="G6403" t="n">
        <v>0</v>
      </c>
    </row>
    <row r="6404">
      <c r="A6404" t="n">
        <v>201803</v>
      </c>
      <c r="B6404" t="n">
        <v>9</v>
      </c>
      <c r="C6404" t="inlineStr">
        <is>
          <t>POS</t>
        </is>
      </c>
      <c r="D6404" t="inlineStr">
        <is>
          <t>Canada</t>
        </is>
      </c>
      <c r="E6404" t="inlineStr">
        <is>
          <t>Âm thanh</t>
        </is>
      </c>
      <c r="F6404" t="n">
        <v>500.32</v>
      </c>
      <c r="G6404" t="n">
        <v>0</v>
      </c>
    </row>
    <row r="6405">
      <c r="A6405" t="n">
        <v>201803</v>
      </c>
      <c r="B6405" t="n">
        <v>9</v>
      </c>
      <c r="C6405" t="inlineStr">
        <is>
          <t>POS</t>
        </is>
      </c>
      <c r="D6405" t="inlineStr">
        <is>
          <t>Canada</t>
        </is>
      </c>
      <c r="E6405" t="inlineStr">
        <is>
          <t>Máy tính</t>
        </is>
      </c>
      <c r="F6405" t="n">
        <v>5384.8</v>
      </c>
      <c r="G6405" t="n">
        <v>0</v>
      </c>
    </row>
    <row r="6406">
      <c r="A6406" t="n">
        <v>201803</v>
      </c>
      <c r="B6406" t="n">
        <v>9</v>
      </c>
      <c r="C6406" t="inlineStr">
        <is>
          <t>POS</t>
        </is>
      </c>
      <c r="D6406" t="inlineStr">
        <is>
          <t>Canada</t>
        </is>
      </c>
      <c r="E6406" t="inlineStr">
        <is>
          <t>Game &amp; Đồ chơi</t>
        </is>
      </c>
      <c r="F6406" t="n">
        <v>131.75</v>
      </c>
      <c r="G6406" t="n">
        <v>0</v>
      </c>
    </row>
    <row r="6407">
      <c r="A6407" t="n">
        <v>201803</v>
      </c>
      <c r="B6407" t="n">
        <v>9</v>
      </c>
      <c r="C6407" t="inlineStr">
        <is>
          <t>POS</t>
        </is>
      </c>
      <c r="D6407" t="inlineStr">
        <is>
          <t>Canada</t>
        </is>
      </c>
      <c r="E6407" t="inlineStr">
        <is>
          <t>Gia dụng</t>
        </is>
      </c>
      <c r="F6407" t="n">
        <v>15701.33</v>
      </c>
      <c r="G6407" t="n">
        <v>1335</v>
      </c>
    </row>
    <row r="6408">
      <c r="A6408" t="n">
        <v>201803</v>
      </c>
      <c r="B6408" t="n">
        <v>9</v>
      </c>
      <c r="C6408" t="inlineStr">
        <is>
          <t>POS</t>
        </is>
      </c>
      <c r="D6408" t="inlineStr">
        <is>
          <t>Canada</t>
        </is>
      </c>
      <c r="E6408" t="inlineStr">
        <is>
          <t>Nhạc, phim, sách nói</t>
        </is>
      </c>
      <c r="F6408" t="n">
        <v>25.32</v>
      </c>
      <c r="G6408" t="n">
        <v>0</v>
      </c>
    </row>
    <row r="6409">
      <c r="A6409" t="n">
        <v>201803</v>
      </c>
      <c r="B6409" t="n">
        <v>9</v>
      </c>
      <c r="C6409" t="inlineStr">
        <is>
          <t>POS</t>
        </is>
      </c>
      <c r="D6409" t="inlineStr">
        <is>
          <t>Canada</t>
        </is>
      </c>
      <c r="E6409" t="inlineStr">
        <is>
          <t>TV &amp; Video</t>
        </is>
      </c>
      <c r="F6409" t="n">
        <v>654</v>
      </c>
      <c r="G6409" t="n">
        <v>0</v>
      </c>
    </row>
    <row r="6410">
      <c r="A6410" t="n">
        <v>201803</v>
      </c>
      <c r="B6410" t="n">
        <v>10</v>
      </c>
      <c r="C6410" t="inlineStr">
        <is>
          <t>POS</t>
        </is>
      </c>
      <c r="D6410" t="inlineStr">
        <is>
          <t>Canada</t>
        </is>
      </c>
      <c r="E6410" t="inlineStr">
        <is>
          <t>Âm thanh</t>
        </is>
      </c>
      <c r="F6410" t="n">
        <v>675.8</v>
      </c>
      <c r="G6410" t="n">
        <v>199.9</v>
      </c>
    </row>
    <row r="6411">
      <c r="A6411" t="n">
        <v>201803</v>
      </c>
      <c r="B6411" t="n">
        <v>10</v>
      </c>
      <c r="C6411" t="inlineStr">
        <is>
          <t>POS</t>
        </is>
      </c>
      <c r="D6411" t="inlineStr">
        <is>
          <t>Canada</t>
        </is>
      </c>
      <c r="E6411" t="inlineStr">
        <is>
          <t>Máy ảnh</t>
        </is>
      </c>
      <c r="F6411" t="n">
        <v>29.98</v>
      </c>
      <c r="G6411" t="n">
        <v>0</v>
      </c>
    </row>
    <row r="6412">
      <c r="A6412" t="n">
        <v>201803</v>
      </c>
      <c r="B6412" t="n">
        <v>10</v>
      </c>
      <c r="C6412" t="inlineStr">
        <is>
          <t>POS</t>
        </is>
      </c>
      <c r="D6412" t="inlineStr">
        <is>
          <t>Canada</t>
        </is>
      </c>
      <c r="E6412" t="inlineStr">
        <is>
          <t>Điện thoại</t>
        </is>
      </c>
      <c r="F6412" t="n">
        <v>159.96</v>
      </c>
      <c r="G6412" t="n">
        <v>0</v>
      </c>
    </row>
    <row r="6413">
      <c r="A6413" t="n">
        <v>201803</v>
      </c>
      <c r="B6413" t="n">
        <v>10</v>
      </c>
      <c r="C6413" t="inlineStr">
        <is>
          <t>POS</t>
        </is>
      </c>
      <c r="D6413" t="inlineStr">
        <is>
          <t>Canada</t>
        </is>
      </c>
      <c r="E6413" t="inlineStr">
        <is>
          <t>Máy tính</t>
        </is>
      </c>
      <c r="F6413" t="n">
        <v>4962.8</v>
      </c>
      <c r="G6413" t="n">
        <v>0</v>
      </c>
    </row>
    <row r="6414">
      <c r="A6414" t="n">
        <v>201803</v>
      </c>
      <c r="B6414" t="n">
        <v>10</v>
      </c>
      <c r="C6414" t="inlineStr">
        <is>
          <t>POS</t>
        </is>
      </c>
      <c r="D6414" t="inlineStr">
        <is>
          <t>Canada</t>
        </is>
      </c>
      <c r="E6414" t="inlineStr">
        <is>
          <t>Gia dụng</t>
        </is>
      </c>
      <c r="F6414" t="n">
        <v>1106.97</v>
      </c>
      <c r="G6414" t="n">
        <v>0</v>
      </c>
    </row>
    <row r="6415">
      <c r="A6415" t="n">
        <v>201803</v>
      </c>
      <c r="B6415" t="n">
        <v>10</v>
      </c>
      <c r="C6415" t="inlineStr">
        <is>
          <t>POS</t>
        </is>
      </c>
      <c r="D6415" t="inlineStr">
        <is>
          <t>Canada</t>
        </is>
      </c>
      <c r="E6415" t="inlineStr">
        <is>
          <t>Nhạc, phim, sách nói</t>
        </is>
      </c>
      <c r="F6415" t="n">
        <v>384.72</v>
      </c>
      <c r="G6415" t="n">
        <v>0</v>
      </c>
    </row>
    <row r="6416">
      <c r="A6416" t="n">
        <v>201803</v>
      </c>
      <c r="B6416" t="n">
        <v>10</v>
      </c>
      <c r="C6416" t="inlineStr">
        <is>
          <t>POS</t>
        </is>
      </c>
      <c r="D6416" t="inlineStr">
        <is>
          <t>Canada</t>
        </is>
      </c>
      <c r="E6416" t="inlineStr">
        <is>
          <t>TV &amp; Video</t>
        </is>
      </c>
      <c r="F6416" t="n">
        <v>1198</v>
      </c>
      <c r="G6416" t="n">
        <v>0</v>
      </c>
    </row>
    <row r="6417">
      <c r="A6417" t="n">
        <v>201803</v>
      </c>
      <c r="B6417" t="n">
        <v>12</v>
      </c>
      <c r="C6417" t="inlineStr">
        <is>
          <t>POS</t>
        </is>
      </c>
      <c r="D6417" t="inlineStr">
        <is>
          <t>Pháp</t>
        </is>
      </c>
      <c r="E6417" t="inlineStr">
        <is>
          <t>Gia dụng</t>
        </is>
      </c>
      <c r="F6417" t="n">
        <v>0</v>
      </c>
      <c r="G6417" t="n">
        <v>4387.5</v>
      </c>
    </row>
    <row r="6418">
      <c r="A6418" t="n">
        <v>201803</v>
      </c>
      <c r="B6418" t="n">
        <v>16</v>
      </c>
      <c r="C6418" t="inlineStr">
        <is>
          <t>POS</t>
        </is>
      </c>
      <c r="D6418" t="inlineStr">
        <is>
          <t>Pháp</t>
        </is>
      </c>
      <c r="E6418" t="inlineStr">
        <is>
          <t>Âm thanh</t>
        </is>
      </c>
      <c r="F6418" t="n">
        <v>0</v>
      </c>
      <c r="G6418" t="n">
        <v>1184</v>
      </c>
    </row>
    <row r="6419">
      <c r="A6419" t="n">
        <v>201803</v>
      </c>
      <c r="B6419" t="n">
        <v>19</v>
      </c>
      <c r="C6419" t="inlineStr">
        <is>
          <t>POS</t>
        </is>
      </c>
      <c r="D6419" t="inlineStr">
        <is>
          <t>Đức</t>
        </is>
      </c>
      <c r="E6419" t="inlineStr">
        <is>
          <t>Âm thanh</t>
        </is>
      </c>
      <c r="F6419" t="n">
        <v>549.79</v>
      </c>
      <c r="G6419" t="n">
        <v>0</v>
      </c>
    </row>
    <row r="6420">
      <c r="A6420" t="n">
        <v>201803</v>
      </c>
      <c r="B6420" t="n">
        <v>19</v>
      </c>
      <c r="C6420" t="inlineStr">
        <is>
          <t>POS</t>
        </is>
      </c>
      <c r="D6420" t="inlineStr">
        <is>
          <t>Đức</t>
        </is>
      </c>
      <c r="E6420" t="inlineStr">
        <is>
          <t>Máy ảnh</t>
        </is>
      </c>
      <c r="F6420" t="n">
        <v>738</v>
      </c>
      <c r="G6420" t="n">
        <v>5340</v>
      </c>
    </row>
    <row r="6421">
      <c r="A6421" t="n">
        <v>201803</v>
      </c>
      <c r="B6421" t="n">
        <v>19</v>
      </c>
      <c r="C6421" t="inlineStr">
        <is>
          <t>POS</t>
        </is>
      </c>
      <c r="D6421" t="inlineStr">
        <is>
          <t>Đức</t>
        </is>
      </c>
      <c r="E6421" t="inlineStr">
        <is>
          <t>Máy tính</t>
        </is>
      </c>
      <c r="F6421" t="n">
        <v>3254</v>
      </c>
      <c r="G6421" t="n">
        <v>0</v>
      </c>
    </row>
    <row r="6422">
      <c r="A6422" t="n">
        <v>201803</v>
      </c>
      <c r="B6422" t="n">
        <v>20</v>
      </c>
      <c r="C6422" t="inlineStr">
        <is>
          <t>POS</t>
        </is>
      </c>
      <c r="D6422" t="inlineStr">
        <is>
          <t>Đức</t>
        </is>
      </c>
      <c r="E6422" t="inlineStr">
        <is>
          <t>Âm thanh</t>
        </is>
      </c>
      <c r="F6422" t="n">
        <v>230</v>
      </c>
      <c r="G6422" t="n">
        <v>0</v>
      </c>
    </row>
    <row r="6423">
      <c r="A6423" t="n">
        <v>201803</v>
      </c>
      <c r="B6423" t="n">
        <v>20</v>
      </c>
      <c r="C6423" t="inlineStr">
        <is>
          <t>POS</t>
        </is>
      </c>
      <c r="D6423" t="inlineStr">
        <is>
          <t>Đức</t>
        </is>
      </c>
      <c r="E6423" t="inlineStr">
        <is>
          <t>Máy ảnh</t>
        </is>
      </c>
      <c r="F6423" t="n">
        <v>1014</v>
      </c>
      <c r="G6423" t="n">
        <v>0</v>
      </c>
    </row>
    <row r="6424">
      <c r="A6424" t="n">
        <v>201803</v>
      </c>
      <c r="B6424" t="n">
        <v>20</v>
      </c>
      <c r="C6424" t="inlineStr">
        <is>
          <t>POS</t>
        </is>
      </c>
      <c r="D6424" t="inlineStr">
        <is>
          <t>Đức</t>
        </is>
      </c>
      <c r="E6424" t="inlineStr">
        <is>
          <t>Máy tính</t>
        </is>
      </c>
      <c r="F6424" t="n">
        <v>2287</v>
      </c>
      <c r="G6424" t="n">
        <v>0</v>
      </c>
    </row>
    <row r="6425">
      <c r="A6425" t="n">
        <v>201803</v>
      </c>
      <c r="B6425" t="n">
        <v>20</v>
      </c>
      <c r="C6425" t="inlineStr">
        <is>
          <t>POS</t>
        </is>
      </c>
      <c r="D6425" t="inlineStr">
        <is>
          <t>Đức</t>
        </is>
      </c>
      <c r="E6425" t="inlineStr">
        <is>
          <t>Game &amp; Đồ chơi</t>
        </is>
      </c>
      <c r="F6425" t="n">
        <v>20.97</v>
      </c>
      <c r="G6425" t="n">
        <v>0</v>
      </c>
    </row>
    <row r="6426">
      <c r="A6426" t="n">
        <v>201803</v>
      </c>
      <c r="B6426" t="n">
        <v>20</v>
      </c>
      <c r="C6426" t="inlineStr">
        <is>
          <t>POS</t>
        </is>
      </c>
      <c r="D6426" t="inlineStr">
        <is>
          <t>Đức</t>
        </is>
      </c>
      <c r="E6426" t="inlineStr">
        <is>
          <t>Nhạc, phim, sách nói</t>
        </is>
      </c>
      <c r="F6426" t="n">
        <v>607.9</v>
      </c>
      <c r="G6426" t="n">
        <v>0</v>
      </c>
    </row>
    <row r="6427">
      <c r="A6427" t="n">
        <v>201803</v>
      </c>
      <c r="B6427" t="n">
        <v>22</v>
      </c>
      <c r="C6427" t="inlineStr">
        <is>
          <t>POS</t>
        </is>
      </c>
      <c r="D6427" t="inlineStr">
        <is>
          <t>Đức</t>
        </is>
      </c>
      <c r="E6427" t="inlineStr">
        <is>
          <t>Âm thanh</t>
        </is>
      </c>
      <c r="F6427" t="n">
        <v>797.9400000000001</v>
      </c>
      <c r="G6427" t="n">
        <v>0</v>
      </c>
    </row>
    <row r="6428">
      <c r="A6428" t="n">
        <v>201803</v>
      </c>
      <c r="B6428" t="n">
        <v>22</v>
      </c>
      <c r="C6428" t="inlineStr">
        <is>
          <t>POS</t>
        </is>
      </c>
      <c r="D6428" t="inlineStr">
        <is>
          <t>Đức</t>
        </is>
      </c>
      <c r="E6428" t="inlineStr">
        <is>
          <t>Điện thoại</t>
        </is>
      </c>
      <c r="F6428" t="n">
        <v>1520.72</v>
      </c>
      <c r="G6428" t="n">
        <v>0</v>
      </c>
    </row>
    <row r="6429">
      <c r="A6429" t="n">
        <v>201803</v>
      </c>
      <c r="B6429" t="n">
        <v>22</v>
      </c>
      <c r="C6429" t="inlineStr">
        <is>
          <t>POS</t>
        </is>
      </c>
      <c r="D6429" t="inlineStr">
        <is>
          <t>Đức</t>
        </is>
      </c>
      <c r="E6429" t="inlineStr">
        <is>
          <t>Máy tính</t>
        </is>
      </c>
      <c r="F6429" t="n">
        <v>4202</v>
      </c>
      <c r="G6429" t="n">
        <v>28.5</v>
      </c>
    </row>
    <row r="6430">
      <c r="A6430" t="n">
        <v>201803</v>
      </c>
      <c r="B6430" t="n">
        <v>22</v>
      </c>
      <c r="C6430" t="inlineStr">
        <is>
          <t>POS</t>
        </is>
      </c>
      <c r="D6430" t="inlineStr">
        <is>
          <t>Đức</t>
        </is>
      </c>
      <c r="E6430" t="inlineStr">
        <is>
          <t>Game &amp; Đồ chơi</t>
        </is>
      </c>
      <c r="F6430" t="n">
        <v>140.26</v>
      </c>
      <c r="G6430" t="n">
        <v>168</v>
      </c>
    </row>
    <row r="6431">
      <c r="A6431" t="n">
        <v>201803</v>
      </c>
      <c r="B6431" t="n">
        <v>22</v>
      </c>
      <c r="C6431" t="inlineStr">
        <is>
          <t>POS</t>
        </is>
      </c>
      <c r="D6431" t="inlineStr">
        <is>
          <t>Đức</t>
        </is>
      </c>
      <c r="E6431" t="inlineStr">
        <is>
          <t>Gia dụng</t>
        </is>
      </c>
      <c r="F6431" t="n">
        <v>429.99</v>
      </c>
      <c r="G6431" t="n">
        <v>0</v>
      </c>
    </row>
    <row r="6432">
      <c r="A6432" t="n">
        <v>201803</v>
      </c>
      <c r="B6432" t="n">
        <v>23</v>
      </c>
      <c r="C6432" t="inlineStr">
        <is>
          <t>POS</t>
        </is>
      </c>
      <c r="D6432" t="inlineStr">
        <is>
          <t>Đức</t>
        </is>
      </c>
      <c r="E6432" t="inlineStr">
        <is>
          <t>Máy ảnh</t>
        </is>
      </c>
      <c r="F6432" t="n">
        <v>1290</v>
      </c>
      <c r="G6432" t="n">
        <v>0</v>
      </c>
    </row>
    <row r="6433">
      <c r="A6433" t="n">
        <v>201803</v>
      </c>
      <c r="B6433" t="n">
        <v>23</v>
      </c>
      <c r="C6433" t="inlineStr">
        <is>
          <t>POS</t>
        </is>
      </c>
      <c r="D6433" t="inlineStr">
        <is>
          <t>Đức</t>
        </is>
      </c>
      <c r="E6433" t="inlineStr">
        <is>
          <t>Điện thoại</t>
        </is>
      </c>
      <c r="F6433" t="n">
        <v>239</v>
      </c>
      <c r="G6433" t="n">
        <v>0</v>
      </c>
    </row>
    <row r="6434">
      <c r="A6434" t="n">
        <v>201803</v>
      </c>
      <c r="B6434" t="n">
        <v>23</v>
      </c>
      <c r="C6434" t="inlineStr">
        <is>
          <t>POS</t>
        </is>
      </c>
      <c r="D6434" t="inlineStr">
        <is>
          <t>Đức</t>
        </is>
      </c>
      <c r="E6434" t="inlineStr">
        <is>
          <t>Máy tính</t>
        </is>
      </c>
      <c r="F6434" t="n">
        <v>499.9</v>
      </c>
      <c r="G6434" t="n">
        <v>0</v>
      </c>
    </row>
    <row r="6435">
      <c r="A6435" t="n">
        <v>201803</v>
      </c>
      <c r="B6435" t="n">
        <v>23</v>
      </c>
      <c r="C6435" t="inlineStr">
        <is>
          <t>POS</t>
        </is>
      </c>
      <c r="D6435" t="inlineStr">
        <is>
          <t>Đức</t>
        </is>
      </c>
      <c r="E6435" t="inlineStr">
        <is>
          <t>Game &amp; Đồ chơi</t>
        </is>
      </c>
      <c r="F6435" t="n">
        <v>28</v>
      </c>
      <c r="G6435" t="n">
        <v>0</v>
      </c>
    </row>
    <row r="6436">
      <c r="A6436" t="n">
        <v>201803</v>
      </c>
      <c r="B6436" t="n">
        <v>24</v>
      </c>
      <c r="C6436" t="inlineStr">
        <is>
          <t>POS</t>
        </is>
      </c>
      <c r="D6436" t="inlineStr">
        <is>
          <t>Đức</t>
        </is>
      </c>
      <c r="E6436" t="inlineStr">
        <is>
          <t>Máy tính</t>
        </is>
      </c>
      <c r="F6436" t="n">
        <v>3998.7</v>
      </c>
      <c r="G6436" t="n">
        <v>0</v>
      </c>
    </row>
    <row r="6437">
      <c r="A6437" t="n">
        <v>201803</v>
      </c>
      <c r="B6437" t="n">
        <v>24</v>
      </c>
      <c r="C6437" t="inlineStr">
        <is>
          <t>POS</t>
        </is>
      </c>
      <c r="D6437" t="inlineStr">
        <is>
          <t>Đức</t>
        </is>
      </c>
      <c r="E6437" t="inlineStr">
        <is>
          <t>Nhạc, phim, sách nói</t>
        </is>
      </c>
      <c r="F6437" t="n">
        <v>906.38</v>
      </c>
      <c r="G6437" t="n">
        <v>109.99</v>
      </c>
    </row>
    <row r="6438">
      <c r="A6438" t="n">
        <v>201803</v>
      </c>
      <c r="B6438" t="n">
        <v>27</v>
      </c>
      <c r="C6438" t="inlineStr">
        <is>
          <t>POS</t>
        </is>
      </c>
      <c r="D6438" t="inlineStr">
        <is>
          <t>Đức</t>
        </is>
      </c>
      <c r="E6438" t="inlineStr">
        <is>
          <t>Âm thanh</t>
        </is>
      </c>
      <c r="F6438" t="n">
        <v>399.96</v>
      </c>
      <c r="G6438" t="n">
        <v>99.98999999999999</v>
      </c>
    </row>
    <row r="6439">
      <c r="A6439" t="n">
        <v>201803</v>
      </c>
      <c r="B6439" t="n">
        <v>27</v>
      </c>
      <c r="C6439" t="inlineStr">
        <is>
          <t>POS</t>
        </is>
      </c>
      <c r="D6439" t="inlineStr">
        <is>
          <t>Đức</t>
        </is>
      </c>
      <c r="E6439" t="inlineStr">
        <is>
          <t>Máy ảnh</t>
        </is>
      </c>
      <c r="F6439" t="n">
        <v>855.9299999999999</v>
      </c>
      <c r="G6439" t="n">
        <v>0</v>
      </c>
    </row>
    <row r="6440">
      <c r="A6440" t="n">
        <v>201803</v>
      </c>
      <c r="B6440" t="n">
        <v>27</v>
      </c>
      <c r="C6440" t="inlineStr">
        <is>
          <t>POS</t>
        </is>
      </c>
      <c r="D6440" t="inlineStr">
        <is>
          <t>Đức</t>
        </is>
      </c>
      <c r="E6440" t="inlineStr">
        <is>
          <t>Điện thoại</t>
        </is>
      </c>
      <c r="F6440" t="n">
        <v>1973.97</v>
      </c>
      <c r="G6440" t="n">
        <v>0</v>
      </c>
    </row>
    <row r="6441">
      <c r="A6441" t="n">
        <v>201803</v>
      </c>
      <c r="B6441" t="n">
        <v>27</v>
      </c>
      <c r="C6441" t="inlineStr">
        <is>
          <t>POS</t>
        </is>
      </c>
      <c r="D6441" t="inlineStr">
        <is>
          <t>Đức</t>
        </is>
      </c>
      <c r="E6441" t="inlineStr">
        <is>
          <t>Máy tính</t>
        </is>
      </c>
      <c r="F6441" t="n">
        <v>5348.5</v>
      </c>
      <c r="G6441" t="n">
        <v>0</v>
      </c>
    </row>
    <row r="6442">
      <c r="A6442" t="n">
        <v>201803</v>
      </c>
      <c r="B6442" t="n">
        <v>27</v>
      </c>
      <c r="C6442" t="inlineStr">
        <is>
          <t>POS</t>
        </is>
      </c>
      <c r="D6442" t="inlineStr">
        <is>
          <t>Đức</t>
        </is>
      </c>
      <c r="E6442" t="inlineStr">
        <is>
          <t>Game &amp; Đồ chơi</t>
        </is>
      </c>
      <c r="F6442" t="n">
        <v>997.98</v>
      </c>
      <c r="G6442" t="n">
        <v>0</v>
      </c>
    </row>
    <row r="6443">
      <c r="A6443" t="n">
        <v>201803</v>
      </c>
      <c r="B6443" t="n">
        <v>27</v>
      </c>
      <c r="C6443" t="inlineStr">
        <is>
          <t>POS</t>
        </is>
      </c>
      <c r="D6443" t="inlineStr">
        <is>
          <t>Đức</t>
        </is>
      </c>
      <c r="E6443" t="inlineStr">
        <is>
          <t>Gia dụng</t>
        </is>
      </c>
      <c r="F6443" t="n">
        <v>20165.14</v>
      </c>
      <c r="G6443" t="n">
        <v>0</v>
      </c>
    </row>
    <row r="6444">
      <c r="A6444" t="n">
        <v>201803</v>
      </c>
      <c r="B6444" t="n">
        <v>27</v>
      </c>
      <c r="C6444" t="inlineStr">
        <is>
          <t>POS</t>
        </is>
      </c>
      <c r="D6444" t="inlineStr">
        <is>
          <t>Đức</t>
        </is>
      </c>
      <c r="E6444" t="inlineStr">
        <is>
          <t>Nhạc, phim, sách nói</t>
        </is>
      </c>
      <c r="F6444" t="n">
        <v>531.86</v>
      </c>
      <c r="G6444" t="n">
        <v>0</v>
      </c>
    </row>
    <row r="6445">
      <c r="A6445" t="n">
        <v>201803</v>
      </c>
      <c r="B6445" t="n">
        <v>27</v>
      </c>
      <c r="C6445" t="inlineStr">
        <is>
          <t>POS</t>
        </is>
      </c>
      <c r="D6445" t="inlineStr">
        <is>
          <t>Đức</t>
        </is>
      </c>
      <c r="E6445" t="inlineStr">
        <is>
          <t>TV &amp; Video</t>
        </is>
      </c>
      <c r="F6445" t="n">
        <v>735.3</v>
      </c>
      <c r="G6445" t="n">
        <v>0</v>
      </c>
    </row>
    <row r="6446">
      <c r="A6446" t="n">
        <v>201803</v>
      </c>
      <c r="B6446" t="n">
        <v>29</v>
      </c>
      <c r="C6446" t="inlineStr">
        <is>
          <t>POS</t>
        </is>
      </c>
      <c r="D6446" t="inlineStr">
        <is>
          <t>Ý</t>
        </is>
      </c>
      <c r="E6446" t="inlineStr">
        <is>
          <t>Game &amp; Đồ chơi</t>
        </is>
      </c>
      <c r="F6446" t="n">
        <v>86</v>
      </c>
      <c r="G6446" t="n">
        <v>0</v>
      </c>
    </row>
    <row r="6447">
      <c r="A6447" t="n">
        <v>201803</v>
      </c>
      <c r="B6447" t="n">
        <v>30</v>
      </c>
      <c r="C6447" t="inlineStr">
        <is>
          <t>POS</t>
        </is>
      </c>
      <c r="D6447" t="inlineStr">
        <is>
          <t>Ý</t>
        </is>
      </c>
      <c r="E6447" t="inlineStr">
        <is>
          <t>Âm thanh</t>
        </is>
      </c>
      <c r="F6447" t="n">
        <v>1339.38</v>
      </c>
      <c r="G6447" t="n">
        <v>0</v>
      </c>
    </row>
    <row r="6448">
      <c r="A6448" t="n">
        <v>201803</v>
      </c>
      <c r="B6448" t="n">
        <v>30</v>
      </c>
      <c r="C6448" t="inlineStr">
        <is>
          <t>POS</t>
        </is>
      </c>
      <c r="D6448" t="inlineStr">
        <is>
          <t>Ý</t>
        </is>
      </c>
      <c r="E6448" t="inlineStr">
        <is>
          <t>Máy ảnh</t>
        </is>
      </c>
      <c r="F6448" t="n">
        <v>3168.4</v>
      </c>
      <c r="G6448" t="n">
        <v>0</v>
      </c>
    </row>
    <row r="6449">
      <c r="A6449" t="n">
        <v>201803</v>
      </c>
      <c r="B6449" t="n">
        <v>30</v>
      </c>
      <c r="C6449" t="inlineStr">
        <is>
          <t>POS</t>
        </is>
      </c>
      <c r="D6449" t="inlineStr">
        <is>
          <t>Ý</t>
        </is>
      </c>
      <c r="E6449" t="inlineStr">
        <is>
          <t>Điện thoại</t>
        </is>
      </c>
      <c r="F6449" t="n">
        <v>1721.85</v>
      </c>
      <c r="G6449" t="n">
        <v>0</v>
      </c>
    </row>
    <row r="6450">
      <c r="A6450" t="n">
        <v>201803</v>
      </c>
      <c r="B6450" t="n">
        <v>30</v>
      </c>
      <c r="C6450" t="inlineStr">
        <is>
          <t>POS</t>
        </is>
      </c>
      <c r="D6450" t="inlineStr">
        <is>
          <t>Ý</t>
        </is>
      </c>
      <c r="E6450" t="inlineStr">
        <is>
          <t>Máy tính</t>
        </is>
      </c>
      <c r="F6450" t="n">
        <v>5527</v>
      </c>
      <c r="G6450" t="n">
        <v>0</v>
      </c>
    </row>
    <row r="6451">
      <c r="A6451" t="n">
        <v>201803</v>
      </c>
      <c r="B6451" t="n">
        <v>30</v>
      </c>
      <c r="C6451" t="inlineStr">
        <is>
          <t>POS</t>
        </is>
      </c>
      <c r="D6451" t="inlineStr">
        <is>
          <t>Ý</t>
        </is>
      </c>
      <c r="E6451" t="inlineStr">
        <is>
          <t>Game &amp; Đồ chơi</t>
        </is>
      </c>
      <c r="F6451" t="n">
        <v>73.17</v>
      </c>
      <c r="G6451" t="n">
        <v>6.89</v>
      </c>
    </row>
    <row r="6452">
      <c r="A6452" t="n">
        <v>201803</v>
      </c>
      <c r="B6452" t="n">
        <v>30</v>
      </c>
      <c r="C6452" t="inlineStr">
        <is>
          <t>POS</t>
        </is>
      </c>
      <c r="D6452" t="inlineStr">
        <is>
          <t>Ý</t>
        </is>
      </c>
      <c r="E6452" t="inlineStr">
        <is>
          <t>Nhạc, phim, sách nói</t>
        </is>
      </c>
      <c r="F6452" t="n">
        <v>599.96</v>
      </c>
      <c r="G6452" t="n">
        <v>0</v>
      </c>
    </row>
    <row r="6453">
      <c r="A6453" t="n">
        <v>201803</v>
      </c>
      <c r="B6453" t="n">
        <v>30</v>
      </c>
      <c r="C6453" t="inlineStr">
        <is>
          <t>POS</t>
        </is>
      </c>
      <c r="D6453" t="inlineStr">
        <is>
          <t>Ý</t>
        </is>
      </c>
      <c r="E6453" t="inlineStr">
        <is>
          <t>TV &amp; Video</t>
        </is>
      </c>
      <c r="F6453" t="n">
        <v>54.06</v>
      </c>
      <c r="G6453" t="n">
        <v>0</v>
      </c>
    </row>
    <row r="6454">
      <c r="A6454" t="n">
        <v>201803</v>
      </c>
      <c r="B6454" t="n">
        <v>31</v>
      </c>
      <c r="C6454" t="inlineStr">
        <is>
          <t>POS</t>
        </is>
      </c>
      <c r="D6454" t="inlineStr">
        <is>
          <t>Hà Lan</t>
        </is>
      </c>
      <c r="E6454" t="inlineStr">
        <is>
          <t>Điện thoại</t>
        </is>
      </c>
      <c r="F6454" t="n">
        <v>900</v>
      </c>
      <c r="G6454" t="n">
        <v>299</v>
      </c>
    </row>
    <row r="6455">
      <c r="A6455" t="n">
        <v>201803</v>
      </c>
      <c r="B6455" t="n">
        <v>31</v>
      </c>
      <c r="C6455" t="inlineStr">
        <is>
          <t>POS</t>
        </is>
      </c>
      <c r="D6455" t="inlineStr">
        <is>
          <t>Hà Lan</t>
        </is>
      </c>
      <c r="E6455" t="inlineStr">
        <is>
          <t>Máy tính</t>
        </is>
      </c>
      <c r="F6455" t="n">
        <v>242</v>
      </c>
      <c r="G6455" t="n">
        <v>0</v>
      </c>
    </row>
    <row r="6456">
      <c r="A6456" t="n">
        <v>201803</v>
      </c>
      <c r="B6456" t="n">
        <v>34</v>
      </c>
      <c r="C6456" t="inlineStr">
        <is>
          <t>POS</t>
        </is>
      </c>
      <c r="D6456" t="inlineStr">
        <is>
          <t>Hà Lan</t>
        </is>
      </c>
      <c r="E6456" t="inlineStr">
        <is>
          <t>Âm thanh</t>
        </is>
      </c>
      <c r="F6456" t="n">
        <v>156</v>
      </c>
      <c r="G6456" t="n">
        <v>0</v>
      </c>
    </row>
    <row r="6457">
      <c r="A6457" t="n">
        <v>201803</v>
      </c>
      <c r="B6457" t="n">
        <v>34</v>
      </c>
      <c r="C6457" t="inlineStr">
        <is>
          <t>POS</t>
        </is>
      </c>
      <c r="D6457" t="inlineStr">
        <is>
          <t>Hà Lan</t>
        </is>
      </c>
      <c r="E6457" t="inlineStr">
        <is>
          <t>Điện thoại</t>
        </is>
      </c>
      <c r="F6457" t="n">
        <v>1931.98</v>
      </c>
      <c r="G6457" t="n">
        <v>0</v>
      </c>
    </row>
    <row r="6458">
      <c r="A6458" t="n">
        <v>201803</v>
      </c>
      <c r="B6458" t="n">
        <v>34</v>
      </c>
      <c r="C6458" t="inlineStr">
        <is>
          <t>POS</t>
        </is>
      </c>
      <c r="D6458" t="inlineStr">
        <is>
          <t>Hà Lan</t>
        </is>
      </c>
      <c r="E6458" t="inlineStr">
        <is>
          <t>Máy tính</t>
        </is>
      </c>
      <c r="F6458" t="n">
        <v>1377</v>
      </c>
      <c r="G6458" t="n">
        <v>0</v>
      </c>
    </row>
    <row r="6459">
      <c r="A6459" t="n">
        <v>201803</v>
      </c>
      <c r="B6459" t="n">
        <v>34</v>
      </c>
      <c r="C6459" t="inlineStr">
        <is>
          <t>POS</t>
        </is>
      </c>
      <c r="D6459" t="inlineStr">
        <is>
          <t>Hà Lan</t>
        </is>
      </c>
      <c r="E6459" t="inlineStr">
        <is>
          <t>Game &amp; Đồ chơi</t>
        </is>
      </c>
      <c r="F6459" t="n">
        <v>16.99</v>
      </c>
      <c r="G6459" t="n">
        <v>73.39</v>
      </c>
    </row>
    <row r="6460">
      <c r="A6460" t="n">
        <v>201803</v>
      </c>
      <c r="B6460" t="n">
        <v>34</v>
      </c>
      <c r="C6460" t="inlineStr">
        <is>
          <t>POS</t>
        </is>
      </c>
      <c r="D6460" t="inlineStr">
        <is>
          <t>Hà Lan</t>
        </is>
      </c>
      <c r="E6460" t="inlineStr">
        <is>
          <t>Gia dụng</t>
        </is>
      </c>
      <c r="F6460" t="n">
        <v>2999.9</v>
      </c>
      <c r="G6460" t="n">
        <v>0</v>
      </c>
    </row>
    <row r="6461">
      <c r="A6461" t="n">
        <v>201803</v>
      </c>
      <c r="B6461" t="n">
        <v>34</v>
      </c>
      <c r="C6461" t="inlineStr">
        <is>
          <t>POS</t>
        </is>
      </c>
      <c r="D6461" t="inlineStr">
        <is>
          <t>Hà Lan</t>
        </is>
      </c>
      <c r="E6461" t="inlineStr">
        <is>
          <t>Nhạc, phim, sách nói</t>
        </is>
      </c>
      <c r="F6461" t="n">
        <v>115.76</v>
      </c>
      <c r="G6461" t="n">
        <v>0</v>
      </c>
    </row>
    <row r="6462">
      <c r="A6462" t="n">
        <v>201803</v>
      </c>
      <c r="B6462" t="n">
        <v>34</v>
      </c>
      <c r="C6462" t="inlineStr">
        <is>
          <t>POS</t>
        </is>
      </c>
      <c r="D6462" t="inlineStr">
        <is>
          <t>Hà Lan</t>
        </is>
      </c>
      <c r="E6462" t="inlineStr">
        <is>
          <t>TV &amp; Video</t>
        </is>
      </c>
      <c r="F6462" t="n">
        <v>4776.6</v>
      </c>
      <c r="G6462" t="n">
        <v>0</v>
      </c>
    </row>
    <row r="6463">
      <c r="A6463" t="n">
        <v>201803</v>
      </c>
      <c r="B6463" t="n">
        <v>36</v>
      </c>
      <c r="C6463" t="inlineStr">
        <is>
          <t>POS</t>
        </is>
      </c>
      <c r="D6463" t="inlineStr">
        <is>
          <t>Anh</t>
        </is>
      </c>
      <c r="E6463" t="inlineStr">
        <is>
          <t>Âm thanh</t>
        </is>
      </c>
      <c r="F6463" t="n">
        <v>202.2</v>
      </c>
      <c r="G6463" t="n">
        <v>0</v>
      </c>
    </row>
    <row r="6464">
      <c r="A6464" t="n">
        <v>201803</v>
      </c>
      <c r="B6464" t="n">
        <v>36</v>
      </c>
      <c r="C6464" t="inlineStr">
        <is>
          <t>POS</t>
        </is>
      </c>
      <c r="D6464" t="inlineStr">
        <is>
          <t>Anh</t>
        </is>
      </c>
      <c r="E6464" t="inlineStr">
        <is>
          <t>Máy tính</t>
        </is>
      </c>
      <c r="F6464" t="n">
        <v>269.95</v>
      </c>
      <c r="G6464" t="n">
        <v>0</v>
      </c>
    </row>
    <row r="6465">
      <c r="A6465" t="n">
        <v>201803</v>
      </c>
      <c r="B6465" t="n">
        <v>37</v>
      </c>
      <c r="C6465" t="inlineStr">
        <is>
          <t>POS</t>
        </is>
      </c>
      <c r="D6465" t="inlineStr">
        <is>
          <t>Anh</t>
        </is>
      </c>
      <c r="E6465" t="inlineStr">
        <is>
          <t>Nhạc, phim, sách nói</t>
        </is>
      </c>
      <c r="F6465" t="n">
        <v>0</v>
      </c>
      <c r="G6465" t="n">
        <v>29.97</v>
      </c>
    </row>
    <row r="6466">
      <c r="A6466" t="n">
        <v>201803</v>
      </c>
      <c r="B6466" t="n">
        <v>38</v>
      </c>
      <c r="C6466" t="inlineStr">
        <is>
          <t>POS</t>
        </is>
      </c>
      <c r="D6466" t="inlineStr">
        <is>
          <t>Anh</t>
        </is>
      </c>
      <c r="E6466" t="inlineStr">
        <is>
          <t>Máy ảnh</t>
        </is>
      </c>
      <c r="F6466" t="n">
        <v>0</v>
      </c>
      <c r="G6466" t="n">
        <v>2128</v>
      </c>
    </row>
    <row r="6467">
      <c r="A6467" t="n">
        <v>201803</v>
      </c>
      <c r="B6467" t="n">
        <v>38</v>
      </c>
      <c r="C6467" t="inlineStr">
        <is>
          <t>POS</t>
        </is>
      </c>
      <c r="D6467" t="inlineStr">
        <is>
          <t>Anh</t>
        </is>
      </c>
      <c r="E6467" t="inlineStr">
        <is>
          <t>Điện thoại</t>
        </is>
      </c>
      <c r="F6467" t="n">
        <v>44</v>
      </c>
      <c r="G6467" t="n">
        <v>0</v>
      </c>
    </row>
    <row r="6468">
      <c r="A6468" t="n">
        <v>201803</v>
      </c>
      <c r="B6468" t="n">
        <v>38</v>
      </c>
      <c r="C6468" t="inlineStr">
        <is>
          <t>POS</t>
        </is>
      </c>
      <c r="D6468" t="inlineStr">
        <is>
          <t>Anh</t>
        </is>
      </c>
      <c r="E6468" t="inlineStr">
        <is>
          <t>Máy tính</t>
        </is>
      </c>
      <c r="F6468" t="n">
        <v>2499.5</v>
      </c>
      <c r="G6468" t="n">
        <v>0</v>
      </c>
    </row>
    <row r="6469">
      <c r="A6469" t="n">
        <v>201803</v>
      </c>
      <c r="B6469" t="n">
        <v>38</v>
      </c>
      <c r="C6469" t="inlineStr">
        <is>
          <t>POS</t>
        </is>
      </c>
      <c r="D6469" t="inlineStr">
        <is>
          <t>Anh</t>
        </is>
      </c>
      <c r="E6469" t="inlineStr">
        <is>
          <t>Gia dụng</t>
        </is>
      </c>
      <c r="F6469" t="n">
        <v>877.5</v>
      </c>
      <c r="G6469" t="n">
        <v>0</v>
      </c>
    </row>
    <row r="6470">
      <c r="A6470" t="n">
        <v>201803</v>
      </c>
      <c r="B6470" t="n">
        <v>38</v>
      </c>
      <c r="C6470" t="inlineStr">
        <is>
          <t>POS</t>
        </is>
      </c>
      <c r="D6470" t="inlineStr">
        <is>
          <t>Anh</t>
        </is>
      </c>
      <c r="E6470" t="inlineStr">
        <is>
          <t>Nhạc, phim, sách nói</t>
        </is>
      </c>
      <c r="F6470" t="n">
        <v>289.4</v>
      </c>
      <c r="G6470" t="n">
        <v>289.4</v>
      </c>
    </row>
    <row r="6471">
      <c r="A6471" t="n">
        <v>201803</v>
      </c>
      <c r="B6471" t="n">
        <v>39</v>
      </c>
      <c r="C6471" t="inlineStr">
        <is>
          <t>POS</t>
        </is>
      </c>
      <c r="D6471" t="inlineStr">
        <is>
          <t>Anh</t>
        </is>
      </c>
      <c r="E6471" t="inlineStr">
        <is>
          <t>Âm thanh</t>
        </is>
      </c>
      <c r="F6471" t="n">
        <v>799.8</v>
      </c>
      <c r="G6471" t="n">
        <v>0</v>
      </c>
    </row>
    <row r="6472">
      <c r="A6472" t="n">
        <v>201803</v>
      </c>
      <c r="B6472" t="n">
        <v>39</v>
      </c>
      <c r="C6472" t="inlineStr">
        <is>
          <t>POS</t>
        </is>
      </c>
      <c r="D6472" t="inlineStr">
        <is>
          <t>Anh</t>
        </is>
      </c>
      <c r="E6472" t="inlineStr">
        <is>
          <t>Máy ảnh</t>
        </is>
      </c>
      <c r="F6472" t="n">
        <v>48.65</v>
      </c>
      <c r="G6472" t="n">
        <v>0</v>
      </c>
    </row>
    <row r="6473">
      <c r="A6473" t="n">
        <v>201803</v>
      </c>
      <c r="B6473" t="n">
        <v>39</v>
      </c>
      <c r="C6473" t="inlineStr">
        <is>
          <t>POS</t>
        </is>
      </c>
      <c r="D6473" t="inlineStr">
        <is>
          <t>Anh</t>
        </is>
      </c>
      <c r="E6473" t="inlineStr">
        <is>
          <t>Máy tính</t>
        </is>
      </c>
      <c r="F6473" t="n">
        <v>7719.9</v>
      </c>
      <c r="G6473" t="n">
        <v>0</v>
      </c>
    </row>
    <row r="6474">
      <c r="A6474" t="n">
        <v>201803</v>
      </c>
      <c r="B6474" t="n">
        <v>39</v>
      </c>
      <c r="C6474" t="inlineStr">
        <is>
          <t>POS</t>
        </is>
      </c>
      <c r="D6474" t="inlineStr">
        <is>
          <t>Anh</t>
        </is>
      </c>
      <c r="E6474" t="inlineStr">
        <is>
          <t>Game &amp; Đồ chơi</t>
        </is>
      </c>
      <c r="F6474" t="n">
        <v>128</v>
      </c>
      <c r="G6474" t="n">
        <v>0</v>
      </c>
    </row>
    <row r="6475">
      <c r="A6475" t="n">
        <v>201803</v>
      </c>
      <c r="B6475" t="n">
        <v>39</v>
      </c>
      <c r="C6475" t="inlineStr">
        <is>
          <t>POS</t>
        </is>
      </c>
      <c r="D6475" t="inlineStr">
        <is>
          <t>Anh</t>
        </is>
      </c>
      <c r="E6475" t="inlineStr">
        <is>
          <t>Nhạc, phim, sách nói</t>
        </is>
      </c>
      <c r="F6475" t="n">
        <v>831.2</v>
      </c>
      <c r="G6475" t="n">
        <v>41.67</v>
      </c>
    </row>
    <row r="6476">
      <c r="A6476" t="n">
        <v>201803</v>
      </c>
      <c r="B6476" t="n">
        <v>39</v>
      </c>
      <c r="C6476" t="inlineStr">
        <is>
          <t>POS</t>
        </is>
      </c>
      <c r="D6476" t="inlineStr">
        <is>
          <t>Anh</t>
        </is>
      </c>
      <c r="E6476" t="inlineStr">
        <is>
          <t>TV &amp; Video</t>
        </is>
      </c>
      <c r="F6476" t="n">
        <v>207</v>
      </c>
      <c r="G6476" t="n">
        <v>0</v>
      </c>
    </row>
    <row r="6477">
      <c r="A6477" t="n">
        <v>201803</v>
      </c>
      <c r="B6477" t="n">
        <v>40</v>
      </c>
      <c r="C6477" t="inlineStr">
        <is>
          <t>POS</t>
        </is>
      </c>
      <c r="D6477" t="inlineStr">
        <is>
          <t>Anh</t>
        </is>
      </c>
      <c r="E6477" t="inlineStr">
        <is>
          <t>Máy ảnh</t>
        </is>
      </c>
      <c r="F6477" t="n">
        <v>656</v>
      </c>
      <c r="G6477" t="n">
        <v>0</v>
      </c>
    </row>
    <row r="6478">
      <c r="A6478" t="n">
        <v>201803</v>
      </c>
      <c r="B6478" t="n">
        <v>40</v>
      </c>
      <c r="C6478" t="inlineStr">
        <is>
          <t>POS</t>
        </is>
      </c>
      <c r="D6478" t="inlineStr">
        <is>
          <t>Anh</t>
        </is>
      </c>
      <c r="E6478" t="inlineStr">
        <is>
          <t>Máy tính</t>
        </is>
      </c>
      <c r="F6478" t="n">
        <v>1809.55</v>
      </c>
      <c r="G6478" t="n">
        <v>0</v>
      </c>
    </row>
    <row r="6479">
      <c r="A6479" t="n">
        <v>201803</v>
      </c>
      <c r="B6479" t="n">
        <v>40</v>
      </c>
      <c r="C6479" t="inlineStr">
        <is>
          <t>POS</t>
        </is>
      </c>
      <c r="D6479" t="inlineStr">
        <is>
          <t>Anh</t>
        </is>
      </c>
      <c r="E6479" t="inlineStr">
        <is>
          <t>Game &amp; Đồ chơi</t>
        </is>
      </c>
      <c r="F6479" t="n">
        <v>17.76</v>
      </c>
      <c r="G6479" t="n">
        <v>0</v>
      </c>
    </row>
    <row r="6480">
      <c r="A6480" t="n">
        <v>201803</v>
      </c>
      <c r="B6480" t="n">
        <v>40</v>
      </c>
      <c r="C6480" t="inlineStr">
        <is>
          <t>POS</t>
        </is>
      </c>
      <c r="D6480" t="inlineStr">
        <is>
          <t>Anh</t>
        </is>
      </c>
      <c r="E6480" t="inlineStr">
        <is>
          <t>TV &amp; Video</t>
        </is>
      </c>
      <c r="F6480" t="n">
        <v>1798</v>
      </c>
      <c r="G6480" t="n">
        <v>0</v>
      </c>
    </row>
    <row r="6481">
      <c r="A6481" t="n">
        <v>201803</v>
      </c>
      <c r="B6481" t="n">
        <v>41</v>
      </c>
      <c r="C6481" t="inlineStr">
        <is>
          <t>POS</t>
        </is>
      </c>
      <c r="D6481" t="inlineStr">
        <is>
          <t>Anh</t>
        </is>
      </c>
      <c r="E6481" t="inlineStr">
        <is>
          <t>Âm thanh</t>
        </is>
      </c>
      <c r="F6481" t="n">
        <v>134.8</v>
      </c>
      <c r="G6481" t="n">
        <v>0</v>
      </c>
    </row>
    <row r="6482">
      <c r="A6482" t="n">
        <v>201803</v>
      </c>
      <c r="B6482" t="n">
        <v>41</v>
      </c>
      <c r="C6482" t="inlineStr">
        <is>
          <t>POS</t>
        </is>
      </c>
      <c r="D6482" t="inlineStr">
        <is>
          <t>Anh</t>
        </is>
      </c>
      <c r="E6482" t="inlineStr">
        <is>
          <t>Máy ảnh</t>
        </is>
      </c>
      <c r="F6482" t="n">
        <v>1176</v>
      </c>
      <c r="G6482" t="n">
        <v>0</v>
      </c>
    </row>
    <row r="6483">
      <c r="A6483" t="n">
        <v>201803</v>
      </c>
      <c r="B6483" t="n">
        <v>41</v>
      </c>
      <c r="C6483" t="inlineStr">
        <is>
          <t>POS</t>
        </is>
      </c>
      <c r="D6483" t="inlineStr">
        <is>
          <t>Anh</t>
        </is>
      </c>
      <c r="E6483" t="inlineStr">
        <is>
          <t>Điện thoại</t>
        </is>
      </c>
      <c r="F6483" t="n">
        <v>1196</v>
      </c>
      <c r="G6483" t="n">
        <v>0</v>
      </c>
    </row>
    <row r="6484">
      <c r="A6484" t="n">
        <v>201803</v>
      </c>
      <c r="B6484" t="n">
        <v>41</v>
      </c>
      <c r="C6484" t="inlineStr">
        <is>
          <t>POS</t>
        </is>
      </c>
      <c r="D6484" t="inlineStr">
        <is>
          <t>Anh</t>
        </is>
      </c>
      <c r="E6484" t="inlineStr">
        <is>
          <t>TV &amp; Video</t>
        </is>
      </c>
      <c r="F6484" t="n">
        <v>701.4</v>
      </c>
      <c r="G6484" t="n">
        <v>0</v>
      </c>
    </row>
    <row r="6485">
      <c r="A6485" t="n">
        <v>201803</v>
      </c>
      <c r="B6485" t="n">
        <v>42</v>
      </c>
      <c r="C6485" t="inlineStr">
        <is>
          <t>POS</t>
        </is>
      </c>
      <c r="D6485" t="inlineStr">
        <is>
          <t>Anh</t>
        </is>
      </c>
      <c r="E6485" t="inlineStr">
        <is>
          <t>Điện thoại</t>
        </is>
      </c>
      <c r="F6485" t="n">
        <v>1740</v>
      </c>
      <c r="G6485" t="n">
        <v>0</v>
      </c>
    </row>
    <row r="6486">
      <c r="A6486" t="n">
        <v>201803</v>
      </c>
      <c r="B6486" t="n">
        <v>42</v>
      </c>
      <c r="C6486" t="inlineStr">
        <is>
          <t>POS</t>
        </is>
      </c>
      <c r="D6486" t="inlineStr">
        <is>
          <t>Anh</t>
        </is>
      </c>
      <c r="E6486" t="inlineStr">
        <is>
          <t>Máy tính</t>
        </is>
      </c>
      <c r="F6486" t="n">
        <v>5413</v>
      </c>
      <c r="G6486" t="n">
        <v>469</v>
      </c>
    </row>
    <row r="6487">
      <c r="A6487" t="n">
        <v>201803</v>
      </c>
      <c r="B6487" t="n">
        <v>42</v>
      </c>
      <c r="C6487" t="inlineStr">
        <is>
          <t>POS</t>
        </is>
      </c>
      <c r="D6487" t="inlineStr">
        <is>
          <t>Anh</t>
        </is>
      </c>
      <c r="E6487" t="inlineStr">
        <is>
          <t>Game &amp; Đồ chơi</t>
        </is>
      </c>
      <c r="F6487" t="n">
        <v>4.98</v>
      </c>
      <c r="G6487" t="n">
        <v>0</v>
      </c>
    </row>
    <row r="6488">
      <c r="A6488" t="n">
        <v>201803</v>
      </c>
      <c r="B6488" t="n">
        <v>42</v>
      </c>
      <c r="C6488" t="inlineStr">
        <is>
          <t>POS</t>
        </is>
      </c>
      <c r="D6488" t="inlineStr">
        <is>
          <t>Anh</t>
        </is>
      </c>
      <c r="E6488" t="inlineStr">
        <is>
          <t>Gia dụng</t>
        </is>
      </c>
      <c r="F6488" t="n">
        <v>1491.98</v>
      </c>
      <c r="G6488" t="n">
        <v>0</v>
      </c>
    </row>
    <row r="6489">
      <c r="A6489" t="n">
        <v>201803</v>
      </c>
      <c r="B6489" t="n">
        <v>42</v>
      </c>
      <c r="C6489" t="inlineStr">
        <is>
          <t>POS</t>
        </is>
      </c>
      <c r="D6489" t="inlineStr">
        <is>
          <t>Anh</t>
        </is>
      </c>
      <c r="E6489" t="inlineStr">
        <is>
          <t>Nhạc, phim, sách nói</t>
        </is>
      </c>
      <c r="F6489" t="n">
        <v>170.97</v>
      </c>
      <c r="G6489" t="n">
        <v>0</v>
      </c>
    </row>
    <row r="6490">
      <c r="A6490" t="n">
        <v>201803</v>
      </c>
      <c r="B6490" t="n">
        <v>42</v>
      </c>
      <c r="C6490" t="inlineStr">
        <is>
          <t>POS</t>
        </is>
      </c>
      <c r="D6490" t="inlineStr">
        <is>
          <t>Anh</t>
        </is>
      </c>
      <c r="E6490" t="inlineStr">
        <is>
          <t>TV &amp; Video</t>
        </is>
      </c>
      <c r="F6490" t="n">
        <v>0</v>
      </c>
      <c r="G6490" t="n">
        <v>400</v>
      </c>
    </row>
    <row r="6491">
      <c r="A6491" t="n">
        <v>201803</v>
      </c>
      <c r="B6491" t="n">
        <v>43</v>
      </c>
      <c r="C6491" t="inlineStr">
        <is>
          <t>POS</t>
        </is>
      </c>
      <c r="D6491" t="inlineStr">
        <is>
          <t>Mỹ</t>
        </is>
      </c>
      <c r="E6491" t="inlineStr">
        <is>
          <t>Âm thanh</t>
        </is>
      </c>
      <c r="F6491" t="n">
        <v>569.58</v>
      </c>
      <c r="G6491" t="n">
        <v>227.7</v>
      </c>
    </row>
    <row r="6492">
      <c r="A6492" t="n">
        <v>201803</v>
      </c>
      <c r="B6492" t="n">
        <v>43</v>
      </c>
      <c r="C6492" t="inlineStr">
        <is>
          <t>POS</t>
        </is>
      </c>
      <c r="D6492" t="inlineStr">
        <is>
          <t>Mỹ</t>
        </is>
      </c>
      <c r="E6492" t="inlineStr">
        <is>
          <t>Máy ảnh</t>
        </is>
      </c>
      <c r="F6492" t="n">
        <v>1756</v>
      </c>
      <c r="G6492" t="n">
        <v>0</v>
      </c>
    </row>
    <row r="6493">
      <c r="A6493" t="n">
        <v>201803</v>
      </c>
      <c r="B6493" t="n">
        <v>43</v>
      </c>
      <c r="C6493" t="inlineStr">
        <is>
          <t>POS</t>
        </is>
      </c>
      <c r="D6493" t="inlineStr">
        <is>
          <t>Mỹ</t>
        </is>
      </c>
      <c r="E6493" t="inlineStr">
        <is>
          <t>Điện thoại</t>
        </is>
      </c>
      <c r="F6493" t="n">
        <v>2800</v>
      </c>
      <c r="G6493" t="n">
        <v>0</v>
      </c>
    </row>
    <row r="6494">
      <c r="A6494" t="n">
        <v>201803</v>
      </c>
      <c r="B6494" t="n">
        <v>43</v>
      </c>
      <c r="C6494" t="inlineStr">
        <is>
          <t>POS</t>
        </is>
      </c>
      <c r="D6494" t="inlineStr">
        <is>
          <t>Mỹ</t>
        </is>
      </c>
      <c r="E6494" t="inlineStr">
        <is>
          <t>Máy tính</t>
        </is>
      </c>
      <c r="F6494" t="n">
        <v>632</v>
      </c>
      <c r="G6494" t="n">
        <v>0</v>
      </c>
    </row>
    <row r="6495">
      <c r="A6495" t="n">
        <v>201803</v>
      </c>
      <c r="B6495" t="n">
        <v>43</v>
      </c>
      <c r="C6495" t="inlineStr">
        <is>
          <t>POS</t>
        </is>
      </c>
      <c r="D6495" t="inlineStr">
        <is>
          <t>Mỹ</t>
        </is>
      </c>
      <c r="E6495" t="inlineStr">
        <is>
          <t>Game &amp; Đồ chơi</t>
        </is>
      </c>
      <c r="F6495" t="n">
        <v>160</v>
      </c>
      <c r="G6495" t="n">
        <v>0</v>
      </c>
    </row>
    <row r="6496">
      <c r="A6496" t="n">
        <v>201803</v>
      </c>
      <c r="B6496" t="n">
        <v>43</v>
      </c>
      <c r="C6496" t="inlineStr">
        <is>
          <t>POS</t>
        </is>
      </c>
      <c r="D6496" t="inlineStr">
        <is>
          <t>Mỹ</t>
        </is>
      </c>
      <c r="E6496" t="inlineStr">
        <is>
          <t>Gia dụng</t>
        </is>
      </c>
      <c r="F6496" t="n">
        <v>5999.94</v>
      </c>
      <c r="G6496" t="n">
        <v>0</v>
      </c>
    </row>
    <row r="6497">
      <c r="A6497" t="n">
        <v>201803</v>
      </c>
      <c r="B6497" t="n">
        <v>43</v>
      </c>
      <c r="C6497" t="inlineStr">
        <is>
          <t>POS</t>
        </is>
      </c>
      <c r="D6497" t="inlineStr">
        <is>
          <t>Mỹ</t>
        </is>
      </c>
      <c r="E6497" t="inlineStr">
        <is>
          <t>Nhạc, phim, sách nói</t>
        </is>
      </c>
      <c r="F6497" t="n">
        <v>447.99</v>
      </c>
      <c r="G6497" t="n">
        <v>0</v>
      </c>
    </row>
    <row r="6498">
      <c r="A6498" t="n">
        <v>201803</v>
      </c>
      <c r="B6498" t="n">
        <v>43</v>
      </c>
      <c r="C6498" t="inlineStr">
        <is>
          <t>POS</t>
        </is>
      </c>
      <c r="D6498" t="inlineStr">
        <is>
          <t>Mỹ</t>
        </is>
      </c>
      <c r="E6498" t="inlineStr">
        <is>
          <t>TV &amp; Video</t>
        </is>
      </c>
      <c r="F6498" t="n">
        <v>2899.9</v>
      </c>
      <c r="G6498" t="n">
        <v>0</v>
      </c>
    </row>
    <row r="6499">
      <c r="A6499" t="n">
        <v>201803</v>
      </c>
      <c r="B6499" t="n">
        <v>44</v>
      </c>
      <c r="C6499" t="inlineStr">
        <is>
          <t>POS</t>
        </is>
      </c>
      <c r="D6499" t="inlineStr">
        <is>
          <t>Mỹ</t>
        </is>
      </c>
      <c r="E6499" t="inlineStr">
        <is>
          <t>Máy ảnh</t>
        </is>
      </c>
      <c r="F6499" t="n">
        <v>352.5</v>
      </c>
      <c r="G6499" t="n">
        <v>184.5</v>
      </c>
    </row>
    <row r="6500">
      <c r="A6500" t="n">
        <v>201803</v>
      </c>
      <c r="B6500" t="n">
        <v>44</v>
      </c>
      <c r="C6500" t="inlineStr">
        <is>
          <t>POS</t>
        </is>
      </c>
      <c r="D6500" t="inlineStr">
        <is>
          <t>Mỹ</t>
        </is>
      </c>
      <c r="E6500" t="inlineStr">
        <is>
          <t>Máy tính</t>
        </is>
      </c>
      <c r="F6500" t="n">
        <v>766</v>
      </c>
      <c r="G6500" t="n">
        <v>0</v>
      </c>
    </row>
    <row r="6501">
      <c r="A6501" t="n">
        <v>201803</v>
      </c>
      <c r="B6501" t="n">
        <v>44</v>
      </c>
      <c r="C6501" t="inlineStr">
        <is>
          <t>POS</t>
        </is>
      </c>
      <c r="D6501" t="inlineStr">
        <is>
          <t>Mỹ</t>
        </is>
      </c>
      <c r="E6501" t="inlineStr">
        <is>
          <t>Nhạc, phim, sách nói</t>
        </is>
      </c>
      <c r="F6501" t="n">
        <v>71.95999999999999</v>
      </c>
      <c r="G6501" t="n">
        <v>0</v>
      </c>
    </row>
    <row r="6502">
      <c r="A6502" t="n">
        <v>201803</v>
      </c>
      <c r="B6502" t="n">
        <v>45</v>
      </c>
      <c r="C6502" t="inlineStr">
        <is>
          <t>POS</t>
        </is>
      </c>
      <c r="D6502" t="inlineStr">
        <is>
          <t>Mỹ</t>
        </is>
      </c>
      <c r="E6502" t="inlineStr">
        <is>
          <t>Âm thanh</t>
        </is>
      </c>
      <c r="F6502" t="n">
        <v>416.33</v>
      </c>
      <c r="G6502" t="n">
        <v>25.69</v>
      </c>
    </row>
    <row r="6503">
      <c r="A6503" t="n">
        <v>201803</v>
      </c>
      <c r="B6503" t="n">
        <v>45</v>
      </c>
      <c r="C6503" t="inlineStr">
        <is>
          <t>POS</t>
        </is>
      </c>
      <c r="D6503" t="inlineStr">
        <is>
          <t>Mỹ</t>
        </is>
      </c>
      <c r="E6503" t="inlineStr">
        <is>
          <t>Điện thoại</t>
        </is>
      </c>
      <c r="F6503" t="n">
        <v>810.79</v>
      </c>
      <c r="G6503" t="n">
        <v>0</v>
      </c>
    </row>
    <row r="6504">
      <c r="A6504" t="n">
        <v>201803</v>
      </c>
      <c r="B6504" t="n">
        <v>45</v>
      </c>
      <c r="C6504" t="inlineStr">
        <is>
          <t>POS</t>
        </is>
      </c>
      <c r="D6504" t="inlineStr">
        <is>
          <t>Mỹ</t>
        </is>
      </c>
      <c r="E6504" t="inlineStr">
        <is>
          <t>Máy tính</t>
        </is>
      </c>
      <c r="F6504" t="n">
        <v>599.9</v>
      </c>
      <c r="G6504" t="n">
        <v>0</v>
      </c>
    </row>
    <row r="6505">
      <c r="A6505" t="n">
        <v>201803</v>
      </c>
      <c r="B6505" t="n">
        <v>45</v>
      </c>
      <c r="C6505" t="inlineStr">
        <is>
          <t>POS</t>
        </is>
      </c>
      <c r="D6505" t="inlineStr">
        <is>
          <t>Mỹ</t>
        </is>
      </c>
      <c r="E6505" t="inlineStr">
        <is>
          <t>Gia dụng</t>
        </is>
      </c>
      <c r="F6505" t="n">
        <v>159.9</v>
      </c>
      <c r="G6505" t="n">
        <v>0</v>
      </c>
    </row>
    <row r="6506">
      <c r="A6506" t="n">
        <v>201803</v>
      </c>
      <c r="B6506" t="n">
        <v>45</v>
      </c>
      <c r="C6506" t="inlineStr">
        <is>
          <t>POS</t>
        </is>
      </c>
      <c r="D6506" t="inlineStr">
        <is>
          <t>Mỹ</t>
        </is>
      </c>
      <c r="E6506" t="inlineStr">
        <is>
          <t>Nhạc, phim, sách nói</t>
        </is>
      </c>
      <c r="F6506" t="n">
        <v>88.62</v>
      </c>
      <c r="G6506" t="n">
        <v>0</v>
      </c>
    </row>
    <row r="6507">
      <c r="A6507" t="n">
        <v>201803</v>
      </c>
      <c r="B6507" t="n">
        <v>45</v>
      </c>
      <c r="C6507" t="inlineStr">
        <is>
          <t>POS</t>
        </is>
      </c>
      <c r="D6507" t="inlineStr">
        <is>
          <t>Mỹ</t>
        </is>
      </c>
      <c r="E6507" t="inlineStr">
        <is>
          <t>TV &amp; Video</t>
        </is>
      </c>
      <c r="F6507" t="n">
        <v>2756</v>
      </c>
      <c r="G6507" t="n">
        <v>0</v>
      </c>
    </row>
    <row r="6508">
      <c r="A6508" t="n">
        <v>201803</v>
      </c>
      <c r="B6508" t="n">
        <v>47</v>
      </c>
      <c r="C6508" t="inlineStr">
        <is>
          <t>POS</t>
        </is>
      </c>
      <c r="D6508" t="inlineStr">
        <is>
          <t>Mỹ</t>
        </is>
      </c>
      <c r="E6508" t="inlineStr">
        <is>
          <t>Âm thanh</t>
        </is>
      </c>
      <c r="F6508" t="n">
        <v>811.28</v>
      </c>
      <c r="G6508" t="n">
        <v>399.9</v>
      </c>
    </row>
    <row r="6509">
      <c r="A6509" t="n">
        <v>201803</v>
      </c>
      <c r="B6509" t="n">
        <v>47</v>
      </c>
      <c r="C6509" t="inlineStr">
        <is>
          <t>POS</t>
        </is>
      </c>
      <c r="D6509" t="inlineStr">
        <is>
          <t>Mỹ</t>
        </is>
      </c>
      <c r="E6509" t="inlineStr">
        <is>
          <t>Máy ảnh</t>
        </is>
      </c>
      <c r="F6509" t="n">
        <v>148</v>
      </c>
      <c r="G6509" t="n">
        <v>568</v>
      </c>
    </row>
    <row r="6510">
      <c r="A6510" t="n">
        <v>201803</v>
      </c>
      <c r="B6510" t="n">
        <v>47</v>
      </c>
      <c r="C6510" t="inlineStr">
        <is>
          <t>POS</t>
        </is>
      </c>
      <c r="D6510" t="inlineStr">
        <is>
          <t>Mỹ</t>
        </is>
      </c>
      <c r="E6510" t="inlineStr">
        <is>
          <t>Điện thoại</t>
        </is>
      </c>
      <c r="F6510" t="n">
        <v>306.97</v>
      </c>
      <c r="G6510" t="n">
        <v>0</v>
      </c>
    </row>
    <row r="6511">
      <c r="A6511" t="n">
        <v>201803</v>
      </c>
      <c r="B6511" t="n">
        <v>47</v>
      </c>
      <c r="C6511" t="inlineStr">
        <is>
          <t>POS</t>
        </is>
      </c>
      <c r="D6511" t="inlineStr">
        <is>
          <t>Mỹ</t>
        </is>
      </c>
      <c r="E6511" t="inlineStr">
        <is>
          <t>Máy tính</t>
        </is>
      </c>
      <c r="F6511" t="n">
        <v>1409.55</v>
      </c>
      <c r="G6511" t="n">
        <v>0</v>
      </c>
    </row>
    <row r="6512">
      <c r="A6512" t="n">
        <v>201803</v>
      </c>
      <c r="B6512" t="n">
        <v>47</v>
      </c>
      <c r="C6512" t="inlineStr">
        <is>
          <t>POS</t>
        </is>
      </c>
      <c r="D6512" t="inlineStr">
        <is>
          <t>Mỹ</t>
        </is>
      </c>
      <c r="E6512" t="inlineStr">
        <is>
          <t>Game &amp; Đồ chơi</t>
        </is>
      </c>
      <c r="F6512" t="n">
        <v>141.94</v>
      </c>
      <c r="G6512" t="n">
        <v>0</v>
      </c>
    </row>
    <row r="6513">
      <c r="A6513" t="n">
        <v>201803</v>
      </c>
      <c r="B6513" t="n">
        <v>47</v>
      </c>
      <c r="C6513" t="inlineStr">
        <is>
          <t>POS</t>
        </is>
      </c>
      <c r="D6513" t="inlineStr">
        <is>
          <t>Mỹ</t>
        </is>
      </c>
      <c r="E6513" t="inlineStr">
        <is>
          <t>Nhạc, phim, sách nói</t>
        </is>
      </c>
      <c r="F6513" t="n">
        <v>377.97</v>
      </c>
      <c r="G6513" t="n">
        <v>0</v>
      </c>
    </row>
    <row r="6514">
      <c r="A6514" t="n">
        <v>201803</v>
      </c>
      <c r="B6514" t="n">
        <v>47</v>
      </c>
      <c r="C6514" t="inlineStr">
        <is>
          <t>POS</t>
        </is>
      </c>
      <c r="D6514" t="inlineStr">
        <is>
          <t>Mỹ</t>
        </is>
      </c>
      <c r="E6514" t="inlineStr">
        <is>
          <t>TV &amp; Video</t>
        </is>
      </c>
      <c r="F6514" t="n">
        <v>6568.8</v>
      </c>
      <c r="G6514" t="n">
        <v>0</v>
      </c>
    </row>
    <row r="6515">
      <c r="A6515" t="n">
        <v>201803</v>
      </c>
      <c r="B6515" t="n">
        <v>48</v>
      </c>
      <c r="C6515" t="inlineStr">
        <is>
          <t>POS</t>
        </is>
      </c>
      <c r="D6515" t="inlineStr">
        <is>
          <t>Mỹ</t>
        </is>
      </c>
      <c r="E6515" t="inlineStr">
        <is>
          <t>Máy ảnh</t>
        </is>
      </c>
      <c r="F6515" t="n">
        <v>1764</v>
      </c>
      <c r="G6515" t="n">
        <v>0</v>
      </c>
    </row>
    <row r="6516">
      <c r="A6516" t="n">
        <v>201803</v>
      </c>
      <c r="B6516" t="n">
        <v>48</v>
      </c>
      <c r="C6516" t="inlineStr">
        <is>
          <t>POS</t>
        </is>
      </c>
      <c r="D6516" t="inlineStr">
        <is>
          <t>Mỹ</t>
        </is>
      </c>
      <c r="E6516" t="inlineStr">
        <is>
          <t>Điện thoại</t>
        </is>
      </c>
      <c r="F6516" t="n">
        <v>3923.99</v>
      </c>
      <c r="G6516" t="n">
        <v>1104</v>
      </c>
    </row>
    <row r="6517">
      <c r="A6517" t="n">
        <v>201803</v>
      </c>
      <c r="B6517" t="n">
        <v>48</v>
      </c>
      <c r="C6517" t="inlineStr">
        <is>
          <t>POS</t>
        </is>
      </c>
      <c r="D6517" t="inlineStr">
        <is>
          <t>Mỹ</t>
        </is>
      </c>
      <c r="E6517" t="inlineStr">
        <is>
          <t>Máy tính</t>
        </is>
      </c>
      <c r="F6517" t="n">
        <v>9781.450000000001</v>
      </c>
      <c r="G6517" t="n">
        <v>0</v>
      </c>
    </row>
    <row r="6518">
      <c r="A6518" t="n">
        <v>201803</v>
      </c>
      <c r="B6518" t="n">
        <v>48</v>
      </c>
      <c r="C6518" t="inlineStr">
        <is>
          <t>POS</t>
        </is>
      </c>
      <c r="D6518" t="inlineStr">
        <is>
          <t>Mỹ</t>
        </is>
      </c>
      <c r="E6518" t="inlineStr">
        <is>
          <t>Game &amp; Đồ chơi</t>
        </is>
      </c>
      <c r="F6518" t="n">
        <v>64</v>
      </c>
      <c r="G6518" t="n">
        <v>0</v>
      </c>
    </row>
    <row r="6519">
      <c r="A6519" t="n">
        <v>201803</v>
      </c>
      <c r="B6519" t="n">
        <v>48</v>
      </c>
      <c r="C6519" t="inlineStr">
        <is>
          <t>POS</t>
        </is>
      </c>
      <c r="D6519" t="inlineStr">
        <is>
          <t>Mỹ</t>
        </is>
      </c>
      <c r="E6519" t="inlineStr">
        <is>
          <t>Gia dụng</t>
        </is>
      </c>
      <c r="F6519" t="n">
        <v>3220.84</v>
      </c>
      <c r="G6519" t="n">
        <v>1667.25</v>
      </c>
    </row>
    <row r="6520">
      <c r="A6520" t="n">
        <v>201803</v>
      </c>
      <c r="B6520" t="n">
        <v>48</v>
      </c>
      <c r="C6520" t="inlineStr">
        <is>
          <t>POS</t>
        </is>
      </c>
      <c r="D6520" t="inlineStr">
        <is>
          <t>Mỹ</t>
        </is>
      </c>
      <c r="E6520" t="inlineStr">
        <is>
          <t>Nhạc, phim, sách nói</t>
        </is>
      </c>
      <c r="F6520" t="n">
        <v>336.59</v>
      </c>
      <c r="G6520" t="n">
        <v>259.99</v>
      </c>
    </row>
    <row r="6521">
      <c r="A6521" t="n">
        <v>201803</v>
      </c>
      <c r="B6521" t="n">
        <v>48</v>
      </c>
      <c r="C6521" t="inlineStr">
        <is>
          <t>POS</t>
        </is>
      </c>
      <c r="D6521" t="inlineStr">
        <is>
          <t>Mỹ</t>
        </is>
      </c>
      <c r="E6521" t="inlineStr">
        <is>
          <t>TV &amp; Video</t>
        </is>
      </c>
      <c r="F6521" t="n">
        <v>777</v>
      </c>
      <c r="G6521" t="n">
        <v>0</v>
      </c>
    </row>
    <row r="6522">
      <c r="A6522" t="n">
        <v>201803</v>
      </c>
      <c r="B6522" t="n">
        <v>50</v>
      </c>
      <c r="C6522" t="inlineStr">
        <is>
          <t>POS</t>
        </is>
      </c>
      <c r="D6522" t="inlineStr">
        <is>
          <t>Mỹ</t>
        </is>
      </c>
      <c r="E6522" t="inlineStr">
        <is>
          <t>Điện thoại</t>
        </is>
      </c>
      <c r="F6522" t="n">
        <v>251</v>
      </c>
      <c r="G6522" t="n">
        <v>597</v>
      </c>
    </row>
    <row r="6523">
      <c r="A6523" t="n">
        <v>201803</v>
      </c>
      <c r="B6523" t="n">
        <v>50</v>
      </c>
      <c r="C6523" t="inlineStr">
        <is>
          <t>POS</t>
        </is>
      </c>
      <c r="D6523" t="inlineStr">
        <is>
          <t>Mỹ</t>
        </is>
      </c>
      <c r="E6523" t="inlineStr">
        <is>
          <t>Máy tính</t>
        </is>
      </c>
      <c r="F6523" t="n">
        <v>1045</v>
      </c>
      <c r="G6523" t="n">
        <v>0</v>
      </c>
    </row>
    <row r="6524">
      <c r="A6524" t="n">
        <v>201803</v>
      </c>
      <c r="B6524" t="n">
        <v>50</v>
      </c>
      <c r="C6524" t="inlineStr">
        <is>
          <t>POS</t>
        </is>
      </c>
      <c r="D6524" t="inlineStr">
        <is>
          <t>Mỹ</t>
        </is>
      </c>
      <c r="E6524" t="inlineStr">
        <is>
          <t>Gia dụng</t>
        </is>
      </c>
      <c r="F6524" t="n">
        <v>16699.89</v>
      </c>
      <c r="G6524" t="n">
        <v>0</v>
      </c>
    </row>
    <row r="6525">
      <c r="A6525" t="n">
        <v>201803</v>
      </c>
      <c r="B6525" t="n">
        <v>50</v>
      </c>
      <c r="C6525" t="inlineStr">
        <is>
          <t>POS</t>
        </is>
      </c>
      <c r="D6525" t="inlineStr">
        <is>
          <t>Mỹ</t>
        </is>
      </c>
      <c r="E6525" t="inlineStr">
        <is>
          <t>Nhạc, phim, sách nói</t>
        </is>
      </c>
      <c r="F6525" t="n">
        <v>254.98</v>
      </c>
      <c r="G6525" t="n">
        <v>219</v>
      </c>
    </row>
    <row r="6526">
      <c r="A6526" t="n">
        <v>201803</v>
      </c>
      <c r="B6526" t="n">
        <v>50</v>
      </c>
      <c r="C6526" t="inlineStr">
        <is>
          <t>POS</t>
        </is>
      </c>
      <c r="D6526" t="inlineStr">
        <is>
          <t>Mỹ</t>
        </is>
      </c>
      <c r="E6526" t="inlineStr">
        <is>
          <t>TV &amp; Video</t>
        </is>
      </c>
      <c r="F6526" t="n">
        <v>129.9</v>
      </c>
      <c r="G6526" t="n">
        <v>0</v>
      </c>
    </row>
    <row r="6527">
      <c r="A6527" t="n">
        <v>201803</v>
      </c>
      <c r="B6527" t="n">
        <v>51</v>
      </c>
      <c r="C6527" t="inlineStr">
        <is>
          <t>POS</t>
        </is>
      </c>
      <c r="D6527" t="inlineStr">
        <is>
          <t>Mỹ</t>
        </is>
      </c>
      <c r="E6527" t="inlineStr">
        <is>
          <t>Âm thanh</t>
        </is>
      </c>
      <c r="F6527" t="n">
        <v>554.33</v>
      </c>
      <c r="G6527" t="n">
        <v>0</v>
      </c>
    </row>
    <row r="6528">
      <c r="A6528" t="n">
        <v>201803</v>
      </c>
      <c r="B6528" t="n">
        <v>51</v>
      </c>
      <c r="C6528" t="inlineStr">
        <is>
          <t>POS</t>
        </is>
      </c>
      <c r="D6528" t="inlineStr">
        <is>
          <t>Mỹ</t>
        </is>
      </c>
      <c r="E6528" t="inlineStr">
        <is>
          <t>Máy ảnh</t>
        </is>
      </c>
      <c r="F6528" t="n">
        <v>2738.5</v>
      </c>
      <c r="G6528" t="n">
        <v>0</v>
      </c>
    </row>
    <row r="6529">
      <c r="A6529" t="n">
        <v>201803</v>
      </c>
      <c r="B6529" t="n">
        <v>51</v>
      </c>
      <c r="C6529" t="inlineStr">
        <is>
          <t>POS</t>
        </is>
      </c>
      <c r="D6529" t="inlineStr">
        <is>
          <t>Mỹ</t>
        </is>
      </c>
      <c r="E6529" t="inlineStr">
        <is>
          <t>Máy tính</t>
        </is>
      </c>
      <c r="F6529" t="n">
        <v>3425</v>
      </c>
      <c r="G6529" t="n">
        <v>0</v>
      </c>
    </row>
    <row r="6530">
      <c r="A6530" t="n">
        <v>201803</v>
      </c>
      <c r="B6530" t="n">
        <v>51</v>
      </c>
      <c r="C6530" t="inlineStr">
        <is>
          <t>POS</t>
        </is>
      </c>
      <c r="D6530" t="inlineStr">
        <is>
          <t>Mỹ</t>
        </is>
      </c>
      <c r="E6530" t="inlineStr">
        <is>
          <t>Game &amp; Đồ chơi</t>
        </is>
      </c>
      <c r="F6530" t="n">
        <v>189</v>
      </c>
      <c r="G6530" t="n">
        <v>178</v>
      </c>
    </row>
    <row r="6531">
      <c r="A6531" t="n">
        <v>201803</v>
      </c>
      <c r="B6531" t="n">
        <v>51</v>
      </c>
      <c r="C6531" t="inlineStr">
        <is>
          <t>POS</t>
        </is>
      </c>
      <c r="D6531" t="inlineStr">
        <is>
          <t>Mỹ</t>
        </is>
      </c>
      <c r="E6531" t="inlineStr">
        <is>
          <t>Gia dụng</t>
        </is>
      </c>
      <c r="F6531" t="n">
        <v>4766.88</v>
      </c>
      <c r="G6531" t="n">
        <v>0</v>
      </c>
    </row>
    <row r="6532">
      <c r="A6532" t="n">
        <v>201803</v>
      </c>
      <c r="B6532" t="n">
        <v>51</v>
      </c>
      <c r="C6532" t="inlineStr">
        <is>
          <t>POS</t>
        </is>
      </c>
      <c r="D6532" t="inlineStr">
        <is>
          <t>Mỹ</t>
        </is>
      </c>
      <c r="E6532" t="inlineStr">
        <is>
          <t>Nhạc, phim, sách nói</t>
        </is>
      </c>
      <c r="F6532" t="n">
        <v>335.61</v>
      </c>
      <c r="G6532" t="n">
        <v>0</v>
      </c>
    </row>
    <row r="6533">
      <c r="A6533" t="n">
        <v>201803</v>
      </c>
      <c r="B6533" t="n">
        <v>51</v>
      </c>
      <c r="C6533" t="inlineStr">
        <is>
          <t>POS</t>
        </is>
      </c>
      <c r="D6533" t="inlineStr">
        <is>
          <t>Mỹ</t>
        </is>
      </c>
      <c r="E6533" t="inlineStr">
        <is>
          <t>TV &amp; Video</t>
        </is>
      </c>
      <c r="F6533" t="n">
        <v>425.9</v>
      </c>
      <c r="G6533" t="n">
        <v>0</v>
      </c>
    </row>
    <row r="6534">
      <c r="A6534" t="n">
        <v>201803</v>
      </c>
      <c r="B6534" t="n">
        <v>53</v>
      </c>
      <c r="C6534" t="inlineStr">
        <is>
          <t>POS</t>
        </is>
      </c>
      <c r="D6534" t="inlineStr">
        <is>
          <t>Mỹ</t>
        </is>
      </c>
      <c r="E6534" t="inlineStr">
        <is>
          <t>Âm thanh</t>
        </is>
      </c>
      <c r="F6534" t="n">
        <v>299.9</v>
      </c>
      <c r="G6534" t="n">
        <v>0</v>
      </c>
    </row>
    <row r="6535">
      <c r="A6535" t="n">
        <v>201803</v>
      </c>
      <c r="B6535" t="n">
        <v>53</v>
      </c>
      <c r="C6535" t="inlineStr">
        <is>
          <t>POS</t>
        </is>
      </c>
      <c r="D6535" t="inlineStr">
        <is>
          <t>Mỹ</t>
        </is>
      </c>
      <c r="E6535" t="inlineStr">
        <is>
          <t>Máy ảnh</t>
        </is>
      </c>
      <c r="F6535" t="n">
        <v>1785</v>
      </c>
      <c r="G6535" t="n">
        <v>0</v>
      </c>
    </row>
    <row r="6536">
      <c r="A6536" t="n">
        <v>201803</v>
      </c>
      <c r="B6536" t="n">
        <v>53</v>
      </c>
      <c r="C6536" t="inlineStr">
        <is>
          <t>POS</t>
        </is>
      </c>
      <c r="D6536" t="inlineStr">
        <is>
          <t>Mỹ</t>
        </is>
      </c>
      <c r="E6536" t="inlineStr">
        <is>
          <t>Điện thoại</t>
        </is>
      </c>
      <c r="F6536" t="n">
        <v>973.9</v>
      </c>
      <c r="G6536" t="n">
        <v>0</v>
      </c>
    </row>
    <row r="6537">
      <c r="A6537" t="n">
        <v>201803</v>
      </c>
      <c r="B6537" t="n">
        <v>53</v>
      </c>
      <c r="C6537" t="inlineStr">
        <is>
          <t>POS</t>
        </is>
      </c>
      <c r="D6537" t="inlineStr">
        <is>
          <t>Mỹ</t>
        </is>
      </c>
      <c r="E6537" t="inlineStr">
        <is>
          <t>Máy tính</t>
        </is>
      </c>
      <c r="F6537" t="n">
        <v>336</v>
      </c>
      <c r="G6537" t="n">
        <v>0</v>
      </c>
    </row>
    <row r="6538">
      <c r="A6538" t="n">
        <v>201803</v>
      </c>
      <c r="B6538" t="n">
        <v>53</v>
      </c>
      <c r="C6538" t="inlineStr">
        <is>
          <t>POS</t>
        </is>
      </c>
      <c r="D6538" t="inlineStr">
        <is>
          <t>Mỹ</t>
        </is>
      </c>
      <c r="E6538" t="inlineStr">
        <is>
          <t>Game &amp; Đồ chơi</t>
        </is>
      </c>
      <c r="F6538" t="n">
        <v>14.94</v>
      </c>
      <c r="G6538" t="n">
        <v>0</v>
      </c>
    </row>
    <row r="6539">
      <c r="A6539" t="n">
        <v>201803</v>
      </c>
      <c r="B6539" t="n">
        <v>53</v>
      </c>
      <c r="C6539" t="inlineStr">
        <is>
          <t>POS</t>
        </is>
      </c>
      <c r="D6539" t="inlineStr">
        <is>
          <t>Mỹ</t>
        </is>
      </c>
      <c r="E6539" t="inlineStr">
        <is>
          <t>Gia dụng</t>
        </is>
      </c>
      <c r="F6539" t="n">
        <v>5038.8</v>
      </c>
      <c r="G6539" t="n">
        <v>0</v>
      </c>
    </row>
    <row r="6540">
      <c r="A6540" t="n">
        <v>201803</v>
      </c>
      <c r="B6540" t="n">
        <v>54</v>
      </c>
      <c r="C6540" t="inlineStr">
        <is>
          <t>POS</t>
        </is>
      </c>
      <c r="D6540" t="inlineStr">
        <is>
          <t>Mỹ</t>
        </is>
      </c>
      <c r="E6540" t="inlineStr">
        <is>
          <t>Điện thoại</t>
        </is>
      </c>
      <c r="F6540" t="n">
        <v>0</v>
      </c>
      <c r="G6540" t="n">
        <v>129.99</v>
      </c>
    </row>
    <row r="6541">
      <c r="A6541" t="n">
        <v>201803</v>
      </c>
      <c r="B6541" t="n">
        <v>54</v>
      </c>
      <c r="C6541" t="inlineStr">
        <is>
          <t>POS</t>
        </is>
      </c>
      <c r="D6541" t="inlineStr">
        <is>
          <t>Mỹ</t>
        </is>
      </c>
      <c r="E6541" t="inlineStr">
        <is>
          <t>Máy tính</t>
        </is>
      </c>
      <c r="F6541" t="n">
        <v>2008.65</v>
      </c>
      <c r="G6541" t="n">
        <v>0</v>
      </c>
    </row>
    <row r="6542">
      <c r="A6542" t="n">
        <v>201803</v>
      </c>
      <c r="B6542" t="n">
        <v>54</v>
      </c>
      <c r="C6542" t="inlineStr">
        <is>
          <t>POS</t>
        </is>
      </c>
      <c r="D6542" t="inlineStr">
        <is>
          <t>Mỹ</t>
        </is>
      </c>
      <c r="E6542" t="inlineStr">
        <is>
          <t>Gia dụng</t>
        </is>
      </c>
      <c r="F6542" t="n">
        <v>0</v>
      </c>
      <c r="G6542" t="n">
        <v>508</v>
      </c>
    </row>
    <row r="6543">
      <c r="A6543" t="n">
        <v>201803</v>
      </c>
      <c r="B6543" t="n">
        <v>54</v>
      </c>
      <c r="C6543" t="inlineStr">
        <is>
          <t>POS</t>
        </is>
      </c>
      <c r="D6543" t="inlineStr">
        <is>
          <t>Mỹ</t>
        </is>
      </c>
      <c r="E6543" t="inlineStr">
        <is>
          <t>Nhạc, phim, sách nói</t>
        </is>
      </c>
      <c r="F6543" t="n">
        <v>71.95999999999999</v>
      </c>
      <c r="G6543" t="n">
        <v>159.99</v>
      </c>
    </row>
    <row r="6544">
      <c r="A6544" t="n">
        <v>201803</v>
      </c>
      <c r="B6544" t="n">
        <v>55</v>
      </c>
      <c r="C6544" t="inlineStr">
        <is>
          <t>POS</t>
        </is>
      </c>
      <c r="D6544" t="inlineStr">
        <is>
          <t>Mỹ</t>
        </is>
      </c>
      <c r="E6544" t="inlineStr">
        <is>
          <t>Máy ảnh</t>
        </is>
      </c>
      <c r="F6544" t="n">
        <v>1160</v>
      </c>
      <c r="G6544" t="n">
        <v>0</v>
      </c>
    </row>
    <row r="6545">
      <c r="A6545" t="n">
        <v>201803</v>
      </c>
      <c r="B6545" t="n">
        <v>55</v>
      </c>
      <c r="C6545" t="inlineStr">
        <is>
          <t>POS</t>
        </is>
      </c>
      <c r="D6545" t="inlineStr">
        <is>
          <t>Mỹ</t>
        </is>
      </c>
      <c r="E6545" t="inlineStr">
        <is>
          <t>Điện thoại</t>
        </is>
      </c>
      <c r="F6545" t="n">
        <v>538</v>
      </c>
      <c r="G6545" t="n">
        <v>0</v>
      </c>
    </row>
    <row r="6546">
      <c r="A6546" t="n">
        <v>201803</v>
      </c>
      <c r="B6546" t="n">
        <v>55</v>
      </c>
      <c r="C6546" t="inlineStr">
        <is>
          <t>POS</t>
        </is>
      </c>
      <c r="D6546" t="inlineStr">
        <is>
          <t>Mỹ</t>
        </is>
      </c>
      <c r="E6546" t="inlineStr">
        <is>
          <t>Máy tính</t>
        </is>
      </c>
      <c r="F6546" t="n">
        <v>15091.4</v>
      </c>
      <c r="G6546" t="n">
        <v>0</v>
      </c>
    </row>
    <row r="6547">
      <c r="A6547" t="n">
        <v>201803</v>
      </c>
      <c r="B6547" t="n">
        <v>55</v>
      </c>
      <c r="C6547" t="inlineStr">
        <is>
          <t>POS</t>
        </is>
      </c>
      <c r="D6547" t="inlineStr">
        <is>
          <t>Mỹ</t>
        </is>
      </c>
      <c r="E6547" t="inlineStr">
        <is>
          <t>Gia dụng</t>
        </is>
      </c>
      <c r="F6547" t="n">
        <v>849.3</v>
      </c>
      <c r="G6547" t="n">
        <v>0</v>
      </c>
    </row>
    <row r="6548">
      <c r="A6548" t="n">
        <v>201803</v>
      </c>
      <c r="B6548" t="n">
        <v>55</v>
      </c>
      <c r="C6548" t="inlineStr">
        <is>
          <t>POS</t>
        </is>
      </c>
      <c r="D6548" t="inlineStr">
        <is>
          <t>Mỹ</t>
        </is>
      </c>
      <c r="E6548" t="inlineStr">
        <is>
          <t>Nhạc, phim, sách nói</t>
        </is>
      </c>
      <c r="F6548" t="n">
        <v>527.27</v>
      </c>
      <c r="G6548" t="n">
        <v>0</v>
      </c>
    </row>
    <row r="6549">
      <c r="A6549" t="n">
        <v>201803</v>
      </c>
      <c r="B6549" t="n">
        <v>55</v>
      </c>
      <c r="C6549" t="inlineStr">
        <is>
          <t>POS</t>
        </is>
      </c>
      <c r="D6549" t="inlineStr">
        <is>
          <t>Mỹ</t>
        </is>
      </c>
      <c r="E6549" t="inlineStr">
        <is>
          <t>TV &amp; Video</t>
        </is>
      </c>
      <c r="F6549" t="n">
        <v>2447.7</v>
      </c>
      <c r="G6549" t="n">
        <v>0</v>
      </c>
    </row>
    <row r="6550">
      <c r="A6550" t="n">
        <v>201803</v>
      </c>
      <c r="B6550" t="n">
        <v>56</v>
      </c>
      <c r="C6550" t="inlineStr">
        <is>
          <t>POS</t>
        </is>
      </c>
      <c r="D6550" t="inlineStr">
        <is>
          <t>Mỹ</t>
        </is>
      </c>
      <c r="E6550" t="inlineStr">
        <is>
          <t>Âm thanh</t>
        </is>
      </c>
      <c r="F6550" t="n">
        <v>143.85</v>
      </c>
      <c r="G6550" t="n">
        <v>0</v>
      </c>
    </row>
    <row r="6551">
      <c r="A6551" t="n">
        <v>201803</v>
      </c>
      <c r="B6551" t="n">
        <v>56</v>
      </c>
      <c r="C6551" t="inlineStr">
        <is>
          <t>POS</t>
        </is>
      </c>
      <c r="D6551" t="inlineStr">
        <is>
          <t>Mỹ</t>
        </is>
      </c>
      <c r="E6551" t="inlineStr">
        <is>
          <t>Điện thoại</t>
        </is>
      </c>
      <c r="F6551" t="n">
        <v>17.64</v>
      </c>
      <c r="G6551" t="n">
        <v>0</v>
      </c>
    </row>
    <row r="6552">
      <c r="A6552" t="n">
        <v>201803</v>
      </c>
      <c r="B6552" t="n">
        <v>56</v>
      </c>
      <c r="C6552" t="inlineStr">
        <is>
          <t>POS</t>
        </is>
      </c>
      <c r="D6552" t="inlineStr">
        <is>
          <t>Mỹ</t>
        </is>
      </c>
      <c r="E6552" t="inlineStr">
        <is>
          <t>Máy tính</t>
        </is>
      </c>
      <c r="F6552" t="n">
        <v>9160.299999999999</v>
      </c>
      <c r="G6552" t="n">
        <v>0</v>
      </c>
    </row>
    <row r="6553">
      <c r="A6553" t="n">
        <v>201803</v>
      </c>
      <c r="B6553" t="n">
        <v>56</v>
      </c>
      <c r="C6553" t="inlineStr">
        <is>
          <t>POS</t>
        </is>
      </c>
      <c r="D6553" t="inlineStr">
        <is>
          <t>Mỹ</t>
        </is>
      </c>
      <c r="E6553" t="inlineStr">
        <is>
          <t>Game &amp; Đồ chơi</t>
        </is>
      </c>
      <c r="F6553" t="n">
        <v>86</v>
      </c>
      <c r="G6553" t="n">
        <v>0</v>
      </c>
    </row>
    <row r="6554">
      <c r="A6554" t="n">
        <v>201803</v>
      </c>
      <c r="B6554" t="n">
        <v>56</v>
      </c>
      <c r="C6554" t="inlineStr">
        <is>
          <t>POS</t>
        </is>
      </c>
      <c r="D6554" t="inlineStr">
        <is>
          <t>Mỹ</t>
        </is>
      </c>
      <c r="E6554" t="inlineStr">
        <is>
          <t>Nhạc, phim, sách nói</t>
        </is>
      </c>
      <c r="F6554" t="n">
        <v>0</v>
      </c>
      <c r="G6554" t="n">
        <v>60.99</v>
      </c>
    </row>
    <row r="6555">
      <c r="A6555" t="n">
        <v>201803</v>
      </c>
      <c r="B6555" t="n">
        <v>56</v>
      </c>
      <c r="C6555" t="inlineStr">
        <is>
          <t>POS</t>
        </is>
      </c>
      <c r="D6555" t="inlineStr">
        <is>
          <t>Mỹ</t>
        </is>
      </c>
      <c r="E6555" t="inlineStr">
        <is>
          <t>TV &amp; Video</t>
        </is>
      </c>
      <c r="F6555" t="n">
        <v>0</v>
      </c>
      <c r="G6555" t="n">
        <v>2796</v>
      </c>
    </row>
    <row r="6556">
      <c r="A6556" t="n">
        <v>201803</v>
      </c>
      <c r="B6556" t="n">
        <v>57</v>
      </c>
      <c r="C6556" t="inlineStr">
        <is>
          <t>POS</t>
        </is>
      </c>
      <c r="D6556" t="inlineStr">
        <is>
          <t>Mỹ</t>
        </is>
      </c>
      <c r="E6556" t="inlineStr">
        <is>
          <t>Âm thanh</t>
        </is>
      </c>
      <c r="F6556" t="n">
        <v>535.75</v>
      </c>
      <c r="G6556" t="n">
        <v>296</v>
      </c>
    </row>
    <row r="6557">
      <c r="A6557" t="n">
        <v>201803</v>
      </c>
      <c r="B6557" t="n">
        <v>57</v>
      </c>
      <c r="C6557" t="inlineStr">
        <is>
          <t>POS</t>
        </is>
      </c>
      <c r="D6557" t="inlineStr">
        <is>
          <t>Mỹ</t>
        </is>
      </c>
      <c r="E6557" t="inlineStr">
        <is>
          <t>Máy ảnh</t>
        </is>
      </c>
      <c r="F6557" t="n">
        <v>0</v>
      </c>
      <c r="G6557" t="n">
        <v>495</v>
      </c>
    </row>
    <row r="6558">
      <c r="A6558" t="n">
        <v>201803</v>
      </c>
      <c r="B6558" t="n">
        <v>57</v>
      </c>
      <c r="C6558" t="inlineStr">
        <is>
          <t>POS</t>
        </is>
      </c>
      <c r="D6558" t="inlineStr">
        <is>
          <t>Mỹ</t>
        </is>
      </c>
      <c r="E6558" t="inlineStr">
        <is>
          <t>Điện thoại</t>
        </is>
      </c>
      <c r="F6558" t="n">
        <v>450.12</v>
      </c>
      <c r="G6558" t="n">
        <v>0</v>
      </c>
    </row>
    <row r="6559">
      <c r="A6559" t="n">
        <v>201803</v>
      </c>
      <c r="B6559" t="n">
        <v>57</v>
      </c>
      <c r="C6559" t="inlineStr">
        <is>
          <t>POS</t>
        </is>
      </c>
      <c r="D6559" t="inlineStr">
        <is>
          <t>Mỹ</t>
        </is>
      </c>
      <c r="E6559" t="inlineStr">
        <is>
          <t>Máy tính</t>
        </is>
      </c>
      <c r="F6559" t="n">
        <v>765.9</v>
      </c>
      <c r="G6559" t="n">
        <v>0</v>
      </c>
    </row>
    <row r="6560">
      <c r="A6560" t="n">
        <v>201803</v>
      </c>
      <c r="B6560" t="n">
        <v>57</v>
      </c>
      <c r="C6560" t="inlineStr">
        <is>
          <t>POS</t>
        </is>
      </c>
      <c r="D6560" t="inlineStr">
        <is>
          <t>Mỹ</t>
        </is>
      </c>
      <c r="E6560" t="inlineStr">
        <is>
          <t>Game &amp; Đồ chơi</t>
        </is>
      </c>
      <c r="F6560" t="n">
        <v>81.44</v>
      </c>
      <c r="G6560" t="n">
        <v>0</v>
      </c>
    </row>
    <row r="6561">
      <c r="A6561" t="n">
        <v>201803</v>
      </c>
      <c r="B6561" t="n">
        <v>59</v>
      </c>
      <c r="C6561" t="inlineStr">
        <is>
          <t>POS</t>
        </is>
      </c>
      <c r="D6561" t="inlineStr">
        <is>
          <t>Mỹ</t>
        </is>
      </c>
      <c r="E6561" t="inlineStr">
        <is>
          <t>Âm thanh</t>
        </is>
      </c>
      <c r="F6561" t="n">
        <v>121.65</v>
      </c>
      <c r="G6561" t="n">
        <v>0</v>
      </c>
    </row>
    <row r="6562">
      <c r="A6562" t="n">
        <v>201803</v>
      </c>
      <c r="B6562" t="n">
        <v>59</v>
      </c>
      <c r="C6562" t="inlineStr">
        <is>
          <t>POS</t>
        </is>
      </c>
      <c r="D6562" t="inlineStr">
        <is>
          <t>Mỹ</t>
        </is>
      </c>
      <c r="E6562" t="inlineStr">
        <is>
          <t>Điện thoại</t>
        </is>
      </c>
      <c r="F6562" t="n">
        <v>16</v>
      </c>
      <c r="G6562" t="n">
        <v>0</v>
      </c>
    </row>
    <row r="6563">
      <c r="A6563" t="n">
        <v>201803</v>
      </c>
      <c r="B6563" t="n">
        <v>59</v>
      </c>
      <c r="C6563" t="inlineStr">
        <is>
          <t>POS</t>
        </is>
      </c>
      <c r="D6563" t="inlineStr">
        <is>
          <t>Mỹ</t>
        </is>
      </c>
      <c r="E6563" t="inlineStr">
        <is>
          <t>Máy tính</t>
        </is>
      </c>
      <c r="F6563" t="n">
        <v>3977</v>
      </c>
      <c r="G6563" t="n">
        <v>0</v>
      </c>
    </row>
    <row r="6564">
      <c r="A6564" t="n">
        <v>201803</v>
      </c>
      <c r="B6564" t="n">
        <v>59</v>
      </c>
      <c r="C6564" t="inlineStr">
        <is>
          <t>POS</t>
        </is>
      </c>
      <c r="D6564" t="inlineStr">
        <is>
          <t>Mỹ</t>
        </is>
      </c>
      <c r="E6564" t="inlineStr">
        <is>
          <t>Gia dụng</t>
        </is>
      </c>
      <c r="F6564" t="n">
        <v>1475</v>
      </c>
      <c r="G6564" t="n">
        <v>459.99</v>
      </c>
    </row>
    <row r="6565">
      <c r="A6565" t="n">
        <v>201803</v>
      </c>
      <c r="B6565" t="n">
        <v>59</v>
      </c>
      <c r="C6565" t="inlineStr">
        <is>
          <t>POS</t>
        </is>
      </c>
      <c r="D6565" t="inlineStr">
        <is>
          <t>Mỹ</t>
        </is>
      </c>
      <c r="E6565" t="inlineStr">
        <is>
          <t>Nhạc, phim, sách nói</t>
        </is>
      </c>
      <c r="F6565" t="n">
        <v>1077.96</v>
      </c>
      <c r="G6565" t="n">
        <v>0</v>
      </c>
    </row>
    <row r="6566">
      <c r="A6566" t="n">
        <v>201803</v>
      </c>
      <c r="B6566" t="n">
        <v>59</v>
      </c>
      <c r="C6566" t="inlineStr">
        <is>
          <t>POS</t>
        </is>
      </c>
      <c r="D6566" t="inlineStr">
        <is>
          <t>Mỹ</t>
        </is>
      </c>
      <c r="E6566" t="inlineStr">
        <is>
          <t>TV &amp; Video</t>
        </is>
      </c>
      <c r="F6566" t="n">
        <v>1495</v>
      </c>
      <c r="G6566" t="n">
        <v>0</v>
      </c>
    </row>
    <row r="6567">
      <c r="A6567" t="n">
        <v>201803</v>
      </c>
      <c r="B6567" t="n">
        <v>61</v>
      </c>
      <c r="C6567" t="inlineStr">
        <is>
          <t>POS</t>
        </is>
      </c>
      <c r="D6567" t="inlineStr">
        <is>
          <t>Mỹ</t>
        </is>
      </c>
      <c r="E6567" t="inlineStr">
        <is>
          <t>Máy ảnh</t>
        </is>
      </c>
      <c r="F6567" t="n">
        <v>452</v>
      </c>
      <c r="G6567" t="n">
        <v>0</v>
      </c>
    </row>
    <row r="6568">
      <c r="A6568" t="n">
        <v>201803</v>
      </c>
      <c r="B6568" t="n">
        <v>61</v>
      </c>
      <c r="C6568" t="inlineStr">
        <is>
          <t>POS</t>
        </is>
      </c>
      <c r="D6568" t="inlineStr">
        <is>
          <t>Mỹ</t>
        </is>
      </c>
      <c r="E6568" t="inlineStr">
        <is>
          <t>Máy tính</t>
        </is>
      </c>
      <c r="F6568" t="n">
        <v>5758.35</v>
      </c>
      <c r="G6568" t="n">
        <v>209</v>
      </c>
    </row>
    <row r="6569">
      <c r="A6569" t="n">
        <v>201803</v>
      </c>
      <c r="B6569" t="n">
        <v>61</v>
      </c>
      <c r="C6569" t="inlineStr">
        <is>
          <t>POS</t>
        </is>
      </c>
      <c r="D6569" t="inlineStr">
        <is>
          <t>Mỹ</t>
        </is>
      </c>
      <c r="E6569" t="inlineStr">
        <is>
          <t>Gia dụng</t>
        </is>
      </c>
      <c r="F6569" t="n">
        <v>919.98</v>
      </c>
      <c r="G6569" t="n">
        <v>899.97</v>
      </c>
    </row>
    <row r="6570">
      <c r="A6570" t="n">
        <v>201803</v>
      </c>
      <c r="B6570" t="n">
        <v>61</v>
      </c>
      <c r="C6570" t="inlineStr">
        <is>
          <t>POS</t>
        </is>
      </c>
      <c r="D6570" t="inlineStr">
        <is>
          <t>Mỹ</t>
        </is>
      </c>
      <c r="E6570" t="inlineStr">
        <is>
          <t>Nhạc, phim, sách nói</t>
        </is>
      </c>
      <c r="F6570" t="n">
        <v>109.99</v>
      </c>
      <c r="G6570" t="n">
        <v>0</v>
      </c>
    </row>
    <row r="6571">
      <c r="A6571" t="n">
        <v>201803</v>
      </c>
      <c r="B6571" t="n">
        <v>63</v>
      </c>
      <c r="C6571" t="inlineStr">
        <is>
          <t>POS</t>
        </is>
      </c>
      <c r="D6571" t="inlineStr">
        <is>
          <t>Mỹ</t>
        </is>
      </c>
      <c r="E6571" t="inlineStr">
        <is>
          <t>Âm thanh</t>
        </is>
      </c>
      <c r="F6571" t="n">
        <v>1887.96</v>
      </c>
      <c r="G6571" t="n">
        <v>0</v>
      </c>
    </row>
    <row r="6572">
      <c r="A6572" t="n">
        <v>201803</v>
      </c>
      <c r="B6572" t="n">
        <v>63</v>
      </c>
      <c r="C6572" t="inlineStr">
        <is>
          <t>POS</t>
        </is>
      </c>
      <c r="D6572" t="inlineStr">
        <is>
          <t>Mỹ</t>
        </is>
      </c>
      <c r="E6572" t="inlineStr">
        <is>
          <t>Máy ảnh</t>
        </is>
      </c>
      <c r="F6572" t="n">
        <v>5974</v>
      </c>
      <c r="G6572" t="n">
        <v>0</v>
      </c>
    </row>
    <row r="6573">
      <c r="A6573" t="n">
        <v>201803</v>
      </c>
      <c r="B6573" t="n">
        <v>63</v>
      </c>
      <c r="C6573" t="inlineStr">
        <is>
          <t>POS</t>
        </is>
      </c>
      <c r="D6573" t="inlineStr">
        <is>
          <t>Mỹ</t>
        </is>
      </c>
      <c r="E6573" t="inlineStr">
        <is>
          <t>Điện thoại</t>
        </is>
      </c>
      <c r="F6573" t="n">
        <v>2537.96</v>
      </c>
      <c r="G6573" t="n">
        <v>0</v>
      </c>
    </row>
    <row r="6574">
      <c r="A6574" t="n">
        <v>201803</v>
      </c>
      <c r="B6574" t="n">
        <v>63</v>
      </c>
      <c r="C6574" t="inlineStr">
        <is>
          <t>POS</t>
        </is>
      </c>
      <c r="D6574" t="inlineStr">
        <is>
          <t>Mỹ</t>
        </is>
      </c>
      <c r="E6574" t="inlineStr">
        <is>
          <t>Máy tính</t>
        </is>
      </c>
      <c r="F6574" t="n">
        <v>5994</v>
      </c>
      <c r="G6574" t="n">
        <v>0</v>
      </c>
    </row>
    <row r="6575">
      <c r="A6575" t="n">
        <v>201803</v>
      </c>
      <c r="B6575" t="n">
        <v>63</v>
      </c>
      <c r="C6575" t="inlineStr">
        <is>
          <t>POS</t>
        </is>
      </c>
      <c r="D6575" t="inlineStr">
        <is>
          <t>Mỹ</t>
        </is>
      </c>
      <c r="E6575" t="inlineStr">
        <is>
          <t>Game &amp; Đồ chơi</t>
        </is>
      </c>
      <c r="F6575" t="n">
        <v>368.63</v>
      </c>
      <c r="G6575" t="n">
        <v>0</v>
      </c>
    </row>
    <row r="6576">
      <c r="A6576" t="n">
        <v>201803</v>
      </c>
      <c r="B6576" t="n">
        <v>63</v>
      </c>
      <c r="C6576" t="inlineStr">
        <is>
          <t>POS</t>
        </is>
      </c>
      <c r="D6576" t="inlineStr">
        <is>
          <t>Mỹ</t>
        </is>
      </c>
      <c r="E6576" t="inlineStr">
        <is>
          <t>Gia dụng</t>
        </is>
      </c>
      <c r="F6576" t="n">
        <v>515</v>
      </c>
      <c r="G6576" t="n">
        <v>0</v>
      </c>
    </row>
    <row r="6577">
      <c r="A6577" t="n">
        <v>201803</v>
      </c>
      <c r="B6577" t="n">
        <v>64</v>
      </c>
      <c r="C6577" t="inlineStr">
        <is>
          <t>POS</t>
        </is>
      </c>
      <c r="D6577" t="inlineStr">
        <is>
          <t>Mỹ</t>
        </is>
      </c>
      <c r="E6577" t="inlineStr">
        <is>
          <t>Nhạc, phim, sách nói</t>
        </is>
      </c>
      <c r="F6577" t="n">
        <v>426.93</v>
      </c>
      <c r="G6577" t="n">
        <v>0</v>
      </c>
    </row>
    <row r="6578">
      <c r="A6578" t="n">
        <v>201803</v>
      </c>
      <c r="B6578" t="n">
        <v>65</v>
      </c>
      <c r="C6578" t="inlineStr">
        <is>
          <t>POS</t>
        </is>
      </c>
      <c r="D6578" t="inlineStr">
        <is>
          <t>Mỹ</t>
        </is>
      </c>
      <c r="E6578" t="inlineStr">
        <is>
          <t>Âm thanh</t>
        </is>
      </c>
      <c r="F6578" t="n">
        <v>805</v>
      </c>
      <c r="G6578" t="n">
        <v>0</v>
      </c>
    </row>
    <row r="6579">
      <c r="A6579" t="n">
        <v>201803</v>
      </c>
      <c r="B6579" t="n">
        <v>65</v>
      </c>
      <c r="C6579" t="inlineStr">
        <is>
          <t>POS</t>
        </is>
      </c>
      <c r="D6579" t="inlineStr">
        <is>
          <t>Mỹ</t>
        </is>
      </c>
      <c r="E6579" t="inlineStr">
        <is>
          <t>Máy ảnh</t>
        </is>
      </c>
      <c r="F6579" t="n">
        <v>156.75</v>
      </c>
      <c r="G6579" t="n">
        <v>0</v>
      </c>
    </row>
    <row r="6580">
      <c r="A6580" t="n">
        <v>201803</v>
      </c>
      <c r="B6580" t="n">
        <v>65</v>
      </c>
      <c r="C6580" t="inlineStr">
        <is>
          <t>POS</t>
        </is>
      </c>
      <c r="D6580" t="inlineStr">
        <is>
          <t>Mỹ</t>
        </is>
      </c>
      <c r="E6580" t="inlineStr">
        <is>
          <t>Máy tính</t>
        </is>
      </c>
      <c r="F6580" t="n">
        <v>8743.809999999999</v>
      </c>
      <c r="G6580" t="n">
        <v>0</v>
      </c>
    </row>
    <row r="6581">
      <c r="A6581" t="n">
        <v>201803</v>
      </c>
      <c r="B6581" t="n">
        <v>65</v>
      </c>
      <c r="C6581" t="inlineStr">
        <is>
          <t>POS</t>
        </is>
      </c>
      <c r="D6581" t="inlineStr">
        <is>
          <t>Mỹ</t>
        </is>
      </c>
      <c r="E6581" t="inlineStr">
        <is>
          <t>Game &amp; Đồ chơi</t>
        </is>
      </c>
      <c r="F6581" t="n">
        <v>88.98999999999999</v>
      </c>
      <c r="G6581" t="n">
        <v>0</v>
      </c>
    </row>
    <row r="6582">
      <c r="A6582" t="n">
        <v>201803</v>
      </c>
      <c r="B6582" t="n">
        <v>65</v>
      </c>
      <c r="C6582" t="inlineStr">
        <is>
          <t>POS</t>
        </is>
      </c>
      <c r="D6582" t="inlineStr">
        <is>
          <t>Mỹ</t>
        </is>
      </c>
      <c r="E6582" t="inlineStr">
        <is>
          <t>Nhạc, phim, sách nói</t>
        </is>
      </c>
      <c r="F6582" t="n">
        <v>243.13</v>
      </c>
      <c r="G6582" t="n">
        <v>0</v>
      </c>
    </row>
    <row r="6583">
      <c r="A6583" t="n">
        <v>201803</v>
      </c>
      <c r="B6583" t="n">
        <v>66</v>
      </c>
      <c r="C6583" t="inlineStr">
        <is>
          <t>POS</t>
        </is>
      </c>
      <c r="D6583" t="inlineStr">
        <is>
          <t>Mỹ</t>
        </is>
      </c>
      <c r="E6583" t="inlineStr">
        <is>
          <t>Âm thanh</t>
        </is>
      </c>
      <c r="F6583" t="n">
        <v>1886.81</v>
      </c>
      <c r="G6583" t="n">
        <v>0</v>
      </c>
    </row>
    <row r="6584">
      <c r="A6584" t="n">
        <v>201803</v>
      </c>
      <c r="B6584" t="n">
        <v>66</v>
      </c>
      <c r="C6584" t="inlineStr">
        <is>
          <t>POS</t>
        </is>
      </c>
      <c r="D6584" t="inlineStr">
        <is>
          <t>Mỹ</t>
        </is>
      </c>
      <c r="E6584" t="inlineStr">
        <is>
          <t>Máy ảnh</t>
        </is>
      </c>
      <c r="F6584" t="n">
        <v>1600</v>
      </c>
      <c r="G6584" t="n">
        <v>0</v>
      </c>
    </row>
    <row r="6585">
      <c r="A6585" t="n">
        <v>201803</v>
      </c>
      <c r="B6585" t="n">
        <v>66</v>
      </c>
      <c r="C6585" t="inlineStr">
        <is>
          <t>POS</t>
        </is>
      </c>
      <c r="D6585" t="inlineStr">
        <is>
          <t>Mỹ</t>
        </is>
      </c>
      <c r="E6585" t="inlineStr">
        <is>
          <t>Điện thoại</t>
        </is>
      </c>
      <c r="F6585" t="n">
        <v>1877.97</v>
      </c>
      <c r="G6585" t="n">
        <v>0</v>
      </c>
    </row>
    <row r="6586">
      <c r="A6586" t="n">
        <v>201803</v>
      </c>
      <c r="B6586" t="n">
        <v>66</v>
      </c>
      <c r="C6586" t="inlineStr">
        <is>
          <t>POS</t>
        </is>
      </c>
      <c r="D6586" t="inlineStr">
        <is>
          <t>Mỹ</t>
        </is>
      </c>
      <c r="E6586" t="inlineStr">
        <is>
          <t>Máy tính</t>
        </is>
      </c>
      <c r="F6586" t="n">
        <v>1536.5</v>
      </c>
      <c r="G6586" t="n">
        <v>0</v>
      </c>
    </row>
    <row r="6587">
      <c r="A6587" t="n">
        <v>201803</v>
      </c>
      <c r="B6587" t="n">
        <v>66</v>
      </c>
      <c r="C6587" t="inlineStr">
        <is>
          <t>POS</t>
        </is>
      </c>
      <c r="D6587" t="inlineStr">
        <is>
          <t>Mỹ</t>
        </is>
      </c>
      <c r="E6587" t="inlineStr">
        <is>
          <t>Game &amp; Đồ chơi</t>
        </is>
      </c>
      <c r="F6587" t="n">
        <v>195.15</v>
      </c>
      <c r="G6587" t="n">
        <v>0</v>
      </c>
    </row>
    <row r="6588">
      <c r="A6588" t="n">
        <v>201803</v>
      </c>
      <c r="B6588" t="n">
        <v>66</v>
      </c>
      <c r="C6588" t="inlineStr">
        <is>
          <t>POS</t>
        </is>
      </c>
      <c r="D6588" t="inlineStr">
        <is>
          <t>Mỹ</t>
        </is>
      </c>
      <c r="E6588" t="inlineStr">
        <is>
          <t>Gia dụng</t>
        </is>
      </c>
      <c r="F6588" t="n">
        <v>139.99</v>
      </c>
      <c r="G6588" t="n">
        <v>0</v>
      </c>
    </row>
    <row r="6589">
      <c r="A6589" t="n">
        <v>201804</v>
      </c>
      <c r="B6589" t="n">
        <v>0</v>
      </c>
      <c r="C6589" t="inlineStr">
        <is>
          <t>ONLINE</t>
        </is>
      </c>
      <c r="D6589" t="inlineStr">
        <is>
          <t>Online</t>
        </is>
      </c>
      <c r="E6589" t="inlineStr">
        <is>
          <t>Âm thanh</t>
        </is>
      </c>
      <c r="F6589" t="n">
        <v>831.63</v>
      </c>
      <c r="G6589" t="n">
        <v>199.98</v>
      </c>
    </row>
    <row r="6590">
      <c r="A6590" t="n">
        <v>201804</v>
      </c>
      <c r="B6590" t="n">
        <v>0</v>
      </c>
      <c r="C6590" t="inlineStr">
        <is>
          <t>ONLINE</t>
        </is>
      </c>
      <c r="D6590" t="inlineStr">
        <is>
          <t>Online</t>
        </is>
      </c>
      <c r="E6590" t="inlineStr">
        <is>
          <t>Máy ảnh</t>
        </is>
      </c>
      <c r="F6590" t="n">
        <v>3440</v>
      </c>
      <c r="G6590" t="n">
        <v>0</v>
      </c>
    </row>
    <row r="6591">
      <c r="A6591" t="n">
        <v>201804</v>
      </c>
      <c r="B6591" t="n">
        <v>0</v>
      </c>
      <c r="C6591" t="inlineStr">
        <is>
          <t>ONLINE</t>
        </is>
      </c>
      <c r="D6591" t="inlineStr">
        <is>
          <t>Online</t>
        </is>
      </c>
      <c r="E6591" t="inlineStr">
        <is>
          <t>Điện thoại</t>
        </is>
      </c>
      <c r="F6591" t="n">
        <v>1540.45</v>
      </c>
      <c r="G6591" t="n">
        <v>0</v>
      </c>
    </row>
    <row r="6592">
      <c r="A6592" t="n">
        <v>201804</v>
      </c>
      <c r="B6592" t="n">
        <v>0</v>
      </c>
      <c r="C6592" t="inlineStr">
        <is>
          <t>ONLINE</t>
        </is>
      </c>
      <c r="D6592" t="inlineStr">
        <is>
          <t>Online</t>
        </is>
      </c>
      <c r="E6592" t="inlineStr">
        <is>
          <t>Máy tính</t>
        </is>
      </c>
      <c r="F6592" t="n">
        <v>2254</v>
      </c>
      <c r="G6592" t="n">
        <v>0</v>
      </c>
    </row>
    <row r="6593">
      <c r="A6593" t="n">
        <v>201804</v>
      </c>
      <c r="B6593" t="n">
        <v>0</v>
      </c>
      <c r="C6593" t="inlineStr">
        <is>
          <t>ONLINE</t>
        </is>
      </c>
      <c r="D6593" t="inlineStr">
        <is>
          <t>Online</t>
        </is>
      </c>
      <c r="E6593" t="inlineStr">
        <is>
          <t>Game &amp; Đồ chơi</t>
        </is>
      </c>
      <c r="F6593" t="n">
        <v>333.93</v>
      </c>
      <c r="G6593" t="n">
        <v>4.98</v>
      </c>
    </row>
    <row r="6594">
      <c r="A6594" t="n">
        <v>201804</v>
      </c>
      <c r="B6594" t="n">
        <v>0</v>
      </c>
      <c r="C6594" t="inlineStr">
        <is>
          <t>ONLINE</t>
        </is>
      </c>
      <c r="D6594" t="inlineStr">
        <is>
          <t>Online</t>
        </is>
      </c>
      <c r="E6594" t="inlineStr">
        <is>
          <t>Gia dụng</t>
        </is>
      </c>
      <c r="F6594" t="n">
        <v>0</v>
      </c>
      <c r="G6594" t="n">
        <v>474.95</v>
      </c>
    </row>
    <row r="6595">
      <c r="A6595" t="n">
        <v>201804</v>
      </c>
      <c r="B6595" t="n">
        <v>0</v>
      </c>
      <c r="C6595" t="inlineStr">
        <is>
          <t>ONLINE</t>
        </is>
      </c>
      <c r="D6595" t="inlineStr">
        <is>
          <t>Online</t>
        </is>
      </c>
      <c r="E6595" t="inlineStr">
        <is>
          <t>Nhạc, phim, sách nói</t>
        </is>
      </c>
      <c r="F6595" t="n">
        <v>438</v>
      </c>
      <c r="G6595" t="n">
        <v>0</v>
      </c>
    </row>
    <row r="6596">
      <c r="A6596" t="n">
        <v>201804</v>
      </c>
      <c r="B6596" t="n">
        <v>5</v>
      </c>
      <c r="C6596" t="inlineStr">
        <is>
          <t>POS</t>
        </is>
      </c>
      <c r="D6596" t="inlineStr">
        <is>
          <t>Úc</t>
        </is>
      </c>
      <c r="E6596" t="inlineStr">
        <is>
          <t>Gia dụng</t>
        </is>
      </c>
      <c r="F6596" t="n">
        <v>1599</v>
      </c>
      <c r="G6596" t="n">
        <v>0</v>
      </c>
    </row>
    <row r="6597">
      <c r="A6597" t="n">
        <v>201804</v>
      </c>
      <c r="B6597" t="n">
        <v>5</v>
      </c>
      <c r="C6597" t="inlineStr">
        <is>
          <t>POS</t>
        </is>
      </c>
      <c r="D6597" t="inlineStr">
        <is>
          <t>Úc</t>
        </is>
      </c>
      <c r="E6597" t="inlineStr">
        <is>
          <t>Nhạc, phim, sách nói</t>
        </is>
      </c>
      <c r="F6597" t="n">
        <v>639.96</v>
      </c>
      <c r="G6597" t="n">
        <v>0</v>
      </c>
    </row>
    <row r="6598">
      <c r="A6598" t="n">
        <v>201804</v>
      </c>
      <c r="B6598" t="n">
        <v>5</v>
      </c>
      <c r="C6598" t="inlineStr">
        <is>
          <t>POS</t>
        </is>
      </c>
      <c r="D6598" t="inlineStr">
        <is>
          <t>Úc</t>
        </is>
      </c>
      <c r="E6598" t="inlineStr">
        <is>
          <t>TV &amp; Video</t>
        </is>
      </c>
      <c r="F6598" t="n">
        <v>600</v>
      </c>
      <c r="G6598" t="n">
        <v>0</v>
      </c>
    </row>
    <row r="6599">
      <c r="A6599" t="n">
        <v>201804</v>
      </c>
      <c r="B6599" t="n">
        <v>8</v>
      </c>
      <c r="C6599" t="inlineStr">
        <is>
          <t>POS</t>
        </is>
      </c>
      <c r="D6599" t="inlineStr">
        <is>
          <t>Canada</t>
        </is>
      </c>
      <c r="E6599" t="inlineStr">
        <is>
          <t>Âm thanh</t>
        </is>
      </c>
      <c r="F6599" t="n">
        <v>990.97</v>
      </c>
      <c r="G6599" t="n">
        <v>255</v>
      </c>
    </row>
    <row r="6600">
      <c r="A6600" t="n">
        <v>201804</v>
      </c>
      <c r="B6600" t="n">
        <v>8</v>
      </c>
      <c r="C6600" t="inlineStr">
        <is>
          <t>POS</t>
        </is>
      </c>
      <c r="D6600" t="inlineStr">
        <is>
          <t>Canada</t>
        </is>
      </c>
      <c r="E6600" t="inlineStr">
        <is>
          <t>Điện thoại</t>
        </is>
      </c>
      <c r="F6600" t="n">
        <v>70.72</v>
      </c>
      <c r="G6600" t="n">
        <v>0</v>
      </c>
    </row>
    <row r="6601">
      <c r="A6601" t="n">
        <v>201804</v>
      </c>
      <c r="B6601" t="n">
        <v>8</v>
      </c>
      <c r="C6601" t="inlineStr">
        <is>
          <t>POS</t>
        </is>
      </c>
      <c r="D6601" t="inlineStr">
        <is>
          <t>Canada</t>
        </is>
      </c>
      <c r="E6601" t="inlineStr">
        <is>
          <t>Gia dụng</t>
        </is>
      </c>
      <c r="F6601" t="n">
        <v>665.9400000000001</v>
      </c>
      <c r="G6601" t="n">
        <v>0</v>
      </c>
    </row>
    <row r="6602">
      <c r="A6602" t="n">
        <v>201804</v>
      </c>
      <c r="B6602" t="n">
        <v>8</v>
      </c>
      <c r="C6602" t="inlineStr">
        <is>
          <t>POS</t>
        </is>
      </c>
      <c r="D6602" t="inlineStr">
        <is>
          <t>Canada</t>
        </is>
      </c>
      <c r="E6602" t="inlineStr">
        <is>
          <t>Nhạc, phim, sách nói</t>
        </is>
      </c>
      <c r="F6602" t="n">
        <v>355.19</v>
      </c>
      <c r="G6602" t="n">
        <v>0</v>
      </c>
    </row>
    <row r="6603">
      <c r="A6603" t="n">
        <v>201804</v>
      </c>
      <c r="B6603" t="n">
        <v>10</v>
      </c>
      <c r="C6603" t="inlineStr">
        <is>
          <t>POS</t>
        </is>
      </c>
      <c r="D6603" t="inlineStr">
        <is>
          <t>Canada</t>
        </is>
      </c>
      <c r="E6603" t="inlineStr">
        <is>
          <t>Gia dụng</t>
        </is>
      </c>
      <c r="F6603" t="n">
        <v>1997.82</v>
      </c>
      <c r="G6603" t="n">
        <v>0</v>
      </c>
    </row>
    <row r="6604">
      <c r="A6604" t="n">
        <v>201804</v>
      </c>
      <c r="B6604" t="n">
        <v>15</v>
      </c>
      <c r="C6604" t="inlineStr">
        <is>
          <t>POS</t>
        </is>
      </c>
      <c r="D6604" t="inlineStr">
        <is>
          <t>Pháp</t>
        </is>
      </c>
      <c r="E6604" t="inlineStr">
        <is>
          <t>Nhạc, phim, sách nói</t>
        </is>
      </c>
      <c r="F6604" t="n">
        <v>497.95</v>
      </c>
      <c r="G6604" t="n">
        <v>0</v>
      </c>
    </row>
    <row r="6605">
      <c r="A6605" t="n">
        <v>201804</v>
      </c>
      <c r="B6605" t="n">
        <v>17</v>
      </c>
      <c r="C6605" t="inlineStr">
        <is>
          <t>POS</t>
        </is>
      </c>
      <c r="D6605" t="inlineStr">
        <is>
          <t>Pháp</t>
        </is>
      </c>
      <c r="E6605" t="inlineStr">
        <is>
          <t>Gia dụng</t>
        </is>
      </c>
      <c r="F6605" t="n">
        <v>8250</v>
      </c>
      <c r="G6605" t="n">
        <v>0</v>
      </c>
    </row>
    <row r="6606">
      <c r="A6606" t="n">
        <v>201804</v>
      </c>
      <c r="B6606" t="n">
        <v>23</v>
      </c>
      <c r="C6606" t="inlineStr">
        <is>
          <t>POS</t>
        </is>
      </c>
      <c r="D6606" t="inlineStr">
        <is>
          <t>Đức</t>
        </is>
      </c>
      <c r="E6606" t="inlineStr">
        <is>
          <t>Gia dụng</t>
        </is>
      </c>
      <c r="F6606" t="n">
        <v>394.96</v>
      </c>
      <c r="G6606" t="n">
        <v>0</v>
      </c>
    </row>
    <row r="6607">
      <c r="A6607" t="n">
        <v>201804</v>
      </c>
      <c r="B6607" t="n">
        <v>27</v>
      </c>
      <c r="C6607" t="inlineStr">
        <is>
          <t>POS</t>
        </is>
      </c>
      <c r="D6607" t="inlineStr">
        <is>
          <t>Đức</t>
        </is>
      </c>
      <c r="E6607" t="inlineStr">
        <is>
          <t>Gia dụng</t>
        </is>
      </c>
      <c r="F6607" t="n">
        <v>257.5</v>
      </c>
      <c r="G6607" t="n">
        <v>0</v>
      </c>
    </row>
    <row r="6608">
      <c r="A6608" t="n">
        <v>201804</v>
      </c>
      <c r="B6608" t="n">
        <v>27</v>
      </c>
      <c r="C6608" t="inlineStr">
        <is>
          <t>POS</t>
        </is>
      </c>
      <c r="D6608" t="inlineStr">
        <is>
          <t>Đức</t>
        </is>
      </c>
      <c r="E6608" t="inlineStr">
        <is>
          <t>Nhạc, phim, sách nói</t>
        </is>
      </c>
      <c r="F6608" t="n">
        <v>359.98</v>
      </c>
      <c r="G6608" t="n">
        <v>0</v>
      </c>
    </row>
    <row r="6609">
      <c r="A6609" t="n">
        <v>201804</v>
      </c>
      <c r="B6609" t="n">
        <v>29</v>
      </c>
      <c r="C6609" t="inlineStr">
        <is>
          <t>POS</t>
        </is>
      </c>
      <c r="D6609" t="inlineStr">
        <is>
          <t>Ý</t>
        </is>
      </c>
      <c r="E6609" t="inlineStr">
        <is>
          <t>Điện thoại</t>
        </is>
      </c>
      <c r="F6609" t="n">
        <v>840</v>
      </c>
      <c r="G6609" t="n">
        <v>0</v>
      </c>
    </row>
    <row r="6610">
      <c r="A6610" t="n">
        <v>201804</v>
      </c>
      <c r="B6610" t="n">
        <v>29</v>
      </c>
      <c r="C6610" t="inlineStr">
        <is>
          <t>POS</t>
        </is>
      </c>
      <c r="D6610" t="inlineStr">
        <is>
          <t>Ý</t>
        </is>
      </c>
      <c r="E6610" t="inlineStr">
        <is>
          <t>Máy tính</t>
        </is>
      </c>
      <c r="F6610" t="n">
        <v>2930.75</v>
      </c>
      <c r="G6610" t="n">
        <v>0</v>
      </c>
    </row>
    <row r="6611">
      <c r="A6611" t="n">
        <v>201804</v>
      </c>
      <c r="B6611" t="n">
        <v>29</v>
      </c>
      <c r="C6611" t="inlineStr">
        <is>
          <t>POS</t>
        </is>
      </c>
      <c r="D6611" t="inlineStr">
        <is>
          <t>Ý</t>
        </is>
      </c>
      <c r="E6611" t="inlineStr">
        <is>
          <t>Game &amp; Đồ chơi</t>
        </is>
      </c>
      <c r="F6611" t="n">
        <v>43</v>
      </c>
      <c r="G6611" t="n">
        <v>0</v>
      </c>
    </row>
    <row r="6612">
      <c r="A6612" t="n">
        <v>201804</v>
      </c>
      <c r="B6612" t="n">
        <v>29</v>
      </c>
      <c r="C6612" t="inlineStr">
        <is>
          <t>POS</t>
        </is>
      </c>
      <c r="D6612" t="inlineStr">
        <is>
          <t>Ý</t>
        </is>
      </c>
      <c r="E6612" t="inlineStr">
        <is>
          <t>TV &amp; Video</t>
        </is>
      </c>
      <c r="F6612" t="n">
        <v>1200</v>
      </c>
      <c r="G6612" t="n">
        <v>0</v>
      </c>
    </row>
    <row r="6613">
      <c r="A6613" t="n">
        <v>201804</v>
      </c>
      <c r="B6613" t="n">
        <v>30</v>
      </c>
      <c r="C6613" t="inlineStr">
        <is>
          <t>POS</t>
        </is>
      </c>
      <c r="D6613" t="inlineStr">
        <is>
          <t>Ý</t>
        </is>
      </c>
      <c r="E6613" t="inlineStr">
        <is>
          <t>Âm thanh</t>
        </is>
      </c>
      <c r="F6613" t="n">
        <v>799.92</v>
      </c>
      <c r="G6613" t="n">
        <v>0</v>
      </c>
    </row>
    <row r="6614">
      <c r="A6614" t="n">
        <v>201804</v>
      </c>
      <c r="B6614" t="n">
        <v>30</v>
      </c>
      <c r="C6614" t="inlineStr">
        <is>
          <t>POS</t>
        </is>
      </c>
      <c r="D6614" t="inlineStr">
        <is>
          <t>Ý</t>
        </is>
      </c>
      <c r="E6614" t="inlineStr">
        <is>
          <t>Điện thoại</t>
        </is>
      </c>
      <c r="F6614" t="n">
        <v>47.44</v>
      </c>
      <c r="G6614" t="n">
        <v>0</v>
      </c>
    </row>
    <row r="6615">
      <c r="A6615" t="n">
        <v>201804</v>
      </c>
      <c r="B6615" t="n">
        <v>30</v>
      </c>
      <c r="C6615" t="inlineStr">
        <is>
          <t>POS</t>
        </is>
      </c>
      <c r="D6615" t="inlineStr">
        <is>
          <t>Ý</t>
        </is>
      </c>
      <c r="E6615" t="inlineStr">
        <is>
          <t>Máy tính</t>
        </is>
      </c>
      <c r="F6615" t="n">
        <v>1638.8</v>
      </c>
      <c r="G6615" t="n">
        <v>0</v>
      </c>
    </row>
    <row r="6616">
      <c r="A6616" t="n">
        <v>201804</v>
      </c>
      <c r="B6616" t="n">
        <v>30</v>
      </c>
      <c r="C6616" t="inlineStr">
        <is>
          <t>POS</t>
        </is>
      </c>
      <c r="D6616" t="inlineStr">
        <is>
          <t>Ý</t>
        </is>
      </c>
      <c r="E6616" t="inlineStr">
        <is>
          <t>Game &amp; Đồ chơi</t>
        </is>
      </c>
      <c r="F6616" t="n">
        <v>4.99</v>
      </c>
      <c r="G6616" t="n">
        <v>0</v>
      </c>
    </row>
    <row r="6617">
      <c r="A6617" t="n">
        <v>201804</v>
      </c>
      <c r="B6617" t="n">
        <v>36</v>
      </c>
      <c r="C6617" t="inlineStr">
        <is>
          <t>POS</t>
        </is>
      </c>
      <c r="D6617" t="inlineStr">
        <is>
          <t>Anh</t>
        </is>
      </c>
      <c r="E6617" t="inlineStr">
        <is>
          <t>Âm thanh</t>
        </is>
      </c>
      <c r="F6617" t="n">
        <v>149.95</v>
      </c>
      <c r="G6617" t="n">
        <v>0</v>
      </c>
    </row>
    <row r="6618">
      <c r="A6618" t="n">
        <v>201804</v>
      </c>
      <c r="B6618" t="n">
        <v>36</v>
      </c>
      <c r="C6618" t="inlineStr">
        <is>
          <t>POS</t>
        </is>
      </c>
      <c r="D6618" t="inlineStr">
        <is>
          <t>Anh</t>
        </is>
      </c>
      <c r="E6618" t="inlineStr">
        <is>
          <t>Máy ảnh</t>
        </is>
      </c>
      <c r="F6618" t="n">
        <v>1136</v>
      </c>
      <c r="G6618" t="n">
        <v>0</v>
      </c>
    </row>
    <row r="6619">
      <c r="A6619" t="n">
        <v>201804</v>
      </c>
      <c r="B6619" t="n">
        <v>36</v>
      </c>
      <c r="C6619" t="inlineStr">
        <is>
          <t>POS</t>
        </is>
      </c>
      <c r="D6619" t="inlineStr">
        <is>
          <t>Anh</t>
        </is>
      </c>
      <c r="E6619" t="inlineStr">
        <is>
          <t>Máy tính</t>
        </is>
      </c>
      <c r="F6619" t="n">
        <v>689.7</v>
      </c>
      <c r="G6619" t="n">
        <v>0</v>
      </c>
    </row>
    <row r="6620">
      <c r="A6620" t="n">
        <v>201804</v>
      </c>
      <c r="B6620" t="n">
        <v>36</v>
      </c>
      <c r="C6620" t="inlineStr">
        <is>
          <t>POS</t>
        </is>
      </c>
      <c r="D6620" t="inlineStr">
        <is>
          <t>Anh</t>
        </is>
      </c>
      <c r="E6620" t="inlineStr">
        <is>
          <t>Nhạc, phim, sách nói</t>
        </is>
      </c>
      <c r="F6620" t="n">
        <v>657</v>
      </c>
      <c r="G6620" t="n">
        <v>0</v>
      </c>
    </row>
    <row r="6621">
      <c r="A6621" t="n">
        <v>201804</v>
      </c>
      <c r="B6621" t="n">
        <v>39</v>
      </c>
      <c r="C6621" t="inlineStr">
        <is>
          <t>POS</t>
        </is>
      </c>
      <c r="D6621" t="inlineStr">
        <is>
          <t>Anh</t>
        </is>
      </c>
      <c r="E6621" t="inlineStr">
        <is>
          <t>Âm thanh</t>
        </is>
      </c>
      <c r="F6621" t="n">
        <v>312</v>
      </c>
      <c r="G6621" t="n">
        <v>0</v>
      </c>
    </row>
    <row r="6622">
      <c r="A6622" t="n">
        <v>201804</v>
      </c>
      <c r="B6622" t="n">
        <v>39</v>
      </c>
      <c r="C6622" t="inlineStr">
        <is>
          <t>POS</t>
        </is>
      </c>
      <c r="D6622" t="inlineStr">
        <is>
          <t>Anh</t>
        </is>
      </c>
      <c r="E6622" t="inlineStr">
        <is>
          <t>Điện thoại</t>
        </is>
      </c>
      <c r="F6622" t="n">
        <v>1240</v>
      </c>
      <c r="G6622" t="n">
        <v>0</v>
      </c>
    </row>
    <row r="6623">
      <c r="A6623" t="n">
        <v>201804</v>
      </c>
      <c r="B6623" t="n">
        <v>39</v>
      </c>
      <c r="C6623" t="inlineStr">
        <is>
          <t>POS</t>
        </is>
      </c>
      <c r="D6623" t="inlineStr">
        <is>
          <t>Anh</t>
        </is>
      </c>
      <c r="E6623" t="inlineStr">
        <is>
          <t>Máy tính</t>
        </is>
      </c>
      <c r="F6623" t="n">
        <v>2598</v>
      </c>
      <c r="G6623" t="n">
        <v>0</v>
      </c>
    </row>
    <row r="6624">
      <c r="A6624" t="n">
        <v>201804</v>
      </c>
      <c r="B6624" t="n">
        <v>40</v>
      </c>
      <c r="C6624" t="inlineStr">
        <is>
          <t>POS</t>
        </is>
      </c>
      <c r="D6624" t="inlineStr">
        <is>
          <t>Anh</t>
        </is>
      </c>
      <c r="E6624" t="inlineStr">
        <is>
          <t>Máy ảnh</t>
        </is>
      </c>
      <c r="F6624" t="n">
        <v>594</v>
      </c>
      <c r="G6624" t="n">
        <v>0</v>
      </c>
    </row>
    <row r="6625">
      <c r="A6625" t="n">
        <v>201804</v>
      </c>
      <c r="B6625" t="n">
        <v>40</v>
      </c>
      <c r="C6625" t="inlineStr">
        <is>
          <t>POS</t>
        </is>
      </c>
      <c r="D6625" t="inlineStr">
        <is>
          <t>Anh</t>
        </is>
      </c>
      <c r="E6625" t="inlineStr">
        <is>
          <t>Nhạc, phim, sách nói</t>
        </is>
      </c>
      <c r="F6625" t="n">
        <v>2079.92</v>
      </c>
      <c r="G6625" t="n">
        <v>0</v>
      </c>
    </row>
    <row r="6626">
      <c r="A6626" t="n">
        <v>201804</v>
      </c>
      <c r="B6626" t="n">
        <v>41</v>
      </c>
      <c r="C6626" t="inlineStr">
        <is>
          <t>POS</t>
        </is>
      </c>
      <c r="D6626" t="inlineStr">
        <is>
          <t>Anh</t>
        </is>
      </c>
      <c r="E6626" t="inlineStr">
        <is>
          <t>Nhạc, phim, sách nói</t>
        </is>
      </c>
      <c r="F6626" t="n">
        <v>289.99</v>
      </c>
      <c r="G6626" t="n">
        <v>0</v>
      </c>
    </row>
    <row r="6627">
      <c r="A6627" t="n">
        <v>201804</v>
      </c>
      <c r="B6627" t="n">
        <v>44</v>
      </c>
      <c r="C6627" t="inlineStr">
        <is>
          <t>POS</t>
        </is>
      </c>
      <c r="D6627" t="inlineStr">
        <is>
          <t>Mỹ</t>
        </is>
      </c>
      <c r="E6627" t="inlineStr">
        <is>
          <t>Điện thoại</t>
        </is>
      </c>
      <c r="F6627" t="n">
        <v>2064.97</v>
      </c>
      <c r="G6627" t="n">
        <v>0</v>
      </c>
    </row>
    <row r="6628">
      <c r="A6628" t="n">
        <v>201804</v>
      </c>
      <c r="B6628" t="n">
        <v>44</v>
      </c>
      <c r="C6628" t="inlineStr">
        <is>
          <t>POS</t>
        </is>
      </c>
      <c r="D6628" t="inlineStr">
        <is>
          <t>Mỹ</t>
        </is>
      </c>
      <c r="E6628" t="inlineStr">
        <is>
          <t>Máy tính</t>
        </is>
      </c>
      <c r="F6628" t="n">
        <v>2394</v>
      </c>
      <c r="G6628" t="n">
        <v>0</v>
      </c>
    </row>
    <row r="6629">
      <c r="A6629" t="n">
        <v>201804</v>
      </c>
      <c r="B6629" t="n">
        <v>44</v>
      </c>
      <c r="C6629" t="inlineStr">
        <is>
          <t>POS</t>
        </is>
      </c>
      <c r="D6629" t="inlineStr">
        <is>
          <t>Mỹ</t>
        </is>
      </c>
      <c r="E6629" t="inlineStr">
        <is>
          <t>Game &amp; Đồ chơi</t>
        </is>
      </c>
      <c r="F6629" t="n">
        <v>89</v>
      </c>
      <c r="G6629" t="n">
        <v>0</v>
      </c>
    </row>
    <row r="6630">
      <c r="A6630" t="n">
        <v>201804</v>
      </c>
      <c r="B6630" t="n">
        <v>44</v>
      </c>
      <c r="C6630" t="inlineStr">
        <is>
          <t>POS</t>
        </is>
      </c>
      <c r="D6630" t="inlineStr">
        <is>
          <t>Mỹ</t>
        </is>
      </c>
      <c r="E6630" t="inlineStr">
        <is>
          <t>TV &amp; Video</t>
        </is>
      </c>
      <c r="F6630" t="n">
        <v>559.98</v>
      </c>
      <c r="G6630" t="n">
        <v>0</v>
      </c>
    </row>
    <row r="6631">
      <c r="A6631" t="n">
        <v>201804</v>
      </c>
      <c r="B6631" t="n">
        <v>47</v>
      </c>
      <c r="C6631" t="inlineStr">
        <is>
          <t>POS</t>
        </is>
      </c>
      <c r="D6631" t="inlineStr">
        <is>
          <t>Mỹ</t>
        </is>
      </c>
      <c r="E6631" t="inlineStr">
        <is>
          <t>Âm thanh</t>
        </is>
      </c>
      <c r="F6631" t="n">
        <v>362</v>
      </c>
      <c r="G6631" t="n">
        <v>0</v>
      </c>
    </row>
    <row r="6632">
      <c r="A6632" t="n">
        <v>201804</v>
      </c>
      <c r="B6632" t="n">
        <v>47</v>
      </c>
      <c r="C6632" t="inlineStr">
        <is>
          <t>POS</t>
        </is>
      </c>
      <c r="D6632" t="inlineStr">
        <is>
          <t>Mỹ</t>
        </is>
      </c>
      <c r="E6632" t="inlineStr">
        <is>
          <t>Gia dụng</t>
        </is>
      </c>
      <c r="F6632" t="n">
        <v>1475</v>
      </c>
      <c r="G6632" t="n">
        <v>0</v>
      </c>
    </row>
    <row r="6633">
      <c r="A6633" t="n">
        <v>201804</v>
      </c>
      <c r="B6633" t="n">
        <v>48</v>
      </c>
      <c r="C6633" t="inlineStr">
        <is>
          <t>POS</t>
        </is>
      </c>
      <c r="D6633" t="inlineStr">
        <is>
          <t>Mỹ</t>
        </is>
      </c>
      <c r="E6633" t="inlineStr">
        <is>
          <t>Nhạc, phim, sách nói</t>
        </is>
      </c>
      <c r="F6633" t="n">
        <v>0</v>
      </c>
      <c r="G6633" t="n">
        <v>50.64</v>
      </c>
    </row>
    <row r="6634">
      <c r="A6634" t="n">
        <v>201804</v>
      </c>
      <c r="B6634" t="n">
        <v>50</v>
      </c>
      <c r="C6634" t="inlineStr">
        <is>
          <t>POS</t>
        </is>
      </c>
      <c r="D6634" t="inlineStr">
        <is>
          <t>Mỹ</t>
        </is>
      </c>
      <c r="E6634" t="inlineStr">
        <is>
          <t>Điện thoại</t>
        </is>
      </c>
      <c r="F6634" t="n">
        <v>32.99</v>
      </c>
      <c r="G6634" t="n">
        <v>0</v>
      </c>
    </row>
    <row r="6635">
      <c r="A6635" t="n">
        <v>201804</v>
      </c>
      <c r="B6635" t="n">
        <v>51</v>
      </c>
      <c r="C6635" t="inlineStr">
        <is>
          <t>POS</t>
        </is>
      </c>
      <c r="D6635" t="inlineStr">
        <is>
          <t>Mỹ</t>
        </is>
      </c>
      <c r="E6635" t="inlineStr">
        <is>
          <t>Điện thoại</t>
        </is>
      </c>
      <c r="F6635" t="n">
        <v>251.93</v>
      </c>
      <c r="G6635" t="n">
        <v>0</v>
      </c>
    </row>
    <row r="6636">
      <c r="A6636" t="n">
        <v>201804</v>
      </c>
      <c r="B6636" t="n">
        <v>51</v>
      </c>
      <c r="C6636" t="inlineStr">
        <is>
          <t>POS</t>
        </is>
      </c>
      <c r="D6636" t="inlineStr">
        <is>
          <t>Mỹ</t>
        </is>
      </c>
      <c r="E6636" t="inlineStr">
        <is>
          <t>Máy tính</t>
        </is>
      </c>
      <c r="F6636" t="n">
        <v>1477.65</v>
      </c>
      <c r="G6636" t="n">
        <v>0</v>
      </c>
    </row>
    <row r="6637">
      <c r="A6637" t="n">
        <v>201804</v>
      </c>
      <c r="B6637" t="n">
        <v>51</v>
      </c>
      <c r="C6637" t="inlineStr">
        <is>
          <t>POS</t>
        </is>
      </c>
      <c r="D6637" t="inlineStr">
        <is>
          <t>Mỹ</t>
        </is>
      </c>
      <c r="E6637" t="inlineStr">
        <is>
          <t>Gia dụng</t>
        </is>
      </c>
      <c r="F6637" t="n">
        <v>1798</v>
      </c>
      <c r="G6637" t="n">
        <v>0</v>
      </c>
    </row>
    <row r="6638">
      <c r="A6638" t="n">
        <v>201804</v>
      </c>
      <c r="B6638" t="n">
        <v>53</v>
      </c>
      <c r="C6638" t="inlineStr">
        <is>
          <t>POS</t>
        </is>
      </c>
      <c r="D6638" t="inlineStr">
        <is>
          <t>Mỹ</t>
        </is>
      </c>
      <c r="E6638" t="inlineStr">
        <is>
          <t>Âm thanh</t>
        </is>
      </c>
      <c r="F6638" t="n">
        <v>156</v>
      </c>
      <c r="G6638" t="n">
        <v>0</v>
      </c>
    </row>
    <row r="6639">
      <c r="A6639" t="n">
        <v>201804</v>
      </c>
      <c r="B6639" t="n">
        <v>53</v>
      </c>
      <c r="C6639" t="inlineStr">
        <is>
          <t>POS</t>
        </is>
      </c>
      <c r="D6639" t="inlineStr">
        <is>
          <t>Mỹ</t>
        </is>
      </c>
      <c r="E6639" t="inlineStr">
        <is>
          <t>Điện thoại</t>
        </is>
      </c>
      <c r="F6639" t="n">
        <v>89.94</v>
      </c>
      <c r="G6639" t="n">
        <v>0</v>
      </c>
    </row>
    <row r="6640">
      <c r="A6640" t="n">
        <v>201804</v>
      </c>
      <c r="B6640" t="n">
        <v>53</v>
      </c>
      <c r="C6640" t="inlineStr">
        <is>
          <t>POS</t>
        </is>
      </c>
      <c r="D6640" t="inlineStr">
        <is>
          <t>Mỹ</t>
        </is>
      </c>
      <c r="E6640" t="inlineStr">
        <is>
          <t>Game &amp; Đồ chơi</t>
        </is>
      </c>
      <c r="F6640" t="n">
        <v>228.98</v>
      </c>
      <c r="G6640" t="n">
        <v>0</v>
      </c>
    </row>
    <row r="6641">
      <c r="A6641" t="n">
        <v>201804</v>
      </c>
      <c r="B6641" t="n">
        <v>53</v>
      </c>
      <c r="C6641" t="inlineStr">
        <is>
          <t>POS</t>
        </is>
      </c>
      <c r="D6641" t="inlineStr">
        <is>
          <t>Mỹ</t>
        </is>
      </c>
      <c r="E6641" t="inlineStr">
        <is>
          <t>Gia dụng</t>
        </is>
      </c>
      <c r="F6641" t="n">
        <v>9616.82</v>
      </c>
      <c r="G6641" t="n">
        <v>0</v>
      </c>
    </row>
    <row r="6642">
      <c r="A6642" t="n">
        <v>201804</v>
      </c>
      <c r="B6642" t="n">
        <v>53</v>
      </c>
      <c r="C6642" t="inlineStr">
        <is>
          <t>POS</t>
        </is>
      </c>
      <c r="D6642" t="inlineStr">
        <is>
          <t>Mỹ</t>
        </is>
      </c>
      <c r="E6642" t="inlineStr">
        <is>
          <t>Nhạc, phim, sách nói</t>
        </is>
      </c>
      <c r="F6642" t="n">
        <v>9.99</v>
      </c>
      <c r="G6642" t="n">
        <v>0</v>
      </c>
    </row>
    <row r="6643">
      <c r="A6643" t="n">
        <v>201804</v>
      </c>
      <c r="B6643" t="n">
        <v>54</v>
      </c>
      <c r="C6643" t="inlineStr">
        <is>
          <t>POS</t>
        </is>
      </c>
      <c r="D6643" t="inlineStr">
        <is>
          <t>Mỹ</t>
        </is>
      </c>
      <c r="E6643" t="inlineStr">
        <is>
          <t>Âm thanh</t>
        </is>
      </c>
      <c r="F6643" t="n">
        <v>632.9400000000001</v>
      </c>
      <c r="G6643" t="n">
        <v>0</v>
      </c>
    </row>
    <row r="6644">
      <c r="A6644" t="n">
        <v>201804</v>
      </c>
      <c r="B6644" t="n">
        <v>54</v>
      </c>
      <c r="C6644" t="inlineStr">
        <is>
          <t>POS</t>
        </is>
      </c>
      <c r="D6644" t="inlineStr">
        <is>
          <t>Mỹ</t>
        </is>
      </c>
      <c r="E6644" t="inlineStr">
        <is>
          <t>Gia dụng</t>
        </is>
      </c>
      <c r="F6644" t="n">
        <v>3377.97</v>
      </c>
      <c r="G6644" t="n">
        <v>0</v>
      </c>
    </row>
    <row r="6645">
      <c r="A6645" t="n">
        <v>201804</v>
      </c>
      <c r="B6645" t="n">
        <v>54</v>
      </c>
      <c r="C6645" t="inlineStr">
        <is>
          <t>POS</t>
        </is>
      </c>
      <c r="D6645" t="inlineStr">
        <is>
          <t>Mỹ</t>
        </is>
      </c>
      <c r="E6645" t="inlineStr">
        <is>
          <t>TV &amp; Video</t>
        </is>
      </c>
      <c r="F6645" t="n">
        <v>113.8</v>
      </c>
      <c r="G6645" t="n">
        <v>0</v>
      </c>
    </row>
    <row r="6646">
      <c r="A6646" t="n">
        <v>201804</v>
      </c>
      <c r="B6646" t="n">
        <v>55</v>
      </c>
      <c r="C6646" t="inlineStr">
        <is>
          <t>POS</t>
        </is>
      </c>
      <c r="D6646" t="inlineStr">
        <is>
          <t>Mỹ</t>
        </is>
      </c>
      <c r="E6646" t="inlineStr">
        <is>
          <t>Nhạc, phim, sách nói</t>
        </is>
      </c>
      <c r="F6646" t="n">
        <v>173.64</v>
      </c>
      <c r="G6646" t="n">
        <v>0</v>
      </c>
    </row>
    <row r="6647">
      <c r="A6647" t="n">
        <v>201804</v>
      </c>
      <c r="B6647" t="n">
        <v>64</v>
      </c>
      <c r="C6647" t="inlineStr">
        <is>
          <t>POS</t>
        </is>
      </c>
      <c r="D6647" t="inlineStr">
        <is>
          <t>Mỹ</t>
        </is>
      </c>
      <c r="E6647" t="inlineStr">
        <is>
          <t>Âm thanh</t>
        </is>
      </c>
      <c r="F6647" t="n">
        <v>197.7</v>
      </c>
      <c r="G6647" t="n">
        <v>0</v>
      </c>
    </row>
    <row r="6648">
      <c r="A6648" t="n">
        <v>201804</v>
      </c>
      <c r="B6648" t="n">
        <v>64</v>
      </c>
      <c r="C6648" t="inlineStr">
        <is>
          <t>POS</t>
        </is>
      </c>
      <c r="D6648" t="inlineStr">
        <is>
          <t>Mỹ</t>
        </is>
      </c>
      <c r="E6648" t="inlineStr">
        <is>
          <t>Điện thoại</t>
        </is>
      </c>
      <c r="F6648" t="n">
        <v>14.22</v>
      </c>
      <c r="G6648" t="n">
        <v>0</v>
      </c>
    </row>
    <row r="6649">
      <c r="A6649" t="n">
        <v>201804</v>
      </c>
      <c r="B6649" t="n">
        <v>64</v>
      </c>
      <c r="C6649" t="inlineStr">
        <is>
          <t>POS</t>
        </is>
      </c>
      <c r="D6649" t="inlineStr">
        <is>
          <t>Mỹ</t>
        </is>
      </c>
      <c r="E6649" t="inlineStr">
        <is>
          <t>Máy tính</t>
        </is>
      </c>
      <c r="F6649" t="n">
        <v>2615</v>
      </c>
      <c r="G6649" t="n">
        <v>0</v>
      </c>
    </row>
    <row r="6650">
      <c r="A6650" t="n">
        <v>201804</v>
      </c>
      <c r="B6650" t="n">
        <v>66</v>
      </c>
      <c r="C6650" t="inlineStr">
        <is>
          <t>POS</t>
        </is>
      </c>
      <c r="D6650" t="inlineStr">
        <is>
          <t>Mỹ</t>
        </is>
      </c>
      <c r="E6650" t="inlineStr">
        <is>
          <t>Âm thanh</t>
        </is>
      </c>
      <c r="F6650" t="n">
        <v>109.95</v>
      </c>
      <c r="G6650" t="n">
        <v>0</v>
      </c>
    </row>
    <row r="6651">
      <c r="A6651" t="n">
        <v>201804</v>
      </c>
      <c r="B6651" t="n">
        <v>66</v>
      </c>
      <c r="C6651" t="inlineStr">
        <is>
          <t>POS</t>
        </is>
      </c>
      <c r="D6651" t="inlineStr">
        <is>
          <t>Mỹ</t>
        </is>
      </c>
      <c r="E6651" t="inlineStr">
        <is>
          <t>Game &amp; Đồ chơi</t>
        </is>
      </c>
      <c r="F6651" t="n">
        <v>0</v>
      </c>
      <c r="G6651" t="n">
        <v>135.92</v>
      </c>
    </row>
    <row r="6652">
      <c r="A6652" t="n">
        <v>201805</v>
      </c>
      <c r="B6652" t="n">
        <v>0</v>
      </c>
      <c r="C6652" t="inlineStr">
        <is>
          <t>ONLINE</t>
        </is>
      </c>
      <c r="D6652" t="inlineStr">
        <is>
          <t>Online</t>
        </is>
      </c>
      <c r="E6652" t="inlineStr">
        <is>
          <t>Âm thanh</t>
        </is>
      </c>
      <c r="F6652" t="n">
        <v>7569.73</v>
      </c>
      <c r="G6652" t="n">
        <v>354.99</v>
      </c>
    </row>
    <row r="6653">
      <c r="A6653" t="n">
        <v>201805</v>
      </c>
      <c r="B6653" t="n">
        <v>0</v>
      </c>
      <c r="C6653" t="inlineStr">
        <is>
          <t>ONLINE</t>
        </is>
      </c>
      <c r="D6653" t="inlineStr">
        <is>
          <t>Online</t>
        </is>
      </c>
      <c r="E6653" t="inlineStr">
        <is>
          <t>Máy ảnh</t>
        </is>
      </c>
      <c r="F6653" t="n">
        <v>18337.18</v>
      </c>
      <c r="G6653" t="n">
        <v>0</v>
      </c>
    </row>
    <row r="6654">
      <c r="A6654" t="n">
        <v>201805</v>
      </c>
      <c r="B6654" t="n">
        <v>0</v>
      </c>
      <c r="C6654" t="inlineStr">
        <is>
          <t>ONLINE</t>
        </is>
      </c>
      <c r="D6654" t="inlineStr">
        <is>
          <t>Online</t>
        </is>
      </c>
      <c r="E6654" t="inlineStr">
        <is>
          <t>Điện thoại</t>
        </is>
      </c>
      <c r="F6654" t="n">
        <v>19424.86</v>
      </c>
      <c r="G6654" t="n">
        <v>0</v>
      </c>
    </row>
    <row r="6655">
      <c r="A6655" t="n">
        <v>201805</v>
      </c>
      <c r="B6655" t="n">
        <v>0</v>
      </c>
      <c r="C6655" t="inlineStr">
        <is>
          <t>ONLINE</t>
        </is>
      </c>
      <c r="D6655" t="inlineStr">
        <is>
          <t>Online</t>
        </is>
      </c>
      <c r="E6655" t="inlineStr">
        <is>
          <t>Máy tính</t>
        </is>
      </c>
      <c r="F6655" t="n">
        <v>56138.99</v>
      </c>
      <c r="G6655" t="n">
        <v>539.1</v>
      </c>
    </row>
    <row r="6656">
      <c r="A6656" t="n">
        <v>201805</v>
      </c>
      <c r="B6656" t="n">
        <v>0</v>
      </c>
      <c r="C6656" t="inlineStr">
        <is>
          <t>ONLINE</t>
        </is>
      </c>
      <c r="D6656" t="inlineStr">
        <is>
          <t>Online</t>
        </is>
      </c>
      <c r="E6656" t="inlineStr">
        <is>
          <t>Game &amp; Đồ chơi</t>
        </is>
      </c>
      <c r="F6656" t="n">
        <v>2224.31</v>
      </c>
      <c r="G6656" t="n">
        <v>0</v>
      </c>
    </row>
    <row r="6657">
      <c r="A6657" t="n">
        <v>201805</v>
      </c>
      <c r="B6657" t="n">
        <v>0</v>
      </c>
      <c r="C6657" t="inlineStr">
        <is>
          <t>ONLINE</t>
        </is>
      </c>
      <c r="D6657" t="inlineStr">
        <is>
          <t>Online</t>
        </is>
      </c>
      <c r="E6657" t="inlineStr">
        <is>
          <t>Gia dụng</t>
        </is>
      </c>
      <c r="F6657" t="n">
        <v>41076.24</v>
      </c>
      <c r="G6657" t="n">
        <v>0</v>
      </c>
    </row>
    <row r="6658">
      <c r="A6658" t="n">
        <v>201805</v>
      </c>
      <c r="B6658" t="n">
        <v>0</v>
      </c>
      <c r="C6658" t="inlineStr">
        <is>
          <t>ONLINE</t>
        </is>
      </c>
      <c r="D6658" t="inlineStr">
        <is>
          <t>Online</t>
        </is>
      </c>
      <c r="E6658" t="inlineStr">
        <is>
          <t>Nhạc, phim, sách nói</t>
        </is>
      </c>
      <c r="F6658" t="n">
        <v>9158.4</v>
      </c>
      <c r="G6658" t="n">
        <v>0</v>
      </c>
    </row>
    <row r="6659">
      <c r="A6659" t="n">
        <v>201805</v>
      </c>
      <c r="B6659" t="n">
        <v>0</v>
      </c>
      <c r="C6659" t="inlineStr">
        <is>
          <t>ONLINE</t>
        </is>
      </c>
      <c r="D6659" t="inlineStr">
        <is>
          <t>Online</t>
        </is>
      </c>
      <c r="E6659" t="inlineStr">
        <is>
          <t>TV &amp; Video</t>
        </is>
      </c>
      <c r="F6659" t="n">
        <v>17289.62</v>
      </c>
      <c r="G6659" t="n">
        <v>0</v>
      </c>
    </row>
    <row r="6660">
      <c r="A6660" t="n">
        <v>201805</v>
      </c>
      <c r="B6660" t="n">
        <v>1</v>
      </c>
      <c r="C6660" t="inlineStr">
        <is>
          <t>POS</t>
        </is>
      </c>
      <c r="D6660" t="inlineStr">
        <is>
          <t>Úc</t>
        </is>
      </c>
      <c r="E6660" t="inlineStr">
        <is>
          <t>Âm thanh</t>
        </is>
      </c>
      <c r="F6660" t="n">
        <v>468</v>
      </c>
      <c r="G6660" t="n">
        <v>0</v>
      </c>
    </row>
    <row r="6661">
      <c r="A6661" t="n">
        <v>201805</v>
      </c>
      <c r="B6661" t="n">
        <v>1</v>
      </c>
      <c r="C6661" t="inlineStr">
        <is>
          <t>POS</t>
        </is>
      </c>
      <c r="D6661" t="inlineStr">
        <is>
          <t>Úc</t>
        </is>
      </c>
      <c r="E6661" t="inlineStr">
        <is>
          <t>Game &amp; Đồ chơi</t>
        </is>
      </c>
      <c r="F6661" t="n">
        <v>26.95</v>
      </c>
      <c r="G6661" t="n">
        <v>0</v>
      </c>
    </row>
    <row r="6662">
      <c r="A6662" t="n">
        <v>201805</v>
      </c>
      <c r="B6662" t="n">
        <v>4</v>
      </c>
      <c r="C6662" t="inlineStr">
        <is>
          <t>POS</t>
        </is>
      </c>
      <c r="D6662" t="inlineStr">
        <is>
          <t>Úc</t>
        </is>
      </c>
      <c r="E6662" t="inlineStr">
        <is>
          <t>Âm thanh</t>
        </is>
      </c>
      <c r="F6662" t="n">
        <v>1389.66</v>
      </c>
      <c r="G6662" t="n">
        <v>0</v>
      </c>
    </row>
    <row r="6663">
      <c r="A6663" t="n">
        <v>201805</v>
      </c>
      <c r="B6663" t="n">
        <v>4</v>
      </c>
      <c r="C6663" t="inlineStr">
        <is>
          <t>POS</t>
        </is>
      </c>
      <c r="D6663" t="inlineStr">
        <is>
          <t>Úc</t>
        </is>
      </c>
      <c r="E6663" t="inlineStr">
        <is>
          <t>Máy ảnh</t>
        </is>
      </c>
      <c r="F6663" t="n">
        <v>2834</v>
      </c>
      <c r="G6663" t="n">
        <v>0</v>
      </c>
    </row>
    <row r="6664">
      <c r="A6664" t="n">
        <v>201805</v>
      </c>
      <c r="B6664" t="n">
        <v>4</v>
      </c>
      <c r="C6664" t="inlineStr">
        <is>
          <t>POS</t>
        </is>
      </c>
      <c r="D6664" t="inlineStr">
        <is>
          <t>Úc</t>
        </is>
      </c>
      <c r="E6664" t="inlineStr">
        <is>
          <t>Điện thoại</t>
        </is>
      </c>
      <c r="F6664" t="n">
        <v>2732.95</v>
      </c>
      <c r="G6664" t="n">
        <v>0</v>
      </c>
    </row>
    <row r="6665">
      <c r="A6665" t="n">
        <v>201805</v>
      </c>
      <c r="B6665" t="n">
        <v>4</v>
      </c>
      <c r="C6665" t="inlineStr">
        <is>
          <t>POS</t>
        </is>
      </c>
      <c r="D6665" t="inlineStr">
        <is>
          <t>Úc</t>
        </is>
      </c>
      <c r="E6665" t="inlineStr">
        <is>
          <t>Máy tính</t>
        </is>
      </c>
      <c r="F6665" t="n">
        <v>10079.4</v>
      </c>
      <c r="G6665" t="n">
        <v>0</v>
      </c>
    </row>
    <row r="6666">
      <c r="A6666" t="n">
        <v>201805</v>
      </c>
      <c r="B6666" t="n">
        <v>4</v>
      </c>
      <c r="C6666" t="inlineStr">
        <is>
          <t>POS</t>
        </is>
      </c>
      <c r="D6666" t="inlineStr">
        <is>
          <t>Úc</t>
        </is>
      </c>
      <c r="E6666" t="inlineStr">
        <is>
          <t>Game &amp; Đồ chơi</t>
        </is>
      </c>
      <c r="F6666" t="n">
        <v>568</v>
      </c>
      <c r="G6666" t="n">
        <v>0</v>
      </c>
    </row>
    <row r="6667">
      <c r="A6667" t="n">
        <v>201805</v>
      </c>
      <c r="B6667" t="n">
        <v>4</v>
      </c>
      <c r="C6667" t="inlineStr">
        <is>
          <t>POS</t>
        </is>
      </c>
      <c r="D6667" t="inlineStr">
        <is>
          <t>Úc</t>
        </is>
      </c>
      <c r="E6667" t="inlineStr">
        <is>
          <t>Gia dụng</t>
        </is>
      </c>
      <c r="F6667" t="n">
        <v>1510.96</v>
      </c>
      <c r="G6667" t="n">
        <v>0</v>
      </c>
    </row>
    <row r="6668">
      <c r="A6668" t="n">
        <v>201805</v>
      </c>
      <c r="B6668" t="n">
        <v>4</v>
      </c>
      <c r="C6668" t="inlineStr">
        <is>
          <t>POS</t>
        </is>
      </c>
      <c r="D6668" t="inlineStr">
        <is>
          <t>Úc</t>
        </is>
      </c>
      <c r="E6668" t="inlineStr">
        <is>
          <t>Nhạc, phim, sách nói</t>
        </is>
      </c>
      <c r="F6668" t="n">
        <v>773.64</v>
      </c>
      <c r="G6668" t="n">
        <v>0</v>
      </c>
    </row>
    <row r="6669">
      <c r="A6669" t="n">
        <v>201805</v>
      </c>
      <c r="B6669" t="n">
        <v>4</v>
      </c>
      <c r="C6669" t="inlineStr">
        <is>
          <t>POS</t>
        </is>
      </c>
      <c r="D6669" t="inlineStr">
        <is>
          <t>Úc</t>
        </is>
      </c>
      <c r="E6669" t="inlineStr">
        <is>
          <t>TV &amp; Video</t>
        </is>
      </c>
      <c r="F6669" t="n">
        <v>4776.6</v>
      </c>
      <c r="G6669" t="n">
        <v>0</v>
      </c>
    </row>
    <row r="6670">
      <c r="A6670" t="n">
        <v>201805</v>
      </c>
      <c r="B6670" t="n">
        <v>5</v>
      </c>
      <c r="C6670" t="inlineStr">
        <is>
          <t>POS</t>
        </is>
      </c>
      <c r="D6670" t="inlineStr">
        <is>
          <t>Úc</t>
        </is>
      </c>
      <c r="E6670" t="inlineStr">
        <is>
          <t>Âm thanh</t>
        </is>
      </c>
      <c r="F6670" t="n">
        <v>1063.92</v>
      </c>
      <c r="G6670" t="n">
        <v>0</v>
      </c>
    </row>
    <row r="6671">
      <c r="A6671" t="n">
        <v>201805</v>
      </c>
      <c r="B6671" t="n">
        <v>5</v>
      </c>
      <c r="C6671" t="inlineStr">
        <is>
          <t>POS</t>
        </is>
      </c>
      <c r="D6671" t="inlineStr">
        <is>
          <t>Úc</t>
        </is>
      </c>
      <c r="E6671" t="inlineStr">
        <is>
          <t>Máy ảnh</t>
        </is>
      </c>
      <c r="F6671" t="n">
        <v>690.59</v>
      </c>
      <c r="G6671" t="n">
        <v>0</v>
      </c>
    </row>
    <row r="6672">
      <c r="A6672" t="n">
        <v>201805</v>
      </c>
      <c r="B6672" t="n">
        <v>5</v>
      </c>
      <c r="C6672" t="inlineStr">
        <is>
          <t>POS</t>
        </is>
      </c>
      <c r="D6672" t="inlineStr">
        <is>
          <t>Úc</t>
        </is>
      </c>
      <c r="E6672" t="inlineStr">
        <is>
          <t>Điện thoại</t>
        </is>
      </c>
      <c r="F6672" t="n">
        <v>4349</v>
      </c>
      <c r="G6672" t="n">
        <v>0</v>
      </c>
    </row>
    <row r="6673">
      <c r="A6673" t="n">
        <v>201805</v>
      </c>
      <c r="B6673" t="n">
        <v>5</v>
      </c>
      <c r="C6673" t="inlineStr">
        <is>
          <t>POS</t>
        </is>
      </c>
      <c r="D6673" t="inlineStr">
        <is>
          <t>Úc</t>
        </is>
      </c>
      <c r="E6673" t="inlineStr">
        <is>
          <t>Máy tính</t>
        </is>
      </c>
      <c r="F6673" t="n">
        <v>2054.8</v>
      </c>
      <c r="G6673" t="n">
        <v>0</v>
      </c>
    </row>
    <row r="6674">
      <c r="A6674" t="n">
        <v>201805</v>
      </c>
      <c r="B6674" t="n">
        <v>5</v>
      </c>
      <c r="C6674" t="inlineStr">
        <is>
          <t>POS</t>
        </is>
      </c>
      <c r="D6674" t="inlineStr">
        <is>
          <t>Úc</t>
        </is>
      </c>
      <c r="E6674" t="inlineStr">
        <is>
          <t>Game &amp; Đồ chơi</t>
        </is>
      </c>
      <c r="F6674" t="n">
        <v>136</v>
      </c>
      <c r="G6674" t="n">
        <v>0</v>
      </c>
    </row>
    <row r="6675">
      <c r="A6675" t="n">
        <v>201805</v>
      </c>
      <c r="B6675" t="n">
        <v>5</v>
      </c>
      <c r="C6675" t="inlineStr">
        <is>
          <t>POS</t>
        </is>
      </c>
      <c r="D6675" t="inlineStr">
        <is>
          <t>Úc</t>
        </is>
      </c>
      <c r="E6675" t="inlineStr">
        <is>
          <t>Gia dụng</t>
        </is>
      </c>
      <c r="F6675" t="n">
        <v>6383.96</v>
      </c>
      <c r="G6675" t="n">
        <v>0</v>
      </c>
    </row>
    <row r="6676">
      <c r="A6676" t="n">
        <v>201805</v>
      </c>
      <c r="B6676" t="n">
        <v>5</v>
      </c>
      <c r="C6676" t="inlineStr">
        <is>
          <t>POS</t>
        </is>
      </c>
      <c r="D6676" t="inlineStr">
        <is>
          <t>Úc</t>
        </is>
      </c>
      <c r="E6676" t="inlineStr">
        <is>
          <t>Nhạc, phim, sách nói</t>
        </is>
      </c>
      <c r="F6676" t="n">
        <v>4837.95</v>
      </c>
      <c r="G6676" t="n">
        <v>289.99</v>
      </c>
    </row>
    <row r="6677">
      <c r="A6677" t="n">
        <v>201805</v>
      </c>
      <c r="B6677" t="n">
        <v>5</v>
      </c>
      <c r="C6677" t="inlineStr">
        <is>
          <t>POS</t>
        </is>
      </c>
      <c r="D6677" t="inlineStr">
        <is>
          <t>Úc</t>
        </is>
      </c>
      <c r="E6677" t="inlineStr">
        <is>
          <t>TV &amp; Video</t>
        </is>
      </c>
      <c r="F6677" t="n">
        <v>500</v>
      </c>
      <c r="G6677" t="n">
        <v>0</v>
      </c>
    </row>
    <row r="6678">
      <c r="A6678" t="n">
        <v>201805</v>
      </c>
      <c r="B6678" t="n">
        <v>6</v>
      </c>
      <c r="C6678" t="inlineStr">
        <is>
          <t>POS</t>
        </is>
      </c>
      <c r="D6678" t="inlineStr">
        <is>
          <t>Úc</t>
        </is>
      </c>
      <c r="E6678" t="inlineStr">
        <is>
          <t>Điện thoại</t>
        </is>
      </c>
      <c r="F6678" t="n">
        <v>1806</v>
      </c>
      <c r="G6678" t="n">
        <v>0</v>
      </c>
    </row>
    <row r="6679">
      <c r="A6679" t="n">
        <v>201805</v>
      </c>
      <c r="B6679" t="n">
        <v>6</v>
      </c>
      <c r="C6679" t="inlineStr">
        <is>
          <t>POS</t>
        </is>
      </c>
      <c r="D6679" t="inlineStr">
        <is>
          <t>Úc</t>
        </is>
      </c>
      <c r="E6679" t="inlineStr">
        <is>
          <t>Máy tính</t>
        </is>
      </c>
      <c r="F6679" t="n">
        <v>3654</v>
      </c>
      <c r="G6679" t="n">
        <v>0</v>
      </c>
    </row>
    <row r="6680">
      <c r="A6680" t="n">
        <v>201805</v>
      </c>
      <c r="B6680" t="n">
        <v>6</v>
      </c>
      <c r="C6680" t="inlineStr">
        <is>
          <t>POS</t>
        </is>
      </c>
      <c r="D6680" t="inlineStr">
        <is>
          <t>Úc</t>
        </is>
      </c>
      <c r="E6680" t="inlineStr">
        <is>
          <t>Game &amp; Đồ chơi</t>
        </is>
      </c>
      <c r="F6680" t="n">
        <v>20.64</v>
      </c>
      <c r="G6680" t="n">
        <v>0</v>
      </c>
    </row>
    <row r="6681">
      <c r="A6681" t="n">
        <v>201805</v>
      </c>
      <c r="B6681" t="n">
        <v>6</v>
      </c>
      <c r="C6681" t="inlineStr">
        <is>
          <t>POS</t>
        </is>
      </c>
      <c r="D6681" t="inlineStr">
        <is>
          <t>Úc</t>
        </is>
      </c>
      <c r="E6681" t="inlineStr">
        <is>
          <t>Gia dụng</t>
        </is>
      </c>
      <c r="F6681" t="n">
        <v>159.96</v>
      </c>
      <c r="G6681" t="n">
        <v>0</v>
      </c>
    </row>
    <row r="6682">
      <c r="A6682" t="n">
        <v>201805</v>
      </c>
      <c r="B6682" t="n">
        <v>6</v>
      </c>
      <c r="C6682" t="inlineStr">
        <is>
          <t>POS</t>
        </is>
      </c>
      <c r="D6682" t="inlineStr">
        <is>
          <t>Úc</t>
        </is>
      </c>
      <c r="E6682" t="inlineStr">
        <is>
          <t>Nhạc, phim, sách nói</t>
        </is>
      </c>
      <c r="F6682" t="n">
        <v>758.97</v>
      </c>
      <c r="G6682" t="n">
        <v>0</v>
      </c>
    </row>
    <row r="6683">
      <c r="A6683" t="n">
        <v>201805</v>
      </c>
      <c r="B6683" t="n">
        <v>6</v>
      </c>
      <c r="C6683" t="inlineStr">
        <is>
          <t>POS</t>
        </is>
      </c>
      <c r="D6683" t="inlineStr">
        <is>
          <t>Úc</t>
        </is>
      </c>
      <c r="E6683" t="inlineStr">
        <is>
          <t>TV &amp; Video</t>
        </is>
      </c>
      <c r="F6683" t="n">
        <v>5799.98</v>
      </c>
      <c r="G6683" t="n">
        <v>0</v>
      </c>
    </row>
    <row r="6684">
      <c r="A6684" t="n">
        <v>201805</v>
      </c>
      <c r="B6684" t="n">
        <v>8</v>
      </c>
      <c r="C6684" t="inlineStr">
        <is>
          <t>POS</t>
        </is>
      </c>
      <c r="D6684" t="inlineStr">
        <is>
          <t>Canada</t>
        </is>
      </c>
      <c r="E6684" t="inlineStr">
        <is>
          <t>Âm thanh</t>
        </is>
      </c>
      <c r="F6684" t="n">
        <v>1977</v>
      </c>
      <c r="G6684" t="n">
        <v>0</v>
      </c>
    </row>
    <row r="6685">
      <c r="A6685" t="n">
        <v>201805</v>
      </c>
      <c r="B6685" t="n">
        <v>8</v>
      </c>
      <c r="C6685" t="inlineStr">
        <is>
          <t>POS</t>
        </is>
      </c>
      <c r="D6685" t="inlineStr">
        <is>
          <t>Canada</t>
        </is>
      </c>
      <c r="E6685" t="inlineStr">
        <is>
          <t>Máy ảnh</t>
        </is>
      </c>
      <c r="F6685" t="n">
        <v>8231</v>
      </c>
      <c r="G6685" t="n">
        <v>0</v>
      </c>
    </row>
    <row r="6686">
      <c r="A6686" t="n">
        <v>201805</v>
      </c>
      <c r="B6686" t="n">
        <v>8</v>
      </c>
      <c r="C6686" t="inlineStr">
        <is>
          <t>POS</t>
        </is>
      </c>
      <c r="D6686" t="inlineStr">
        <is>
          <t>Canada</t>
        </is>
      </c>
      <c r="E6686" t="inlineStr">
        <is>
          <t>Điện thoại</t>
        </is>
      </c>
      <c r="F6686" t="n">
        <v>4060.91</v>
      </c>
      <c r="G6686" t="n">
        <v>0</v>
      </c>
    </row>
    <row r="6687">
      <c r="A6687" t="n">
        <v>201805</v>
      </c>
      <c r="B6687" t="n">
        <v>8</v>
      </c>
      <c r="C6687" t="inlineStr">
        <is>
          <t>POS</t>
        </is>
      </c>
      <c r="D6687" t="inlineStr">
        <is>
          <t>Canada</t>
        </is>
      </c>
      <c r="E6687" t="inlineStr">
        <is>
          <t>Máy tính</t>
        </is>
      </c>
      <c r="F6687" t="n">
        <v>8969</v>
      </c>
      <c r="G6687" t="n">
        <v>0</v>
      </c>
    </row>
    <row r="6688">
      <c r="A6688" t="n">
        <v>201805</v>
      </c>
      <c r="B6688" t="n">
        <v>8</v>
      </c>
      <c r="C6688" t="inlineStr">
        <is>
          <t>POS</t>
        </is>
      </c>
      <c r="D6688" t="inlineStr">
        <is>
          <t>Canada</t>
        </is>
      </c>
      <c r="E6688" t="inlineStr">
        <is>
          <t>Game &amp; Đồ chơi</t>
        </is>
      </c>
      <c r="F6688" t="n">
        <v>115.73</v>
      </c>
      <c r="G6688" t="n">
        <v>0</v>
      </c>
    </row>
    <row r="6689">
      <c r="A6689" t="n">
        <v>201805</v>
      </c>
      <c r="B6689" t="n">
        <v>8</v>
      </c>
      <c r="C6689" t="inlineStr">
        <is>
          <t>POS</t>
        </is>
      </c>
      <c r="D6689" t="inlineStr">
        <is>
          <t>Canada</t>
        </is>
      </c>
      <c r="E6689" t="inlineStr">
        <is>
          <t>Gia dụng</t>
        </is>
      </c>
      <c r="F6689" t="n">
        <v>4175.5</v>
      </c>
      <c r="G6689" t="n">
        <v>0</v>
      </c>
    </row>
    <row r="6690">
      <c r="A6690" t="n">
        <v>201805</v>
      </c>
      <c r="B6690" t="n">
        <v>8</v>
      </c>
      <c r="C6690" t="inlineStr">
        <is>
          <t>POS</t>
        </is>
      </c>
      <c r="D6690" t="inlineStr">
        <is>
          <t>Canada</t>
        </is>
      </c>
      <c r="E6690" t="inlineStr">
        <is>
          <t>Nhạc, phim, sách nói</t>
        </is>
      </c>
      <c r="F6690" t="n">
        <v>812.9400000000001</v>
      </c>
      <c r="G6690" t="n">
        <v>0</v>
      </c>
    </row>
    <row r="6691">
      <c r="A6691" t="n">
        <v>201805</v>
      </c>
      <c r="B6691" t="n">
        <v>8</v>
      </c>
      <c r="C6691" t="inlineStr">
        <is>
          <t>POS</t>
        </is>
      </c>
      <c r="D6691" t="inlineStr">
        <is>
          <t>Canada</t>
        </is>
      </c>
      <c r="E6691" t="inlineStr">
        <is>
          <t>TV &amp; Video</t>
        </is>
      </c>
      <c r="F6691" t="n">
        <v>1035</v>
      </c>
      <c r="G6691" t="n">
        <v>0</v>
      </c>
    </row>
    <row r="6692">
      <c r="A6692" t="n">
        <v>201805</v>
      </c>
      <c r="B6692" t="n">
        <v>9</v>
      </c>
      <c r="C6692" t="inlineStr">
        <is>
          <t>POS</t>
        </is>
      </c>
      <c r="D6692" t="inlineStr">
        <is>
          <t>Canada</t>
        </is>
      </c>
      <c r="E6692" t="inlineStr">
        <is>
          <t>Âm thanh</t>
        </is>
      </c>
      <c r="F6692" t="n">
        <v>1917.14</v>
      </c>
      <c r="G6692" t="n">
        <v>0</v>
      </c>
    </row>
    <row r="6693">
      <c r="A6693" t="n">
        <v>201805</v>
      </c>
      <c r="B6693" t="n">
        <v>9</v>
      </c>
      <c r="C6693" t="inlineStr">
        <is>
          <t>POS</t>
        </is>
      </c>
      <c r="D6693" t="inlineStr">
        <is>
          <t>Canada</t>
        </is>
      </c>
      <c r="E6693" t="inlineStr">
        <is>
          <t>Máy ảnh</t>
        </is>
      </c>
      <c r="F6693" t="n">
        <v>1135.98</v>
      </c>
      <c r="G6693" t="n">
        <v>0</v>
      </c>
    </row>
    <row r="6694">
      <c r="A6694" t="n">
        <v>201805</v>
      </c>
      <c r="B6694" t="n">
        <v>9</v>
      </c>
      <c r="C6694" t="inlineStr">
        <is>
          <t>POS</t>
        </is>
      </c>
      <c r="D6694" t="inlineStr">
        <is>
          <t>Canada</t>
        </is>
      </c>
      <c r="E6694" t="inlineStr">
        <is>
          <t>Điện thoại</t>
        </is>
      </c>
      <c r="F6694" t="n">
        <v>2052.74</v>
      </c>
      <c r="G6694" t="n">
        <v>0</v>
      </c>
    </row>
    <row r="6695">
      <c r="A6695" t="n">
        <v>201805</v>
      </c>
      <c r="B6695" t="n">
        <v>9</v>
      </c>
      <c r="C6695" t="inlineStr">
        <is>
          <t>POS</t>
        </is>
      </c>
      <c r="D6695" t="inlineStr">
        <is>
          <t>Canada</t>
        </is>
      </c>
      <c r="E6695" t="inlineStr">
        <is>
          <t>Máy tính</t>
        </is>
      </c>
      <c r="F6695" t="n">
        <v>3914.8</v>
      </c>
      <c r="G6695" t="n">
        <v>0</v>
      </c>
    </row>
    <row r="6696">
      <c r="A6696" t="n">
        <v>201805</v>
      </c>
      <c r="B6696" t="n">
        <v>9</v>
      </c>
      <c r="C6696" t="inlineStr">
        <is>
          <t>POS</t>
        </is>
      </c>
      <c r="D6696" t="inlineStr">
        <is>
          <t>Canada</t>
        </is>
      </c>
      <c r="E6696" t="inlineStr">
        <is>
          <t>Game &amp; Đồ chơi</t>
        </is>
      </c>
      <c r="F6696" t="n">
        <v>6.88</v>
      </c>
      <c r="G6696" t="n">
        <v>0</v>
      </c>
    </row>
    <row r="6697">
      <c r="A6697" t="n">
        <v>201805</v>
      </c>
      <c r="B6697" t="n">
        <v>9</v>
      </c>
      <c r="C6697" t="inlineStr">
        <is>
          <t>POS</t>
        </is>
      </c>
      <c r="D6697" t="inlineStr">
        <is>
          <t>Canada</t>
        </is>
      </c>
      <c r="E6697" t="inlineStr">
        <is>
          <t>Gia dụng</t>
        </is>
      </c>
      <c r="F6697" t="n">
        <v>11898.89</v>
      </c>
      <c r="G6697" t="n">
        <v>0</v>
      </c>
    </row>
    <row r="6698">
      <c r="A6698" t="n">
        <v>201805</v>
      </c>
      <c r="B6698" t="n">
        <v>9</v>
      </c>
      <c r="C6698" t="inlineStr">
        <is>
          <t>POS</t>
        </is>
      </c>
      <c r="D6698" t="inlineStr">
        <is>
          <t>Canada</t>
        </is>
      </c>
      <c r="E6698" t="inlineStr">
        <is>
          <t>Nhạc, phim, sách nói</t>
        </is>
      </c>
      <c r="F6698" t="n">
        <v>517.27</v>
      </c>
      <c r="G6698" t="n">
        <v>0</v>
      </c>
    </row>
    <row r="6699">
      <c r="A6699" t="n">
        <v>201805</v>
      </c>
      <c r="B6699" t="n">
        <v>10</v>
      </c>
      <c r="C6699" t="inlineStr">
        <is>
          <t>POS</t>
        </is>
      </c>
      <c r="D6699" t="inlineStr">
        <is>
          <t>Canada</t>
        </is>
      </c>
      <c r="E6699" t="inlineStr">
        <is>
          <t>Âm thanh</t>
        </is>
      </c>
      <c r="F6699" t="n">
        <v>1716.97</v>
      </c>
      <c r="G6699" t="n">
        <v>0</v>
      </c>
    </row>
    <row r="6700">
      <c r="A6700" t="n">
        <v>201805</v>
      </c>
      <c r="B6700" t="n">
        <v>10</v>
      </c>
      <c r="C6700" t="inlineStr">
        <is>
          <t>POS</t>
        </is>
      </c>
      <c r="D6700" t="inlineStr">
        <is>
          <t>Canada</t>
        </is>
      </c>
      <c r="E6700" t="inlineStr">
        <is>
          <t>Máy ảnh</t>
        </is>
      </c>
      <c r="F6700" t="n">
        <v>8820</v>
      </c>
      <c r="G6700" t="n">
        <v>0</v>
      </c>
    </row>
    <row r="6701">
      <c r="A6701" t="n">
        <v>201805</v>
      </c>
      <c r="B6701" t="n">
        <v>10</v>
      </c>
      <c r="C6701" t="inlineStr">
        <is>
          <t>POS</t>
        </is>
      </c>
      <c r="D6701" t="inlineStr">
        <is>
          <t>Canada</t>
        </is>
      </c>
      <c r="E6701" t="inlineStr">
        <is>
          <t>Điện thoại</t>
        </is>
      </c>
      <c r="F6701" t="n">
        <v>402</v>
      </c>
      <c r="G6701" t="n">
        <v>0</v>
      </c>
    </row>
    <row r="6702">
      <c r="A6702" t="n">
        <v>201805</v>
      </c>
      <c r="B6702" t="n">
        <v>10</v>
      </c>
      <c r="C6702" t="inlineStr">
        <is>
          <t>POS</t>
        </is>
      </c>
      <c r="D6702" t="inlineStr">
        <is>
          <t>Canada</t>
        </is>
      </c>
      <c r="E6702" t="inlineStr">
        <is>
          <t>Máy tính</t>
        </is>
      </c>
      <c r="F6702" t="n">
        <v>8775.549999999999</v>
      </c>
      <c r="G6702" t="n">
        <v>0</v>
      </c>
    </row>
    <row r="6703">
      <c r="A6703" t="n">
        <v>201805</v>
      </c>
      <c r="B6703" t="n">
        <v>10</v>
      </c>
      <c r="C6703" t="inlineStr">
        <is>
          <t>POS</t>
        </is>
      </c>
      <c r="D6703" t="inlineStr">
        <is>
          <t>Canada</t>
        </is>
      </c>
      <c r="E6703" t="inlineStr">
        <is>
          <t>Game &amp; Đồ chơi</t>
        </is>
      </c>
      <c r="F6703" t="n">
        <v>14.94</v>
      </c>
      <c r="G6703" t="n">
        <v>0</v>
      </c>
    </row>
    <row r="6704">
      <c r="A6704" t="n">
        <v>201805</v>
      </c>
      <c r="B6704" t="n">
        <v>10</v>
      </c>
      <c r="C6704" t="inlineStr">
        <is>
          <t>POS</t>
        </is>
      </c>
      <c r="D6704" t="inlineStr">
        <is>
          <t>Canada</t>
        </is>
      </c>
      <c r="E6704" t="inlineStr">
        <is>
          <t>Gia dụng</t>
        </is>
      </c>
      <c r="F6704" t="n">
        <v>7443.42</v>
      </c>
      <c r="G6704" t="n">
        <v>0</v>
      </c>
    </row>
    <row r="6705">
      <c r="A6705" t="n">
        <v>201805</v>
      </c>
      <c r="B6705" t="n">
        <v>10</v>
      </c>
      <c r="C6705" t="inlineStr">
        <is>
          <t>POS</t>
        </is>
      </c>
      <c r="D6705" t="inlineStr">
        <is>
          <t>Canada</t>
        </is>
      </c>
      <c r="E6705" t="inlineStr">
        <is>
          <t>Nhạc, phim, sách nói</t>
        </is>
      </c>
      <c r="F6705" t="n">
        <v>3919.85</v>
      </c>
      <c r="G6705" t="n">
        <v>0</v>
      </c>
    </row>
    <row r="6706">
      <c r="A6706" t="n">
        <v>201805</v>
      </c>
      <c r="B6706" t="n">
        <v>10</v>
      </c>
      <c r="C6706" t="inlineStr">
        <is>
          <t>POS</t>
        </is>
      </c>
      <c r="D6706" t="inlineStr">
        <is>
          <t>Canada</t>
        </is>
      </c>
      <c r="E6706" t="inlineStr">
        <is>
          <t>TV &amp; Video</t>
        </is>
      </c>
      <c r="F6706" t="n">
        <v>3289.79</v>
      </c>
      <c r="G6706" t="n">
        <v>0</v>
      </c>
    </row>
    <row r="6707">
      <c r="A6707" t="n">
        <v>201805</v>
      </c>
      <c r="B6707" t="n">
        <v>12</v>
      </c>
      <c r="C6707" t="inlineStr">
        <is>
          <t>POS</t>
        </is>
      </c>
      <c r="D6707" t="inlineStr">
        <is>
          <t>Pháp</t>
        </is>
      </c>
      <c r="E6707" t="inlineStr">
        <is>
          <t>Âm thanh</t>
        </is>
      </c>
      <c r="F6707" t="n">
        <v>1287.9</v>
      </c>
      <c r="G6707" t="n">
        <v>0</v>
      </c>
    </row>
    <row r="6708">
      <c r="A6708" t="n">
        <v>201805</v>
      </c>
      <c r="B6708" t="n">
        <v>12</v>
      </c>
      <c r="C6708" t="inlineStr">
        <is>
          <t>POS</t>
        </is>
      </c>
      <c r="D6708" t="inlineStr">
        <is>
          <t>Pháp</t>
        </is>
      </c>
      <c r="E6708" t="inlineStr">
        <is>
          <t>Máy ảnh</t>
        </is>
      </c>
      <c r="F6708" t="n">
        <v>2028</v>
      </c>
      <c r="G6708" t="n">
        <v>0</v>
      </c>
    </row>
    <row r="6709">
      <c r="A6709" t="n">
        <v>201805</v>
      </c>
      <c r="B6709" t="n">
        <v>12</v>
      </c>
      <c r="C6709" t="inlineStr">
        <is>
          <t>POS</t>
        </is>
      </c>
      <c r="D6709" t="inlineStr">
        <is>
          <t>Pháp</t>
        </is>
      </c>
      <c r="E6709" t="inlineStr">
        <is>
          <t>Điện thoại</t>
        </is>
      </c>
      <c r="F6709" t="n">
        <v>16.99</v>
      </c>
      <c r="G6709" t="n">
        <v>0</v>
      </c>
    </row>
    <row r="6710">
      <c r="A6710" t="n">
        <v>201805</v>
      </c>
      <c r="B6710" t="n">
        <v>12</v>
      </c>
      <c r="C6710" t="inlineStr">
        <is>
          <t>POS</t>
        </is>
      </c>
      <c r="D6710" t="inlineStr">
        <is>
          <t>Pháp</t>
        </is>
      </c>
      <c r="E6710" t="inlineStr">
        <is>
          <t>Máy tính</t>
        </is>
      </c>
      <c r="F6710" t="n">
        <v>1203.9</v>
      </c>
      <c r="G6710" t="n">
        <v>0</v>
      </c>
    </row>
    <row r="6711">
      <c r="A6711" t="n">
        <v>201805</v>
      </c>
      <c r="B6711" t="n">
        <v>14</v>
      </c>
      <c r="C6711" t="inlineStr">
        <is>
          <t>POS</t>
        </is>
      </c>
      <c r="D6711" t="inlineStr">
        <is>
          <t>Pháp</t>
        </is>
      </c>
      <c r="E6711" t="inlineStr">
        <is>
          <t>Âm thanh</t>
        </is>
      </c>
      <c r="F6711" t="n">
        <v>299.97</v>
      </c>
      <c r="G6711" t="n">
        <v>0</v>
      </c>
    </row>
    <row r="6712">
      <c r="A6712" t="n">
        <v>201805</v>
      </c>
      <c r="B6712" t="n">
        <v>14</v>
      </c>
      <c r="C6712" t="inlineStr">
        <is>
          <t>POS</t>
        </is>
      </c>
      <c r="D6712" t="inlineStr">
        <is>
          <t>Pháp</t>
        </is>
      </c>
      <c r="E6712" t="inlineStr">
        <is>
          <t>Điện thoại</t>
        </is>
      </c>
      <c r="F6712" t="n">
        <v>310</v>
      </c>
      <c r="G6712" t="n">
        <v>0</v>
      </c>
    </row>
    <row r="6713">
      <c r="A6713" t="n">
        <v>201805</v>
      </c>
      <c r="B6713" t="n">
        <v>14</v>
      </c>
      <c r="C6713" t="inlineStr">
        <is>
          <t>POS</t>
        </is>
      </c>
      <c r="D6713" t="inlineStr">
        <is>
          <t>Pháp</t>
        </is>
      </c>
      <c r="E6713" t="inlineStr">
        <is>
          <t>Game &amp; Đồ chơi</t>
        </is>
      </c>
      <c r="F6713" t="n">
        <v>152.71</v>
      </c>
      <c r="G6713" t="n">
        <v>0</v>
      </c>
    </row>
    <row r="6714">
      <c r="A6714" t="n">
        <v>201805</v>
      </c>
      <c r="B6714" t="n">
        <v>14</v>
      </c>
      <c r="C6714" t="inlineStr">
        <is>
          <t>POS</t>
        </is>
      </c>
      <c r="D6714" t="inlineStr">
        <is>
          <t>Pháp</t>
        </is>
      </c>
      <c r="E6714" t="inlineStr">
        <is>
          <t>Nhạc, phim, sách nói</t>
        </is>
      </c>
      <c r="F6714" t="n">
        <v>1792.99</v>
      </c>
      <c r="G6714" t="n">
        <v>0</v>
      </c>
    </row>
    <row r="6715">
      <c r="A6715" t="n">
        <v>201805</v>
      </c>
      <c r="B6715" t="n">
        <v>15</v>
      </c>
      <c r="C6715" t="inlineStr">
        <is>
          <t>POS</t>
        </is>
      </c>
      <c r="D6715" t="inlineStr">
        <is>
          <t>Pháp</t>
        </is>
      </c>
      <c r="E6715" t="inlineStr">
        <is>
          <t>Máy tính</t>
        </is>
      </c>
      <c r="F6715" t="n">
        <v>1199</v>
      </c>
      <c r="G6715" t="n">
        <v>0</v>
      </c>
    </row>
    <row r="6716">
      <c r="A6716" t="n">
        <v>201805</v>
      </c>
      <c r="B6716" t="n">
        <v>16</v>
      </c>
      <c r="C6716" t="inlineStr">
        <is>
          <t>POS</t>
        </is>
      </c>
      <c r="D6716" t="inlineStr">
        <is>
          <t>Pháp</t>
        </is>
      </c>
      <c r="E6716" t="inlineStr">
        <is>
          <t>Máy ảnh</t>
        </is>
      </c>
      <c r="F6716" t="n">
        <v>2212</v>
      </c>
      <c r="G6716" t="n">
        <v>0</v>
      </c>
    </row>
    <row r="6717">
      <c r="A6717" t="n">
        <v>201805</v>
      </c>
      <c r="B6717" t="n">
        <v>16</v>
      </c>
      <c r="C6717" t="inlineStr">
        <is>
          <t>POS</t>
        </is>
      </c>
      <c r="D6717" t="inlineStr">
        <is>
          <t>Pháp</t>
        </is>
      </c>
      <c r="E6717" t="inlineStr">
        <is>
          <t>Máy tính</t>
        </is>
      </c>
      <c r="F6717" t="n">
        <v>177</v>
      </c>
      <c r="G6717" t="n">
        <v>0</v>
      </c>
    </row>
    <row r="6718">
      <c r="A6718" t="n">
        <v>201805</v>
      </c>
      <c r="B6718" t="n">
        <v>16</v>
      </c>
      <c r="C6718" t="inlineStr">
        <is>
          <t>POS</t>
        </is>
      </c>
      <c r="D6718" t="inlineStr">
        <is>
          <t>Pháp</t>
        </is>
      </c>
      <c r="E6718" t="inlineStr">
        <is>
          <t>Nhạc, phim, sách nói</t>
        </is>
      </c>
      <c r="F6718" t="n">
        <v>259.99</v>
      </c>
      <c r="G6718" t="n">
        <v>0</v>
      </c>
    </row>
    <row r="6719">
      <c r="A6719" t="n">
        <v>201805</v>
      </c>
      <c r="B6719" t="n">
        <v>17</v>
      </c>
      <c r="C6719" t="inlineStr">
        <is>
          <t>POS</t>
        </is>
      </c>
      <c r="D6719" t="inlineStr">
        <is>
          <t>Pháp</t>
        </is>
      </c>
      <c r="E6719" t="inlineStr">
        <is>
          <t>Máy tính</t>
        </is>
      </c>
      <c r="F6719" t="n">
        <v>2238.65</v>
      </c>
      <c r="G6719" t="n">
        <v>0</v>
      </c>
    </row>
    <row r="6720">
      <c r="A6720" t="n">
        <v>201805</v>
      </c>
      <c r="B6720" t="n">
        <v>19</v>
      </c>
      <c r="C6720" t="inlineStr">
        <is>
          <t>POS</t>
        </is>
      </c>
      <c r="D6720" t="inlineStr">
        <is>
          <t>Đức</t>
        </is>
      </c>
      <c r="E6720" t="inlineStr">
        <is>
          <t>Âm thanh</t>
        </is>
      </c>
      <c r="F6720" t="n">
        <v>836.98</v>
      </c>
      <c r="G6720" t="n">
        <v>0</v>
      </c>
    </row>
    <row r="6721">
      <c r="A6721" t="n">
        <v>201805</v>
      </c>
      <c r="B6721" t="n">
        <v>19</v>
      </c>
      <c r="C6721" t="inlineStr">
        <is>
          <t>POS</t>
        </is>
      </c>
      <c r="D6721" t="inlineStr">
        <is>
          <t>Đức</t>
        </is>
      </c>
      <c r="E6721" t="inlineStr">
        <is>
          <t>Máy ảnh</t>
        </is>
      </c>
      <c r="F6721" t="n">
        <v>536</v>
      </c>
      <c r="G6721" t="n">
        <v>0</v>
      </c>
    </row>
    <row r="6722">
      <c r="A6722" t="n">
        <v>201805</v>
      </c>
      <c r="B6722" t="n">
        <v>19</v>
      </c>
      <c r="C6722" t="inlineStr">
        <is>
          <t>POS</t>
        </is>
      </c>
      <c r="D6722" t="inlineStr">
        <is>
          <t>Đức</t>
        </is>
      </c>
      <c r="E6722" t="inlineStr">
        <is>
          <t>Máy tính</t>
        </is>
      </c>
      <c r="F6722" t="n">
        <v>3211.95</v>
      </c>
      <c r="G6722" t="n">
        <v>0</v>
      </c>
    </row>
    <row r="6723">
      <c r="A6723" t="n">
        <v>201805</v>
      </c>
      <c r="B6723" t="n">
        <v>19</v>
      </c>
      <c r="C6723" t="inlineStr">
        <is>
          <t>POS</t>
        </is>
      </c>
      <c r="D6723" t="inlineStr">
        <is>
          <t>Đức</t>
        </is>
      </c>
      <c r="E6723" t="inlineStr">
        <is>
          <t>Nhạc, phim, sách nói</t>
        </is>
      </c>
      <c r="F6723" t="n">
        <v>1992.86</v>
      </c>
      <c r="G6723" t="n">
        <v>0</v>
      </c>
    </row>
    <row r="6724">
      <c r="A6724" t="n">
        <v>201805</v>
      </c>
      <c r="B6724" t="n">
        <v>20</v>
      </c>
      <c r="C6724" t="inlineStr">
        <is>
          <t>POS</t>
        </is>
      </c>
      <c r="D6724" t="inlineStr">
        <is>
          <t>Đức</t>
        </is>
      </c>
      <c r="E6724" t="inlineStr">
        <is>
          <t>Âm thanh</t>
        </is>
      </c>
      <c r="F6724" t="n">
        <v>837.38</v>
      </c>
      <c r="G6724" t="n">
        <v>0</v>
      </c>
    </row>
    <row r="6725">
      <c r="A6725" t="n">
        <v>201805</v>
      </c>
      <c r="B6725" t="n">
        <v>20</v>
      </c>
      <c r="C6725" t="inlineStr">
        <is>
          <t>POS</t>
        </is>
      </c>
      <c r="D6725" t="inlineStr">
        <is>
          <t>Đức</t>
        </is>
      </c>
      <c r="E6725" t="inlineStr">
        <is>
          <t>Máy ảnh</t>
        </is>
      </c>
      <c r="F6725" t="n">
        <v>1947.9</v>
      </c>
      <c r="G6725" t="n">
        <v>0</v>
      </c>
    </row>
    <row r="6726">
      <c r="A6726" t="n">
        <v>201805</v>
      </c>
      <c r="B6726" t="n">
        <v>20</v>
      </c>
      <c r="C6726" t="inlineStr">
        <is>
          <t>POS</t>
        </is>
      </c>
      <c r="D6726" t="inlineStr">
        <is>
          <t>Đức</t>
        </is>
      </c>
      <c r="E6726" t="inlineStr">
        <is>
          <t>Điện thoại</t>
        </is>
      </c>
      <c r="F6726" t="n">
        <v>4344.91</v>
      </c>
      <c r="G6726" t="n">
        <v>32.99</v>
      </c>
    </row>
    <row r="6727">
      <c r="A6727" t="n">
        <v>201805</v>
      </c>
      <c r="B6727" t="n">
        <v>20</v>
      </c>
      <c r="C6727" t="inlineStr">
        <is>
          <t>POS</t>
        </is>
      </c>
      <c r="D6727" t="inlineStr">
        <is>
          <t>Đức</t>
        </is>
      </c>
      <c r="E6727" t="inlineStr">
        <is>
          <t>Máy tính</t>
        </is>
      </c>
      <c r="F6727" t="n">
        <v>8522.9</v>
      </c>
      <c r="G6727" t="n">
        <v>998</v>
      </c>
    </row>
    <row r="6728">
      <c r="A6728" t="n">
        <v>201805</v>
      </c>
      <c r="B6728" t="n">
        <v>20</v>
      </c>
      <c r="C6728" t="inlineStr">
        <is>
          <t>POS</t>
        </is>
      </c>
      <c r="D6728" t="inlineStr">
        <is>
          <t>Đức</t>
        </is>
      </c>
      <c r="E6728" t="inlineStr">
        <is>
          <t>Game &amp; Đồ chơi</t>
        </is>
      </c>
      <c r="F6728" t="n">
        <v>325.89</v>
      </c>
      <c r="G6728" t="n">
        <v>0</v>
      </c>
    </row>
    <row r="6729">
      <c r="A6729" t="n">
        <v>201805</v>
      </c>
      <c r="B6729" t="n">
        <v>20</v>
      </c>
      <c r="C6729" t="inlineStr">
        <is>
          <t>POS</t>
        </is>
      </c>
      <c r="D6729" t="inlineStr">
        <is>
          <t>Đức</t>
        </is>
      </c>
      <c r="E6729" t="inlineStr">
        <is>
          <t>Gia dụng</t>
        </is>
      </c>
      <c r="F6729" t="n">
        <v>901.95</v>
      </c>
      <c r="G6729" t="n">
        <v>0</v>
      </c>
    </row>
    <row r="6730">
      <c r="A6730" t="n">
        <v>201805</v>
      </c>
      <c r="B6730" t="n">
        <v>20</v>
      </c>
      <c r="C6730" t="inlineStr">
        <is>
          <t>POS</t>
        </is>
      </c>
      <c r="D6730" t="inlineStr">
        <is>
          <t>Đức</t>
        </is>
      </c>
      <c r="E6730" t="inlineStr">
        <is>
          <t>Nhạc, phim, sách nói</t>
        </is>
      </c>
      <c r="F6730" t="n">
        <v>909.87</v>
      </c>
      <c r="G6730" t="n">
        <v>0</v>
      </c>
    </row>
    <row r="6731">
      <c r="A6731" t="n">
        <v>201805</v>
      </c>
      <c r="B6731" t="n">
        <v>20</v>
      </c>
      <c r="C6731" t="inlineStr">
        <is>
          <t>POS</t>
        </is>
      </c>
      <c r="D6731" t="inlineStr">
        <is>
          <t>Đức</t>
        </is>
      </c>
      <c r="E6731" t="inlineStr">
        <is>
          <t>TV &amp; Video</t>
        </is>
      </c>
      <c r="F6731" t="n">
        <v>479.96</v>
      </c>
      <c r="G6731" t="n">
        <v>0</v>
      </c>
    </row>
    <row r="6732">
      <c r="A6732" t="n">
        <v>201805</v>
      </c>
      <c r="B6732" t="n">
        <v>22</v>
      </c>
      <c r="C6732" t="inlineStr">
        <is>
          <t>POS</t>
        </is>
      </c>
      <c r="D6732" t="inlineStr">
        <is>
          <t>Đức</t>
        </is>
      </c>
      <c r="E6732" t="inlineStr">
        <is>
          <t>Âm thanh</t>
        </is>
      </c>
      <c r="F6732" t="n">
        <v>345</v>
      </c>
      <c r="G6732" t="n">
        <v>0</v>
      </c>
    </row>
    <row r="6733">
      <c r="A6733" t="n">
        <v>201805</v>
      </c>
      <c r="B6733" t="n">
        <v>22</v>
      </c>
      <c r="C6733" t="inlineStr">
        <is>
          <t>POS</t>
        </is>
      </c>
      <c r="D6733" t="inlineStr">
        <is>
          <t>Đức</t>
        </is>
      </c>
      <c r="E6733" t="inlineStr">
        <is>
          <t>Điện thoại</t>
        </is>
      </c>
      <c r="F6733" t="n">
        <v>63.96</v>
      </c>
      <c r="G6733" t="n">
        <v>0</v>
      </c>
    </row>
    <row r="6734">
      <c r="A6734" t="n">
        <v>201805</v>
      </c>
      <c r="B6734" t="n">
        <v>22</v>
      </c>
      <c r="C6734" t="inlineStr">
        <is>
          <t>POS</t>
        </is>
      </c>
      <c r="D6734" t="inlineStr">
        <is>
          <t>Đức</t>
        </is>
      </c>
      <c r="E6734" t="inlineStr">
        <is>
          <t>Máy tính</t>
        </is>
      </c>
      <c r="F6734" t="n">
        <v>2382.9</v>
      </c>
      <c r="G6734" t="n">
        <v>0</v>
      </c>
    </row>
    <row r="6735">
      <c r="A6735" t="n">
        <v>201805</v>
      </c>
      <c r="B6735" t="n">
        <v>22</v>
      </c>
      <c r="C6735" t="inlineStr">
        <is>
          <t>POS</t>
        </is>
      </c>
      <c r="D6735" t="inlineStr">
        <is>
          <t>Đức</t>
        </is>
      </c>
      <c r="E6735" t="inlineStr">
        <is>
          <t>Game &amp; Đồ chơi</t>
        </is>
      </c>
      <c r="F6735" t="n">
        <v>298.45</v>
      </c>
      <c r="G6735" t="n">
        <v>56</v>
      </c>
    </row>
    <row r="6736">
      <c r="A6736" t="n">
        <v>201805</v>
      </c>
      <c r="B6736" t="n">
        <v>22</v>
      </c>
      <c r="C6736" t="inlineStr">
        <is>
          <t>POS</t>
        </is>
      </c>
      <c r="D6736" t="inlineStr">
        <is>
          <t>Đức</t>
        </is>
      </c>
      <c r="E6736" t="inlineStr">
        <is>
          <t>Gia dụng</t>
        </is>
      </c>
      <c r="F6736" t="n">
        <v>4799.98</v>
      </c>
      <c r="G6736" t="n">
        <v>0</v>
      </c>
    </row>
    <row r="6737">
      <c r="A6737" t="n">
        <v>201805</v>
      </c>
      <c r="B6737" t="n">
        <v>22</v>
      </c>
      <c r="C6737" t="inlineStr">
        <is>
          <t>POS</t>
        </is>
      </c>
      <c r="D6737" t="inlineStr">
        <is>
          <t>Đức</t>
        </is>
      </c>
      <c r="E6737" t="inlineStr">
        <is>
          <t>Nhạc, phim, sách nói</t>
        </is>
      </c>
      <c r="F6737" t="n">
        <v>500.25</v>
      </c>
      <c r="G6737" t="n">
        <v>0</v>
      </c>
    </row>
    <row r="6738">
      <c r="A6738" t="n">
        <v>201805</v>
      </c>
      <c r="B6738" t="n">
        <v>22</v>
      </c>
      <c r="C6738" t="inlineStr">
        <is>
          <t>POS</t>
        </is>
      </c>
      <c r="D6738" t="inlineStr">
        <is>
          <t>Đức</t>
        </is>
      </c>
      <c r="E6738" t="inlineStr">
        <is>
          <t>TV &amp; Video</t>
        </is>
      </c>
      <c r="F6738" t="n">
        <v>12275.96</v>
      </c>
      <c r="G6738" t="n">
        <v>0</v>
      </c>
    </row>
    <row r="6739">
      <c r="A6739" t="n">
        <v>201805</v>
      </c>
      <c r="B6739" t="n">
        <v>23</v>
      </c>
      <c r="C6739" t="inlineStr">
        <is>
          <t>POS</t>
        </is>
      </c>
      <c r="D6739" t="inlineStr">
        <is>
          <t>Đức</t>
        </is>
      </c>
      <c r="E6739" t="inlineStr">
        <is>
          <t>Âm thanh</t>
        </is>
      </c>
      <c r="F6739" t="n">
        <v>2837.98</v>
      </c>
      <c r="G6739" t="n">
        <v>0</v>
      </c>
    </row>
    <row r="6740">
      <c r="A6740" t="n">
        <v>201805</v>
      </c>
      <c r="B6740" t="n">
        <v>23</v>
      </c>
      <c r="C6740" t="inlineStr">
        <is>
          <t>POS</t>
        </is>
      </c>
      <c r="D6740" t="inlineStr">
        <is>
          <t>Đức</t>
        </is>
      </c>
      <c r="E6740" t="inlineStr">
        <is>
          <t>Máy ảnh</t>
        </is>
      </c>
      <c r="F6740" t="n">
        <v>1244.92</v>
      </c>
      <c r="G6740" t="n">
        <v>0</v>
      </c>
    </row>
    <row r="6741">
      <c r="A6741" t="n">
        <v>201805</v>
      </c>
      <c r="B6741" t="n">
        <v>23</v>
      </c>
      <c r="C6741" t="inlineStr">
        <is>
          <t>POS</t>
        </is>
      </c>
      <c r="D6741" t="inlineStr">
        <is>
          <t>Đức</t>
        </is>
      </c>
      <c r="E6741" t="inlineStr">
        <is>
          <t>Điện thoại</t>
        </is>
      </c>
      <c r="F6741" t="n">
        <v>904.95</v>
      </c>
      <c r="G6741" t="n">
        <v>0</v>
      </c>
    </row>
    <row r="6742">
      <c r="A6742" t="n">
        <v>201805</v>
      </c>
      <c r="B6742" t="n">
        <v>23</v>
      </c>
      <c r="C6742" t="inlineStr">
        <is>
          <t>POS</t>
        </is>
      </c>
      <c r="D6742" t="inlineStr">
        <is>
          <t>Đức</t>
        </is>
      </c>
      <c r="E6742" t="inlineStr">
        <is>
          <t>Máy tính</t>
        </is>
      </c>
      <c r="F6742" t="n">
        <v>5619.65</v>
      </c>
      <c r="G6742" t="n">
        <v>0</v>
      </c>
    </row>
    <row r="6743">
      <c r="A6743" t="n">
        <v>201805</v>
      </c>
      <c r="B6743" t="n">
        <v>23</v>
      </c>
      <c r="C6743" t="inlineStr">
        <is>
          <t>POS</t>
        </is>
      </c>
      <c r="D6743" t="inlineStr">
        <is>
          <t>Đức</t>
        </is>
      </c>
      <c r="E6743" t="inlineStr">
        <is>
          <t>Game &amp; Đồ chơi</t>
        </is>
      </c>
      <c r="F6743" t="n">
        <v>340.31</v>
      </c>
      <c r="G6743" t="n">
        <v>0</v>
      </c>
    </row>
    <row r="6744">
      <c r="A6744" t="n">
        <v>201805</v>
      </c>
      <c r="B6744" t="n">
        <v>23</v>
      </c>
      <c r="C6744" t="inlineStr">
        <is>
          <t>POS</t>
        </is>
      </c>
      <c r="D6744" t="inlineStr">
        <is>
          <t>Đức</t>
        </is>
      </c>
      <c r="E6744" t="inlineStr">
        <is>
          <t>Gia dụng</t>
        </is>
      </c>
      <c r="F6744" t="n">
        <v>9793.389999999999</v>
      </c>
      <c r="G6744" t="n">
        <v>94.98999999999999</v>
      </c>
    </row>
    <row r="6745">
      <c r="A6745" t="n">
        <v>201805</v>
      </c>
      <c r="B6745" t="n">
        <v>23</v>
      </c>
      <c r="C6745" t="inlineStr">
        <is>
          <t>POS</t>
        </is>
      </c>
      <c r="D6745" t="inlineStr">
        <is>
          <t>Đức</t>
        </is>
      </c>
      <c r="E6745" t="inlineStr">
        <is>
          <t>Nhạc, phim, sách nói</t>
        </is>
      </c>
      <c r="F6745" t="n">
        <v>715.71</v>
      </c>
      <c r="G6745" t="n">
        <v>0</v>
      </c>
    </row>
    <row r="6746">
      <c r="A6746" t="n">
        <v>201805</v>
      </c>
      <c r="B6746" t="n">
        <v>23</v>
      </c>
      <c r="C6746" t="inlineStr">
        <is>
          <t>POS</t>
        </is>
      </c>
      <c r="D6746" t="inlineStr">
        <is>
          <t>Đức</t>
        </is>
      </c>
      <c r="E6746" t="inlineStr">
        <is>
          <t>TV &amp; Video</t>
        </is>
      </c>
      <c r="F6746" t="n">
        <v>1099.99</v>
      </c>
      <c r="G6746" t="n">
        <v>0</v>
      </c>
    </row>
    <row r="6747">
      <c r="A6747" t="n">
        <v>201805</v>
      </c>
      <c r="B6747" t="n">
        <v>24</v>
      </c>
      <c r="C6747" t="inlineStr">
        <is>
          <t>POS</t>
        </is>
      </c>
      <c r="D6747" t="inlineStr">
        <is>
          <t>Đức</t>
        </is>
      </c>
      <c r="E6747" t="inlineStr">
        <is>
          <t>Âm thanh</t>
        </is>
      </c>
      <c r="F6747" t="n">
        <v>359.94</v>
      </c>
      <c r="G6747" t="n">
        <v>0</v>
      </c>
    </row>
    <row r="6748">
      <c r="A6748" t="n">
        <v>201805</v>
      </c>
      <c r="B6748" t="n">
        <v>24</v>
      </c>
      <c r="C6748" t="inlineStr">
        <is>
          <t>POS</t>
        </is>
      </c>
      <c r="D6748" t="inlineStr">
        <is>
          <t>Đức</t>
        </is>
      </c>
      <c r="E6748" t="inlineStr">
        <is>
          <t>Điện thoại</t>
        </is>
      </c>
      <c r="F6748" t="n">
        <v>1367</v>
      </c>
      <c r="G6748" t="n">
        <v>0</v>
      </c>
    </row>
    <row r="6749">
      <c r="A6749" t="n">
        <v>201805</v>
      </c>
      <c r="B6749" t="n">
        <v>24</v>
      </c>
      <c r="C6749" t="inlineStr">
        <is>
          <t>POS</t>
        </is>
      </c>
      <c r="D6749" t="inlineStr">
        <is>
          <t>Đức</t>
        </is>
      </c>
      <c r="E6749" t="inlineStr">
        <is>
          <t>Máy tính</t>
        </is>
      </c>
      <c r="F6749" t="n">
        <v>599</v>
      </c>
      <c r="G6749" t="n">
        <v>0</v>
      </c>
    </row>
    <row r="6750">
      <c r="A6750" t="n">
        <v>201805</v>
      </c>
      <c r="B6750" t="n">
        <v>24</v>
      </c>
      <c r="C6750" t="inlineStr">
        <is>
          <t>POS</t>
        </is>
      </c>
      <c r="D6750" t="inlineStr">
        <is>
          <t>Đức</t>
        </is>
      </c>
      <c r="E6750" t="inlineStr">
        <is>
          <t>Game &amp; Đồ chơi</t>
        </is>
      </c>
      <c r="F6750" t="n">
        <v>45.92</v>
      </c>
      <c r="G6750" t="n">
        <v>0</v>
      </c>
    </row>
    <row r="6751">
      <c r="A6751" t="n">
        <v>201805</v>
      </c>
      <c r="B6751" t="n">
        <v>24</v>
      </c>
      <c r="C6751" t="inlineStr">
        <is>
          <t>POS</t>
        </is>
      </c>
      <c r="D6751" t="inlineStr">
        <is>
          <t>Đức</t>
        </is>
      </c>
      <c r="E6751" t="inlineStr">
        <is>
          <t>Gia dụng</t>
        </is>
      </c>
      <c r="F6751" t="n">
        <v>6033.41</v>
      </c>
      <c r="G6751" t="n">
        <v>0</v>
      </c>
    </row>
    <row r="6752">
      <c r="A6752" t="n">
        <v>201805</v>
      </c>
      <c r="B6752" t="n">
        <v>24</v>
      </c>
      <c r="C6752" t="inlineStr">
        <is>
          <t>POS</t>
        </is>
      </c>
      <c r="D6752" t="inlineStr">
        <is>
          <t>Đức</t>
        </is>
      </c>
      <c r="E6752" t="inlineStr">
        <is>
          <t>Nhạc, phim, sách nói</t>
        </is>
      </c>
      <c r="F6752" t="n">
        <v>909.9299999999999</v>
      </c>
      <c r="G6752" t="n">
        <v>0</v>
      </c>
    </row>
    <row r="6753">
      <c r="A6753" t="n">
        <v>201805</v>
      </c>
      <c r="B6753" t="n">
        <v>27</v>
      </c>
      <c r="C6753" t="inlineStr">
        <is>
          <t>POS</t>
        </is>
      </c>
      <c r="D6753" t="inlineStr">
        <is>
          <t>Đức</t>
        </is>
      </c>
      <c r="E6753" t="inlineStr">
        <is>
          <t>Âm thanh</t>
        </is>
      </c>
      <c r="F6753" t="n">
        <v>1499.9</v>
      </c>
      <c r="G6753" t="n">
        <v>0</v>
      </c>
    </row>
    <row r="6754">
      <c r="A6754" t="n">
        <v>201805</v>
      </c>
      <c r="B6754" t="n">
        <v>27</v>
      </c>
      <c r="C6754" t="inlineStr">
        <is>
          <t>POS</t>
        </is>
      </c>
      <c r="D6754" t="inlineStr">
        <is>
          <t>Đức</t>
        </is>
      </c>
      <c r="E6754" t="inlineStr">
        <is>
          <t>Máy ảnh</t>
        </is>
      </c>
      <c r="F6754" t="n">
        <v>4383.99</v>
      </c>
      <c r="G6754" t="n">
        <v>0</v>
      </c>
    </row>
    <row r="6755">
      <c r="A6755" t="n">
        <v>201805</v>
      </c>
      <c r="B6755" t="n">
        <v>27</v>
      </c>
      <c r="C6755" t="inlineStr">
        <is>
          <t>POS</t>
        </is>
      </c>
      <c r="D6755" t="inlineStr">
        <is>
          <t>Đức</t>
        </is>
      </c>
      <c r="E6755" t="inlineStr">
        <is>
          <t>Máy tính</t>
        </is>
      </c>
      <c r="F6755" t="n">
        <v>2679.5</v>
      </c>
      <c r="G6755" t="n">
        <v>0</v>
      </c>
    </row>
    <row r="6756">
      <c r="A6756" t="n">
        <v>201805</v>
      </c>
      <c r="B6756" t="n">
        <v>27</v>
      </c>
      <c r="C6756" t="inlineStr">
        <is>
          <t>POS</t>
        </is>
      </c>
      <c r="D6756" t="inlineStr">
        <is>
          <t>Đức</t>
        </is>
      </c>
      <c r="E6756" t="inlineStr">
        <is>
          <t>Game &amp; Đồ chơi</t>
        </is>
      </c>
      <c r="F6756" t="n">
        <v>245.28</v>
      </c>
      <c r="G6756" t="n">
        <v>0</v>
      </c>
    </row>
    <row r="6757">
      <c r="A6757" t="n">
        <v>201805</v>
      </c>
      <c r="B6757" t="n">
        <v>29</v>
      </c>
      <c r="C6757" t="inlineStr">
        <is>
          <t>POS</t>
        </is>
      </c>
      <c r="D6757" t="inlineStr">
        <is>
          <t>Ý</t>
        </is>
      </c>
      <c r="E6757" t="inlineStr">
        <is>
          <t>Âm thanh</t>
        </is>
      </c>
      <c r="F6757" t="n">
        <v>1824.45</v>
      </c>
      <c r="G6757" t="n">
        <v>0</v>
      </c>
    </row>
    <row r="6758">
      <c r="A6758" t="n">
        <v>201805</v>
      </c>
      <c r="B6758" t="n">
        <v>29</v>
      </c>
      <c r="C6758" t="inlineStr">
        <is>
          <t>POS</t>
        </is>
      </c>
      <c r="D6758" t="inlineStr">
        <is>
          <t>Ý</t>
        </is>
      </c>
      <c r="E6758" t="inlineStr">
        <is>
          <t>Máy ảnh</t>
        </is>
      </c>
      <c r="F6758" t="n">
        <v>74.95</v>
      </c>
      <c r="G6758" t="n">
        <v>0</v>
      </c>
    </row>
    <row r="6759">
      <c r="A6759" t="n">
        <v>201805</v>
      </c>
      <c r="B6759" t="n">
        <v>29</v>
      </c>
      <c r="C6759" t="inlineStr">
        <is>
          <t>POS</t>
        </is>
      </c>
      <c r="D6759" t="inlineStr">
        <is>
          <t>Ý</t>
        </is>
      </c>
      <c r="E6759" t="inlineStr">
        <is>
          <t>Điện thoại</t>
        </is>
      </c>
      <c r="F6759" t="n">
        <v>4120.48</v>
      </c>
      <c r="G6759" t="n">
        <v>0</v>
      </c>
    </row>
    <row r="6760">
      <c r="A6760" t="n">
        <v>201805</v>
      </c>
      <c r="B6760" t="n">
        <v>29</v>
      </c>
      <c r="C6760" t="inlineStr">
        <is>
          <t>POS</t>
        </is>
      </c>
      <c r="D6760" t="inlineStr">
        <is>
          <t>Ý</t>
        </is>
      </c>
      <c r="E6760" t="inlineStr">
        <is>
          <t>Máy tính</t>
        </is>
      </c>
      <c r="F6760" t="n">
        <v>1921</v>
      </c>
      <c r="G6760" t="n">
        <v>163</v>
      </c>
    </row>
    <row r="6761">
      <c r="A6761" t="n">
        <v>201805</v>
      </c>
      <c r="B6761" t="n">
        <v>29</v>
      </c>
      <c r="C6761" t="inlineStr">
        <is>
          <t>POS</t>
        </is>
      </c>
      <c r="D6761" t="inlineStr">
        <is>
          <t>Ý</t>
        </is>
      </c>
      <c r="E6761" t="inlineStr">
        <is>
          <t>Game &amp; Đồ chơi</t>
        </is>
      </c>
      <c r="F6761" t="n">
        <v>362.88</v>
      </c>
      <c r="G6761" t="n">
        <v>0</v>
      </c>
    </row>
    <row r="6762">
      <c r="A6762" t="n">
        <v>201805</v>
      </c>
      <c r="B6762" t="n">
        <v>29</v>
      </c>
      <c r="C6762" t="inlineStr">
        <is>
          <t>POS</t>
        </is>
      </c>
      <c r="D6762" t="inlineStr">
        <is>
          <t>Ý</t>
        </is>
      </c>
      <c r="E6762" t="inlineStr">
        <is>
          <t>Gia dụng</t>
        </is>
      </c>
      <c r="F6762" t="n">
        <v>5816.98</v>
      </c>
      <c r="G6762" t="n">
        <v>0</v>
      </c>
    </row>
    <row r="6763">
      <c r="A6763" t="n">
        <v>201805</v>
      </c>
      <c r="B6763" t="n">
        <v>29</v>
      </c>
      <c r="C6763" t="inlineStr">
        <is>
          <t>POS</t>
        </is>
      </c>
      <c r="D6763" t="inlineStr">
        <is>
          <t>Ý</t>
        </is>
      </c>
      <c r="E6763" t="inlineStr">
        <is>
          <t>Nhạc, phim, sách nói</t>
        </is>
      </c>
      <c r="F6763" t="n">
        <v>883.73</v>
      </c>
      <c r="G6763" t="n">
        <v>438</v>
      </c>
    </row>
    <row r="6764">
      <c r="A6764" t="n">
        <v>201805</v>
      </c>
      <c r="B6764" t="n">
        <v>29</v>
      </c>
      <c r="C6764" t="inlineStr">
        <is>
          <t>POS</t>
        </is>
      </c>
      <c r="D6764" t="inlineStr">
        <is>
          <t>Ý</t>
        </is>
      </c>
      <c r="E6764" t="inlineStr">
        <is>
          <t>TV &amp; Video</t>
        </is>
      </c>
      <c r="F6764" t="n">
        <v>2194</v>
      </c>
      <c r="G6764" t="n">
        <v>0</v>
      </c>
    </row>
    <row r="6765">
      <c r="A6765" t="n">
        <v>201805</v>
      </c>
      <c r="B6765" t="n">
        <v>30</v>
      </c>
      <c r="C6765" t="inlineStr">
        <is>
          <t>POS</t>
        </is>
      </c>
      <c r="D6765" t="inlineStr">
        <is>
          <t>Ý</t>
        </is>
      </c>
      <c r="E6765" t="inlineStr">
        <is>
          <t>Âm thanh</t>
        </is>
      </c>
      <c r="F6765" t="n">
        <v>544.95</v>
      </c>
      <c r="G6765" t="n">
        <v>0</v>
      </c>
    </row>
    <row r="6766">
      <c r="A6766" t="n">
        <v>201805</v>
      </c>
      <c r="B6766" t="n">
        <v>30</v>
      </c>
      <c r="C6766" t="inlineStr">
        <is>
          <t>POS</t>
        </is>
      </c>
      <c r="D6766" t="inlineStr">
        <is>
          <t>Ý</t>
        </is>
      </c>
      <c r="E6766" t="inlineStr">
        <is>
          <t>Máy ảnh</t>
        </is>
      </c>
      <c r="F6766" t="n">
        <v>5617.6</v>
      </c>
      <c r="G6766" t="n">
        <v>0</v>
      </c>
    </row>
    <row r="6767">
      <c r="A6767" t="n">
        <v>201805</v>
      </c>
      <c r="B6767" t="n">
        <v>30</v>
      </c>
      <c r="C6767" t="inlineStr">
        <is>
          <t>POS</t>
        </is>
      </c>
      <c r="D6767" t="inlineStr">
        <is>
          <t>Ý</t>
        </is>
      </c>
      <c r="E6767" t="inlineStr">
        <is>
          <t>Điện thoại</t>
        </is>
      </c>
      <c r="F6767" t="n">
        <v>2497.92</v>
      </c>
      <c r="G6767" t="n">
        <v>0</v>
      </c>
    </row>
    <row r="6768">
      <c r="A6768" t="n">
        <v>201805</v>
      </c>
      <c r="B6768" t="n">
        <v>30</v>
      </c>
      <c r="C6768" t="inlineStr">
        <is>
          <t>POS</t>
        </is>
      </c>
      <c r="D6768" t="inlineStr">
        <is>
          <t>Ý</t>
        </is>
      </c>
      <c r="E6768" t="inlineStr">
        <is>
          <t>Máy tính</t>
        </is>
      </c>
      <c r="F6768" t="n">
        <v>7957.55</v>
      </c>
      <c r="G6768" t="n">
        <v>0</v>
      </c>
    </row>
    <row r="6769">
      <c r="A6769" t="n">
        <v>201805</v>
      </c>
      <c r="B6769" t="n">
        <v>30</v>
      </c>
      <c r="C6769" t="inlineStr">
        <is>
          <t>POS</t>
        </is>
      </c>
      <c r="D6769" t="inlineStr">
        <is>
          <t>Ý</t>
        </is>
      </c>
      <c r="E6769" t="inlineStr">
        <is>
          <t>Game &amp; Đồ chơi</t>
        </is>
      </c>
      <c r="F6769" t="n">
        <v>71.04000000000001</v>
      </c>
      <c r="G6769" t="n">
        <v>0</v>
      </c>
    </row>
    <row r="6770">
      <c r="A6770" t="n">
        <v>201805</v>
      </c>
      <c r="B6770" t="n">
        <v>30</v>
      </c>
      <c r="C6770" t="inlineStr">
        <is>
          <t>POS</t>
        </is>
      </c>
      <c r="D6770" t="inlineStr">
        <is>
          <t>Ý</t>
        </is>
      </c>
      <c r="E6770" t="inlineStr">
        <is>
          <t>Gia dụng</t>
        </is>
      </c>
      <c r="F6770" t="n">
        <v>399.98</v>
      </c>
      <c r="G6770" t="n">
        <v>0</v>
      </c>
    </row>
    <row r="6771">
      <c r="A6771" t="n">
        <v>201805</v>
      </c>
      <c r="B6771" t="n">
        <v>30</v>
      </c>
      <c r="C6771" t="inlineStr">
        <is>
          <t>POS</t>
        </is>
      </c>
      <c r="D6771" t="inlineStr">
        <is>
          <t>Ý</t>
        </is>
      </c>
      <c r="E6771" t="inlineStr">
        <is>
          <t>Nhạc, phim, sách nói</t>
        </is>
      </c>
      <c r="F6771" t="n">
        <v>734.15</v>
      </c>
      <c r="G6771" t="n">
        <v>0</v>
      </c>
    </row>
    <row r="6772">
      <c r="A6772" t="n">
        <v>201805</v>
      </c>
      <c r="B6772" t="n">
        <v>32</v>
      </c>
      <c r="C6772" t="inlineStr">
        <is>
          <t>POS</t>
        </is>
      </c>
      <c r="D6772" t="inlineStr">
        <is>
          <t>Hà Lan</t>
        </is>
      </c>
      <c r="E6772" t="inlineStr">
        <is>
          <t>Âm thanh</t>
        </is>
      </c>
      <c r="F6772" t="n">
        <v>299.98</v>
      </c>
      <c r="G6772" t="n">
        <v>0</v>
      </c>
    </row>
    <row r="6773">
      <c r="A6773" t="n">
        <v>201805</v>
      </c>
      <c r="B6773" t="n">
        <v>32</v>
      </c>
      <c r="C6773" t="inlineStr">
        <is>
          <t>POS</t>
        </is>
      </c>
      <c r="D6773" t="inlineStr">
        <is>
          <t>Hà Lan</t>
        </is>
      </c>
      <c r="E6773" t="inlineStr">
        <is>
          <t>Máy ảnh</t>
        </is>
      </c>
      <c r="F6773" t="n">
        <v>594</v>
      </c>
      <c r="G6773" t="n">
        <v>0</v>
      </c>
    </row>
    <row r="6774">
      <c r="A6774" t="n">
        <v>201805</v>
      </c>
      <c r="B6774" t="n">
        <v>32</v>
      </c>
      <c r="C6774" t="inlineStr">
        <is>
          <t>POS</t>
        </is>
      </c>
      <c r="D6774" t="inlineStr">
        <is>
          <t>Hà Lan</t>
        </is>
      </c>
      <c r="E6774" t="inlineStr">
        <is>
          <t>Điện thoại</t>
        </is>
      </c>
      <c r="F6774" t="n">
        <v>37.92</v>
      </c>
      <c r="G6774" t="n">
        <v>0</v>
      </c>
    </row>
    <row r="6775">
      <c r="A6775" t="n">
        <v>201805</v>
      </c>
      <c r="B6775" t="n">
        <v>32</v>
      </c>
      <c r="C6775" t="inlineStr">
        <is>
          <t>POS</t>
        </is>
      </c>
      <c r="D6775" t="inlineStr">
        <is>
          <t>Hà Lan</t>
        </is>
      </c>
      <c r="E6775" t="inlineStr">
        <is>
          <t>Máy tính</t>
        </is>
      </c>
      <c r="F6775" t="n">
        <v>7502.88</v>
      </c>
      <c r="G6775" t="n">
        <v>0</v>
      </c>
    </row>
    <row r="6776">
      <c r="A6776" t="n">
        <v>201805</v>
      </c>
      <c r="B6776" t="n">
        <v>32</v>
      </c>
      <c r="C6776" t="inlineStr">
        <is>
          <t>POS</t>
        </is>
      </c>
      <c r="D6776" t="inlineStr">
        <is>
          <t>Hà Lan</t>
        </is>
      </c>
      <c r="E6776" t="inlineStr">
        <is>
          <t>Nhạc, phim, sách nói</t>
        </is>
      </c>
      <c r="F6776" t="n">
        <v>1797.23</v>
      </c>
      <c r="G6776" t="n">
        <v>0</v>
      </c>
    </row>
    <row r="6777">
      <c r="A6777" t="n">
        <v>201805</v>
      </c>
      <c r="B6777" t="n">
        <v>32</v>
      </c>
      <c r="C6777" t="inlineStr">
        <is>
          <t>POS</t>
        </is>
      </c>
      <c r="D6777" t="inlineStr">
        <is>
          <t>Hà Lan</t>
        </is>
      </c>
      <c r="E6777" t="inlineStr">
        <is>
          <t>TV &amp; Video</t>
        </is>
      </c>
      <c r="F6777" t="n">
        <v>807</v>
      </c>
      <c r="G6777" t="n">
        <v>0</v>
      </c>
    </row>
    <row r="6778">
      <c r="A6778" t="n">
        <v>201805</v>
      </c>
      <c r="B6778" t="n">
        <v>33</v>
      </c>
      <c r="C6778" t="inlineStr">
        <is>
          <t>POS</t>
        </is>
      </c>
      <c r="D6778" t="inlineStr">
        <is>
          <t>Hà Lan</t>
        </is>
      </c>
      <c r="E6778" t="inlineStr">
        <is>
          <t>Điện thoại</t>
        </is>
      </c>
      <c r="F6778" t="n">
        <v>586</v>
      </c>
      <c r="G6778" t="n">
        <v>0</v>
      </c>
    </row>
    <row r="6779">
      <c r="A6779" t="n">
        <v>201805</v>
      </c>
      <c r="B6779" t="n">
        <v>33</v>
      </c>
      <c r="C6779" t="inlineStr">
        <is>
          <t>POS</t>
        </is>
      </c>
      <c r="D6779" t="inlineStr">
        <is>
          <t>Hà Lan</t>
        </is>
      </c>
      <c r="E6779" t="inlineStr">
        <is>
          <t>Game &amp; Đồ chơi</t>
        </is>
      </c>
      <c r="F6779" t="n">
        <v>129</v>
      </c>
      <c r="G6779" t="n">
        <v>0</v>
      </c>
    </row>
    <row r="6780">
      <c r="A6780" t="n">
        <v>201805</v>
      </c>
      <c r="B6780" t="n">
        <v>33</v>
      </c>
      <c r="C6780" t="inlineStr">
        <is>
          <t>POS</t>
        </is>
      </c>
      <c r="D6780" t="inlineStr">
        <is>
          <t>Hà Lan</t>
        </is>
      </c>
      <c r="E6780" t="inlineStr">
        <is>
          <t>Gia dụng</t>
        </is>
      </c>
      <c r="F6780" t="n">
        <v>94.98999999999999</v>
      </c>
      <c r="G6780" t="n">
        <v>0</v>
      </c>
    </row>
    <row r="6781">
      <c r="A6781" t="n">
        <v>201805</v>
      </c>
      <c r="B6781" t="n">
        <v>34</v>
      </c>
      <c r="C6781" t="inlineStr">
        <is>
          <t>POS</t>
        </is>
      </c>
      <c r="D6781" t="inlineStr">
        <is>
          <t>Hà Lan</t>
        </is>
      </c>
      <c r="E6781" t="inlineStr">
        <is>
          <t>Âm thanh</t>
        </is>
      </c>
      <c r="F6781" t="n">
        <v>888</v>
      </c>
      <c r="G6781" t="n">
        <v>0</v>
      </c>
    </row>
    <row r="6782">
      <c r="A6782" t="n">
        <v>201805</v>
      </c>
      <c r="B6782" t="n">
        <v>34</v>
      </c>
      <c r="C6782" t="inlineStr">
        <is>
          <t>POS</t>
        </is>
      </c>
      <c r="D6782" t="inlineStr">
        <is>
          <t>Hà Lan</t>
        </is>
      </c>
      <c r="E6782" t="inlineStr">
        <is>
          <t>Điện thoại</t>
        </is>
      </c>
      <c r="F6782" t="n">
        <v>498</v>
      </c>
      <c r="G6782" t="n">
        <v>0</v>
      </c>
    </row>
    <row r="6783">
      <c r="A6783" t="n">
        <v>201805</v>
      </c>
      <c r="B6783" t="n">
        <v>34</v>
      </c>
      <c r="C6783" t="inlineStr">
        <is>
          <t>POS</t>
        </is>
      </c>
      <c r="D6783" t="inlineStr">
        <is>
          <t>Hà Lan</t>
        </is>
      </c>
      <c r="E6783" t="inlineStr">
        <is>
          <t>Máy tính</t>
        </is>
      </c>
      <c r="F6783" t="n">
        <v>916</v>
      </c>
      <c r="G6783" t="n">
        <v>0</v>
      </c>
    </row>
    <row r="6784">
      <c r="A6784" t="n">
        <v>201805</v>
      </c>
      <c r="B6784" t="n">
        <v>34</v>
      </c>
      <c r="C6784" t="inlineStr">
        <is>
          <t>POS</t>
        </is>
      </c>
      <c r="D6784" t="inlineStr">
        <is>
          <t>Hà Lan</t>
        </is>
      </c>
      <c r="E6784" t="inlineStr">
        <is>
          <t>Nhạc, phim, sách nói</t>
        </is>
      </c>
      <c r="F6784" t="n">
        <v>287.62</v>
      </c>
      <c r="G6784" t="n">
        <v>57.88</v>
      </c>
    </row>
    <row r="6785">
      <c r="A6785" t="n">
        <v>201805</v>
      </c>
      <c r="B6785" t="n">
        <v>34</v>
      </c>
      <c r="C6785" t="inlineStr">
        <is>
          <t>POS</t>
        </is>
      </c>
      <c r="D6785" t="inlineStr">
        <is>
          <t>Hà Lan</t>
        </is>
      </c>
      <c r="E6785" t="inlineStr">
        <is>
          <t>TV &amp; Video</t>
        </is>
      </c>
      <c r="F6785" t="n">
        <v>1592.2</v>
      </c>
      <c r="G6785" t="n">
        <v>0</v>
      </c>
    </row>
    <row r="6786">
      <c r="A6786" t="n">
        <v>201805</v>
      </c>
      <c r="B6786" t="n">
        <v>36</v>
      </c>
      <c r="C6786" t="inlineStr">
        <is>
          <t>POS</t>
        </is>
      </c>
      <c r="D6786" t="inlineStr">
        <is>
          <t>Anh</t>
        </is>
      </c>
      <c r="E6786" t="inlineStr">
        <is>
          <t>Âm thanh</t>
        </is>
      </c>
      <c r="F6786" t="n">
        <v>599.85</v>
      </c>
      <c r="G6786" t="n">
        <v>0</v>
      </c>
    </row>
    <row r="6787">
      <c r="A6787" t="n">
        <v>201805</v>
      </c>
      <c r="B6787" t="n">
        <v>36</v>
      </c>
      <c r="C6787" t="inlineStr">
        <is>
          <t>POS</t>
        </is>
      </c>
      <c r="D6787" t="inlineStr">
        <is>
          <t>Anh</t>
        </is>
      </c>
      <c r="E6787" t="inlineStr">
        <is>
          <t>Máy ảnh</t>
        </is>
      </c>
      <c r="F6787" t="n">
        <v>10833.18</v>
      </c>
      <c r="G6787" t="n">
        <v>0</v>
      </c>
    </row>
    <row r="6788">
      <c r="A6788" t="n">
        <v>201805</v>
      </c>
      <c r="B6788" t="n">
        <v>36</v>
      </c>
      <c r="C6788" t="inlineStr">
        <is>
          <t>POS</t>
        </is>
      </c>
      <c r="D6788" t="inlineStr">
        <is>
          <t>Anh</t>
        </is>
      </c>
      <c r="E6788" t="inlineStr">
        <is>
          <t>Máy tính</t>
        </is>
      </c>
      <c r="F6788" t="n">
        <v>5946.4</v>
      </c>
      <c r="G6788" t="n">
        <v>0</v>
      </c>
    </row>
    <row r="6789">
      <c r="A6789" t="n">
        <v>201805</v>
      </c>
      <c r="B6789" t="n">
        <v>36</v>
      </c>
      <c r="C6789" t="inlineStr">
        <is>
          <t>POS</t>
        </is>
      </c>
      <c r="D6789" t="inlineStr">
        <is>
          <t>Anh</t>
        </is>
      </c>
      <c r="E6789" t="inlineStr">
        <is>
          <t>Game &amp; Đồ chơi</t>
        </is>
      </c>
      <c r="F6789" t="n">
        <v>13.76</v>
      </c>
      <c r="G6789" t="n">
        <v>0</v>
      </c>
    </row>
    <row r="6790">
      <c r="A6790" t="n">
        <v>201805</v>
      </c>
      <c r="B6790" t="n">
        <v>36</v>
      </c>
      <c r="C6790" t="inlineStr">
        <is>
          <t>POS</t>
        </is>
      </c>
      <c r="D6790" t="inlineStr">
        <is>
          <t>Anh</t>
        </is>
      </c>
      <c r="E6790" t="inlineStr">
        <is>
          <t>Gia dụng</t>
        </is>
      </c>
      <c r="F6790" t="n">
        <v>3655.99</v>
      </c>
      <c r="G6790" t="n">
        <v>0</v>
      </c>
    </row>
    <row r="6791">
      <c r="A6791" t="n">
        <v>201805</v>
      </c>
      <c r="B6791" t="n">
        <v>36</v>
      </c>
      <c r="C6791" t="inlineStr">
        <is>
          <t>POS</t>
        </is>
      </c>
      <c r="D6791" t="inlineStr">
        <is>
          <t>Anh</t>
        </is>
      </c>
      <c r="E6791" t="inlineStr">
        <is>
          <t>Nhạc, phim, sách nói</t>
        </is>
      </c>
      <c r="F6791" t="n">
        <v>240.9</v>
      </c>
      <c r="G6791" t="n">
        <v>0</v>
      </c>
    </row>
    <row r="6792">
      <c r="A6792" t="n">
        <v>201805</v>
      </c>
      <c r="B6792" t="n">
        <v>37</v>
      </c>
      <c r="C6792" t="inlineStr">
        <is>
          <t>POS</t>
        </is>
      </c>
      <c r="D6792" t="inlineStr">
        <is>
          <t>Anh</t>
        </is>
      </c>
      <c r="E6792" t="inlineStr">
        <is>
          <t>Điện thoại</t>
        </is>
      </c>
      <c r="F6792" t="n">
        <v>1134</v>
      </c>
      <c r="G6792" t="n">
        <v>0</v>
      </c>
    </row>
    <row r="6793">
      <c r="A6793" t="n">
        <v>201805</v>
      </c>
      <c r="B6793" t="n">
        <v>37</v>
      </c>
      <c r="C6793" t="inlineStr">
        <is>
          <t>POS</t>
        </is>
      </c>
      <c r="D6793" t="inlineStr">
        <is>
          <t>Anh</t>
        </is>
      </c>
      <c r="E6793" t="inlineStr">
        <is>
          <t>Máy tính</t>
        </is>
      </c>
      <c r="F6793" t="n">
        <v>1356.9</v>
      </c>
      <c r="G6793" t="n">
        <v>0</v>
      </c>
    </row>
    <row r="6794">
      <c r="A6794" t="n">
        <v>201805</v>
      </c>
      <c r="B6794" t="n">
        <v>37</v>
      </c>
      <c r="C6794" t="inlineStr">
        <is>
          <t>POS</t>
        </is>
      </c>
      <c r="D6794" t="inlineStr">
        <is>
          <t>Anh</t>
        </is>
      </c>
      <c r="E6794" t="inlineStr">
        <is>
          <t>Game &amp; Đồ chơi</t>
        </is>
      </c>
      <c r="F6794" t="n">
        <v>152.01</v>
      </c>
      <c r="G6794" t="n">
        <v>0</v>
      </c>
    </row>
    <row r="6795">
      <c r="A6795" t="n">
        <v>201805</v>
      </c>
      <c r="B6795" t="n">
        <v>37</v>
      </c>
      <c r="C6795" t="inlineStr">
        <is>
          <t>POS</t>
        </is>
      </c>
      <c r="D6795" t="inlineStr">
        <is>
          <t>Anh</t>
        </is>
      </c>
      <c r="E6795" t="inlineStr">
        <is>
          <t>Nhạc, phim, sách nói</t>
        </is>
      </c>
      <c r="F6795" t="n">
        <v>81.76000000000001</v>
      </c>
      <c r="G6795" t="n">
        <v>0</v>
      </c>
    </row>
    <row r="6796">
      <c r="A6796" t="n">
        <v>201805</v>
      </c>
      <c r="B6796" t="n">
        <v>38</v>
      </c>
      <c r="C6796" t="inlineStr">
        <is>
          <t>POS</t>
        </is>
      </c>
      <c r="D6796" t="inlineStr">
        <is>
          <t>Anh</t>
        </is>
      </c>
      <c r="E6796" t="inlineStr">
        <is>
          <t>Âm thanh</t>
        </is>
      </c>
      <c r="F6796" t="n">
        <v>1242.57</v>
      </c>
      <c r="G6796" t="n">
        <v>0</v>
      </c>
    </row>
    <row r="6797">
      <c r="A6797" t="n">
        <v>201805</v>
      </c>
      <c r="B6797" t="n">
        <v>38</v>
      </c>
      <c r="C6797" t="inlineStr">
        <is>
          <t>POS</t>
        </is>
      </c>
      <c r="D6797" t="inlineStr">
        <is>
          <t>Anh</t>
        </is>
      </c>
      <c r="E6797" t="inlineStr">
        <is>
          <t>Máy ảnh</t>
        </is>
      </c>
      <c r="F6797" t="n">
        <v>231</v>
      </c>
      <c r="G6797" t="n">
        <v>0</v>
      </c>
    </row>
    <row r="6798">
      <c r="A6798" t="n">
        <v>201805</v>
      </c>
      <c r="B6798" t="n">
        <v>38</v>
      </c>
      <c r="C6798" t="inlineStr">
        <is>
          <t>POS</t>
        </is>
      </c>
      <c r="D6798" t="inlineStr">
        <is>
          <t>Anh</t>
        </is>
      </c>
      <c r="E6798" t="inlineStr">
        <is>
          <t>Điện thoại</t>
        </is>
      </c>
      <c r="F6798" t="n">
        <v>258</v>
      </c>
      <c r="G6798" t="n">
        <v>0</v>
      </c>
    </row>
    <row r="6799">
      <c r="A6799" t="n">
        <v>201805</v>
      </c>
      <c r="B6799" t="n">
        <v>38</v>
      </c>
      <c r="C6799" t="inlineStr">
        <is>
          <t>POS</t>
        </is>
      </c>
      <c r="D6799" t="inlineStr">
        <is>
          <t>Anh</t>
        </is>
      </c>
      <c r="E6799" t="inlineStr">
        <is>
          <t>Máy tính</t>
        </is>
      </c>
      <c r="F6799" t="n">
        <v>476</v>
      </c>
      <c r="G6799" t="n">
        <v>0</v>
      </c>
    </row>
    <row r="6800">
      <c r="A6800" t="n">
        <v>201805</v>
      </c>
      <c r="B6800" t="n">
        <v>38</v>
      </c>
      <c r="C6800" t="inlineStr">
        <is>
          <t>POS</t>
        </is>
      </c>
      <c r="D6800" t="inlineStr">
        <is>
          <t>Anh</t>
        </is>
      </c>
      <c r="E6800" t="inlineStr">
        <is>
          <t>Game &amp; Đồ chơi</t>
        </is>
      </c>
      <c r="F6800" t="n">
        <v>56.16</v>
      </c>
      <c r="G6800" t="n">
        <v>0</v>
      </c>
    </row>
    <row r="6801">
      <c r="A6801" t="n">
        <v>201805</v>
      </c>
      <c r="B6801" t="n">
        <v>38</v>
      </c>
      <c r="C6801" t="inlineStr">
        <is>
          <t>POS</t>
        </is>
      </c>
      <c r="D6801" t="inlineStr">
        <is>
          <t>Anh</t>
        </is>
      </c>
      <c r="E6801" t="inlineStr">
        <is>
          <t>Gia dụng</t>
        </is>
      </c>
      <c r="F6801" t="n">
        <v>8556.66</v>
      </c>
      <c r="G6801" t="n">
        <v>2632.5</v>
      </c>
    </row>
    <row r="6802">
      <c r="A6802" t="n">
        <v>201805</v>
      </c>
      <c r="B6802" t="n">
        <v>38</v>
      </c>
      <c r="C6802" t="inlineStr">
        <is>
          <t>POS</t>
        </is>
      </c>
      <c r="D6802" t="inlineStr">
        <is>
          <t>Anh</t>
        </is>
      </c>
      <c r="E6802" t="inlineStr">
        <is>
          <t>Nhạc, phim, sách nói</t>
        </is>
      </c>
      <c r="F6802" t="n">
        <v>576.27</v>
      </c>
      <c r="G6802" t="n">
        <v>0</v>
      </c>
    </row>
    <row r="6803">
      <c r="A6803" t="n">
        <v>201805</v>
      </c>
      <c r="B6803" t="n">
        <v>38</v>
      </c>
      <c r="C6803" t="inlineStr">
        <is>
          <t>POS</t>
        </is>
      </c>
      <c r="D6803" t="inlineStr">
        <is>
          <t>Anh</t>
        </is>
      </c>
      <c r="E6803" t="inlineStr">
        <is>
          <t>TV &amp; Video</t>
        </is>
      </c>
      <c r="F6803" t="n">
        <v>1858</v>
      </c>
      <c r="G6803" t="n">
        <v>0</v>
      </c>
    </row>
    <row r="6804">
      <c r="A6804" t="n">
        <v>201805</v>
      </c>
      <c r="B6804" t="n">
        <v>39</v>
      </c>
      <c r="C6804" t="inlineStr">
        <is>
          <t>POS</t>
        </is>
      </c>
      <c r="D6804" t="inlineStr">
        <is>
          <t>Anh</t>
        </is>
      </c>
      <c r="E6804" t="inlineStr">
        <is>
          <t>Âm thanh</t>
        </is>
      </c>
      <c r="F6804" t="n">
        <v>1809.94</v>
      </c>
      <c r="G6804" t="n">
        <v>0</v>
      </c>
    </row>
    <row r="6805">
      <c r="A6805" t="n">
        <v>201805</v>
      </c>
      <c r="B6805" t="n">
        <v>39</v>
      </c>
      <c r="C6805" t="inlineStr">
        <is>
          <t>POS</t>
        </is>
      </c>
      <c r="D6805" t="inlineStr">
        <is>
          <t>Anh</t>
        </is>
      </c>
      <c r="E6805" t="inlineStr">
        <is>
          <t>Máy ảnh</t>
        </is>
      </c>
      <c r="F6805" t="n">
        <v>312</v>
      </c>
      <c r="G6805" t="n">
        <v>0</v>
      </c>
    </row>
    <row r="6806">
      <c r="A6806" t="n">
        <v>201805</v>
      </c>
      <c r="B6806" t="n">
        <v>39</v>
      </c>
      <c r="C6806" t="inlineStr">
        <is>
          <t>POS</t>
        </is>
      </c>
      <c r="D6806" t="inlineStr">
        <is>
          <t>Anh</t>
        </is>
      </c>
      <c r="E6806" t="inlineStr">
        <is>
          <t>Điện thoại</t>
        </is>
      </c>
      <c r="F6806" t="n">
        <v>2016</v>
      </c>
      <c r="G6806" t="n">
        <v>398</v>
      </c>
    </row>
    <row r="6807">
      <c r="A6807" t="n">
        <v>201805</v>
      </c>
      <c r="B6807" t="n">
        <v>39</v>
      </c>
      <c r="C6807" t="inlineStr">
        <is>
          <t>POS</t>
        </is>
      </c>
      <c r="D6807" t="inlineStr">
        <is>
          <t>Anh</t>
        </is>
      </c>
      <c r="E6807" t="inlineStr">
        <is>
          <t>Máy tính</t>
        </is>
      </c>
      <c r="F6807" t="n">
        <v>5650.3</v>
      </c>
      <c r="G6807" t="n">
        <v>1999.6</v>
      </c>
    </row>
    <row r="6808">
      <c r="A6808" t="n">
        <v>201805</v>
      </c>
      <c r="B6808" t="n">
        <v>39</v>
      </c>
      <c r="C6808" t="inlineStr">
        <is>
          <t>POS</t>
        </is>
      </c>
      <c r="D6808" t="inlineStr">
        <is>
          <t>Anh</t>
        </is>
      </c>
      <c r="E6808" t="inlineStr">
        <is>
          <t>Game &amp; Đồ chơi</t>
        </is>
      </c>
      <c r="F6808" t="n">
        <v>77.61</v>
      </c>
      <c r="G6808" t="n">
        <v>0</v>
      </c>
    </row>
    <row r="6809">
      <c r="A6809" t="n">
        <v>201805</v>
      </c>
      <c r="B6809" t="n">
        <v>39</v>
      </c>
      <c r="C6809" t="inlineStr">
        <is>
          <t>POS</t>
        </is>
      </c>
      <c r="D6809" t="inlineStr">
        <is>
          <t>Anh</t>
        </is>
      </c>
      <c r="E6809" t="inlineStr">
        <is>
          <t>Gia dụng</t>
        </is>
      </c>
      <c r="F6809" t="n">
        <v>1606.93</v>
      </c>
      <c r="G6809" t="n">
        <v>0</v>
      </c>
    </row>
    <row r="6810">
      <c r="A6810" t="n">
        <v>201805</v>
      </c>
      <c r="B6810" t="n">
        <v>39</v>
      </c>
      <c r="C6810" t="inlineStr">
        <is>
          <t>POS</t>
        </is>
      </c>
      <c r="D6810" t="inlineStr">
        <is>
          <t>Anh</t>
        </is>
      </c>
      <c r="E6810" t="inlineStr">
        <is>
          <t>Nhạc, phim, sách nói</t>
        </is>
      </c>
      <c r="F6810" t="n">
        <v>189.7</v>
      </c>
      <c r="G6810" t="n">
        <v>0</v>
      </c>
    </row>
    <row r="6811">
      <c r="A6811" t="n">
        <v>201805</v>
      </c>
      <c r="B6811" t="n">
        <v>40</v>
      </c>
      <c r="C6811" t="inlineStr">
        <is>
          <t>POS</t>
        </is>
      </c>
      <c r="D6811" t="inlineStr">
        <is>
          <t>Anh</t>
        </is>
      </c>
      <c r="E6811" t="inlineStr">
        <is>
          <t>Âm thanh</t>
        </is>
      </c>
      <c r="F6811" t="n">
        <v>5476.12</v>
      </c>
      <c r="G6811" t="n">
        <v>0</v>
      </c>
    </row>
    <row r="6812">
      <c r="A6812" t="n">
        <v>201805</v>
      </c>
      <c r="B6812" t="n">
        <v>40</v>
      </c>
      <c r="C6812" t="inlineStr">
        <is>
          <t>POS</t>
        </is>
      </c>
      <c r="D6812" t="inlineStr">
        <is>
          <t>Anh</t>
        </is>
      </c>
      <c r="E6812" t="inlineStr">
        <is>
          <t>Máy ảnh</t>
        </is>
      </c>
      <c r="F6812" t="n">
        <v>2027.89</v>
      </c>
      <c r="G6812" t="n">
        <v>69.98999999999999</v>
      </c>
    </row>
    <row r="6813">
      <c r="A6813" t="n">
        <v>201805</v>
      </c>
      <c r="B6813" t="n">
        <v>40</v>
      </c>
      <c r="C6813" t="inlineStr">
        <is>
          <t>POS</t>
        </is>
      </c>
      <c r="D6813" t="inlineStr">
        <is>
          <t>Anh</t>
        </is>
      </c>
      <c r="E6813" t="inlineStr">
        <is>
          <t>Điện thoại</t>
        </is>
      </c>
      <c r="F6813" t="n">
        <v>1179.43</v>
      </c>
      <c r="G6813" t="n">
        <v>0</v>
      </c>
    </row>
    <row r="6814">
      <c r="A6814" t="n">
        <v>201805</v>
      </c>
      <c r="B6814" t="n">
        <v>40</v>
      </c>
      <c r="C6814" t="inlineStr">
        <is>
          <t>POS</t>
        </is>
      </c>
      <c r="D6814" t="inlineStr">
        <is>
          <t>Anh</t>
        </is>
      </c>
      <c r="E6814" t="inlineStr">
        <is>
          <t>Máy tính</t>
        </is>
      </c>
      <c r="F6814" t="n">
        <v>4459.4</v>
      </c>
      <c r="G6814" t="n">
        <v>0</v>
      </c>
    </row>
    <row r="6815">
      <c r="A6815" t="n">
        <v>201805</v>
      </c>
      <c r="B6815" t="n">
        <v>40</v>
      </c>
      <c r="C6815" t="inlineStr">
        <is>
          <t>POS</t>
        </is>
      </c>
      <c r="D6815" t="inlineStr">
        <is>
          <t>Anh</t>
        </is>
      </c>
      <c r="E6815" t="inlineStr">
        <is>
          <t>Game &amp; Đồ chơi</t>
        </is>
      </c>
      <c r="F6815" t="n">
        <v>112</v>
      </c>
      <c r="G6815" t="n">
        <v>0</v>
      </c>
    </row>
    <row r="6816">
      <c r="A6816" t="n">
        <v>201805</v>
      </c>
      <c r="B6816" t="n">
        <v>40</v>
      </c>
      <c r="C6816" t="inlineStr">
        <is>
          <t>POS</t>
        </is>
      </c>
      <c r="D6816" t="inlineStr">
        <is>
          <t>Anh</t>
        </is>
      </c>
      <c r="E6816" t="inlineStr">
        <is>
          <t>Gia dụng</t>
        </is>
      </c>
      <c r="F6816" t="n">
        <v>6474</v>
      </c>
      <c r="G6816" t="n">
        <v>0</v>
      </c>
    </row>
    <row r="6817">
      <c r="A6817" t="n">
        <v>201805</v>
      </c>
      <c r="B6817" t="n">
        <v>40</v>
      </c>
      <c r="C6817" t="inlineStr">
        <is>
          <t>POS</t>
        </is>
      </c>
      <c r="D6817" t="inlineStr">
        <is>
          <t>Anh</t>
        </is>
      </c>
      <c r="E6817" t="inlineStr">
        <is>
          <t>Nhạc, phim, sách nói</t>
        </is>
      </c>
      <c r="F6817" t="n">
        <v>2941.86</v>
      </c>
      <c r="G6817" t="n">
        <v>1039.96</v>
      </c>
    </row>
    <row r="6818">
      <c r="A6818" t="n">
        <v>201805</v>
      </c>
      <c r="B6818" t="n">
        <v>40</v>
      </c>
      <c r="C6818" t="inlineStr">
        <is>
          <t>POS</t>
        </is>
      </c>
      <c r="D6818" t="inlineStr">
        <is>
          <t>Anh</t>
        </is>
      </c>
      <c r="E6818" t="inlineStr">
        <is>
          <t>TV &amp; Video</t>
        </is>
      </c>
      <c r="F6818" t="n">
        <v>763.51</v>
      </c>
      <c r="G6818" t="n">
        <v>0</v>
      </c>
    </row>
    <row r="6819">
      <c r="A6819" t="n">
        <v>201805</v>
      </c>
      <c r="B6819" t="n">
        <v>41</v>
      </c>
      <c r="C6819" t="inlineStr">
        <is>
          <t>POS</t>
        </is>
      </c>
      <c r="D6819" t="inlineStr">
        <is>
          <t>Anh</t>
        </is>
      </c>
      <c r="E6819" t="inlineStr">
        <is>
          <t>Âm thanh</t>
        </is>
      </c>
      <c r="F6819" t="n">
        <v>1019.91</v>
      </c>
      <c r="G6819" t="n">
        <v>0</v>
      </c>
    </row>
    <row r="6820">
      <c r="A6820" t="n">
        <v>201805</v>
      </c>
      <c r="B6820" t="n">
        <v>41</v>
      </c>
      <c r="C6820" t="inlineStr">
        <is>
          <t>POS</t>
        </is>
      </c>
      <c r="D6820" t="inlineStr">
        <is>
          <t>Anh</t>
        </is>
      </c>
      <c r="E6820" t="inlineStr">
        <is>
          <t>Máy ảnh</t>
        </is>
      </c>
      <c r="F6820" t="n">
        <v>373.8</v>
      </c>
      <c r="G6820" t="n">
        <v>0</v>
      </c>
    </row>
    <row r="6821">
      <c r="A6821" t="n">
        <v>201805</v>
      </c>
      <c r="B6821" t="n">
        <v>41</v>
      </c>
      <c r="C6821" t="inlineStr">
        <is>
          <t>POS</t>
        </is>
      </c>
      <c r="D6821" t="inlineStr">
        <is>
          <t>Anh</t>
        </is>
      </c>
      <c r="E6821" t="inlineStr">
        <is>
          <t>Điện thoại</t>
        </is>
      </c>
      <c r="F6821" t="n">
        <v>900</v>
      </c>
      <c r="G6821" t="n">
        <v>0</v>
      </c>
    </row>
    <row r="6822">
      <c r="A6822" t="n">
        <v>201805</v>
      </c>
      <c r="B6822" t="n">
        <v>41</v>
      </c>
      <c r="C6822" t="inlineStr">
        <is>
          <t>POS</t>
        </is>
      </c>
      <c r="D6822" t="inlineStr">
        <is>
          <t>Anh</t>
        </is>
      </c>
      <c r="E6822" t="inlineStr">
        <is>
          <t>Máy tính</t>
        </is>
      </c>
      <c r="F6822" t="n">
        <v>330.99</v>
      </c>
      <c r="G6822" t="n">
        <v>0</v>
      </c>
    </row>
    <row r="6823">
      <c r="A6823" t="n">
        <v>201805</v>
      </c>
      <c r="B6823" t="n">
        <v>41</v>
      </c>
      <c r="C6823" t="inlineStr">
        <is>
          <t>POS</t>
        </is>
      </c>
      <c r="D6823" t="inlineStr">
        <is>
          <t>Anh</t>
        </is>
      </c>
      <c r="E6823" t="inlineStr">
        <is>
          <t>Game &amp; Đồ chơi</t>
        </is>
      </c>
      <c r="F6823" t="n">
        <v>762.98</v>
      </c>
      <c r="G6823" t="n">
        <v>0</v>
      </c>
    </row>
    <row r="6824">
      <c r="A6824" t="n">
        <v>201805</v>
      </c>
      <c r="B6824" t="n">
        <v>41</v>
      </c>
      <c r="C6824" t="inlineStr">
        <is>
          <t>POS</t>
        </is>
      </c>
      <c r="D6824" t="inlineStr">
        <is>
          <t>Anh</t>
        </is>
      </c>
      <c r="E6824" t="inlineStr">
        <is>
          <t>Gia dụng</t>
        </is>
      </c>
      <c r="F6824" t="n">
        <v>3573.41</v>
      </c>
      <c r="G6824" t="n">
        <v>0</v>
      </c>
    </row>
    <row r="6825">
      <c r="A6825" t="n">
        <v>201805</v>
      </c>
      <c r="B6825" t="n">
        <v>41</v>
      </c>
      <c r="C6825" t="inlineStr">
        <is>
          <t>POS</t>
        </is>
      </c>
      <c r="D6825" t="inlineStr">
        <is>
          <t>Anh</t>
        </is>
      </c>
      <c r="E6825" t="inlineStr">
        <is>
          <t>Nhạc, phim, sách nói</t>
        </is>
      </c>
      <c r="F6825" t="n">
        <v>606.74</v>
      </c>
      <c r="G6825" t="n">
        <v>0</v>
      </c>
    </row>
    <row r="6826">
      <c r="A6826" t="n">
        <v>201805</v>
      </c>
      <c r="B6826" t="n">
        <v>42</v>
      </c>
      <c r="C6826" t="inlineStr">
        <is>
          <t>POS</t>
        </is>
      </c>
      <c r="D6826" t="inlineStr">
        <is>
          <t>Anh</t>
        </is>
      </c>
      <c r="E6826" t="inlineStr">
        <is>
          <t>Âm thanh</t>
        </is>
      </c>
      <c r="F6826" t="n">
        <v>249.8</v>
      </c>
      <c r="G6826" t="n">
        <v>0</v>
      </c>
    </row>
    <row r="6827">
      <c r="A6827" t="n">
        <v>201805</v>
      </c>
      <c r="B6827" t="n">
        <v>42</v>
      </c>
      <c r="C6827" t="inlineStr">
        <is>
          <t>POS</t>
        </is>
      </c>
      <c r="D6827" t="inlineStr">
        <is>
          <t>Anh</t>
        </is>
      </c>
      <c r="E6827" t="inlineStr">
        <is>
          <t>Máy ảnh</t>
        </is>
      </c>
      <c r="F6827" t="n">
        <v>359.94</v>
      </c>
      <c r="G6827" t="n">
        <v>0</v>
      </c>
    </row>
    <row r="6828">
      <c r="A6828" t="n">
        <v>201805</v>
      </c>
      <c r="B6828" t="n">
        <v>42</v>
      </c>
      <c r="C6828" t="inlineStr">
        <is>
          <t>POS</t>
        </is>
      </c>
      <c r="D6828" t="inlineStr">
        <is>
          <t>Anh</t>
        </is>
      </c>
      <c r="E6828" t="inlineStr">
        <is>
          <t>Điện thoại</t>
        </is>
      </c>
      <c r="F6828" t="n">
        <v>3140.74</v>
      </c>
      <c r="G6828" t="n">
        <v>269</v>
      </c>
    </row>
    <row r="6829">
      <c r="A6829" t="n">
        <v>201805</v>
      </c>
      <c r="B6829" t="n">
        <v>42</v>
      </c>
      <c r="C6829" t="inlineStr">
        <is>
          <t>POS</t>
        </is>
      </c>
      <c r="D6829" t="inlineStr">
        <is>
          <t>Anh</t>
        </is>
      </c>
      <c r="E6829" t="inlineStr">
        <is>
          <t>Máy tính</t>
        </is>
      </c>
      <c r="F6829" t="n">
        <v>9171.700000000001</v>
      </c>
      <c r="G6829" t="n">
        <v>0</v>
      </c>
    </row>
    <row r="6830">
      <c r="A6830" t="n">
        <v>201805</v>
      </c>
      <c r="B6830" t="n">
        <v>42</v>
      </c>
      <c r="C6830" t="inlineStr">
        <is>
          <t>POS</t>
        </is>
      </c>
      <c r="D6830" t="inlineStr">
        <is>
          <t>Anh</t>
        </is>
      </c>
      <c r="E6830" t="inlineStr">
        <is>
          <t>Game &amp; Đồ chơi</t>
        </is>
      </c>
      <c r="F6830" t="n">
        <v>128</v>
      </c>
      <c r="G6830" t="n">
        <v>0</v>
      </c>
    </row>
    <row r="6831">
      <c r="A6831" t="n">
        <v>201805</v>
      </c>
      <c r="B6831" t="n">
        <v>42</v>
      </c>
      <c r="C6831" t="inlineStr">
        <is>
          <t>POS</t>
        </is>
      </c>
      <c r="D6831" t="inlineStr">
        <is>
          <t>Anh</t>
        </is>
      </c>
      <c r="E6831" t="inlineStr">
        <is>
          <t>Gia dụng</t>
        </is>
      </c>
      <c r="F6831" t="n">
        <v>637.46</v>
      </c>
      <c r="G6831" t="n">
        <v>0</v>
      </c>
    </row>
    <row r="6832">
      <c r="A6832" t="n">
        <v>201805</v>
      </c>
      <c r="B6832" t="n">
        <v>42</v>
      </c>
      <c r="C6832" t="inlineStr">
        <is>
          <t>POS</t>
        </is>
      </c>
      <c r="D6832" t="inlineStr">
        <is>
          <t>Anh</t>
        </is>
      </c>
      <c r="E6832" t="inlineStr">
        <is>
          <t>Nhạc, phim, sách nói</t>
        </is>
      </c>
      <c r="F6832" t="n">
        <v>259.99</v>
      </c>
      <c r="G6832" t="n">
        <v>0</v>
      </c>
    </row>
    <row r="6833">
      <c r="A6833" t="n">
        <v>201805</v>
      </c>
      <c r="B6833" t="n">
        <v>42</v>
      </c>
      <c r="C6833" t="inlineStr">
        <is>
          <t>POS</t>
        </is>
      </c>
      <c r="D6833" t="inlineStr">
        <is>
          <t>Anh</t>
        </is>
      </c>
      <c r="E6833" t="inlineStr">
        <is>
          <t>TV &amp; Video</t>
        </is>
      </c>
      <c r="F6833" t="n">
        <v>1161</v>
      </c>
      <c r="G6833" t="n">
        <v>0</v>
      </c>
    </row>
    <row r="6834">
      <c r="A6834" t="n">
        <v>201805</v>
      </c>
      <c r="B6834" t="n">
        <v>43</v>
      </c>
      <c r="C6834" t="inlineStr">
        <is>
          <t>POS</t>
        </is>
      </c>
      <c r="D6834" t="inlineStr">
        <is>
          <t>Mỹ</t>
        </is>
      </c>
      <c r="E6834" t="inlineStr">
        <is>
          <t>Âm thanh</t>
        </is>
      </c>
      <c r="F6834" t="n">
        <v>179.99</v>
      </c>
      <c r="G6834" t="n">
        <v>0</v>
      </c>
    </row>
    <row r="6835">
      <c r="A6835" t="n">
        <v>201805</v>
      </c>
      <c r="B6835" t="n">
        <v>43</v>
      </c>
      <c r="C6835" t="inlineStr">
        <is>
          <t>POS</t>
        </is>
      </c>
      <c r="D6835" t="inlineStr">
        <is>
          <t>Mỹ</t>
        </is>
      </c>
      <c r="E6835" t="inlineStr">
        <is>
          <t>Máy ảnh</t>
        </is>
      </c>
      <c r="F6835" t="n">
        <v>843</v>
      </c>
      <c r="G6835" t="n">
        <v>0</v>
      </c>
    </row>
    <row r="6836">
      <c r="A6836" t="n">
        <v>201805</v>
      </c>
      <c r="B6836" t="n">
        <v>43</v>
      </c>
      <c r="C6836" t="inlineStr">
        <is>
          <t>POS</t>
        </is>
      </c>
      <c r="D6836" t="inlineStr">
        <is>
          <t>Mỹ</t>
        </is>
      </c>
      <c r="E6836" t="inlineStr">
        <is>
          <t>Điện thoại</t>
        </is>
      </c>
      <c r="F6836" t="n">
        <v>2170</v>
      </c>
      <c r="G6836" t="n">
        <v>0</v>
      </c>
    </row>
    <row r="6837">
      <c r="A6837" t="n">
        <v>201805</v>
      </c>
      <c r="B6837" t="n">
        <v>43</v>
      </c>
      <c r="C6837" t="inlineStr">
        <is>
          <t>POS</t>
        </is>
      </c>
      <c r="D6837" t="inlineStr">
        <is>
          <t>Mỹ</t>
        </is>
      </c>
      <c r="E6837" t="inlineStr">
        <is>
          <t>Game &amp; Đồ chơi</t>
        </is>
      </c>
      <c r="F6837" t="n">
        <v>112</v>
      </c>
      <c r="G6837" t="n">
        <v>0</v>
      </c>
    </row>
    <row r="6838">
      <c r="A6838" t="n">
        <v>201805</v>
      </c>
      <c r="B6838" t="n">
        <v>43</v>
      </c>
      <c r="C6838" t="inlineStr">
        <is>
          <t>POS</t>
        </is>
      </c>
      <c r="D6838" t="inlineStr">
        <is>
          <t>Mỹ</t>
        </is>
      </c>
      <c r="E6838" t="inlineStr">
        <is>
          <t>TV &amp; Video</t>
        </is>
      </c>
      <c r="F6838" t="n">
        <v>69</v>
      </c>
      <c r="G6838" t="n">
        <v>0</v>
      </c>
    </row>
    <row r="6839">
      <c r="A6839" t="n">
        <v>201805</v>
      </c>
      <c r="B6839" t="n">
        <v>44</v>
      </c>
      <c r="C6839" t="inlineStr">
        <is>
          <t>POS</t>
        </is>
      </c>
      <c r="D6839" t="inlineStr">
        <is>
          <t>Mỹ</t>
        </is>
      </c>
      <c r="E6839" t="inlineStr">
        <is>
          <t>Âm thanh</t>
        </is>
      </c>
      <c r="F6839" t="n">
        <v>2848.97</v>
      </c>
      <c r="G6839" t="n">
        <v>156</v>
      </c>
    </row>
    <row r="6840">
      <c r="A6840" t="n">
        <v>201805</v>
      </c>
      <c r="B6840" t="n">
        <v>44</v>
      </c>
      <c r="C6840" t="inlineStr">
        <is>
          <t>POS</t>
        </is>
      </c>
      <c r="D6840" t="inlineStr">
        <is>
          <t>Mỹ</t>
        </is>
      </c>
      <c r="E6840" t="inlineStr">
        <is>
          <t>Máy ảnh</t>
        </is>
      </c>
      <c r="F6840" t="n">
        <v>3202</v>
      </c>
      <c r="G6840" t="n">
        <v>0</v>
      </c>
    </row>
    <row r="6841">
      <c r="A6841" t="n">
        <v>201805</v>
      </c>
      <c r="B6841" t="n">
        <v>44</v>
      </c>
      <c r="C6841" t="inlineStr">
        <is>
          <t>POS</t>
        </is>
      </c>
      <c r="D6841" t="inlineStr">
        <is>
          <t>Mỹ</t>
        </is>
      </c>
      <c r="E6841" t="inlineStr">
        <is>
          <t>Điện thoại</t>
        </is>
      </c>
      <c r="F6841" t="n">
        <v>7295.9</v>
      </c>
      <c r="G6841" t="n">
        <v>0</v>
      </c>
    </row>
    <row r="6842">
      <c r="A6842" t="n">
        <v>201805</v>
      </c>
      <c r="B6842" t="n">
        <v>44</v>
      </c>
      <c r="C6842" t="inlineStr">
        <is>
          <t>POS</t>
        </is>
      </c>
      <c r="D6842" t="inlineStr">
        <is>
          <t>Mỹ</t>
        </is>
      </c>
      <c r="E6842" t="inlineStr">
        <is>
          <t>Máy tính</t>
        </is>
      </c>
      <c r="F6842" t="n">
        <v>10395.9</v>
      </c>
      <c r="G6842" t="n">
        <v>0</v>
      </c>
    </row>
    <row r="6843">
      <c r="A6843" t="n">
        <v>201805</v>
      </c>
      <c r="B6843" t="n">
        <v>44</v>
      </c>
      <c r="C6843" t="inlineStr">
        <is>
          <t>POS</t>
        </is>
      </c>
      <c r="D6843" t="inlineStr">
        <is>
          <t>Mỹ</t>
        </is>
      </c>
      <c r="E6843" t="inlineStr">
        <is>
          <t>Game &amp; Đồ chơi</t>
        </is>
      </c>
      <c r="F6843" t="n">
        <v>324.76</v>
      </c>
      <c r="G6843" t="n">
        <v>0</v>
      </c>
    </row>
    <row r="6844">
      <c r="A6844" t="n">
        <v>201805</v>
      </c>
      <c r="B6844" t="n">
        <v>44</v>
      </c>
      <c r="C6844" t="inlineStr">
        <is>
          <t>POS</t>
        </is>
      </c>
      <c r="D6844" t="inlineStr">
        <is>
          <t>Mỹ</t>
        </is>
      </c>
      <c r="E6844" t="inlineStr">
        <is>
          <t>Gia dụng</t>
        </is>
      </c>
      <c r="F6844" t="n">
        <v>279.98</v>
      </c>
      <c r="G6844" t="n">
        <v>0</v>
      </c>
    </row>
    <row r="6845">
      <c r="A6845" t="n">
        <v>201805</v>
      </c>
      <c r="B6845" t="n">
        <v>44</v>
      </c>
      <c r="C6845" t="inlineStr">
        <is>
          <t>POS</t>
        </is>
      </c>
      <c r="D6845" t="inlineStr">
        <is>
          <t>Mỹ</t>
        </is>
      </c>
      <c r="E6845" t="inlineStr">
        <is>
          <t>Nhạc, phim, sách nói</t>
        </is>
      </c>
      <c r="F6845" t="n">
        <v>57.88</v>
      </c>
      <c r="G6845" t="n">
        <v>0</v>
      </c>
    </row>
    <row r="6846">
      <c r="A6846" t="n">
        <v>201805</v>
      </c>
      <c r="B6846" t="n">
        <v>44</v>
      </c>
      <c r="C6846" t="inlineStr">
        <is>
          <t>POS</t>
        </is>
      </c>
      <c r="D6846" t="inlineStr">
        <is>
          <t>Mỹ</t>
        </is>
      </c>
      <c r="E6846" t="inlineStr">
        <is>
          <t>TV &amp; Video</t>
        </is>
      </c>
      <c r="F6846" t="n">
        <v>1532.9</v>
      </c>
      <c r="G6846" t="n">
        <v>0</v>
      </c>
    </row>
    <row r="6847">
      <c r="A6847" t="n">
        <v>201805</v>
      </c>
      <c r="B6847" t="n">
        <v>45</v>
      </c>
      <c r="C6847" t="inlineStr">
        <is>
          <t>POS</t>
        </is>
      </c>
      <c r="D6847" t="inlineStr">
        <is>
          <t>Mỹ</t>
        </is>
      </c>
      <c r="E6847" t="inlineStr">
        <is>
          <t>Âm thanh</t>
        </is>
      </c>
      <c r="F6847" t="n">
        <v>2789.63</v>
      </c>
      <c r="G6847" t="n">
        <v>0</v>
      </c>
    </row>
    <row r="6848">
      <c r="A6848" t="n">
        <v>201805</v>
      </c>
      <c r="B6848" t="n">
        <v>45</v>
      </c>
      <c r="C6848" t="inlineStr">
        <is>
          <t>POS</t>
        </is>
      </c>
      <c r="D6848" t="inlineStr">
        <is>
          <t>Mỹ</t>
        </is>
      </c>
      <c r="E6848" t="inlineStr">
        <is>
          <t>Máy ảnh</t>
        </is>
      </c>
      <c r="F6848" t="n">
        <v>360</v>
      </c>
      <c r="G6848" t="n">
        <v>0</v>
      </c>
    </row>
    <row r="6849">
      <c r="A6849" t="n">
        <v>201805</v>
      </c>
      <c r="B6849" t="n">
        <v>45</v>
      </c>
      <c r="C6849" t="inlineStr">
        <is>
          <t>POS</t>
        </is>
      </c>
      <c r="D6849" t="inlineStr">
        <is>
          <t>Mỹ</t>
        </is>
      </c>
      <c r="E6849" t="inlineStr">
        <is>
          <t>Điện thoại</t>
        </is>
      </c>
      <c r="F6849" t="n">
        <v>9189</v>
      </c>
      <c r="G6849" t="n">
        <v>0</v>
      </c>
    </row>
    <row r="6850">
      <c r="A6850" t="n">
        <v>201805</v>
      </c>
      <c r="B6850" t="n">
        <v>45</v>
      </c>
      <c r="C6850" t="inlineStr">
        <is>
          <t>POS</t>
        </is>
      </c>
      <c r="D6850" t="inlineStr">
        <is>
          <t>Mỹ</t>
        </is>
      </c>
      <c r="E6850" t="inlineStr">
        <is>
          <t>Máy tính</t>
        </is>
      </c>
      <c r="F6850" t="n">
        <v>10655.45</v>
      </c>
      <c r="G6850" t="n">
        <v>2665.95</v>
      </c>
    </row>
    <row r="6851">
      <c r="A6851" t="n">
        <v>201805</v>
      </c>
      <c r="B6851" t="n">
        <v>45</v>
      </c>
      <c r="C6851" t="inlineStr">
        <is>
          <t>POS</t>
        </is>
      </c>
      <c r="D6851" t="inlineStr">
        <is>
          <t>Mỹ</t>
        </is>
      </c>
      <c r="E6851" t="inlineStr">
        <is>
          <t>Game &amp; Đồ chơi</t>
        </is>
      </c>
      <c r="F6851" t="n">
        <v>337.94</v>
      </c>
      <c r="G6851" t="n">
        <v>0</v>
      </c>
    </row>
    <row r="6852">
      <c r="A6852" t="n">
        <v>201805</v>
      </c>
      <c r="B6852" t="n">
        <v>45</v>
      </c>
      <c r="C6852" t="inlineStr">
        <is>
          <t>POS</t>
        </is>
      </c>
      <c r="D6852" t="inlineStr">
        <is>
          <t>Mỹ</t>
        </is>
      </c>
      <c r="E6852" t="inlineStr">
        <is>
          <t>Gia dụng</t>
        </is>
      </c>
      <c r="F6852" t="n">
        <v>7477.44</v>
      </c>
      <c r="G6852" t="n">
        <v>0</v>
      </c>
    </row>
    <row r="6853">
      <c r="A6853" t="n">
        <v>201805</v>
      </c>
      <c r="B6853" t="n">
        <v>45</v>
      </c>
      <c r="C6853" t="inlineStr">
        <is>
          <t>POS</t>
        </is>
      </c>
      <c r="D6853" t="inlineStr">
        <is>
          <t>Mỹ</t>
        </is>
      </c>
      <c r="E6853" t="inlineStr">
        <is>
          <t>Nhạc, phim, sách nói</t>
        </is>
      </c>
      <c r="F6853" t="n">
        <v>1077.55</v>
      </c>
      <c r="G6853" t="n">
        <v>0</v>
      </c>
    </row>
    <row r="6854">
      <c r="A6854" t="n">
        <v>201805</v>
      </c>
      <c r="B6854" t="n">
        <v>45</v>
      </c>
      <c r="C6854" t="inlineStr">
        <is>
          <t>POS</t>
        </is>
      </c>
      <c r="D6854" t="inlineStr">
        <is>
          <t>Mỹ</t>
        </is>
      </c>
      <c r="E6854" t="inlineStr">
        <is>
          <t>TV &amp; Video</t>
        </is>
      </c>
      <c r="F6854" t="n">
        <v>143.4</v>
      </c>
      <c r="G6854" t="n">
        <v>0</v>
      </c>
    </row>
    <row r="6855">
      <c r="A6855" t="n">
        <v>201805</v>
      </c>
      <c r="B6855" t="n">
        <v>47</v>
      </c>
      <c r="C6855" t="inlineStr">
        <is>
          <t>POS</t>
        </is>
      </c>
      <c r="D6855" t="inlineStr">
        <is>
          <t>Mỹ</t>
        </is>
      </c>
      <c r="E6855" t="inlineStr">
        <is>
          <t>Âm thanh</t>
        </is>
      </c>
      <c r="F6855" t="n">
        <v>3969.16</v>
      </c>
      <c r="G6855" t="n">
        <v>592</v>
      </c>
    </row>
    <row r="6856">
      <c r="A6856" t="n">
        <v>201805</v>
      </c>
      <c r="B6856" t="n">
        <v>47</v>
      </c>
      <c r="C6856" t="inlineStr">
        <is>
          <t>POS</t>
        </is>
      </c>
      <c r="D6856" t="inlineStr">
        <is>
          <t>Mỹ</t>
        </is>
      </c>
      <c r="E6856" t="inlineStr">
        <is>
          <t>Máy ảnh</t>
        </is>
      </c>
      <c r="F6856" t="n">
        <v>15932.7</v>
      </c>
      <c r="G6856" t="n">
        <v>0</v>
      </c>
    </row>
    <row r="6857">
      <c r="A6857" t="n">
        <v>201805</v>
      </c>
      <c r="B6857" t="n">
        <v>47</v>
      </c>
      <c r="C6857" t="inlineStr">
        <is>
          <t>POS</t>
        </is>
      </c>
      <c r="D6857" t="inlineStr">
        <is>
          <t>Mỹ</t>
        </is>
      </c>
      <c r="E6857" t="inlineStr">
        <is>
          <t>Điện thoại</t>
        </is>
      </c>
      <c r="F6857" t="n">
        <v>8475.76</v>
      </c>
      <c r="G6857" t="n">
        <v>0</v>
      </c>
    </row>
    <row r="6858">
      <c r="A6858" t="n">
        <v>201805</v>
      </c>
      <c r="B6858" t="n">
        <v>47</v>
      </c>
      <c r="C6858" t="inlineStr">
        <is>
          <t>POS</t>
        </is>
      </c>
      <c r="D6858" t="inlineStr">
        <is>
          <t>Mỹ</t>
        </is>
      </c>
      <c r="E6858" t="inlineStr">
        <is>
          <t>Máy tính</t>
        </is>
      </c>
      <c r="F6858" t="n">
        <v>3957.7</v>
      </c>
      <c r="G6858" t="n">
        <v>0</v>
      </c>
    </row>
    <row r="6859">
      <c r="A6859" t="n">
        <v>201805</v>
      </c>
      <c r="B6859" t="n">
        <v>47</v>
      </c>
      <c r="C6859" t="inlineStr">
        <is>
          <t>POS</t>
        </is>
      </c>
      <c r="D6859" t="inlineStr">
        <is>
          <t>Mỹ</t>
        </is>
      </c>
      <c r="E6859" t="inlineStr">
        <is>
          <t>Game &amp; Đồ chơi</t>
        </is>
      </c>
      <c r="F6859" t="n">
        <v>352.28</v>
      </c>
      <c r="G6859" t="n">
        <v>0</v>
      </c>
    </row>
    <row r="6860">
      <c r="A6860" t="n">
        <v>201805</v>
      </c>
      <c r="B6860" t="n">
        <v>47</v>
      </c>
      <c r="C6860" t="inlineStr">
        <is>
          <t>POS</t>
        </is>
      </c>
      <c r="D6860" t="inlineStr">
        <is>
          <t>Mỹ</t>
        </is>
      </c>
      <c r="E6860" t="inlineStr">
        <is>
          <t>Gia dụng</t>
        </is>
      </c>
      <c r="F6860" t="n">
        <v>7364.95</v>
      </c>
      <c r="G6860" t="n">
        <v>0</v>
      </c>
    </row>
    <row r="6861">
      <c r="A6861" t="n">
        <v>201805</v>
      </c>
      <c r="B6861" t="n">
        <v>47</v>
      </c>
      <c r="C6861" t="inlineStr">
        <is>
          <t>POS</t>
        </is>
      </c>
      <c r="D6861" t="inlineStr">
        <is>
          <t>Mỹ</t>
        </is>
      </c>
      <c r="E6861" t="inlineStr">
        <is>
          <t>Nhạc, phim, sách nói</t>
        </is>
      </c>
      <c r="F6861" t="n">
        <v>651.76</v>
      </c>
      <c r="G6861" t="n">
        <v>0</v>
      </c>
    </row>
    <row r="6862">
      <c r="A6862" t="n">
        <v>201805</v>
      </c>
      <c r="B6862" t="n">
        <v>47</v>
      </c>
      <c r="C6862" t="inlineStr">
        <is>
          <t>POS</t>
        </is>
      </c>
      <c r="D6862" t="inlineStr">
        <is>
          <t>Mỹ</t>
        </is>
      </c>
      <c r="E6862" t="inlineStr">
        <is>
          <t>TV &amp; Video</t>
        </is>
      </c>
      <c r="F6862" t="n">
        <v>1925.3</v>
      </c>
      <c r="G6862" t="n">
        <v>0</v>
      </c>
    </row>
    <row r="6863">
      <c r="A6863" t="n">
        <v>201805</v>
      </c>
      <c r="B6863" t="n">
        <v>48</v>
      </c>
      <c r="C6863" t="inlineStr">
        <is>
          <t>POS</t>
        </is>
      </c>
      <c r="D6863" t="inlineStr">
        <is>
          <t>Mỹ</t>
        </is>
      </c>
      <c r="E6863" t="inlineStr">
        <is>
          <t>Âm thanh</t>
        </is>
      </c>
      <c r="F6863" t="n">
        <v>1384.18</v>
      </c>
      <c r="G6863" t="n">
        <v>0</v>
      </c>
    </row>
    <row r="6864">
      <c r="A6864" t="n">
        <v>201805</v>
      </c>
      <c r="B6864" t="n">
        <v>48</v>
      </c>
      <c r="C6864" t="inlineStr">
        <is>
          <t>POS</t>
        </is>
      </c>
      <c r="D6864" t="inlineStr">
        <is>
          <t>Mỹ</t>
        </is>
      </c>
      <c r="E6864" t="inlineStr">
        <is>
          <t>Máy ảnh</t>
        </is>
      </c>
      <c r="F6864" t="n">
        <v>577.9400000000001</v>
      </c>
      <c r="G6864" t="n">
        <v>0</v>
      </c>
    </row>
    <row r="6865">
      <c r="A6865" t="n">
        <v>201805</v>
      </c>
      <c r="B6865" t="n">
        <v>48</v>
      </c>
      <c r="C6865" t="inlineStr">
        <is>
          <t>POS</t>
        </is>
      </c>
      <c r="D6865" t="inlineStr">
        <is>
          <t>Mỹ</t>
        </is>
      </c>
      <c r="E6865" t="inlineStr">
        <is>
          <t>Điện thoại</t>
        </is>
      </c>
      <c r="F6865" t="n">
        <v>1831.99</v>
      </c>
      <c r="G6865" t="n">
        <v>0</v>
      </c>
    </row>
    <row r="6866">
      <c r="A6866" t="n">
        <v>201805</v>
      </c>
      <c r="B6866" t="n">
        <v>48</v>
      </c>
      <c r="C6866" t="inlineStr">
        <is>
          <t>POS</t>
        </is>
      </c>
      <c r="D6866" t="inlineStr">
        <is>
          <t>Mỹ</t>
        </is>
      </c>
      <c r="E6866" t="inlineStr">
        <is>
          <t>Máy tính</t>
        </is>
      </c>
      <c r="F6866" t="n">
        <v>28931.05</v>
      </c>
      <c r="G6866" t="n">
        <v>0</v>
      </c>
    </row>
    <row r="6867">
      <c r="A6867" t="n">
        <v>201805</v>
      </c>
      <c r="B6867" t="n">
        <v>48</v>
      </c>
      <c r="C6867" t="inlineStr">
        <is>
          <t>POS</t>
        </is>
      </c>
      <c r="D6867" t="inlineStr">
        <is>
          <t>Mỹ</t>
        </is>
      </c>
      <c r="E6867" t="inlineStr">
        <is>
          <t>Game &amp; Đồ chơi</t>
        </is>
      </c>
      <c r="F6867" t="n">
        <v>123.56</v>
      </c>
      <c r="G6867" t="n">
        <v>0</v>
      </c>
    </row>
    <row r="6868">
      <c r="A6868" t="n">
        <v>201805</v>
      </c>
      <c r="B6868" t="n">
        <v>48</v>
      </c>
      <c r="C6868" t="inlineStr">
        <is>
          <t>POS</t>
        </is>
      </c>
      <c r="D6868" t="inlineStr">
        <is>
          <t>Mỹ</t>
        </is>
      </c>
      <c r="E6868" t="inlineStr">
        <is>
          <t>Nhạc, phim, sách nói</t>
        </is>
      </c>
      <c r="F6868" t="n">
        <v>1922.45</v>
      </c>
      <c r="G6868" t="n">
        <v>0</v>
      </c>
    </row>
    <row r="6869">
      <c r="A6869" t="n">
        <v>201805</v>
      </c>
      <c r="B6869" t="n">
        <v>50</v>
      </c>
      <c r="C6869" t="inlineStr">
        <is>
          <t>POS</t>
        </is>
      </c>
      <c r="D6869" t="inlineStr">
        <is>
          <t>Mỹ</t>
        </is>
      </c>
      <c r="E6869" t="inlineStr">
        <is>
          <t>Âm thanh</t>
        </is>
      </c>
      <c r="F6869" t="n">
        <v>3321.74</v>
      </c>
      <c r="G6869" t="n">
        <v>0</v>
      </c>
    </row>
    <row r="6870">
      <c r="A6870" t="n">
        <v>201805</v>
      </c>
      <c r="B6870" t="n">
        <v>50</v>
      </c>
      <c r="C6870" t="inlineStr">
        <is>
          <t>POS</t>
        </is>
      </c>
      <c r="D6870" t="inlineStr">
        <is>
          <t>Mỹ</t>
        </is>
      </c>
      <c r="E6870" t="inlineStr">
        <is>
          <t>Máy ảnh</t>
        </is>
      </c>
      <c r="F6870" t="n">
        <v>7469</v>
      </c>
      <c r="G6870" t="n">
        <v>0</v>
      </c>
    </row>
    <row r="6871">
      <c r="A6871" t="n">
        <v>201805</v>
      </c>
      <c r="B6871" t="n">
        <v>50</v>
      </c>
      <c r="C6871" t="inlineStr">
        <is>
          <t>POS</t>
        </is>
      </c>
      <c r="D6871" t="inlineStr">
        <is>
          <t>Mỹ</t>
        </is>
      </c>
      <c r="E6871" t="inlineStr">
        <is>
          <t>Điện thoại</t>
        </is>
      </c>
      <c r="F6871" t="n">
        <v>6427.37</v>
      </c>
      <c r="G6871" t="n">
        <v>0</v>
      </c>
    </row>
    <row r="6872">
      <c r="A6872" t="n">
        <v>201805</v>
      </c>
      <c r="B6872" t="n">
        <v>50</v>
      </c>
      <c r="C6872" t="inlineStr">
        <is>
          <t>POS</t>
        </is>
      </c>
      <c r="D6872" t="inlineStr">
        <is>
          <t>Mỹ</t>
        </is>
      </c>
      <c r="E6872" t="inlineStr">
        <is>
          <t>Máy tính</t>
        </is>
      </c>
      <c r="F6872" t="n">
        <v>20360.95</v>
      </c>
      <c r="G6872" t="n">
        <v>0</v>
      </c>
    </row>
    <row r="6873">
      <c r="A6873" t="n">
        <v>201805</v>
      </c>
      <c r="B6873" t="n">
        <v>50</v>
      </c>
      <c r="C6873" t="inlineStr">
        <is>
          <t>POS</t>
        </is>
      </c>
      <c r="D6873" t="inlineStr">
        <is>
          <t>Mỹ</t>
        </is>
      </c>
      <c r="E6873" t="inlineStr">
        <is>
          <t>Game &amp; Đồ chơi</t>
        </is>
      </c>
      <c r="F6873" t="n">
        <v>48.93</v>
      </c>
      <c r="G6873" t="n">
        <v>0</v>
      </c>
    </row>
    <row r="6874">
      <c r="A6874" t="n">
        <v>201805</v>
      </c>
      <c r="B6874" t="n">
        <v>50</v>
      </c>
      <c r="C6874" t="inlineStr">
        <is>
          <t>POS</t>
        </is>
      </c>
      <c r="D6874" t="inlineStr">
        <is>
          <t>Mỹ</t>
        </is>
      </c>
      <c r="E6874" t="inlineStr">
        <is>
          <t>Gia dụng</t>
        </is>
      </c>
      <c r="F6874" t="n">
        <v>8863.690000000001</v>
      </c>
      <c r="G6874" t="n">
        <v>0</v>
      </c>
    </row>
    <row r="6875">
      <c r="A6875" t="n">
        <v>201805</v>
      </c>
      <c r="B6875" t="n">
        <v>50</v>
      </c>
      <c r="C6875" t="inlineStr">
        <is>
          <t>POS</t>
        </is>
      </c>
      <c r="D6875" t="inlineStr">
        <is>
          <t>Mỹ</t>
        </is>
      </c>
      <c r="E6875" t="inlineStr">
        <is>
          <t>Nhạc, phim, sách nói</t>
        </is>
      </c>
      <c r="F6875" t="n">
        <v>1985.75</v>
      </c>
      <c r="G6875" t="n">
        <v>45.78</v>
      </c>
    </row>
    <row r="6876">
      <c r="A6876" t="n">
        <v>201805</v>
      </c>
      <c r="B6876" t="n">
        <v>50</v>
      </c>
      <c r="C6876" t="inlineStr">
        <is>
          <t>POS</t>
        </is>
      </c>
      <c r="D6876" t="inlineStr">
        <is>
          <t>Mỹ</t>
        </is>
      </c>
      <c r="E6876" t="inlineStr">
        <is>
          <t>TV &amp; Video</t>
        </is>
      </c>
      <c r="F6876" t="n">
        <v>3585.7</v>
      </c>
      <c r="G6876" t="n">
        <v>0</v>
      </c>
    </row>
    <row r="6877">
      <c r="A6877" t="n">
        <v>201805</v>
      </c>
      <c r="B6877" t="n">
        <v>51</v>
      </c>
      <c r="C6877" t="inlineStr">
        <is>
          <t>POS</t>
        </is>
      </c>
      <c r="D6877" t="inlineStr">
        <is>
          <t>Mỹ</t>
        </is>
      </c>
      <c r="E6877" t="inlineStr">
        <is>
          <t>Máy tính</t>
        </is>
      </c>
      <c r="F6877" t="n">
        <v>3784.8</v>
      </c>
      <c r="G6877" t="n">
        <v>919</v>
      </c>
    </row>
    <row r="6878">
      <c r="A6878" t="n">
        <v>201805</v>
      </c>
      <c r="B6878" t="n">
        <v>51</v>
      </c>
      <c r="C6878" t="inlineStr">
        <is>
          <t>POS</t>
        </is>
      </c>
      <c r="D6878" t="inlineStr">
        <is>
          <t>Mỹ</t>
        </is>
      </c>
      <c r="E6878" t="inlineStr">
        <is>
          <t>Nhạc, phim, sách nói</t>
        </is>
      </c>
      <c r="F6878" t="n">
        <v>57.99</v>
      </c>
      <c r="G6878" t="n">
        <v>0</v>
      </c>
    </row>
    <row r="6879">
      <c r="A6879" t="n">
        <v>201805</v>
      </c>
      <c r="B6879" t="n">
        <v>53</v>
      </c>
      <c r="C6879" t="inlineStr">
        <is>
          <t>POS</t>
        </is>
      </c>
      <c r="D6879" t="inlineStr">
        <is>
          <t>Mỹ</t>
        </is>
      </c>
      <c r="E6879" t="inlineStr">
        <is>
          <t>Âm thanh</t>
        </is>
      </c>
      <c r="F6879" t="n">
        <v>649.92</v>
      </c>
      <c r="G6879" t="n">
        <v>0</v>
      </c>
    </row>
    <row r="6880">
      <c r="A6880" t="n">
        <v>201805</v>
      </c>
      <c r="B6880" t="n">
        <v>53</v>
      </c>
      <c r="C6880" t="inlineStr">
        <is>
          <t>POS</t>
        </is>
      </c>
      <c r="D6880" t="inlineStr">
        <is>
          <t>Mỹ</t>
        </is>
      </c>
      <c r="E6880" t="inlineStr">
        <is>
          <t>Máy ảnh</t>
        </is>
      </c>
      <c r="F6880" t="n">
        <v>336.99</v>
      </c>
      <c r="G6880" t="n">
        <v>0</v>
      </c>
    </row>
    <row r="6881">
      <c r="A6881" t="n">
        <v>201805</v>
      </c>
      <c r="B6881" t="n">
        <v>53</v>
      </c>
      <c r="C6881" t="inlineStr">
        <is>
          <t>POS</t>
        </is>
      </c>
      <c r="D6881" t="inlineStr">
        <is>
          <t>Mỹ</t>
        </is>
      </c>
      <c r="E6881" t="inlineStr">
        <is>
          <t>Điện thoại</t>
        </is>
      </c>
      <c r="F6881" t="n">
        <v>3561.98</v>
      </c>
      <c r="G6881" t="n">
        <v>0</v>
      </c>
    </row>
    <row r="6882">
      <c r="A6882" t="n">
        <v>201805</v>
      </c>
      <c r="B6882" t="n">
        <v>53</v>
      </c>
      <c r="C6882" t="inlineStr">
        <is>
          <t>POS</t>
        </is>
      </c>
      <c r="D6882" t="inlineStr">
        <is>
          <t>Mỹ</t>
        </is>
      </c>
      <c r="E6882" t="inlineStr">
        <is>
          <t>Máy tính</t>
        </is>
      </c>
      <c r="F6882" t="n">
        <v>23869.2</v>
      </c>
      <c r="G6882" t="n">
        <v>0</v>
      </c>
    </row>
    <row r="6883">
      <c r="A6883" t="n">
        <v>201805</v>
      </c>
      <c r="B6883" t="n">
        <v>53</v>
      </c>
      <c r="C6883" t="inlineStr">
        <is>
          <t>POS</t>
        </is>
      </c>
      <c r="D6883" t="inlineStr">
        <is>
          <t>Mỹ</t>
        </is>
      </c>
      <c r="E6883" t="inlineStr">
        <is>
          <t>Game &amp; Đồ chơi</t>
        </is>
      </c>
      <c r="F6883" t="n">
        <v>228.17</v>
      </c>
      <c r="G6883" t="n">
        <v>0</v>
      </c>
    </row>
    <row r="6884">
      <c r="A6884" t="n">
        <v>201805</v>
      </c>
      <c r="B6884" t="n">
        <v>53</v>
      </c>
      <c r="C6884" t="inlineStr">
        <is>
          <t>POS</t>
        </is>
      </c>
      <c r="D6884" t="inlineStr">
        <is>
          <t>Mỹ</t>
        </is>
      </c>
      <c r="E6884" t="inlineStr">
        <is>
          <t>Gia dụng</t>
        </is>
      </c>
      <c r="F6884" t="n">
        <v>1181.87</v>
      </c>
      <c r="G6884" t="n">
        <v>0</v>
      </c>
    </row>
    <row r="6885">
      <c r="A6885" t="n">
        <v>201805</v>
      </c>
      <c r="B6885" t="n">
        <v>53</v>
      </c>
      <c r="C6885" t="inlineStr">
        <is>
          <t>POS</t>
        </is>
      </c>
      <c r="D6885" t="inlineStr">
        <is>
          <t>Mỹ</t>
        </is>
      </c>
      <c r="E6885" t="inlineStr">
        <is>
          <t>Nhạc, phim, sách nói</t>
        </is>
      </c>
      <c r="F6885" t="n">
        <v>1362</v>
      </c>
      <c r="G6885" t="n">
        <v>0</v>
      </c>
    </row>
    <row r="6886">
      <c r="A6886" t="n">
        <v>201805</v>
      </c>
      <c r="B6886" t="n">
        <v>54</v>
      </c>
      <c r="C6886" t="inlineStr">
        <is>
          <t>POS</t>
        </is>
      </c>
      <c r="D6886" t="inlineStr">
        <is>
          <t>Mỹ</t>
        </is>
      </c>
      <c r="E6886" t="inlineStr">
        <is>
          <t>Âm thanh</t>
        </is>
      </c>
      <c r="F6886" t="n">
        <v>1677.97</v>
      </c>
      <c r="G6886" t="n">
        <v>181</v>
      </c>
    </row>
    <row r="6887">
      <c r="A6887" t="n">
        <v>201805</v>
      </c>
      <c r="B6887" t="n">
        <v>54</v>
      </c>
      <c r="C6887" t="inlineStr">
        <is>
          <t>POS</t>
        </is>
      </c>
      <c r="D6887" t="inlineStr">
        <is>
          <t>Mỹ</t>
        </is>
      </c>
      <c r="E6887" t="inlineStr">
        <is>
          <t>Máy ảnh</t>
        </is>
      </c>
      <c r="F6887" t="n">
        <v>1544.38</v>
      </c>
      <c r="G6887" t="n">
        <v>0</v>
      </c>
    </row>
    <row r="6888">
      <c r="A6888" t="n">
        <v>201805</v>
      </c>
      <c r="B6888" t="n">
        <v>54</v>
      </c>
      <c r="C6888" t="inlineStr">
        <is>
          <t>POS</t>
        </is>
      </c>
      <c r="D6888" t="inlineStr">
        <is>
          <t>Mỹ</t>
        </is>
      </c>
      <c r="E6888" t="inlineStr">
        <is>
          <t>Điện thoại</t>
        </is>
      </c>
      <c r="F6888" t="n">
        <v>758.98</v>
      </c>
      <c r="G6888" t="n">
        <v>0</v>
      </c>
    </row>
    <row r="6889">
      <c r="A6889" t="n">
        <v>201805</v>
      </c>
      <c r="B6889" t="n">
        <v>54</v>
      </c>
      <c r="C6889" t="inlineStr">
        <is>
          <t>POS</t>
        </is>
      </c>
      <c r="D6889" t="inlineStr">
        <is>
          <t>Mỹ</t>
        </is>
      </c>
      <c r="E6889" t="inlineStr">
        <is>
          <t>Máy tính</t>
        </is>
      </c>
      <c r="F6889" t="n">
        <v>1677</v>
      </c>
      <c r="G6889" t="n">
        <v>0</v>
      </c>
    </row>
    <row r="6890">
      <c r="A6890" t="n">
        <v>201805</v>
      </c>
      <c r="B6890" t="n">
        <v>54</v>
      </c>
      <c r="C6890" t="inlineStr">
        <is>
          <t>POS</t>
        </is>
      </c>
      <c r="D6890" t="inlineStr">
        <is>
          <t>Mỹ</t>
        </is>
      </c>
      <c r="E6890" t="inlineStr">
        <is>
          <t>Game &amp; Đồ chơi</t>
        </is>
      </c>
      <c r="F6890" t="n">
        <v>222.64</v>
      </c>
      <c r="G6890" t="n">
        <v>0</v>
      </c>
    </row>
    <row r="6891">
      <c r="A6891" t="n">
        <v>201805</v>
      </c>
      <c r="B6891" t="n">
        <v>54</v>
      </c>
      <c r="C6891" t="inlineStr">
        <is>
          <t>POS</t>
        </is>
      </c>
      <c r="D6891" t="inlineStr">
        <is>
          <t>Mỹ</t>
        </is>
      </c>
      <c r="E6891" t="inlineStr">
        <is>
          <t>Gia dụng</t>
        </is>
      </c>
      <c r="F6891" t="n">
        <v>19690.84</v>
      </c>
      <c r="G6891" t="n">
        <v>0</v>
      </c>
    </row>
    <row r="6892">
      <c r="A6892" t="n">
        <v>201805</v>
      </c>
      <c r="B6892" t="n">
        <v>54</v>
      </c>
      <c r="C6892" t="inlineStr">
        <is>
          <t>POS</t>
        </is>
      </c>
      <c r="D6892" t="inlineStr">
        <is>
          <t>Mỹ</t>
        </is>
      </c>
      <c r="E6892" t="inlineStr">
        <is>
          <t>Nhạc, phim, sách nói</t>
        </is>
      </c>
      <c r="F6892" t="n">
        <v>218.11</v>
      </c>
      <c r="G6892" t="n">
        <v>0</v>
      </c>
    </row>
    <row r="6893">
      <c r="A6893" t="n">
        <v>201805</v>
      </c>
      <c r="B6893" t="n">
        <v>55</v>
      </c>
      <c r="C6893" t="inlineStr">
        <is>
          <t>POS</t>
        </is>
      </c>
      <c r="D6893" t="inlineStr">
        <is>
          <t>Mỹ</t>
        </is>
      </c>
      <c r="E6893" t="inlineStr">
        <is>
          <t>Điện thoại</t>
        </is>
      </c>
      <c r="F6893" t="n">
        <v>9.99</v>
      </c>
      <c r="G6893" t="n">
        <v>0</v>
      </c>
    </row>
    <row r="6894">
      <c r="A6894" t="n">
        <v>201805</v>
      </c>
      <c r="B6894" t="n">
        <v>55</v>
      </c>
      <c r="C6894" t="inlineStr">
        <is>
          <t>POS</t>
        </is>
      </c>
      <c r="D6894" t="inlineStr">
        <is>
          <t>Mỹ</t>
        </is>
      </c>
      <c r="E6894" t="inlineStr">
        <is>
          <t>Máy tính</t>
        </is>
      </c>
      <c r="F6894" t="n">
        <v>6883</v>
      </c>
      <c r="G6894" t="n">
        <v>0</v>
      </c>
    </row>
    <row r="6895">
      <c r="A6895" t="n">
        <v>201805</v>
      </c>
      <c r="B6895" t="n">
        <v>55</v>
      </c>
      <c r="C6895" t="inlineStr">
        <is>
          <t>POS</t>
        </is>
      </c>
      <c r="D6895" t="inlineStr">
        <is>
          <t>Mỹ</t>
        </is>
      </c>
      <c r="E6895" t="inlineStr">
        <is>
          <t>Gia dụng</t>
        </is>
      </c>
      <c r="F6895" t="n">
        <v>119.99</v>
      </c>
      <c r="G6895" t="n">
        <v>0</v>
      </c>
    </row>
    <row r="6896">
      <c r="A6896" t="n">
        <v>201805</v>
      </c>
      <c r="B6896" t="n">
        <v>55</v>
      </c>
      <c r="C6896" t="inlineStr">
        <is>
          <t>POS</t>
        </is>
      </c>
      <c r="D6896" t="inlineStr">
        <is>
          <t>Mỹ</t>
        </is>
      </c>
      <c r="E6896" t="inlineStr">
        <is>
          <t>Nhạc, phim, sách nói</t>
        </is>
      </c>
      <c r="F6896" t="n">
        <v>559.87</v>
      </c>
      <c r="G6896" t="n">
        <v>0</v>
      </c>
    </row>
    <row r="6897">
      <c r="A6897" t="n">
        <v>201805</v>
      </c>
      <c r="B6897" t="n">
        <v>55</v>
      </c>
      <c r="C6897" t="inlineStr">
        <is>
          <t>POS</t>
        </is>
      </c>
      <c r="D6897" t="inlineStr">
        <is>
          <t>Mỹ</t>
        </is>
      </c>
      <c r="E6897" t="inlineStr">
        <is>
          <t>TV &amp; Video</t>
        </is>
      </c>
      <c r="F6897" t="n">
        <v>2326.45</v>
      </c>
      <c r="G6897" t="n">
        <v>0</v>
      </c>
    </row>
    <row r="6898">
      <c r="A6898" t="n">
        <v>201805</v>
      </c>
      <c r="B6898" t="n">
        <v>56</v>
      </c>
      <c r="C6898" t="inlineStr">
        <is>
          <t>POS</t>
        </is>
      </c>
      <c r="D6898" t="inlineStr">
        <is>
          <t>Mỹ</t>
        </is>
      </c>
      <c r="E6898" t="inlineStr">
        <is>
          <t>Âm thanh</t>
        </is>
      </c>
      <c r="F6898" t="n">
        <v>633.63</v>
      </c>
      <c r="G6898" t="n">
        <v>0</v>
      </c>
    </row>
    <row r="6899">
      <c r="A6899" t="n">
        <v>201805</v>
      </c>
      <c r="B6899" t="n">
        <v>56</v>
      </c>
      <c r="C6899" t="inlineStr">
        <is>
          <t>POS</t>
        </is>
      </c>
      <c r="D6899" t="inlineStr">
        <is>
          <t>Mỹ</t>
        </is>
      </c>
      <c r="E6899" t="inlineStr">
        <is>
          <t>Máy ảnh</t>
        </is>
      </c>
      <c r="F6899" t="n">
        <v>480.5</v>
      </c>
      <c r="G6899" t="n">
        <v>0</v>
      </c>
    </row>
    <row r="6900">
      <c r="A6900" t="n">
        <v>201805</v>
      </c>
      <c r="B6900" t="n">
        <v>56</v>
      </c>
      <c r="C6900" t="inlineStr">
        <is>
          <t>POS</t>
        </is>
      </c>
      <c r="D6900" t="inlineStr">
        <is>
          <t>Mỹ</t>
        </is>
      </c>
      <c r="E6900" t="inlineStr">
        <is>
          <t>Điện thoại</t>
        </is>
      </c>
      <c r="F6900" t="n">
        <v>3499</v>
      </c>
      <c r="G6900" t="n">
        <v>0</v>
      </c>
    </row>
    <row r="6901">
      <c r="A6901" t="n">
        <v>201805</v>
      </c>
      <c r="B6901" t="n">
        <v>56</v>
      </c>
      <c r="C6901" t="inlineStr">
        <is>
          <t>POS</t>
        </is>
      </c>
      <c r="D6901" t="inlineStr">
        <is>
          <t>Mỹ</t>
        </is>
      </c>
      <c r="E6901" t="inlineStr">
        <is>
          <t>Máy tính</t>
        </is>
      </c>
      <c r="F6901" t="n">
        <v>9146.4</v>
      </c>
      <c r="G6901" t="n">
        <v>0</v>
      </c>
    </row>
    <row r="6902">
      <c r="A6902" t="n">
        <v>201805</v>
      </c>
      <c r="B6902" t="n">
        <v>56</v>
      </c>
      <c r="C6902" t="inlineStr">
        <is>
          <t>POS</t>
        </is>
      </c>
      <c r="D6902" t="inlineStr">
        <is>
          <t>Mỹ</t>
        </is>
      </c>
      <c r="E6902" t="inlineStr">
        <is>
          <t>Gia dụng</t>
        </is>
      </c>
      <c r="F6902" t="n">
        <v>2637.95</v>
      </c>
      <c r="G6902" t="n">
        <v>0</v>
      </c>
    </row>
    <row r="6903">
      <c r="A6903" t="n">
        <v>201805</v>
      </c>
      <c r="B6903" t="n">
        <v>56</v>
      </c>
      <c r="C6903" t="inlineStr">
        <is>
          <t>POS</t>
        </is>
      </c>
      <c r="D6903" t="inlineStr">
        <is>
          <t>Mỹ</t>
        </is>
      </c>
      <c r="E6903" t="inlineStr">
        <is>
          <t>Nhạc, phim, sách nói</t>
        </is>
      </c>
      <c r="F6903" t="n">
        <v>832.86</v>
      </c>
      <c r="G6903" t="n">
        <v>0</v>
      </c>
    </row>
    <row r="6904">
      <c r="A6904" t="n">
        <v>201805</v>
      </c>
      <c r="B6904" t="n">
        <v>56</v>
      </c>
      <c r="C6904" t="inlineStr">
        <is>
          <t>POS</t>
        </is>
      </c>
      <c r="D6904" t="inlineStr">
        <is>
          <t>Mỹ</t>
        </is>
      </c>
      <c r="E6904" t="inlineStr">
        <is>
          <t>TV &amp; Video</t>
        </is>
      </c>
      <c r="F6904" t="n">
        <v>773.5</v>
      </c>
      <c r="G6904" t="n">
        <v>0</v>
      </c>
    </row>
    <row r="6905">
      <c r="A6905" t="n">
        <v>201805</v>
      </c>
      <c r="B6905" t="n">
        <v>57</v>
      </c>
      <c r="C6905" t="inlineStr">
        <is>
          <t>POS</t>
        </is>
      </c>
      <c r="D6905" t="inlineStr">
        <is>
          <t>Mỹ</t>
        </is>
      </c>
      <c r="E6905" t="inlineStr">
        <is>
          <t>Âm thanh</t>
        </is>
      </c>
      <c r="F6905" t="n">
        <v>2022.69</v>
      </c>
      <c r="G6905" t="n">
        <v>0</v>
      </c>
    </row>
    <row r="6906">
      <c r="A6906" t="n">
        <v>201805</v>
      </c>
      <c r="B6906" t="n">
        <v>57</v>
      </c>
      <c r="C6906" t="inlineStr">
        <is>
          <t>POS</t>
        </is>
      </c>
      <c r="D6906" t="inlineStr">
        <is>
          <t>Mỹ</t>
        </is>
      </c>
      <c r="E6906" t="inlineStr">
        <is>
          <t>Máy ảnh</t>
        </is>
      </c>
      <c r="F6906" t="n">
        <v>741.99</v>
      </c>
      <c r="G6906" t="n">
        <v>0</v>
      </c>
    </row>
    <row r="6907">
      <c r="A6907" t="n">
        <v>201805</v>
      </c>
      <c r="B6907" t="n">
        <v>57</v>
      </c>
      <c r="C6907" t="inlineStr">
        <is>
          <t>POS</t>
        </is>
      </c>
      <c r="D6907" t="inlineStr">
        <is>
          <t>Mỹ</t>
        </is>
      </c>
      <c r="E6907" t="inlineStr">
        <is>
          <t>Điện thoại</t>
        </is>
      </c>
      <c r="F6907" t="n">
        <v>5783.45</v>
      </c>
      <c r="G6907" t="n">
        <v>0</v>
      </c>
    </row>
    <row r="6908">
      <c r="A6908" t="n">
        <v>201805</v>
      </c>
      <c r="B6908" t="n">
        <v>57</v>
      </c>
      <c r="C6908" t="inlineStr">
        <is>
          <t>POS</t>
        </is>
      </c>
      <c r="D6908" t="inlineStr">
        <is>
          <t>Mỹ</t>
        </is>
      </c>
      <c r="E6908" t="inlineStr">
        <is>
          <t>Máy tính</t>
        </is>
      </c>
      <c r="F6908" t="n">
        <v>18822.22</v>
      </c>
      <c r="G6908" t="n">
        <v>0</v>
      </c>
    </row>
    <row r="6909">
      <c r="A6909" t="n">
        <v>201805</v>
      </c>
      <c r="B6909" t="n">
        <v>57</v>
      </c>
      <c r="C6909" t="inlineStr">
        <is>
          <t>POS</t>
        </is>
      </c>
      <c r="D6909" t="inlineStr">
        <is>
          <t>Mỹ</t>
        </is>
      </c>
      <c r="E6909" t="inlineStr">
        <is>
          <t>Game &amp; Đồ chơi</t>
        </is>
      </c>
      <c r="F6909" t="n">
        <v>118</v>
      </c>
      <c r="G6909" t="n">
        <v>0</v>
      </c>
    </row>
    <row r="6910">
      <c r="A6910" t="n">
        <v>201805</v>
      </c>
      <c r="B6910" t="n">
        <v>57</v>
      </c>
      <c r="C6910" t="inlineStr">
        <is>
          <t>POS</t>
        </is>
      </c>
      <c r="D6910" t="inlineStr">
        <is>
          <t>Mỹ</t>
        </is>
      </c>
      <c r="E6910" t="inlineStr">
        <is>
          <t>Gia dụng</t>
        </is>
      </c>
      <c r="F6910" t="n">
        <v>26083.96</v>
      </c>
      <c r="G6910" t="n">
        <v>0</v>
      </c>
    </row>
    <row r="6911">
      <c r="A6911" t="n">
        <v>201805</v>
      </c>
      <c r="B6911" t="n">
        <v>57</v>
      </c>
      <c r="C6911" t="inlineStr">
        <is>
          <t>POS</t>
        </is>
      </c>
      <c r="D6911" t="inlineStr">
        <is>
          <t>Mỹ</t>
        </is>
      </c>
      <c r="E6911" t="inlineStr">
        <is>
          <t>Nhạc, phim, sách nói</t>
        </is>
      </c>
      <c r="F6911" t="n">
        <v>507.93</v>
      </c>
      <c r="G6911" t="n">
        <v>0</v>
      </c>
    </row>
    <row r="6912">
      <c r="A6912" t="n">
        <v>201805</v>
      </c>
      <c r="B6912" t="n">
        <v>57</v>
      </c>
      <c r="C6912" t="inlineStr">
        <is>
          <t>POS</t>
        </is>
      </c>
      <c r="D6912" t="inlineStr">
        <is>
          <t>Mỹ</t>
        </is>
      </c>
      <c r="E6912" t="inlineStr">
        <is>
          <t>TV &amp; Video</t>
        </is>
      </c>
      <c r="F6912" t="n">
        <v>577.8</v>
      </c>
      <c r="G6912" t="n">
        <v>0</v>
      </c>
    </row>
    <row r="6913">
      <c r="A6913" t="n">
        <v>201805</v>
      </c>
      <c r="B6913" t="n">
        <v>59</v>
      </c>
      <c r="C6913" t="inlineStr">
        <is>
          <t>POS</t>
        </is>
      </c>
      <c r="D6913" t="inlineStr">
        <is>
          <t>Mỹ</t>
        </is>
      </c>
      <c r="E6913" t="inlineStr">
        <is>
          <t>Âm thanh</t>
        </is>
      </c>
      <c r="F6913" t="n">
        <v>1524.99</v>
      </c>
      <c r="G6913" t="n">
        <v>0</v>
      </c>
    </row>
    <row r="6914">
      <c r="A6914" t="n">
        <v>201805</v>
      </c>
      <c r="B6914" t="n">
        <v>59</v>
      </c>
      <c r="C6914" t="inlineStr">
        <is>
          <t>POS</t>
        </is>
      </c>
      <c r="D6914" t="inlineStr">
        <is>
          <t>Mỹ</t>
        </is>
      </c>
      <c r="E6914" t="inlineStr">
        <is>
          <t>Máy ảnh</t>
        </is>
      </c>
      <c r="F6914" t="n">
        <v>571</v>
      </c>
      <c r="G6914" t="n">
        <v>0</v>
      </c>
    </row>
    <row r="6915">
      <c r="A6915" t="n">
        <v>201805</v>
      </c>
      <c r="B6915" t="n">
        <v>59</v>
      </c>
      <c r="C6915" t="inlineStr">
        <is>
          <t>POS</t>
        </is>
      </c>
      <c r="D6915" t="inlineStr">
        <is>
          <t>Mỹ</t>
        </is>
      </c>
      <c r="E6915" t="inlineStr">
        <is>
          <t>Điện thoại</t>
        </is>
      </c>
      <c r="F6915" t="n">
        <v>3868.97</v>
      </c>
      <c r="G6915" t="n">
        <v>0</v>
      </c>
    </row>
    <row r="6916">
      <c r="A6916" t="n">
        <v>201805</v>
      </c>
      <c r="B6916" t="n">
        <v>59</v>
      </c>
      <c r="C6916" t="inlineStr">
        <is>
          <t>POS</t>
        </is>
      </c>
      <c r="D6916" t="inlineStr">
        <is>
          <t>Mỹ</t>
        </is>
      </c>
      <c r="E6916" t="inlineStr">
        <is>
          <t>Máy tính</t>
        </is>
      </c>
      <c r="F6916" t="n">
        <v>579.5</v>
      </c>
      <c r="G6916" t="n">
        <v>0</v>
      </c>
    </row>
    <row r="6917">
      <c r="A6917" t="n">
        <v>201805</v>
      </c>
      <c r="B6917" t="n">
        <v>59</v>
      </c>
      <c r="C6917" t="inlineStr">
        <is>
          <t>POS</t>
        </is>
      </c>
      <c r="D6917" t="inlineStr">
        <is>
          <t>Mỹ</t>
        </is>
      </c>
      <c r="E6917" t="inlineStr">
        <is>
          <t>Game &amp; Đồ chơi</t>
        </is>
      </c>
      <c r="F6917" t="n">
        <v>96</v>
      </c>
      <c r="G6917" t="n">
        <v>0</v>
      </c>
    </row>
    <row r="6918">
      <c r="A6918" t="n">
        <v>201805</v>
      </c>
      <c r="B6918" t="n">
        <v>59</v>
      </c>
      <c r="C6918" t="inlineStr">
        <is>
          <t>POS</t>
        </is>
      </c>
      <c r="D6918" t="inlineStr">
        <is>
          <t>Mỹ</t>
        </is>
      </c>
      <c r="E6918" t="inlineStr">
        <is>
          <t>Nhạc, phim, sách nói</t>
        </is>
      </c>
      <c r="F6918" t="n">
        <v>1449.95</v>
      </c>
      <c r="G6918" t="n">
        <v>0</v>
      </c>
    </row>
    <row r="6919">
      <c r="A6919" t="n">
        <v>201805</v>
      </c>
      <c r="B6919" t="n">
        <v>61</v>
      </c>
      <c r="C6919" t="inlineStr">
        <is>
          <t>POS</t>
        </is>
      </c>
      <c r="D6919" t="inlineStr">
        <is>
          <t>Mỹ</t>
        </is>
      </c>
      <c r="E6919" t="inlineStr">
        <is>
          <t>Âm thanh</t>
        </is>
      </c>
      <c r="F6919" t="n">
        <v>1073.83</v>
      </c>
      <c r="G6919" t="n">
        <v>0</v>
      </c>
    </row>
    <row r="6920">
      <c r="A6920" t="n">
        <v>201805</v>
      </c>
      <c r="B6920" t="n">
        <v>61</v>
      </c>
      <c r="C6920" t="inlineStr">
        <is>
          <t>POS</t>
        </is>
      </c>
      <c r="D6920" t="inlineStr">
        <is>
          <t>Mỹ</t>
        </is>
      </c>
      <c r="E6920" t="inlineStr">
        <is>
          <t>Máy ảnh</t>
        </is>
      </c>
      <c r="F6920" t="n">
        <v>5349.89</v>
      </c>
      <c r="G6920" t="n">
        <v>0</v>
      </c>
    </row>
    <row r="6921">
      <c r="A6921" t="n">
        <v>201805</v>
      </c>
      <c r="B6921" t="n">
        <v>61</v>
      </c>
      <c r="C6921" t="inlineStr">
        <is>
          <t>POS</t>
        </is>
      </c>
      <c r="D6921" t="inlineStr">
        <is>
          <t>Mỹ</t>
        </is>
      </c>
      <c r="E6921" t="inlineStr">
        <is>
          <t>Điện thoại</t>
        </is>
      </c>
      <c r="F6921" t="n">
        <v>1233.95</v>
      </c>
      <c r="G6921" t="n">
        <v>0</v>
      </c>
    </row>
    <row r="6922">
      <c r="A6922" t="n">
        <v>201805</v>
      </c>
      <c r="B6922" t="n">
        <v>61</v>
      </c>
      <c r="C6922" t="inlineStr">
        <is>
          <t>POS</t>
        </is>
      </c>
      <c r="D6922" t="inlineStr">
        <is>
          <t>Mỹ</t>
        </is>
      </c>
      <c r="E6922" t="inlineStr">
        <is>
          <t>Máy tính</t>
        </is>
      </c>
      <c r="F6922" t="n">
        <v>12774.23</v>
      </c>
      <c r="G6922" t="n">
        <v>119.98</v>
      </c>
    </row>
    <row r="6923">
      <c r="A6923" t="n">
        <v>201805</v>
      </c>
      <c r="B6923" t="n">
        <v>61</v>
      </c>
      <c r="C6923" t="inlineStr">
        <is>
          <t>POS</t>
        </is>
      </c>
      <c r="D6923" t="inlineStr">
        <is>
          <t>Mỹ</t>
        </is>
      </c>
      <c r="E6923" t="inlineStr">
        <is>
          <t>Game &amp; Đồ chơi</t>
        </is>
      </c>
      <c r="F6923" t="n">
        <v>374.18</v>
      </c>
      <c r="G6923" t="n">
        <v>0</v>
      </c>
    </row>
    <row r="6924">
      <c r="A6924" t="n">
        <v>201805</v>
      </c>
      <c r="B6924" t="n">
        <v>61</v>
      </c>
      <c r="C6924" t="inlineStr">
        <is>
          <t>POS</t>
        </is>
      </c>
      <c r="D6924" t="inlineStr">
        <is>
          <t>Mỹ</t>
        </is>
      </c>
      <c r="E6924" t="inlineStr">
        <is>
          <t>Gia dụng</t>
        </is>
      </c>
      <c r="F6924" t="n">
        <v>11983.78</v>
      </c>
      <c r="G6924" t="n">
        <v>1304.98</v>
      </c>
    </row>
    <row r="6925">
      <c r="A6925" t="n">
        <v>201805</v>
      </c>
      <c r="B6925" t="n">
        <v>61</v>
      </c>
      <c r="C6925" t="inlineStr">
        <is>
          <t>POS</t>
        </is>
      </c>
      <c r="D6925" t="inlineStr">
        <is>
          <t>Mỹ</t>
        </is>
      </c>
      <c r="E6925" t="inlineStr">
        <is>
          <t>Nhạc, phim, sách nói</t>
        </is>
      </c>
      <c r="F6925" t="n">
        <v>3580.78</v>
      </c>
      <c r="G6925" t="n">
        <v>9.99</v>
      </c>
    </row>
    <row r="6926">
      <c r="A6926" t="n">
        <v>201805</v>
      </c>
      <c r="B6926" t="n">
        <v>61</v>
      </c>
      <c r="C6926" t="inlineStr">
        <is>
          <t>POS</t>
        </is>
      </c>
      <c r="D6926" t="inlineStr">
        <is>
          <t>Mỹ</t>
        </is>
      </c>
      <c r="E6926" t="inlineStr">
        <is>
          <t>TV &amp; Video</t>
        </is>
      </c>
      <c r="F6926" t="n">
        <v>7896.92</v>
      </c>
      <c r="G6926" t="n">
        <v>0</v>
      </c>
    </row>
    <row r="6927">
      <c r="A6927" t="n">
        <v>201805</v>
      </c>
      <c r="B6927" t="n">
        <v>63</v>
      </c>
      <c r="C6927" t="inlineStr">
        <is>
          <t>POS</t>
        </is>
      </c>
      <c r="D6927" t="inlineStr">
        <is>
          <t>Mỹ</t>
        </is>
      </c>
      <c r="E6927" t="inlineStr">
        <is>
          <t>Âm thanh</t>
        </is>
      </c>
      <c r="F6927" t="n">
        <v>2302.95</v>
      </c>
      <c r="G6927" t="n">
        <v>0</v>
      </c>
    </row>
    <row r="6928">
      <c r="A6928" t="n">
        <v>201805</v>
      </c>
      <c r="B6928" t="n">
        <v>63</v>
      </c>
      <c r="C6928" t="inlineStr">
        <is>
          <t>POS</t>
        </is>
      </c>
      <c r="D6928" t="inlineStr">
        <is>
          <t>Mỹ</t>
        </is>
      </c>
      <c r="E6928" t="inlineStr">
        <is>
          <t>Máy ảnh</t>
        </is>
      </c>
      <c r="F6928" t="n">
        <v>984</v>
      </c>
      <c r="G6928" t="n">
        <v>0</v>
      </c>
    </row>
    <row r="6929">
      <c r="A6929" t="n">
        <v>201805</v>
      </c>
      <c r="B6929" t="n">
        <v>63</v>
      </c>
      <c r="C6929" t="inlineStr">
        <is>
          <t>POS</t>
        </is>
      </c>
      <c r="D6929" t="inlineStr">
        <is>
          <t>Mỹ</t>
        </is>
      </c>
      <c r="E6929" t="inlineStr">
        <is>
          <t>Điện thoại</t>
        </is>
      </c>
      <c r="F6929" t="n">
        <v>4245</v>
      </c>
      <c r="G6929" t="n">
        <v>0</v>
      </c>
    </row>
    <row r="6930">
      <c r="A6930" t="n">
        <v>201805</v>
      </c>
      <c r="B6930" t="n">
        <v>63</v>
      </c>
      <c r="C6930" t="inlineStr">
        <is>
          <t>POS</t>
        </is>
      </c>
      <c r="D6930" t="inlineStr">
        <is>
          <t>Mỹ</t>
        </is>
      </c>
      <c r="E6930" t="inlineStr">
        <is>
          <t>Máy tính</t>
        </is>
      </c>
      <c r="F6930" t="n">
        <v>8472.9</v>
      </c>
      <c r="G6930" t="n">
        <v>0</v>
      </c>
    </row>
    <row r="6931">
      <c r="A6931" t="n">
        <v>201805</v>
      </c>
      <c r="B6931" t="n">
        <v>63</v>
      </c>
      <c r="C6931" t="inlineStr">
        <is>
          <t>POS</t>
        </is>
      </c>
      <c r="D6931" t="inlineStr">
        <is>
          <t>Mỹ</t>
        </is>
      </c>
      <c r="E6931" t="inlineStr">
        <is>
          <t>Game &amp; Đồ chơi</t>
        </is>
      </c>
      <c r="F6931" t="n">
        <v>244.37</v>
      </c>
      <c r="G6931" t="n">
        <v>0</v>
      </c>
    </row>
    <row r="6932">
      <c r="A6932" t="n">
        <v>201805</v>
      </c>
      <c r="B6932" t="n">
        <v>63</v>
      </c>
      <c r="C6932" t="inlineStr">
        <is>
          <t>POS</t>
        </is>
      </c>
      <c r="D6932" t="inlineStr">
        <is>
          <t>Mỹ</t>
        </is>
      </c>
      <c r="E6932" t="inlineStr">
        <is>
          <t>Gia dụng</t>
        </is>
      </c>
      <c r="F6932" t="n">
        <v>6242.49</v>
      </c>
      <c r="G6932" t="n">
        <v>0</v>
      </c>
    </row>
    <row r="6933">
      <c r="A6933" t="n">
        <v>201805</v>
      </c>
      <c r="B6933" t="n">
        <v>63</v>
      </c>
      <c r="C6933" t="inlineStr">
        <is>
          <t>POS</t>
        </is>
      </c>
      <c r="D6933" t="inlineStr">
        <is>
          <t>Mỹ</t>
        </is>
      </c>
      <c r="E6933" t="inlineStr">
        <is>
          <t>Nhạc, phim, sách nói</t>
        </is>
      </c>
      <c r="F6933" t="n">
        <v>159.99</v>
      </c>
      <c r="G6933" t="n">
        <v>0</v>
      </c>
    </row>
    <row r="6934">
      <c r="A6934" t="n">
        <v>201805</v>
      </c>
      <c r="B6934" t="n">
        <v>63</v>
      </c>
      <c r="C6934" t="inlineStr">
        <is>
          <t>POS</t>
        </is>
      </c>
      <c r="D6934" t="inlineStr">
        <is>
          <t>Mỹ</t>
        </is>
      </c>
      <c r="E6934" t="inlineStr">
        <is>
          <t>TV &amp; Video</t>
        </is>
      </c>
      <c r="F6934" t="n">
        <v>8699.969999999999</v>
      </c>
      <c r="G6934" t="n">
        <v>0</v>
      </c>
    </row>
    <row r="6935">
      <c r="A6935" t="n">
        <v>201805</v>
      </c>
      <c r="B6935" t="n">
        <v>64</v>
      </c>
      <c r="C6935" t="inlineStr">
        <is>
          <t>POS</t>
        </is>
      </c>
      <c r="D6935" t="inlineStr">
        <is>
          <t>Mỹ</t>
        </is>
      </c>
      <c r="E6935" t="inlineStr">
        <is>
          <t>Âm thanh</t>
        </is>
      </c>
      <c r="F6935" t="n">
        <v>749.97</v>
      </c>
      <c r="G6935" t="n">
        <v>0</v>
      </c>
    </row>
    <row r="6936">
      <c r="A6936" t="n">
        <v>201805</v>
      </c>
      <c r="B6936" t="n">
        <v>64</v>
      </c>
      <c r="C6936" t="inlineStr">
        <is>
          <t>POS</t>
        </is>
      </c>
      <c r="D6936" t="inlineStr">
        <is>
          <t>Mỹ</t>
        </is>
      </c>
      <c r="E6936" t="inlineStr">
        <is>
          <t>Máy ảnh</t>
        </is>
      </c>
      <c r="F6936" t="n">
        <v>19.99</v>
      </c>
      <c r="G6936" t="n">
        <v>0</v>
      </c>
    </row>
    <row r="6937">
      <c r="A6937" t="n">
        <v>201805</v>
      </c>
      <c r="B6937" t="n">
        <v>64</v>
      </c>
      <c r="C6937" t="inlineStr">
        <is>
          <t>POS</t>
        </is>
      </c>
      <c r="D6937" t="inlineStr">
        <is>
          <t>Mỹ</t>
        </is>
      </c>
      <c r="E6937" t="inlineStr">
        <is>
          <t>Điện thoại</t>
        </is>
      </c>
      <c r="F6937" t="n">
        <v>4877.98</v>
      </c>
      <c r="G6937" t="n">
        <v>536</v>
      </c>
    </row>
    <row r="6938">
      <c r="A6938" t="n">
        <v>201805</v>
      </c>
      <c r="B6938" t="n">
        <v>64</v>
      </c>
      <c r="C6938" t="inlineStr">
        <is>
          <t>POS</t>
        </is>
      </c>
      <c r="D6938" t="inlineStr">
        <is>
          <t>Mỹ</t>
        </is>
      </c>
      <c r="E6938" t="inlineStr">
        <is>
          <t>Máy tính</t>
        </is>
      </c>
      <c r="F6938" t="n">
        <v>11475.5</v>
      </c>
      <c r="G6938" t="n">
        <v>0</v>
      </c>
    </row>
    <row r="6939">
      <c r="A6939" t="n">
        <v>201805</v>
      </c>
      <c r="B6939" t="n">
        <v>64</v>
      </c>
      <c r="C6939" t="inlineStr">
        <is>
          <t>POS</t>
        </is>
      </c>
      <c r="D6939" t="inlineStr">
        <is>
          <t>Mỹ</t>
        </is>
      </c>
      <c r="E6939" t="inlineStr">
        <is>
          <t>Game &amp; Đồ chơi</t>
        </is>
      </c>
      <c r="F6939" t="n">
        <v>209.67</v>
      </c>
      <c r="G6939" t="n">
        <v>0</v>
      </c>
    </row>
    <row r="6940">
      <c r="A6940" t="n">
        <v>201805</v>
      </c>
      <c r="B6940" t="n">
        <v>64</v>
      </c>
      <c r="C6940" t="inlineStr">
        <is>
          <t>POS</t>
        </is>
      </c>
      <c r="D6940" t="inlineStr">
        <is>
          <t>Mỹ</t>
        </is>
      </c>
      <c r="E6940" t="inlineStr">
        <is>
          <t>Gia dụng</t>
        </is>
      </c>
      <c r="F6940" t="n">
        <v>18502.5</v>
      </c>
      <c r="G6940" t="n">
        <v>1331.88</v>
      </c>
    </row>
    <row r="6941">
      <c r="A6941" t="n">
        <v>201805</v>
      </c>
      <c r="B6941" t="n">
        <v>64</v>
      </c>
      <c r="C6941" t="inlineStr">
        <is>
          <t>POS</t>
        </is>
      </c>
      <c r="D6941" t="inlineStr">
        <is>
          <t>Mỹ</t>
        </is>
      </c>
      <c r="E6941" t="inlineStr">
        <is>
          <t>Nhạc, phim, sách nói</t>
        </is>
      </c>
      <c r="F6941" t="n">
        <v>1164.76</v>
      </c>
      <c r="G6941" t="n">
        <v>0</v>
      </c>
    </row>
    <row r="6942">
      <c r="A6942" t="n">
        <v>201805</v>
      </c>
      <c r="B6942" t="n">
        <v>64</v>
      </c>
      <c r="C6942" t="inlineStr">
        <is>
          <t>POS</t>
        </is>
      </c>
      <c r="D6942" t="inlineStr">
        <is>
          <t>Mỹ</t>
        </is>
      </c>
      <c r="E6942" t="inlineStr">
        <is>
          <t>TV &amp; Video</t>
        </is>
      </c>
      <c r="F6942" t="n">
        <v>1270.8</v>
      </c>
      <c r="G6942" t="n">
        <v>0</v>
      </c>
    </row>
    <row r="6943">
      <c r="A6943" t="n">
        <v>201805</v>
      </c>
      <c r="B6943" t="n">
        <v>65</v>
      </c>
      <c r="C6943" t="inlineStr">
        <is>
          <t>POS</t>
        </is>
      </c>
      <c r="D6943" t="inlineStr">
        <is>
          <t>Mỹ</t>
        </is>
      </c>
      <c r="E6943" t="inlineStr">
        <is>
          <t>Âm thanh</t>
        </is>
      </c>
      <c r="F6943" t="n">
        <v>634</v>
      </c>
      <c r="G6943" t="n">
        <v>0</v>
      </c>
    </row>
    <row r="6944">
      <c r="A6944" t="n">
        <v>201805</v>
      </c>
      <c r="B6944" t="n">
        <v>65</v>
      </c>
      <c r="C6944" t="inlineStr">
        <is>
          <t>POS</t>
        </is>
      </c>
      <c r="D6944" t="inlineStr">
        <is>
          <t>Mỹ</t>
        </is>
      </c>
      <c r="E6944" t="inlineStr">
        <is>
          <t>Máy ảnh</t>
        </is>
      </c>
      <c r="F6944" t="n">
        <v>3298</v>
      </c>
      <c r="G6944" t="n">
        <v>0</v>
      </c>
    </row>
    <row r="6945">
      <c r="A6945" t="n">
        <v>201805</v>
      </c>
      <c r="B6945" t="n">
        <v>65</v>
      </c>
      <c r="C6945" t="inlineStr">
        <is>
          <t>POS</t>
        </is>
      </c>
      <c r="D6945" t="inlineStr">
        <is>
          <t>Mỹ</t>
        </is>
      </c>
      <c r="E6945" t="inlineStr">
        <is>
          <t>Điện thoại</t>
        </is>
      </c>
      <c r="F6945" t="n">
        <v>2582.93</v>
      </c>
      <c r="G6945" t="n">
        <v>0</v>
      </c>
    </row>
    <row r="6946">
      <c r="A6946" t="n">
        <v>201805</v>
      </c>
      <c r="B6946" t="n">
        <v>65</v>
      </c>
      <c r="C6946" t="inlineStr">
        <is>
          <t>POS</t>
        </is>
      </c>
      <c r="D6946" t="inlineStr">
        <is>
          <t>Mỹ</t>
        </is>
      </c>
      <c r="E6946" t="inlineStr">
        <is>
          <t>Máy tính</t>
        </is>
      </c>
      <c r="F6946" t="n">
        <v>3198.9</v>
      </c>
      <c r="G6946" t="n">
        <v>0</v>
      </c>
    </row>
    <row r="6947">
      <c r="A6947" t="n">
        <v>201805</v>
      </c>
      <c r="B6947" t="n">
        <v>65</v>
      </c>
      <c r="C6947" t="inlineStr">
        <is>
          <t>POS</t>
        </is>
      </c>
      <c r="D6947" t="inlineStr">
        <is>
          <t>Mỹ</t>
        </is>
      </c>
      <c r="E6947" t="inlineStr">
        <is>
          <t>Game &amp; Đồ chơi</t>
        </is>
      </c>
      <c r="F6947" t="n">
        <v>320.37</v>
      </c>
      <c r="G6947" t="n">
        <v>0</v>
      </c>
    </row>
    <row r="6948">
      <c r="A6948" t="n">
        <v>201805</v>
      </c>
      <c r="B6948" t="n">
        <v>65</v>
      </c>
      <c r="C6948" t="inlineStr">
        <is>
          <t>POS</t>
        </is>
      </c>
      <c r="D6948" t="inlineStr">
        <is>
          <t>Mỹ</t>
        </is>
      </c>
      <c r="E6948" t="inlineStr">
        <is>
          <t>Gia dụng</t>
        </is>
      </c>
      <c r="F6948" t="n">
        <v>6085.99</v>
      </c>
      <c r="G6948" t="n">
        <v>0</v>
      </c>
    </row>
    <row r="6949">
      <c r="A6949" t="n">
        <v>201805</v>
      </c>
      <c r="B6949" t="n">
        <v>65</v>
      </c>
      <c r="C6949" t="inlineStr">
        <is>
          <t>POS</t>
        </is>
      </c>
      <c r="D6949" t="inlineStr">
        <is>
          <t>Mỹ</t>
        </is>
      </c>
      <c r="E6949" t="inlineStr">
        <is>
          <t>Nhạc, phim, sách nói</t>
        </is>
      </c>
      <c r="F6949" t="n">
        <v>634.09</v>
      </c>
      <c r="G6949" t="n">
        <v>39.96</v>
      </c>
    </row>
    <row r="6950">
      <c r="A6950" t="n">
        <v>201805</v>
      </c>
      <c r="B6950" t="n">
        <v>65</v>
      </c>
      <c r="C6950" t="inlineStr">
        <is>
          <t>POS</t>
        </is>
      </c>
      <c r="D6950" t="inlineStr">
        <is>
          <t>Mỹ</t>
        </is>
      </c>
      <c r="E6950" t="inlineStr">
        <is>
          <t>TV &amp; Video</t>
        </is>
      </c>
      <c r="F6950" t="n">
        <v>2560.6</v>
      </c>
      <c r="G6950" t="n">
        <v>0</v>
      </c>
    </row>
    <row r="6951">
      <c r="A6951" t="n">
        <v>201805</v>
      </c>
      <c r="B6951" t="n">
        <v>66</v>
      </c>
      <c r="C6951" t="inlineStr">
        <is>
          <t>POS</t>
        </is>
      </c>
      <c r="D6951" t="inlineStr">
        <is>
          <t>Mỹ</t>
        </is>
      </c>
      <c r="E6951" t="inlineStr">
        <is>
          <t>Âm thanh</t>
        </is>
      </c>
      <c r="F6951" t="n">
        <v>597.37</v>
      </c>
      <c r="G6951" t="n">
        <v>25.69</v>
      </c>
    </row>
    <row r="6952">
      <c r="A6952" t="n">
        <v>201805</v>
      </c>
      <c r="B6952" t="n">
        <v>66</v>
      </c>
      <c r="C6952" t="inlineStr">
        <is>
          <t>POS</t>
        </is>
      </c>
      <c r="D6952" t="inlineStr">
        <is>
          <t>Mỹ</t>
        </is>
      </c>
      <c r="E6952" t="inlineStr">
        <is>
          <t>Máy ảnh</t>
        </is>
      </c>
      <c r="F6952" t="n">
        <v>1022.28</v>
      </c>
      <c r="G6952" t="n">
        <v>0</v>
      </c>
    </row>
    <row r="6953">
      <c r="A6953" t="n">
        <v>201805</v>
      </c>
      <c r="B6953" t="n">
        <v>66</v>
      </c>
      <c r="C6953" t="inlineStr">
        <is>
          <t>POS</t>
        </is>
      </c>
      <c r="D6953" t="inlineStr">
        <is>
          <t>Mỹ</t>
        </is>
      </c>
      <c r="E6953" t="inlineStr">
        <is>
          <t>Điện thoại</t>
        </is>
      </c>
      <c r="F6953" t="n">
        <v>906</v>
      </c>
      <c r="G6953" t="n">
        <v>0</v>
      </c>
    </row>
    <row r="6954">
      <c r="A6954" t="n">
        <v>201805</v>
      </c>
      <c r="B6954" t="n">
        <v>66</v>
      </c>
      <c r="C6954" t="inlineStr">
        <is>
          <t>POS</t>
        </is>
      </c>
      <c r="D6954" t="inlineStr">
        <is>
          <t>Mỹ</t>
        </is>
      </c>
      <c r="E6954" t="inlineStr">
        <is>
          <t>Máy tính</t>
        </is>
      </c>
      <c r="F6954" t="n">
        <v>8730.9</v>
      </c>
      <c r="G6954" t="n">
        <v>0</v>
      </c>
    </row>
    <row r="6955">
      <c r="A6955" t="n">
        <v>201805</v>
      </c>
      <c r="B6955" t="n">
        <v>66</v>
      </c>
      <c r="C6955" t="inlineStr">
        <is>
          <t>POS</t>
        </is>
      </c>
      <c r="D6955" t="inlineStr">
        <is>
          <t>Mỹ</t>
        </is>
      </c>
      <c r="E6955" t="inlineStr">
        <is>
          <t>Game &amp; Đồ chơi</t>
        </is>
      </c>
      <c r="F6955" t="n">
        <v>136</v>
      </c>
      <c r="G6955" t="n">
        <v>0</v>
      </c>
    </row>
    <row r="6956">
      <c r="A6956" t="n">
        <v>201805</v>
      </c>
      <c r="B6956" t="n">
        <v>66</v>
      </c>
      <c r="C6956" t="inlineStr">
        <is>
          <t>POS</t>
        </is>
      </c>
      <c r="D6956" t="inlineStr">
        <is>
          <t>Mỹ</t>
        </is>
      </c>
      <c r="E6956" t="inlineStr">
        <is>
          <t>Gia dụng</t>
        </is>
      </c>
      <c r="F6956" t="n">
        <v>1157.49</v>
      </c>
      <c r="G6956" t="n">
        <v>0</v>
      </c>
    </row>
    <row r="6957">
      <c r="A6957" t="n">
        <v>201805</v>
      </c>
      <c r="B6957" t="n">
        <v>66</v>
      </c>
      <c r="C6957" t="inlineStr">
        <is>
          <t>POS</t>
        </is>
      </c>
      <c r="D6957" t="inlineStr">
        <is>
          <t>Mỹ</t>
        </is>
      </c>
      <c r="E6957" t="inlineStr">
        <is>
          <t>Nhạc, phim, sách nói</t>
        </is>
      </c>
      <c r="F6957" t="n">
        <v>839.92</v>
      </c>
      <c r="G6957" t="n">
        <v>0</v>
      </c>
    </row>
    <row r="6958">
      <c r="A6958" t="n">
        <v>201805</v>
      </c>
      <c r="B6958" t="n">
        <v>66</v>
      </c>
      <c r="C6958" t="inlineStr">
        <is>
          <t>POS</t>
        </is>
      </c>
      <c r="D6958" t="inlineStr">
        <is>
          <t>Mỹ</t>
        </is>
      </c>
      <c r="E6958" t="inlineStr">
        <is>
          <t>TV &amp; Video</t>
        </is>
      </c>
      <c r="F6958" t="n">
        <v>1799.94</v>
      </c>
      <c r="G6958" t="n">
        <v>0</v>
      </c>
    </row>
    <row r="6959">
      <c r="A6959" t="n">
        <v>201806</v>
      </c>
      <c r="B6959" t="n">
        <v>0</v>
      </c>
      <c r="C6959" t="inlineStr">
        <is>
          <t>ONLINE</t>
        </is>
      </c>
      <c r="D6959" t="inlineStr">
        <is>
          <t>Online</t>
        </is>
      </c>
      <c r="E6959" t="inlineStr">
        <is>
          <t>Âm thanh</t>
        </is>
      </c>
      <c r="F6959" t="n">
        <v>19698.78</v>
      </c>
      <c r="G6959" t="n">
        <v>429.84</v>
      </c>
    </row>
    <row r="6960">
      <c r="A6960" t="n">
        <v>201806</v>
      </c>
      <c r="B6960" t="n">
        <v>0</v>
      </c>
      <c r="C6960" t="inlineStr">
        <is>
          <t>ONLINE</t>
        </is>
      </c>
      <c r="D6960" t="inlineStr">
        <is>
          <t>Online</t>
        </is>
      </c>
      <c r="E6960" t="inlineStr">
        <is>
          <t>Máy ảnh</t>
        </is>
      </c>
      <c r="F6960" t="n">
        <v>9472.52</v>
      </c>
      <c r="G6960" t="n">
        <v>0</v>
      </c>
    </row>
    <row r="6961">
      <c r="A6961" t="n">
        <v>201806</v>
      </c>
      <c r="B6961" t="n">
        <v>0</v>
      </c>
      <c r="C6961" t="inlineStr">
        <is>
          <t>ONLINE</t>
        </is>
      </c>
      <c r="D6961" t="inlineStr">
        <is>
          <t>Online</t>
        </is>
      </c>
      <c r="E6961" t="inlineStr">
        <is>
          <t>Điện thoại</t>
        </is>
      </c>
      <c r="F6961" t="n">
        <v>24750.62</v>
      </c>
      <c r="G6961" t="n">
        <v>0</v>
      </c>
    </row>
    <row r="6962">
      <c r="A6962" t="n">
        <v>201806</v>
      </c>
      <c r="B6962" t="n">
        <v>0</v>
      </c>
      <c r="C6962" t="inlineStr">
        <is>
          <t>ONLINE</t>
        </is>
      </c>
      <c r="D6962" t="inlineStr">
        <is>
          <t>Online</t>
        </is>
      </c>
      <c r="E6962" t="inlineStr">
        <is>
          <t>Máy tính</t>
        </is>
      </c>
      <c r="F6962" t="n">
        <v>71465.71000000001</v>
      </c>
      <c r="G6962" t="n">
        <v>0</v>
      </c>
    </row>
    <row r="6963">
      <c r="A6963" t="n">
        <v>201806</v>
      </c>
      <c r="B6963" t="n">
        <v>0</v>
      </c>
      <c r="C6963" t="inlineStr">
        <is>
          <t>ONLINE</t>
        </is>
      </c>
      <c r="D6963" t="inlineStr">
        <is>
          <t>Online</t>
        </is>
      </c>
      <c r="E6963" t="inlineStr">
        <is>
          <t>Game &amp; Đồ chơi</t>
        </is>
      </c>
      <c r="F6963" t="n">
        <v>1928.23</v>
      </c>
      <c r="G6963" t="n">
        <v>0</v>
      </c>
    </row>
    <row r="6964">
      <c r="A6964" t="n">
        <v>201806</v>
      </c>
      <c r="B6964" t="n">
        <v>0</v>
      </c>
      <c r="C6964" t="inlineStr">
        <is>
          <t>ONLINE</t>
        </is>
      </c>
      <c r="D6964" t="inlineStr">
        <is>
          <t>Online</t>
        </is>
      </c>
      <c r="E6964" t="inlineStr">
        <is>
          <t>Gia dụng</t>
        </is>
      </c>
      <c r="F6964" t="n">
        <v>27491.96</v>
      </c>
      <c r="G6964" t="n">
        <v>0</v>
      </c>
    </row>
    <row r="6965">
      <c r="A6965" t="n">
        <v>201806</v>
      </c>
      <c r="B6965" t="n">
        <v>0</v>
      </c>
      <c r="C6965" t="inlineStr">
        <is>
          <t>ONLINE</t>
        </is>
      </c>
      <c r="D6965" t="inlineStr">
        <is>
          <t>Online</t>
        </is>
      </c>
      <c r="E6965" t="inlineStr">
        <is>
          <t>Nhạc, phim, sách nói</t>
        </is>
      </c>
      <c r="F6965" t="n">
        <v>14956.47</v>
      </c>
      <c r="G6965" t="n">
        <v>0</v>
      </c>
    </row>
    <row r="6966">
      <c r="A6966" t="n">
        <v>201806</v>
      </c>
      <c r="B6966" t="n">
        <v>0</v>
      </c>
      <c r="C6966" t="inlineStr">
        <is>
          <t>ONLINE</t>
        </is>
      </c>
      <c r="D6966" t="inlineStr">
        <is>
          <t>Online</t>
        </is>
      </c>
      <c r="E6966" t="inlineStr">
        <is>
          <t>TV &amp; Video</t>
        </is>
      </c>
      <c r="F6966" t="n">
        <v>12122.11</v>
      </c>
      <c r="G6966" t="n">
        <v>0</v>
      </c>
    </row>
    <row r="6967">
      <c r="A6967" t="n">
        <v>201806</v>
      </c>
      <c r="B6967" t="n">
        <v>1</v>
      </c>
      <c r="C6967" t="inlineStr">
        <is>
          <t>POS</t>
        </is>
      </c>
      <c r="D6967" t="inlineStr">
        <is>
          <t>Úc</t>
        </is>
      </c>
      <c r="E6967" t="inlineStr">
        <is>
          <t>Âm thanh</t>
        </is>
      </c>
      <c r="F6967" t="n">
        <v>47.95</v>
      </c>
      <c r="G6967" t="n">
        <v>0</v>
      </c>
    </row>
    <row r="6968">
      <c r="A6968" t="n">
        <v>201806</v>
      </c>
      <c r="B6968" t="n">
        <v>1</v>
      </c>
      <c r="C6968" t="inlineStr">
        <is>
          <t>POS</t>
        </is>
      </c>
      <c r="D6968" t="inlineStr">
        <is>
          <t>Úc</t>
        </is>
      </c>
      <c r="E6968" t="inlineStr">
        <is>
          <t>Máy tính</t>
        </is>
      </c>
      <c r="F6968" t="n">
        <v>16.5</v>
      </c>
      <c r="G6968" t="n">
        <v>0</v>
      </c>
    </row>
    <row r="6969">
      <c r="A6969" t="n">
        <v>201806</v>
      </c>
      <c r="B6969" t="n">
        <v>1</v>
      </c>
      <c r="C6969" t="inlineStr">
        <is>
          <t>POS</t>
        </is>
      </c>
      <c r="D6969" t="inlineStr">
        <is>
          <t>Úc</t>
        </is>
      </c>
      <c r="E6969" t="inlineStr">
        <is>
          <t>Game &amp; Đồ chơi</t>
        </is>
      </c>
      <c r="F6969" t="n">
        <v>24.95</v>
      </c>
      <c r="G6969" t="n">
        <v>0</v>
      </c>
    </row>
    <row r="6970">
      <c r="A6970" t="n">
        <v>201806</v>
      </c>
      <c r="B6970" t="n">
        <v>1</v>
      </c>
      <c r="C6970" t="inlineStr">
        <is>
          <t>POS</t>
        </is>
      </c>
      <c r="D6970" t="inlineStr">
        <is>
          <t>Úc</t>
        </is>
      </c>
      <c r="E6970" t="inlineStr">
        <is>
          <t>Gia dụng</t>
        </is>
      </c>
      <c r="F6970" t="n">
        <v>630</v>
      </c>
      <c r="G6970" t="n">
        <v>0</v>
      </c>
    </row>
    <row r="6971">
      <c r="A6971" t="n">
        <v>201806</v>
      </c>
      <c r="B6971" t="n">
        <v>1</v>
      </c>
      <c r="C6971" t="inlineStr">
        <is>
          <t>POS</t>
        </is>
      </c>
      <c r="D6971" t="inlineStr">
        <is>
          <t>Úc</t>
        </is>
      </c>
      <c r="E6971" t="inlineStr">
        <is>
          <t>Nhạc, phim, sách nói</t>
        </is>
      </c>
      <c r="F6971" t="n">
        <v>22.89</v>
      </c>
      <c r="G6971" t="n">
        <v>0</v>
      </c>
    </row>
    <row r="6972">
      <c r="A6972" t="n">
        <v>201806</v>
      </c>
      <c r="B6972" t="n">
        <v>1</v>
      </c>
      <c r="C6972" t="inlineStr">
        <is>
          <t>POS</t>
        </is>
      </c>
      <c r="D6972" t="inlineStr">
        <is>
          <t>Úc</t>
        </is>
      </c>
      <c r="E6972" t="inlineStr">
        <is>
          <t>TV &amp; Video</t>
        </is>
      </c>
      <c r="F6972" t="n">
        <v>658</v>
      </c>
      <c r="G6972" t="n">
        <v>0</v>
      </c>
    </row>
    <row r="6973">
      <c r="A6973" t="n">
        <v>201806</v>
      </c>
      <c r="B6973" t="n">
        <v>4</v>
      </c>
      <c r="C6973" t="inlineStr">
        <is>
          <t>POS</t>
        </is>
      </c>
      <c r="D6973" t="inlineStr">
        <is>
          <t>Úc</t>
        </is>
      </c>
      <c r="E6973" t="inlineStr">
        <is>
          <t>Âm thanh</t>
        </is>
      </c>
      <c r="F6973" t="n">
        <v>879.6</v>
      </c>
      <c r="G6973" t="n">
        <v>0</v>
      </c>
    </row>
    <row r="6974">
      <c r="A6974" t="n">
        <v>201806</v>
      </c>
      <c r="B6974" t="n">
        <v>4</v>
      </c>
      <c r="C6974" t="inlineStr">
        <is>
          <t>POS</t>
        </is>
      </c>
      <c r="D6974" t="inlineStr">
        <is>
          <t>Úc</t>
        </is>
      </c>
      <c r="E6974" t="inlineStr">
        <is>
          <t>Máy ảnh</t>
        </is>
      </c>
      <c r="F6974" t="n">
        <v>872.4</v>
      </c>
      <c r="G6974" t="n">
        <v>0</v>
      </c>
    </row>
    <row r="6975">
      <c r="A6975" t="n">
        <v>201806</v>
      </c>
      <c r="B6975" t="n">
        <v>4</v>
      </c>
      <c r="C6975" t="inlineStr">
        <is>
          <t>POS</t>
        </is>
      </c>
      <c r="D6975" t="inlineStr">
        <is>
          <t>Úc</t>
        </is>
      </c>
      <c r="E6975" t="inlineStr">
        <is>
          <t>Điện thoại</t>
        </is>
      </c>
      <c r="F6975" t="n">
        <v>19.98</v>
      </c>
      <c r="G6975" t="n">
        <v>0</v>
      </c>
    </row>
    <row r="6976">
      <c r="A6976" t="n">
        <v>201806</v>
      </c>
      <c r="B6976" t="n">
        <v>4</v>
      </c>
      <c r="C6976" t="inlineStr">
        <is>
          <t>POS</t>
        </is>
      </c>
      <c r="D6976" t="inlineStr">
        <is>
          <t>Úc</t>
        </is>
      </c>
      <c r="E6976" t="inlineStr">
        <is>
          <t>Máy tính</t>
        </is>
      </c>
      <c r="F6976" t="n">
        <v>897</v>
      </c>
      <c r="G6976" t="n">
        <v>0</v>
      </c>
    </row>
    <row r="6977">
      <c r="A6977" t="n">
        <v>201806</v>
      </c>
      <c r="B6977" t="n">
        <v>4</v>
      </c>
      <c r="C6977" t="inlineStr">
        <is>
          <t>POS</t>
        </is>
      </c>
      <c r="D6977" t="inlineStr">
        <is>
          <t>Úc</t>
        </is>
      </c>
      <c r="E6977" t="inlineStr">
        <is>
          <t>Game &amp; Đồ chơi</t>
        </is>
      </c>
      <c r="F6977" t="n">
        <v>6.89</v>
      </c>
      <c r="G6977" t="n">
        <v>0</v>
      </c>
    </row>
    <row r="6978">
      <c r="A6978" t="n">
        <v>201806</v>
      </c>
      <c r="B6978" t="n">
        <v>4</v>
      </c>
      <c r="C6978" t="inlineStr">
        <is>
          <t>POS</t>
        </is>
      </c>
      <c r="D6978" t="inlineStr">
        <is>
          <t>Úc</t>
        </is>
      </c>
      <c r="E6978" t="inlineStr">
        <is>
          <t>Gia dụng</t>
        </is>
      </c>
      <c r="F6978" t="n">
        <v>4.99</v>
      </c>
      <c r="G6978" t="n">
        <v>791</v>
      </c>
    </row>
    <row r="6979">
      <c r="A6979" t="n">
        <v>201806</v>
      </c>
      <c r="B6979" t="n">
        <v>4</v>
      </c>
      <c r="C6979" t="inlineStr">
        <is>
          <t>POS</t>
        </is>
      </c>
      <c r="D6979" t="inlineStr">
        <is>
          <t>Úc</t>
        </is>
      </c>
      <c r="E6979" t="inlineStr">
        <is>
          <t>Nhạc, phim, sách nói</t>
        </is>
      </c>
      <c r="F6979" t="n">
        <v>1119.93</v>
      </c>
      <c r="G6979" t="n">
        <v>115.76</v>
      </c>
    </row>
    <row r="6980">
      <c r="A6980" t="n">
        <v>201806</v>
      </c>
      <c r="B6980" t="n">
        <v>5</v>
      </c>
      <c r="C6980" t="inlineStr">
        <is>
          <t>POS</t>
        </is>
      </c>
      <c r="D6980" t="inlineStr">
        <is>
          <t>Úc</t>
        </is>
      </c>
      <c r="E6980" t="inlineStr">
        <is>
          <t>Âm thanh</t>
        </is>
      </c>
      <c r="F6980" t="n">
        <v>2785.3</v>
      </c>
      <c r="G6980" t="n">
        <v>0</v>
      </c>
    </row>
    <row r="6981">
      <c r="A6981" t="n">
        <v>201806</v>
      </c>
      <c r="B6981" t="n">
        <v>5</v>
      </c>
      <c r="C6981" t="inlineStr">
        <is>
          <t>POS</t>
        </is>
      </c>
      <c r="D6981" t="inlineStr">
        <is>
          <t>Úc</t>
        </is>
      </c>
      <c r="E6981" t="inlineStr">
        <is>
          <t>Điện thoại</t>
        </is>
      </c>
      <c r="F6981" t="n">
        <v>2182</v>
      </c>
      <c r="G6981" t="n">
        <v>995</v>
      </c>
    </row>
    <row r="6982">
      <c r="A6982" t="n">
        <v>201806</v>
      </c>
      <c r="B6982" t="n">
        <v>5</v>
      </c>
      <c r="C6982" t="inlineStr">
        <is>
          <t>POS</t>
        </is>
      </c>
      <c r="D6982" t="inlineStr">
        <is>
          <t>Úc</t>
        </is>
      </c>
      <c r="E6982" t="inlineStr">
        <is>
          <t>Máy tính</t>
        </is>
      </c>
      <c r="F6982" t="n">
        <v>4619.95</v>
      </c>
      <c r="G6982" t="n">
        <v>0</v>
      </c>
    </row>
    <row r="6983">
      <c r="A6983" t="n">
        <v>201806</v>
      </c>
      <c r="B6983" t="n">
        <v>5</v>
      </c>
      <c r="C6983" t="inlineStr">
        <is>
          <t>POS</t>
        </is>
      </c>
      <c r="D6983" t="inlineStr">
        <is>
          <t>Úc</t>
        </is>
      </c>
      <c r="E6983" t="inlineStr">
        <is>
          <t>Game &amp; Đồ chơi</t>
        </is>
      </c>
      <c r="F6983" t="n">
        <v>129</v>
      </c>
      <c r="G6983" t="n">
        <v>0</v>
      </c>
    </row>
    <row r="6984">
      <c r="A6984" t="n">
        <v>201806</v>
      </c>
      <c r="B6984" t="n">
        <v>5</v>
      </c>
      <c r="C6984" t="inlineStr">
        <is>
          <t>POS</t>
        </is>
      </c>
      <c r="D6984" t="inlineStr">
        <is>
          <t>Úc</t>
        </is>
      </c>
      <c r="E6984" t="inlineStr">
        <is>
          <t>Gia dụng</t>
        </is>
      </c>
      <c r="F6984" t="n">
        <v>1279.93</v>
      </c>
      <c r="G6984" t="n">
        <v>0</v>
      </c>
    </row>
    <row r="6985">
      <c r="A6985" t="n">
        <v>201806</v>
      </c>
      <c r="B6985" t="n">
        <v>5</v>
      </c>
      <c r="C6985" t="inlineStr">
        <is>
          <t>POS</t>
        </is>
      </c>
      <c r="D6985" t="inlineStr">
        <is>
          <t>Úc</t>
        </is>
      </c>
      <c r="E6985" t="inlineStr">
        <is>
          <t>TV &amp; Video</t>
        </is>
      </c>
      <c r="F6985" t="n">
        <v>438</v>
      </c>
      <c r="G6985" t="n">
        <v>0</v>
      </c>
    </row>
    <row r="6986">
      <c r="A6986" t="n">
        <v>201806</v>
      </c>
      <c r="B6986" t="n">
        <v>6</v>
      </c>
      <c r="C6986" t="inlineStr">
        <is>
          <t>POS</t>
        </is>
      </c>
      <c r="D6986" t="inlineStr">
        <is>
          <t>Úc</t>
        </is>
      </c>
      <c r="E6986" t="inlineStr">
        <is>
          <t>Điện thoại</t>
        </is>
      </c>
      <c r="F6986" t="n">
        <v>1058</v>
      </c>
      <c r="G6986" t="n">
        <v>0</v>
      </c>
    </row>
    <row r="6987">
      <c r="A6987" t="n">
        <v>201806</v>
      </c>
      <c r="B6987" t="n">
        <v>6</v>
      </c>
      <c r="C6987" t="inlineStr">
        <is>
          <t>POS</t>
        </is>
      </c>
      <c r="D6987" t="inlineStr">
        <is>
          <t>Úc</t>
        </is>
      </c>
      <c r="E6987" t="inlineStr">
        <is>
          <t>Máy tính</t>
        </is>
      </c>
      <c r="F6987" t="n">
        <v>1687</v>
      </c>
      <c r="G6987" t="n">
        <v>0</v>
      </c>
    </row>
    <row r="6988">
      <c r="A6988" t="n">
        <v>201806</v>
      </c>
      <c r="B6988" t="n">
        <v>6</v>
      </c>
      <c r="C6988" t="inlineStr">
        <is>
          <t>POS</t>
        </is>
      </c>
      <c r="D6988" t="inlineStr">
        <is>
          <t>Úc</t>
        </is>
      </c>
      <c r="E6988" t="inlineStr">
        <is>
          <t>Gia dụng</t>
        </is>
      </c>
      <c r="F6988" t="n">
        <v>179.99</v>
      </c>
      <c r="G6988" t="n">
        <v>0</v>
      </c>
    </row>
    <row r="6989">
      <c r="A6989" t="n">
        <v>201806</v>
      </c>
      <c r="B6989" t="n">
        <v>6</v>
      </c>
      <c r="C6989" t="inlineStr">
        <is>
          <t>POS</t>
        </is>
      </c>
      <c r="D6989" t="inlineStr">
        <is>
          <t>Úc</t>
        </is>
      </c>
      <c r="E6989" t="inlineStr">
        <is>
          <t>Nhạc, phim, sách nói</t>
        </is>
      </c>
      <c r="F6989" t="n">
        <v>343.96</v>
      </c>
      <c r="G6989" t="n">
        <v>0</v>
      </c>
    </row>
    <row r="6990">
      <c r="A6990" t="n">
        <v>201806</v>
      </c>
      <c r="B6990" t="n">
        <v>8</v>
      </c>
      <c r="C6990" t="inlineStr">
        <is>
          <t>POS</t>
        </is>
      </c>
      <c r="D6990" t="inlineStr">
        <is>
          <t>Canada</t>
        </is>
      </c>
      <c r="E6990" t="inlineStr">
        <is>
          <t>Âm thanh</t>
        </is>
      </c>
      <c r="F6990" t="n">
        <v>2069.37</v>
      </c>
      <c r="G6990" t="n">
        <v>0</v>
      </c>
    </row>
    <row r="6991">
      <c r="A6991" t="n">
        <v>201806</v>
      </c>
      <c r="B6991" t="n">
        <v>8</v>
      </c>
      <c r="C6991" t="inlineStr">
        <is>
          <t>POS</t>
        </is>
      </c>
      <c r="D6991" t="inlineStr">
        <is>
          <t>Canada</t>
        </is>
      </c>
      <c r="E6991" t="inlineStr">
        <is>
          <t>Máy ảnh</t>
        </is>
      </c>
      <c r="F6991" t="n">
        <v>996</v>
      </c>
      <c r="G6991" t="n">
        <v>0</v>
      </c>
    </row>
    <row r="6992">
      <c r="A6992" t="n">
        <v>201806</v>
      </c>
      <c r="B6992" t="n">
        <v>8</v>
      </c>
      <c r="C6992" t="inlineStr">
        <is>
          <t>POS</t>
        </is>
      </c>
      <c r="D6992" t="inlineStr">
        <is>
          <t>Canada</t>
        </is>
      </c>
      <c r="E6992" t="inlineStr">
        <is>
          <t>Điện thoại</t>
        </is>
      </c>
      <c r="F6992" t="n">
        <v>4077.98</v>
      </c>
      <c r="G6992" t="n">
        <v>0</v>
      </c>
    </row>
    <row r="6993">
      <c r="A6993" t="n">
        <v>201806</v>
      </c>
      <c r="B6993" t="n">
        <v>8</v>
      </c>
      <c r="C6993" t="inlineStr">
        <is>
          <t>POS</t>
        </is>
      </c>
      <c r="D6993" t="inlineStr">
        <is>
          <t>Canada</t>
        </is>
      </c>
      <c r="E6993" t="inlineStr">
        <is>
          <t>Máy tính</t>
        </is>
      </c>
      <c r="F6993" t="n">
        <v>4150.45</v>
      </c>
      <c r="G6993" t="n">
        <v>0</v>
      </c>
    </row>
    <row r="6994">
      <c r="A6994" t="n">
        <v>201806</v>
      </c>
      <c r="B6994" t="n">
        <v>8</v>
      </c>
      <c r="C6994" t="inlineStr">
        <is>
          <t>POS</t>
        </is>
      </c>
      <c r="D6994" t="inlineStr">
        <is>
          <t>Canada</t>
        </is>
      </c>
      <c r="E6994" t="inlineStr">
        <is>
          <t>Game &amp; Đồ chơi</t>
        </is>
      </c>
      <c r="F6994" t="n">
        <v>230.75</v>
      </c>
      <c r="G6994" t="n">
        <v>0</v>
      </c>
    </row>
    <row r="6995">
      <c r="A6995" t="n">
        <v>201806</v>
      </c>
      <c r="B6995" t="n">
        <v>8</v>
      </c>
      <c r="C6995" t="inlineStr">
        <is>
          <t>POS</t>
        </is>
      </c>
      <c r="D6995" t="inlineStr">
        <is>
          <t>Canada</t>
        </is>
      </c>
      <c r="E6995" t="inlineStr">
        <is>
          <t>Gia dụng</t>
        </is>
      </c>
      <c r="F6995" t="n">
        <v>4.99</v>
      </c>
      <c r="G6995" t="n">
        <v>0</v>
      </c>
    </row>
    <row r="6996">
      <c r="A6996" t="n">
        <v>201806</v>
      </c>
      <c r="B6996" t="n">
        <v>8</v>
      </c>
      <c r="C6996" t="inlineStr">
        <is>
          <t>POS</t>
        </is>
      </c>
      <c r="D6996" t="inlineStr">
        <is>
          <t>Canada</t>
        </is>
      </c>
      <c r="E6996" t="inlineStr">
        <is>
          <t>Nhạc, phim, sách nói</t>
        </is>
      </c>
      <c r="F6996" t="n">
        <v>957.91</v>
      </c>
      <c r="G6996" t="n">
        <v>0</v>
      </c>
    </row>
    <row r="6997">
      <c r="A6997" t="n">
        <v>201806</v>
      </c>
      <c r="B6997" t="n">
        <v>8</v>
      </c>
      <c r="C6997" t="inlineStr">
        <is>
          <t>POS</t>
        </is>
      </c>
      <c r="D6997" t="inlineStr">
        <is>
          <t>Canada</t>
        </is>
      </c>
      <c r="E6997" t="inlineStr">
        <is>
          <t>TV &amp; Video</t>
        </is>
      </c>
      <c r="F6997" t="n">
        <v>813</v>
      </c>
      <c r="G6997" t="n">
        <v>0</v>
      </c>
    </row>
    <row r="6998">
      <c r="A6998" t="n">
        <v>201806</v>
      </c>
      <c r="B6998" t="n">
        <v>9</v>
      </c>
      <c r="C6998" t="inlineStr">
        <is>
          <t>POS</t>
        </is>
      </c>
      <c r="D6998" t="inlineStr">
        <is>
          <t>Canada</t>
        </is>
      </c>
      <c r="E6998" t="inlineStr">
        <is>
          <t>Âm thanh</t>
        </is>
      </c>
      <c r="F6998" t="n">
        <v>471.8</v>
      </c>
      <c r="G6998" t="n">
        <v>0</v>
      </c>
    </row>
    <row r="6999">
      <c r="A6999" t="n">
        <v>201806</v>
      </c>
      <c r="B6999" t="n">
        <v>9</v>
      </c>
      <c r="C6999" t="inlineStr">
        <is>
          <t>POS</t>
        </is>
      </c>
      <c r="D6999" t="inlineStr">
        <is>
          <t>Canada</t>
        </is>
      </c>
      <c r="E6999" t="inlineStr">
        <is>
          <t>Máy ảnh</t>
        </is>
      </c>
      <c r="F6999" t="n">
        <v>1120</v>
      </c>
      <c r="G6999" t="n">
        <v>0</v>
      </c>
    </row>
    <row r="7000">
      <c r="A7000" t="n">
        <v>201806</v>
      </c>
      <c r="B7000" t="n">
        <v>9</v>
      </c>
      <c r="C7000" t="inlineStr">
        <is>
          <t>POS</t>
        </is>
      </c>
      <c r="D7000" t="inlineStr">
        <is>
          <t>Canada</t>
        </is>
      </c>
      <c r="E7000" t="inlineStr">
        <is>
          <t>Điện thoại</t>
        </is>
      </c>
      <c r="F7000" t="n">
        <v>2186</v>
      </c>
      <c r="G7000" t="n">
        <v>0</v>
      </c>
    </row>
    <row r="7001">
      <c r="A7001" t="n">
        <v>201806</v>
      </c>
      <c r="B7001" t="n">
        <v>9</v>
      </c>
      <c r="C7001" t="inlineStr">
        <is>
          <t>POS</t>
        </is>
      </c>
      <c r="D7001" t="inlineStr">
        <is>
          <t>Canada</t>
        </is>
      </c>
      <c r="E7001" t="inlineStr">
        <is>
          <t>Máy tính</t>
        </is>
      </c>
      <c r="F7001" t="n">
        <v>7172.8</v>
      </c>
      <c r="G7001" t="n">
        <v>0</v>
      </c>
    </row>
    <row r="7002">
      <c r="A7002" t="n">
        <v>201806</v>
      </c>
      <c r="B7002" t="n">
        <v>9</v>
      </c>
      <c r="C7002" t="inlineStr">
        <is>
          <t>POS</t>
        </is>
      </c>
      <c r="D7002" t="inlineStr">
        <is>
          <t>Canada</t>
        </is>
      </c>
      <c r="E7002" t="inlineStr">
        <is>
          <t>Game &amp; Đồ chơi</t>
        </is>
      </c>
      <c r="F7002" t="n">
        <v>6.88</v>
      </c>
      <c r="G7002" t="n">
        <v>0</v>
      </c>
    </row>
    <row r="7003">
      <c r="A7003" t="n">
        <v>201806</v>
      </c>
      <c r="B7003" t="n">
        <v>9</v>
      </c>
      <c r="C7003" t="inlineStr">
        <is>
          <t>POS</t>
        </is>
      </c>
      <c r="D7003" t="inlineStr">
        <is>
          <t>Canada</t>
        </is>
      </c>
      <c r="E7003" t="inlineStr">
        <is>
          <t>Gia dụng</t>
        </is>
      </c>
      <c r="F7003" t="n">
        <v>229.89</v>
      </c>
      <c r="G7003" t="n">
        <v>0</v>
      </c>
    </row>
    <row r="7004">
      <c r="A7004" t="n">
        <v>201806</v>
      </c>
      <c r="B7004" t="n">
        <v>9</v>
      </c>
      <c r="C7004" t="inlineStr">
        <is>
          <t>POS</t>
        </is>
      </c>
      <c r="D7004" t="inlineStr">
        <is>
          <t>Canada</t>
        </is>
      </c>
      <c r="E7004" t="inlineStr">
        <is>
          <t>Nhạc, phim, sách nói</t>
        </is>
      </c>
      <c r="F7004" t="n">
        <v>1087.93</v>
      </c>
      <c r="G7004" t="n">
        <v>0</v>
      </c>
    </row>
    <row r="7005">
      <c r="A7005" t="n">
        <v>201806</v>
      </c>
      <c r="B7005" t="n">
        <v>10</v>
      </c>
      <c r="C7005" t="inlineStr">
        <is>
          <t>POS</t>
        </is>
      </c>
      <c r="D7005" t="inlineStr">
        <is>
          <t>Canada</t>
        </is>
      </c>
      <c r="E7005" t="inlineStr">
        <is>
          <t>Âm thanh</t>
        </is>
      </c>
      <c r="F7005" t="n">
        <v>195.9</v>
      </c>
      <c r="G7005" t="n">
        <v>0</v>
      </c>
    </row>
    <row r="7006">
      <c r="A7006" t="n">
        <v>201806</v>
      </c>
      <c r="B7006" t="n">
        <v>10</v>
      </c>
      <c r="C7006" t="inlineStr">
        <is>
          <t>POS</t>
        </is>
      </c>
      <c r="D7006" t="inlineStr">
        <is>
          <t>Canada</t>
        </is>
      </c>
      <c r="E7006" t="inlineStr">
        <is>
          <t>Máy ảnh</t>
        </is>
      </c>
      <c r="F7006" t="n">
        <v>1896</v>
      </c>
      <c r="G7006" t="n">
        <v>0</v>
      </c>
    </row>
    <row r="7007">
      <c r="A7007" t="n">
        <v>201806</v>
      </c>
      <c r="B7007" t="n">
        <v>10</v>
      </c>
      <c r="C7007" t="inlineStr">
        <is>
          <t>POS</t>
        </is>
      </c>
      <c r="D7007" t="inlineStr">
        <is>
          <t>Canada</t>
        </is>
      </c>
      <c r="E7007" t="inlineStr">
        <is>
          <t>Điện thoại</t>
        </is>
      </c>
      <c r="F7007" t="n">
        <v>29.98</v>
      </c>
      <c r="G7007" t="n">
        <v>0</v>
      </c>
    </row>
    <row r="7008">
      <c r="A7008" t="n">
        <v>201806</v>
      </c>
      <c r="B7008" t="n">
        <v>10</v>
      </c>
      <c r="C7008" t="inlineStr">
        <is>
          <t>POS</t>
        </is>
      </c>
      <c r="D7008" t="inlineStr">
        <is>
          <t>Canada</t>
        </is>
      </c>
      <c r="E7008" t="inlineStr">
        <is>
          <t>Máy tính</t>
        </is>
      </c>
      <c r="F7008" t="n">
        <v>20056.2</v>
      </c>
      <c r="G7008" t="n">
        <v>479.5</v>
      </c>
    </row>
    <row r="7009">
      <c r="A7009" t="n">
        <v>201806</v>
      </c>
      <c r="B7009" t="n">
        <v>10</v>
      </c>
      <c r="C7009" t="inlineStr">
        <is>
          <t>POS</t>
        </is>
      </c>
      <c r="D7009" t="inlineStr">
        <is>
          <t>Canada</t>
        </is>
      </c>
      <c r="E7009" t="inlineStr">
        <is>
          <t>Game &amp; Đồ chơi</t>
        </is>
      </c>
      <c r="F7009" t="n">
        <v>572.96</v>
      </c>
      <c r="G7009" t="n">
        <v>0</v>
      </c>
    </row>
    <row r="7010">
      <c r="A7010" t="n">
        <v>201806</v>
      </c>
      <c r="B7010" t="n">
        <v>10</v>
      </c>
      <c r="C7010" t="inlineStr">
        <is>
          <t>POS</t>
        </is>
      </c>
      <c r="D7010" t="inlineStr">
        <is>
          <t>Canada</t>
        </is>
      </c>
      <c r="E7010" t="inlineStr">
        <is>
          <t>Gia dụng</t>
        </is>
      </c>
      <c r="F7010" t="n">
        <v>1319.93</v>
      </c>
      <c r="G7010" t="n">
        <v>0</v>
      </c>
    </row>
    <row r="7011">
      <c r="A7011" t="n">
        <v>201806</v>
      </c>
      <c r="B7011" t="n">
        <v>10</v>
      </c>
      <c r="C7011" t="inlineStr">
        <is>
          <t>POS</t>
        </is>
      </c>
      <c r="D7011" t="inlineStr">
        <is>
          <t>Canada</t>
        </is>
      </c>
      <c r="E7011" t="inlineStr">
        <is>
          <t>Nhạc, phim, sách nói</t>
        </is>
      </c>
      <c r="F7011" t="n">
        <v>2719.83</v>
      </c>
      <c r="G7011" t="n">
        <v>0</v>
      </c>
    </row>
    <row r="7012">
      <c r="A7012" t="n">
        <v>201806</v>
      </c>
      <c r="B7012" t="n">
        <v>10</v>
      </c>
      <c r="C7012" t="inlineStr">
        <is>
          <t>POS</t>
        </is>
      </c>
      <c r="D7012" t="inlineStr">
        <is>
          <t>Canada</t>
        </is>
      </c>
      <c r="E7012" t="inlineStr">
        <is>
          <t>TV &amp; Video</t>
        </is>
      </c>
      <c r="F7012" t="n">
        <v>948.97</v>
      </c>
      <c r="G7012" t="n">
        <v>0</v>
      </c>
    </row>
    <row r="7013">
      <c r="A7013" t="n">
        <v>201806</v>
      </c>
      <c r="B7013" t="n">
        <v>12</v>
      </c>
      <c r="C7013" t="inlineStr">
        <is>
          <t>POS</t>
        </is>
      </c>
      <c r="D7013" t="inlineStr">
        <is>
          <t>Pháp</t>
        </is>
      </c>
      <c r="E7013" t="inlineStr">
        <is>
          <t>Âm thanh</t>
        </is>
      </c>
      <c r="F7013" t="n">
        <v>936</v>
      </c>
      <c r="G7013" t="n">
        <v>0</v>
      </c>
    </row>
    <row r="7014">
      <c r="A7014" t="n">
        <v>201806</v>
      </c>
      <c r="B7014" t="n">
        <v>12</v>
      </c>
      <c r="C7014" t="inlineStr">
        <is>
          <t>POS</t>
        </is>
      </c>
      <c r="D7014" t="inlineStr">
        <is>
          <t>Pháp</t>
        </is>
      </c>
      <c r="E7014" t="inlineStr">
        <is>
          <t>Máy ảnh</t>
        </is>
      </c>
      <c r="F7014" t="n">
        <v>1000</v>
      </c>
      <c r="G7014" t="n">
        <v>0</v>
      </c>
    </row>
    <row r="7015">
      <c r="A7015" t="n">
        <v>201806</v>
      </c>
      <c r="B7015" t="n">
        <v>12</v>
      </c>
      <c r="C7015" t="inlineStr">
        <is>
          <t>POS</t>
        </is>
      </c>
      <c r="D7015" t="inlineStr">
        <is>
          <t>Pháp</t>
        </is>
      </c>
      <c r="E7015" t="inlineStr">
        <is>
          <t>Điện thoại</t>
        </is>
      </c>
      <c r="F7015" t="n">
        <v>478</v>
      </c>
      <c r="G7015" t="n">
        <v>0</v>
      </c>
    </row>
    <row r="7016">
      <c r="A7016" t="n">
        <v>201806</v>
      </c>
      <c r="B7016" t="n">
        <v>12</v>
      </c>
      <c r="C7016" t="inlineStr">
        <is>
          <t>POS</t>
        </is>
      </c>
      <c r="D7016" t="inlineStr">
        <is>
          <t>Pháp</t>
        </is>
      </c>
      <c r="E7016" t="inlineStr">
        <is>
          <t>Máy tính</t>
        </is>
      </c>
      <c r="F7016" t="n">
        <v>4595</v>
      </c>
      <c r="G7016" t="n">
        <v>0</v>
      </c>
    </row>
    <row r="7017">
      <c r="A7017" t="n">
        <v>201806</v>
      </c>
      <c r="B7017" t="n">
        <v>12</v>
      </c>
      <c r="C7017" t="inlineStr">
        <is>
          <t>POS</t>
        </is>
      </c>
      <c r="D7017" t="inlineStr">
        <is>
          <t>Pháp</t>
        </is>
      </c>
      <c r="E7017" t="inlineStr">
        <is>
          <t>Gia dụng</t>
        </is>
      </c>
      <c r="F7017" t="n">
        <v>2697</v>
      </c>
      <c r="G7017" t="n">
        <v>0</v>
      </c>
    </row>
    <row r="7018">
      <c r="A7018" t="n">
        <v>201806</v>
      </c>
      <c r="B7018" t="n">
        <v>12</v>
      </c>
      <c r="C7018" t="inlineStr">
        <is>
          <t>POS</t>
        </is>
      </c>
      <c r="D7018" t="inlineStr">
        <is>
          <t>Pháp</t>
        </is>
      </c>
      <c r="E7018" t="inlineStr">
        <is>
          <t>Nhạc, phim, sách nói</t>
        </is>
      </c>
      <c r="F7018" t="n">
        <v>68.67</v>
      </c>
      <c r="G7018" t="n">
        <v>0</v>
      </c>
    </row>
    <row r="7019">
      <c r="A7019" t="n">
        <v>201806</v>
      </c>
      <c r="B7019" t="n">
        <v>13</v>
      </c>
      <c r="C7019" t="inlineStr">
        <is>
          <t>POS</t>
        </is>
      </c>
      <c r="D7019" t="inlineStr">
        <is>
          <t>Pháp</t>
        </is>
      </c>
      <c r="E7019" t="inlineStr">
        <is>
          <t>Âm thanh</t>
        </is>
      </c>
      <c r="F7019" t="n">
        <v>1448</v>
      </c>
      <c r="G7019" t="n">
        <v>0</v>
      </c>
    </row>
    <row r="7020">
      <c r="A7020" t="n">
        <v>201806</v>
      </c>
      <c r="B7020" t="n">
        <v>13</v>
      </c>
      <c r="C7020" t="inlineStr">
        <is>
          <t>POS</t>
        </is>
      </c>
      <c r="D7020" t="inlineStr">
        <is>
          <t>Pháp</t>
        </is>
      </c>
      <c r="E7020" t="inlineStr">
        <is>
          <t>Máy tính</t>
        </is>
      </c>
      <c r="F7020" t="n">
        <v>75.98999999999999</v>
      </c>
      <c r="G7020" t="n">
        <v>0</v>
      </c>
    </row>
    <row r="7021">
      <c r="A7021" t="n">
        <v>201806</v>
      </c>
      <c r="B7021" t="n">
        <v>14</v>
      </c>
      <c r="C7021" t="inlineStr">
        <is>
          <t>POS</t>
        </is>
      </c>
      <c r="D7021" t="inlineStr">
        <is>
          <t>Pháp</t>
        </is>
      </c>
      <c r="E7021" t="inlineStr">
        <is>
          <t>Nhạc, phim, sách nói</t>
        </is>
      </c>
      <c r="F7021" t="n">
        <v>0</v>
      </c>
      <c r="G7021" t="n">
        <v>876</v>
      </c>
    </row>
    <row r="7022">
      <c r="A7022" t="n">
        <v>201806</v>
      </c>
      <c r="B7022" t="n">
        <v>15</v>
      </c>
      <c r="C7022" t="inlineStr">
        <is>
          <t>POS</t>
        </is>
      </c>
      <c r="D7022" t="inlineStr">
        <is>
          <t>Pháp</t>
        </is>
      </c>
      <c r="E7022" t="inlineStr">
        <is>
          <t>Âm thanh</t>
        </is>
      </c>
      <c r="F7022" t="n">
        <v>398.97</v>
      </c>
      <c r="G7022" t="n">
        <v>0</v>
      </c>
    </row>
    <row r="7023">
      <c r="A7023" t="n">
        <v>201806</v>
      </c>
      <c r="B7023" t="n">
        <v>15</v>
      </c>
      <c r="C7023" t="inlineStr">
        <is>
          <t>POS</t>
        </is>
      </c>
      <c r="D7023" t="inlineStr">
        <is>
          <t>Pháp</t>
        </is>
      </c>
      <c r="E7023" t="inlineStr">
        <is>
          <t>Điện thoại</t>
        </is>
      </c>
      <c r="F7023" t="n">
        <v>310</v>
      </c>
      <c r="G7023" t="n">
        <v>0</v>
      </c>
    </row>
    <row r="7024">
      <c r="A7024" t="n">
        <v>201806</v>
      </c>
      <c r="B7024" t="n">
        <v>15</v>
      </c>
      <c r="C7024" t="inlineStr">
        <is>
          <t>POS</t>
        </is>
      </c>
      <c r="D7024" t="inlineStr">
        <is>
          <t>Pháp</t>
        </is>
      </c>
      <c r="E7024" t="inlineStr">
        <is>
          <t>Gia dụng</t>
        </is>
      </c>
      <c r="F7024" t="n">
        <v>839.97</v>
      </c>
      <c r="G7024" t="n">
        <v>0</v>
      </c>
    </row>
    <row r="7025">
      <c r="A7025" t="n">
        <v>201806</v>
      </c>
      <c r="B7025" t="n">
        <v>15</v>
      </c>
      <c r="C7025" t="inlineStr">
        <is>
          <t>POS</t>
        </is>
      </c>
      <c r="D7025" t="inlineStr">
        <is>
          <t>Pháp</t>
        </is>
      </c>
      <c r="E7025" t="inlineStr">
        <is>
          <t>Nhạc, phim, sách nói</t>
        </is>
      </c>
      <c r="F7025" t="n">
        <v>60.99</v>
      </c>
      <c r="G7025" t="n">
        <v>0</v>
      </c>
    </row>
    <row r="7026">
      <c r="A7026" t="n">
        <v>201806</v>
      </c>
      <c r="B7026" t="n">
        <v>15</v>
      </c>
      <c r="C7026" t="inlineStr">
        <is>
          <t>POS</t>
        </is>
      </c>
      <c r="D7026" t="inlineStr">
        <is>
          <t>Pháp</t>
        </is>
      </c>
      <c r="E7026" t="inlineStr">
        <is>
          <t>TV &amp; Video</t>
        </is>
      </c>
      <c r="F7026" t="n">
        <v>239.98</v>
      </c>
      <c r="G7026" t="n">
        <v>0</v>
      </c>
    </row>
    <row r="7027">
      <c r="A7027" t="n">
        <v>201806</v>
      </c>
      <c r="B7027" t="n">
        <v>16</v>
      </c>
      <c r="C7027" t="inlineStr">
        <is>
          <t>POS</t>
        </is>
      </c>
      <c r="D7027" t="inlineStr">
        <is>
          <t>Pháp</t>
        </is>
      </c>
      <c r="E7027" t="inlineStr">
        <is>
          <t>Máy tính</t>
        </is>
      </c>
      <c r="F7027" t="n">
        <v>1609.3</v>
      </c>
      <c r="G7027" t="n">
        <v>0</v>
      </c>
    </row>
    <row r="7028">
      <c r="A7028" t="n">
        <v>201806</v>
      </c>
      <c r="B7028" t="n">
        <v>17</v>
      </c>
      <c r="C7028" t="inlineStr">
        <is>
          <t>POS</t>
        </is>
      </c>
      <c r="D7028" t="inlineStr">
        <is>
          <t>Pháp</t>
        </is>
      </c>
      <c r="E7028" t="inlineStr">
        <is>
          <t>Máy ảnh</t>
        </is>
      </c>
      <c r="F7028" t="n">
        <v>375.98</v>
      </c>
      <c r="G7028" t="n">
        <v>0</v>
      </c>
    </row>
    <row r="7029">
      <c r="A7029" t="n">
        <v>201806</v>
      </c>
      <c r="B7029" t="n">
        <v>17</v>
      </c>
      <c r="C7029" t="inlineStr">
        <is>
          <t>POS</t>
        </is>
      </c>
      <c r="D7029" t="inlineStr">
        <is>
          <t>Pháp</t>
        </is>
      </c>
      <c r="E7029" t="inlineStr">
        <is>
          <t>Điện thoại</t>
        </is>
      </c>
      <c r="F7029" t="n">
        <v>558.97</v>
      </c>
      <c r="G7029" t="n">
        <v>0</v>
      </c>
    </row>
    <row r="7030">
      <c r="A7030" t="n">
        <v>201806</v>
      </c>
      <c r="B7030" t="n">
        <v>17</v>
      </c>
      <c r="C7030" t="inlineStr">
        <is>
          <t>POS</t>
        </is>
      </c>
      <c r="D7030" t="inlineStr">
        <is>
          <t>Pháp</t>
        </is>
      </c>
      <c r="E7030" t="inlineStr">
        <is>
          <t>Nhạc, phim, sách nói</t>
        </is>
      </c>
      <c r="F7030" t="n">
        <v>115.23</v>
      </c>
      <c r="G7030" t="n">
        <v>0</v>
      </c>
    </row>
    <row r="7031">
      <c r="A7031" t="n">
        <v>201806</v>
      </c>
      <c r="B7031" t="n">
        <v>17</v>
      </c>
      <c r="C7031" t="inlineStr">
        <is>
          <t>POS</t>
        </is>
      </c>
      <c r="D7031" t="inlineStr">
        <is>
          <t>Pháp</t>
        </is>
      </c>
      <c r="E7031" t="inlineStr">
        <is>
          <t>TV &amp; Video</t>
        </is>
      </c>
      <c r="F7031" t="n">
        <v>3493</v>
      </c>
      <c r="G7031" t="n">
        <v>0</v>
      </c>
    </row>
    <row r="7032">
      <c r="A7032" t="n">
        <v>201806</v>
      </c>
      <c r="B7032" t="n">
        <v>19</v>
      </c>
      <c r="C7032" t="inlineStr">
        <is>
          <t>POS</t>
        </is>
      </c>
      <c r="D7032" t="inlineStr">
        <is>
          <t>Đức</t>
        </is>
      </c>
      <c r="E7032" t="inlineStr">
        <is>
          <t>Âm thanh</t>
        </is>
      </c>
      <c r="F7032" t="n">
        <v>1381.73</v>
      </c>
      <c r="G7032" t="n">
        <v>0</v>
      </c>
    </row>
    <row r="7033">
      <c r="A7033" t="n">
        <v>201806</v>
      </c>
      <c r="B7033" t="n">
        <v>19</v>
      </c>
      <c r="C7033" t="inlineStr">
        <is>
          <t>POS</t>
        </is>
      </c>
      <c r="D7033" t="inlineStr">
        <is>
          <t>Đức</t>
        </is>
      </c>
      <c r="E7033" t="inlineStr">
        <is>
          <t>Điện thoại</t>
        </is>
      </c>
      <c r="F7033" t="n">
        <v>3476.99</v>
      </c>
      <c r="G7033" t="n">
        <v>0</v>
      </c>
    </row>
    <row r="7034">
      <c r="A7034" t="n">
        <v>201806</v>
      </c>
      <c r="B7034" t="n">
        <v>19</v>
      </c>
      <c r="C7034" t="inlineStr">
        <is>
          <t>POS</t>
        </is>
      </c>
      <c r="D7034" t="inlineStr">
        <is>
          <t>Đức</t>
        </is>
      </c>
      <c r="E7034" t="inlineStr">
        <is>
          <t>Máy tính</t>
        </is>
      </c>
      <c r="F7034" t="n">
        <v>5537.45</v>
      </c>
      <c r="G7034" t="n">
        <v>269.9</v>
      </c>
    </row>
    <row r="7035">
      <c r="A7035" t="n">
        <v>201806</v>
      </c>
      <c r="B7035" t="n">
        <v>19</v>
      </c>
      <c r="C7035" t="inlineStr">
        <is>
          <t>POS</t>
        </is>
      </c>
      <c r="D7035" t="inlineStr">
        <is>
          <t>Đức</t>
        </is>
      </c>
      <c r="E7035" t="inlineStr">
        <is>
          <t>Game &amp; Đồ chơi</t>
        </is>
      </c>
      <c r="F7035" t="n">
        <v>491.96</v>
      </c>
      <c r="G7035" t="n">
        <v>0</v>
      </c>
    </row>
    <row r="7036">
      <c r="A7036" t="n">
        <v>201806</v>
      </c>
      <c r="B7036" t="n">
        <v>19</v>
      </c>
      <c r="C7036" t="inlineStr">
        <is>
          <t>POS</t>
        </is>
      </c>
      <c r="D7036" t="inlineStr">
        <is>
          <t>Đức</t>
        </is>
      </c>
      <c r="E7036" t="inlineStr">
        <is>
          <t>Nhạc, phim, sách nói</t>
        </is>
      </c>
      <c r="F7036" t="n">
        <v>45.77</v>
      </c>
      <c r="G7036" t="n">
        <v>0</v>
      </c>
    </row>
    <row r="7037">
      <c r="A7037" t="n">
        <v>201806</v>
      </c>
      <c r="B7037" t="n">
        <v>20</v>
      </c>
      <c r="C7037" t="inlineStr">
        <is>
          <t>POS</t>
        </is>
      </c>
      <c r="D7037" t="inlineStr">
        <is>
          <t>Đức</t>
        </is>
      </c>
      <c r="E7037" t="inlineStr">
        <is>
          <t>Máy ảnh</t>
        </is>
      </c>
      <c r="F7037" t="n">
        <v>1044.89</v>
      </c>
      <c r="G7037" t="n">
        <v>0</v>
      </c>
    </row>
    <row r="7038">
      <c r="A7038" t="n">
        <v>201806</v>
      </c>
      <c r="B7038" t="n">
        <v>20</v>
      </c>
      <c r="C7038" t="inlineStr">
        <is>
          <t>POS</t>
        </is>
      </c>
      <c r="D7038" t="inlineStr">
        <is>
          <t>Đức</t>
        </is>
      </c>
      <c r="E7038" t="inlineStr">
        <is>
          <t>Điện thoại</t>
        </is>
      </c>
      <c r="F7038" t="n">
        <v>2864.69</v>
      </c>
      <c r="G7038" t="n">
        <v>0</v>
      </c>
    </row>
    <row r="7039">
      <c r="A7039" t="n">
        <v>201806</v>
      </c>
      <c r="B7039" t="n">
        <v>20</v>
      </c>
      <c r="C7039" t="inlineStr">
        <is>
          <t>POS</t>
        </is>
      </c>
      <c r="D7039" t="inlineStr">
        <is>
          <t>Đức</t>
        </is>
      </c>
      <c r="E7039" t="inlineStr">
        <is>
          <t>Máy tính</t>
        </is>
      </c>
      <c r="F7039" t="n">
        <v>3714</v>
      </c>
      <c r="G7039" t="n">
        <v>459</v>
      </c>
    </row>
    <row r="7040">
      <c r="A7040" t="n">
        <v>201806</v>
      </c>
      <c r="B7040" t="n">
        <v>20</v>
      </c>
      <c r="C7040" t="inlineStr">
        <is>
          <t>POS</t>
        </is>
      </c>
      <c r="D7040" t="inlineStr">
        <is>
          <t>Đức</t>
        </is>
      </c>
      <c r="E7040" t="inlineStr">
        <is>
          <t>Game &amp; Đồ chơi</t>
        </is>
      </c>
      <c r="F7040" t="n">
        <v>64</v>
      </c>
      <c r="G7040" t="n">
        <v>0</v>
      </c>
    </row>
    <row r="7041">
      <c r="A7041" t="n">
        <v>201806</v>
      </c>
      <c r="B7041" t="n">
        <v>20</v>
      </c>
      <c r="C7041" t="inlineStr">
        <is>
          <t>POS</t>
        </is>
      </c>
      <c r="D7041" t="inlineStr">
        <is>
          <t>Đức</t>
        </is>
      </c>
      <c r="E7041" t="inlineStr">
        <is>
          <t>Gia dụng</t>
        </is>
      </c>
      <c r="F7041" t="n">
        <v>99.98999999999999</v>
      </c>
      <c r="G7041" t="n">
        <v>0</v>
      </c>
    </row>
    <row r="7042">
      <c r="A7042" t="n">
        <v>201806</v>
      </c>
      <c r="B7042" t="n">
        <v>20</v>
      </c>
      <c r="C7042" t="inlineStr">
        <is>
          <t>POS</t>
        </is>
      </c>
      <c r="D7042" t="inlineStr">
        <is>
          <t>Đức</t>
        </is>
      </c>
      <c r="E7042" t="inlineStr">
        <is>
          <t>Nhạc, phim, sách nói</t>
        </is>
      </c>
      <c r="F7042" t="n">
        <v>2126.82</v>
      </c>
      <c r="G7042" t="n">
        <v>0</v>
      </c>
    </row>
    <row r="7043">
      <c r="A7043" t="n">
        <v>201806</v>
      </c>
      <c r="B7043" t="n">
        <v>21</v>
      </c>
      <c r="C7043" t="inlineStr">
        <is>
          <t>POS</t>
        </is>
      </c>
      <c r="D7043" t="inlineStr">
        <is>
          <t>Đức</t>
        </is>
      </c>
      <c r="E7043" t="inlineStr">
        <is>
          <t>Âm thanh</t>
        </is>
      </c>
      <c r="F7043" t="n">
        <v>543</v>
      </c>
      <c r="G7043" t="n">
        <v>0</v>
      </c>
    </row>
    <row r="7044">
      <c r="A7044" t="n">
        <v>201806</v>
      </c>
      <c r="B7044" t="n">
        <v>21</v>
      </c>
      <c r="C7044" t="inlineStr">
        <is>
          <t>POS</t>
        </is>
      </c>
      <c r="D7044" t="inlineStr">
        <is>
          <t>Đức</t>
        </is>
      </c>
      <c r="E7044" t="inlineStr">
        <is>
          <t>Máy ảnh</t>
        </is>
      </c>
      <c r="F7044" t="n">
        <v>6146</v>
      </c>
      <c r="G7044" t="n">
        <v>2634</v>
      </c>
    </row>
    <row r="7045">
      <c r="A7045" t="n">
        <v>201806</v>
      </c>
      <c r="B7045" t="n">
        <v>21</v>
      </c>
      <c r="C7045" t="inlineStr">
        <is>
          <t>POS</t>
        </is>
      </c>
      <c r="D7045" t="inlineStr">
        <is>
          <t>Đức</t>
        </is>
      </c>
      <c r="E7045" t="inlineStr">
        <is>
          <t>Máy tính</t>
        </is>
      </c>
      <c r="F7045" t="n">
        <v>1359.5</v>
      </c>
      <c r="G7045" t="n">
        <v>0</v>
      </c>
    </row>
    <row r="7046">
      <c r="A7046" t="n">
        <v>201806</v>
      </c>
      <c r="B7046" t="n">
        <v>21</v>
      </c>
      <c r="C7046" t="inlineStr">
        <is>
          <t>POS</t>
        </is>
      </c>
      <c r="D7046" t="inlineStr">
        <is>
          <t>Đức</t>
        </is>
      </c>
      <c r="E7046" t="inlineStr">
        <is>
          <t>Game &amp; Đồ chơi</t>
        </is>
      </c>
      <c r="F7046" t="n">
        <v>289</v>
      </c>
      <c r="G7046" t="n">
        <v>0</v>
      </c>
    </row>
    <row r="7047">
      <c r="A7047" t="n">
        <v>201806</v>
      </c>
      <c r="B7047" t="n">
        <v>22</v>
      </c>
      <c r="C7047" t="inlineStr">
        <is>
          <t>POS</t>
        </is>
      </c>
      <c r="D7047" t="inlineStr">
        <is>
          <t>Đức</t>
        </is>
      </c>
      <c r="E7047" t="inlineStr">
        <is>
          <t>Âm thanh</t>
        </is>
      </c>
      <c r="F7047" t="n">
        <v>985.2</v>
      </c>
      <c r="G7047" t="n">
        <v>0</v>
      </c>
    </row>
    <row r="7048">
      <c r="A7048" t="n">
        <v>201806</v>
      </c>
      <c r="B7048" t="n">
        <v>22</v>
      </c>
      <c r="C7048" t="inlineStr">
        <is>
          <t>POS</t>
        </is>
      </c>
      <c r="D7048" t="inlineStr">
        <is>
          <t>Đức</t>
        </is>
      </c>
      <c r="E7048" t="inlineStr">
        <is>
          <t>Điện thoại</t>
        </is>
      </c>
      <c r="F7048" t="n">
        <v>4144</v>
      </c>
      <c r="G7048" t="n">
        <v>0</v>
      </c>
    </row>
    <row r="7049">
      <c r="A7049" t="n">
        <v>201806</v>
      </c>
      <c r="B7049" t="n">
        <v>22</v>
      </c>
      <c r="C7049" t="inlineStr">
        <is>
          <t>POS</t>
        </is>
      </c>
      <c r="D7049" t="inlineStr">
        <is>
          <t>Đức</t>
        </is>
      </c>
      <c r="E7049" t="inlineStr">
        <is>
          <t>Máy tính</t>
        </is>
      </c>
      <c r="F7049" t="n">
        <v>1295</v>
      </c>
      <c r="G7049" t="n">
        <v>0</v>
      </c>
    </row>
    <row r="7050">
      <c r="A7050" t="n">
        <v>201806</v>
      </c>
      <c r="B7050" t="n">
        <v>22</v>
      </c>
      <c r="C7050" t="inlineStr">
        <is>
          <t>POS</t>
        </is>
      </c>
      <c r="D7050" t="inlineStr">
        <is>
          <t>Đức</t>
        </is>
      </c>
      <c r="E7050" t="inlineStr">
        <is>
          <t>Game &amp; Đồ chơi</t>
        </is>
      </c>
      <c r="F7050" t="n">
        <v>29.88</v>
      </c>
      <c r="G7050" t="n">
        <v>0</v>
      </c>
    </row>
    <row r="7051">
      <c r="A7051" t="n">
        <v>201806</v>
      </c>
      <c r="B7051" t="n">
        <v>22</v>
      </c>
      <c r="C7051" t="inlineStr">
        <is>
          <t>POS</t>
        </is>
      </c>
      <c r="D7051" t="inlineStr">
        <is>
          <t>Đức</t>
        </is>
      </c>
      <c r="E7051" t="inlineStr">
        <is>
          <t>Gia dụng</t>
        </is>
      </c>
      <c r="F7051" t="n">
        <v>7421.52</v>
      </c>
      <c r="G7051" t="n">
        <v>0</v>
      </c>
    </row>
    <row r="7052">
      <c r="A7052" t="n">
        <v>201806</v>
      </c>
      <c r="B7052" t="n">
        <v>22</v>
      </c>
      <c r="C7052" t="inlineStr">
        <is>
          <t>POS</t>
        </is>
      </c>
      <c r="D7052" t="inlineStr">
        <is>
          <t>Đức</t>
        </is>
      </c>
      <c r="E7052" t="inlineStr">
        <is>
          <t>Nhạc, phim, sách nói</t>
        </is>
      </c>
      <c r="F7052" t="n">
        <v>1343.97</v>
      </c>
      <c r="G7052" t="n">
        <v>0</v>
      </c>
    </row>
    <row r="7053">
      <c r="A7053" t="n">
        <v>201806</v>
      </c>
      <c r="B7053" t="n">
        <v>23</v>
      </c>
      <c r="C7053" t="inlineStr">
        <is>
          <t>POS</t>
        </is>
      </c>
      <c r="D7053" t="inlineStr">
        <is>
          <t>Đức</t>
        </is>
      </c>
      <c r="E7053" t="inlineStr">
        <is>
          <t>Máy tính</t>
        </is>
      </c>
      <c r="F7053" t="n">
        <v>2094</v>
      </c>
      <c r="G7053" t="n">
        <v>0</v>
      </c>
    </row>
    <row r="7054">
      <c r="A7054" t="n">
        <v>201806</v>
      </c>
      <c r="B7054" t="n">
        <v>23</v>
      </c>
      <c r="C7054" t="inlineStr">
        <is>
          <t>POS</t>
        </is>
      </c>
      <c r="D7054" t="inlineStr">
        <is>
          <t>Đức</t>
        </is>
      </c>
      <c r="E7054" t="inlineStr">
        <is>
          <t>Gia dụng</t>
        </is>
      </c>
      <c r="F7054" t="n">
        <v>2983.96</v>
      </c>
      <c r="G7054" t="n">
        <v>0</v>
      </c>
    </row>
    <row r="7055">
      <c r="A7055" t="n">
        <v>201806</v>
      </c>
      <c r="B7055" t="n">
        <v>23</v>
      </c>
      <c r="C7055" t="inlineStr">
        <is>
          <t>POS</t>
        </is>
      </c>
      <c r="D7055" t="inlineStr">
        <is>
          <t>Đức</t>
        </is>
      </c>
      <c r="E7055" t="inlineStr">
        <is>
          <t>Nhạc, phim, sách nói</t>
        </is>
      </c>
      <c r="F7055" t="n">
        <v>0</v>
      </c>
      <c r="G7055" t="n">
        <v>35.98</v>
      </c>
    </row>
    <row r="7056">
      <c r="A7056" t="n">
        <v>201806</v>
      </c>
      <c r="B7056" t="n">
        <v>24</v>
      </c>
      <c r="C7056" t="inlineStr">
        <is>
          <t>POS</t>
        </is>
      </c>
      <c r="D7056" t="inlineStr">
        <is>
          <t>Đức</t>
        </is>
      </c>
      <c r="E7056" t="inlineStr">
        <is>
          <t>Âm thanh</t>
        </is>
      </c>
      <c r="F7056" t="n">
        <v>1032</v>
      </c>
      <c r="G7056" t="n">
        <v>0</v>
      </c>
    </row>
    <row r="7057">
      <c r="A7057" t="n">
        <v>201806</v>
      </c>
      <c r="B7057" t="n">
        <v>24</v>
      </c>
      <c r="C7057" t="inlineStr">
        <is>
          <t>POS</t>
        </is>
      </c>
      <c r="D7057" t="inlineStr">
        <is>
          <t>Đức</t>
        </is>
      </c>
      <c r="E7057" t="inlineStr">
        <is>
          <t>Máy tính</t>
        </is>
      </c>
      <c r="F7057" t="n">
        <v>659.85</v>
      </c>
      <c r="G7057" t="n">
        <v>0</v>
      </c>
    </row>
    <row r="7058">
      <c r="A7058" t="n">
        <v>201806</v>
      </c>
      <c r="B7058" t="n">
        <v>24</v>
      </c>
      <c r="C7058" t="inlineStr">
        <is>
          <t>POS</t>
        </is>
      </c>
      <c r="D7058" t="inlineStr">
        <is>
          <t>Đức</t>
        </is>
      </c>
      <c r="E7058" t="inlineStr">
        <is>
          <t>Gia dụng</t>
        </is>
      </c>
      <c r="F7058" t="n">
        <v>0</v>
      </c>
      <c r="G7058" t="n">
        <v>73.98999999999999</v>
      </c>
    </row>
    <row r="7059">
      <c r="A7059" t="n">
        <v>201806</v>
      </c>
      <c r="B7059" t="n">
        <v>24</v>
      </c>
      <c r="C7059" t="inlineStr">
        <is>
          <t>POS</t>
        </is>
      </c>
      <c r="D7059" t="inlineStr">
        <is>
          <t>Đức</t>
        </is>
      </c>
      <c r="E7059" t="inlineStr">
        <is>
          <t>Nhạc, phim, sách nói</t>
        </is>
      </c>
      <c r="F7059" t="n">
        <v>0</v>
      </c>
      <c r="G7059" t="n">
        <v>289.99</v>
      </c>
    </row>
    <row r="7060">
      <c r="A7060" t="n">
        <v>201806</v>
      </c>
      <c r="B7060" t="n">
        <v>27</v>
      </c>
      <c r="C7060" t="inlineStr">
        <is>
          <t>POS</t>
        </is>
      </c>
      <c r="D7060" t="inlineStr">
        <is>
          <t>Đức</t>
        </is>
      </c>
      <c r="E7060" t="inlineStr">
        <is>
          <t>Âm thanh</t>
        </is>
      </c>
      <c r="F7060" t="n">
        <v>786.3</v>
      </c>
      <c r="G7060" t="n">
        <v>0</v>
      </c>
    </row>
    <row r="7061">
      <c r="A7061" t="n">
        <v>201806</v>
      </c>
      <c r="B7061" t="n">
        <v>27</v>
      </c>
      <c r="C7061" t="inlineStr">
        <is>
          <t>POS</t>
        </is>
      </c>
      <c r="D7061" t="inlineStr">
        <is>
          <t>Đức</t>
        </is>
      </c>
      <c r="E7061" t="inlineStr">
        <is>
          <t>Điện thoại</t>
        </is>
      </c>
      <c r="F7061" t="n">
        <v>80.43000000000001</v>
      </c>
      <c r="G7061" t="n">
        <v>0</v>
      </c>
    </row>
    <row r="7062">
      <c r="A7062" t="n">
        <v>201806</v>
      </c>
      <c r="B7062" t="n">
        <v>27</v>
      </c>
      <c r="C7062" t="inlineStr">
        <is>
          <t>POS</t>
        </is>
      </c>
      <c r="D7062" t="inlineStr">
        <is>
          <t>Đức</t>
        </is>
      </c>
      <c r="E7062" t="inlineStr">
        <is>
          <t>Máy tính</t>
        </is>
      </c>
      <c r="F7062" t="n">
        <v>149</v>
      </c>
      <c r="G7062" t="n">
        <v>0</v>
      </c>
    </row>
    <row r="7063">
      <c r="A7063" t="n">
        <v>201806</v>
      </c>
      <c r="B7063" t="n">
        <v>27</v>
      </c>
      <c r="C7063" t="inlineStr">
        <is>
          <t>POS</t>
        </is>
      </c>
      <c r="D7063" t="inlineStr">
        <is>
          <t>Đức</t>
        </is>
      </c>
      <c r="E7063" t="inlineStr">
        <is>
          <t>Game &amp; Đồ chơi</t>
        </is>
      </c>
      <c r="F7063" t="n">
        <v>9.960000000000001</v>
      </c>
      <c r="G7063" t="n">
        <v>0</v>
      </c>
    </row>
    <row r="7064">
      <c r="A7064" t="n">
        <v>201806</v>
      </c>
      <c r="B7064" t="n">
        <v>27</v>
      </c>
      <c r="C7064" t="inlineStr">
        <is>
          <t>POS</t>
        </is>
      </c>
      <c r="D7064" t="inlineStr">
        <is>
          <t>Đức</t>
        </is>
      </c>
      <c r="E7064" t="inlineStr">
        <is>
          <t>Gia dụng</t>
        </is>
      </c>
      <c r="F7064" t="n">
        <v>7992</v>
      </c>
      <c r="G7064" t="n">
        <v>0</v>
      </c>
    </row>
    <row r="7065">
      <c r="A7065" t="n">
        <v>201806</v>
      </c>
      <c r="B7065" t="n">
        <v>27</v>
      </c>
      <c r="C7065" t="inlineStr">
        <is>
          <t>POS</t>
        </is>
      </c>
      <c r="D7065" t="inlineStr">
        <is>
          <t>Đức</t>
        </is>
      </c>
      <c r="E7065" t="inlineStr">
        <is>
          <t>Nhạc, phim, sách nói</t>
        </is>
      </c>
      <c r="F7065" t="n">
        <v>519.98</v>
      </c>
      <c r="G7065" t="n">
        <v>0</v>
      </c>
    </row>
    <row r="7066">
      <c r="A7066" t="n">
        <v>201806</v>
      </c>
      <c r="B7066" t="n">
        <v>27</v>
      </c>
      <c r="C7066" t="inlineStr">
        <is>
          <t>POS</t>
        </is>
      </c>
      <c r="D7066" t="inlineStr">
        <is>
          <t>Đức</t>
        </is>
      </c>
      <c r="E7066" t="inlineStr">
        <is>
          <t>TV &amp; Video</t>
        </is>
      </c>
      <c r="F7066" t="n">
        <v>599.98</v>
      </c>
      <c r="G7066" t="n">
        <v>0</v>
      </c>
    </row>
    <row r="7067">
      <c r="A7067" t="n">
        <v>201806</v>
      </c>
      <c r="B7067" t="n">
        <v>29</v>
      </c>
      <c r="C7067" t="inlineStr">
        <is>
          <t>POS</t>
        </is>
      </c>
      <c r="D7067" t="inlineStr">
        <is>
          <t>Ý</t>
        </is>
      </c>
      <c r="E7067" t="inlineStr">
        <is>
          <t>Âm thanh</t>
        </is>
      </c>
      <c r="F7067" t="n">
        <v>1876.58</v>
      </c>
      <c r="G7067" t="n">
        <v>0</v>
      </c>
    </row>
    <row r="7068">
      <c r="A7068" t="n">
        <v>201806</v>
      </c>
      <c r="B7068" t="n">
        <v>29</v>
      </c>
      <c r="C7068" t="inlineStr">
        <is>
          <t>POS</t>
        </is>
      </c>
      <c r="D7068" t="inlineStr">
        <is>
          <t>Ý</t>
        </is>
      </c>
      <c r="E7068" t="inlineStr">
        <is>
          <t>Máy ảnh</t>
        </is>
      </c>
      <c r="F7068" t="n">
        <v>1700</v>
      </c>
      <c r="G7068" t="n">
        <v>0</v>
      </c>
    </row>
    <row r="7069">
      <c r="A7069" t="n">
        <v>201806</v>
      </c>
      <c r="B7069" t="n">
        <v>29</v>
      </c>
      <c r="C7069" t="inlineStr">
        <is>
          <t>POS</t>
        </is>
      </c>
      <c r="D7069" t="inlineStr">
        <is>
          <t>Ý</t>
        </is>
      </c>
      <c r="E7069" t="inlineStr">
        <is>
          <t>Điện thoại</t>
        </is>
      </c>
      <c r="F7069" t="n">
        <v>143.92</v>
      </c>
      <c r="G7069" t="n">
        <v>0</v>
      </c>
    </row>
    <row r="7070">
      <c r="A7070" t="n">
        <v>201806</v>
      </c>
      <c r="B7070" t="n">
        <v>29</v>
      </c>
      <c r="C7070" t="inlineStr">
        <is>
          <t>POS</t>
        </is>
      </c>
      <c r="D7070" t="inlineStr">
        <is>
          <t>Ý</t>
        </is>
      </c>
      <c r="E7070" t="inlineStr">
        <is>
          <t>Máy tính</t>
        </is>
      </c>
      <c r="F7070" t="n">
        <v>24080.4</v>
      </c>
      <c r="G7070" t="n">
        <v>0</v>
      </c>
    </row>
    <row r="7071">
      <c r="A7071" t="n">
        <v>201806</v>
      </c>
      <c r="B7071" t="n">
        <v>29</v>
      </c>
      <c r="C7071" t="inlineStr">
        <is>
          <t>POS</t>
        </is>
      </c>
      <c r="D7071" t="inlineStr">
        <is>
          <t>Ý</t>
        </is>
      </c>
      <c r="E7071" t="inlineStr">
        <is>
          <t>Game &amp; Đồ chơi</t>
        </is>
      </c>
      <c r="F7071" t="n">
        <v>554.0599999999999</v>
      </c>
      <c r="G7071" t="n">
        <v>0</v>
      </c>
    </row>
    <row r="7072">
      <c r="A7072" t="n">
        <v>201806</v>
      </c>
      <c r="B7072" t="n">
        <v>29</v>
      </c>
      <c r="C7072" t="inlineStr">
        <is>
          <t>POS</t>
        </is>
      </c>
      <c r="D7072" t="inlineStr">
        <is>
          <t>Ý</t>
        </is>
      </c>
      <c r="E7072" t="inlineStr">
        <is>
          <t>Gia dụng</t>
        </is>
      </c>
      <c r="F7072" t="n">
        <v>7315.93</v>
      </c>
      <c r="G7072" t="n">
        <v>0</v>
      </c>
    </row>
    <row r="7073">
      <c r="A7073" t="n">
        <v>201806</v>
      </c>
      <c r="B7073" t="n">
        <v>29</v>
      </c>
      <c r="C7073" t="inlineStr">
        <is>
          <t>POS</t>
        </is>
      </c>
      <c r="D7073" t="inlineStr">
        <is>
          <t>Ý</t>
        </is>
      </c>
      <c r="E7073" t="inlineStr">
        <is>
          <t>Nhạc, phim, sách nói</t>
        </is>
      </c>
      <c r="F7073" t="n">
        <v>1382.83</v>
      </c>
      <c r="G7073" t="n">
        <v>0</v>
      </c>
    </row>
    <row r="7074">
      <c r="A7074" t="n">
        <v>201806</v>
      </c>
      <c r="B7074" t="n">
        <v>30</v>
      </c>
      <c r="C7074" t="inlineStr">
        <is>
          <t>POS</t>
        </is>
      </c>
      <c r="D7074" t="inlineStr">
        <is>
          <t>Ý</t>
        </is>
      </c>
      <c r="E7074" t="inlineStr">
        <is>
          <t>Âm thanh</t>
        </is>
      </c>
      <c r="F7074" t="n">
        <v>1680.49</v>
      </c>
      <c r="G7074" t="n">
        <v>199.95</v>
      </c>
    </row>
    <row r="7075">
      <c r="A7075" t="n">
        <v>201806</v>
      </c>
      <c r="B7075" t="n">
        <v>30</v>
      </c>
      <c r="C7075" t="inlineStr">
        <is>
          <t>POS</t>
        </is>
      </c>
      <c r="D7075" t="inlineStr">
        <is>
          <t>Ý</t>
        </is>
      </c>
      <c r="E7075" t="inlineStr">
        <is>
          <t>Máy ảnh</t>
        </is>
      </c>
      <c r="F7075" t="n">
        <v>12053.5</v>
      </c>
      <c r="G7075" t="n">
        <v>0</v>
      </c>
    </row>
    <row r="7076">
      <c r="A7076" t="n">
        <v>201806</v>
      </c>
      <c r="B7076" t="n">
        <v>30</v>
      </c>
      <c r="C7076" t="inlineStr">
        <is>
          <t>POS</t>
        </is>
      </c>
      <c r="D7076" t="inlineStr">
        <is>
          <t>Ý</t>
        </is>
      </c>
      <c r="E7076" t="inlineStr">
        <is>
          <t>Điện thoại</t>
        </is>
      </c>
      <c r="F7076" t="n">
        <v>5519</v>
      </c>
      <c r="G7076" t="n">
        <v>0</v>
      </c>
    </row>
    <row r="7077">
      <c r="A7077" t="n">
        <v>201806</v>
      </c>
      <c r="B7077" t="n">
        <v>30</v>
      </c>
      <c r="C7077" t="inlineStr">
        <is>
          <t>POS</t>
        </is>
      </c>
      <c r="D7077" t="inlineStr">
        <is>
          <t>Ý</t>
        </is>
      </c>
      <c r="E7077" t="inlineStr">
        <is>
          <t>Máy tính</t>
        </is>
      </c>
      <c r="F7077" t="n">
        <v>19089.45</v>
      </c>
      <c r="G7077" t="n">
        <v>0</v>
      </c>
    </row>
    <row r="7078">
      <c r="A7078" t="n">
        <v>201806</v>
      </c>
      <c r="B7078" t="n">
        <v>30</v>
      </c>
      <c r="C7078" t="inlineStr">
        <is>
          <t>POS</t>
        </is>
      </c>
      <c r="D7078" t="inlineStr">
        <is>
          <t>Ý</t>
        </is>
      </c>
      <c r="E7078" t="inlineStr">
        <is>
          <t>Game &amp; Đồ chơi</t>
        </is>
      </c>
      <c r="F7078" t="n">
        <v>358.96</v>
      </c>
      <c r="G7078" t="n">
        <v>0</v>
      </c>
    </row>
    <row r="7079">
      <c r="A7079" t="n">
        <v>201806</v>
      </c>
      <c r="B7079" t="n">
        <v>30</v>
      </c>
      <c r="C7079" t="inlineStr">
        <is>
          <t>POS</t>
        </is>
      </c>
      <c r="D7079" t="inlineStr">
        <is>
          <t>Ý</t>
        </is>
      </c>
      <c r="E7079" t="inlineStr">
        <is>
          <t>Gia dụng</t>
        </is>
      </c>
      <c r="F7079" t="n">
        <v>1697.42</v>
      </c>
      <c r="G7079" t="n">
        <v>0</v>
      </c>
    </row>
    <row r="7080">
      <c r="A7080" t="n">
        <v>201806</v>
      </c>
      <c r="B7080" t="n">
        <v>30</v>
      </c>
      <c r="C7080" t="inlineStr">
        <is>
          <t>POS</t>
        </is>
      </c>
      <c r="D7080" t="inlineStr">
        <is>
          <t>Ý</t>
        </is>
      </c>
      <c r="E7080" t="inlineStr">
        <is>
          <t>TV &amp; Video</t>
        </is>
      </c>
      <c r="F7080" t="n">
        <v>31917.21</v>
      </c>
      <c r="G7080" t="n">
        <v>0</v>
      </c>
    </row>
    <row r="7081">
      <c r="A7081" t="n">
        <v>201806</v>
      </c>
      <c r="B7081" t="n">
        <v>31</v>
      </c>
      <c r="C7081" t="inlineStr">
        <is>
          <t>POS</t>
        </is>
      </c>
      <c r="D7081" t="inlineStr">
        <is>
          <t>Hà Lan</t>
        </is>
      </c>
      <c r="E7081" t="inlineStr">
        <is>
          <t>Điện thoại</t>
        </is>
      </c>
      <c r="F7081" t="n">
        <v>2680</v>
      </c>
      <c r="G7081" t="n">
        <v>0</v>
      </c>
    </row>
    <row r="7082">
      <c r="A7082" t="n">
        <v>201806</v>
      </c>
      <c r="B7082" t="n">
        <v>31</v>
      </c>
      <c r="C7082" t="inlineStr">
        <is>
          <t>POS</t>
        </is>
      </c>
      <c r="D7082" t="inlineStr">
        <is>
          <t>Hà Lan</t>
        </is>
      </c>
      <c r="E7082" t="inlineStr">
        <is>
          <t>Máy tính</t>
        </is>
      </c>
      <c r="F7082" t="n">
        <v>2796</v>
      </c>
      <c r="G7082" t="n">
        <v>0</v>
      </c>
    </row>
    <row r="7083">
      <c r="A7083" t="n">
        <v>201806</v>
      </c>
      <c r="B7083" t="n">
        <v>31</v>
      </c>
      <c r="C7083" t="inlineStr">
        <is>
          <t>POS</t>
        </is>
      </c>
      <c r="D7083" t="inlineStr">
        <is>
          <t>Hà Lan</t>
        </is>
      </c>
      <c r="E7083" t="inlineStr">
        <is>
          <t>Game &amp; Đồ chơi</t>
        </is>
      </c>
      <c r="F7083" t="n">
        <v>160</v>
      </c>
      <c r="G7083" t="n">
        <v>0</v>
      </c>
    </row>
    <row r="7084">
      <c r="A7084" t="n">
        <v>201806</v>
      </c>
      <c r="B7084" t="n">
        <v>31</v>
      </c>
      <c r="C7084" t="inlineStr">
        <is>
          <t>POS</t>
        </is>
      </c>
      <c r="D7084" t="inlineStr">
        <is>
          <t>Hà Lan</t>
        </is>
      </c>
      <c r="E7084" t="inlineStr">
        <is>
          <t>Nhạc, phim, sách nói</t>
        </is>
      </c>
      <c r="F7084" t="n">
        <v>329.95</v>
      </c>
      <c r="G7084" t="n">
        <v>0</v>
      </c>
    </row>
    <row r="7085">
      <c r="A7085" t="n">
        <v>201806</v>
      </c>
      <c r="B7085" t="n">
        <v>31</v>
      </c>
      <c r="C7085" t="inlineStr">
        <is>
          <t>POS</t>
        </is>
      </c>
      <c r="D7085" t="inlineStr">
        <is>
          <t>Hà Lan</t>
        </is>
      </c>
      <c r="E7085" t="inlineStr">
        <is>
          <t>TV &amp; Video</t>
        </is>
      </c>
      <c r="F7085" t="n">
        <v>799.59</v>
      </c>
      <c r="G7085" t="n">
        <v>0</v>
      </c>
    </row>
    <row r="7086">
      <c r="A7086" t="n">
        <v>201806</v>
      </c>
      <c r="B7086" t="n">
        <v>32</v>
      </c>
      <c r="C7086" t="inlineStr">
        <is>
          <t>POS</t>
        </is>
      </c>
      <c r="D7086" t="inlineStr">
        <is>
          <t>Hà Lan</t>
        </is>
      </c>
      <c r="E7086" t="inlineStr">
        <is>
          <t>Máy ảnh</t>
        </is>
      </c>
      <c r="F7086" t="n">
        <v>436.2</v>
      </c>
      <c r="G7086" t="n">
        <v>0</v>
      </c>
    </row>
    <row r="7087">
      <c r="A7087" t="n">
        <v>201806</v>
      </c>
      <c r="B7087" t="n">
        <v>32</v>
      </c>
      <c r="C7087" t="inlineStr">
        <is>
          <t>POS</t>
        </is>
      </c>
      <c r="D7087" t="inlineStr">
        <is>
          <t>Hà Lan</t>
        </is>
      </c>
      <c r="E7087" t="inlineStr">
        <is>
          <t>Máy tính</t>
        </is>
      </c>
      <c r="F7087" t="n">
        <v>499.9</v>
      </c>
      <c r="G7087" t="n">
        <v>0</v>
      </c>
    </row>
    <row r="7088">
      <c r="A7088" t="n">
        <v>201806</v>
      </c>
      <c r="B7088" t="n">
        <v>32</v>
      </c>
      <c r="C7088" t="inlineStr">
        <is>
          <t>POS</t>
        </is>
      </c>
      <c r="D7088" t="inlineStr">
        <is>
          <t>Hà Lan</t>
        </is>
      </c>
      <c r="E7088" t="inlineStr">
        <is>
          <t>Game &amp; Đồ chơi</t>
        </is>
      </c>
      <c r="F7088" t="n">
        <v>63.88</v>
      </c>
      <c r="G7088" t="n">
        <v>0</v>
      </c>
    </row>
    <row r="7089">
      <c r="A7089" t="n">
        <v>201806</v>
      </c>
      <c r="B7089" t="n">
        <v>32</v>
      </c>
      <c r="C7089" t="inlineStr">
        <is>
          <t>POS</t>
        </is>
      </c>
      <c r="D7089" t="inlineStr">
        <is>
          <t>Hà Lan</t>
        </is>
      </c>
      <c r="E7089" t="inlineStr">
        <is>
          <t>Gia dụng</t>
        </is>
      </c>
      <c r="F7089" t="n">
        <v>99.98999999999999</v>
      </c>
      <c r="G7089" t="n">
        <v>0</v>
      </c>
    </row>
    <row r="7090">
      <c r="A7090" t="n">
        <v>201806</v>
      </c>
      <c r="B7090" t="n">
        <v>32</v>
      </c>
      <c r="C7090" t="inlineStr">
        <is>
          <t>POS</t>
        </is>
      </c>
      <c r="D7090" t="inlineStr">
        <is>
          <t>Hà Lan</t>
        </is>
      </c>
      <c r="E7090" t="inlineStr">
        <is>
          <t>Nhạc, phim, sách nói</t>
        </is>
      </c>
      <c r="F7090" t="n">
        <v>876</v>
      </c>
      <c r="G7090" t="n">
        <v>0</v>
      </c>
    </row>
    <row r="7091">
      <c r="A7091" t="n">
        <v>201806</v>
      </c>
      <c r="B7091" t="n">
        <v>33</v>
      </c>
      <c r="C7091" t="inlineStr">
        <is>
          <t>POS</t>
        </is>
      </c>
      <c r="D7091" t="inlineStr">
        <is>
          <t>Hà Lan</t>
        </is>
      </c>
      <c r="E7091" t="inlineStr">
        <is>
          <t>Âm thanh</t>
        </is>
      </c>
      <c r="F7091" t="n">
        <v>249.99</v>
      </c>
      <c r="G7091" t="n">
        <v>0</v>
      </c>
    </row>
    <row r="7092">
      <c r="A7092" t="n">
        <v>201806</v>
      </c>
      <c r="B7092" t="n">
        <v>33</v>
      </c>
      <c r="C7092" t="inlineStr">
        <is>
          <t>POS</t>
        </is>
      </c>
      <c r="D7092" t="inlineStr">
        <is>
          <t>Hà Lan</t>
        </is>
      </c>
      <c r="E7092" t="inlineStr">
        <is>
          <t>Máy ảnh</t>
        </is>
      </c>
      <c r="F7092" t="n">
        <v>499.6</v>
      </c>
      <c r="G7092" t="n">
        <v>0</v>
      </c>
    </row>
    <row r="7093">
      <c r="A7093" t="n">
        <v>201806</v>
      </c>
      <c r="B7093" t="n">
        <v>33</v>
      </c>
      <c r="C7093" t="inlineStr">
        <is>
          <t>POS</t>
        </is>
      </c>
      <c r="D7093" t="inlineStr">
        <is>
          <t>Hà Lan</t>
        </is>
      </c>
      <c r="E7093" t="inlineStr">
        <is>
          <t>Điện thoại</t>
        </is>
      </c>
      <c r="F7093" t="n">
        <v>208.08</v>
      </c>
      <c r="G7093" t="n">
        <v>0</v>
      </c>
    </row>
    <row r="7094">
      <c r="A7094" t="n">
        <v>201806</v>
      </c>
      <c r="B7094" t="n">
        <v>33</v>
      </c>
      <c r="C7094" t="inlineStr">
        <is>
          <t>POS</t>
        </is>
      </c>
      <c r="D7094" t="inlineStr">
        <is>
          <t>Hà Lan</t>
        </is>
      </c>
      <c r="E7094" t="inlineStr">
        <is>
          <t>Game &amp; Đồ chơi</t>
        </is>
      </c>
      <c r="F7094" t="n">
        <v>239.4</v>
      </c>
      <c r="G7094" t="n">
        <v>0</v>
      </c>
    </row>
    <row r="7095">
      <c r="A7095" t="n">
        <v>201806</v>
      </c>
      <c r="B7095" t="n">
        <v>33</v>
      </c>
      <c r="C7095" t="inlineStr">
        <is>
          <t>POS</t>
        </is>
      </c>
      <c r="D7095" t="inlineStr">
        <is>
          <t>Hà Lan</t>
        </is>
      </c>
      <c r="E7095" t="inlineStr">
        <is>
          <t>Gia dụng</t>
        </is>
      </c>
      <c r="F7095" t="n">
        <v>0</v>
      </c>
      <c r="G7095" t="n">
        <v>94.98999999999999</v>
      </c>
    </row>
    <row r="7096">
      <c r="A7096" t="n">
        <v>201806</v>
      </c>
      <c r="B7096" t="n">
        <v>34</v>
      </c>
      <c r="C7096" t="inlineStr">
        <is>
          <t>POS</t>
        </is>
      </c>
      <c r="D7096" t="inlineStr">
        <is>
          <t>Hà Lan</t>
        </is>
      </c>
      <c r="E7096" t="inlineStr">
        <is>
          <t>Điện thoại</t>
        </is>
      </c>
      <c r="F7096" t="n">
        <v>897</v>
      </c>
      <c r="G7096" t="n">
        <v>0</v>
      </c>
    </row>
    <row r="7097">
      <c r="A7097" t="n">
        <v>201806</v>
      </c>
      <c r="B7097" t="n">
        <v>34</v>
      </c>
      <c r="C7097" t="inlineStr">
        <is>
          <t>POS</t>
        </is>
      </c>
      <c r="D7097" t="inlineStr">
        <is>
          <t>Hà Lan</t>
        </is>
      </c>
      <c r="E7097" t="inlineStr">
        <is>
          <t>Máy tính</t>
        </is>
      </c>
      <c r="F7097" t="n">
        <v>4119</v>
      </c>
      <c r="G7097" t="n">
        <v>0</v>
      </c>
    </row>
    <row r="7098">
      <c r="A7098" t="n">
        <v>201806</v>
      </c>
      <c r="B7098" t="n">
        <v>34</v>
      </c>
      <c r="C7098" t="inlineStr">
        <is>
          <t>POS</t>
        </is>
      </c>
      <c r="D7098" t="inlineStr">
        <is>
          <t>Hà Lan</t>
        </is>
      </c>
      <c r="E7098" t="inlineStr">
        <is>
          <t>Gia dụng</t>
        </is>
      </c>
      <c r="F7098" t="n">
        <v>279.98</v>
      </c>
      <c r="G7098" t="n">
        <v>0</v>
      </c>
    </row>
    <row r="7099">
      <c r="A7099" t="n">
        <v>201806</v>
      </c>
      <c r="B7099" t="n">
        <v>36</v>
      </c>
      <c r="C7099" t="inlineStr">
        <is>
          <t>POS</t>
        </is>
      </c>
      <c r="D7099" t="inlineStr">
        <is>
          <t>Anh</t>
        </is>
      </c>
      <c r="E7099" t="inlineStr">
        <is>
          <t>Âm thanh</t>
        </is>
      </c>
      <c r="F7099" t="n">
        <v>149.99</v>
      </c>
      <c r="G7099" t="n">
        <v>0</v>
      </c>
    </row>
    <row r="7100">
      <c r="A7100" t="n">
        <v>201806</v>
      </c>
      <c r="B7100" t="n">
        <v>36</v>
      </c>
      <c r="C7100" t="inlineStr">
        <is>
          <t>POS</t>
        </is>
      </c>
      <c r="D7100" t="inlineStr">
        <is>
          <t>Anh</t>
        </is>
      </c>
      <c r="E7100" t="inlineStr">
        <is>
          <t>Máy ảnh</t>
        </is>
      </c>
      <c r="F7100" t="n">
        <v>69.98999999999999</v>
      </c>
      <c r="G7100" t="n">
        <v>0</v>
      </c>
    </row>
    <row r="7101">
      <c r="A7101" t="n">
        <v>201806</v>
      </c>
      <c r="B7101" t="n">
        <v>36</v>
      </c>
      <c r="C7101" t="inlineStr">
        <is>
          <t>POS</t>
        </is>
      </c>
      <c r="D7101" t="inlineStr">
        <is>
          <t>Anh</t>
        </is>
      </c>
      <c r="E7101" t="inlineStr">
        <is>
          <t>Điện thoại</t>
        </is>
      </c>
      <c r="F7101" t="n">
        <v>1074</v>
      </c>
      <c r="G7101" t="n">
        <v>0</v>
      </c>
    </row>
    <row r="7102">
      <c r="A7102" t="n">
        <v>201806</v>
      </c>
      <c r="B7102" t="n">
        <v>36</v>
      </c>
      <c r="C7102" t="inlineStr">
        <is>
          <t>POS</t>
        </is>
      </c>
      <c r="D7102" t="inlineStr">
        <is>
          <t>Anh</t>
        </is>
      </c>
      <c r="E7102" t="inlineStr">
        <is>
          <t>Máy tính</t>
        </is>
      </c>
      <c r="F7102" t="n">
        <v>7498</v>
      </c>
      <c r="G7102" t="n">
        <v>0</v>
      </c>
    </row>
    <row r="7103">
      <c r="A7103" t="n">
        <v>201806</v>
      </c>
      <c r="B7103" t="n">
        <v>36</v>
      </c>
      <c r="C7103" t="inlineStr">
        <is>
          <t>POS</t>
        </is>
      </c>
      <c r="D7103" t="inlineStr">
        <is>
          <t>Anh</t>
        </is>
      </c>
      <c r="E7103" t="inlineStr">
        <is>
          <t>Game &amp; Đồ chơi</t>
        </is>
      </c>
      <c r="F7103" t="n">
        <v>129</v>
      </c>
      <c r="G7103" t="n">
        <v>6.88</v>
      </c>
    </row>
    <row r="7104">
      <c r="A7104" t="n">
        <v>201806</v>
      </c>
      <c r="B7104" t="n">
        <v>36</v>
      </c>
      <c r="C7104" t="inlineStr">
        <is>
          <t>POS</t>
        </is>
      </c>
      <c r="D7104" t="inlineStr">
        <is>
          <t>Anh</t>
        </is>
      </c>
      <c r="E7104" t="inlineStr">
        <is>
          <t>Nhạc, phim, sách nói</t>
        </is>
      </c>
      <c r="F7104" t="n">
        <v>446.94</v>
      </c>
      <c r="G7104" t="n">
        <v>0</v>
      </c>
    </row>
    <row r="7105">
      <c r="A7105" t="n">
        <v>201806</v>
      </c>
      <c r="B7105" t="n">
        <v>36</v>
      </c>
      <c r="C7105" t="inlineStr">
        <is>
          <t>POS</t>
        </is>
      </c>
      <c r="D7105" t="inlineStr">
        <is>
          <t>Anh</t>
        </is>
      </c>
      <c r="E7105" t="inlineStr">
        <is>
          <t>TV &amp; Video</t>
        </is>
      </c>
      <c r="F7105" t="n">
        <v>286.8</v>
      </c>
      <c r="G7105" t="n">
        <v>0</v>
      </c>
    </row>
    <row r="7106">
      <c r="A7106" t="n">
        <v>201806</v>
      </c>
      <c r="B7106" t="n">
        <v>37</v>
      </c>
      <c r="C7106" t="inlineStr">
        <is>
          <t>POS</t>
        </is>
      </c>
      <c r="D7106" t="inlineStr">
        <is>
          <t>Anh</t>
        </is>
      </c>
      <c r="E7106" t="inlineStr">
        <is>
          <t>Âm thanh</t>
        </is>
      </c>
      <c r="F7106" t="n">
        <v>592</v>
      </c>
      <c r="G7106" t="n">
        <v>0</v>
      </c>
    </row>
    <row r="7107">
      <c r="A7107" t="n">
        <v>201806</v>
      </c>
      <c r="B7107" t="n">
        <v>37</v>
      </c>
      <c r="C7107" t="inlineStr">
        <is>
          <t>POS</t>
        </is>
      </c>
      <c r="D7107" t="inlineStr">
        <is>
          <t>Anh</t>
        </is>
      </c>
      <c r="E7107" t="inlineStr">
        <is>
          <t>Máy ảnh</t>
        </is>
      </c>
      <c r="F7107" t="n">
        <v>788.9</v>
      </c>
      <c r="G7107" t="n">
        <v>0</v>
      </c>
    </row>
    <row r="7108">
      <c r="A7108" t="n">
        <v>201806</v>
      </c>
      <c r="B7108" t="n">
        <v>37</v>
      </c>
      <c r="C7108" t="inlineStr">
        <is>
          <t>POS</t>
        </is>
      </c>
      <c r="D7108" t="inlineStr">
        <is>
          <t>Anh</t>
        </is>
      </c>
      <c r="E7108" t="inlineStr">
        <is>
          <t>Điện thoại</t>
        </is>
      </c>
      <c r="F7108" t="n">
        <v>1465</v>
      </c>
      <c r="G7108" t="n">
        <v>0</v>
      </c>
    </row>
    <row r="7109">
      <c r="A7109" t="n">
        <v>201806</v>
      </c>
      <c r="B7109" t="n">
        <v>37</v>
      </c>
      <c r="C7109" t="inlineStr">
        <is>
          <t>POS</t>
        </is>
      </c>
      <c r="D7109" t="inlineStr">
        <is>
          <t>Anh</t>
        </is>
      </c>
      <c r="E7109" t="inlineStr">
        <is>
          <t>Máy tính</t>
        </is>
      </c>
      <c r="F7109" t="n">
        <v>16095.8</v>
      </c>
      <c r="G7109" t="n">
        <v>369</v>
      </c>
    </row>
    <row r="7110">
      <c r="A7110" t="n">
        <v>201806</v>
      </c>
      <c r="B7110" t="n">
        <v>37</v>
      </c>
      <c r="C7110" t="inlineStr">
        <is>
          <t>POS</t>
        </is>
      </c>
      <c r="D7110" t="inlineStr">
        <is>
          <t>Anh</t>
        </is>
      </c>
      <c r="E7110" t="inlineStr">
        <is>
          <t>Gia dụng</t>
        </is>
      </c>
      <c r="F7110" t="n">
        <v>90</v>
      </c>
      <c r="G7110" t="n">
        <v>0</v>
      </c>
    </row>
    <row r="7111">
      <c r="A7111" t="n">
        <v>201806</v>
      </c>
      <c r="B7111" t="n">
        <v>37</v>
      </c>
      <c r="C7111" t="inlineStr">
        <is>
          <t>POS</t>
        </is>
      </c>
      <c r="D7111" t="inlineStr">
        <is>
          <t>Anh</t>
        </is>
      </c>
      <c r="E7111" t="inlineStr">
        <is>
          <t>Nhạc, phim, sách nói</t>
        </is>
      </c>
      <c r="F7111" t="n">
        <v>68.98</v>
      </c>
      <c r="G7111" t="n">
        <v>0</v>
      </c>
    </row>
    <row r="7112">
      <c r="A7112" t="n">
        <v>201806</v>
      </c>
      <c r="B7112" t="n">
        <v>37</v>
      </c>
      <c r="C7112" t="inlineStr">
        <is>
          <t>POS</t>
        </is>
      </c>
      <c r="D7112" t="inlineStr">
        <is>
          <t>Anh</t>
        </is>
      </c>
      <c r="E7112" t="inlineStr">
        <is>
          <t>TV &amp; Video</t>
        </is>
      </c>
      <c r="F7112" t="n">
        <v>957</v>
      </c>
      <c r="G7112" t="n">
        <v>0</v>
      </c>
    </row>
    <row r="7113">
      <c r="A7113" t="n">
        <v>201806</v>
      </c>
      <c r="B7113" t="n">
        <v>38</v>
      </c>
      <c r="C7113" t="inlineStr">
        <is>
          <t>POS</t>
        </is>
      </c>
      <c r="D7113" t="inlineStr">
        <is>
          <t>Anh</t>
        </is>
      </c>
      <c r="E7113" t="inlineStr">
        <is>
          <t>Âm thanh</t>
        </is>
      </c>
      <c r="F7113" t="n">
        <v>1205.66</v>
      </c>
      <c r="G7113" t="n">
        <v>0</v>
      </c>
    </row>
    <row r="7114">
      <c r="A7114" t="n">
        <v>201806</v>
      </c>
      <c r="B7114" t="n">
        <v>38</v>
      </c>
      <c r="C7114" t="inlineStr">
        <is>
          <t>POS</t>
        </is>
      </c>
      <c r="D7114" t="inlineStr">
        <is>
          <t>Anh</t>
        </is>
      </c>
      <c r="E7114" t="inlineStr">
        <is>
          <t>Máy ảnh</t>
        </is>
      </c>
      <c r="F7114" t="n">
        <v>3620.99</v>
      </c>
      <c r="G7114" t="n">
        <v>0</v>
      </c>
    </row>
    <row r="7115">
      <c r="A7115" t="n">
        <v>201806</v>
      </c>
      <c r="B7115" t="n">
        <v>38</v>
      </c>
      <c r="C7115" t="inlineStr">
        <is>
          <t>POS</t>
        </is>
      </c>
      <c r="D7115" t="inlineStr">
        <is>
          <t>Anh</t>
        </is>
      </c>
      <c r="E7115" t="inlineStr">
        <is>
          <t>Điện thoại</t>
        </is>
      </c>
      <c r="F7115" t="n">
        <v>7547.37</v>
      </c>
      <c r="G7115" t="n">
        <v>0</v>
      </c>
    </row>
    <row r="7116">
      <c r="A7116" t="n">
        <v>201806</v>
      </c>
      <c r="B7116" t="n">
        <v>38</v>
      </c>
      <c r="C7116" t="inlineStr">
        <is>
          <t>POS</t>
        </is>
      </c>
      <c r="D7116" t="inlineStr">
        <is>
          <t>Anh</t>
        </is>
      </c>
      <c r="E7116" t="inlineStr">
        <is>
          <t>Máy tính</t>
        </is>
      </c>
      <c r="F7116" t="n">
        <v>12179.75</v>
      </c>
      <c r="G7116" t="n">
        <v>0</v>
      </c>
    </row>
    <row r="7117">
      <c r="A7117" t="n">
        <v>201806</v>
      </c>
      <c r="B7117" t="n">
        <v>38</v>
      </c>
      <c r="C7117" t="inlineStr">
        <is>
          <t>POS</t>
        </is>
      </c>
      <c r="D7117" t="inlineStr">
        <is>
          <t>Anh</t>
        </is>
      </c>
      <c r="E7117" t="inlineStr">
        <is>
          <t>Game &amp; Đồ chơi</t>
        </is>
      </c>
      <c r="F7117" t="n">
        <v>252.37</v>
      </c>
      <c r="G7117" t="n">
        <v>0</v>
      </c>
    </row>
    <row r="7118">
      <c r="A7118" t="n">
        <v>201806</v>
      </c>
      <c r="B7118" t="n">
        <v>38</v>
      </c>
      <c r="C7118" t="inlineStr">
        <is>
          <t>POS</t>
        </is>
      </c>
      <c r="D7118" t="inlineStr">
        <is>
          <t>Anh</t>
        </is>
      </c>
      <c r="E7118" t="inlineStr">
        <is>
          <t>Gia dụng</t>
        </is>
      </c>
      <c r="F7118" t="n">
        <v>1499.95</v>
      </c>
      <c r="G7118" t="n">
        <v>1999.8</v>
      </c>
    </row>
    <row r="7119">
      <c r="A7119" t="n">
        <v>201806</v>
      </c>
      <c r="B7119" t="n">
        <v>38</v>
      </c>
      <c r="C7119" t="inlineStr">
        <is>
          <t>POS</t>
        </is>
      </c>
      <c r="D7119" t="inlineStr">
        <is>
          <t>Anh</t>
        </is>
      </c>
      <c r="E7119" t="inlineStr">
        <is>
          <t>Nhạc, phim, sách nói</t>
        </is>
      </c>
      <c r="F7119" t="n">
        <v>643.61</v>
      </c>
      <c r="G7119" t="n">
        <v>0</v>
      </c>
    </row>
    <row r="7120">
      <c r="A7120" t="n">
        <v>201806</v>
      </c>
      <c r="B7120" t="n">
        <v>38</v>
      </c>
      <c r="C7120" t="inlineStr">
        <is>
          <t>POS</t>
        </is>
      </c>
      <c r="D7120" t="inlineStr">
        <is>
          <t>Anh</t>
        </is>
      </c>
      <c r="E7120" t="inlineStr">
        <is>
          <t>TV &amp; Video</t>
        </is>
      </c>
      <c r="F7120" t="n">
        <v>11956.96</v>
      </c>
      <c r="G7120" t="n">
        <v>0</v>
      </c>
    </row>
    <row r="7121">
      <c r="A7121" t="n">
        <v>201806</v>
      </c>
      <c r="B7121" t="n">
        <v>39</v>
      </c>
      <c r="C7121" t="inlineStr">
        <is>
          <t>POS</t>
        </is>
      </c>
      <c r="D7121" t="inlineStr">
        <is>
          <t>Anh</t>
        </is>
      </c>
      <c r="E7121" t="inlineStr">
        <is>
          <t>Âm thanh</t>
        </is>
      </c>
      <c r="F7121" t="n">
        <v>2985.2</v>
      </c>
      <c r="G7121" t="n">
        <v>0</v>
      </c>
    </row>
    <row r="7122">
      <c r="A7122" t="n">
        <v>201806</v>
      </c>
      <c r="B7122" t="n">
        <v>39</v>
      </c>
      <c r="C7122" t="inlineStr">
        <is>
          <t>POS</t>
        </is>
      </c>
      <c r="D7122" t="inlineStr">
        <is>
          <t>Anh</t>
        </is>
      </c>
      <c r="E7122" t="inlineStr">
        <is>
          <t>Điện thoại</t>
        </is>
      </c>
      <c r="F7122" t="n">
        <v>3242</v>
      </c>
      <c r="G7122" t="n">
        <v>0</v>
      </c>
    </row>
    <row r="7123">
      <c r="A7123" t="n">
        <v>201806</v>
      </c>
      <c r="B7123" t="n">
        <v>39</v>
      </c>
      <c r="C7123" t="inlineStr">
        <is>
          <t>POS</t>
        </is>
      </c>
      <c r="D7123" t="inlineStr">
        <is>
          <t>Anh</t>
        </is>
      </c>
      <c r="E7123" t="inlineStr">
        <is>
          <t>Máy tính</t>
        </is>
      </c>
      <c r="F7123" t="n">
        <v>5258.1</v>
      </c>
      <c r="G7123" t="n">
        <v>0</v>
      </c>
    </row>
    <row r="7124">
      <c r="A7124" t="n">
        <v>201806</v>
      </c>
      <c r="B7124" t="n">
        <v>39</v>
      </c>
      <c r="C7124" t="inlineStr">
        <is>
          <t>POS</t>
        </is>
      </c>
      <c r="D7124" t="inlineStr">
        <is>
          <t>Anh</t>
        </is>
      </c>
      <c r="E7124" t="inlineStr">
        <is>
          <t>Gia dụng</t>
        </is>
      </c>
      <c r="F7124" t="n">
        <v>700</v>
      </c>
      <c r="G7124" t="n">
        <v>0</v>
      </c>
    </row>
    <row r="7125">
      <c r="A7125" t="n">
        <v>201806</v>
      </c>
      <c r="B7125" t="n">
        <v>39</v>
      </c>
      <c r="C7125" t="inlineStr">
        <is>
          <t>POS</t>
        </is>
      </c>
      <c r="D7125" t="inlineStr">
        <is>
          <t>Anh</t>
        </is>
      </c>
      <c r="E7125" t="inlineStr">
        <is>
          <t>Nhạc, phim, sách nói</t>
        </is>
      </c>
      <c r="F7125" t="n">
        <v>1503.91</v>
      </c>
      <c r="G7125" t="n">
        <v>17.99</v>
      </c>
    </row>
    <row r="7126">
      <c r="A7126" t="n">
        <v>201806</v>
      </c>
      <c r="B7126" t="n">
        <v>39</v>
      </c>
      <c r="C7126" t="inlineStr">
        <is>
          <t>POS</t>
        </is>
      </c>
      <c r="D7126" t="inlineStr">
        <is>
          <t>Anh</t>
        </is>
      </c>
      <c r="E7126" t="inlineStr">
        <is>
          <t>TV &amp; Video</t>
        </is>
      </c>
      <c r="F7126" t="n">
        <v>876</v>
      </c>
      <c r="G7126" t="n">
        <v>0</v>
      </c>
    </row>
    <row r="7127">
      <c r="A7127" t="n">
        <v>201806</v>
      </c>
      <c r="B7127" t="n">
        <v>40</v>
      </c>
      <c r="C7127" t="inlineStr">
        <is>
          <t>POS</t>
        </is>
      </c>
      <c r="D7127" t="inlineStr">
        <is>
          <t>Anh</t>
        </is>
      </c>
      <c r="E7127" t="inlineStr">
        <is>
          <t>Máy ảnh</t>
        </is>
      </c>
      <c r="F7127" t="n">
        <v>231</v>
      </c>
      <c r="G7127" t="n">
        <v>0</v>
      </c>
    </row>
    <row r="7128">
      <c r="A7128" t="n">
        <v>201806</v>
      </c>
      <c r="B7128" t="n">
        <v>40</v>
      </c>
      <c r="C7128" t="inlineStr">
        <is>
          <t>POS</t>
        </is>
      </c>
      <c r="D7128" t="inlineStr">
        <is>
          <t>Anh</t>
        </is>
      </c>
      <c r="E7128" t="inlineStr">
        <is>
          <t>Điện thoại</t>
        </is>
      </c>
      <c r="F7128" t="n">
        <v>2757</v>
      </c>
      <c r="G7128" t="n">
        <v>0</v>
      </c>
    </row>
    <row r="7129">
      <c r="A7129" t="n">
        <v>201806</v>
      </c>
      <c r="B7129" t="n">
        <v>40</v>
      </c>
      <c r="C7129" t="inlineStr">
        <is>
          <t>POS</t>
        </is>
      </c>
      <c r="D7129" t="inlineStr">
        <is>
          <t>Anh</t>
        </is>
      </c>
      <c r="E7129" t="inlineStr">
        <is>
          <t>Máy tính</t>
        </is>
      </c>
      <c r="F7129" t="n">
        <v>8690.950000000001</v>
      </c>
      <c r="G7129" t="n">
        <v>0</v>
      </c>
    </row>
    <row r="7130">
      <c r="A7130" t="n">
        <v>201806</v>
      </c>
      <c r="B7130" t="n">
        <v>40</v>
      </c>
      <c r="C7130" t="inlineStr">
        <is>
          <t>POS</t>
        </is>
      </c>
      <c r="D7130" t="inlineStr">
        <is>
          <t>Anh</t>
        </is>
      </c>
      <c r="E7130" t="inlineStr">
        <is>
          <t>Game &amp; Đồ chơi</t>
        </is>
      </c>
      <c r="F7130" t="n">
        <v>16.89</v>
      </c>
      <c r="G7130" t="n">
        <v>0</v>
      </c>
    </row>
    <row r="7131">
      <c r="A7131" t="n">
        <v>201806</v>
      </c>
      <c r="B7131" t="n">
        <v>40</v>
      </c>
      <c r="C7131" t="inlineStr">
        <is>
          <t>POS</t>
        </is>
      </c>
      <c r="D7131" t="inlineStr">
        <is>
          <t>Anh</t>
        </is>
      </c>
      <c r="E7131" t="inlineStr">
        <is>
          <t>Nhạc, phim, sách nói</t>
        </is>
      </c>
      <c r="F7131" t="n">
        <v>569.96</v>
      </c>
      <c r="G7131" t="n">
        <v>219</v>
      </c>
    </row>
    <row r="7132">
      <c r="A7132" t="n">
        <v>201806</v>
      </c>
      <c r="B7132" t="n">
        <v>41</v>
      </c>
      <c r="C7132" t="inlineStr">
        <is>
          <t>POS</t>
        </is>
      </c>
      <c r="D7132" t="inlineStr">
        <is>
          <t>Anh</t>
        </is>
      </c>
      <c r="E7132" t="inlineStr">
        <is>
          <t>Âm thanh</t>
        </is>
      </c>
      <c r="F7132" t="n">
        <v>1840.33</v>
      </c>
      <c r="G7132" t="n">
        <v>0</v>
      </c>
    </row>
    <row r="7133">
      <c r="A7133" t="n">
        <v>201806</v>
      </c>
      <c r="B7133" t="n">
        <v>41</v>
      </c>
      <c r="C7133" t="inlineStr">
        <is>
          <t>POS</t>
        </is>
      </c>
      <c r="D7133" t="inlineStr">
        <is>
          <t>Anh</t>
        </is>
      </c>
      <c r="E7133" t="inlineStr">
        <is>
          <t>Máy ảnh</t>
        </is>
      </c>
      <c r="F7133" t="n">
        <v>3191</v>
      </c>
      <c r="G7133" t="n">
        <v>1080</v>
      </c>
    </row>
    <row r="7134">
      <c r="A7134" t="n">
        <v>201806</v>
      </c>
      <c r="B7134" t="n">
        <v>41</v>
      </c>
      <c r="C7134" t="inlineStr">
        <is>
          <t>POS</t>
        </is>
      </c>
      <c r="D7134" t="inlineStr">
        <is>
          <t>Anh</t>
        </is>
      </c>
      <c r="E7134" t="inlineStr">
        <is>
          <t>Điện thoại</t>
        </is>
      </c>
      <c r="F7134" t="n">
        <v>8177</v>
      </c>
      <c r="G7134" t="n">
        <v>0</v>
      </c>
    </row>
    <row r="7135">
      <c r="A7135" t="n">
        <v>201806</v>
      </c>
      <c r="B7135" t="n">
        <v>41</v>
      </c>
      <c r="C7135" t="inlineStr">
        <is>
          <t>POS</t>
        </is>
      </c>
      <c r="D7135" t="inlineStr">
        <is>
          <t>Anh</t>
        </is>
      </c>
      <c r="E7135" t="inlineStr">
        <is>
          <t>Máy tính</t>
        </is>
      </c>
      <c r="F7135" t="n">
        <v>10763.45</v>
      </c>
      <c r="G7135" t="n">
        <v>0</v>
      </c>
    </row>
    <row r="7136">
      <c r="A7136" t="n">
        <v>201806</v>
      </c>
      <c r="B7136" t="n">
        <v>41</v>
      </c>
      <c r="C7136" t="inlineStr">
        <is>
          <t>POS</t>
        </is>
      </c>
      <c r="D7136" t="inlineStr">
        <is>
          <t>Anh</t>
        </is>
      </c>
      <c r="E7136" t="inlineStr">
        <is>
          <t>Game &amp; Đồ chơi</t>
        </is>
      </c>
      <c r="F7136" t="n">
        <v>396.83</v>
      </c>
      <c r="G7136" t="n">
        <v>0</v>
      </c>
    </row>
    <row r="7137">
      <c r="A7137" t="n">
        <v>201806</v>
      </c>
      <c r="B7137" t="n">
        <v>41</v>
      </c>
      <c r="C7137" t="inlineStr">
        <is>
          <t>POS</t>
        </is>
      </c>
      <c r="D7137" t="inlineStr">
        <is>
          <t>Anh</t>
        </is>
      </c>
      <c r="E7137" t="inlineStr">
        <is>
          <t>Gia dụng</t>
        </is>
      </c>
      <c r="F7137" t="n">
        <v>2537.97</v>
      </c>
      <c r="G7137" t="n">
        <v>0</v>
      </c>
    </row>
    <row r="7138">
      <c r="A7138" t="n">
        <v>201806</v>
      </c>
      <c r="B7138" t="n">
        <v>41</v>
      </c>
      <c r="C7138" t="inlineStr">
        <is>
          <t>POS</t>
        </is>
      </c>
      <c r="D7138" t="inlineStr">
        <is>
          <t>Anh</t>
        </is>
      </c>
      <c r="E7138" t="inlineStr">
        <is>
          <t>Nhạc, phim, sách nói</t>
        </is>
      </c>
      <c r="F7138" t="n">
        <v>1280.83</v>
      </c>
      <c r="G7138" t="n">
        <v>0</v>
      </c>
    </row>
    <row r="7139">
      <c r="A7139" t="n">
        <v>201806</v>
      </c>
      <c r="B7139" t="n">
        <v>41</v>
      </c>
      <c r="C7139" t="inlineStr">
        <is>
          <t>POS</t>
        </is>
      </c>
      <c r="D7139" t="inlineStr">
        <is>
          <t>Anh</t>
        </is>
      </c>
      <c r="E7139" t="inlineStr">
        <is>
          <t>TV &amp; Video</t>
        </is>
      </c>
      <c r="F7139" t="n">
        <v>1413</v>
      </c>
      <c r="G7139" t="n">
        <v>0</v>
      </c>
    </row>
    <row r="7140">
      <c r="A7140" t="n">
        <v>201806</v>
      </c>
      <c r="B7140" t="n">
        <v>42</v>
      </c>
      <c r="C7140" t="inlineStr">
        <is>
          <t>POS</t>
        </is>
      </c>
      <c r="D7140" t="inlineStr">
        <is>
          <t>Anh</t>
        </is>
      </c>
      <c r="E7140" t="inlineStr">
        <is>
          <t>Âm thanh</t>
        </is>
      </c>
      <c r="F7140" t="n">
        <v>175.35</v>
      </c>
      <c r="G7140" t="n">
        <v>0</v>
      </c>
    </row>
    <row r="7141">
      <c r="A7141" t="n">
        <v>201806</v>
      </c>
      <c r="B7141" t="n">
        <v>42</v>
      </c>
      <c r="C7141" t="inlineStr">
        <is>
          <t>POS</t>
        </is>
      </c>
      <c r="D7141" t="inlineStr">
        <is>
          <t>Anh</t>
        </is>
      </c>
      <c r="E7141" t="inlineStr">
        <is>
          <t>Máy ảnh</t>
        </is>
      </c>
      <c r="F7141" t="n">
        <v>3008</v>
      </c>
      <c r="G7141" t="n">
        <v>0</v>
      </c>
    </row>
    <row r="7142">
      <c r="A7142" t="n">
        <v>201806</v>
      </c>
      <c r="B7142" t="n">
        <v>42</v>
      </c>
      <c r="C7142" t="inlineStr">
        <is>
          <t>POS</t>
        </is>
      </c>
      <c r="D7142" t="inlineStr">
        <is>
          <t>Anh</t>
        </is>
      </c>
      <c r="E7142" t="inlineStr">
        <is>
          <t>Điện thoại</t>
        </is>
      </c>
      <c r="F7142" t="n">
        <v>3364.99</v>
      </c>
      <c r="G7142" t="n">
        <v>0</v>
      </c>
    </row>
    <row r="7143">
      <c r="A7143" t="n">
        <v>201806</v>
      </c>
      <c r="B7143" t="n">
        <v>42</v>
      </c>
      <c r="C7143" t="inlineStr">
        <is>
          <t>POS</t>
        </is>
      </c>
      <c r="D7143" t="inlineStr">
        <is>
          <t>Anh</t>
        </is>
      </c>
      <c r="E7143" t="inlineStr">
        <is>
          <t>Máy tính</t>
        </is>
      </c>
      <c r="F7143" t="n">
        <v>559</v>
      </c>
      <c r="G7143" t="n">
        <v>0</v>
      </c>
    </row>
    <row r="7144">
      <c r="A7144" t="n">
        <v>201806</v>
      </c>
      <c r="B7144" t="n">
        <v>42</v>
      </c>
      <c r="C7144" t="inlineStr">
        <is>
          <t>POS</t>
        </is>
      </c>
      <c r="D7144" t="inlineStr">
        <is>
          <t>Anh</t>
        </is>
      </c>
      <c r="E7144" t="inlineStr">
        <is>
          <t>Game &amp; Đồ chơi</t>
        </is>
      </c>
      <c r="F7144" t="n">
        <v>168</v>
      </c>
      <c r="G7144" t="n">
        <v>0</v>
      </c>
    </row>
    <row r="7145">
      <c r="A7145" t="n">
        <v>201806</v>
      </c>
      <c r="B7145" t="n">
        <v>42</v>
      </c>
      <c r="C7145" t="inlineStr">
        <is>
          <t>POS</t>
        </is>
      </c>
      <c r="D7145" t="inlineStr">
        <is>
          <t>Anh</t>
        </is>
      </c>
      <c r="E7145" t="inlineStr">
        <is>
          <t>Gia dụng</t>
        </is>
      </c>
      <c r="F7145" t="n">
        <v>1601.98</v>
      </c>
      <c r="G7145" t="n">
        <v>0</v>
      </c>
    </row>
    <row r="7146">
      <c r="A7146" t="n">
        <v>201806</v>
      </c>
      <c r="B7146" t="n">
        <v>42</v>
      </c>
      <c r="C7146" t="inlineStr">
        <is>
          <t>POS</t>
        </is>
      </c>
      <c r="D7146" t="inlineStr">
        <is>
          <t>Anh</t>
        </is>
      </c>
      <c r="E7146" t="inlineStr">
        <is>
          <t>Nhạc, phim, sách nói</t>
        </is>
      </c>
      <c r="F7146" t="n">
        <v>438</v>
      </c>
      <c r="G7146" t="n">
        <v>0</v>
      </c>
    </row>
    <row r="7147">
      <c r="A7147" t="n">
        <v>201806</v>
      </c>
      <c r="B7147" t="n">
        <v>42</v>
      </c>
      <c r="C7147" t="inlineStr">
        <is>
          <t>POS</t>
        </is>
      </c>
      <c r="D7147" t="inlineStr">
        <is>
          <t>Anh</t>
        </is>
      </c>
      <c r="E7147" t="inlineStr">
        <is>
          <t>TV &amp; Video</t>
        </is>
      </c>
      <c r="F7147" t="n">
        <v>499</v>
      </c>
      <c r="G7147" t="n">
        <v>0</v>
      </c>
    </row>
    <row r="7148">
      <c r="A7148" t="n">
        <v>201806</v>
      </c>
      <c r="B7148" t="n">
        <v>43</v>
      </c>
      <c r="C7148" t="inlineStr">
        <is>
          <t>POS</t>
        </is>
      </c>
      <c r="D7148" t="inlineStr">
        <is>
          <t>Mỹ</t>
        </is>
      </c>
      <c r="E7148" t="inlineStr">
        <is>
          <t>Âm thanh</t>
        </is>
      </c>
      <c r="F7148" t="n">
        <v>398.97</v>
      </c>
      <c r="G7148" t="n">
        <v>0</v>
      </c>
    </row>
    <row r="7149">
      <c r="A7149" t="n">
        <v>201806</v>
      </c>
      <c r="B7149" t="n">
        <v>43</v>
      </c>
      <c r="C7149" t="inlineStr">
        <is>
          <t>POS</t>
        </is>
      </c>
      <c r="D7149" t="inlineStr">
        <is>
          <t>Mỹ</t>
        </is>
      </c>
      <c r="E7149" t="inlineStr">
        <is>
          <t>Máy ảnh</t>
        </is>
      </c>
      <c r="F7149" t="n">
        <v>261</v>
      </c>
      <c r="G7149" t="n">
        <v>0</v>
      </c>
    </row>
    <row r="7150">
      <c r="A7150" t="n">
        <v>201806</v>
      </c>
      <c r="B7150" t="n">
        <v>43</v>
      </c>
      <c r="C7150" t="inlineStr">
        <is>
          <t>POS</t>
        </is>
      </c>
      <c r="D7150" t="inlineStr">
        <is>
          <t>Mỹ</t>
        </is>
      </c>
      <c r="E7150" t="inlineStr">
        <is>
          <t>Điện thoại</t>
        </is>
      </c>
      <c r="F7150" t="n">
        <v>10012</v>
      </c>
      <c r="G7150" t="n">
        <v>0</v>
      </c>
    </row>
    <row r="7151">
      <c r="A7151" t="n">
        <v>201806</v>
      </c>
      <c r="B7151" t="n">
        <v>43</v>
      </c>
      <c r="C7151" t="inlineStr">
        <is>
          <t>POS</t>
        </is>
      </c>
      <c r="D7151" t="inlineStr">
        <is>
          <t>Mỹ</t>
        </is>
      </c>
      <c r="E7151" t="inlineStr">
        <is>
          <t>Máy tính</t>
        </is>
      </c>
      <c r="F7151" t="n">
        <v>7196.55</v>
      </c>
      <c r="G7151" t="n">
        <v>0</v>
      </c>
    </row>
    <row r="7152">
      <c r="A7152" t="n">
        <v>201806</v>
      </c>
      <c r="B7152" t="n">
        <v>43</v>
      </c>
      <c r="C7152" t="inlineStr">
        <is>
          <t>POS</t>
        </is>
      </c>
      <c r="D7152" t="inlineStr">
        <is>
          <t>Mỹ</t>
        </is>
      </c>
      <c r="E7152" t="inlineStr">
        <is>
          <t>Game &amp; Đồ chơi</t>
        </is>
      </c>
      <c r="F7152" t="n">
        <v>593.99</v>
      </c>
      <c r="G7152" t="n">
        <v>84</v>
      </c>
    </row>
    <row r="7153">
      <c r="A7153" t="n">
        <v>201806</v>
      </c>
      <c r="B7153" t="n">
        <v>43</v>
      </c>
      <c r="C7153" t="inlineStr">
        <is>
          <t>POS</t>
        </is>
      </c>
      <c r="D7153" t="inlineStr">
        <is>
          <t>Mỹ</t>
        </is>
      </c>
      <c r="E7153" t="inlineStr">
        <is>
          <t>Gia dụng</t>
        </is>
      </c>
      <c r="F7153" t="n">
        <v>6015</v>
      </c>
      <c r="G7153" t="n">
        <v>0</v>
      </c>
    </row>
    <row r="7154">
      <c r="A7154" t="n">
        <v>201806</v>
      </c>
      <c r="B7154" t="n">
        <v>43</v>
      </c>
      <c r="C7154" t="inlineStr">
        <is>
          <t>POS</t>
        </is>
      </c>
      <c r="D7154" t="inlineStr">
        <is>
          <t>Mỹ</t>
        </is>
      </c>
      <c r="E7154" t="inlineStr">
        <is>
          <t>Nhạc, phim, sách nói</t>
        </is>
      </c>
      <c r="F7154" t="n">
        <v>2807.64</v>
      </c>
      <c r="G7154" t="n">
        <v>0</v>
      </c>
    </row>
    <row r="7155">
      <c r="A7155" t="n">
        <v>201806</v>
      </c>
      <c r="B7155" t="n">
        <v>44</v>
      </c>
      <c r="C7155" t="inlineStr">
        <is>
          <t>POS</t>
        </is>
      </c>
      <c r="D7155" t="inlineStr">
        <is>
          <t>Mỹ</t>
        </is>
      </c>
      <c r="E7155" t="inlineStr">
        <is>
          <t>Âm thanh</t>
        </is>
      </c>
      <c r="F7155" t="n">
        <v>1437.67</v>
      </c>
      <c r="G7155" t="n">
        <v>37.95</v>
      </c>
    </row>
    <row r="7156">
      <c r="A7156" t="n">
        <v>201806</v>
      </c>
      <c r="B7156" t="n">
        <v>44</v>
      </c>
      <c r="C7156" t="inlineStr">
        <is>
          <t>POS</t>
        </is>
      </c>
      <c r="D7156" t="inlineStr">
        <is>
          <t>Mỹ</t>
        </is>
      </c>
      <c r="E7156" t="inlineStr">
        <is>
          <t>Điện thoại</t>
        </is>
      </c>
      <c r="F7156" t="n">
        <v>1678</v>
      </c>
      <c r="G7156" t="n">
        <v>0</v>
      </c>
    </row>
    <row r="7157">
      <c r="A7157" t="n">
        <v>201806</v>
      </c>
      <c r="B7157" t="n">
        <v>44</v>
      </c>
      <c r="C7157" t="inlineStr">
        <is>
          <t>POS</t>
        </is>
      </c>
      <c r="D7157" t="inlineStr">
        <is>
          <t>Mỹ</t>
        </is>
      </c>
      <c r="E7157" t="inlineStr">
        <is>
          <t>Máy tính</t>
        </is>
      </c>
      <c r="F7157" t="n">
        <v>10539.89</v>
      </c>
      <c r="G7157" t="n">
        <v>0</v>
      </c>
    </row>
    <row r="7158">
      <c r="A7158" t="n">
        <v>201806</v>
      </c>
      <c r="B7158" t="n">
        <v>44</v>
      </c>
      <c r="C7158" t="inlineStr">
        <is>
          <t>POS</t>
        </is>
      </c>
      <c r="D7158" t="inlineStr">
        <is>
          <t>Mỹ</t>
        </is>
      </c>
      <c r="E7158" t="inlineStr">
        <is>
          <t>Game &amp; Đồ chơi</t>
        </is>
      </c>
      <c r="F7158" t="n">
        <v>626.92</v>
      </c>
      <c r="G7158" t="n">
        <v>0</v>
      </c>
    </row>
    <row r="7159">
      <c r="A7159" t="n">
        <v>201806</v>
      </c>
      <c r="B7159" t="n">
        <v>44</v>
      </c>
      <c r="C7159" t="inlineStr">
        <is>
          <t>POS</t>
        </is>
      </c>
      <c r="D7159" t="inlineStr">
        <is>
          <t>Mỹ</t>
        </is>
      </c>
      <c r="E7159" t="inlineStr">
        <is>
          <t>Gia dụng</t>
        </is>
      </c>
      <c r="F7159" t="n">
        <v>1691.99</v>
      </c>
      <c r="G7159" t="n">
        <v>0</v>
      </c>
    </row>
    <row r="7160">
      <c r="A7160" t="n">
        <v>201806</v>
      </c>
      <c r="B7160" t="n">
        <v>44</v>
      </c>
      <c r="C7160" t="inlineStr">
        <is>
          <t>POS</t>
        </is>
      </c>
      <c r="D7160" t="inlineStr">
        <is>
          <t>Mỹ</t>
        </is>
      </c>
      <c r="E7160" t="inlineStr">
        <is>
          <t>Nhạc, phim, sách nói</t>
        </is>
      </c>
      <c r="F7160" t="n">
        <v>797.91</v>
      </c>
      <c r="G7160" t="n">
        <v>0</v>
      </c>
    </row>
    <row r="7161">
      <c r="A7161" t="n">
        <v>201806</v>
      </c>
      <c r="B7161" t="n">
        <v>44</v>
      </c>
      <c r="C7161" t="inlineStr">
        <is>
          <t>POS</t>
        </is>
      </c>
      <c r="D7161" t="inlineStr">
        <is>
          <t>Mỹ</t>
        </is>
      </c>
      <c r="E7161" t="inlineStr">
        <is>
          <t>TV &amp; Video</t>
        </is>
      </c>
      <c r="F7161" t="n">
        <v>347.6</v>
      </c>
      <c r="G7161" t="n">
        <v>0</v>
      </c>
    </row>
    <row r="7162">
      <c r="A7162" t="n">
        <v>201806</v>
      </c>
      <c r="B7162" t="n">
        <v>45</v>
      </c>
      <c r="C7162" t="inlineStr">
        <is>
          <t>POS</t>
        </is>
      </c>
      <c r="D7162" t="inlineStr">
        <is>
          <t>Mỹ</t>
        </is>
      </c>
      <c r="E7162" t="inlineStr">
        <is>
          <t>Máy ảnh</t>
        </is>
      </c>
      <c r="F7162" t="n">
        <v>4835</v>
      </c>
      <c r="G7162" t="n">
        <v>0</v>
      </c>
    </row>
    <row r="7163">
      <c r="A7163" t="n">
        <v>201806</v>
      </c>
      <c r="B7163" t="n">
        <v>45</v>
      </c>
      <c r="C7163" t="inlineStr">
        <is>
          <t>POS</t>
        </is>
      </c>
      <c r="D7163" t="inlineStr">
        <is>
          <t>Mỹ</t>
        </is>
      </c>
      <c r="E7163" t="inlineStr">
        <is>
          <t>Điện thoại</t>
        </is>
      </c>
      <c r="F7163" t="n">
        <v>3787</v>
      </c>
      <c r="G7163" t="n">
        <v>0</v>
      </c>
    </row>
    <row r="7164">
      <c r="A7164" t="n">
        <v>201806</v>
      </c>
      <c r="B7164" t="n">
        <v>45</v>
      </c>
      <c r="C7164" t="inlineStr">
        <is>
          <t>POS</t>
        </is>
      </c>
      <c r="D7164" t="inlineStr">
        <is>
          <t>Mỹ</t>
        </is>
      </c>
      <c r="E7164" t="inlineStr">
        <is>
          <t>Máy tính</t>
        </is>
      </c>
      <c r="F7164" t="n">
        <v>8418.450000000001</v>
      </c>
      <c r="G7164" t="n">
        <v>1516</v>
      </c>
    </row>
    <row r="7165">
      <c r="A7165" t="n">
        <v>201806</v>
      </c>
      <c r="B7165" t="n">
        <v>45</v>
      </c>
      <c r="C7165" t="inlineStr">
        <is>
          <t>POS</t>
        </is>
      </c>
      <c r="D7165" t="inlineStr">
        <is>
          <t>Mỹ</t>
        </is>
      </c>
      <c r="E7165" t="inlineStr">
        <is>
          <t>Gia dụng</t>
        </is>
      </c>
      <c r="F7165" t="n">
        <v>5109.87</v>
      </c>
      <c r="G7165" t="n">
        <v>0</v>
      </c>
    </row>
    <row r="7166">
      <c r="A7166" t="n">
        <v>201806</v>
      </c>
      <c r="B7166" t="n">
        <v>45</v>
      </c>
      <c r="C7166" t="inlineStr">
        <is>
          <t>POS</t>
        </is>
      </c>
      <c r="D7166" t="inlineStr">
        <is>
          <t>Mỹ</t>
        </is>
      </c>
      <c r="E7166" t="inlineStr">
        <is>
          <t>Nhạc, phim, sách nói</t>
        </is>
      </c>
      <c r="F7166" t="n">
        <v>329.97</v>
      </c>
      <c r="G7166" t="n">
        <v>0</v>
      </c>
    </row>
    <row r="7167">
      <c r="A7167" t="n">
        <v>201806</v>
      </c>
      <c r="B7167" t="n">
        <v>45</v>
      </c>
      <c r="C7167" t="inlineStr">
        <is>
          <t>POS</t>
        </is>
      </c>
      <c r="D7167" t="inlineStr">
        <is>
          <t>Mỹ</t>
        </is>
      </c>
      <c r="E7167" t="inlineStr">
        <is>
          <t>TV &amp; Video</t>
        </is>
      </c>
      <c r="F7167" t="n">
        <v>11086.5</v>
      </c>
      <c r="G7167" t="n">
        <v>0</v>
      </c>
    </row>
    <row r="7168">
      <c r="A7168" t="n">
        <v>201806</v>
      </c>
      <c r="B7168" t="n">
        <v>47</v>
      </c>
      <c r="C7168" t="inlineStr">
        <is>
          <t>POS</t>
        </is>
      </c>
      <c r="D7168" t="inlineStr">
        <is>
          <t>Mỹ</t>
        </is>
      </c>
      <c r="E7168" t="inlineStr">
        <is>
          <t>Âm thanh</t>
        </is>
      </c>
      <c r="F7168" t="n">
        <v>436.44</v>
      </c>
      <c r="G7168" t="n">
        <v>0</v>
      </c>
    </row>
    <row r="7169">
      <c r="A7169" t="n">
        <v>201806</v>
      </c>
      <c r="B7169" t="n">
        <v>47</v>
      </c>
      <c r="C7169" t="inlineStr">
        <is>
          <t>POS</t>
        </is>
      </c>
      <c r="D7169" t="inlineStr">
        <is>
          <t>Mỹ</t>
        </is>
      </c>
      <c r="E7169" t="inlineStr">
        <is>
          <t>Máy ảnh</t>
        </is>
      </c>
      <c r="F7169" t="n">
        <v>1129.91</v>
      </c>
      <c r="G7169" t="n">
        <v>0</v>
      </c>
    </row>
    <row r="7170">
      <c r="A7170" t="n">
        <v>201806</v>
      </c>
      <c r="B7170" t="n">
        <v>47</v>
      </c>
      <c r="C7170" t="inlineStr">
        <is>
          <t>POS</t>
        </is>
      </c>
      <c r="D7170" t="inlineStr">
        <is>
          <t>Mỹ</t>
        </is>
      </c>
      <c r="E7170" t="inlineStr">
        <is>
          <t>Điện thoại</t>
        </is>
      </c>
      <c r="F7170" t="n">
        <v>549</v>
      </c>
      <c r="G7170" t="n">
        <v>0</v>
      </c>
    </row>
    <row r="7171">
      <c r="A7171" t="n">
        <v>201806</v>
      </c>
      <c r="B7171" t="n">
        <v>47</v>
      </c>
      <c r="C7171" t="inlineStr">
        <is>
          <t>POS</t>
        </is>
      </c>
      <c r="D7171" t="inlineStr">
        <is>
          <t>Mỹ</t>
        </is>
      </c>
      <c r="E7171" t="inlineStr">
        <is>
          <t>Máy tính</t>
        </is>
      </c>
      <c r="F7171" t="n">
        <v>2250.8</v>
      </c>
      <c r="G7171" t="n">
        <v>0</v>
      </c>
    </row>
    <row r="7172">
      <c r="A7172" t="n">
        <v>201806</v>
      </c>
      <c r="B7172" t="n">
        <v>47</v>
      </c>
      <c r="C7172" t="inlineStr">
        <is>
          <t>POS</t>
        </is>
      </c>
      <c r="D7172" t="inlineStr">
        <is>
          <t>Mỹ</t>
        </is>
      </c>
      <c r="E7172" t="inlineStr">
        <is>
          <t>Game &amp; Đồ chơi</t>
        </is>
      </c>
      <c r="F7172" t="n">
        <v>260.66</v>
      </c>
      <c r="G7172" t="n">
        <v>0</v>
      </c>
    </row>
    <row r="7173">
      <c r="A7173" t="n">
        <v>201806</v>
      </c>
      <c r="B7173" t="n">
        <v>47</v>
      </c>
      <c r="C7173" t="inlineStr">
        <is>
          <t>POS</t>
        </is>
      </c>
      <c r="D7173" t="inlineStr">
        <is>
          <t>Mỹ</t>
        </is>
      </c>
      <c r="E7173" t="inlineStr">
        <is>
          <t>Gia dụng</t>
        </is>
      </c>
      <c r="F7173" t="n">
        <v>979.9299999999999</v>
      </c>
      <c r="G7173" t="n">
        <v>0</v>
      </c>
    </row>
    <row r="7174">
      <c r="A7174" t="n">
        <v>201806</v>
      </c>
      <c r="B7174" t="n">
        <v>47</v>
      </c>
      <c r="C7174" t="inlineStr">
        <is>
          <t>POS</t>
        </is>
      </c>
      <c r="D7174" t="inlineStr">
        <is>
          <t>Mỹ</t>
        </is>
      </c>
      <c r="E7174" t="inlineStr">
        <is>
          <t>Nhạc, phim, sách nói</t>
        </is>
      </c>
      <c r="F7174" t="n">
        <v>289.99</v>
      </c>
      <c r="G7174" t="n">
        <v>0</v>
      </c>
    </row>
    <row r="7175">
      <c r="A7175" t="n">
        <v>201806</v>
      </c>
      <c r="B7175" t="n">
        <v>47</v>
      </c>
      <c r="C7175" t="inlineStr">
        <is>
          <t>POS</t>
        </is>
      </c>
      <c r="D7175" t="inlineStr">
        <is>
          <t>Mỹ</t>
        </is>
      </c>
      <c r="E7175" t="inlineStr">
        <is>
          <t>TV &amp; Video</t>
        </is>
      </c>
      <c r="F7175" t="n">
        <v>339.98</v>
      </c>
      <c r="G7175" t="n">
        <v>0</v>
      </c>
    </row>
    <row r="7176">
      <c r="A7176" t="n">
        <v>201806</v>
      </c>
      <c r="B7176" t="n">
        <v>48</v>
      </c>
      <c r="C7176" t="inlineStr">
        <is>
          <t>POS</t>
        </is>
      </c>
      <c r="D7176" t="inlineStr">
        <is>
          <t>Mỹ</t>
        </is>
      </c>
      <c r="E7176" t="inlineStr">
        <is>
          <t>Âm thanh</t>
        </is>
      </c>
      <c r="F7176" t="n">
        <v>528.88</v>
      </c>
      <c r="G7176" t="n">
        <v>0</v>
      </c>
    </row>
    <row r="7177">
      <c r="A7177" t="n">
        <v>201806</v>
      </c>
      <c r="B7177" t="n">
        <v>48</v>
      </c>
      <c r="C7177" t="inlineStr">
        <is>
          <t>POS</t>
        </is>
      </c>
      <c r="D7177" t="inlineStr">
        <is>
          <t>Mỹ</t>
        </is>
      </c>
      <c r="E7177" t="inlineStr">
        <is>
          <t>Máy ảnh</t>
        </is>
      </c>
      <c r="F7177" t="n">
        <v>473</v>
      </c>
      <c r="G7177" t="n">
        <v>0</v>
      </c>
    </row>
    <row r="7178">
      <c r="A7178" t="n">
        <v>201806</v>
      </c>
      <c r="B7178" t="n">
        <v>48</v>
      </c>
      <c r="C7178" t="inlineStr">
        <is>
          <t>POS</t>
        </is>
      </c>
      <c r="D7178" t="inlineStr">
        <is>
          <t>Mỹ</t>
        </is>
      </c>
      <c r="E7178" t="inlineStr">
        <is>
          <t>Điện thoại</t>
        </is>
      </c>
      <c r="F7178" t="n">
        <v>2498</v>
      </c>
      <c r="G7178" t="n">
        <v>0</v>
      </c>
    </row>
    <row r="7179">
      <c r="A7179" t="n">
        <v>201806</v>
      </c>
      <c r="B7179" t="n">
        <v>48</v>
      </c>
      <c r="C7179" t="inlineStr">
        <is>
          <t>POS</t>
        </is>
      </c>
      <c r="D7179" t="inlineStr">
        <is>
          <t>Mỹ</t>
        </is>
      </c>
      <c r="E7179" t="inlineStr">
        <is>
          <t>Máy tính</t>
        </is>
      </c>
      <c r="F7179" t="n">
        <v>4056.1</v>
      </c>
      <c r="G7179" t="n">
        <v>0</v>
      </c>
    </row>
    <row r="7180">
      <c r="A7180" t="n">
        <v>201806</v>
      </c>
      <c r="B7180" t="n">
        <v>48</v>
      </c>
      <c r="C7180" t="inlineStr">
        <is>
          <t>POS</t>
        </is>
      </c>
      <c r="D7180" t="inlineStr">
        <is>
          <t>Mỹ</t>
        </is>
      </c>
      <c r="E7180" t="inlineStr">
        <is>
          <t>Game &amp; Đồ chơi</t>
        </is>
      </c>
      <c r="F7180" t="n">
        <v>455.93</v>
      </c>
      <c r="G7180" t="n">
        <v>0</v>
      </c>
    </row>
    <row r="7181">
      <c r="A7181" t="n">
        <v>201806</v>
      </c>
      <c r="B7181" t="n">
        <v>48</v>
      </c>
      <c r="C7181" t="inlineStr">
        <is>
          <t>POS</t>
        </is>
      </c>
      <c r="D7181" t="inlineStr">
        <is>
          <t>Mỹ</t>
        </is>
      </c>
      <c r="E7181" t="inlineStr">
        <is>
          <t>Gia dụng</t>
        </is>
      </c>
      <c r="F7181" t="n">
        <v>1799.91</v>
      </c>
      <c r="G7181" t="n">
        <v>0</v>
      </c>
    </row>
    <row r="7182">
      <c r="A7182" t="n">
        <v>201806</v>
      </c>
      <c r="B7182" t="n">
        <v>48</v>
      </c>
      <c r="C7182" t="inlineStr">
        <is>
          <t>POS</t>
        </is>
      </c>
      <c r="D7182" t="inlineStr">
        <is>
          <t>Mỹ</t>
        </is>
      </c>
      <c r="E7182" t="inlineStr">
        <is>
          <t>Nhạc, phim, sách nói</t>
        </is>
      </c>
      <c r="F7182" t="n">
        <v>265.2</v>
      </c>
      <c r="G7182" t="n">
        <v>0</v>
      </c>
    </row>
    <row r="7183">
      <c r="A7183" t="n">
        <v>201806</v>
      </c>
      <c r="B7183" t="n">
        <v>48</v>
      </c>
      <c r="C7183" t="inlineStr">
        <is>
          <t>POS</t>
        </is>
      </c>
      <c r="D7183" t="inlineStr">
        <is>
          <t>Mỹ</t>
        </is>
      </c>
      <c r="E7183" t="inlineStr">
        <is>
          <t>TV &amp; Video</t>
        </is>
      </c>
      <c r="F7183" t="n">
        <v>380.7</v>
      </c>
      <c r="G7183" t="n">
        <v>0</v>
      </c>
    </row>
    <row r="7184">
      <c r="A7184" t="n">
        <v>201806</v>
      </c>
      <c r="B7184" t="n">
        <v>49</v>
      </c>
      <c r="C7184" t="inlineStr">
        <is>
          <t>POS</t>
        </is>
      </c>
      <c r="D7184" t="inlineStr">
        <is>
          <t>Mỹ</t>
        </is>
      </c>
      <c r="E7184" t="inlineStr">
        <is>
          <t>Âm thanh</t>
        </is>
      </c>
      <c r="F7184" t="n">
        <v>461.95</v>
      </c>
      <c r="G7184" t="n">
        <v>0</v>
      </c>
    </row>
    <row r="7185">
      <c r="A7185" t="n">
        <v>201806</v>
      </c>
      <c r="B7185" t="n">
        <v>49</v>
      </c>
      <c r="C7185" t="inlineStr">
        <is>
          <t>POS</t>
        </is>
      </c>
      <c r="D7185" t="inlineStr">
        <is>
          <t>Mỹ</t>
        </is>
      </c>
      <c r="E7185" t="inlineStr">
        <is>
          <t>Máy ảnh</t>
        </is>
      </c>
      <c r="F7185" t="n">
        <v>4528</v>
      </c>
      <c r="G7185" t="n">
        <v>0</v>
      </c>
    </row>
    <row r="7186">
      <c r="A7186" t="n">
        <v>201806</v>
      </c>
      <c r="B7186" t="n">
        <v>49</v>
      </c>
      <c r="C7186" t="inlineStr">
        <is>
          <t>POS</t>
        </is>
      </c>
      <c r="D7186" t="inlineStr">
        <is>
          <t>Mỹ</t>
        </is>
      </c>
      <c r="E7186" t="inlineStr">
        <is>
          <t>Điện thoại</t>
        </is>
      </c>
      <c r="F7186" t="n">
        <v>109.35</v>
      </c>
      <c r="G7186" t="n">
        <v>0</v>
      </c>
    </row>
    <row r="7187">
      <c r="A7187" t="n">
        <v>201806</v>
      </c>
      <c r="B7187" t="n">
        <v>49</v>
      </c>
      <c r="C7187" t="inlineStr">
        <is>
          <t>POS</t>
        </is>
      </c>
      <c r="D7187" t="inlineStr">
        <is>
          <t>Mỹ</t>
        </is>
      </c>
      <c r="E7187" t="inlineStr">
        <is>
          <t>Máy tính</t>
        </is>
      </c>
      <c r="F7187" t="n">
        <v>5076.15</v>
      </c>
      <c r="G7187" t="n">
        <v>0</v>
      </c>
    </row>
    <row r="7188">
      <c r="A7188" t="n">
        <v>201806</v>
      </c>
      <c r="B7188" t="n">
        <v>49</v>
      </c>
      <c r="C7188" t="inlineStr">
        <is>
          <t>POS</t>
        </is>
      </c>
      <c r="D7188" t="inlineStr">
        <is>
          <t>Mỹ</t>
        </is>
      </c>
      <c r="E7188" t="inlineStr">
        <is>
          <t>Game &amp; Đồ chơi</t>
        </is>
      </c>
      <c r="F7188" t="n">
        <v>67.23</v>
      </c>
      <c r="G7188" t="n">
        <v>0</v>
      </c>
    </row>
    <row r="7189">
      <c r="A7189" t="n">
        <v>201806</v>
      </c>
      <c r="B7189" t="n">
        <v>49</v>
      </c>
      <c r="C7189" t="inlineStr">
        <is>
          <t>POS</t>
        </is>
      </c>
      <c r="D7189" t="inlineStr">
        <is>
          <t>Mỹ</t>
        </is>
      </c>
      <c r="E7189" t="inlineStr">
        <is>
          <t>Gia dụng</t>
        </is>
      </c>
      <c r="F7189" t="n">
        <v>1215.99</v>
      </c>
      <c r="G7189" t="n">
        <v>0</v>
      </c>
    </row>
    <row r="7190">
      <c r="A7190" t="n">
        <v>201806</v>
      </c>
      <c r="B7190" t="n">
        <v>49</v>
      </c>
      <c r="C7190" t="inlineStr">
        <is>
          <t>POS</t>
        </is>
      </c>
      <c r="D7190" t="inlineStr">
        <is>
          <t>Mỹ</t>
        </is>
      </c>
      <c r="E7190" t="inlineStr">
        <is>
          <t>Nhạc, phim, sách nói</t>
        </is>
      </c>
      <c r="F7190" t="n">
        <v>1313.1</v>
      </c>
      <c r="G7190" t="n">
        <v>0</v>
      </c>
    </row>
    <row r="7191">
      <c r="A7191" t="n">
        <v>201806</v>
      </c>
      <c r="B7191" t="n">
        <v>49</v>
      </c>
      <c r="C7191" t="inlineStr">
        <is>
          <t>POS</t>
        </is>
      </c>
      <c r="D7191" t="inlineStr">
        <is>
          <t>Mỹ</t>
        </is>
      </c>
      <c r="E7191" t="inlineStr">
        <is>
          <t>TV &amp; Video</t>
        </is>
      </c>
      <c r="F7191" t="n">
        <v>7676.47</v>
      </c>
      <c r="G7191" t="n">
        <v>0</v>
      </c>
    </row>
    <row r="7192">
      <c r="A7192" t="n">
        <v>201806</v>
      </c>
      <c r="B7192" t="n">
        <v>50</v>
      </c>
      <c r="C7192" t="inlineStr">
        <is>
          <t>POS</t>
        </is>
      </c>
      <c r="D7192" t="inlineStr">
        <is>
          <t>Mỹ</t>
        </is>
      </c>
      <c r="E7192" t="inlineStr">
        <is>
          <t>Âm thanh</t>
        </is>
      </c>
      <c r="F7192" t="n">
        <v>283.49</v>
      </c>
      <c r="G7192" t="n">
        <v>0</v>
      </c>
    </row>
    <row r="7193">
      <c r="A7193" t="n">
        <v>201806</v>
      </c>
      <c r="B7193" t="n">
        <v>50</v>
      </c>
      <c r="C7193" t="inlineStr">
        <is>
          <t>POS</t>
        </is>
      </c>
      <c r="D7193" t="inlineStr">
        <is>
          <t>Mỹ</t>
        </is>
      </c>
      <c r="E7193" t="inlineStr">
        <is>
          <t>Máy ảnh</t>
        </is>
      </c>
      <c r="F7193" t="n">
        <v>184.5</v>
      </c>
      <c r="G7193" t="n">
        <v>0</v>
      </c>
    </row>
    <row r="7194">
      <c r="A7194" t="n">
        <v>201806</v>
      </c>
      <c r="B7194" t="n">
        <v>50</v>
      </c>
      <c r="C7194" t="inlineStr">
        <is>
          <t>POS</t>
        </is>
      </c>
      <c r="D7194" t="inlineStr">
        <is>
          <t>Mỹ</t>
        </is>
      </c>
      <c r="E7194" t="inlineStr">
        <is>
          <t>Điện thoại</t>
        </is>
      </c>
      <c r="F7194" t="n">
        <v>3336.05</v>
      </c>
      <c r="G7194" t="n">
        <v>0</v>
      </c>
    </row>
    <row r="7195">
      <c r="A7195" t="n">
        <v>201806</v>
      </c>
      <c r="B7195" t="n">
        <v>50</v>
      </c>
      <c r="C7195" t="inlineStr">
        <is>
          <t>POS</t>
        </is>
      </c>
      <c r="D7195" t="inlineStr">
        <is>
          <t>Mỹ</t>
        </is>
      </c>
      <c r="E7195" t="inlineStr">
        <is>
          <t>Máy tính</t>
        </is>
      </c>
      <c r="F7195" t="n">
        <v>5565.7</v>
      </c>
      <c r="G7195" t="n">
        <v>0</v>
      </c>
    </row>
    <row r="7196">
      <c r="A7196" t="n">
        <v>201806</v>
      </c>
      <c r="B7196" t="n">
        <v>50</v>
      </c>
      <c r="C7196" t="inlineStr">
        <is>
          <t>POS</t>
        </is>
      </c>
      <c r="D7196" t="inlineStr">
        <is>
          <t>Mỹ</t>
        </is>
      </c>
      <c r="E7196" t="inlineStr">
        <is>
          <t>Game &amp; Đồ chơi</t>
        </is>
      </c>
      <c r="F7196" t="n">
        <v>684.99</v>
      </c>
      <c r="G7196" t="n">
        <v>0</v>
      </c>
    </row>
    <row r="7197">
      <c r="A7197" t="n">
        <v>201806</v>
      </c>
      <c r="B7197" t="n">
        <v>50</v>
      </c>
      <c r="C7197" t="inlineStr">
        <is>
          <t>POS</t>
        </is>
      </c>
      <c r="D7197" t="inlineStr">
        <is>
          <t>Mỹ</t>
        </is>
      </c>
      <c r="E7197" t="inlineStr">
        <is>
          <t>Gia dụng</t>
        </is>
      </c>
      <c r="F7197" t="n">
        <v>11597.36</v>
      </c>
      <c r="G7197" t="n">
        <v>0</v>
      </c>
    </row>
    <row r="7198">
      <c r="A7198" t="n">
        <v>201806</v>
      </c>
      <c r="B7198" t="n">
        <v>50</v>
      </c>
      <c r="C7198" t="inlineStr">
        <is>
          <t>POS</t>
        </is>
      </c>
      <c r="D7198" t="inlineStr">
        <is>
          <t>Mỹ</t>
        </is>
      </c>
      <c r="E7198" t="inlineStr">
        <is>
          <t>Nhạc, phim, sách nói</t>
        </is>
      </c>
      <c r="F7198" t="n">
        <v>2279.53</v>
      </c>
      <c r="G7198" t="n">
        <v>0</v>
      </c>
    </row>
    <row r="7199">
      <c r="A7199" t="n">
        <v>201806</v>
      </c>
      <c r="B7199" t="n">
        <v>51</v>
      </c>
      <c r="C7199" t="inlineStr">
        <is>
          <t>POS</t>
        </is>
      </c>
      <c r="D7199" t="inlineStr">
        <is>
          <t>Mỹ</t>
        </is>
      </c>
      <c r="E7199" t="inlineStr">
        <is>
          <t>Âm thanh</t>
        </is>
      </c>
      <c r="F7199" t="n">
        <v>260.93</v>
      </c>
      <c r="G7199" t="n">
        <v>0</v>
      </c>
    </row>
    <row r="7200">
      <c r="A7200" t="n">
        <v>201806</v>
      </c>
      <c r="B7200" t="n">
        <v>51</v>
      </c>
      <c r="C7200" t="inlineStr">
        <is>
          <t>POS</t>
        </is>
      </c>
      <c r="D7200" t="inlineStr">
        <is>
          <t>Mỹ</t>
        </is>
      </c>
      <c r="E7200" t="inlineStr">
        <is>
          <t>Máy ảnh</t>
        </is>
      </c>
      <c r="F7200" t="n">
        <v>3420</v>
      </c>
      <c r="G7200" t="n">
        <v>0</v>
      </c>
    </row>
    <row r="7201">
      <c r="A7201" t="n">
        <v>201806</v>
      </c>
      <c r="B7201" t="n">
        <v>51</v>
      </c>
      <c r="C7201" t="inlineStr">
        <is>
          <t>POS</t>
        </is>
      </c>
      <c r="D7201" t="inlineStr">
        <is>
          <t>Mỹ</t>
        </is>
      </c>
      <c r="E7201" t="inlineStr">
        <is>
          <t>Điện thoại</t>
        </is>
      </c>
      <c r="F7201" t="n">
        <v>1826</v>
      </c>
      <c r="G7201" t="n">
        <v>0</v>
      </c>
    </row>
    <row r="7202">
      <c r="A7202" t="n">
        <v>201806</v>
      </c>
      <c r="B7202" t="n">
        <v>51</v>
      </c>
      <c r="C7202" t="inlineStr">
        <is>
          <t>POS</t>
        </is>
      </c>
      <c r="D7202" t="inlineStr">
        <is>
          <t>Mỹ</t>
        </is>
      </c>
      <c r="E7202" t="inlineStr">
        <is>
          <t>Máy tính</t>
        </is>
      </c>
      <c r="F7202" t="n">
        <v>6025.9</v>
      </c>
      <c r="G7202" t="n">
        <v>0</v>
      </c>
    </row>
    <row r="7203">
      <c r="A7203" t="n">
        <v>201806</v>
      </c>
      <c r="B7203" t="n">
        <v>51</v>
      </c>
      <c r="C7203" t="inlineStr">
        <is>
          <t>POS</t>
        </is>
      </c>
      <c r="D7203" t="inlineStr">
        <is>
          <t>Mỹ</t>
        </is>
      </c>
      <c r="E7203" t="inlineStr">
        <is>
          <t>Game &amp; Đồ chơi</t>
        </is>
      </c>
      <c r="F7203" t="n">
        <v>175.83</v>
      </c>
      <c r="G7203" t="n">
        <v>0</v>
      </c>
    </row>
    <row r="7204">
      <c r="A7204" t="n">
        <v>201806</v>
      </c>
      <c r="B7204" t="n">
        <v>51</v>
      </c>
      <c r="C7204" t="inlineStr">
        <is>
          <t>POS</t>
        </is>
      </c>
      <c r="D7204" t="inlineStr">
        <is>
          <t>Mỹ</t>
        </is>
      </c>
      <c r="E7204" t="inlineStr">
        <is>
          <t>Gia dụng</t>
        </is>
      </c>
      <c r="F7204" t="n">
        <v>559.97</v>
      </c>
      <c r="G7204" t="n">
        <v>0</v>
      </c>
    </row>
    <row r="7205">
      <c r="A7205" t="n">
        <v>201806</v>
      </c>
      <c r="B7205" t="n">
        <v>51</v>
      </c>
      <c r="C7205" t="inlineStr">
        <is>
          <t>POS</t>
        </is>
      </c>
      <c r="D7205" t="inlineStr">
        <is>
          <t>Mỹ</t>
        </is>
      </c>
      <c r="E7205" t="inlineStr">
        <is>
          <t>Nhạc, phim, sách nói</t>
        </is>
      </c>
      <c r="F7205" t="n">
        <v>657</v>
      </c>
      <c r="G7205" t="n">
        <v>0</v>
      </c>
    </row>
    <row r="7206">
      <c r="A7206" t="n">
        <v>201806</v>
      </c>
      <c r="B7206" t="n">
        <v>53</v>
      </c>
      <c r="C7206" t="inlineStr">
        <is>
          <t>POS</t>
        </is>
      </c>
      <c r="D7206" t="inlineStr">
        <is>
          <t>Mỹ</t>
        </is>
      </c>
      <c r="E7206" t="inlineStr">
        <is>
          <t>Âm thanh</t>
        </is>
      </c>
      <c r="F7206" t="n">
        <v>800.98</v>
      </c>
      <c r="G7206" t="n">
        <v>0</v>
      </c>
    </row>
    <row r="7207">
      <c r="A7207" t="n">
        <v>201806</v>
      </c>
      <c r="B7207" t="n">
        <v>53</v>
      </c>
      <c r="C7207" t="inlineStr">
        <is>
          <t>POS</t>
        </is>
      </c>
      <c r="D7207" t="inlineStr">
        <is>
          <t>Mỹ</t>
        </is>
      </c>
      <c r="E7207" t="inlineStr">
        <is>
          <t>Máy ảnh</t>
        </is>
      </c>
      <c r="F7207" t="n">
        <v>792</v>
      </c>
      <c r="G7207" t="n">
        <v>0</v>
      </c>
    </row>
    <row r="7208">
      <c r="A7208" t="n">
        <v>201806</v>
      </c>
      <c r="B7208" t="n">
        <v>53</v>
      </c>
      <c r="C7208" t="inlineStr">
        <is>
          <t>POS</t>
        </is>
      </c>
      <c r="D7208" t="inlineStr">
        <is>
          <t>Mỹ</t>
        </is>
      </c>
      <c r="E7208" t="inlineStr">
        <is>
          <t>Điện thoại</t>
        </is>
      </c>
      <c r="F7208" t="n">
        <v>7533</v>
      </c>
      <c r="G7208" t="n">
        <v>302</v>
      </c>
    </row>
    <row r="7209">
      <c r="A7209" t="n">
        <v>201806</v>
      </c>
      <c r="B7209" t="n">
        <v>53</v>
      </c>
      <c r="C7209" t="inlineStr">
        <is>
          <t>POS</t>
        </is>
      </c>
      <c r="D7209" t="inlineStr">
        <is>
          <t>Mỹ</t>
        </is>
      </c>
      <c r="E7209" t="inlineStr">
        <is>
          <t>Máy tính</t>
        </is>
      </c>
      <c r="F7209" t="n">
        <v>4668.95</v>
      </c>
      <c r="G7209" t="n">
        <v>19</v>
      </c>
    </row>
    <row r="7210">
      <c r="A7210" t="n">
        <v>201806</v>
      </c>
      <c r="B7210" t="n">
        <v>53</v>
      </c>
      <c r="C7210" t="inlineStr">
        <is>
          <t>POS</t>
        </is>
      </c>
      <c r="D7210" t="inlineStr">
        <is>
          <t>Mỹ</t>
        </is>
      </c>
      <c r="E7210" t="inlineStr">
        <is>
          <t>Game &amp; Đồ chơi</t>
        </is>
      </c>
      <c r="F7210" t="n">
        <v>105.52</v>
      </c>
      <c r="G7210" t="n">
        <v>0</v>
      </c>
    </row>
    <row r="7211">
      <c r="A7211" t="n">
        <v>201806</v>
      </c>
      <c r="B7211" t="n">
        <v>53</v>
      </c>
      <c r="C7211" t="inlineStr">
        <is>
          <t>POS</t>
        </is>
      </c>
      <c r="D7211" t="inlineStr">
        <is>
          <t>Mỹ</t>
        </is>
      </c>
      <c r="E7211" t="inlineStr">
        <is>
          <t>Gia dụng</t>
        </is>
      </c>
      <c r="F7211" t="n">
        <v>2680.47</v>
      </c>
      <c r="G7211" t="n">
        <v>0</v>
      </c>
    </row>
    <row r="7212">
      <c r="A7212" t="n">
        <v>201806</v>
      </c>
      <c r="B7212" t="n">
        <v>53</v>
      </c>
      <c r="C7212" t="inlineStr">
        <is>
          <t>POS</t>
        </is>
      </c>
      <c r="D7212" t="inlineStr">
        <is>
          <t>Mỹ</t>
        </is>
      </c>
      <c r="E7212" t="inlineStr">
        <is>
          <t>Nhạc, phim, sách nói</t>
        </is>
      </c>
      <c r="F7212" t="n">
        <v>949.9</v>
      </c>
      <c r="G7212" t="n">
        <v>45.78</v>
      </c>
    </row>
    <row r="7213">
      <c r="A7213" t="n">
        <v>201806</v>
      </c>
      <c r="B7213" t="n">
        <v>53</v>
      </c>
      <c r="C7213" t="inlineStr">
        <is>
          <t>POS</t>
        </is>
      </c>
      <c r="D7213" t="inlineStr">
        <is>
          <t>Mỹ</t>
        </is>
      </c>
      <c r="E7213" t="inlineStr">
        <is>
          <t>TV &amp; Video</t>
        </is>
      </c>
      <c r="F7213" t="n">
        <v>126.9</v>
      </c>
      <c r="G7213" t="n">
        <v>0</v>
      </c>
    </row>
    <row r="7214">
      <c r="A7214" t="n">
        <v>201806</v>
      </c>
      <c r="B7214" t="n">
        <v>54</v>
      </c>
      <c r="C7214" t="inlineStr">
        <is>
          <t>POS</t>
        </is>
      </c>
      <c r="D7214" t="inlineStr">
        <is>
          <t>Mỹ</t>
        </is>
      </c>
      <c r="E7214" t="inlineStr">
        <is>
          <t>Âm thanh</t>
        </is>
      </c>
      <c r="F7214" t="n">
        <v>394.14</v>
      </c>
      <c r="G7214" t="n">
        <v>120</v>
      </c>
    </row>
    <row r="7215">
      <c r="A7215" t="n">
        <v>201806</v>
      </c>
      <c r="B7215" t="n">
        <v>54</v>
      </c>
      <c r="C7215" t="inlineStr">
        <is>
          <t>POS</t>
        </is>
      </c>
      <c r="D7215" t="inlineStr">
        <is>
          <t>Mỹ</t>
        </is>
      </c>
      <c r="E7215" t="inlineStr">
        <is>
          <t>Máy ảnh</t>
        </is>
      </c>
      <c r="F7215" t="n">
        <v>534</v>
      </c>
      <c r="G7215" t="n">
        <v>0</v>
      </c>
    </row>
    <row r="7216">
      <c r="A7216" t="n">
        <v>201806</v>
      </c>
      <c r="B7216" t="n">
        <v>54</v>
      </c>
      <c r="C7216" t="inlineStr">
        <is>
          <t>POS</t>
        </is>
      </c>
      <c r="D7216" t="inlineStr">
        <is>
          <t>Mỹ</t>
        </is>
      </c>
      <c r="E7216" t="inlineStr">
        <is>
          <t>Điện thoại</t>
        </is>
      </c>
      <c r="F7216" t="n">
        <v>3786.81</v>
      </c>
      <c r="G7216" t="n">
        <v>0</v>
      </c>
    </row>
    <row r="7217">
      <c r="A7217" t="n">
        <v>201806</v>
      </c>
      <c r="B7217" t="n">
        <v>54</v>
      </c>
      <c r="C7217" t="inlineStr">
        <is>
          <t>POS</t>
        </is>
      </c>
      <c r="D7217" t="inlineStr">
        <is>
          <t>Mỹ</t>
        </is>
      </c>
      <c r="E7217" t="inlineStr">
        <is>
          <t>Máy tính</t>
        </is>
      </c>
      <c r="F7217" t="n">
        <v>10066.8</v>
      </c>
      <c r="G7217" t="n">
        <v>1398</v>
      </c>
    </row>
    <row r="7218">
      <c r="A7218" t="n">
        <v>201806</v>
      </c>
      <c r="B7218" t="n">
        <v>54</v>
      </c>
      <c r="C7218" t="inlineStr">
        <is>
          <t>POS</t>
        </is>
      </c>
      <c r="D7218" t="inlineStr">
        <is>
          <t>Mỹ</t>
        </is>
      </c>
      <c r="E7218" t="inlineStr">
        <is>
          <t>Game &amp; Đồ chơi</t>
        </is>
      </c>
      <c r="F7218" t="n">
        <v>71.92</v>
      </c>
      <c r="G7218" t="n">
        <v>0</v>
      </c>
    </row>
    <row r="7219">
      <c r="A7219" t="n">
        <v>201806</v>
      </c>
      <c r="B7219" t="n">
        <v>54</v>
      </c>
      <c r="C7219" t="inlineStr">
        <is>
          <t>POS</t>
        </is>
      </c>
      <c r="D7219" t="inlineStr">
        <is>
          <t>Mỹ</t>
        </is>
      </c>
      <c r="E7219" t="inlineStr">
        <is>
          <t>Gia dụng</t>
        </is>
      </c>
      <c r="F7219" t="n">
        <v>11481.46</v>
      </c>
      <c r="G7219" t="n">
        <v>0</v>
      </c>
    </row>
    <row r="7220">
      <c r="A7220" t="n">
        <v>201806</v>
      </c>
      <c r="B7220" t="n">
        <v>54</v>
      </c>
      <c r="C7220" t="inlineStr">
        <is>
          <t>POS</t>
        </is>
      </c>
      <c r="D7220" t="inlineStr">
        <is>
          <t>Mỹ</t>
        </is>
      </c>
      <c r="E7220" t="inlineStr">
        <is>
          <t>Nhạc, phim, sách nói</t>
        </is>
      </c>
      <c r="F7220" t="n">
        <v>2976.72</v>
      </c>
      <c r="G7220" t="n">
        <v>0</v>
      </c>
    </row>
    <row r="7221">
      <c r="A7221" t="n">
        <v>201806</v>
      </c>
      <c r="B7221" t="n">
        <v>54</v>
      </c>
      <c r="C7221" t="inlineStr">
        <is>
          <t>POS</t>
        </is>
      </c>
      <c r="D7221" t="inlineStr">
        <is>
          <t>Mỹ</t>
        </is>
      </c>
      <c r="E7221" t="inlineStr">
        <is>
          <t>TV &amp; Video</t>
        </is>
      </c>
      <c r="F7221" t="n">
        <v>699.9</v>
      </c>
      <c r="G7221" t="n">
        <v>0</v>
      </c>
    </row>
    <row r="7222">
      <c r="A7222" t="n">
        <v>201806</v>
      </c>
      <c r="B7222" t="n">
        <v>55</v>
      </c>
      <c r="C7222" t="inlineStr">
        <is>
          <t>POS</t>
        </is>
      </c>
      <c r="D7222" t="inlineStr">
        <is>
          <t>Mỹ</t>
        </is>
      </c>
      <c r="E7222" t="inlineStr">
        <is>
          <t>Âm thanh</t>
        </is>
      </c>
      <c r="F7222" t="n">
        <v>1769.97</v>
      </c>
      <c r="G7222" t="n">
        <v>0</v>
      </c>
    </row>
    <row r="7223">
      <c r="A7223" t="n">
        <v>201806</v>
      </c>
      <c r="B7223" t="n">
        <v>55</v>
      </c>
      <c r="C7223" t="inlineStr">
        <is>
          <t>POS</t>
        </is>
      </c>
      <c r="D7223" t="inlineStr">
        <is>
          <t>Mỹ</t>
        </is>
      </c>
      <c r="E7223" t="inlineStr">
        <is>
          <t>Máy ảnh</t>
        </is>
      </c>
      <c r="F7223" t="n">
        <v>761.9400000000001</v>
      </c>
      <c r="G7223" t="n">
        <v>0</v>
      </c>
    </row>
    <row r="7224">
      <c r="A7224" t="n">
        <v>201806</v>
      </c>
      <c r="B7224" t="n">
        <v>55</v>
      </c>
      <c r="C7224" t="inlineStr">
        <is>
          <t>POS</t>
        </is>
      </c>
      <c r="D7224" t="inlineStr">
        <is>
          <t>Mỹ</t>
        </is>
      </c>
      <c r="E7224" t="inlineStr">
        <is>
          <t>Điện thoại</t>
        </is>
      </c>
      <c r="F7224" t="n">
        <v>1826.73</v>
      </c>
      <c r="G7224" t="n">
        <v>0</v>
      </c>
    </row>
    <row r="7225">
      <c r="A7225" t="n">
        <v>201806</v>
      </c>
      <c r="B7225" t="n">
        <v>55</v>
      </c>
      <c r="C7225" t="inlineStr">
        <is>
          <t>POS</t>
        </is>
      </c>
      <c r="D7225" t="inlineStr">
        <is>
          <t>Mỹ</t>
        </is>
      </c>
      <c r="E7225" t="inlineStr">
        <is>
          <t>Máy tính</t>
        </is>
      </c>
      <c r="F7225" t="n">
        <v>14306.36</v>
      </c>
      <c r="G7225" t="n">
        <v>0</v>
      </c>
    </row>
    <row r="7226">
      <c r="A7226" t="n">
        <v>201806</v>
      </c>
      <c r="B7226" t="n">
        <v>55</v>
      </c>
      <c r="C7226" t="inlineStr">
        <is>
          <t>POS</t>
        </is>
      </c>
      <c r="D7226" t="inlineStr">
        <is>
          <t>Mỹ</t>
        </is>
      </c>
      <c r="E7226" t="inlineStr">
        <is>
          <t>Game &amp; Đồ chơi</t>
        </is>
      </c>
      <c r="F7226" t="n">
        <v>33.98</v>
      </c>
      <c r="G7226" t="n">
        <v>0</v>
      </c>
    </row>
    <row r="7227">
      <c r="A7227" t="n">
        <v>201806</v>
      </c>
      <c r="B7227" t="n">
        <v>55</v>
      </c>
      <c r="C7227" t="inlineStr">
        <is>
          <t>POS</t>
        </is>
      </c>
      <c r="D7227" t="inlineStr">
        <is>
          <t>Mỹ</t>
        </is>
      </c>
      <c r="E7227" t="inlineStr">
        <is>
          <t>Gia dụng</t>
        </is>
      </c>
      <c r="F7227" t="n">
        <v>15515.94</v>
      </c>
      <c r="G7227" t="n">
        <v>0</v>
      </c>
    </row>
    <row r="7228">
      <c r="A7228" t="n">
        <v>201806</v>
      </c>
      <c r="B7228" t="n">
        <v>55</v>
      </c>
      <c r="C7228" t="inlineStr">
        <is>
          <t>POS</t>
        </is>
      </c>
      <c r="D7228" t="inlineStr">
        <is>
          <t>Mỹ</t>
        </is>
      </c>
      <c r="E7228" t="inlineStr">
        <is>
          <t>Nhạc, phim, sách nói</t>
        </is>
      </c>
      <c r="F7228" t="n">
        <v>996.8200000000001</v>
      </c>
      <c r="G7228" t="n">
        <v>0</v>
      </c>
    </row>
    <row r="7229">
      <c r="A7229" t="n">
        <v>201806</v>
      </c>
      <c r="B7229" t="n">
        <v>56</v>
      </c>
      <c r="C7229" t="inlineStr">
        <is>
          <t>POS</t>
        </is>
      </c>
      <c r="D7229" t="inlineStr">
        <is>
          <t>Mỹ</t>
        </is>
      </c>
      <c r="E7229" t="inlineStr">
        <is>
          <t>Âm thanh</t>
        </is>
      </c>
      <c r="F7229" t="n">
        <v>143.85</v>
      </c>
      <c r="G7229" t="n">
        <v>0</v>
      </c>
    </row>
    <row r="7230">
      <c r="A7230" t="n">
        <v>201806</v>
      </c>
      <c r="B7230" t="n">
        <v>56</v>
      </c>
      <c r="C7230" t="inlineStr">
        <is>
          <t>POS</t>
        </is>
      </c>
      <c r="D7230" t="inlineStr">
        <is>
          <t>Mỹ</t>
        </is>
      </c>
      <c r="E7230" t="inlineStr">
        <is>
          <t>Máy ảnh</t>
        </is>
      </c>
      <c r="F7230" t="n">
        <v>860</v>
      </c>
      <c r="G7230" t="n">
        <v>0</v>
      </c>
    </row>
    <row r="7231">
      <c r="A7231" t="n">
        <v>201806</v>
      </c>
      <c r="B7231" t="n">
        <v>56</v>
      </c>
      <c r="C7231" t="inlineStr">
        <is>
          <t>POS</t>
        </is>
      </c>
      <c r="D7231" t="inlineStr">
        <is>
          <t>Mỹ</t>
        </is>
      </c>
      <c r="E7231" t="inlineStr">
        <is>
          <t>Điện thoại</t>
        </is>
      </c>
      <c r="F7231" t="n">
        <v>497</v>
      </c>
      <c r="G7231" t="n">
        <v>0</v>
      </c>
    </row>
    <row r="7232">
      <c r="A7232" t="n">
        <v>201806</v>
      </c>
      <c r="B7232" t="n">
        <v>56</v>
      </c>
      <c r="C7232" t="inlineStr">
        <is>
          <t>POS</t>
        </is>
      </c>
      <c r="D7232" t="inlineStr">
        <is>
          <t>Mỹ</t>
        </is>
      </c>
      <c r="E7232" t="inlineStr">
        <is>
          <t>Máy tính</t>
        </is>
      </c>
      <c r="F7232" t="n">
        <v>5902</v>
      </c>
      <c r="G7232" t="n">
        <v>0</v>
      </c>
    </row>
    <row r="7233">
      <c r="A7233" t="n">
        <v>201806</v>
      </c>
      <c r="B7233" t="n">
        <v>56</v>
      </c>
      <c r="C7233" t="inlineStr">
        <is>
          <t>POS</t>
        </is>
      </c>
      <c r="D7233" t="inlineStr">
        <is>
          <t>Mỹ</t>
        </is>
      </c>
      <c r="E7233" t="inlineStr">
        <is>
          <t>Nhạc, phim, sách nói</t>
        </is>
      </c>
      <c r="F7233" t="n">
        <v>241.95</v>
      </c>
      <c r="G7233" t="n">
        <v>0</v>
      </c>
    </row>
    <row r="7234">
      <c r="A7234" t="n">
        <v>201806</v>
      </c>
      <c r="B7234" t="n">
        <v>56</v>
      </c>
      <c r="C7234" t="inlineStr">
        <is>
          <t>POS</t>
        </is>
      </c>
      <c r="D7234" t="inlineStr">
        <is>
          <t>Mỹ</t>
        </is>
      </c>
      <c r="E7234" t="inlineStr">
        <is>
          <t>TV &amp; Video</t>
        </is>
      </c>
      <c r="F7234" t="n">
        <v>2038</v>
      </c>
      <c r="G7234" t="n">
        <v>0</v>
      </c>
    </row>
    <row r="7235">
      <c r="A7235" t="n">
        <v>201806</v>
      </c>
      <c r="B7235" t="n">
        <v>57</v>
      </c>
      <c r="C7235" t="inlineStr">
        <is>
          <t>POS</t>
        </is>
      </c>
      <c r="D7235" t="inlineStr">
        <is>
          <t>Mỹ</t>
        </is>
      </c>
      <c r="E7235" t="inlineStr">
        <is>
          <t>Âm thanh</t>
        </is>
      </c>
      <c r="F7235" t="n">
        <v>2523.26</v>
      </c>
      <c r="G7235" t="n">
        <v>0</v>
      </c>
    </row>
    <row r="7236">
      <c r="A7236" t="n">
        <v>201806</v>
      </c>
      <c r="B7236" t="n">
        <v>57</v>
      </c>
      <c r="C7236" t="inlineStr">
        <is>
          <t>POS</t>
        </is>
      </c>
      <c r="D7236" t="inlineStr">
        <is>
          <t>Mỹ</t>
        </is>
      </c>
      <c r="E7236" t="inlineStr">
        <is>
          <t>Máy ảnh</t>
        </is>
      </c>
      <c r="F7236" t="n">
        <v>662.95</v>
      </c>
      <c r="G7236" t="n">
        <v>0</v>
      </c>
    </row>
    <row r="7237">
      <c r="A7237" t="n">
        <v>201806</v>
      </c>
      <c r="B7237" t="n">
        <v>57</v>
      </c>
      <c r="C7237" t="inlineStr">
        <is>
          <t>POS</t>
        </is>
      </c>
      <c r="D7237" t="inlineStr">
        <is>
          <t>Mỹ</t>
        </is>
      </c>
      <c r="E7237" t="inlineStr">
        <is>
          <t>Điện thoại</t>
        </is>
      </c>
      <c r="F7237" t="n">
        <v>1456.87</v>
      </c>
      <c r="G7237" t="n">
        <v>0</v>
      </c>
    </row>
    <row r="7238">
      <c r="A7238" t="n">
        <v>201806</v>
      </c>
      <c r="B7238" t="n">
        <v>57</v>
      </c>
      <c r="C7238" t="inlineStr">
        <is>
          <t>POS</t>
        </is>
      </c>
      <c r="D7238" t="inlineStr">
        <is>
          <t>Mỹ</t>
        </is>
      </c>
      <c r="E7238" t="inlineStr">
        <is>
          <t>Máy tính</t>
        </is>
      </c>
      <c r="F7238" t="n">
        <v>1636</v>
      </c>
      <c r="G7238" t="n">
        <v>0</v>
      </c>
    </row>
    <row r="7239">
      <c r="A7239" t="n">
        <v>201806</v>
      </c>
      <c r="B7239" t="n">
        <v>57</v>
      </c>
      <c r="C7239" t="inlineStr">
        <is>
          <t>POS</t>
        </is>
      </c>
      <c r="D7239" t="inlineStr">
        <is>
          <t>Mỹ</t>
        </is>
      </c>
      <c r="E7239" t="inlineStr">
        <is>
          <t>Game &amp; Đồ chơi</t>
        </is>
      </c>
      <c r="F7239" t="n">
        <v>98.23</v>
      </c>
      <c r="G7239" t="n">
        <v>0</v>
      </c>
    </row>
    <row r="7240">
      <c r="A7240" t="n">
        <v>201806</v>
      </c>
      <c r="B7240" t="n">
        <v>57</v>
      </c>
      <c r="C7240" t="inlineStr">
        <is>
          <t>POS</t>
        </is>
      </c>
      <c r="D7240" t="inlineStr">
        <is>
          <t>Mỹ</t>
        </is>
      </c>
      <c r="E7240" t="inlineStr">
        <is>
          <t>Nhạc, phim, sách nói</t>
        </is>
      </c>
      <c r="F7240" t="n">
        <v>59.67</v>
      </c>
      <c r="G7240" t="n">
        <v>0</v>
      </c>
    </row>
    <row r="7241">
      <c r="A7241" t="n">
        <v>201806</v>
      </c>
      <c r="B7241" t="n">
        <v>59</v>
      </c>
      <c r="C7241" t="inlineStr">
        <is>
          <t>POS</t>
        </is>
      </c>
      <c r="D7241" t="inlineStr">
        <is>
          <t>Mỹ</t>
        </is>
      </c>
      <c r="E7241" t="inlineStr">
        <is>
          <t>Âm thanh</t>
        </is>
      </c>
      <c r="F7241" t="n">
        <v>1414.74</v>
      </c>
      <c r="G7241" t="n">
        <v>0</v>
      </c>
    </row>
    <row r="7242">
      <c r="A7242" t="n">
        <v>201806</v>
      </c>
      <c r="B7242" t="n">
        <v>59</v>
      </c>
      <c r="C7242" t="inlineStr">
        <is>
          <t>POS</t>
        </is>
      </c>
      <c r="D7242" t="inlineStr">
        <is>
          <t>Mỹ</t>
        </is>
      </c>
      <c r="E7242" t="inlineStr">
        <is>
          <t>Máy ảnh</t>
        </is>
      </c>
      <c r="F7242" t="n">
        <v>129</v>
      </c>
      <c r="G7242" t="n">
        <v>0</v>
      </c>
    </row>
    <row r="7243">
      <c r="A7243" t="n">
        <v>201806</v>
      </c>
      <c r="B7243" t="n">
        <v>59</v>
      </c>
      <c r="C7243" t="inlineStr">
        <is>
          <t>POS</t>
        </is>
      </c>
      <c r="D7243" t="inlineStr">
        <is>
          <t>Mỹ</t>
        </is>
      </c>
      <c r="E7243" t="inlineStr">
        <is>
          <t>Điện thoại</t>
        </is>
      </c>
      <c r="F7243" t="n">
        <v>5130.32</v>
      </c>
      <c r="G7243" t="n">
        <v>0</v>
      </c>
    </row>
    <row r="7244">
      <c r="A7244" t="n">
        <v>201806</v>
      </c>
      <c r="B7244" t="n">
        <v>59</v>
      </c>
      <c r="C7244" t="inlineStr">
        <is>
          <t>POS</t>
        </is>
      </c>
      <c r="D7244" t="inlineStr">
        <is>
          <t>Mỹ</t>
        </is>
      </c>
      <c r="E7244" t="inlineStr">
        <is>
          <t>Máy tính</t>
        </is>
      </c>
      <c r="F7244" t="n">
        <v>12193.05</v>
      </c>
      <c r="G7244" t="n">
        <v>0</v>
      </c>
    </row>
    <row r="7245">
      <c r="A7245" t="n">
        <v>201806</v>
      </c>
      <c r="B7245" t="n">
        <v>59</v>
      </c>
      <c r="C7245" t="inlineStr">
        <is>
          <t>POS</t>
        </is>
      </c>
      <c r="D7245" t="inlineStr">
        <is>
          <t>Mỹ</t>
        </is>
      </c>
      <c r="E7245" t="inlineStr">
        <is>
          <t>Game &amp; Đồ chơi</t>
        </is>
      </c>
      <c r="F7245" t="n">
        <v>539.63</v>
      </c>
      <c r="G7245" t="n">
        <v>0</v>
      </c>
    </row>
    <row r="7246">
      <c r="A7246" t="n">
        <v>201806</v>
      </c>
      <c r="B7246" t="n">
        <v>59</v>
      </c>
      <c r="C7246" t="inlineStr">
        <is>
          <t>POS</t>
        </is>
      </c>
      <c r="D7246" t="inlineStr">
        <is>
          <t>Mỹ</t>
        </is>
      </c>
      <c r="E7246" t="inlineStr">
        <is>
          <t>Gia dụng</t>
        </is>
      </c>
      <c r="F7246" t="n">
        <v>189.98</v>
      </c>
      <c r="G7246" t="n">
        <v>94.98999999999999</v>
      </c>
    </row>
    <row r="7247">
      <c r="A7247" t="n">
        <v>201806</v>
      </c>
      <c r="B7247" t="n">
        <v>59</v>
      </c>
      <c r="C7247" t="inlineStr">
        <is>
          <t>POS</t>
        </is>
      </c>
      <c r="D7247" t="inlineStr">
        <is>
          <t>Mỹ</t>
        </is>
      </c>
      <c r="E7247" t="inlineStr">
        <is>
          <t>Nhạc, phim, sách nói</t>
        </is>
      </c>
      <c r="F7247" t="n">
        <v>3271.57</v>
      </c>
      <c r="G7247" t="n">
        <v>0</v>
      </c>
    </row>
    <row r="7248">
      <c r="A7248" t="n">
        <v>201806</v>
      </c>
      <c r="B7248" t="n">
        <v>59</v>
      </c>
      <c r="C7248" t="inlineStr">
        <is>
          <t>POS</t>
        </is>
      </c>
      <c r="D7248" t="inlineStr">
        <is>
          <t>Mỹ</t>
        </is>
      </c>
      <c r="E7248" t="inlineStr">
        <is>
          <t>TV &amp; Video</t>
        </is>
      </c>
      <c r="F7248" t="n">
        <v>218</v>
      </c>
      <c r="G7248" t="n">
        <v>0</v>
      </c>
    </row>
    <row r="7249">
      <c r="A7249" t="n">
        <v>201806</v>
      </c>
      <c r="B7249" t="n">
        <v>61</v>
      </c>
      <c r="C7249" t="inlineStr">
        <is>
          <t>POS</t>
        </is>
      </c>
      <c r="D7249" t="inlineStr">
        <is>
          <t>Mỹ</t>
        </is>
      </c>
      <c r="E7249" t="inlineStr">
        <is>
          <t>Âm thanh</t>
        </is>
      </c>
      <c r="F7249" t="n">
        <v>202.2</v>
      </c>
      <c r="G7249" t="n">
        <v>0</v>
      </c>
    </row>
    <row r="7250">
      <c r="A7250" t="n">
        <v>201806</v>
      </c>
      <c r="B7250" t="n">
        <v>61</v>
      </c>
      <c r="C7250" t="inlineStr">
        <is>
          <t>POS</t>
        </is>
      </c>
      <c r="D7250" t="inlineStr">
        <is>
          <t>Mỹ</t>
        </is>
      </c>
      <c r="E7250" t="inlineStr">
        <is>
          <t>Điện thoại</t>
        </is>
      </c>
      <c r="F7250" t="n">
        <v>2474</v>
      </c>
      <c r="G7250" t="n">
        <v>0</v>
      </c>
    </row>
    <row r="7251">
      <c r="A7251" t="n">
        <v>201806</v>
      </c>
      <c r="B7251" t="n">
        <v>61</v>
      </c>
      <c r="C7251" t="inlineStr">
        <is>
          <t>POS</t>
        </is>
      </c>
      <c r="D7251" t="inlineStr">
        <is>
          <t>Mỹ</t>
        </is>
      </c>
      <c r="E7251" t="inlineStr">
        <is>
          <t>Máy tính</t>
        </is>
      </c>
      <c r="F7251" t="n">
        <v>5999.85</v>
      </c>
      <c r="G7251" t="n">
        <v>0</v>
      </c>
    </row>
    <row r="7252">
      <c r="A7252" t="n">
        <v>201806</v>
      </c>
      <c r="B7252" t="n">
        <v>61</v>
      </c>
      <c r="C7252" t="inlineStr">
        <is>
          <t>POS</t>
        </is>
      </c>
      <c r="D7252" t="inlineStr">
        <is>
          <t>Mỹ</t>
        </is>
      </c>
      <c r="E7252" t="inlineStr">
        <is>
          <t>Game &amp; Đồ chơi</t>
        </is>
      </c>
      <c r="F7252" t="n">
        <v>232.74</v>
      </c>
      <c r="G7252" t="n">
        <v>29.94</v>
      </c>
    </row>
    <row r="7253">
      <c r="A7253" t="n">
        <v>201806</v>
      </c>
      <c r="B7253" t="n">
        <v>61</v>
      </c>
      <c r="C7253" t="inlineStr">
        <is>
          <t>POS</t>
        </is>
      </c>
      <c r="D7253" t="inlineStr">
        <is>
          <t>Mỹ</t>
        </is>
      </c>
      <c r="E7253" t="inlineStr">
        <is>
          <t>Gia dụng</t>
        </is>
      </c>
      <c r="F7253" t="n">
        <v>791</v>
      </c>
      <c r="G7253" t="n">
        <v>0</v>
      </c>
    </row>
    <row r="7254">
      <c r="A7254" t="n">
        <v>201806</v>
      </c>
      <c r="B7254" t="n">
        <v>61</v>
      </c>
      <c r="C7254" t="inlineStr">
        <is>
          <t>POS</t>
        </is>
      </c>
      <c r="D7254" t="inlineStr">
        <is>
          <t>Mỹ</t>
        </is>
      </c>
      <c r="E7254" t="inlineStr">
        <is>
          <t>Nhạc, phim, sách nói</t>
        </is>
      </c>
      <c r="F7254" t="n">
        <v>532.16</v>
      </c>
      <c r="G7254" t="n">
        <v>0</v>
      </c>
    </row>
    <row r="7255">
      <c r="A7255" t="n">
        <v>201806</v>
      </c>
      <c r="B7255" t="n">
        <v>61</v>
      </c>
      <c r="C7255" t="inlineStr">
        <is>
          <t>POS</t>
        </is>
      </c>
      <c r="D7255" t="inlineStr">
        <is>
          <t>Mỹ</t>
        </is>
      </c>
      <c r="E7255" t="inlineStr">
        <is>
          <t>TV &amp; Video</t>
        </is>
      </c>
      <c r="F7255" t="n">
        <v>779.4</v>
      </c>
      <c r="G7255" t="n">
        <v>0</v>
      </c>
    </row>
    <row r="7256">
      <c r="A7256" t="n">
        <v>201806</v>
      </c>
      <c r="B7256" t="n">
        <v>62</v>
      </c>
      <c r="C7256" t="inlineStr">
        <is>
          <t>POS</t>
        </is>
      </c>
      <c r="D7256" t="inlineStr">
        <is>
          <t>Mỹ</t>
        </is>
      </c>
      <c r="E7256" t="inlineStr">
        <is>
          <t>Âm thanh</t>
        </is>
      </c>
      <c r="F7256" t="n">
        <v>1720.78</v>
      </c>
      <c r="G7256" t="n">
        <v>0</v>
      </c>
    </row>
    <row r="7257">
      <c r="A7257" t="n">
        <v>201806</v>
      </c>
      <c r="B7257" t="n">
        <v>62</v>
      </c>
      <c r="C7257" t="inlineStr">
        <is>
          <t>POS</t>
        </is>
      </c>
      <c r="D7257" t="inlineStr">
        <is>
          <t>Mỹ</t>
        </is>
      </c>
      <c r="E7257" t="inlineStr">
        <is>
          <t>Máy ảnh</t>
        </is>
      </c>
      <c r="F7257" t="n">
        <v>758.7</v>
      </c>
      <c r="G7257" t="n">
        <v>560.7</v>
      </c>
    </row>
    <row r="7258">
      <c r="A7258" t="n">
        <v>201806</v>
      </c>
      <c r="B7258" t="n">
        <v>62</v>
      </c>
      <c r="C7258" t="inlineStr">
        <is>
          <t>POS</t>
        </is>
      </c>
      <c r="D7258" t="inlineStr">
        <is>
          <t>Mỹ</t>
        </is>
      </c>
      <c r="E7258" t="inlineStr">
        <is>
          <t>Điện thoại</t>
        </is>
      </c>
      <c r="F7258" t="n">
        <v>2982.96</v>
      </c>
      <c r="G7258" t="n">
        <v>0</v>
      </c>
    </row>
    <row r="7259">
      <c r="A7259" t="n">
        <v>201806</v>
      </c>
      <c r="B7259" t="n">
        <v>62</v>
      </c>
      <c r="C7259" t="inlineStr">
        <is>
          <t>POS</t>
        </is>
      </c>
      <c r="D7259" t="inlineStr">
        <is>
          <t>Mỹ</t>
        </is>
      </c>
      <c r="E7259" t="inlineStr">
        <is>
          <t>Máy tính</t>
        </is>
      </c>
      <c r="F7259" t="n">
        <v>2317.65</v>
      </c>
      <c r="G7259" t="n">
        <v>0</v>
      </c>
    </row>
    <row r="7260">
      <c r="A7260" t="n">
        <v>201806</v>
      </c>
      <c r="B7260" t="n">
        <v>62</v>
      </c>
      <c r="C7260" t="inlineStr">
        <is>
          <t>POS</t>
        </is>
      </c>
      <c r="D7260" t="inlineStr">
        <is>
          <t>Mỹ</t>
        </is>
      </c>
      <c r="E7260" t="inlineStr">
        <is>
          <t>Gia dụng</t>
        </is>
      </c>
      <c r="F7260" t="n">
        <v>11267.89</v>
      </c>
      <c r="G7260" t="n">
        <v>0</v>
      </c>
    </row>
    <row r="7261">
      <c r="A7261" t="n">
        <v>201806</v>
      </c>
      <c r="B7261" t="n">
        <v>62</v>
      </c>
      <c r="C7261" t="inlineStr">
        <is>
          <t>POS</t>
        </is>
      </c>
      <c r="D7261" t="inlineStr">
        <is>
          <t>Mỹ</t>
        </is>
      </c>
      <c r="E7261" t="inlineStr">
        <is>
          <t>Nhạc, phim, sách nói</t>
        </is>
      </c>
      <c r="F7261" t="n">
        <v>1049.96</v>
      </c>
      <c r="G7261" t="n">
        <v>0</v>
      </c>
    </row>
    <row r="7262">
      <c r="A7262" t="n">
        <v>201806</v>
      </c>
      <c r="B7262" t="n">
        <v>62</v>
      </c>
      <c r="C7262" t="inlineStr">
        <is>
          <t>POS</t>
        </is>
      </c>
      <c r="D7262" t="inlineStr">
        <is>
          <t>Mỹ</t>
        </is>
      </c>
      <c r="E7262" t="inlineStr">
        <is>
          <t>TV &amp; Video</t>
        </is>
      </c>
      <c r="F7262" t="n">
        <v>388.99</v>
      </c>
      <c r="G7262" t="n">
        <v>0</v>
      </c>
    </row>
    <row r="7263">
      <c r="A7263" t="n">
        <v>201806</v>
      </c>
      <c r="B7263" t="n">
        <v>63</v>
      </c>
      <c r="C7263" t="inlineStr">
        <is>
          <t>POS</t>
        </is>
      </c>
      <c r="D7263" t="inlineStr">
        <is>
          <t>Mỹ</t>
        </is>
      </c>
      <c r="E7263" t="inlineStr">
        <is>
          <t>Âm thanh</t>
        </is>
      </c>
      <c r="F7263" t="n">
        <v>718.77</v>
      </c>
      <c r="G7263" t="n">
        <v>0</v>
      </c>
    </row>
    <row r="7264">
      <c r="A7264" t="n">
        <v>201806</v>
      </c>
      <c r="B7264" t="n">
        <v>63</v>
      </c>
      <c r="C7264" t="inlineStr">
        <is>
          <t>POS</t>
        </is>
      </c>
      <c r="D7264" t="inlineStr">
        <is>
          <t>Mỹ</t>
        </is>
      </c>
      <c r="E7264" t="inlineStr">
        <is>
          <t>Máy ảnh</t>
        </is>
      </c>
      <c r="F7264" t="n">
        <v>156.39</v>
      </c>
      <c r="G7264" t="n">
        <v>0</v>
      </c>
    </row>
    <row r="7265">
      <c r="A7265" t="n">
        <v>201806</v>
      </c>
      <c r="B7265" t="n">
        <v>63</v>
      </c>
      <c r="C7265" t="inlineStr">
        <is>
          <t>POS</t>
        </is>
      </c>
      <c r="D7265" t="inlineStr">
        <is>
          <t>Mỹ</t>
        </is>
      </c>
      <c r="E7265" t="inlineStr">
        <is>
          <t>Điện thoại</t>
        </is>
      </c>
      <c r="F7265" t="n">
        <v>2362.96</v>
      </c>
      <c r="G7265" t="n">
        <v>0</v>
      </c>
    </row>
    <row r="7266">
      <c r="A7266" t="n">
        <v>201806</v>
      </c>
      <c r="B7266" t="n">
        <v>63</v>
      </c>
      <c r="C7266" t="inlineStr">
        <is>
          <t>POS</t>
        </is>
      </c>
      <c r="D7266" t="inlineStr">
        <is>
          <t>Mỹ</t>
        </is>
      </c>
      <c r="E7266" t="inlineStr">
        <is>
          <t>Máy tính</t>
        </is>
      </c>
      <c r="F7266" t="n">
        <v>1955</v>
      </c>
      <c r="G7266" t="n">
        <v>0</v>
      </c>
    </row>
    <row r="7267">
      <c r="A7267" t="n">
        <v>201806</v>
      </c>
      <c r="B7267" t="n">
        <v>63</v>
      </c>
      <c r="C7267" t="inlineStr">
        <is>
          <t>POS</t>
        </is>
      </c>
      <c r="D7267" t="inlineStr">
        <is>
          <t>Mỹ</t>
        </is>
      </c>
      <c r="E7267" t="inlineStr">
        <is>
          <t>Game &amp; Đồ chơi</t>
        </is>
      </c>
      <c r="F7267" t="n">
        <v>434.76</v>
      </c>
      <c r="G7267" t="n">
        <v>0</v>
      </c>
    </row>
    <row r="7268">
      <c r="A7268" t="n">
        <v>201806</v>
      </c>
      <c r="B7268" t="n">
        <v>63</v>
      </c>
      <c r="C7268" t="inlineStr">
        <is>
          <t>POS</t>
        </is>
      </c>
      <c r="D7268" t="inlineStr">
        <is>
          <t>Mỹ</t>
        </is>
      </c>
      <c r="E7268" t="inlineStr">
        <is>
          <t>Gia dụng</t>
        </is>
      </c>
      <c r="F7268" t="n">
        <v>2652.9</v>
      </c>
      <c r="G7268" t="n">
        <v>0</v>
      </c>
    </row>
    <row r="7269">
      <c r="A7269" t="n">
        <v>201806</v>
      </c>
      <c r="B7269" t="n">
        <v>63</v>
      </c>
      <c r="C7269" t="inlineStr">
        <is>
          <t>POS</t>
        </is>
      </c>
      <c r="D7269" t="inlineStr">
        <is>
          <t>Mỹ</t>
        </is>
      </c>
      <c r="E7269" t="inlineStr">
        <is>
          <t>Nhạc, phim, sách nói</t>
        </is>
      </c>
      <c r="F7269" t="n">
        <v>502.86</v>
      </c>
      <c r="G7269" t="n">
        <v>0</v>
      </c>
    </row>
    <row r="7270">
      <c r="A7270" t="n">
        <v>201806</v>
      </c>
      <c r="B7270" t="n">
        <v>64</v>
      </c>
      <c r="C7270" t="inlineStr">
        <is>
          <t>POS</t>
        </is>
      </c>
      <c r="D7270" t="inlineStr">
        <is>
          <t>Mỹ</t>
        </is>
      </c>
      <c r="E7270" t="inlineStr">
        <is>
          <t>Âm thanh</t>
        </is>
      </c>
      <c r="F7270" t="n">
        <v>1848.1</v>
      </c>
      <c r="G7270" t="n">
        <v>0</v>
      </c>
    </row>
    <row r="7271">
      <c r="A7271" t="n">
        <v>201806</v>
      </c>
      <c r="B7271" t="n">
        <v>64</v>
      </c>
      <c r="C7271" t="inlineStr">
        <is>
          <t>POS</t>
        </is>
      </c>
      <c r="D7271" t="inlineStr">
        <is>
          <t>Mỹ</t>
        </is>
      </c>
      <c r="E7271" t="inlineStr">
        <is>
          <t>Điện thoại</t>
        </is>
      </c>
      <c r="F7271" t="n">
        <v>2246</v>
      </c>
      <c r="G7271" t="n">
        <v>0</v>
      </c>
    </row>
    <row r="7272">
      <c r="A7272" t="n">
        <v>201806</v>
      </c>
      <c r="B7272" t="n">
        <v>64</v>
      </c>
      <c r="C7272" t="inlineStr">
        <is>
          <t>POS</t>
        </is>
      </c>
      <c r="D7272" t="inlineStr">
        <is>
          <t>Mỹ</t>
        </is>
      </c>
      <c r="E7272" t="inlineStr">
        <is>
          <t>Máy tính</t>
        </is>
      </c>
      <c r="F7272" t="n">
        <v>5656.6</v>
      </c>
      <c r="G7272" t="n">
        <v>0</v>
      </c>
    </row>
    <row r="7273">
      <c r="A7273" t="n">
        <v>201806</v>
      </c>
      <c r="B7273" t="n">
        <v>64</v>
      </c>
      <c r="C7273" t="inlineStr">
        <is>
          <t>POS</t>
        </is>
      </c>
      <c r="D7273" t="inlineStr">
        <is>
          <t>Mỹ</t>
        </is>
      </c>
      <c r="E7273" t="inlineStr">
        <is>
          <t>Game &amp; Đồ chơi</t>
        </is>
      </c>
      <c r="F7273" t="n">
        <v>96.77</v>
      </c>
      <c r="G7273" t="n">
        <v>0</v>
      </c>
    </row>
    <row r="7274">
      <c r="A7274" t="n">
        <v>201806</v>
      </c>
      <c r="B7274" t="n">
        <v>64</v>
      </c>
      <c r="C7274" t="inlineStr">
        <is>
          <t>POS</t>
        </is>
      </c>
      <c r="D7274" t="inlineStr">
        <is>
          <t>Mỹ</t>
        </is>
      </c>
      <c r="E7274" t="inlineStr">
        <is>
          <t>Gia dụng</t>
        </is>
      </c>
      <c r="F7274" t="n">
        <v>559.96</v>
      </c>
      <c r="G7274" t="n">
        <v>0</v>
      </c>
    </row>
    <row r="7275">
      <c r="A7275" t="n">
        <v>201806</v>
      </c>
      <c r="B7275" t="n">
        <v>64</v>
      </c>
      <c r="C7275" t="inlineStr">
        <is>
          <t>POS</t>
        </is>
      </c>
      <c r="D7275" t="inlineStr">
        <is>
          <t>Mỹ</t>
        </is>
      </c>
      <c r="E7275" t="inlineStr">
        <is>
          <t>Nhạc, phim, sách nói</t>
        </is>
      </c>
      <c r="F7275" t="n">
        <v>2807.41</v>
      </c>
      <c r="G7275" t="n">
        <v>0</v>
      </c>
    </row>
    <row r="7276">
      <c r="A7276" t="n">
        <v>201806</v>
      </c>
      <c r="B7276" t="n">
        <v>65</v>
      </c>
      <c r="C7276" t="inlineStr">
        <is>
          <t>POS</t>
        </is>
      </c>
      <c r="D7276" t="inlineStr">
        <is>
          <t>Mỹ</t>
        </is>
      </c>
      <c r="E7276" t="inlineStr">
        <is>
          <t>Âm thanh</t>
        </is>
      </c>
      <c r="F7276" t="n">
        <v>404.4</v>
      </c>
      <c r="G7276" t="n">
        <v>0</v>
      </c>
    </row>
    <row r="7277">
      <c r="A7277" t="n">
        <v>201806</v>
      </c>
      <c r="B7277" t="n">
        <v>65</v>
      </c>
      <c r="C7277" t="inlineStr">
        <is>
          <t>POS</t>
        </is>
      </c>
      <c r="D7277" t="inlineStr">
        <is>
          <t>Mỹ</t>
        </is>
      </c>
      <c r="E7277" t="inlineStr">
        <is>
          <t>Máy ảnh</t>
        </is>
      </c>
      <c r="F7277" t="n">
        <v>74.97</v>
      </c>
      <c r="G7277" t="n">
        <v>0</v>
      </c>
    </row>
    <row r="7278">
      <c r="A7278" t="n">
        <v>201806</v>
      </c>
      <c r="B7278" t="n">
        <v>65</v>
      </c>
      <c r="C7278" t="inlineStr">
        <is>
          <t>POS</t>
        </is>
      </c>
      <c r="D7278" t="inlineStr">
        <is>
          <t>Mỹ</t>
        </is>
      </c>
      <c r="E7278" t="inlineStr">
        <is>
          <t>Điện thoại</t>
        </is>
      </c>
      <c r="F7278" t="n">
        <v>1270.12</v>
      </c>
      <c r="G7278" t="n">
        <v>0</v>
      </c>
    </row>
    <row r="7279">
      <c r="A7279" t="n">
        <v>201806</v>
      </c>
      <c r="B7279" t="n">
        <v>65</v>
      </c>
      <c r="C7279" t="inlineStr">
        <is>
          <t>POS</t>
        </is>
      </c>
      <c r="D7279" t="inlineStr">
        <is>
          <t>Mỹ</t>
        </is>
      </c>
      <c r="E7279" t="inlineStr">
        <is>
          <t>Máy tính</t>
        </is>
      </c>
      <c r="F7279" t="n">
        <v>13306.85</v>
      </c>
      <c r="G7279" t="n">
        <v>2907</v>
      </c>
    </row>
    <row r="7280">
      <c r="A7280" t="n">
        <v>201806</v>
      </c>
      <c r="B7280" t="n">
        <v>65</v>
      </c>
      <c r="C7280" t="inlineStr">
        <is>
          <t>POS</t>
        </is>
      </c>
      <c r="D7280" t="inlineStr">
        <is>
          <t>Mỹ</t>
        </is>
      </c>
      <c r="E7280" t="inlineStr">
        <is>
          <t>Gia dụng</t>
        </is>
      </c>
      <c r="F7280" t="n">
        <v>2381.98</v>
      </c>
      <c r="G7280" t="n">
        <v>0</v>
      </c>
    </row>
    <row r="7281">
      <c r="A7281" t="n">
        <v>201806</v>
      </c>
      <c r="B7281" t="n">
        <v>65</v>
      </c>
      <c r="C7281" t="inlineStr">
        <is>
          <t>POS</t>
        </is>
      </c>
      <c r="D7281" t="inlineStr">
        <is>
          <t>Mỹ</t>
        </is>
      </c>
      <c r="E7281" t="inlineStr">
        <is>
          <t>Nhạc, phim, sách nói</t>
        </is>
      </c>
      <c r="F7281" t="n">
        <v>1295.13</v>
      </c>
      <c r="G7281" t="n">
        <v>0</v>
      </c>
    </row>
    <row r="7282">
      <c r="A7282" t="n">
        <v>201806</v>
      </c>
      <c r="B7282" t="n">
        <v>66</v>
      </c>
      <c r="C7282" t="inlineStr">
        <is>
          <t>POS</t>
        </is>
      </c>
      <c r="D7282" t="inlineStr">
        <is>
          <t>Mỹ</t>
        </is>
      </c>
      <c r="E7282" t="inlineStr">
        <is>
          <t>Âm thanh</t>
        </is>
      </c>
      <c r="F7282" t="n">
        <v>379.55</v>
      </c>
      <c r="G7282" t="n">
        <v>0</v>
      </c>
    </row>
    <row r="7283">
      <c r="A7283" t="n">
        <v>201806</v>
      </c>
      <c r="B7283" t="n">
        <v>66</v>
      </c>
      <c r="C7283" t="inlineStr">
        <is>
          <t>POS</t>
        </is>
      </c>
      <c r="D7283" t="inlineStr">
        <is>
          <t>Mỹ</t>
        </is>
      </c>
      <c r="E7283" t="inlineStr">
        <is>
          <t>Máy ảnh</t>
        </is>
      </c>
      <c r="F7283" t="n">
        <v>268</v>
      </c>
      <c r="G7283" t="n">
        <v>0</v>
      </c>
    </row>
    <row r="7284">
      <c r="A7284" t="n">
        <v>201806</v>
      </c>
      <c r="B7284" t="n">
        <v>66</v>
      </c>
      <c r="C7284" t="inlineStr">
        <is>
          <t>POS</t>
        </is>
      </c>
      <c r="D7284" t="inlineStr">
        <is>
          <t>Mỹ</t>
        </is>
      </c>
      <c r="E7284" t="inlineStr">
        <is>
          <t>Điện thoại</t>
        </is>
      </c>
      <c r="F7284" t="n">
        <v>889.98</v>
      </c>
      <c r="G7284" t="n">
        <v>0</v>
      </c>
    </row>
    <row r="7285">
      <c r="A7285" t="n">
        <v>201806</v>
      </c>
      <c r="B7285" t="n">
        <v>66</v>
      </c>
      <c r="C7285" t="inlineStr">
        <is>
          <t>POS</t>
        </is>
      </c>
      <c r="D7285" t="inlineStr">
        <is>
          <t>Mỹ</t>
        </is>
      </c>
      <c r="E7285" t="inlineStr">
        <is>
          <t>Máy tính</t>
        </is>
      </c>
      <c r="F7285" t="n">
        <v>8778.459999999999</v>
      </c>
      <c r="G7285" t="n">
        <v>0</v>
      </c>
    </row>
    <row r="7286">
      <c r="A7286" t="n">
        <v>201806</v>
      </c>
      <c r="B7286" t="n">
        <v>66</v>
      </c>
      <c r="C7286" t="inlineStr">
        <is>
          <t>POS</t>
        </is>
      </c>
      <c r="D7286" t="inlineStr">
        <is>
          <t>Mỹ</t>
        </is>
      </c>
      <c r="E7286" t="inlineStr">
        <is>
          <t>Game &amp; Đồ chơi</t>
        </is>
      </c>
      <c r="F7286" t="n">
        <v>118.93</v>
      </c>
      <c r="G7286" t="n">
        <v>0</v>
      </c>
    </row>
    <row r="7287">
      <c r="A7287" t="n">
        <v>201806</v>
      </c>
      <c r="B7287" t="n">
        <v>66</v>
      </c>
      <c r="C7287" t="inlineStr">
        <is>
          <t>POS</t>
        </is>
      </c>
      <c r="D7287" t="inlineStr">
        <is>
          <t>Mỹ</t>
        </is>
      </c>
      <c r="E7287" t="inlineStr">
        <is>
          <t>TV &amp; Video</t>
        </is>
      </c>
      <c r="F7287" t="n">
        <v>1499.97</v>
      </c>
      <c r="G7287" t="n">
        <v>0</v>
      </c>
    </row>
    <row r="7288">
      <c r="A7288" t="n">
        <v>201807</v>
      </c>
      <c r="B7288" t="n">
        <v>0</v>
      </c>
      <c r="C7288" t="inlineStr">
        <is>
          <t>ONLINE</t>
        </is>
      </c>
      <c r="D7288" t="inlineStr">
        <is>
          <t>Online</t>
        </is>
      </c>
      <c r="E7288" t="inlineStr">
        <is>
          <t>Âm thanh</t>
        </is>
      </c>
      <c r="F7288" t="n">
        <v>14263.41</v>
      </c>
      <c r="G7288" t="n">
        <v>955.8</v>
      </c>
    </row>
    <row r="7289">
      <c r="A7289" t="n">
        <v>201807</v>
      </c>
      <c r="B7289" t="n">
        <v>0</v>
      </c>
      <c r="C7289" t="inlineStr">
        <is>
          <t>ONLINE</t>
        </is>
      </c>
      <c r="D7289" t="inlineStr">
        <is>
          <t>Online</t>
        </is>
      </c>
      <c r="E7289" t="inlineStr">
        <is>
          <t>Máy ảnh</t>
        </is>
      </c>
      <c r="F7289" t="n">
        <v>16141.99</v>
      </c>
      <c r="G7289" t="n">
        <v>0</v>
      </c>
    </row>
    <row r="7290">
      <c r="A7290" t="n">
        <v>201807</v>
      </c>
      <c r="B7290" t="n">
        <v>0</v>
      </c>
      <c r="C7290" t="inlineStr">
        <is>
          <t>ONLINE</t>
        </is>
      </c>
      <c r="D7290" t="inlineStr">
        <is>
          <t>Online</t>
        </is>
      </c>
      <c r="E7290" t="inlineStr">
        <is>
          <t>Điện thoại</t>
        </is>
      </c>
      <c r="F7290" t="n">
        <v>15345.89</v>
      </c>
      <c r="G7290" t="n">
        <v>0</v>
      </c>
    </row>
    <row r="7291">
      <c r="A7291" t="n">
        <v>201807</v>
      </c>
      <c r="B7291" t="n">
        <v>0</v>
      </c>
      <c r="C7291" t="inlineStr">
        <is>
          <t>ONLINE</t>
        </is>
      </c>
      <c r="D7291" t="inlineStr">
        <is>
          <t>Online</t>
        </is>
      </c>
      <c r="E7291" t="inlineStr">
        <is>
          <t>Máy tính</t>
        </is>
      </c>
      <c r="F7291" t="n">
        <v>51493.06</v>
      </c>
      <c r="G7291" t="n">
        <v>978</v>
      </c>
    </row>
    <row r="7292">
      <c r="A7292" t="n">
        <v>201807</v>
      </c>
      <c r="B7292" t="n">
        <v>0</v>
      </c>
      <c r="C7292" t="inlineStr">
        <is>
          <t>ONLINE</t>
        </is>
      </c>
      <c r="D7292" t="inlineStr">
        <is>
          <t>Online</t>
        </is>
      </c>
      <c r="E7292" t="inlineStr">
        <is>
          <t>Game &amp; Đồ chơi</t>
        </is>
      </c>
      <c r="F7292" t="n">
        <v>2113.26</v>
      </c>
      <c r="G7292" t="n">
        <v>0</v>
      </c>
    </row>
    <row r="7293">
      <c r="A7293" t="n">
        <v>201807</v>
      </c>
      <c r="B7293" t="n">
        <v>0</v>
      </c>
      <c r="C7293" t="inlineStr">
        <is>
          <t>ONLINE</t>
        </is>
      </c>
      <c r="D7293" t="inlineStr">
        <is>
          <t>Online</t>
        </is>
      </c>
      <c r="E7293" t="inlineStr">
        <is>
          <t>Gia dụng</t>
        </is>
      </c>
      <c r="F7293" t="n">
        <v>26190.81</v>
      </c>
      <c r="G7293" t="n">
        <v>8171.97</v>
      </c>
    </row>
    <row r="7294">
      <c r="A7294" t="n">
        <v>201807</v>
      </c>
      <c r="B7294" t="n">
        <v>0</v>
      </c>
      <c r="C7294" t="inlineStr">
        <is>
          <t>ONLINE</t>
        </is>
      </c>
      <c r="D7294" t="inlineStr">
        <is>
          <t>Online</t>
        </is>
      </c>
      <c r="E7294" t="inlineStr">
        <is>
          <t>Nhạc, phim, sách nói</t>
        </is>
      </c>
      <c r="F7294" t="n">
        <v>12565.8</v>
      </c>
      <c r="G7294" t="n">
        <v>0</v>
      </c>
    </row>
    <row r="7295">
      <c r="A7295" t="n">
        <v>201807</v>
      </c>
      <c r="B7295" t="n">
        <v>0</v>
      </c>
      <c r="C7295" t="inlineStr">
        <is>
          <t>ONLINE</t>
        </is>
      </c>
      <c r="D7295" t="inlineStr">
        <is>
          <t>Online</t>
        </is>
      </c>
      <c r="E7295" t="inlineStr">
        <is>
          <t>TV &amp; Video</t>
        </is>
      </c>
      <c r="F7295" t="n">
        <v>20414.21</v>
      </c>
      <c r="G7295" t="n">
        <v>0</v>
      </c>
    </row>
    <row r="7296">
      <c r="A7296" t="n">
        <v>201807</v>
      </c>
      <c r="B7296" t="n">
        <v>4</v>
      </c>
      <c r="C7296" t="inlineStr">
        <is>
          <t>POS</t>
        </is>
      </c>
      <c r="D7296" t="inlineStr">
        <is>
          <t>Úc</t>
        </is>
      </c>
      <c r="E7296" t="inlineStr">
        <is>
          <t>Điện thoại</t>
        </is>
      </c>
      <c r="F7296" t="n">
        <v>840</v>
      </c>
      <c r="G7296" t="n">
        <v>0</v>
      </c>
    </row>
    <row r="7297">
      <c r="A7297" t="n">
        <v>201807</v>
      </c>
      <c r="B7297" t="n">
        <v>4</v>
      </c>
      <c r="C7297" t="inlineStr">
        <is>
          <t>POS</t>
        </is>
      </c>
      <c r="D7297" t="inlineStr">
        <is>
          <t>Úc</t>
        </is>
      </c>
      <c r="E7297" t="inlineStr">
        <is>
          <t>Máy tính</t>
        </is>
      </c>
      <c r="F7297" t="n">
        <v>3140.6</v>
      </c>
      <c r="G7297" t="n">
        <v>0</v>
      </c>
    </row>
    <row r="7298">
      <c r="A7298" t="n">
        <v>201807</v>
      </c>
      <c r="B7298" t="n">
        <v>4</v>
      </c>
      <c r="C7298" t="inlineStr">
        <is>
          <t>POS</t>
        </is>
      </c>
      <c r="D7298" t="inlineStr">
        <is>
          <t>Úc</t>
        </is>
      </c>
      <c r="E7298" t="inlineStr">
        <is>
          <t>Game &amp; Đồ chơi</t>
        </is>
      </c>
      <c r="F7298" t="n">
        <v>172</v>
      </c>
      <c r="G7298" t="n">
        <v>0</v>
      </c>
    </row>
    <row r="7299">
      <c r="A7299" t="n">
        <v>201807</v>
      </c>
      <c r="B7299" t="n">
        <v>4</v>
      </c>
      <c r="C7299" t="inlineStr">
        <is>
          <t>POS</t>
        </is>
      </c>
      <c r="D7299" t="inlineStr">
        <is>
          <t>Úc</t>
        </is>
      </c>
      <c r="E7299" t="inlineStr">
        <is>
          <t>Nhạc, phim, sách nói</t>
        </is>
      </c>
      <c r="F7299" t="n">
        <v>2082.86</v>
      </c>
      <c r="G7299" t="n">
        <v>0</v>
      </c>
    </row>
    <row r="7300">
      <c r="A7300" t="n">
        <v>201807</v>
      </c>
      <c r="B7300" t="n">
        <v>4</v>
      </c>
      <c r="C7300" t="inlineStr">
        <is>
          <t>POS</t>
        </is>
      </c>
      <c r="D7300" t="inlineStr">
        <is>
          <t>Úc</t>
        </is>
      </c>
      <c r="E7300" t="inlineStr">
        <is>
          <t>TV &amp; Video</t>
        </is>
      </c>
      <c r="F7300" t="n">
        <v>2952</v>
      </c>
      <c r="G7300" t="n">
        <v>0</v>
      </c>
    </row>
    <row r="7301">
      <c r="A7301" t="n">
        <v>201807</v>
      </c>
      <c r="B7301" t="n">
        <v>5</v>
      </c>
      <c r="C7301" t="inlineStr">
        <is>
          <t>POS</t>
        </is>
      </c>
      <c r="D7301" t="inlineStr">
        <is>
          <t>Úc</t>
        </is>
      </c>
      <c r="E7301" t="inlineStr">
        <is>
          <t>Âm thanh</t>
        </is>
      </c>
      <c r="F7301" t="n">
        <v>1770.95</v>
      </c>
      <c r="G7301" t="n">
        <v>0</v>
      </c>
    </row>
    <row r="7302">
      <c r="A7302" t="n">
        <v>201807</v>
      </c>
      <c r="B7302" t="n">
        <v>5</v>
      </c>
      <c r="C7302" t="inlineStr">
        <is>
          <t>POS</t>
        </is>
      </c>
      <c r="D7302" t="inlineStr">
        <is>
          <t>Úc</t>
        </is>
      </c>
      <c r="E7302" t="inlineStr">
        <is>
          <t>Điện thoại</t>
        </is>
      </c>
      <c r="F7302" t="n">
        <v>1850</v>
      </c>
      <c r="G7302" t="n">
        <v>0</v>
      </c>
    </row>
    <row r="7303">
      <c r="A7303" t="n">
        <v>201807</v>
      </c>
      <c r="B7303" t="n">
        <v>5</v>
      </c>
      <c r="C7303" t="inlineStr">
        <is>
          <t>POS</t>
        </is>
      </c>
      <c r="D7303" t="inlineStr">
        <is>
          <t>Úc</t>
        </is>
      </c>
      <c r="E7303" t="inlineStr">
        <is>
          <t>Máy tính</t>
        </is>
      </c>
      <c r="F7303" t="n">
        <v>868.95</v>
      </c>
      <c r="G7303" t="n">
        <v>0</v>
      </c>
    </row>
    <row r="7304">
      <c r="A7304" t="n">
        <v>201807</v>
      </c>
      <c r="B7304" t="n">
        <v>5</v>
      </c>
      <c r="C7304" t="inlineStr">
        <is>
          <t>POS</t>
        </is>
      </c>
      <c r="D7304" t="inlineStr">
        <is>
          <t>Úc</t>
        </is>
      </c>
      <c r="E7304" t="inlineStr">
        <is>
          <t>Game &amp; Đồ chơi</t>
        </is>
      </c>
      <c r="F7304" t="n">
        <v>63.52</v>
      </c>
      <c r="G7304" t="n">
        <v>0</v>
      </c>
    </row>
    <row r="7305">
      <c r="A7305" t="n">
        <v>201807</v>
      </c>
      <c r="B7305" t="n">
        <v>5</v>
      </c>
      <c r="C7305" t="inlineStr">
        <is>
          <t>POS</t>
        </is>
      </c>
      <c r="D7305" t="inlineStr">
        <is>
          <t>Úc</t>
        </is>
      </c>
      <c r="E7305" t="inlineStr">
        <is>
          <t>Gia dụng</t>
        </is>
      </c>
      <c r="F7305" t="n">
        <v>29256.84</v>
      </c>
      <c r="G7305" t="n">
        <v>0</v>
      </c>
    </row>
    <row r="7306">
      <c r="A7306" t="n">
        <v>201807</v>
      </c>
      <c r="B7306" t="n">
        <v>5</v>
      </c>
      <c r="C7306" t="inlineStr">
        <is>
          <t>POS</t>
        </is>
      </c>
      <c r="D7306" t="inlineStr">
        <is>
          <t>Úc</t>
        </is>
      </c>
      <c r="E7306" t="inlineStr">
        <is>
          <t>Nhạc, phim, sách nói</t>
        </is>
      </c>
      <c r="F7306" t="n">
        <v>405.16</v>
      </c>
      <c r="G7306" t="n">
        <v>0</v>
      </c>
    </row>
    <row r="7307">
      <c r="A7307" t="n">
        <v>201807</v>
      </c>
      <c r="B7307" t="n">
        <v>6</v>
      </c>
      <c r="C7307" t="inlineStr">
        <is>
          <t>POS</t>
        </is>
      </c>
      <c r="D7307" t="inlineStr">
        <is>
          <t>Úc</t>
        </is>
      </c>
      <c r="E7307" t="inlineStr">
        <is>
          <t>Điện thoại</t>
        </is>
      </c>
      <c r="F7307" t="n">
        <v>200</v>
      </c>
      <c r="G7307" t="n">
        <v>200</v>
      </c>
    </row>
    <row r="7308">
      <c r="A7308" t="n">
        <v>201807</v>
      </c>
      <c r="B7308" t="n">
        <v>6</v>
      </c>
      <c r="C7308" t="inlineStr">
        <is>
          <t>POS</t>
        </is>
      </c>
      <c r="D7308" t="inlineStr">
        <is>
          <t>Úc</t>
        </is>
      </c>
      <c r="E7308" t="inlineStr">
        <is>
          <t>Máy tính</t>
        </is>
      </c>
      <c r="F7308" t="n">
        <v>559</v>
      </c>
      <c r="G7308" t="n">
        <v>0</v>
      </c>
    </row>
    <row r="7309">
      <c r="A7309" t="n">
        <v>201807</v>
      </c>
      <c r="B7309" t="n">
        <v>8</v>
      </c>
      <c r="C7309" t="inlineStr">
        <is>
          <t>POS</t>
        </is>
      </c>
      <c r="D7309" t="inlineStr">
        <is>
          <t>Canada</t>
        </is>
      </c>
      <c r="E7309" t="inlineStr">
        <is>
          <t>Âm thanh</t>
        </is>
      </c>
      <c r="F7309" t="n">
        <v>232</v>
      </c>
      <c r="G7309" t="n">
        <v>232</v>
      </c>
    </row>
    <row r="7310">
      <c r="A7310" t="n">
        <v>201807</v>
      </c>
      <c r="B7310" t="n">
        <v>8</v>
      </c>
      <c r="C7310" t="inlineStr">
        <is>
          <t>POS</t>
        </is>
      </c>
      <c r="D7310" t="inlineStr">
        <is>
          <t>Canada</t>
        </is>
      </c>
      <c r="E7310" t="inlineStr">
        <is>
          <t>Máy ảnh</t>
        </is>
      </c>
      <c r="F7310" t="n">
        <v>1566</v>
      </c>
      <c r="G7310" t="n">
        <v>0</v>
      </c>
    </row>
    <row r="7311">
      <c r="A7311" t="n">
        <v>201807</v>
      </c>
      <c r="B7311" t="n">
        <v>8</v>
      </c>
      <c r="C7311" t="inlineStr">
        <is>
          <t>POS</t>
        </is>
      </c>
      <c r="D7311" t="inlineStr">
        <is>
          <t>Canada</t>
        </is>
      </c>
      <c r="E7311" t="inlineStr">
        <is>
          <t>Điện thoại</t>
        </is>
      </c>
      <c r="F7311" t="n">
        <v>3604.39</v>
      </c>
      <c r="G7311" t="n">
        <v>0</v>
      </c>
    </row>
    <row r="7312">
      <c r="A7312" t="n">
        <v>201807</v>
      </c>
      <c r="B7312" t="n">
        <v>8</v>
      </c>
      <c r="C7312" t="inlineStr">
        <is>
          <t>POS</t>
        </is>
      </c>
      <c r="D7312" t="inlineStr">
        <is>
          <t>Canada</t>
        </is>
      </c>
      <c r="E7312" t="inlineStr">
        <is>
          <t>Máy tính</t>
        </is>
      </c>
      <c r="F7312" t="n">
        <v>7194.35</v>
      </c>
      <c r="G7312" t="n">
        <v>0</v>
      </c>
    </row>
    <row r="7313">
      <c r="A7313" t="n">
        <v>201807</v>
      </c>
      <c r="B7313" t="n">
        <v>8</v>
      </c>
      <c r="C7313" t="inlineStr">
        <is>
          <t>POS</t>
        </is>
      </c>
      <c r="D7313" t="inlineStr">
        <is>
          <t>Canada</t>
        </is>
      </c>
      <c r="E7313" t="inlineStr">
        <is>
          <t>Game &amp; Đồ chơi</t>
        </is>
      </c>
      <c r="F7313" t="n">
        <v>243.01</v>
      </c>
      <c r="G7313" t="n">
        <v>0</v>
      </c>
    </row>
    <row r="7314">
      <c r="A7314" t="n">
        <v>201807</v>
      </c>
      <c r="B7314" t="n">
        <v>8</v>
      </c>
      <c r="C7314" t="inlineStr">
        <is>
          <t>POS</t>
        </is>
      </c>
      <c r="D7314" t="inlineStr">
        <is>
          <t>Canada</t>
        </is>
      </c>
      <c r="E7314" t="inlineStr">
        <is>
          <t>Gia dụng</t>
        </is>
      </c>
      <c r="F7314" t="n">
        <v>4495</v>
      </c>
      <c r="G7314" t="n">
        <v>0</v>
      </c>
    </row>
    <row r="7315">
      <c r="A7315" t="n">
        <v>201807</v>
      </c>
      <c r="B7315" t="n">
        <v>8</v>
      </c>
      <c r="C7315" t="inlineStr">
        <is>
          <t>POS</t>
        </is>
      </c>
      <c r="D7315" t="inlineStr">
        <is>
          <t>Canada</t>
        </is>
      </c>
      <c r="E7315" t="inlineStr">
        <is>
          <t>Nhạc, phim, sách nói</t>
        </is>
      </c>
      <c r="F7315" t="n">
        <v>1233.91</v>
      </c>
      <c r="G7315" t="n">
        <v>0</v>
      </c>
    </row>
    <row r="7316">
      <c r="A7316" t="n">
        <v>201807</v>
      </c>
      <c r="B7316" t="n">
        <v>9</v>
      </c>
      <c r="C7316" t="inlineStr">
        <is>
          <t>POS</t>
        </is>
      </c>
      <c r="D7316" t="inlineStr">
        <is>
          <t>Canada</t>
        </is>
      </c>
      <c r="E7316" t="inlineStr">
        <is>
          <t>Âm thanh</t>
        </is>
      </c>
      <c r="F7316" t="n">
        <v>4519.3</v>
      </c>
      <c r="G7316" t="n">
        <v>0</v>
      </c>
    </row>
    <row r="7317">
      <c r="A7317" t="n">
        <v>201807</v>
      </c>
      <c r="B7317" t="n">
        <v>9</v>
      </c>
      <c r="C7317" t="inlineStr">
        <is>
          <t>POS</t>
        </is>
      </c>
      <c r="D7317" t="inlineStr">
        <is>
          <t>Canada</t>
        </is>
      </c>
      <c r="E7317" t="inlineStr">
        <is>
          <t>Máy ảnh</t>
        </is>
      </c>
      <c r="F7317" t="n">
        <v>2879.5</v>
      </c>
      <c r="G7317" t="n">
        <v>0</v>
      </c>
    </row>
    <row r="7318">
      <c r="A7318" t="n">
        <v>201807</v>
      </c>
      <c r="B7318" t="n">
        <v>9</v>
      </c>
      <c r="C7318" t="inlineStr">
        <is>
          <t>POS</t>
        </is>
      </c>
      <c r="D7318" t="inlineStr">
        <is>
          <t>Canada</t>
        </is>
      </c>
      <c r="E7318" t="inlineStr">
        <is>
          <t>Điện thoại</t>
        </is>
      </c>
      <c r="F7318" t="n">
        <v>2789.35</v>
      </c>
      <c r="G7318" t="n">
        <v>0</v>
      </c>
    </row>
    <row r="7319">
      <c r="A7319" t="n">
        <v>201807</v>
      </c>
      <c r="B7319" t="n">
        <v>9</v>
      </c>
      <c r="C7319" t="inlineStr">
        <is>
          <t>POS</t>
        </is>
      </c>
      <c r="D7319" t="inlineStr">
        <is>
          <t>Canada</t>
        </is>
      </c>
      <c r="E7319" t="inlineStr">
        <is>
          <t>Máy tính</t>
        </is>
      </c>
      <c r="F7319" t="n">
        <v>2639.4</v>
      </c>
      <c r="G7319" t="n">
        <v>0</v>
      </c>
    </row>
    <row r="7320">
      <c r="A7320" t="n">
        <v>201807</v>
      </c>
      <c r="B7320" t="n">
        <v>9</v>
      </c>
      <c r="C7320" t="inlineStr">
        <is>
          <t>POS</t>
        </is>
      </c>
      <c r="D7320" t="inlineStr">
        <is>
          <t>Canada</t>
        </is>
      </c>
      <c r="E7320" t="inlineStr">
        <is>
          <t>Game &amp; Đồ chơi</t>
        </is>
      </c>
      <c r="F7320" t="n">
        <v>537.78</v>
      </c>
      <c r="G7320" t="n">
        <v>92.88</v>
      </c>
    </row>
    <row r="7321">
      <c r="A7321" t="n">
        <v>201807</v>
      </c>
      <c r="B7321" t="n">
        <v>9</v>
      </c>
      <c r="C7321" t="inlineStr">
        <is>
          <t>POS</t>
        </is>
      </c>
      <c r="D7321" t="inlineStr">
        <is>
          <t>Canada</t>
        </is>
      </c>
      <c r="E7321" t="inlineStr">
        <is>
          <t>Gia dụng</t>
        </is>
      </c>
      <c r="F7321" t="n">
        <v>2465</v>
      </c>
      <c r="G7321" t="n">
        <v>0</v>
      </c>
    </row>
    <row r="7322">
      <c r="A7322" t="n">
        <v>201807</v>
      </c>
      <c r="B7322" t="n">
        <v>9</v>
      </c>
      <c r="C7322" t="inlineStr">
        <is>
          <t>POS</t>
        </is>
      </c>
      <c r="D7322" t="inlineStr">
        <is>
          <t>Canada</t>
        </is>
      </c>
      <c r="E7322" t="inlineStr">
        <is>
          <t>Nhạc, phim, sách nói</t>
        </is>
      </c>
      <c r="F7322" t="n">
        <v>779.97</v>
      </c>
      <c r="G7322" t="n">
        <v>0</v>
      </c>
    </row>
    <row r="7323">
      <c r="A7323" t="n">
        <v>201807</v>
      </c>
      <c r="B7323" t="n">
        <v>9</v>
      </c>
      <c r="C7323" t="inlineStr">
        <is>
          <t>POS</t>
        </is>
      </c>
      <c r="D7323" t="inlineStr">
        <is>
          <t>Canada</t>
        </is>
      </c>
      <c r="E7323" t="inlineStr">
        <is>
          <t>TV &amp; Video</t>
        </is>
      </c>
      <c r="F7323" t="n">
        <v>539.4</v>
      </c>
      <c r="G7323" t="n">
        <v>0</v>
      </c>
    </row>
    <row r="7324">
      <c r="A7324" t="n">
        <v>201807</v>
      </c>
      <c r="B7324" t="n">
        <v>10</v>
      </c>
      <c r="C7324" t="inlineStr">
        <is>
          <t>POS</t>
        </is>
      </c>
      <c r="D7324" t="inlineStr">
        <is>
          <t>Canada</t>
        </is>
      </c>
      <c r="E7324" t="inlineStr">
        <is>
          <t>Âm thanh</t>
        </is>
      </c>
      <c r="F7324" t="n">
        <v>67.40000000000001</v>
      </c>
      <c r="G7324" t="n">
        <v>0</v>
      </c>
    </row>
    <row r="7325">
      <c r="A7325" t="n">
        <v>201807</v>
      </c>
      <c r="B7325" t="n">
        <v>10</v>
      </c>
      <c r="C7325" t="inlineStr">
        <is>
          <t>POS</t>
        </is>
      </c>
      <c r="D7325" t="inlineStr">
        <is>
          <t>Canada</t>
        </is>
      </c>
      <c r="E7325" t="inlineStr">
        <is>
          <t>Máy ảnh</t>
        </is>
      </c>
      <c r="F7325" t="n">
        <v>133.95</v>
      </c>
      <c r="G7325" t="n">
        <v>0</v>
      </c>
    </row>
    <row r="7326">
      <c r="A7326" t="n">
        <v>201807</v>
      </c>
      <c r="B7326" t="n">
        <v>10</v>
      </c>
      <c r="C7326" t="inlineStr">
        <is>
          <t>POS</t>
        </is>
      </c>
      <c r="D7326" t="inlineStr">
        <is>
          <t>Canada</t>
        </is>
      </c>
      <c r="E7326" t="inlineStr">
        <is>
          <t>Điện thoại</t>
        </is>
      </c>
      <c r="F7326" t="n">
        <v>195.36</v>
      </c>
      <c r="G7326" t="n">
        <v>0</v>
      </c>
    </row>
    <row r="7327">
      <c r="A7327" t="n">
        <v>201807</v>
      </c>
      <c r="B7327" t="n">
        <v>10</v>
      </c>
      <c r="C7327" t="inlineStr">
        <is>
          <t>POS</t>
        </is>
      </c>
      <c r="D7327" t="inlineStr">
        <is>
          <t>Canada</t>
        </is>
      </c>
      <c r="E7327" t="inlineStr">
        <is>
          <t>Máy tính</t>
        </is>
      </c>
      <c r="F7327" t="n">
        <v>578</v>
      </c>
      <c r="G7327" t="n">
        <v>0</v>
      </c>
    </row>
    <row r="7328">
      <c r="A7328" t="n">
        <v>201807</v>
      </c>
      <c r="B7328" t="n">
        <v>10</v>
      </c>
      <c r="C7328" t="inlineStr">
        <is>
          <t>POS</t>
        </is>
      </c>
      <c r="D7328" t="inlineStr">
        <is>
          <t>Canada</t>
        </is>
      </c>
      <c r="E7328" t="inlineStr">
        <is>
          <t>Game &amp; Đồ chơi</t>
        </is>
      </c>
      <c r="F7328" t="n">
        <v>38.99</v>
      </c>
      <c r="G7328" t="n">
        <v>0</v>
      </c>
    </row>
    <row r="7329">
      <c r="A7329" t="n">
        <v>201807</v>
      </c>
      <c r="B7329" t="n">
        <v>10</v>
      </c>
      <c r="C7329" t="inlineStr">
        <is>
          <t>POS</t>
        </is>
      </c>
      <c r="D7329" t="inlineStr">
        <is>
          <t>Canada</t>
        </is>
      </c>
      <c r="E7329" t="inlineStr">
        <is>
          <t>Nhạc, phim, sách nói</t>
        </is>
      </c>
      <c r="F7329" t="n">
        <v>170.97</v>
      </c>
      <c r="G7329" t="n">
        <v>0</v>
      </c>
    </row>
    <row r="7330">
      <c r="A7330" t="n">
        <v>201807</v>
      </c>
      <c r="B7330" t="n">
        <v>10</v>
      </c>
      <c r="C7330" t="inlineStr">
        <is>
          <t>POS</t>
        </is>
      </c>
      <c r="D7330" t="inlineStr">
        <is>
          <t>Canada</t>
        </is>
      </c>
      <c r="E7330" t="inlineStr">
        <is>
          <t>TV &amp; Video</t>
        </is>
      </c>
      <c r="F7330" t="n">
        <v>14329.8</v>
      </c>
      <c r="G7330" t="n">
        <v>7961</v>
      </c>
    </row>
    <row r="7331">
      <c r="A7331" t="n">
        <v>201807</v>
      </c>
      <c r="B7331" t="n">
        <v>13</v>
      </c>
      <c r="C7331" t="inlineStr">
        <is>
          <t>POS</t>
        </is>
      </c>
      <c r="D7331" t="inlineStr">
        <is>
          <t>Pháp</t>
        </is>
      </c>
      <c r="E7331" t="inlineStr">
        <is>
          <t>Máy tính</t>
        </is>
      </c>
      <c r="F7331" t="n">
        <v>299</v>
      </c>
      <c r="G7331" t="n">
        <v>0</v>
      </c>
    </row>
    <row r="7332">
      <c r="A7332" t="n">
        <v>201807</v>
      </c>
      <c r="B7332" t="n">
        <v>13</v>
      </c>
      <c r="C7332" t="inlineStr">
        <is>
          <t>POS</t>
        </is>
      </c>
      <c r="D7332" t="inlineStr">
        <is>
          <t>Pháp</t>
        </is>
      </c>
      <c r="E7332" t="inlineStr">
        <is>
          <t>Gia dụng</t>
        </is>
      </c>
      <c r="F7332" t="n">
        <v>239.98</v>
      </c>
      <c r="G7332" t="n">
        <v>0</v>
      </c>
    </row>
    <row r="7333">
      <c r="A7333" t="n">
        <v>201807</v>
      </c>
      <c r="B7333" t="n">
        <v>13</v>
      </c>
      <c r="C7333" t="inlineStr">
        <is>
          <t>POS</t>
        </is>
      </c>
      <c r="D7333" t="inlineStr">
        <is>
          <t>Pháp</t>
        </is>
      </c>
      <c r="E7333" t="inlineStr">
        <is>
          <t>TV &amp; Video</t>
        </is>
      </c>
      <c r="F7333" t="n">
        <v>327</v>
      </c>
      <c r="G7333" t="n">
        <v>0</v>
      </c>
    </row>
    <row r="7334">
      <c r="A7334" t="n">
        <v>201807</v>
      </c>
      <c r="B7334" t="n">
        <v>15</v>
      </c>
      <c r="C7334" t="inlineStr">
        <is>
          <t>POS</t>
        </is>
      </c>
      <c r="D7334" t="inlineStr">
        <is>
          <t>Pháp</t>
        </is>
      </c>
      <c r="E7334" t="inlineStr">
        <is>
          <t>Âm thanh</t>
        </is>
      </c>
      <c r="F7334" t="n">
        <v>99.98999999999999</v>
      </c>
      <c r="G7334" t="n">
        <v>0</v>
      </c>
    </row>
    <row r="7335">
      <c r="A7335" t="n">
        <v>201807</v>
      </c>
      <c r="B7335" t="n">
        <v>15</v>
      </c>
      <c r="C7335" t="inlineStr">
        <is>
          <t>POS</t>
        </is>
      </c>
      <c r="D7335" t="inlineStr">
        <is>
          <t>Pháp</t>
        </is>
      </c>
      <c r="E7335" t="inlineStr">
        <is>
          <t>Máy ảnh</t>
        </is>
      </c>
      <c r="F7335" t="n">
        <v>1266</v>
      </c>
      <c r="G7335" t="n">
        <v>0</v>
      </c>
    </row>
    <row r="7336">
      <c r="A7336" t="n">
        <v>201807</v>
      </c>
      <c r="B7336" t="n">
        <v>15</v>
      </c>
      <c r="C7336" t="inlineStr">
        <is>
          <t>POS</t>
        </is>
      </c>
      <c r="D7336" t="inlineStr">
        <is>
          <t>Pháp</t>
        </is>
      </c>
      <c r="E7336" t="inlineStr">
        <is>
          <t>Máy tính</t>
        </is>
      </c>
      <c r="F7336" t="n">
        <v>3509.95</v>
      </c>
      <c r="G7336" t="n">
        <v>0</v>
      </c>
    </row>
    <row r="7337">
      <c r="A7337" t="n">
        <v>201807</v>
      </c>
      <c r="B7337" t="n">
        <v>16</v>
      </c>
      <c r="C7337" t="inlineStr">
        <is>
          <t>POS</t>
        </is>
      </c>
      <c r="D7337" t="inlineStr">
        <is>
          <t>Pháp</t>
        </is>
      </c>
      <c r="E7337" t="inlineStr">
        <is>
          <t>Âm thanh</t>
        </is>
      </c>
      <c r="F7337" t="n">
        <v>398.97</v>
      </c>
      <c r="G7337" t="n">
        <v>0</v>
      </c>
    </row>
    <row r="7338">
      <c r="A7338" t="n">
        <v>201807</v>
      </c>
      <c r="B7338" t="n">
        <v>16</v>
      </c>
      <c r="C7338" t="inlineStr">
        <is>
          <t>POS</t>
        </is>
      </c>
      <c r="D7338" t="inlineStr">
        <is>
          <t>Pháp</t>
        </is>
      </c>
      <c r="E7338" t="inlineStr">
        <is>
          <t>Máy ảnh</t>
        </is>
      </c>
      <c r="F7338" t="n">
        <v>19.99</v>
      </c>
      <c r="G7338" t="n">
        <v>0</v>
      </c>
    </row>
    <row r="7339">
      <c r="A7339" t="n">
        <v>201807</v>
      </c>
      <c r="B7339" t="n">
        <v>16</v>
      </c>
      <c r="C7339" t="inlineStr">
        <is>
          <t>POS</t>
        </is>
      </c>
      <c r="D7339" t="inlineStr">
        <is>
          <t>Pháp</t>
        </is>
      </c>
      <c r="E7339" t="inlineStr">
        <is>
          <t>Điện thoại</t>
        </is>
      </c>
      <c r="F7339" t="n">
        <v>399.9</v>
      </c>
      <c r="G7339" t="n">
        <v>0</v>
      </c>
    </row>
    <row r="7340">
      <c r="A7340" t="n">
        <v>201807</v>
      </c>
      <c r="B7340" t="n">
        <v>16</v>
      </c>
      <c r="C7340" t="inlineStr">
        <is>
          <t>POS</t>
        </is>
      </c>
      <c r="D7340" t="inlineStr">
        <is>
          <t>Pháp</t>
        </is>
      </c>
      <c r="E7340" t="inlineStr">
        <is>
          <t>Máy tính</t>
        </is>
      </c>
      <c r="F7340" t="n">
        <v>510</v>
      </c>
      <c r="G7340" t="n">
        <v>0</v>
      </c>
    </row>
    <row r="7341">
      <c r="A7341" t="n">
        <v>201807</v>
      </c>
      <c r="B7341" t="n">
        <v>16</v>
      </c>
      <c r="C7341" t="inlineStr">
        <is>
          <t>POS</t>
        </is>
      </c>
      <c r="D7341" t="inlineStr">
        <is>
          <t>Pháp</t>
        </is>
      </c>
      <c r="E7341" t="inlineStr">
        <is>
          <t>Game &amp; Đồ chơi</t>
        </is>
      </c>
      <c r="F7341" t="n">
        <v>27.96</v>
      </c>
      <c r="G7341" t="n">
        <v>0</v>
      </c>
    </row>
    <row r="7342">
      <c r="A7342" t="n">
        <v>201807</v>
      </c>
      <c r="B7342" t="n">
        <v>18</v>
      </c>
      <c r="C7342" t="inlineStr">
        <is>
          <t>POS</t>
        </is>
      </c>
      <c r="D7342" t="inlineStr">
        <is>
          <t>Pháp</t>
        </is>
      </c>
      <c r="E7342" t="inlineStr">
        <is>
          <t>Điện thoại</t>
        </is>
      </c>
      <c r="F7342" t="n">
        <v>4923</v>
      </c>
      <c r="G7342" t="n">
        <v>0</v>
      </c>
    </row>
    <row r="7343">
      <c r="A7343" t="n">
        <v>201807</v>
      </c>
      <c r="B7343" t="n">
        <v>18</v>
      </c>
      <c r="C7343" t="inlineStr">
        <is>
          <t>POS</t>
        </is>
      </c>
      <c r="D7343" t="inlineStr">
        <is>
          <t>Pháp</t>
        </is>
      </c>
      <c r="E7343" t="inlineStr">
        <is>
          <t>Máy tính</t>
        </is>
      </c>
      <c r="F7343" t="n">
        <v>3.98</v>
      </c>
      <c r="G7343" t="n">
        <v>0</v>
      </c>
    </row>
    <row r="7344">
      <c r="A7344" t="n">
        <v>201807</v>
      </c>
      <c r="B7344" t="n">
        <v>18</v>
      </c>
      <c r="C7344" t="inlineStr">
        <is>
          <t>POS</t>
        </is>
      </c>
      <c r="D7344" t="inlineStr">
        <is>
          <t>Pháp</t>
        </is>
      </c>
      <c r="E7344" t="inlineStr">
        <is>
          <t>Game &amp; Đồ chơi</t>
        </is>
      </c>
      <c r="F7344" t="n">
        <v>44.4</v>
      </c>
      <c r="G7344" t="n">
        <v>0</v>
      </c>
    </row>
    <row r="7345">
      <c r="A7345" t="n">
        <v>201807</v>
      </c>
      <c r="B7345" t="n">
        <v>18</v>
      </c>
      <c r="C7345" t="inlineStr">
        <is>
          <t>POS</t>
        </is>
      </c>
      <c r="D7345" t="inlineStr">
        <is>
          <t>Pháp</t>
        </is>
      </c>
      <c r="E7345" t="inlineStr">
        <is>
          <t>Gia dụng</t>
        </is>
      </c>
      <c r="F7345" t="n">
        <v>5991.94</v>
      </c>
      <c r="G7345" t="n">
        <v>0</v>
      </c>
    </row>
    <row r="7346">
      <c r="A7346" t="n">
        <v>201807</v>
      </c>
      <c r="B7346" t="n">
        <v>19</v>
      </c>
      <c r="C7346" t="inlineStr">
        <is>
          <t>POS</t>
        </is>
      </c>
      <c r="D7346" t="inlineStr">
        <is>
          <t>Đức</t>
        </is>
      </c>
      <c r="E7346" t="inlineStr">
        <is>
          <t>Máy ảnh</t>
        </is>
      </c>
      <c r="F7346" t="n">
        <v>2466</v>
      </c>
      <c r="G7346" t="n">
        <v>0</v>
      </c>
    </row>
    <row r="7347">
      <c r="A7347" t="n">
        <v>201807</v>
      </c>
      <c r="B7347" t="n">
        <v>19</v>
      </c>
      <c r="C7347" t="inlineStr">
        <is>
          <t>POS</t>
        </is>
      </c>
      <c r="D7347" t="inlineStr">
        <is>
          <t>Đức</t>
        </is>
      </c>
      <c r="E7347" t="inlineStr">
        <is>
          <t>Điện thoại</t>
        </is>
      </c>
      <c r="F7347" t="n">
        <v>49.98</v>
      </c>
      <c r="G7347" t="n">
        <v>0</v>
      </c>
    </row>
    <row r="7348">
      <c r="A7348" t="n">
        <v>201807</v>
      </c>
      <c r="B7348" t="n">
        <v>19</v>
      </c>
      <c r="C7348" t="inlineStr">
        <is>
          <t>POS</t>
        </is>
      </c>
      <c r="D7348" t="inlineStr">
        <is>
          <t>Đức</t>
        </is>
      </c>
      <c r="E7348" t="inlineStr">
        <is>
          <t>Máy tính</t>
        </is>
      </c>
      <c r="F7348" t="n">
        <v>8812.950000000001</v>
      </c>
      <c r="G7348" t="n">
        <v>0</v>
      </c>
    </row>
    <row r="7349">
      <c r="A7349" t="n">
        <v>201807</v>
      </c>
      <c r="B7349" t="n">
        <v>19</v>
      </c>
      <c r="C7349" t="inlineStr">
        <is>
          <t>POS</t>
        </is>
      </c>
      <c r="D7349" t="inlineStr">
        <is>
          <t>Đức</t>
        </is>
      </c>
      <c r="E7349" t="inlineStr">
        <is>
          <t>Game &amp; Đồ chơi</t>
        </is>
      </c>
      <c r="F7349" t="n">
        <v>22</v>
      </c>
      <c r="G7349" t="n">
        <v>0</v>
      </c>
    </row>
    <row r="7350">
      <c r="A7350" t="n">
        <v>201807</v>
      </c>
      <c r="B7350" t="n">
        <v>19</v>
      </c>
      <c r="C7350" t="inlineStr">
        <is>
          <t>POS</t>
        </is>
      </c>
      <c r="D7350" t="inlineStr">
        <is>
          <t>Đức</t>
        </is>
      </c>
      <c r="E7350" t="inlineStr">
        <is>
          <t>Gia dụng</t>
        </is>
      </c>
      <c r="F7350" t="n">
        <v>1397.1</v>
      </c>
      <c r="G7350" t="n">
        <v>0</v>
      </c>
    </row>
    <row r="7351">
      <c r="A7351" t="n">
        <v>201807</v>
      </c>
      <c r="B7351" t="n">
        <v>19</v>
      </c>
      <c r="C7351" t="inlineStr">
        <is>
          <t>POS</t>
        </is>
      </c>
      <c r="D7351" t="inlineStr">
        <is>
          <t>Đức</t>
        </is>
      </c>
      <c r="E7351" t="inlineStr">
        <is>
          <t>Nhạc, phim, sách nói</t>
        </is>
      </c>
      <c r="F7351" t="n">
        <v>650.95</v>
      </c>
      <c r="G7351" t="n">
        <v>0</v>
      </c>
    </row>
    <row r="7352">
      <c r="A7352" t="n">
        <v>201807</v>
      </c>
      <c r="B7352" t="n">
        <v>19</v>
      </c>
      <c r="C7352" t="inlineStr">
        <is>
          <t>POS</t>
        </is>
      </c>
      <c r="D7352" t="inlineStr">
        <is>
          <t>Đức</t>
        </is>
      </c>
      <c r="E7352" t="inlineStr">
        <is>
          <t>TV &amp; Video</t>
        </is>
      </c>
      <c r="F7352" t="n">
        <v>4910</v>
      </c>
      <c r="G7352" t="n">
        <v>0</v>
      </c>
    </row>
    <row r="7353">
      <c r="A7353" t="n">
        <v>201807</v>
      </c>
      <c r="B7353" t="n">
        <v>20</v>
      </c>
      <c r="C7353" t="inlineStr">
        <is>
          <t>POS</t>
        </is>
      </c>
      <c r="D7353" t="inlineStr">
        <is>
          <t>Đức</t>
        </is>
      </c>
      <c r="E7353" t="inlineStr">
        <is>
          <t>Điện thoại</t>
        </is>
      </c>
      <c r="F7353" t="n">
        <v>26.18</v>
      </c>
      <c r="G7353" t="n">
        <v>804</v>
      </c>
    </row>
    <row r="7354">
      <c r="A7354" t="n">
        <v>201807</v>
      </c>
      <c r="B7354" t="n">
        <v>20</v>
      </c>
      <c r="C7354" t="inlineStr">
        <is>
          <t>POS</t>
        </is>
      </c>
      <c r="D7354" t="inlineStr">
        <is>
          <t>Đức</t>
        </is>
      </c>
      <c r="E7354" t="inlineStr">
        <is>
          <t>Nhạc, phim, sách nói</t>
        </is>
      </c>
      <c r="F7354" t="n">
        <v>359.98</v>
      </c>
      <c r="G7354" t="n">
        <v>0</v>
      </c>
    </row>
    <row r="7355">
      <c r="A7355" t="n">
        <v>201807</v>
      </c>
      <c r="B7355" t="n">
        <v>20</v>
      </c>
      <c r="C7355" t="inlineStr">
        <is>
          <t>POS</t>
        </is>
      </c>
      <c r="D7355" t="inlineStr">
        <is>
          <t>Đức</t>
        </is>
      </c>
      <c r="E7355" t="inlineStr">
        <is>
          <t>TV &amp; Video</t>
        </is>
      </c>
      <c r="F7355" t="n">
        <v>430.2</v>
      </c>
      <c r="G7355" t="n">
        <v>0</v>
      </c>
    </row>
    <row r="7356">
      <c r="A7356" t="n">
        <v>201807</v>
      </c>
      <c r="B7356" t="n">
        <v>21</v>
      </c>
      <c r="C7356" t="inlineStr">
        <is>
          <t>POS</t>
        </is>
      </c>
      <c r="D7356" t="inlineStr">
        <is>
          <t>Đức</t>
        </is>
      </c>
      <c r="E7356" t="inlineStr">
        <is>
          <t>Máy ảnh</t>
        </is>
      </c>
      <c r="F7356" t="n">
        <v>521.3</v>
      </c>
      <c r="G7356" t="n">
        <v>0</v>
      </c>
    </row>
    <row r="7357">
      <c r="A7357" t="n">
        <v>201807</v>
      </c>
      <c r="B7357" t="n">
        <v>21</v>
      </c>
      <c r="C7357" t="inlineStr">
        <is>
          <t>POS</t>
        </is>
      </c>
      <c r="D7357" t="inlineStr">
        <is>
          <t>Đức</t>
        </is>
      </c>
      <c r="E7357" t="inlineStr">
        <is>
          <t>Điện thoại</t>
        </is>
      </c>
      <c r="F7357" t="n">
        <v>1150.95</v>
      </c>
      <c r="G7357" t="n">
        <v>0</v>
      </c>
    </row>
    <row r="7358">
      <c r="A7358" t="n">
        <v>201807</v>
      </c>
      <c r="B7358" t="n">
        <v>21</v>
      </c>
      <c r="C7358" t="inlineStr">
        <is>
          <t>POS</t>
        </is>
      </c>
      <c r="D7358" t="inlineStr">
        <is>
          <t>Đức</t>
        </is>
      </c>
      <c r="E7358" t="inlineStr">
        <is>
          <t>Gia dụng</t>
        </is>
      </c>
      <c r="F7358" t="n">
        <v>919.96</v>
      </c>
      <c r="G7358" t="n">
        <v>0</v>
      </c>
    </row>
    <row r="7359">
      <c r="A7359" t="n">
        <v>201807</v>
      </c>
      <c r="B7359" t="n">
        <v>22</v>
      </c>
      <c r="C7359" t="inlineStr">
        <is>
          <t>POS</t>
        </is>
      </c>
      <c r="D7359" t="inlineStr">
        <is>
          <t>Đức</t>
        </is>
      </c>
      <c r="E7359" t="inlineStr">
        <is>
          <t>Âm thanh</t>
        </is>
      </c>
      <c r="F7359" t="n">
        <v>897.6900000000001</v>
      </c>
      <c r="G7359" t="n">
        <v>0</v>
      </c>
    </row>
    <row r="7360">
      <c r="A7360" t="n">
        <v>201807</v>
      </c>
      <c r="B7360" t="n">
        <v>22</v>
      </c>
      <c r="C7360" t="inlineStr">
        <is>
          <t>POS</t>
        </is>
      </c>
      <c r="D7360" t="inlineStr">
        <is>
          <t>Đức</t>
        </is>
      </c>
      <c r="E7360" t="inlineStr">
        <is>
          <t>Điện thoại</t>
        </is>
      </c>
      <c r="F7360" t="n">
        <v>1400</v>
      </c>
      <c r="G7360" t="n">
        <v>0</v>
      </c>
    </row>
    <row r="7361">
      <c r="A7361" t="n">
        <v>201807</v>
      </c>
      <c r="B7361" t="n">
        <v>22</v>
      </c>
      <c r="C7361" t="inlineStr">
        <is>
          <t>POS</t>
        </is>
      </c>
      <c r="D7361" t="inlineStr">
        <is>
          <t>Đức</t>
        </is>
      </c>
      <c r="E7361" t="inlineStr">
        <is>
          <t>Máy tính</t>
        </is>
      </c>
      <c r="F7361" t="n">
        <v>8074</v>
      </c>
      <c r="G7361" t="n">
        <v>0</v>
      </c>
    </row>
    <row r="7362">
      <c r="A7362" t="n">
        <v>201807</v>
      </c>
      <c r="B7362" t="n">
        <v>22</v>
      </c>
      <c r="C7362" t="inlineStr">
        <is>
          <t>POS</t>
        </is>
      </c>
      <c r="D7362" t="inlineStr">
        <is>
          <t>Đức</t>
        </is>
      </c>
      <c r="E7362" t="inlineStr">
        <is>
          <t>Gia dụng</t>
        </is>
      </c>
      <c r="F7362" t="n">
        <v>899</v>
      </c>
      <c r="G7362" t="n">
        <v>0</v>
      </c>
    </row>
    <row r="7363">
      <c r="A7363" t="n">
        <v>201807</v>
      </c>
      <c r="B7363" t="n">
        <v>22</v>
      </c>
      <c r="C7363" t="inlineStr">
        <is>
          <t>POS</t>
        </is>
      </c>
      <c r="D7363" t="inlineStr">
        <is>
          <t>Đức</t>
        </is>
      </c>
      <c r="E7363" t="inlineStr">
        <is>
          <t>Nhạc, phim, sách nói</t>
        </is>
      </c>
      <c r="F7363" t="n">
        <v>1457.94</v>
      </c>
      <c r="G7363" t="n">
        <v>0</v>
      </c>
    </row>
    <row r="7364">
      <c r="A7364" t="n">
        <v>201807</v>
      </c>
      <c r="B7364" t="n">
        <v>22</v>
      </c>
      <c r="C7364" t="inlineStr">
        <is>
          <t>POS</t>
        </is>
      </c>
      <c r="D7364" t="inlineStr">
        <is>
          <t>Đức</t>
        </is>
      </c>
      <c r="E7364" t="inlineStr">
        <is>
          <t>TV &amp; Video</t>
        </is>
      </c>
      <c r="F7364" t="n">
        <v>69</v>
      </c>
      <c r="G7364" t="n">
        <v>0</v>
      </c>
    </row>
    <row r="7365">
      <c r="A7365" t="n">
        <v>201807</v>
      </c>
      <c r="B7365" t="n">
        <v>23</v>
      </c>
      <c r="C7365" t="inlineStr">
        <is>
          <t>POS</t>
        </is>
      </c>
      <c r="D7365" t="inlineStr">
        <is>
          <t>Đức</t>
        </is>
      </c>
      <c r="E7365" t="inlineStr">
        <is>
          <t>Âm thanh</t>
        </is>
      </c>
      <c r="F7365" t="n">
        <v>932.97</v>
      </c>
      <c r="G7365" t="n">
        <v>0</v>
      </c>
    </row>
    <row r="7366">
      <c r="A7366" t="n">
        <v>201807</v>
      </c>
      <c r="B7366" t="n">
        <v>23</v>
      </c>
      <c r="C7366" t="inlineStr">
        <is>
          <t>POS</t>
        </is>
      </c>
      <c r="D7366" t="inlineStr">
        <is>
          <t>Đức</t>
        </is>
      </c>
      <c r="E7366" t="inlineStr">
        <is>
          <t>Máy tính</t>
        </is>
      </c>
      <c r="F7366" t="n">
        <v>3548.97</v>
      </c>
      <c r="G7366" t="n">
        <v>0</v>
      </c>
    </row>
    <row r="7367">
      <c r="A7367" t="n">
        <v>201807</v>
      </c>
      <c r="B7367" t="n">
        <v>23</v>
      </c>
      <c r="C7367" t="inlineStr">
        <is>
          <t>POS</t>
        </is>
      </c>
      <c r="D7367" t="inlineStr">
        <is>
          <t>Đức</t>
        </is>
      </c>
      <c r="E7367" t="inlineStr">
        <is>
          <t>Game &amp; Đồ chơi</t>
        </is>
      </c>
      <c r="F7367" t="n">
        <v>86</v>
      </c>
      <c r="G7367" t="n">
        <v>0</v>
      </c>
    </row>
    <row r="7368">
      <c r="A7368" t="n">
        <v>201807</v>
      </c>
      <c r="B7368" t="n">
        <v>23</v>
      </c>
      <c r="C7368" t="inlineStr">
        <is>
          <t>POS</t>
        </is>
      </c>
      <c r="D7368" t="inlineStr">
        <is>
          <t>Đức</t>
        </is>
      </c>
      <c r="E7368" t="inlineStr">
        <is>
          <t>TV &amp; Video</t>
        </is>
      </c>
      <c r="F7368" t="n">
        <v>327</v>
      </c>
      <c r="G7368" t="n">
        <v>0</v>
      </c>
    </row>
    <row r="7369">
      <c r="A7369" t="n">
        <v>201807</v>
      </c>
      <c r="B7369" t="n">
        <v>24</v>
      </c>
      <c r="C7369" t="inlineStr">
        <is>
          <t>POS</t>
        </is>
      </c>
      <c r="D7369" t="inlineStr">
        <is>
          <t>Đức</t>
        </is>
      </c>
      <c r="E7369" t="inlineStr">
        <is>
          <t>Điện thoại</t>
        </is>
      </c>
      <c r="F7369" t="n">
        <v>2489.9</v>
      </c>
      <c r="G7369" t="n">
        <v>0</v>
      </c>
    </row>
    <row r="7370">
      <c r="A7370" t="n">
        <v>201807</v>
      </c>
      <c r="B7370" t="n">
        <v>24</v>
      </c>
      <c r="C7370" t="inlineStr">
        <is>
          <t>POS</t>
        </is>
      </c>
      <c r="D7370" t="inlineStr">
        <is>
          <t>Đức</t>
        </is>
      </c>
      <c r="E7370" t="inlineStr">
        <is>
          <t>Gia dụng</t>
        </is>
      </c>
      <c r="F7370" t="n">
        <v>836.97</v>
      </c>
      <c r="G7370" t="n">
        <v>0</v>
      </c>
    </row>
    <row r="7371">
      <c r="A7371" t="n">
        <v>201807</v>
      </c>
      <c r="B7371" t="n">
        <v>24</v>
      </c>
      <c r="C7371" t="inlineStr">
        <is>
          <t>POS</t>
        </is>
      </c>
      <c r="D7371" t="inlineStr">
        <is>
          <t>Đức</t>
        </is>
      </c>
      <c r="E7371" t="inlineStr">
        <is>
          <t>Nhạc, phim, sách nói</t>
        </is>
      </c>
      <c r="F7371" t="n">
        <v>1317.48</v>
      </c>
      <c r="G7371" t="n">
        <v>0</v>
      </c>
    </row>
    <row r="7372">
      <c r="A7372" t="n">
        <v>201807</v>
      </c>
      <c r="B7372" t="n">
        <v>27</v>
      </c>
      <c r="C7372" t="inlineStr">
        <is>
          <t>POS</t>
        </is>
      </c>
      <c r="D7372" t="inlineStr">
        <is>
          <t>Đức</t>
        </is>
      </c>
      <c r="E7372" t="inlineStr">
        <is>
          <t>Âm thanh</t>
        </is>
      </c>
      <c r="F7372" t="n">
        <v>471.8</v>
      </c>
      <c r="G7372" t="n">
        <v>0</v>
      </c>
    </row>
    <row r="7373">
      <c r="A7373" t="n">
        <v>201807</v>
      </c>
      <c r="B7373" t="n">
        <v>27</v>
      </c>
      <c r="C7373" t="inlineStr">
        <is>
          <t>POS</t>
        </is>
      </c>
      <c r="D7373" t="inlineStr">
        <is>
          <t>Đức</t>
        </is>
      </c>
      <c r="E7373" t="inlineStr">
        <is>
          <t>Điện thoại</t>
        </is>
      </c>
      <c r="F7373" t="n">
        <v>44.97</v>
      </c>
      <c r="G7373" t="n">
        <v>0</v>
      </c>
    </row>
    <row r="7374">
      <c r="A7374" t="n">
        <v>201807</v>
      </c>
      <c r="B7374" t="n">
        <v>27</v>
      </c>
      <c r="C7374" t="inlineStr">
        <is>
          <t>POS</t>
        </is>
      </c>
      <c r="D7374" t="inlineStr">
        <is>
          <t>Đức</t>
        </is>
      </c>
      <c r="E7374" t="inlineStr">
        <is>
          <t>Game &amp; Đồ chơi</t>
        </is>
      </c>
      <c r="F7374" t="n">
        <v>26</v>
      </c>
      <c r="G7374" t="n">
        <v>0</v>
      </c>
    </row>
    <row r="7375">
      <c r="A7375" t="n">
        <v>201807</v>
      </c>
      <c r="B7375" t="n">
        <v>27</v>
      </c>
      <c r="C7375" t="inlineStr">
        <is>
          <t>POS</t>
        </is>
      </c>
      <c r="D7375" t="inlineStr">
        <is>
          <t>Đức</t>
        </is>
      </c>
      <c r="E7375" t="inlineStr">
        <is>
          <t>Nhạc, phim, sách nói</t>
        </is>
      </c>
      <c r="F7375" t="n">
        <v>405.16</v>
      </c>
      <c r="G7375" t="n">
        <v>0</v>
      </c>
    </row>
    <row r="7376">
      <c r="A7376" t="n">
        <v>201807</v>
      </c>
      <c r="B7376" t="n">
        <v>29</v>
      </c>
      <c r="C7376" t="inlineStr">
        <is>
          <t>POS</t>
        </is>
      </c>
      <c r="D7376" t="inlineStr">
        <is>
          <t>Ý</t>
        </is>
      </c>
      <c r="E7376" t="inlineStr">
        <is>
          <t>Âm thanh</t>
        </is>
      </c>
      <c r="F7376" t="n">
        <v>95.90000000000001</v>
      </c>
      <c r="G7376" t="n">
        <v>0</v>
      </c>
    </row>
    <row r="7377">
      <c r="A7377" t="n">
        <v>201807</v>
      </c>
      <c r="B7377" t="n">
        <v>29</v>
      </c>
      <c r="C7377" t="inlineStr">
        <is>
          <t>POS</t>
        </is>
      </c>
      <c r="D7377" t="inlineStr">
        <is>
          <t>Ý</t>
        </is>
      </c>
      <c r="E7377" t="inlineStr">
        <is>
          <t>Điện thoại</t>
        </is>
      </c>
      <c r="F7377" t="n">
        <v>251.93</v>
      </c>
      <c r="G7377" t="n">
        <v>0</v>
      </c>
    </row>
    <row r="7378">
      <c r="A7378" t="n">
        <v>201807</v>
      </c>
      <c r="B7378" t="n">
        <v>29</v>
      </c>
      <c r="C7378" t="inlineStr">
        <is>
          <t>POS</t>
        </is>
      </c>
      <c r="D7378" t="inlineStr">
        <is>
          <t>Ý</t>
        </is>
      </c>
      <c r="E7378" t="inlineStr">
        <is>
          <t>Máy tính</t>
        </is>
      </c>
      <c r="F7378" t="n">
        <v>2716.5</v>
      </c>
      <c r="G7378" t="n">
        <v>9996</v>
      </c>
    </row>
    <row r="7379">
      <c r="A7379" t="n">
        <v>201807</v>
      </c>
      <c r="B7379" t="n">
        <v>29</v>
      </c>
      <c r="C7379" t="inlineStr">
        <is>
          <t>POS</t>
        </is>
      </c>
      <c r="D7379" t="inlineStr">
        <is>
          <t>Ý</t>
        </is>
      </c>
      <c r="E7379" t="inlineStr">
        <is>
          <t>Game &amp; Đồ chơi</t>
        </is>
      </c>
      <c r="F7379" t="n">
        <v>25.66</v>
      </c>
      <c r="G7379" t="n">
        <v>0</v>
      </c>
    </row>
    <row r="7380">
      <c r="A7380" t="n">
        <v>201807</v>
      </c>
      <c r="B7380" t="n">
        <v>29</v>
      </c>
      <c r="C7380" t="inlineStr">
        <is>
          <t>POS</t>
        </is>
      </c>
      <c r="D7380" t="inlineStr">
        <is>
          <t>Ý</t>
        </is>
      </c>
      <c r="E7380" t="inlineStr">
        <is>
          <t>Nhạc, phim, sách nói</t>
        </is>
      </c>
      <c r="F7380" t="n">
        <v>68.67</v>
      </c>
      <c r="G7380" t="n">
        <v>259.99</v>
      </c>
    </row>
    <row r="7381">
      <c r="A7381" t="n">
        <v>201807</v>
      </c>
      <c r="B7381" t="n">
        <v>29</v>
      </c>
      <c r="C7381" t="inlineStr">
        <is>
          <t>POS</t>
        </is>
      </c>
      <c r="D7381" t="inlineStr">
        <is>
          <t>Ý</t>
        </is>
      </c>
      <c r="E7381" t="inlineStr">
        <is>
          <t>TV &amp; Video</t>
        </is>
      </c>
      <c r="F7381" t="n">
        <v>1565.79</v>
      </c>
      <c r="G7381" t="n">
        <v>0</v>
      </c>
    </row>
    <row r="7382">
      <c r="A7382" t="n">
        <v>201807</v>
      </c>
      <c r="B7382" t="n">
        <v>30</v>
      </c>
      <c r="C7382" t="inlineStr">
        <is>
          <t>POS</t>
        </is>
      </c>
      <c r="D7382" t="inlineStr">
        <is>
          <t>Ý</t>
        </is>
      </c>
      <c r="E7382" t="inlineStr">
        <is>
          <t>Máy ảnh</t>
        </is>
      </c>
      <c r="F7382" t="n">
        <v>760</v>
      </c>
      <c r="G7382" t="n">
        <v>0</v>
      </c>
    </row>
    <row r="7383">
      <c r="A7383" t="n">
        <v>201807</v>
      </c>
      <c r="B7383" t="n">
        <v>30</v>
      </c>
      <c r="C7383" t="inlineStr">
        <is>
          <t>POS</t>
        </is>
      </c>
      <c r="D7383" t="inlineStr">
        <is>
          <t>Ý</t>
        </is>
      </c>
      <c r="E7383" t="inlineStr">
        <is>
          <t>Điện thoại</t>
        </is>
      </c>
      <c r="F7383" t="n">
        <v>1323</v>
      </c>
      <c r="G7383" t="n">
        <v>0</v>
      </c>
    </row>
    <row r="7384">
      <c r="A7384" t="n">
        <v>201807</v>
      </c>
      <c r="B7384" t="n">
        <v>30</v>
      </c>
      <c r="C7384" t="inlineStr">
        <is>
          <t>POS</t>
        </is>
      </c>
      <c r="D7384" t="inlineStr">
        <is>
          <t>Ý</t>
        </is>
      </c>
      <c r="E7384" t="inlineStr">
        <is>
          <t>Máy tính</t>
        </is>
      </c>
      <c r="F7384" t="n">
        <v>599</v>
      </c>
      <c r="G7384" t="n">
        <v>0</v>
      </c>
    </row>
    <row r="7385">
      <c r="A7385" t="n">
        <v>201807</v>
      </c>
      <c r="B7385" t="n">
        <v>30</v>
      </c>
      <c r="C7385" t="inlineStr">
        <is>
          <t>POS</t>
        </is>
      </c>
      <c r="D7385" t="inlineStr">
        <is>
          <t>Ý</t>
        </is>
      </c>
      <c r="E7385" t="inlineStr">
        <is>
          <t>Nhạc, phim, sách nói</t>
        </is>
      </c>
      <c r="F7385" t="n">
        <v>359.98</v>
      </c>
      <c r="G7385" t="n">
        <v>0</v>
      </c>
    </row>
    <row r="7386">
      <c r="A7386" t="n">
        <v>201807</v>
      </c>
      <c r="B7386" t="n">
        <v>31</v>
      </c>
      <c r="C7386" t="inlineStr">
        <is>
          <t>POS</t>
        </is>
      </c>
      <c r="D7386" t="inlineStr">
        <is>
          <t>Hà Lan</t>
        </is>
      </c>
      <c r="E7386" t="inlineStr">
        <is>
          <t>Máy tính</t>
        </is>
      </c>
      <c r="F7386" t="n">
        <v>79</v>
      </c>
      <c r="G7386" t="n">
        <v>0</v>
      </c>
    </row>
    <row r="7387">
      <c r="A7387" t="n">
        <v>201807</v>
      </c>
      <c r="B7387" t="n">
        <v>32</v>
      </c>
      <c r="C7387" t="inlineStr">
        <is>
          <t>POS</t>
        </is>
      </c>
      <c r="D7387" t="inlineStr">
        <is>
          <t>Hà Lan</t>
        </is>
      </c>
      <c r="E7387" t="inlineStr">
        <is>
          <t>Âm thanh</t>
        </is>
      </c>
      <c r="F7387" t="n">
        <v>265.98</v>
      </c>
      <c r="G7387" t="n">
        <v>0</v>
      </c>
    </row>
    <row r="7388">
      <c r="A7388" t="n">
        <v>201807</v>
      </c>
      <c r="B7388" t="n">
        <v>32</v>
      </c>
      <c r="C7388" t="inlineStr">
        <is>
          <t>POS</t>
        </is>
      </c>
      <c r="D7388" t="inlineStr">
        <is>
          <t>Hà Lan</t>
        </is>
      </c>
      <c r="E7388" t="inlineStr">
        <is>
          <t>Máy ảnh</t>
        </is>
      </c>
      <c r="F7388" t="n">
        <v>2994</v>
      </c>
      <c r="G7388" t="n">
        <v>0</v>
      </c>
    </row>
    <row r="7389">
      <c r="A7389" t="n">
        <v>201807</v>
      </c>
      <c r="B7389" t="n">
        <v>32</v>
      </c>
      <c r="C7389" t="inlineStr">
        <is>
          <t>POS</t>
        </is>
      </c>
      <c r="D7389" t="inlineStr">
        <is>
          <t>Hà Lan</t>
        </is>
      </c>
      <c r="E7389" t="inlineStr">
        <is>
          <t>Máy tính</t>
        </is>
      </c>
      <c r="F7389" t="n">
        <v>1817.5</v>
      </c>
      <c r="G7389" t="n">
        <v>0</v>
      </c>
    </row>
    <row r="7390">
      <c r="A7390" t="n">
        <v>201807</v>
      </c>
      <c r="B7390" t="n">
        <v>32</v>
      </c>
      <c r="C7390" t="inlineStr">
        <is>
          <t>POS</t>
        </is>
      </c>
      <c r="D7390" t="inlineStr">
        <is>
          <t>Hà Lan</t>
        </is>
      </c>
      <c r="E7390" t="inlineStr">
        <is>
          <t>Game &amp; Đồ chơi</t>
        </is>
      </c>
      <c r="F7390" t="n">
        <v>33</v>
      </c>
      <c r="G7390" t="n">
        <v>0</v>
      </c>
    </row>
    <row r="7391">
      <c r="A7391" t="n">
        <v>201807</v>
      </c>
      <c r="B7391" t="n">
        <v>32</v>
      </c>
      <c r="C7391" t="inlineStr">
        <is>
          <t>POS</t>
        </is>
      </c>
      <c r="D7391" t="inlineStr">
        <is>
          <t>Hà Lan</t>
        </is>
      </c>
      <c r="E7391" t="inlineStr">
        <is>
          <t>TV &amp; Video</t>
        </is>
      </c>
      <c r="F7391" t="n">
        <v>678</v>
      </c>
      <c r="G7391" t="n">
        <v>0</v>
      </c>
    </row>
    <row r="7392">
      <c r="A7392" t="n">
        <v>201807</v>
      </c>
      <c r="B7392" t="n">
        <v>33</v>
      </c>
      <c r="C7392" t="inlineStr">
        <is>
          <t>POS</t>
        </is>
      </c>
      <c r="D7392" t="inlineStr">
        <is>
          <t>Hà Lan</t>
        </is>
      </c>
      <c r="E7392" t="inlineStr">
        <is>
          <t>Âm thanh</t>
        </is>
      </c>
      <c r="F7392" t="n">
        <v>132.99</v>
      </c>
      <c r="G7392" t="n">
        <v>0</v>
      </c>
    </row>
    <row r="7393">
      <c r="A7393" t="n">
        <v>201807</v>
      </c>
      <c r="B7393" t="n">
        <v>33</v>
      </c>
      <c r="C7393" t="inlineStr">
        <is>
          <t>POS</t>
        </is>
      </c>
      <c r="D7393" t="inlineStr">
        <is>
          <t>Hà Lan</t>
        </is>
      </c>
      <c r="E7393" t="inlineStr">
        <is>
          <t>Máy ảnh</t>
        </is>
      </c>
      <c r="F7393" t="n">
        <v>521.3</v>
      </c>
      <c r="G7393" t="n">
        <v>0</v>
      </c>
    </row>
    <row r="7394">
      <c r="A7394" t="n">
        <v>201807</v>
      </c>
      <c r="B7394" t="n">
        <v>33</v>
      </c>
      <c r="C7394" t="inlineStr">
        <is>
          <t>POS</t>
        </is>
      </c>
      <c r="D7394" t="inlineStr">
        <is>
          <t>Hà Lan</t>
        </is>
      </c>
      <c r="E7394" t="inlineStr">
        <is>
          <t>TV &amp; Video</t>
        </is>
      </c>
      <c r="F7394" t="n">
        <v>259</v>
      </c>
      <c r="G7394" t="n">
        <v>0</v>
      </c>
    </row>
    <row r="7395">
      <c r="A7395" t="n">
        <v>201807</v>
      </c>
      <c r="B7395" t="n">
        <v>34</v>
      </c>
      <c r="C7395" t="inlineStr">
        <is>
          <t>POS</t>
        </is>
      </c>
      <c r="D7395" t="inlineStr">
        <is>
          <t>Hà Lan</t>
        </is>
      </c>
      <c r="E7395" t="inlineStr">
        <is>
          <t>Máy tính</t>
        </is>
      </c>
      <c r="F7395" t="n">
        <v>758</v>
      </c>
      <c r="G7395" t="n">
        <v>0</v>
      </c>
    </row>
    <row r="7396">
      <c r="A7396" t="n">
        <v>201807</v>
      </c>
      <c r="B7396" t="n">
        <v>36</v>
      </c>
      <c r="C7396" t="inlineStr">
        <is>
          <t>POS</t>
        </is>
      </c>
      <c r="D7396" t="inlineStr">
        <is>
          <t>Anh</t>
        </is>
      </c>
      <c r="E7396" t="inlineStr">
        <is>
          <t>Âm thanh</t>
        </is>
      </c>
      <c r="F7396" t="n">
        <v>175.35</v>
      </c>
      <c r="G7396" t="n">
        <v>0</v>
      </c>
    </row>
    <row r="7397">
      <c r="A7397" t="n">
        <v>201807</v>
      </c>
      <c r="B7397" t="n">
        <v>36</v>
      </c>
      <c r="C7397" t="inlineStr">
        <is>
          <t>POS</t>
        </is>
      </c>
      <c r="D7397" t="inlineStr">
        <is>
          <t>Anh</t>
        </is>
      </c>
      <c r="E7397" t="inlineStr">
        <is>
          <t>Máy ảnh</t>
        </is>
      </c>
      <c r="F7397" t="n">
        <v>1311.97</v>
      </c>
      <c r="G7397" t="n">
        <v>0</v>
      </c>
    </row>
    <row r="7398">
      <c r="A7398" t="n">
        <v>201807</v>
      </c>
      <c r="B7398" t="n">
        <v>36</v>
      </c>
      <c r="C7398" t="inlineStr">
        <is>
          <t>POS</t>
        </is>
      </c>
      <c r="D7398" t="inlineStr">
        <is>
          <t>Anh</t>
        </is>
      </c>
      <c r="E7398" t="inlineStr">
        <is>
          <t>Điện thoại</t>
        </is>
      </c>
      <c r="F7398" t="n">
        <v>4724.99</v>
      </c>
      <c r="G7398" t="n">
        <v>0</v>
      </c>
    </row>
    <row r="7399">
      <c r="A7399" t="n">
        <v>201807</v>
      </c>
      <c r="B7399" t="n">
        <v>36</v>
      </c>
      <c r="C7399" t="inlineStr">
        <is>
          <t>POS</t>
        </is>
      </c>
      <c r="D7399" t="inlineStr">
        <is>
          <t>Anh</t>
        </is>
      </c>
      <c r="E7399" t="inlineStr">
        <is>
          <t>Máy tính</t>
        </is>
      </c>
      <c r="F7399" t="n">
        <v>451.8</v>
      </c>
      <c r="G7399" t="n">
        <v>0</v>
      </c>
    </row>
    <row r="7400">
      <c r="A7400" t="n">
        <v>201807</v>
      </c>
      <c r="B7400" t="n">
        <v>36</v>
      </c>
      <c r="C7400" t="inlineStr">
        <is>
          <t>POS</t>
        </is>
      </c>
      <c r="D7400" t="inlineStr">
        <is>
          <t>Anh</t>
        </is>
      </c>
      <c r="E7400" t="inlineStr">
        <is>
          <t>Game &amp; Đồ chơi</t>
        </is>
      </c>
      <c r="F7400" t="n">
        <v>265.63</v>
      </c>
      <c r="G7400" t="n">
        <v>0</v>
      </c>
    </row>
    <row r="7401">
      <c r="A7401" t="n">
        <v>201807</v>
      </c>
      <c r="B7401" t="n">
        <v>36</v>
      </c>
      <c r="C7401" t="inlineStr">
        <is>
          <t>POS</t>
        </is>
      </c>
      <c r="D7401" t="inlineStr">
        <is>
          <t>Anh</t>
        </is>
      </c>
      <c r="E7401" t="inlineStr">
        <is>
          <t>Gia dụng</t>
        </is>
      </c>
      <c r="F7401" t="n">
        <v>3379.91</v>
      </c>
      <c r="G7401" t="n">
        <v>0</v>
      </c>
    </row>
    <row r="7402">
      <c r="A7402" t="n">
        <v>201807</v>
      </c>
      <c r="B7402" t="n">
        <v>36</v>
      </c>
      <c r="C7402" t="inlineStr">
        <is>
          <t>POS</t>
        </is>
      </c>
      <c r="D7402" t="inlineStr">
        <is>
          <t>Anh</t>
        </is>
      </c>
      <c r="E7402" t="inlineStr">
        <is>
          <t>Nhạc, phim, sách nói</t>
        </is>
      </c>
      <c r="F7402" t="n">
        <v>505.29</v>
      </c>
      <c r="G7402" t="n">
        <v>0</v>
      </c>
    </row>
    <row r="7403">
      <c r="A7403" t="n">
        <v>201807</v>
      </c>
      <c r="B7403" t="n">
        <v>37</v>
      </c>
      <c r="C7403" t="inlineStr">
        <is>
          <t>POS</t>
        </is>
      </c>
      <c r="D7403" t="inlineStr">
        <is>
          <t>Anh</t>
        </is>
      </c>
      <c r="E7403" t="inlineStr">
        <is>
          <t>Âm thanh</t>
        </is>
      </c>
      <c r="F7403" t="n">
        <v>2647.7</v>
      </c>
      <c r="G7403" t="n">
        <v>0</v>
      </c>
    </row>
    <row r="7404">
      <c r="A7404" t="n">
        <v>201807</v>
      </c>
      <c r="B7404" t="n">
        <v>37</v>
      </c>
      <c r="C7404" t="inlineStr">
        <is>
          <t>POS</t>
        </is>
      </c>
      <c r="D7404" t="inlineStr">
        <is>
          <t>Anh</t>
        </is>
      </c>
      <c r="E7404" t="inlineStr">
        <is>
          <t>Máy ảnh</t>
        </is>
      </c>
      <c r="F7404" t="n">
        <v>0</v>
      </c>
      <c r="G7404" t="n">
        <v>444</v>
      </c>
    </row>
    <row r="7405">
      <c r="A7405" t="n">
        <v>201807</v>
      </c>
      <c r="B7405" t="n">
        <v>37</v>
      </c>
      <c r="C7405" t="inlineStr">
        <is>
          <t>POS</t>
        </is>
      </c>
      <c r="D7405" t="inlineStr">
        <is>
          <t>Anh</t>
        </is>
      </c>
      <c r="E7405" t="inlineStr">
        <is>
          <t>Điện thoại</t>
        </is>
      </c>
      <c r="F7405" t="n">
        <v>1049.98</v>
      </c>
      <c r="G7405" t="n">
        <v>0</v>
      </c>
    </row>
    <row r="7406">
      <c r="A7406" t="n">
        <v>201807</v>
      </c>
      <c r="B7406" t="n">
        <v>37</v>
      </c>
      <c r="C7406" t="inlineStr">
        <is>
          <t>POS</t>
        </is>
      </c>
      <c r="D7406" t="inlineStr">
        <is>
          <t>Anh</t>
        </is>
      </c>
      <c r="E7406" t="inlineStr">
        <is>
          <t>Máy tính</t>
        </is>
      </c>
      <c r="F7406" t="n">
        <v>8084.7</v>
      </c>
      <c r="G7406" t="n">
        <v>0</v>
      </c>
    </row>
    <row r="7407">
      <c r="A7407" t="n">
        <v>201807</v>
      </c>
      <c r="B7407" t="n">
        <v>37</v>
      </c>
      <c r="C7407" t="inlineStr">
        <is>
          <t>POS</t>
        </is>
      </c>
      <c r="D7407" t="inlineStr">
        <is>
          <t>Anh</t>
        </is>
      </c>
      <c r="E7407" t="inlineStr">
        <is>
          <t>Gia dụng</t>
        </is>
      </c>
      <c r="F7407" t="n">
        <v>2505.86</v>
      </c>
      <c r="G7407" t="n">
        <v>0</v>
      </c>
    </row>
    <row r="7408">
      <c r="A7408" t="n">
        <v>201807</v>
      </c>
      <c r="B7408" t="n">
        <v>37</v>
      </c>
      <c r="C7408" t="inlineStr">
        <is>
          <t>POS</t>
        </is>
      </c>
      <c r="D7408" t="inlineStr">
        <is>
          <t>Anh</t>
        </is>
      </c>
      <c r="E7408" t="inlineStr">
        <is>
          <t>Nhạc, phim, sách nói</t>
        </is>
      </c>
      <c r="F7408" t="n">
        <v>1752</v>
      </c>
      <c r="G7408" t="n">
        <v>219</v>
      </c>
    </row>
    <row r="7409">
      <c r="A7409" t="n">
        <v>201807</v>
      </c>
      <c r="B7409" t="n">
        <v>37</v>
      </c>
      <c r="C7409" t="inlineStr">
        <is>
          <t>POS</t>
        </is>
      </c>
      <c r="D7409" t="inlineStr">
        <is>
          <t>Anh</t>
        </is>
      </c>
      <c r="E7409" t="inlineStr">
        <is>
          <t>TV &amp; Video</t>
        </is>
      </c>
      <c r="F7409" t="n">
        <v>179.8</v>
      </c>
      <c r="G7409" t="n">
        <v>0</v>
      </c>
    </row>
    <row r="7410">
      <c r="A7410" t="n">
        <v>201807</v>
      </c>
      <c r="B7410" t="n">
        <v>38</v>
      </c>
      <c r="C7410" t="inlineStr">
        <is>
          <t>POS</t>
        </is>
      </c>
      <c r="D7410" t="inlineStr">
        <is>
          <t>Anh</t>
        </is>
      </c>
      <c r="E7410" t="inlineStr">
        <is>
          <t>Âm thanh</t>
        </is>
      </c>
      <c r="F7410" t="n">
        <v>1090.2</v>
      </c>
      <c r="G7410" t="n">
        <v>299.97</v>
      </c>
    </row>
    <row r="7411">
      <c r="A7411" t="n">
        <v>201807</v>
      </c>
      <c r="B7411" t="n">
        <v>38</v>
      </c>
      <c r="C7411" t="inlineStr">
        <is>
          <t>POS</t>
        </is>
      </c>
      <c r="D7411" t="inlineStr">
        <is>
          <t>Anh</t>
        </is>
      </c>
      <c r="E7411" t="inlineStr">
        <is>
          <t>Điện thoại</t>
        </is>
      </c>
      <c r="F7411" t="n">
        <v>2552.42</v>
      </c>
      <c r="G7411" t="n">
        <v>690</v>
      </c>
    </row>
    <row r="7412">
      <c r="A7412" t="n">
        <v>201807</v>
      </c>
      <c r="B7412" t="n">
        <v>38</v>
      </c>
      <c r="C7412" t="inlineStr">
        <is>
          <t>POS</t>
        </is>
      </c>
      <c r="D7412" t="inlineStr">
        <is>
          <t>Anh</t>
        </is>
      </c>
      <c r="E7412" t="inlineStr">
        <is>
          <t>Máy tính</t>
        </is>
      </c>
      <c r="F7412" t="n">
        <v>3055.9</v>
      </c>
      <c r="G7412" t="n">
        <v>698</v>
      </c>
    </row>
    <row r="7413">
      <c r="A7413" t="n">
        <v>201807</v>
      </c>
      <c r="B7413" t="n">
        <v>38</v>
      </c>
      <c r="C7413" t="inlineStr">
        <is>
          <t>POS</t>
        </is>
      </c>
      <c r="D7413" t="inlineStr">
        <is>
          <t>Anh</t>
        </is>
      </c>
      <c r="E7413" t="inlineStr">
        <is>
          <t>Game &amp; Đồ chơi</t>
        </is>
      </c>
      <c r="F7413" t="n">
        <v>272</v>
      </c>
      <c r="G7413" t="n">
        <v>0</v>
      </c>
    </row>
    <row r="7414">
      <c r="A7414" t="n">
        <v>201807</v>
      </c>
      <c r="B7414" t="n">
        <v>38</v>
      </c>
      <c r="C7414" t="inlineStr">
        <is>
          <t>POS</t>
        </is>
      </c>
      <c r="D7414" t="inlineStr">
        <is>
          <t>Anh</t>
        </is>
      </c>
      <c r="E7414" t="inlineStr">
        <is>
          <t>Gia dụng</t>
        </is>
      </c>
      <c r="F7414" t="n">
        <v>9893.799999999999</v>
      </c>
      <c r="G7414" t="n">
        <v>0</v>
      </c>
    </row>
    <row r="7415">
      <c r="A7415" t="n">
        <v>201807</v>
      </c>
      <c r="B7415" t="n">
        <v>38</v>
      </c>
      <c r="C7415" t="inlineStr">
        <is>
          <t>POS</t>
        </is>
      </c>
      <c r="D7415" t="inlineStr">
        <is>
          <t>Anh</t>
        </is>
      </c>
      <c r="E7415" t="inlineStr">
        <is>
          <t>TV &amp; Video</t>
        </is>
      </c>
      <c r="F7415" t="n">
        <v>2692.19</v>
      </c>
      <c r="G7415" t="n">
        <v>0</v>
      </c>
    </row>
    <row r="7416">
      <c r="A7416" t="n">
        <v>201807</v>
      </c>
      <c r="B7416" t="n">
        <v>39</v>
      </c>
      <c r="C7416" t="inlineStr">
        <is>
          <t>POS</t>
        </is>
      </c>
      <c r="D7416" t="inlineStr">
        <is>
          <t>Anh</t>
        </is>
      </c>
      <c r="E7416" t="inlineStr">
        <is>
          <t>Điện thoại</t>
        </is>
      </c>
      <c r="F7416" t="n">
        <v>107.97</v>
      </c>
      <c r="G7416" t="n">
        <v>0</v>
      </c>
    </row>
    <row r="7417">
      <c r="A7417" t="n">
        <v>201807</v>
      </c>
      <c r="B7417" t="n">
        <v>39</v>
      </c>
      <c r="C7417" t="inlineStr">
        <is>
          <t>POS</t>
        </is>
      </c>
      <c r="D7417" t="inlineStr">
        <is>
          <t>Anh</t>
        </is>
      </c>
      <c r="E7417" t="inlineStr">
        <is>
          <t>Máy tính</t>
        </is>
      </c>
      <c r="F7417" t="n">
        <v>3317.25</v>
      </c>
      <c r="G7417" t="n">
        <v>0</v>
      </c>
    </row>
    <row r="7418">
      <c r="A7418" t="n">
        <v>201807</v>
      </c>
      <c r="B7418" t="n">
        <v>39</v>
      </c>
      <c r="C7418" t="inlineStr">
        <is>
          <t>POS</t>
        </is>
      </c>
      <c r="D7418" t="inlineStr">
        <is>
          <t>Anh</t>
        </is>
      </c>
      <c r="E7418" t="inlineStr">
        <is>
          <t>Game &amp; Đồ chơi</t>
        </is>
      </c>
      <c r="F7418" t="n">
        <v>554.91</v>
      </c>
      <c r="G7418" t="n">
        <v>0</v>
      </c>
    </row>
    <row r="7419">
      <c r="A7419" t="n">
        <v>201807</v>
      </c>
      <c r="B7419" t="n">
        <v>39</v>
      </c>
      <c r="C7419" t="inlineStr">
        <is>
          <t>POS</t>
        </is>
      </c>
      <c r="D7419" t="inlineStr">
        <is>
          <t>Anh</t>
        </is>
      </c>
      <c r="E7419" t="inlineStr">
        <is>
          <t>Gia dụng</t>
        </is>
      </c>
      <c r="F7419" t="n">
        <v>3329.85</v>
      </c>
      <c r="G7419" t="n">
        <v>0</v>
      </c>
    </row>
    <row r="7420">
      <c r="A7420" t="n">
        <v>201807</v>
      </c>
      <c r="B7420" t="n">
        <v>39</v>
      </c>
      <c r="C7420" t="inlineStr">
        <is>
          <t>POS</t>
        </is>
      </c>
      <c r="D7420" t="inlineStr">
        <is>
          <t>Anh</t>
        </is>
      </c>
      <c r="E7420" t="inlineStr">
        <is>
          <t>Nhạc, phim, sách nói</t>
        </is>
      </c>
      <c r="F7420" t="n">
        <v>549.98</v>
      </c>
      <c r="G7420" t="n">
        <v>0</v>
      </c>
    </row>
    <row r="7421">
      <c r="A7421" t="n">
        <v>201807</v>
      </c>
      <c r="B7421" t="n">
        <v>39</v>
      </c>
      <c r="C7421" t="inlineStr">
        <is>
          <t>POS</t>
        </is>
      </c>
      <c r="D7421" t="inlineStr">
        <is>
          <t>Anh</t>
        </is>
      </c>
      <c r="E7421" t="inlineStr">
        <is>
          <t>TV &amp; Video</t>
        </is>
      </c>
      <c r="F7421" t="n">
        <v>5566</v>
      </c>
      <c r="G7421" t="n">
        <v>0</v>
      </c>
    </row>
    <row r="7422">
      <c r="A7422" t="n">
        <v>201807</v>
      </c>
      <c r="B7422" t="n">
        <v>40</v>
      </c>
      <c r="C7422" t="inlineStr">
        <is>
          <t>POS</t>
        </is>
      </c>
      <c r="D7422" t="inlineStr">
        <is>
          <t>Anh</t>
        </is>
      </c>
      <c r="E7422" t="inlineStr">
        <is>
          <t>Điện thoại</t>
        </is>
      </c>
      <c r="F7422" t="n">
        <v>1370.78</v>
      </c>
      <c r="G7422" t="n">
        <v>0</v>
      </c>
    </row>
    <row r="7423">
      <c r="A7423" t="n">
        <v>201807</v>
      </c>
      <c r="B7423" t="n">
        <v>40</v>
      </c>
      <c r="C7423" t="inlineStr">
        <is>
          <t>POS</t>
        </is>
      </c>
      <c r="D7423" t="inlineStr">
        <is>
          <t>Anh</t>
        </is>
      </c>
      <c r="E7423" t="inlineStr">
        <is>
          <t>Máy tính</t>
        </is>
      </c>
      <c r="F7423" t="n">
        <v>4333</v>
      </c>
      <c r="G7423" t="n">
        <v>0</v>
      </c>
    </row>
    <row r="7424">
      <c r="A7424" t="n">
        <v>201807</v>
      </c>
      <c r="B7424" t="n">
        <v>40</v>
      </c>
      <c r="C7424" t="inlineStr">
        <is>
          <t>POS</t>
        </is>
      </c>
      <c r="D7424" t="inlineStr">
        <is>
          <t>Anh</t>
        </is>
      </c>
      <c r="E7424" t="inlineStr">
        <is>
          <t>Gia dụng</t>
        </is>
      </c>
      <c r="F7424" t="n">
        <v>4802.4</v>
      </c>
      <c r="G7424" t="n">
        <v>0</v>
      </c>
    </row>
    <row r="7425">
      <c r="A7425" t="n">
        <v>201807</v>
      </c>
      <c r="B7425" t="n">
        <v>40</v>
      </c>
      <c r="C7425" t="inlineStr">
        <is>
          <t>POS</t>
        </is>
      </c>
      <c r="D7425" t="inlineStr">
        <is>
          <t>Anh</t>
        </is>
      </c>
      <c r="E7425" t="inlineStr">
        <is>
          <t>TV &amp; Video</t>
        </is>
      </c>
      <c r="F7425" t="n">
        <v>3180.6</v>
      </c>
      <c r="G7425" t="n">
        <v>0</v>
      </c>
    </row>
    <row r="7426">
      <c r="A7426" t="n">
        <v>201807</v>
      </c>
      <c r="B7426" t="n">
        <v>41</v>
      </c>
      <c r="C7426" t="inlineStr">
        <is>
          <t>POS</t>
        </is>
      </c>
      <c r="D7426" t="inlineStr">
        <is>
          <t>Anh</t>
        </is>
      </c>
      <c r="E7426" t="inlineStr">
        <is>
          <t>Âm thanh</t>
        </is>
      </c>
      <c r="F7426" t="n">
        <v>804</v>
      </c>
      <c r="G7426" t="n">
        <v>199.95</v>
      </c>
    </row>
    <row r="7427">
      <c r="A7427" t="n">
        <v>201807</v>
      </c>
      <c r="B7427" t="n">
        <v>41</v>
      </c>
      <c r="C7427" t="inlineStr">
        <is>
          <t>POS</t>
        </is>
      </c>
      <c r="D7427" t="inlineStr">
        <is>
          <t>Anh</t>
        </is>
      </c>
      <c r="E7427" t="inlineStr">
        <is>
          <t>Máy ảnh</t>
        </is>
      </c>
      <c r="F7427" t="n">
        <v>1720</v>
      </c>
      <c r="G7427" t="n">
        <v>0</v>
      </c>
    </row>
    <row r="7428">
      <c r="A7428" t="n">
        <v>201807</v>
      </c>
      <c r="B7428" t="n">
        <v>41</v>
      </c>
      <c r="C7428" t="inlineStr">
        <is>
          <t>POS</t>
        </is>
      </c>
      <c r="D7428" t="inlineStr">
        <is>
          <t>Anh</t>
        </is>
      </c>
      <c r="E7428" t="inlineStr">
        <is>
          <t>Điện thoại</t>
        </is>
      </c>
      <c r="F7428" t="n">
        <v>301</v>
      </c>
      <c r="G7428" t="n">
        <v>0</v>
      </c>
    </row>
    <row r="7429">
      <c r="A7429" t="n">
        <v>201807</v>
      </c>
      <c r="B7429" t="n">
        <v>41</v>
      </c>
      <c r="C7429" t="inlineStr">
        <is>
          <t>POS</t>
        </is>
      </c>
      <c r="D7429" t="inlineStr">
        <is>
          <t>Anh</t>
        </is>
      </c>
      <c r="E7429" t="inlineStr">
        <is>
          <t>Máy tính</t>
        </is>
      </c>
      <c r="F7429" t="n">
        <v>3673</v>
      </c>
      <c r="G7429" t="n">
        <v>0</v>
      </c>
    </row>
    <row r="7430">
      <c r="A7430" t="n">
        <v>201807</v>
      </c>
      <c r="B7430" t="n">
        <v>41</v>
      </c>
      <c r="C7430" t="inlineStr">
        <is>
          <t>POS</t>
        </is>
      </c>
      <c r="D7430" t="inlineStr">
        <is>
          <t>Anh</t>
        </is>
      </c>
      <c r="E7430" t="inlineStr">
        <is>
          <t>Game &amp; Đồ chơi</t>
        </is>
      </c>
      <c r="F7430" t="n">
        <v>16.99</v>
      </c>
      <c r="G7430" t="n">
        <v>16.99</v>
      </c>
    </row>
    <row r="7431">
      <c r="A7431" t="n">
        <v>201807</v>
      </c>
      <c r="B7431" t="n">
        <v>41</v>
      </c>
      <c r="C7431" t="inlineStr">
        <is>
          <t>POS</t>
        </is>
      </c>
      <c r="D7431" t="inlineStr">
        <is>
          <t>Anh</t>
        </is>
      </c>
      <c r="E7431" t="inlineStr">
        <is>
          <t>Gia dụng</t>
        </is>
      </c>
      <c r="F7431" t="n">
        <v>11193</v>
      </c>
      <c r="G7431" t="n">
        <v>0</v>
      </c>
    </row>
    <row r="7432">
      <c r="A7432" t="n">
        <v>201807</v>
      </c>
      <c r="B7432" t="n">
        <v>41</v>
      </c>
      <c r="C7432" t="inlineStr">
        <is>
          <t>POS</t>
        </is>
      </c>
      <c r="D7432" t="inlineStr">
        <is>
          <t>Anh</t>
        </is>
      </c>
      <c r="E7432" t="inlineStr">
        <is>
          <t>Nhạc, phim, sách nói</t>
        </is>
      </c>
      <c r="F7432" t="n">
        <v>689.22</v>
      </c>
      <c r="G7432" t="n">
        <v>0</v>
      </c>
    </row>
    <row r="7433">
      <c r="A7433" t="n">
        <v>201807</v>
      </c>
      <c r="B7433" t="n">
        <v>41</v>
      </c>
      <c r="C7433" t="inlineStr">
        <is>
          <t>POS</t>
        </is>
      </c>
      <c r="D7433" t="inlineStr">
        <is>
          <t>Anh</t>
        </is>
      </c>
      <c r="E7433" t="inlineStr">
        <is>
          <t>TV &amp; Video</t>
        </is>
      </c>
      <c r="F7433" t="n">
        <v>1879.7</v>
      </c>
      <c r="G7433" t="n">
        <v>132</v>
      </c>
    </row>
    <row r="7434">
      <c r="A7434" t="n">
        <v>201807</v>
      </c>
      <c r="B7434" t="n">
        <v>42</v>
      </c>
      <c r="C7434" t="inlineStr">
        <is>
          <t>POS</t>
        </is>
      </c>
      <c r="D7434" t="inlineStr">
        <is>
          <t>Anh</t>
        </is>
      </c>
      <c r="E7434" t="inlineStr">
        <is>
          <t>Máy ảnh</t>
        </is>
      </c>
      <c r="F7434" t="n">
        <v>438.78</v>
      </c>
      <c r="G7434" t="n">
        <v>0</v>
      </c>
    </row>
    <row r="7435">
      <c r="A7435" t="n">
        <v>201807</v>
      </c>
      <c r="B7435" t="n">
        <v>42</v>
      </c>
      <c r="C7435" t="inlineStr">
        <is>
          <t>POS</t>
        </is>
      </c>
      <c r="D7435" t="inlineStr">
        <is>
          <t>Anh</t>
        </is>
      </c>
      <c r="E7435" t="inlineStr">
        <is>
          <t>Điện thoại</t>
        </is>
      </c>
      <c r="F7435" t="n">
        <v>1484.97</v>
      </c>
      <c r="G7435" t="n">
        <v>0</v>
      </c>
    </row>
    <row r="7436">
      <c r="A7436" t="n">
        <v>201807</v>
      </c>
      <c r="B7436" t="n">
        <v>42</v>
      </c>
      <c r="C7436" t="inlineStr">
        <is>
          <t>POS</t>
        </is>
      </c>
      <c r="D7436" t="inlineStr">
        <is>
          <t>Anh</t>
        </is>
      </c>
      <c r="E7436" t="inlineStr">
        <is>
          <t>Máy tính</t>
        </is>
      </c>
      <c r="F7436" t="n">
        <v>4772.95</v>
      </c>
      <c r="G7436" t="n">
        <v>0</v>
      </c>
    </row>
    <row r="7437">
      <c r="A7437" t="n">
        <v>201807</v>
      </c>
      <c r="B7437" t="n">
        <v>42</v>
      </c>
      <c r="C7437" t="inlineStr">
        <is>
          <t>POS</t>
        </is>
      </c>
      <c r="D7437" t="inlineStr">
        <is>
          <t>Anh</t>
        </is>
      </c>
      <c r="E7437" t="inlineStr">
        <is>
          <t>Game &amp; Đồ chơi</t>
        </is>
      </c>
      <c r="F7437" t="n">
        <v>1150</v>
      </c>
      <c r="G7437" t="n">
        <v>0</v>
      </c>
    </row>
    <row r="7438">
      <c r="A7438" t="n">
        <v>201807</v>
      </c>
      <c r="B7438" t="n">
        <v>42</v>
      </c>
      <c r="C7438" t="inlineStr">
        <is>
          <t>POS</t>
        </is>
      </c>
      <c r="D7438" t="inlineStr">
        <is>
          <t>Anh</t>
        </is>
      </c>
      <c r="E7438" t="inlineStr">
        <is>
          <t>Gia dụng</t>
        </is>
      </c>
      <c r="F7438" t="n">
        <v>10325</v>
      </c>
      <c r="G7438" t="n">
        <v>0</v>
      </c>
    </row>
    <row r="7439">
      <c r="A7439" t="n">
        <v>201807</v>
      </c>
      <c r="B7439" t="n">
        <v>42</v>
      </c>
      <c r="C7439" t="inlineStr">
        <is>
          <t>POS</t>
        </is>
      </c>
      <c r="D7439" t="inlineStr">
        <is>
          <t>Anh</t>
        </is>
      </c>
      <c r="E7439" t="inlineStr">
        <is>
          <t>Nhạc, phim, sách nói</t>
        </is>
      </c>
      <c r="F7439" t="n">
        <v>695.04</v>
      </c>
      <c r="G7439" t="n">
        <v>0</v>
      </c>
    </row>
    <row r="7440">
      <c r="A7440" t="n">
        <v>201807</v>
      </c>
      <c r="B7440" t="n">
        <v>42</v>
      </c>
      <c r="C7440" t="inlineStr">
        <is>
          <t>POS</t>
        </is>
      </c>
      <c r="D7440" t="inlineStr">
        <is>
          <t>Anh</t>
        </is>
      </c>
      <c r="E7440" t="inlineStr">
        <is>
          <t>TV &amp; Video</t>
        </is>
      </c>
      <c r="F7440" t="n">
        <v>119.99</v>
      </c>
      <c r="G7440" t="n">
        <v>0</v>
      </c>
    </row>
    <row r="7441">
      <c r="A7441" t="n">
        <v>201807</v>
      </c>
      <c r="B7441" t="n">
        <v>43</v>
      </c>
      <c r="C7441" t="inlineStr">
        <is>
          <t>POS</t>
        </is>
      </c>
      <c r="D7441" t="inlineStr">
        <is>
          <t>Mỹ</t>
        </is>
      </c>
      <c r="E7441" t="inlineStr">
        <is>
          <t>Âm thanh</t>
        </is>
      </c>
      <c r="F7441" t="n">
        <v>717.97</v>
      </c>
      <c r="G7441" t="n">
        <v>0</v>
      </c>
    </row>
    <row r="7442">
      <c r="A7442" t="n">
        <v>201807</v>
      </c>
      <c r="B7442" t="n">
        <v>43</v>
      </c>
      <c r="C7442" t="inlineStr">
        <is>
          <t>POS</t>
        </is>
      </c>
      <c r="D7442" t="inlineStr">
        <is>
          <t>Mỹ</t>
        </is>
      </c>
      <c r="E7442" t="inlineStr">
        <is>
          <t>Máy ảnh</t>
        </is>
      </c>
      <c r="F7442" t="n">
        <v>13.9</v>
      </c>
      <c r="G7442" t="n">
        <v>0</v>
      </c>
    </row>
    <row r="7443">
      <c r="A7443" t="n">
        <v>201807</v>
      </c>
      <c r="B7443" t="n">
        <v>43</v>
      </c>
      <c r="C7443" t="inlineStr">
        <is>
          <t>POS</t>
        </is>
      </c>
      <c r="D7443" t="inlineStr">
        <is>
          <t>Mỹ</t>
        </is>
      </c>
      <c r="E7443" t="inlineStr">
        <is>
          <t>Điện thoại</t>
        </is>
      </c>
      <c r="F7443" t="n">
        <v>2163.98</v>
      </c>
      <c r="G7443" t="n">
        <v>0</v>
      </c>
    </row>
    <row r="7444">
      <c r="A7444" t="n">
        <v>201807</v>
      </c>
      <c r="B7444" t="n">
        <v>43</v>
      </c>
      <c r="C7444" t="inlineStr">
        <is>
          <t>POS</t>
        </is>
      </c>
      <c r="D7444" t="inlineStr">
        <is>
          <t>Mỹ</t>
        </is>
      </c>
      <c r="E7444" t="inlineStr">
        <is>
          <t>Máy tính</t>
        </is>
      </c>
      <c r="F7444" t="n">
        <v>3283</v>
      </c>
      <c r="G7444" t="n">
        <v>0</v>
      </c>
    </row>
    <row r="7445">
      <c r="A7445" t="n">
        <v>201807</v>
      </c>
      <c r="B7445" t="n">
        <v>43</v>
      </c>
      <c r="C7445" t="inlineStr">
        <is>
          <t>POS</t>
        </is>
      </c>
      <c r="D7445" t="inlineStr">
        <is>
          <t>Mỹ</t>
        </is>
      </c>
      <c r="E7445" t="inlineStr">
        <is>
          <t>Game &amp; Đồ chơi</t>
        </is>
      </c>
      <c r="F7445" t="n">
        <v>48.93</v>
      </c>
      <c r="G7445" t="n">
        <v>108</v>
      </c>
    </row>
    <row r="7446">
      <c r="A7446" t="n">
        <v>201807</v>
      </c>
      <c r="B7446" t="n">
        <v>43</v>
      </c>
      <c r="C7446" t="inlineStr">
        <is>
          <t>POS</t>
        </is>
      </c>
      <c r="D7446" t="inlineStr">
        <is>
          <t>Mỹ</t>
        </is>
      </c>
      <c r="E7446" t="inlineStr">
        <is>
          <t>Gia dụng</t>
        </is>
      </c>
      <c r="F7446" t="n">
        <v>6823.86</v>
      </c>
      <c r="G7446" t="n">
        <v>0</v>
      </c>
    </row>
    <row r="7447">
      <c r="A7447" t="n">
        <v>201807</v>
      </c>
      <c r="B7447" t="n">
        <v>43</v>
      </c>
      <c r="C7447" t="inlineStr">
        <is>
          <t>POS</t>
        </is>
      </c>
      <c r="D7447" t="inlineStr">
        <is>
          <t>Mỹ</t>
        </is>
      </c>
      <c r="E7447" t="inlineStr">
        <is>
          <t>Nhạc, phim, sách nói</t>
        </is>
      </c>
      <c r="F7447" t="n">
        <v>1236.91</v>
      </c>
      <c r="G7447" t="n">
        <v>0</v>
      </c>
    </row>
    <row r="7448">
      <c r="A7448" t="n">
        <v>201807</v>
      </c>
      <c r="B7448" t="n">
        <v>44</v>
      </c>
      <c r="C7448" t="inlineStr">
        <is>
          <t>POS</t>
        </is>
      </c>
      <c r="D7448" t="inlineStr">
        <is>
          <t>Mỹ</t>
        </is>
      </c>
      <c r="E7448" t="inlineStr">
        <is>
          <t>Âm thanh</t>
        </is>
      </c>
      <c r="F7448" t="n">
        <v>1669.64</v>
      </c>
      <c r="G7448" t="n">
        <v>0</v>
      </c>
    </row>
    <row r="7449">
      <c r="A7449" t="n">
        <v>201807</v>
      </c>
      <c r="B7449" t="n">
        <v>44</v>
      </c>
      <c r="C7449" t="inlineStr">
        <is>
          <t>POS</t>
        </is>
      </c>
      <c r="D7449" t="inlineStr">
        <is>
          <t>Mỹ</t>
        </is>
      </c>
      <c r="E7449" t="inlineStr">
        <is>
          <t>Máy ảnh</t>
        </is>
      </c>
      <c r="F7449" t="n">
        <v>2512.4</v>
      </c>
      <c r="G7449" t="n">
        <v>0</v>
      </c>
    </row>
    <row r="7450">
      <c r="A7450" t="n">
        <v>201807</v>
      </c>
      <c r="B7450" t="n">
        <v>44</v>
      </c>
      <c r="C7450" t="inlineStr">
        <is>
          <t>POS</t>
        </is>
      </c>
      <c r="D7450" t="inlineStr">
        <is>
          <t>Mỹ</t>
        </is>
      </c>
      <c r="E7450" t="inlineStr">
        <is>
          <t>Điện thoại</t>
        </is>
      </c>
      <c r="F7450" t="n">
        <v>98.97</v>
      </c>
      <c r="G7450" t="n">
        <v>0</v>
      </c>
    </row>
    <row r="7451">
      <c r="A7451" t="n">
        <v>201807</v>
      </c>
      <c r="B7451" t="n">
        <v>44</v>
      </c>
      <c r="C7451" t="inlineStr">
        <is>
          <t>POS</t>
        </is>
      </c>
      <c r="D7451" t="inlineStr">
        <is>
          <t>Mỹ</t>
        </is>
      </c>
      <c r="E7451" t="inlineStr">
        <is>
          <t>Máy tính</t>
        </is>
      </c>
      <c r="F7451" t="n">
        <v>2912.9</v>
      </c>
      <c r="G7451" t="n">
        <v>969</v>
      </c>
    </row>
    <row r="7452">
      <c r="A7452" t="n">
        <v>201807</v>
      </c>
      <c r="B7452" t="n">
        <v>44</v>
      </c>
      <c r="C7452" t="inlineStr">
        <is>
          <t>POS</t>
        </is>
      </c>
      <c r="D7452" t="inlineStr">
        <is>
          <t>Mỹ</t>
        </is>
      </c>
      <c r="E7452" t="inlineStr">
        <is>
          <t>Game &amp; Đồ chơi</t>
        </is>
      </c>
      <c r="F7452" t="n">
        <v>924.75</v>
      </c>
      <c r="G7452" t="n">
        <v>0</v>
      </c>
    </row>
    <row r="7453">
      <c r="A7453" t="n">
        <v>201807</v>
      </c>
      <c r="B7453" t="n">
        <v>44</v>
      </c>
      <c r="C7453" t="inlineStr">
        <is>
          <t>POS</t>
        </is>
      </c>
      <c r="D7453" t="inlineStr">
        <is>
          <t>Mỹ</t>
        </is>
      </c>
      <c r="E7453" t="inlineStr">
        <is>
          <t>Gia dụng</t>
        </is>
      </c>
      <c r="F7453" t="n">
        <v>329.98</v>
      </c>
      <c r="G7453" t="n">
        <v>129.99</v>
      </c>
    </row>
    <row r="7454">
      <c r="A7454" t="n">
        <v>201807</v>
      </c>
      <c r="B7454" t="n">
        <v>44</v>
      </c>
      <c r="C7454" t="inlineStr">
        <is>
          <t>POS</t>
        </is>
      </c>
      <c r="D7454" t="inlineStr">
        <is>
          <t>Mỹ</t>
        </is>
      </c>
      <c r="E7454" t="inlineStr">
        <is>
          <t>Nhạc, phim, sách nói</t>
        </is>
      </c>
      <c r="F7454" t="n">
        <v>1199.78</v>
      </c>
      <c r="G7454" t="n">
        <v>0</v>
      </c>
    </row>
    <row r="7455">
      <c r="A7455" t="n">
        <v>201807</v>
      </c>
      <c r="B7455" t="n">
        <v>44</v>
      </c>
      <c r="C7455" t="inlineStr">
        <is>
          <t>POS</t>
        </is>
      </c>
      <c r="D7455" t="inlineStr">
        <is>
          <t>Mỹ</t>
        </is>
      </c>
      <c r="E7455" t="inlineStr">
        <is>
          <t>TV &amp; Video</t>
        </is>
      </c>
      <c r="F7455" t="n">
        <v>9904.200000000001</v>
      </c>
      <c r="G7455" t="n">
        <v>0</v>
      </c>
    </row>
    <row r="7456">
      <c r="A7456" t="n">
        <v>201807</v>
      </c>
      <c r="B7456" t="n">
        <v>45</v>
      </c>
      <c r="C7456" t="inlineStr">
        <is>
          <t>POS</t>
        </is>
      </c>
      <c r="D7456" t="inlineStr">
        <is>
          <t>Mỹ</t>
        </is>
      </c>
      <c r="E7456" t="inlineStr">
        <is>
          <t>Âm thanh</t>
        </is>
      </c>
      <c r="F7456" t="n">
        <v>2004.91</v>
      </c>
      <c r="G7456" t="n">
        <v>0</v>
      </c>
    </row>
    <row r="7457">
      <c r="A7457" t="n">
        <v>201807</v>
      </c>
      <c r="B7457" t="n">
        <v>45</v>
      </c>
      <c r="C7457" t="inlineStr">
        <is>
          <t>POS</t>
        </is>
      </c>
      <c r="D7457" t="inlineStr">
        <is>
          <t>Mỹ</t>
        </is>
      </c>
      <c r="E7457" t="inlineStr">
        <is>
          <t>Máy ảnh</t>
        </is>
      </c>
      <c r="F7457" t="n">
        <v>6477.99</v>
      </c>
      <c r="G7457" t="n">
        <v>0</v>
      </c>
    </row>
    <row r="7458">
      <c r="A7458" t="n">
        <v>201807</v>
      </c>
      <c r="B7458" t="n">
        <v>45</v>
      </c>
      <c r="C7458" t="inlineStr">
        <is>
          <t>POS</t>
        </is>
      </c>
      <c r="D7458" t="inlineStr">
        <is>
          <t>Mỹ</t>
        </is>
      </c>
      <c r="E7458" t="inlineStr">
        <is>
          <t>Điện thoại</t>
        </is>
      </c>
      <c r="F7458" t="n">
        <v>2133.98</v>
      </c>
      <c r="G7458" t="n">
        <v>0</v>
      </c>
    </row>
    <row r="7459">
      <c r="A7459" t="n">
        <v>201807</v>
      </c>
      <c r="B7459" t="n">
        <v>45</v>
      </c>
      <c r="C7459" t="inlineStr">
        <is>
          <t>POS</t>
        </is>
      </c>
      <c r="D7459" t="inlineStr">
        <is>
          <t>Mỹ</t>
        </is>
      </c>
      <c r="E7459" t="inlineStr">
        <is>
          <t>Máy tính</t>
        </is>
      </c>
      <c r="F7459" t="n">
        <v>4233</v>
      </c>
      <c r="G7459" t="n">
        <v>0</v>
      </c>
    </row>
    <row r="7460">
      <c r="A7460" t="n">
        <v>201807</v>
      </c>
      <c r="B7460" t="n">
        <v>45</v>
      </c>
      <c r="C7460" t="inlineStr">
        <is>
          <t>POS</t>
        </is>
      </c>
      <c r="D7460" t="inlineStr">
        <is>
          <t>Mỹ</t>
        </is>
      </c>
      <c r="E7460" t="inlineStr">
        <is>
          <t>Game &amp; Đồ chơi</t>
        </is>
      </c>
      <c r="F7460" t="n">
        <v>67.76000000000001</v>
      </c>
      <c r="G7460" t="n">
        <v>5.5</v>
      </c>
    </row>
    <row r="7461">
      <c r="A7461" t="n">
        <v>201807</v>
      </c>
      <c r="B7461" t="n">
        <v>45</v>
      </c>
      <c r="C7461" t="inlineStr">
        <is>
          <t>POS</t>
        </is>
      </c>
      <c r="D7461" t="inlineStr">
        <is>
          <t>Mỹ</t>
        </is>
      </c>
      <c r="E7461" t="inlineStr">
        <is>
          <t>Gia dụng</t>
        </is>
      </c>
      <c r="F7461" t="n">
        <v>13097.76</v>
      </c>
      <c r="G7461" t="n">
        <v>1798</v>
      </c>
    </row>
    <row r="7462">
      <c r="A7462" t="n">
        <v>201807</v>
      </c>
      <c r="B7462" t="n">
        <v>45</v>
      </c>
      <c r="C7462" t="inlineStr">
        <is>
          <t>POS</t>
        </is>
      </c>
      <c r="D7462" t="inlineStr">
        <is>
          <t>Mỹ</t>
        </is>
      </c>
      <c r="E7462" t="inlineStr">
        <is>
          <t>Nhạc, phim, sách nói</t>
        </is>
      </c>
      <c r="F7462" t="n">
        <v>133.75</v>
      </c>
      <c r="G7462" t="n">
        <v>0</v>
      </c>
    </row>
    <row r="7463">
      <c r="A7463" t="n">
        <v>201807</v>
      </c>
      <c r="B7463" t="n">
        <v>47</v>
      </c>
      <c r="C7463" t="inlineStr">
        <is>
          <t>POS</t>
        </is>
      </c>
      <c r="D7463" t="inlineStr">
        <is>
          <t>Mỹ</t>
        </is>
      </c>
      <c r="E7463" t="inlineStr">
        <is>
          <t>Âm thanh</t>
        </is>
      </c>
      <c r="F7463" t="n">
        <v>1127.89</v>
      </c>
      <c r="G7463" t="n">
        <v>0</v>
      </c>
    </row>
    <row r="7464">
      <c r="A7464" t="n">
        <v>201807</v>
      </c>
      <c r="B7464" t="n">
        <v>47</v>
      </c>
      <c r="C7464" t="inlineStr">
        <is>
          <t>POS</t>
        </is>
      </c>
      <c r="D7464" t="inlineStr">
        <is>
          <t>Mỹ</t>
        </is>
      </c>
      <c r="E7464" t="inlineStr">
        <is>
          <t>Máy ảnh</t>
        </is>
      </c>
      <c r="F7464" t="n">
        <v>1960</v>
      </c>
      <c r="G7464" t="n">
        <v>0</v>
      </c>
    </row>
    <row r="7465">
      <c r="A7465" t="n">
        <v>201807</v>
      </c>
      <c r="B7465" t="n">
        <v>47</v>
      </c>
      <c r="C7465" t="inlineStr">
        <is>
          <t>POS</t>
        </is>
      </c>
      <c r="D7465" t="inlineStr">
        <is>
          <t>Mỹ</t>
        </is>
      </c>
      <c r="E7465" t="inlineStr">
        <is>
          <t>Điện thoại</t>
        </is>
      </c>
      <c r="F7465" t="n">
        <v>612.99</v>
      </c>
      <c r="G7465" t="n">
        <v>0</v>
      </c>
    </row>
    <row r="7466">
      <c r="A7466" t="n">
        <v>201807</v>
      </c>
      <c r="B7466" t="n">
        <v>47</v>
      </c>
      <c r="C7466" t="inlineStr">
        <is>
          <t>POS</t>
        </is>
      </c>
      <c r="D7466" t="inlineStr">
        <is>
          <t>Mỹ</t>
        </is>
      </c>
      <c r="E7466" t="inlineStr">
        <is>
          <t>Máy tính</t>
        </is>
      </c>
      <c r="F7466" t="n">
        <v>17869.54</v>
      </c>
      <c r="G7466" t="n">
        <v>0</v>
      </c>
    </row>
    <row r="7467">
      <c r="A7467" t="n">
        <v>201807</v>
      </c>
      <c r="B7467" t="n">
        <v>47</v>
      </c>
      <c r="C7467" t="inlineStr">
        <is>
          <t>POS</t>
        </is>
      </c>
      <c r="D7467" t="inlineStr">
        <is>
          <t>Mỹ</t>
        </is>
      </c>
      <c r="E7467" t="inlineStr">
        <is>
          <t>Game &amp; Đồ chơi</t>
        </is>
      </c>
      <c r="F7467" t="n">
        <v>187.94</v>
      </c>
      <c r="G7467" t="n">
        <v>0</v>
      </c>
    </row>
    <row r="7468">
      <c r="A7468" t="n">
        <v>201807</v>
      </c>
      <c r="B7468" t="n">
        <v>47</v>
      </c>
      <c r="C7468" t="inlineStr">
        <is>
          <t>POS</t>
        </is>
      </c>
      <c r="D7468" t="inlineStr">
        <is>
          <t>Mỹ</t>
        </is>
      </c>
      <c r="E7468" t="inlineStr">
        <is>
          <t>Gia dụng</t>
        </is>
      </c>
      <c r="F7468" t="n">
        <v>1376.91</v>
      </c>
      <c r="G7468" t="n">
        <v>0</v>
      </c>
    </row>
    <row r="7469">
      <c r="A7469" t="n">
        <v>201807</v>
      </c>
      <c r="B7469" t="n">
        <v>47</v>
      </c>
      <c r="C7469" t="inlineStr">
        <is>
          <t>POS</t>
        </is>
      </c>
      <c r="D7469" t="inlineStr">
        <is>
          <t>Mỹ</t>
        </is>
      </c>
      <c r="E7469" t="inlineStr">
        <is>
          <t>Nhạc, phim, sách nói</t>
        </is>
      </c>
      <c r="F7469" t="n">
        <v>2011.69</v>
      </c>
      <c r="G7469" t="n">
        <v>0</v>
      </c>
    </row>
    <row r="7470">
      <c r="A7470" t="n">
        <v>201807</v>
      </c>
      <c r="B7470" t="n">
        <v>48</v>
      </c>
      <c r="C7470" t="inlineStr">
        <is>
          <t>POS</t>
        </is>
      </c>
      <c r="D7470" t="inlineStr">
        <is>
          <t>Mỹ</t>
        </is>
      </c>
      <c r="E7470" t="inlineStr">
        <is>
          <t>Âm thanh</t>
        </is>
      </c>
      <c r="F7470" t="n">
        <v>1762</v>
      </c>
      <c r="G7470" t="n">
        <v>1267</v>
      </c>
    </row>
    <row r="7471">
      <c r="A7471" t="n">
        <v>201807</v>
      </c>
      <c r="B7471" t="n">
        <v>48</v>
      </c>
      <c r="C7471" t="inlineStr">
        <is>
          <t>POS</t>
        </is>
      </c>
      <c r="D7471" t="inlineStr">
        <is>
          <t>Mỹ</t>
        </is>
      </c>
      <c r="E7471" t="inlineStr">
        <is>
          <t>Máy ảnh</t>
        </is>
      </c>
      <c r="F7471" t="n">
        <v>600</v>
      </c>
      <c r="G7471" t="n">
        <v>0</v>
      </c>
    </row>
    <row r="7472">
      <c r="A7472" t="n">
        <v>201807</v>
      </c>
      <c r="B7472" t="n">
        <v>48</v>
      </c>
      <c r="C7472" t="inlineStr">
        <is>
          <t>POS</t>
        </is>
      </c>
      <c r="D7472" t="inlineStr">
        <is>
          <t>Mỹ</t>
        </is>
      </c>
      <c r="E7472" t="inlineStr">
        <is>
          <t>Điện thoại</t>
        </is>
      </c>
      <c r="F7472" t="n">
        <v>2981.87</v>
      </c>
      <c r="G7472" t="n">
        <v>0</v>
      </c>
    </row>
    <row r="7473">
      <c r="A7473" t="n">
        <v>201807</v>
      </c>
      <c r="B7473" t="n">
        <v>48</v>
      </c>
      <c r="C7473" t="inlineStr">
        <is>
          <t>POS</t>
        </is>
      </c>
      <c r="D7473" t="inlineStr">
        <is>
          <t>Mỹ</t>
        </is>
      </c>
      <c r="E7473" t="inlineStr">
        <is>
          <t>Máy tính</t>
        </is>
      </c>
      <c r="F7473" t="n">
        <v>8604.6</v>
      </c>
      <c r="G7473" t="n">
        <v>537</v>
      </c>
    </row>
    <row r="7474">
      <c r="A7474" t="n">
        <v>201807</v>
      </c>
      <c r="B7474" t="n">
        <v>48</v>
      </c>
      <c r="C7474" t="inlineStr">
        <is>
          <t>POS</t>
        </is>
      </c>
      <c r="D7474" t="inlineStr">
        <is>
          <t>Mỹ</t>
        </is>
      </c>
      <c r="E7474" t="inlineStr">
        <is>
          <t>Game &amp; Đồ chơi</t>
        </is>
      </c>
      <c r="F7474" t="n">
        <v>73.93000000000001</v>
      </c>
      <c r="G7474" t="n">
        <v>0</v>
      </c>
    </row>
    <row r="7475">
      <c r="A7475" t="n">
        <v>201807</v>
      </c>
      <c r="B7475" t="n">
        <v>48</v>
      </c>
      <c r="C7475" t="inlineStr">
        <is>
          <t>POS</t>
        </is>
      </c>
      <c r="D7475" t="inlineStr">
        <is>
          <t>Mỹ</t>
        </is>
      </c>
      <c r="E7475" t="inlineStr">
        <is>
          <t>Gia dụng</t>
        </is>
      </c>
      <c r="F7475" t="n">
        <v>2633.81</v>
      </c>
      <c r="G7475" t="n">
        <v>0</v>
      </c>
    </row>
    <row r="7476">
      <c r="A7476" t="n">
        <v>201807</v>
      </c>
      <c r="B7476" t="n">
        <v>48</v>
      </c>
      <c r="C7476" t="inlineStr">
        <is>
          <t>POS</t>
        </is>
      </c>
      <c r="D7476" t="inlineStr">
        <is>
          <t>Mỹ</t>
        </is>
      </c>
      <c r="E7476" t="inlineStr">
        <is>
          <t>Nhạc, phim, sách nói</t>
        </is>
      </c>
      <c r="F7476" t="n">
        <v>5882.63</v>
      </c>
      <c r="G7476" t="n">
        <v>0</v>
      </c>
    </row>
    <row r="7477">
      <c r="A7477" t="n">
        <v>201807</v>
      </c>
      <c r="B7477" t="n">
        <v>48</v>
      </c>
      <c r="C7477" t="inlineStr">
        <is>
          <t>POS</t>
        </is>
      </c>
      <c r="D7477" t="inlineStr">
        <is>
          <t>Mỹ</t>
        </is>
      </c>
      <c r="E7477" t="inlineStr">
        <is>
          <t>TV &amp; Video</t>
        </is>
      </c>
      <c r="F7477" t="n">
        <v>599.95</v>
      </c>
      <c r="G7477" t="n">
        <v>0</v>
      </c>
    </row>
    <row r="7478">
      <c r="A7478" t="n">
        <v>201807</v>
      </c>
      <c r="B7478" t="n">
        <v>49</v>
      </c>
      <c r="C7478" t="inlineStr">
        <is>
          <t>POS</t>
        </is>
      </c>
      <c r="D7478" t="inlineStr">
        <is>
          <t>Mỹ</t>
        </is>
      </c>
      <c r="E7478" t="inlineStr">
        <is>
          <t>Âm thanh</t>
        </is>
      </c>
      <c r="F7478" t="n">
        <v>1366.47</v>
      </c>
      <c r="G7478" t="n">
        <v>0</v>
      </c>
    </row>
    <row r="7479">
      <c r="A7479" t="n">
        <v>201807</v>
      </c>
      <c r="B7479" t="n">
        <v>49</v>
      </c>
      <c r="C7479" t="inlineStr">
        <is>
          <t>POS</t>
        </is>
      </c>
      <c r="D7479" t="inlineStr">
        <is>
          <t>Mỹ</t>
        </is>
      </c>
      <c r="E7479" t="inlineStr">
        <is>
          <t>Máy ảnh</t>
        </is>
      </c>
      <c r="F7479" t="n">
        <v>4844.5</v>
      </c>
      <c r="G7479" t="n">
        <v>0</v>
      </c>
    </row>
    <row r="7480">
      <c r="A7480" t="n">
        <v>201807</v>
      </c>
      <c r="B7480" t="n">
        <v>49</v>
      </c>
      <c r="C7480" t="inlineStr">
        <is>
          <t>POS</t>
        </is>
      </c>
      <c r="D7480" t="inlineStr">
        <is>
          <t>Mỹ</t>
        </is>
      </c>
      <c r="E7480" t="inlineStr">
        <is>
          <t>Điện thoại</t>
        </is>
      </c>
      <c r="F7480" t="n">
        <v>510</v>
      </c>
      <c r="G7480" t="n">
        <v>0</v>
      </c>
    </row>
    <row r="7481">
      <c r="A7481" t="n">
        <v>201807</v>
      </c>
      <c r="B7481" t="n">
        <v>49</v>
      </c>
      <c r="C7481" t="inlineStr">
        <is>
          <t>POS</t>
        </is>
      </c>
      <c r="D7481" t="inlineStr">
        <is>
          <t>Mỹ</t>
        </is>
      </c>
      <c r="E7481" t="inlineStr">
        <is>
          <t>Máy tính</t>
        </is>
      </c>
      <c r="F7481" t="n">
        <v>14944.1</v>
      </c>
      <c r="G7481" t="n">
        <v>190</v>
      </c>
    </row>
    <row r="7482">
      <c r="A7482" t="n">
        <v>201807</v>
      </c>
      <c r="B7482" t="n">
        <v>49</v>
      </c>
      <c r="C7482" t="inlineStr">
        <is>
          <t>POS</t>
        </is>
      </c>
      <c r="D7482" t="inlineStr">
        <is>
          <t>Mỹ</t>
        </is>
      </c>
      <c r="E7482" t="inlineStr">
        <is>
          <t>Game &amp; Đồ chơi</t>
        </is>
      </c>
      <c r="F7482" t="n">
        <v>210.39</v>
      </c>
      <c r="G7482" t="n">
        <v>8.880000000000001</v>
      </c>
    </row>
    <row r="7483">
      <c r="A7483" t="n">
        <v>201807</v>
      </c>
      <c r="B7483" t="n">
        <v>49</v>
      </c>
      <c r="C7483" t="inlineStr">
        <is>
          <t>POS</t>
        </is>
      </c>
      <c r="D7483" t="inlineStr">
        <is>
          <t>Mỹ</t>
        </is>
      </c>
      <c r="E7483" t="inlineStr">
        <is>
          <t>Gia dụng</t>
        </is>
      </c>
      <c r="F7483" t="n">
        <v>13114.91</v>
      </c>
      <c r="G7483" t="n">
        <v>0</v>
      </c>
    </row>
    <row r="7484">
      <c r="A7484" t="n">
        <v>201807</v>
      </c>
      <c r="B7484" t="n">
        <v>49</v>
      </c>
      <c r="C7484" t="inlineStr">
        <is>
          <t>POS</t>
        </is>
      </c>
      <c r="D7484" t="inlineStr">
        <is>
          <t>Mỹ</t>
        </is>
      </c>
      <c r="E7484" t="inlineStr">
        <is>
          <t>Nhạc, phim, sách nói</t>
        </is>
      </c>
      <c r="F7484" t="n">
        <v>2914.78</v>
      </c>
      <c r="G7484" t="n">
        <v>0</v>
      </c>
    </row>
    <row r="7485">
      <c r="A7485" t="n">
        <v>201807</v>
      </c>
      <c r="B7485" t="n">
        <v>49</v>
      </c>
      <c r="C7485" t="inlineStr">
        <is>
          <t>POS</t>
        </is>
      </c>
      <c r="D7485" t="inlineStr">
        <is>
          <t>Mỹ</t>
        </is>
      </c>
      <c r="E7485" t="inlineStr">
        <is>
          <t>TV &amp; Video</t>
        </is>
      </c>
      <c r="F7485" t="n">
        <v>10937.22</v>
      </c>
      <c r="G7485" t="n">
        <v>299</v>
      </c>
    </row>
    <row r="7486">
      <c r="A7486" t="n">
        <v>201807</v>
      </c>
      <c r="B7486" t="n">
        <v>50</v>
      </c>
      <c r="C7486" t="inlineStr">
        <is>
          <t>POS</t>
        </is>
      </c>
      <c r="D7486" t="inlineStr">
        <is>
          <t>Mỹ</t>
        </is>
      </c>
      <c r="E7486" t="inlineStr">
        <is>
          <t>Âm thanh</t>
        </is>
      </c>
      <c r="F7486" t="n">
        <v>1851.28</v>
      </c>
      <c r="G7486" t="n">
        <v>0</v>
      </c>
    </row>
    <row r="7487">
      <c r="A7487" t="n">
        <v>201807</v>
      </c>
      <c r="B7487" t="n">
        <v>50</v>
      </c>
      <c r="C7487" t="inlineStr">
        <is>
          <t>POS</t>
        </is>
      </c>
      <c r="D7487" t="inlineStr">
        <is>
          <t>Mỹ</t>
        </is>
      </c>
      <c r="E7487" t="inlineStr">
        <is>
          <t>Máy ảnh</t>
        </is>
      </c>
      <c r="F7487" t="n">
        <v>2264</v>
      </c>
      <c r="G7487" t="n">
        <v>0</v>
      </c>
    </row>
    <row r="7488">
      <c r="A7488" t="n">
        <v>201807</v>
      </c>
      <c r="B7488" t="n">
        <v>50</v>
      </c>
      <c r="C7488" t="inlineStr">
        <is>
          <t>POS</t>
        </is>
      </c>
      <c r="D7488" t="inlineStr">
        <is>
          <t>Mỹ</t>
        </is>
      </c>
      <c r="E7488" t="inlineStr">
        <is>
          <t>Điện thoại</t>
        </is>
      </c>
      <c r="F7488" t="n">
        <v>14.22</v>
      </c>
      <c r="G7488" t="n">
        <v>0</v>
      </c>
    </row>
    <row r="7489">
      <c r="A7489" t="n">
        <v>201807</v>
      </c>
      <c r="B7489" t="n">
        <v>50</v>
      </c>
      <c r="C7489" t="inlineStr">
        <is>
          <t>POS</t>
        </is>
      </c>
      <c r="D7489" t="inlineStr">
        <is>
          <t>Mỹ</t>
        </is>
      </c>
      <c r="E7489" t="inlineStr">
        <is>
          <t>Máy tính</t>
        </is>
      </c>
      <c r="F7489" t="n">
        <v>3495</v>
      </c>
      <c r="G7489" t="n">
        <v>3495</v>
      </c>
    </row>
    <row r="7490">
      <c r="A7490" t="n">
        <v>201807</v>
      </c>
      <c r="B7490" t="n">
        <v>50</v>
      </c>
      <c r="C7490" t="inlineStr">
        <is>
          <t>POS</t>
        </is>
      </c>
      <c r="D7490" t="inlineStr">
        <is>
          <t>Mỹ</t>
        </is>
      </c>
      <c r="E7490" t="inlineStr">
        <is>
          <t>Gia dụng</t>
        </is>
      </c>
      <c r="F7490" t="n">
        <v>9359.940000000001</v>
      </c>
      <c r="G7490" t="n">
        <v>0</v>
      </c>
    </row>
    <row r="7491">
      <c r="A7491" t="n">
        <v>201807</v>
      </c>
      <c r="B7491" t="n">
        <v>50</v>
      </c>
      <c r="C7491" t="inlineStr">
        <is>
          <t>POS</t>
        </is>
      </c>
      <c r="D7491" t="inlineStr">
        <is>
          <t>Mỹ</t>
        </is>
      </c>
      <c r="E7491" t="inlineStr">
        <is>
          <t>Nhạc, phim, sách nói</t>
        </is>
      </c>
      <c r="F7491" t="n">
        <v>399.42</v>
      </c>
      <c r="G7491" t="n">
        <v>0</v>
      </c>
    </row>
    <row r="7492">
      <c r="A7492" t="n">
        <v>201807</v>
      </c>
      <c r="B7492" t="n">
        <v>50</v>
      </c>
      <c r="C7492" t="inlineStr">
        <is>
          <t>POS</t>
        </is>
      </c>
      <c r="D7492" t="inlineStr">
        <is>
          <t>Mỹ</t>
        </is>
      </c>
      <c r="E7492" t="inlineStr">
        <is>
          <t>TV &amp; Video</t>
        </is>
      </c>
      <c r="F7492" t="n">
        <v>9211.67</v>
      </c>
      <c r="G7492" t="n">
        <v>0</v>
      </c>
    </row>
    <row r="7493">
      <c r="A7493" t="n">
        <v>201807</v>
      </c>
      <c r="B7493" t="n">
        <v>51</v>
      </c>
      <c r="C7493" t="inlineStr">
        <is>
          <t>POS</t>
        </is>
      </c>
      <c r="D7493" t="inlineStr">
        <is>
          <t>Mỹ</t>
        </is>
      </c>
      <c r="E7493" t="inlineStr">
        <is>
          <t>Âm thanh</t>
        </is>
      </c>
      <c r="F7493" t="n">
        <v>249.99</v>
      </c>
      <c r="G7493" t="n">
        <v>0</v>
      </c>
    </row>
    <row r="7494">
      <c r="A7494" t="n">
        <v>201807</v>
      </c>
      <c r="B7494" t="n">
        <v>51</v>
      </c>
      <c r="C7494" t="inlineStr">
        <is>
          <t>POS</t>
        </is>
      </c>
      <c r="D7494" t="inlineStr">
        <is>
          <t>Mỹ</t>
        </is>
      </c>
      <c r="E7494" t="inlineStr">
        <is>
          <t>Máy ảnh</t>
        </is>
      </c>
      <c r="F7494" t="n">
        <v>2021</v>
      </c>
      <c r="G7494" t="n">
        <v>0</v>
      </c>
    </row>
    <row r="7495">
      <c r="A7495" t="n">
        <v>201807</v>
      </c>
      <c r="B7495" t="n">
        <v>51</v>
      </c>
      <c r="C7495" t="inlineStr">
        <is>
          <t>POS</t>
        </is>
      </c>
      <c r="D7495" t="inlineStr">
        <is>
          <t>Mỹ</t>
        </is>
      </c>
      <c r="E7495" t="inlineStr">
        <is>
          <t>Điện thoại</t>
        </is>
      </c>
      <c r="F7495" t="n">
        <v>478.1</v>
      </c>
      <c r="G7495" t="n">
        <v>4.06</v>
      </c>
    </row>
    <row r="7496">
      <c r="A7496" t="n">
        <v>201807</v>
      </c>
      <c r="B7496" t="n">
        <v>51</v>
      </c>
      <c r="C7496" t="inlineStr">
        <is>
          <t>POS</t>
        </is>
      </c>
      <c r="D7496" t="inlineStr">
        <is>
          <t>Mỹ</t>
        </is>
      </c>
      <c r="E7496" t="inlineStr">
        <is>
          <t>Máy tính</t>
        </is>
      </c>
      <c r="F7496" t="n">
        <v>18624.99</v>
      </c>
      <c r="G7496" t="n">
        <v>278</v>
      </c>
    </row>
    <row r="7497">
      <c r="A7497" t="n">
        <v>201807</v>
      </c>
      <c r="B7497" t="n">
        <v>51</v>
      </c>
      <c r="C7497" t="inlineStr">
        <is>
          <t>POS</t>
        </is>
      </c>
      <c r="D7497" t="inlineStr">
        <is>
          <t>Mỹ</t>
        </is>
      </c>
      <c r="E7497" t="inlineStr">
        <is>
          <t>Game &amp; Đồ chơi</t>
        </is>
      </c>
      <c r="F7497" t="n">
        <v>631.08</v>
      </c>
      <c r="G7497" t="n">
        <v>0</v>
      </c>
    </row>
    <row r="7498">
      <c r="A7498" t="n">
        <v>201807</v>
      </c>
      <c r="B7498" t="n">
        <v>51</v>
      </c>
      <c r="C7498" t="inlineStr">
        <is>
          <t>POS</t>
        </is>
      </c>
      <c r="D7498" t="inlineStr">
        <is>
          <t>Mỹ</t>
        </is>
      </c>
      <c r="E7498" t="inlineStr">
        <is>
          <t>Gia dụng</t>
        </is>
      </c>
      <c r="F7498" t="n">
        <v>1559.83</v>
      </c>
      <c r="G7498" t="n">
        <v>0</v>
      </c>
    </row>
    <row r="7499">
      <c r="A7499" t="n">
        <v>201807</v>
      </c>
      <c r="B7499" t="n">
        <v>51</v>
      </c>
      <c r="C7499" t="inlineStr">
        <is>
          <t>POS</t>
        </is>
      </c>
      <c r="D7499" t="inlineStr">
        <is>
          <t>Mỹ</t>
        </is>
      </c>
      <c r="E7499" t="inlineStr">
        <is>
          <t>Nhạc, phim, sách nói</t>
        </is>
      </c>
      <c r="F7499" t="n">
        <v>1530.86</v>
      </c>
      <c r="G7499" t="n">
        <v>0</v>
      </c>
    </row>
    <row r="7500">
      <c r="A7500" t="n">
        <v>201807</v>
      </c>
      <c r="B7500" t="n">
        <v>51</v>
      </c>
      <c r="C7500" t="inlineStr">
        <is>
          <t>POS</t>
        </is>
      </c>
      <c r="D7500" t="inlineStr">
        <is>
          <t>Mỹ</t>
        </is>
      </c>
      <c r="E7500" t="inlineStr">
        <is>
          <t>TV &amp; Video</t>
        </is>
      </c>
      <c r="F7500" t="n">
        <v>676</v>
      </c>
      <c r="G7500" t="n">
        <v>0</v>
      </c>
    </row>
    <row r="7501">
      <c r="A7501" t="n">
        <v>201807</v>
      </c>
      <c r="B7501" t="n">
        <v>53</v>
      </c>
      <c r="C7501" t="inlineStr">
        <is>
          <t>POS</t>
        </is>
      </c>
      <c r="D7501" t="inlineStr">
        <is>
          <t>Mỹ</t>
        </is>
      </c>
      <c r="E7501" t="inlineStr">
        <is>
          <t>Âm thanh</t>
        </is>
      </c>
      <c r="F7501" t="n">
        <v>647.75</v>
      </c>
      <c r="G7501" t="n">
        <v>0</v>
      </c>
    </row>
    <row r="7502">
      <c r="A7502" t="n">
        <v>201807</v>
      </c>
      <c r="B7502" t="n">
        <v>53</v>
      </c>
      <c r="C7502" t="inlineStr">
        <is>
          <t>POS</t>
        </is>
      </c>
      <c r="D7502" t="inlineStr">
        <is>
          <t>Mỹ</t>
        </is>
      </c>
      <c r="E7502" t="inlineStr">
        <is>
          <t>Điện thoại</t>
        </is>
      </c>
      <c r="F7502" t="n">
        <v>200</v>
      </c>
      <c r="G7502" t="n">
        <v>0</v>
      </c>
    </row>
    <row r="7503">
      <c r="A7503" t="n">
        <v>201807</v>
      </c>
      <c r="B7503" t="n">
        <v>53</v>
      </c>
      <c r="C7503" t="inlineStr">
        <is>
          <t>POS</t>
        </is>
      </c>
      <c r="D7503" t="inlineStr">
        <is>
          <t>Mỹ</t>
        </is>
      </c>
      <c r="E7503" t="inlineStr">
        <is>
          <t>Máy tính</t>
        </is>
      </c>
      <c r="F7503" t="n">
        <v>3236.7</v>
      </c>
      <c r="G7503" t="n">
        <v>2999.5</v>
      </c>
    </row>
    <row r="7504">
      <c r="A7504" t="n">
        <v>201807</v>
      </c>
      <c r="B7504" t="n">
        <v>53</v>
      </c>
      <c r="C7504" t="inlineStr">
        <is>
          <t>POS</t>
        </is>
      </c>
      <c r="D7504" t="inlineStr">
        <is>
          <t>Mỹ</t>
        </is>
      </c>
      <c r="E7504" t="inlineStr">
        <is>
          <t>Game &amp; Đồ chơi</t>
        </is>
      </c>
      <c r="F7504" t="n">
        <v>24.95</v>
      </c>
      <c r="G7504" t="n">
        <v>0</v>
      </c>
    </row>
    <row r="7505">
      <c r="A7505" t="n">
        <v>201807</v>
      </c>
      <c r="B7505" t="n">
        <v>53</v>
      </c>
      <c r="C7505" t="inlineStr">
        <is>
          <t>POS</t>
        </is>
      </c>
      <c r="D7505" t="inlineStr">
        <is>
          <t>Mỹ</t>
        </is>
      </c>
      <c r="E7505" t="inlineStr">
        <is>
          <t>Gia dụng</t>
        </is>
      </c>
      <c r="F7505" t="n">
        <v>4999.5</v>
      </c>
      <c r="G7505" t="n">
        <v>0</v>
      </c>
    </row>
    <row r="7506">
      <c r="A7506" t="n">
        <v>201807</v>
      </c>
      <c r="B7506" t="n">
        <v>53</v>
      </c>
      <c r="C7506" t="inlineStr">
        <is>
          <t>POS</t>
        </is>
      </c>
      <c r="D7506" t="inlineStr">
        <is>
          <t>Mỹ</t>
        </is>
      </c>
      <c r="E7506" t="inlineStr">
        <is>
          <t>Nhạc, phim, sách nói</t>
        </is>
      </c>
      <c r="F7506" t="n">
        <v>22.65</v>
      </c>
      <c r="G7506" t="n">
        <v>0</v>
      </c>
    </row>
    <row r="7507">
      <c r="A7507" t="n">
        <v>201807</v>
      </c>
      <c r="B7507" t="n">
        <v>53</v>
      </c>
      <c r="C7507" t="inlineStr">
        <is>
          <t>POS</t>
        </is>
      </c>
      <c r="D7507" t="inlineStr">
        <is>
          <t>Mỹ</t>
        </is>
      </c>
      <c r="E7507" t="inlineStr">
        <is>
          <t>TV &amp; Video</t>
        </is>
      </c>
      <c r="F7507" t="n">
        <v>4362</v>
      </c>
      <c r="G7507" t="n">
        <v>0</v>
      </c>
    </row>
    <row r="7508">
      <c r="A7508" t="n">
        <v>201807</v>
      </c>
      <c r="B7508" t="n">
        <v>54</v>
      </c>
      <c r="C7508" t="inlineStr">
        <is>
          <t>POS</t>
        </is>
      </c>
      <c r="D7508" t="inlineStr">
        <is>
          <t>Mỹ</t>
        </is>
      </c>
      <c r="E7508" t="inlineStr">
        <is>
          <t>Âm thanh</t>
        </is>
      </c>
      <c r="F7508" t="n">
        <v>1136.82</v>
      </c>
      <c r="G7508" t="n">
        <v>0</v>
      </c>
    </row>
    <row r="7509">
      <c r="A7509" t="n">
        <v>201807</v>
      </c>
      <c r="B7509" t="n">
        <v>54</v>
      </c>
      <c r="C7509" t="inlineStr">
        <is>
          <t>POS</t>
        </is>
      </c>
      <c r="D7509" t="inlineStr">
        <is>
          <t>Mỹ</t>
        </is>
      </c>
      <c r="E7509" t="inlineStr">
        <is>
          <t>Máy ảnh</t>
        </is>
      </c>
      <c r="F7509" t="n">
        <v>1196.95</v>
      </c>
      <c r="G7509" t="n">
        <v>0</v>
      </c>
    </row>
    <row r="7510">
      <c r="A7510" t="n">
        <v>201807</v>
      </c>
      <c r="B7510" t="n">
        <v>54</v>
      </c>
      <c r="C7510" t="inlineStr">
        <is>
          <t>POS</t>
        </is>
      </c>
      <c r="D7510" t="inlineStr">
        <is>
          <t>Mỹ</t>
        </is>
      </c>
      <c r="E7510" t="inlineStr">
        <is>
          <t>Điện thoại</t>
        </is>
      </c>
      <c r="F7510" t="n">
        <v>2543.99</v>
      </c>
      <c r="G7510" t="n">
        <v>0</v>
      </c>
    </row>
    <row r="7511">
      <c r="A7511" t="n">
        <v>201807</v>
      </c>
      <c r="B7511" t="n">
        <v>54</v>
      </c>
      <c r="C7511" t="inlineStr">
        <is>
          <t>POS</t>
        </is>
      </c>
      <c r="D7511" t="inlineStr">
        <is>
          <t>Mỹ</t>
        </is>
      </c>
      <c r="E7511" t="inlineStr">
        <is>
          <t>Máy tính</t>
        </is>
      </c>
      <c r="F7511" t="n">
        <v>9545.35</v>
      </c>
      <c r="G7511" t="n">
        <v>0</v>
      </c>
    </row>
    <row r="7512">
      <c r="A7512" t="n">
        <v>201807</v>
      </c>
      <c r="B7512" t="n">
        <v>54</v>
      </c>
      <c r="C7512" t="inlineStr">
        <is>
          <t>POS</t>
        </is>
      </c>
      <c r="D7512" t="inlineStr">
        <is>
          <t>Mỹ</t>
        </is>
      </c>
      <c r="E7512" t="inlineStr">
        <is>
          <t>Gia dụng</t>
        </is>
      </c>
      <c r="F7512" t="n">
        <v>3636</v>
      </c>
      <c r="G7512" t="n">
        <v>3199.8</v>
      </c>
    </row>
    <row r="7513">
      <c r="A7513" t="n">
        <v>201807</v>
      </c>
      <c r="B7513" t="n">
        <v>54</v>
      </c>
      <c r="C7513" t="inlineStr">
        <is>
          <t>POS</t>
        </is>
      </c>
      <c r="D7513" t="inlineStr">
        <is>
          <t>Mỹ</t>
        </is>
      </c>
      <c r="E7513" t="inlineStr">
        <is>
          <t>Nhạc, phim, sách nói</t>
        </is>
      </c>
      <c r="F7513" t="n">
        <v>382.62</v>
      </c>
      <c r="G7513" t="n">
        <v>159.99</v>
      </c>
    </row>
    <row r="7514">
      <c r="A7514" t="n">
        <v>201807</v>
      </c>
      <c r="B7514" t="n">
        <v>54</v>
      </c>
      <c r="C7514" t="inlineStr">
        <is>
          <t>POS</t>
        </is>
      </c>
      <c r="D7514" t="inlineStr">
        <is>
          <t>Mỹ</t>
        </is>
      </c>
      <c r="E7514" t="inlineStr">
        <is>
          <t>TV &amp; Video</t>
        </is>
      </c>
      <c r="F7514" t="n">
        <v>639.87</v>
      </c>
      <c r="G7514" t="n">
        <v>0</v>
      </c>
    </row>
    <row r="7515">
      <c r="A7515" t="n">
        <v>201807</v>
      </c>
      <c r="B7515" t="n">
        <v>55</v>
      </c>
      <c r="C7515" t="inlineStr">
        <is>
          <t>POS</t>
        </is>
      </c>
      <c r="D7515" t="inlineStr">
        <is>
          <t>Mỹ</t>
        </is>
      </c>
      <c r="E7515" t="inlineStr">
        <is>
          <t>Âm thanh</t>
        </is>
      </c>
      <c r="F7515" t="n">
        <v>1404</v>
      </c>
      <c r="G7515" t="n">
        <v>0</v>
      </c>
    </row>
    <row r="7516">
      <c r="A7516" t="n">
        <v>201807</v>
      </c>
      <c r="B7516" t="n">
        <v>55</v>
      </c>
      <c r="C7516" t="inlineStr">
        <is>
          <t>POS</t>
        </is>
      </c>
      <c r="D7516" t="inlineStr">
        <is>
          <t>Mỹ</t>
        </is>
      </c>
      <c r="E7516" t="inlineStr">
        <is>
          <t>Điện thoại</t>
        </is>
      </c>
      <c r="F7516" t="n">
        <v>199.95</v>
      </c>
      <c r="G7516" t="n">
        <v>129.99</v>
      </c>
    </row>
    <row r="7517">
      <c r="A7517" t="n">
        <v>201807</v>
      </c>
      <c r="B7517" t="n">
        <v>55</v>
      </c>
      <c r="C7517" t="inlineStr">
        <is>
          <t>POS</t>
        </is>
      </c>
      <c r="D7517" t="inlineStr">
        <is>
          <t>Mỹ</t>
        </is>
      </c>
      <c r="E7517" t="inlineStr">
        <is>
          <t>Máy tính</t>
        </is>
      </c>
      <c r="F7517" t="n">
        <v>969</v>
      </c>
      <c r="G7517" t="n">
        <v>0</v>
      </c>
    </row>
    <row r="7518">
      <c r="A7518" t="n">
        <v>201807</v>
      </c>
      <c r="B7518" t="n">
        <v>55</v>
      </c>
      <c r="C7518" t="inlineStr">
        <is>
          <t>POS</t>
        </is>
      </c>
      <c r="D7518" t="inlineStr">
        <is>
          <t>Mỹ</t>
        </is>
      </c>
      <c r="E7518" t="inlineStr">
        <is>
          <t>Game &amp; Đồ chơi</t>
        </is>
      </c>
      <c r="F7518" t="n">
        <v>4.98</v>
      </c>
      <c r="G7518" t="n">
        <v>0</v>
      </c>
    </row>
    <row r="7519">
      <c r="A7519" t="n">
        <v>201807</v>
      </c>
      <c r="B7519" t="n">
        <v>55</v>
      </c>
      <c r="C7519" t="inlineStr">
        <is>
          <t>POS</t>
        </is>
      </c>
      <c r="D7519" t="inlineStr">
        <is>
          <t>Mỹ</t>
        </is>
      </c>
      <c r="E7519" t="inlineStr">
        <is>
          <t>Gia dụng</t>
        </is>
      </c>
      <c r="F7519" t="n">
        <v>4652.8</v>
      </c>
      <c r="G7519" t="n">
        <v>0</v>
      </c>
    </row>
    <row r="7520">
      <c r="A7520" t="n">
        <v>201807</v>
      </c>
      <c r="B7520" t="n">
        <v>55</v>
      </c>
      <c r="C7520" t="inlineStr">
        <is>
          <t>POS</t>
        </is>
      </c>
      <c r="D7520" t="inlineStr">
        <is>
          <t>Mỹ</t>
        </is>
      </c>
      <c r="E7520" t="inlineStr">
        <is>
          <t>Nhạc, phim, sách nói</t>
        </is>
      </c>
      <c r="F7520" t="n">
        <v>2373.54</v>
      </c>
      <c r="G7520" t="n">
        <v>0</v>
      </c>
    </row>
    <row r="7521">
      <c r="A7521" t="n">
        <v>201807</v>
      </c>
      <c r="B7521" t="n">
        <v>55</v>
      </c>
      <c r="C7521" t="inlineStr">
        <is>
          <t>POS</t>
        </is>
      </c>
      <c r="D7521" t="inlineStr">
        <is>
          <t>Mỹ</t>
        </is>
      </c>
      <c r="E7521" t="inlineStr">
        <is>
          <t>TV &amp; Video</t>
        </is>
      </c>
      <c r="F7521" t="n">
        <v>8968.780000000001</v>
      </c>
      <c r="G7521" t="n">
        <v>0</v>
      </c>
    </row>
    <row r="7522">
      <c r="A7522" t="n">
        <v>201807</v>
      </c>
      <c r="B7522" t="n">
        <v>56</v>
      </c>
      <c r="C7522" t="inlineStr">
        <is>
          <t>POS</t>
        </is>
      </c>
      <c r="D7522" t="inlineStr">
        <is>
          <t>Mỹ</t>
        </is>
      </c>
      <c r="E7522" t="inlineStr">
        <is>
          <t>Âm thanh</t>
        </is>
      </c>
      <c r="F7522" t="n">
        <v>264.95</v>
      </c>
      <c r="G7522" t="n">
        <v>0</v>
      </c>
    </row>
    <row r="7523">
      <c r="A7523" t="n">
        <v>201807</v>
      </c>
      <c r="B7523" t="n">
        <v>56</v>
      </c>
      <c r="C7523" t="inlineStr">
        <is>
          <t>POS</t>
        </is>
      </c>
      <c r="D7523" t="inlineStr">
        <is>
          <t>Mỹ</t>
        </is>
      </c>
      <c r="E7523" t="inlineStr">
        <is>
          <t>Máy ảnh</t>
        </is>
      </c>
      <c r="F7523" t="n">
        <v>1435</v>
      </c>
      <c r="G7523" t="n">
        <v>0</v>
      </c>
    </row>
    <row r="7524">
      <c r="A7524" t="n">
        <v>201807</v>
      </c>
      <c r="B7524" t="n">
        <v>56</v>
      </c>
      <c r="C7524" t="inlineStr">
        <is>
          <t>POS</t>
        </is>
      </c>
      <c r="D7524" t="inlineStr">
        <is>
          <t>Mỹ</t>
        </is>
      </c>
      <c r="E7524" t="inlineStr">
        <is>
          <t>Điện thoại</t>
        </is>
      </c>
      <c r="F7524" t="n">
        <v>1409.99</v>
      </c>
      <c r="G7524" t="n">
        <v>0</v>
      </c>
    </row>
    <row r="7525">
      <c r="A7525" t="n">
        <v>201807</v>
      </c>
      <c r="B7525" t="n">
        <v>56</v>
      </c>
      <c r="C7525" t="inlineStr">
        <is>
          <t>POS</t>
        </is>
      </c>
      <c r="D7525" t="inlineStr">
        <is>
          <t>Mỹ</t>
        </is>
      </c>
      <c r="E7525" t="inlineStr">
        <is>
          <t>Máy tính</t>
        </is>
      </c>
      <c r="F7525" t="n">
        <v>6035.8</v>
      </c>
      <c r="G7525" t="n">
        <v>798</v>
      </c>
    </row>
    <row r="7526">
      <c r="A7526" t="n">
        <v>201807</v>
      </c>
      <c r="B7526" t="n">
        <v>56</v>
      </c>
      <c r="C7526" t="inlineStr">
        <is>
          <t>POS</t>
        </is>
      </c>
      <c r="D7526" t="inlineStr">
        <is>
          <t>Mỹ</t>
        </is>
      </c>
      <c r="E7526" t="inlineStr">
        <is>
          <t>Game &amp; Đồ chơi</t>
        </is>
      </c>
      <c r="F7526" t="n">
        <v>213</v>
      </c>
      <c r="G7526" t="n">
        <v>0</v>
      </c>
    </row>
    <row r="7527">
      <c r="A7527" t="n">
        <v>201807</v>
      </c>
      <c r="B7527" t="n">
        <v>56</v>
      </c>
      <c r="C7527" t="inlineStr">
        <is>
          <t>POS</t>
        </is>
      </c>
      <c r="D7527" t="inlineStr">
        <is>
          <t>Mỹ</t>
        </is>
      </c>
      <c r="E7527" t="inlineStr">
        <is>
          <t>Gia dụng</t>
        </is>
      </c>
      <c r="F7527" t="n">
        <v>9080.969999999999</v>
      </c>
      <c r="G7527" t="n">
        <v>0</v>
      </c>
    </row>
    <row r="7528">
      <c r="A7528" t="n">
        <v>201807</v>
      </c>
      <c r="B7528" t="n">
        <v>56</v>
      </c>
      <c r="C7528" t="inlineStr">
        <is>
          <t>POS</t>
        </is>
      </c>
      <c r="D7528" t="inlineStr">
        <is>
          <t>Mỹ</t>
        </is>
      </c>
      <c r="E7528" t="inlineStr">
        <is>
          <t>Nhạc, phim, sách nói</t>
        </is>
      </c>
      <c r="F7528" t="n">
        <v>850.85</v>
      </c>
      <c r="G7528" t="n">
        <v>0</v>
      </c>
    </row>
    <row r="7529">
      <c r="A7529" t="n">
        <v>201807</v>
      </c>
      <c r="B7529" t="n">
        <v>56</v>
      </c>
      <c r="C7529" t="inlineStr">
        <is>
          <t>POS</t>
        </is>
      </c>
      <c r="D7529" t="inlineStr">
        <is>
          <t>Mỹ</t>
        </is>
      </c>
      <c r="E7529" t="inlineStr">
        <is>
          <t>TV &amp; Video</t>
        </is>
      </c>
      <c r="F7529" t="n">
        <v>1305</v>
      </c>
      <c r="G7529" t="n">
        <v>0</v>
      </c>
    </row>
    <row r="7530">
      <c r="A7530" t="n">
        <v>201807</v>
      </c>
      <c r="B7530" t="n">
        <v>57</v>
      </c>
      <c r="C7530" t="inlineStr">
        <is>
          <t>POS</t>
        </is>
      </c>
      <c r="D7530" t="inlineStr">
        <is>
          <t>Mỹ</t>
        </is>
      </c>
      <c r="E7530" t="inlineStr">
        <is>
          <t>Âm thanh</t>
        </is>
      </c>
      <c r="F7530" t="n">
        <v>771.83</v>
      </c>
      <c r="G7530" t="n">
        <v>0</v>
      </c>
    </row>
    <row r="7531">
      <c r="A7531" t="n">
        <v>201807</v>
      </c>
      <c r="B7531" t="n">
        <v>57</v>
      </c>
      <c r="C7531" t="inlineStr">
        <is>
          <t>POS</t>
        </is>
      </c>
      <c r="D7531" t="inlineStr">
        <is>
          <t>Mỹ</t>
        </is>
      </c>
      <c r="E7531" t="inlineStr">
        <is>
          <t>Máy ảnh</t>
        </is>
      </c>
      <c r="F7531" t="n">
        <v>7586</v>
      </c>
      <c r="G7531" t="n">
        <v>0</v>
      </c>
    </row>
    <row r="7532">
      <c r="A7532" t="n">
        <v>201807</v>
      </c>
      <c r="B7532" t="n">
        <v>57</v>
      </c>
      <c r="C7532" t="inlineStr">
        <is>
          <t>POS</t>
        </is>
      </c>
      <c r="D7532" t="inlineStr">
        <is>
          <t>Mỹ</t>
        </is>
      </c>
      <c r="E7532" t="inlineStr">
        <is>
          <t>Điện thoại</t>
        </is>
      </c>
      <c r="F7532" t="n">
        <v>4533.7</v>
      </c>
      <c r="G7532" t="n">
        <v>0</v>
      </c>
    </row>
    <row r="7533">
      <c r="A7533" t="n">
        <v>201807</v>
      </c>
      <c r="B7533" t="n">
        <v>57</v>
      </c>
      <c r="C7533" t="inlineStr">
        <is>
          <t>POS</t>
        </is>
      </c>
      <c r="D7533" t="inlineStr">
        <is>
          <t>Mỹ</t>
        </is>
      </c>
      <c r="E7533" t="inlineStr">
        <is>
          <t>Máy tính</t>
        </is>
      </c>
      <c r="F7533" t="n">
        <v>897</v>
      </c>
      <c r="G7533" t="n">
        <v>0</v>
      </c>
    </row>
    <row r="7534">
      <c r="A7534" t="n">
        <v>201807</v>
      </c>
      <c r="B7534" t="n">
        <v>57</v>
      </c>
      <c r="C7534" t="inlineStr">
        <is>
          <t>POS</t>
        </is>
      </c>
      <c r="D7534" t="inlineStr">
        <is>
          <t>Mỹ</t>
        </is>
      </c>
      <c r="E7534" t="inlineStr">
        <is>
          <t>Gia dụng</t>
        </is>
      </c>
      <c r="F7534" t="n">
        <v>3199.99</v>
      </c>
      <c r="G7534" t="n">
        <v>0</v>
      </c>
    </row>
    <row r="7535">
      <c r="A7535" t="n">
        <v>201807</v>
      </c>
      <c r="B7535" t="n">
        <v>57</v>
      </c>
      <c r="C7535" t="inlineStr">
        <is>
          <t>POS</t>
        </is>
      </c>
      <c r="D7535" t="inlineStr">
        <is>
          <t>Mỹ</t>
        </is>
      </c>
      <c r="E7535" t="inlineStr">
        <is>
          <t>Nhạc, phim, sách nói</t>
        </is>
      </c>
      <c r="F7535" t="n">
        <v>198.95</v>
      </c>
      <c r="G7535" t="n">
        <v>0</v>
      </c>
    </row>
    <row r="7536">
      <c r="A7536" t="n">
        <v>201807</v>
      </c>
      <c r="B7536" t="n">
        <v>59</v>
      </c>
      <c r="C7536" t="inlineStr">
        <is>
          <t>POS</t>
        </is>
      </c>
      <c r="D7536" t="inlineStr">
        <is>
          <t>Mỹ</t>
        </is>
      </c>
      <c r="E7536" t="inlineStr">
        <is>
          <t>Âm thanh</t>
        </is>
      </c>
      <c r="F7536" t="n">
        <v>559.01</v>
      </c>
      <c r="G7536" t="n">
        <v>0</v>
      </c>
    </row>
    <row r="7537">
      <c r="A7537" t="n">
        <v>201807</v>
      </c>
      <c r="B7537" t="n">
        <v>59</v>
      </c>
      <c r="C7537" t="inlineStr">
        <is>
          <t>POS</t>
        </is>
      </c>
      <c r="D7537" t="inlineStr">
        <is>
          <t>Mỹ</t>
        </is>
      </c>
      <c r="E7537" t="inlineStr">
        <is>
          <t>Máy ảnh</t>
        </is>
      </c>
      <c r="F7537" t="n">
        <v>637</v>
      </c>
      <c r="G7537" t="n">
        <v>0</v>
      </c>
    </row>
    <row r="7538">
      <c r="A7538" t="n">
        <v>201807</v>
      </c>
      <c r="B7538" t="n">
        <v>59</v>
      </c>
      <c r="C7538" t="inlineStr">
        <is>
          <t>POS</t>
        </is>
      </c>
      <c r="D7538" t="inlineStr">
        <is>
          <t>Mỹ</t>
        </is>
      </c>
      <c r="E7538" t="inlineStr">
        <is>
          <t>Điện thoại</t>
        </is>
      </c>
      <c r="F7538" t="n">
        <v>4186</v>
      </c>
      <c r="G7538" t="n">
        <v>0</v>
      </c>
    </row>
    <row r="7539">
      <c r="A7539" t="n">
        <v>201807</v>
      </c>
      <c r="B7539" t="n">
        <v>59</v>
      </c>
      <c r="C7539" t="inlineStr">
        <is>
          <t>POS</t>
        </is>
      </c>
      <c r="D7539" t="inlineStr">
        <is>
          <t>Mỹ</t>
        </is>
      </c>
      <c r="E7539" t="inlineStr">
        <is>
          <t>Máy tính</t>
        </is>
      </c>
      <c r="F7539" t="n">
        <v>8128</v>
      </c>
      <c r="G7539" t="n">
        <v>0</v>
      </c>
    </row>
    <row r="7540">
      <c r="A7540" t="n">
        <v>201807</v>
      </c>
      <c r="B7540" t="n">
        <v>59</v>
      </c>
      <c r="C7540" t="inlineStr">
        <is>
          <t>POS</t>
        </is>
      </c>
      <c r="D7540" t="inlineStr">
        <is>
          <t>Mỹ</t>
        </is>
      </c>
      <c r="E7540" t="inlineStr">
        <is>
          <t>Game &amp; Đồ chơi</t>
        </is>
      </c>
      <c r="F7540" t="n">
        <v>26.97</v>
      </c>
      <c r="G7540" t="n">
        <v>0</v>
      </c>
    </row>
    <row r="7541">
      <c r="A7541" t="n">
        <v>201807</v>
      </c>
      <c r="B7541" t="n">
        <v>59</v>
      </c>
      <c r="C7541" t="inlineStr">
        <is>
          <t>POS</t>
        </is>
      </c>
      <c r="D7541" t="inlineStr">
        <is>
          <t>Mỹ</t>
        </is>
      </c>
      <c r="E7541" t="inlineStr">
        <is>
          <t>Gia dụng</t>
        </is>
      </c>
      <c r="F7541" t="n">
        <v>5994.97</v>
      </c>
      <c r="G7541" t="n">
        <v>0</v>
      </c>
    </row>
    <row r="7542">
      <c r="A7542" t="n">
        <v>201807</v>
      </c>
      <c r="B7542" t="n">
        <v>59</v>
      </c>
      <c r="C7542" t="inlineStr">
        <is>
          <t>POS</t>
        </is>
      </c>
      <c r="D7542" t="inlineStr">
        <is>
          <t>Mỹ</t>
        </is>
      </c>
      <c r="E7542" t="inlineStr">
        <is>
          <t>Nhạc, phim, sách nói</t>
        </is>
      </c>
      <c r="F7542" t="n">
        <v>438</v>
      </c>
      <c r="G7542" t="n">
        <v>0</v>
      </c>
    </row>
    <row r="7543">
      <c r="A7543" t="n">
        <v>201807</v>
      </c>
      <c r="B7543" t="n">
        <v>61</v>
      </c>
      <c r="C7543" t="inlineStr">
        <is>
          <t>POS</t>
        </is>
      </c>
      <c r="D7543" t="inlineStr">
        <is>
          <t>Mỹ</t>
        </is>
      </c>
      <c r="E7543" t="inlineStr">
        <is>
          <t>Âm thanh</t>
        </is>
      </c>
      <c r="F7543" t="n">
        <v>803.52</v>
      </c>
      <c r="G7543" t="n">
        <v>0</v>
      </c>
    </row>
    <row r="7544">
      <c r="A7544" t="n">
        <v>201807</v>
      </c>
      <c r="B7544" t="n">
        <v>61</v>
      </c>
      <c r="C7544" t="inlineStr">
        <is>
          <t>POS</t>
        </is>
      </c>
      <c r="D7544" t="inlineStr">
        <is>
          <t>Mỹ</t>
        </is>
      </c>
      <c r="E7544" t="inlineStr">
        <is>
          <t>Máy ảnh</t>
        </is>
      </c>
      <c r="F7544" t="n">
        <v>4211</v>
      </c>
      <c r="G7544" t="n">
        <v>0</v>
      </c>
    </row>
    <row r="7545">
      <c r="A7545" t="n">
        <v>201807</v>
      </c>
      <c r="B7545" t="n">
        <v>61</v>
      </c>
      <c r="C7545" t="inlineStr">
        <is>
          <t>POS</t>
        </is>
      </c>
      <c r="D7545" t="inlineStr">
        <is>
          <t>Mỹ</t>
        </is>
      </c>
      <c r="E7545" t="inlineStr">
        <is>
          <t>Điện thoại</t>
        </is>
      </c>
      <c r="F7545" t="n">
        <v>869.25</v>
      </c>
      <c r="G7545" t="n">
        <v>0</v>
      </c>
    </row>
    <row r="7546">
      <c r="A7546" t="n">
        <v>201807</v>
      </c>
      <c r="B7546" t="n">
        <v>61</v>
      </c>
      <c r="C7546" t="inlineStr">
        <is>
          <t>POS</t>
        </is>
      </c>
      <c r="D7546" t="inlineStr">
        <is>
          <t>Mỹ</t>
        </is>
      </c>
      <c r="E7546" t="inlineStr">
        <is>
          <t>Máy tính</t>
        </is>
      </c>
      <c r="F7546" t="n">
        <v>7781.05</v>
      </c>
      <c r="G7546" t="n">
        <v>1677</v>
      </c>
    </row>
    <row r="7547">
      <c r="A7547" t="n">
        <v>201807</v>
      </c>
      <c r="B7547" t="n">
        <v>61</v>
      </c>
      <c r="C7547" t="inlineStr">
        <is>
          <t>POS</t>
        </is>
      </c>
      <c r="D7547" t="inlineStr">
        <is>
          <t>Mỹ</t>
        </is>
      </c>
      <c r="E7547" t="inlineStr">
        <is>
          <t>Game &amp; Đồ chơi</t>
        </is>
      </c>
      <c r="F7547" t="n">
        <v>480.92</v>
      </c>
      <c r="G7547" t="n">
        <v>0</v>
      </c>
    </row>
    <row r="7548">
      <c r="A7548" t="n">
        <v>201807</v>
      </c>
      <c r="B7548" t="n">
        <v>61</v>
      </c>
      <c r="C7548" t="inlineStr">
        <is>
          <t>POS</t>
        </is>
      </c>
      <c r="D7548" t="inlineStr">
        <is>
          <t>Mỹ</t>
        </is>
      </c>
      <c r="E7548" t="inlineStr">
        <is>
          <t>Gia dụng</t>
        </is>
      </c>
      <c r="F7548" t="n">
        <v>28128.45</v>
      </c>
      <c r="G7548" t="n">
        <v>0</v>
      </c>
    </row>
    <row r="7549">
      <c r="A7549" t="n">
        <v>201807</v>
      </c>
      <c r="B7549" t="n">
        <v>61</v>
      </c>
      <c r="C7549" t="inlineStr">
        <is>
          <t>POS</t>
        </is>
      </c>
      <c r="D7549" t="inlineStr">
        <is>
          <t>Mỹ</t>
        </is>
      </c>
      <c r="E7549" t="inlineStr">
        <is>
          <t>Nhạc, phim, sách nói</t>
        </is>
      </c>
      <c r="F7549" t="n">
        <v>991.76</v>
      </c>
      <c r="G7549" t="n">
        <v>0</v>
      </c>
    </row>
    <row r="7550">
      <c r="A7550" t="n">
        <v>201807</v>
      </c>
      <c r="B7550" t="n">
        <v>61</v>
      </c>
      <c r="C7550" t="inlineStr">
        <is>
          <t>POS</t>
        </is>
      </c>
      <c r="D7550" t="inlineStr">
        <is>
          <t>Mỹ</t>
        </is>
      </c>
      <c r="E7550" t="inlineStr">
        <is>
          <t>TV &amp; Video</t>
        </is>
      </c>
      <c r="F7550" t="n">
        <v>2312.99</v>
      </c>
      <c r="G7550" t="n">
        <v>1295</v>
      </c>
    </row>
    <row r="7551">
      <c r="A7551" t="n">
        <v>201807</v>
      </c>
      <c r="B7551" t="n">
        <v>62</v>
      </c>
      <c r="C7551" t="inlineStr">
        <is>
          <t>POS</t>
        </is>
      </c>
      <c r="D7551" t="inlineStr">
        <is>
          <t>Mỹ</t>
        </is>
      </c>
      <c r="E7551" t="inlineStr">
        <is>
          <t>Âm thanh</t>
        </is>
      </c>
      <c r="F7551" t="n">
        <v>2629.13</v>
      </c>
      <c r="G7551" t="n">
        <v>0</v>
      </c>
    </row>
    <row r="7552">
      <c r="A7552" t="n">
        <v>201807</v>
      </c>
      <c r="B7552" t="n">
        <v>62</v>
      </c>
      <c r="C7552" t="inlineStr">
        <is>
          <t>POS</t>
        </is>
      </c>
      <c r="D7552" t="inlineStr">
        <is>
          <t>Mỹ</t>
        </is>
      </c>
      <c r="E7552" t="inlineStr">
        <is>
          <t>Máy ảnh</t>
        </is>
      </c>
      <c r="F7552" t="n">
        <v>2776</v>
      </c>
      <c r="G7552" t="n">
        <v>0</v>
      </c>
    </row>
    <row r="7553">
      <c r="A7553" t="n">
        <v>201807</v>
      </c>
      <c r="B7553" t="n">
        <v>62</v>
      </c>
      <c r="C7553" t="inlineStr">
        <is>
          <t>POS</t>
        </is>
      </c>
      <c r="D7553" t="inlineStr">
        <is>
          <t>Mỹ</t>
        </is>
      </c>
      <c r="E7553" t="inlineStr">
        <is>
          <t>Điện thoại</t>
        </is>
      </c>
      <c r="F7553" t="n">
        <v>2044.87</v>
      </c>
      <c r="G7553" t="n">
        <v>0</v>
      </c>
    </row>
    <row r="7554">
      <c r="A7554" t="n">
        <v>201807</v>
      </c>
      <c r="B7554" t="n">
        <v>62</v>
      </c>
      <c r="C7554" t="inlineStr">
        <is>
          <t>POS</t>
        </is>
      </c>
      <c r="D7554" t="inlineStr">
        <is>
          <t>Mỹ</t>
        </is>
      </c>
      <c r="E7554" t="inlineStr">
        <is>
          <t>Máy tính</t>
        </is>
      </c>
      <c r="F7554" t="n">
        <v>17528.95</v>
      </c>
      <c r="G7554" t="n">
        <v>599</v>
      </c>
    </row>
    <row r="7555">
      <c r="A7555" t="n">
        <v>201807</v>
      </c>
      <c r="B7555" t="n">
        <v>62</v>
      </c>
      <c r="C7555" t="inlineStr">
        <is>
          <t>POS</t>
        </is>
      </c>
      <c r="D7555" t="inlineStr">
        <is>
          <t>Mỹ</t>
        </is>
      </c>
      <c r="E7555" t="inlineStr">
        <is>
          <t>Game &amp; Đồ chơi</t>
        </is>
      </c>
      <c r="F7555" t="n">
        <v>343.89</v>
      </c>
      <c r="G7555" t="n">
        <v>0</v>
      </c>
    </row>
    <row r="7556">
      <c r="A7556" t="n">
        <v>201807</v>
      </c>
      <c r="B7556" t="n">
        <v>62</v>
      </c>
      <c r="C7556" t="inlineStr">
        <is>
          <t>POS</t>
        </is>
      </c>
      <c r="D7556" t="inlineStr">
        <is>
          <t>Mỹ</t>
        </is>
      </c>
      <c r="E7556" t="inlineStr">
        <is>
          <t>Gia dụng</t>
        </is>
      </c>
      <c r="F7556" t="n">
        <v>14929.99</v>
      </c>
      <c r="G7556" t="n">
        <v>0</v>
      </c>
    </row>
    <row r="7557">
      <c r="A7557" t="n">
        <v>201807</v>
      </c>
      <c r="B7557" t="n">
        <v>62</v>
      </c>
      <c r="C7557" t="inlineStr">
        <is>
          <t>POS</t>
        </is>
      </c>
      <c r="D7557" t="inlineStr">
        <is>
          <t>Mỹ</t>
        </is>
      </c>
      <c r="E7557" t="inlineStr">
        <is>
          <t>Nhạc, phim, sách nói</t>
        </is>
      </c>
      <c r="F7557" t="n">
        <v>244.68</v>
      </c>
      <c r="G7557" t="n">
        <v>0</v>
      </c>
    </row>
    <row r="7558">
      <c r="A7558" t="n">
        <v>201807</v>
      </c>
      <c r="B7558" t="n">
        <v>62</v>
      </c>
      <c r="C7558" t="inlineStr">
        <is>
          <t>POS</t>
        </is>
      </c>
      <c r="D7558" t="inlineStr">
        <is>
          <t>Mỹ</t>
        </is>
      </c>
      <c r="E7558" t="inlineStr">
        <is>
          <t>TV &amp; Video</t>
        </is>
      </c>
      <c r="F7558" t="n">
        <v>1879.88</v>
      </c>
      <c r="G7558" t="n">
        <v>0</v>
      </c>
    </row>
    <row r="7559">
      <c r="A7559" t="n">
        <v>201807</v>
      </c>
      <c r="B7559" t="n">
        <v>63</v>
      </c>
      <c r="C7559" t="inlineStr">
        <is>
          <t>POS</t>
        </is>
      </c>
      <c r="D7559" t="inlineStr">
        <is>
          <t>Mỹ</t>
        </is>
      </c>
      <c r="E7559" t="inlineStr">
        <is>
          <t>Âm thanh</t>
        </is>
      </c>
      <c r="F7559" t="n">
        <v>443.7</v>
      </c>
      <c r="G7559" t="n">
        <v>0</v>
      </c>
    </row>
    <row r="7560">
      <c r="A7560" t="n">
        <v>201807</v>
      </c>
      <c r="B7560" t="n">
        <v>63</v>
      </c>
      <c r="C7560" t="inlineStr">
        <is>
          <t>POS</t>
        </is>
      </c>
      <c r="D7560" t="inlineStr">
        <is>
          <t>Mỹ</t>
        </is>
      </c>
      <c r="E7560" t="inlineStr">
        <is>
          <t>Điện thoại</t>
        </is>
      </c>
      <c r="F7560" t="n">
        <v>2133.98</v>
      </c>
      <c r="G7560" t="n">
        <v>0</v>
      </c>
    </row>
    <row r="7561">
      <c r="A7561" t="n">
        <v>201807</v>
      </c>
      <c r="B7561" t="n">
        <v>63</v>
      </c>
      <c r="C7561" t="inlineStr">
        <is>
          <t>POS</t>
        </is>
      </c>
      <c r="D7561" t="inlineStr">
        <is>
          <t>Mỹ</t>
        </is>
      </c>
      <c r="E7561" t="inlineStr">
        <is>
          <t>Máy tính</t>
        </is>
      </c>
      <c r="F7561" t="n">
        <v>9461.4</v>
      </c>
      <c r="G7561" t="n">
        <v>0</v>
      </c>
    </row>
    <row r="7562">
      <c r="A7562" t="n">
        <v>201807</v>
      </c>
      <c r="B7562" t="n">
        <v>63</v>
      </c>
      <c r="C7562" t="inlineStr">
        <is>
          <t>POS</t>
        </is>
      </c>
      <c r="D7562" t="inlineStr">
        <is>
          <t>Mỹ</t>
        </is>
      </c>
      <c r="E7562" t="inlineStr">
        <is>
          <t>Game &amp; Đồ chơi</t>
        </is>
      </c>
      <c r="F7562" t="n">
        <v>186.4</v>
      </c>
      <c r="G7562" t="n">
        <v>0</v>
      </c>
    </row>
    <row r="7563">
      <c r="A7563" t="n">
        <v>201807</v>
      </c>
      <c r="B7563" t="n">
        <v>63</v>
      </c>
      <c r="C7563" t="inlineStr">
        <is>
          <t>POS</t>
        </is>
      </c>
      <c r="D7563" t="inlineStr">
        <is>
          <t>Mỹ</t>
        </is>
      </c>
      <c r="E7563" t="inlineStr">
        <is>
          <t>Gia dụng</t>
        </is>
      </c>
      <c r="F7563" t="n">
        <v>6257.84</v>
      </c>
      <c r="G7563" t="n">
        <v>0</v>
      </c>
    </row>
    <row r="7564">
      <c r="A7564" t="n">
        <v>201807</v>
      </c>
      <c r="B7564" t="n">
        <v>63</v>
      </c>
      <c r="C7564" t="inlineStr">
        <is>
          <t>POS</t>
        </is>
      </c>
      <c r="D7564" t="inlineStr">
        <is>
          <t>Mỹ</t>
        </is>
      </c>
      <c r="E7564" t="inlineStr">
        <is>
          <t>Nhạc, phim, sách nói</t>
        </is>
      </c>
      <c r="F7564" t="n">
        <v>1389.3</v>
      </c>
      <c r="G7564" t="n">
        <v>57.88</v>
      </c>
    </row>
    <row r="7565">
      <c r="A7565" t="n">
        <v>201807</v>
      </c>
      <c r="B7565" t="n">
        <v>64</v>
      </c>
      <c r="C7565" t="inlineStr">
        <is>
          <t>POS</t>
        </is>
      </c>
      <c r="D7565" t="inlineStr">
        <is>
          <t>Mỹ</t>
        </is>
      </c>
      <c r="E7565" t="inlineStr">
        <is>
          <t>Âm thanh</t>
        </is>
      </c>
      <c r="F7565" t="n">
        <v>496</v>
      </c>
      <c r="G7565" t="n">
        <v>0</v>
      </c>
    </row>
    <row r="7566">
      <c r="A7566" t="n">
        <v>201807</v>
      </c>
      <c r="B7566" t="n">
        <v>64</v>
      </c>
      <c r="C7566" t="inlineStr">
        <is>
          <t>POS</t>
        </is>
      </c>
      <c r="D7566" t="inlineStr">
        <is>
          <t>Mỹ</t>
        </is>
      </c>
      <c r="E7566" t="inlineStr">
        <is>
          <t>Máy ảnh</t>
        </is>
      </c>
      <c r="F7566" t="n">
        <v>4254.94</v>
      </c>
      <c r="G7566" t="n">
        <v>119.98</v>
      </c>
    </row>
    <row r="7567">
      <c r="A7567" t="n">
        <v>201807</v>
      </c>
      <c r="B7567" t="n">
        <v>64</v>
      </c>
      <c r="C7567" t="inlineStr">
        <is>
          <t>POS</t>
        </is>
      </c>
      <c r="D7567" t="inlineStr">
        <is>
          <t>Mỹ</t>
        </is>
      </c>
      <c r="E7567" t="inlineStr">
        <is>
          <t>Điện thoại</t>
        </is>
      </c>
      <c r="F7567" t="n">
        <v>1153.92</v>
      </c>
      <c r="G7567" t="n">
        <v>0</v>
      </c>
    </row>
    <row r="7568">
      <c r="A7568" t="n">
        <v>201807</v>
      </c>
      <c r="B7568" t="n">
        <v>64</v>
      </c>
      <c r="C7568" t="inlineStr">
        <is>
          <t>POS</t>
        </is>
      </c>
      <c r="D7568" t="inlineStr">
        <is>
          <t>Mỹ</t>
        </is>
      </c>
      <c r="E7568" t="inlineStr">
        <is>
          <t>Máy tính</t>
        </is>
      </c>
      <c r="F7568" t="n">
        <v>6618</v>
      </c>
      <c r="G7568" t="n">
        <v>0</v>
      </c>
    </row>
    <row r="7569">
      <c r="A7569" t="n">
        <v>201807</v>
      </c>
      <c r="B7569" t="n">
        <v>64</v>
      </c>
      <c r="C7569" t="inlineStr">
        <is>
          <t>POS</t>
        </is>
      </c>
      <c r="D7569" t="inlineStr">
        <is>
          <t>Mỹ</t>
        </is>
      </c>
      <c r="E7569" t="inlineStr">
        <is>
          <t>Game &amp; Đồ chơi</t>
        </is>
      </c>
      <c r="F7569" t="n">
        <v>463.78</v>
      </c>
      <c r="G7569" t="n">
        <v>0</v>
      </c>
    </row>
    <row r="7570">
      <c r="A7570" t="n">
        <v>201807</v>
      </c>
      <c r="B7570" t="n">
        <v>64</v>
      </c>
      <c r="C7570" t="inlineStr">
        <is>
          <t>POS</t>
        </is>
      </c>
      <c r="D7570" t="inlineStr">
        <is>
          <t>Mỹ</t>
        </is>
      </c>
      <c r="E7570" t="inlineStr">
        <is>
          <t>Gia dụng</t>
        </is>
      </c>
      <c r="F7570" t="n">
        <v>1851.48</v>
      </c>
      <c r="G7570" t="n">
        <v>0</v>
      </c>
    </row>
    <row r="7571">
      <c r="A7571" t="n">
        <v>201807</v>
      </c>
      <c r="B7571" t="n">
        <v>64</v>
      </c>
      <c r="C7571" t="inlineStr">
        <is>
          <t>POS</t>
        </is>
      </c>
      <c r="D7571" t="inlineStr">
        <is>
          <t>Mỹ</t>
        </is>
      </c>
      <c r="E7571" t="inlineStr">
        <is>
          <t>Nhạc, phim, sách nói</t>
        </is>
      </c>
      <c r="F7571" t="n">
        <v>115.76</v>
      </c>
      <c r="G7571" t="n">
        <v>0</v>
      </c>
    </row>
    <row r="7572">
      <c r="A7572" t="n">
        <v>201807</v>
      </c>
      <c r="B7572" t="n">
        <v>64</v>
      </c>
      <c r="C7572" t="inlineStr">
        <is>
          <t>POS</t>
        </is>
      </c>
      <c r="D7572" t="inlineStr">
        <is>
          <t>Mỹ</t>
        </is>
      </c>
      <c r="E7572" t="inlineStr">
        <is>
          <t>TV &amp; Video</t>
        </is>
      </c>
      <c r="F7572" t="n">
        <v>2054.91</v>
      </c>
      <c r="G7572" t="n">
        <v>1409.91</v>
      </c>
    </row>
    <row r="7573">
      <c r="A7573" t="n">
        <v>201807</v>
      </c>
      <c r="B7573" t="n">
        <v>65</v>
      </c>
      <c r="C7573" t="inlineStr">
        <is>
          <t>POS</t>
        </is>
      </c>
      <c r="D7573" t="inlineStr">
        <is>
          <t>Mỹ</t>
        </is>
      </c>
      <c r="E7573" t="inlineStr">
        <is>
          <t>Âm thanh</t>
        </is>
      </c>
      <c r="F7573" t="n">
        <v>706.58</v>
      </c>
      <c r="G7573" t="n">
        <v>0</v>
      </c>
    </row>
    <row r="7574">
      <c r="A7574" t="n">
        <v>201807</v>
      </c>
      <c r="B7574" t="n">
        <v>65</v>
      </c>
      <c r="C7574" t="inlineStr">
        <is>
          <t>POS</t>
        </is>
      </c>
      <c r="D7574" t="inlineStr">
        <is>
          <t>Mỹ</t>
        </is>
      </c>
      <c r="E7574" t="inlineStr">
        <is>
          <t>Máy ảnh</t>
        </is>
      </c>
      <c r="F7574" t="n">
        <v>14.99</v>
      </c>
      <c r="G7574" t="n">
        <v>0</v>
      </c>
    </row>
    <row r="7575">
      <c r="A7575" t="n">
        <v>201807</v>
      </c>
      <c r="B7575" t="n">
        <v>65</v>
      </c>
      <c r="C7575" t="inlineStr">
        <is>
          <t>POS</t>
        </is>
      </c>
      <c r="D7575" t="inlineStr">
        <is>
          <t>Mỹ</t>
        </is>
      </c>
      <c r="E7575" t="inlineStr">
        <is>
          <t>Điện thoại</t>
        </is>
      </c>
      <c r="F7575" t="n">
        <v>5413.36</v>
      </c>
      <c r="G7575" t="n">
        <v>0</v>
      </c>
    </row>
    <row r="7576">
      <c r="A7576" t="n">
        <v>201807</v>
      </c>
      <c r="B7576" t="n">
        <v>65</v>
      </c>
      <c r="C7576" t="inlineStr">
        <is>
          <t>POS</t>
        </is>
      </c>
      <c r="D7576" t="inlineStr">
        <is>
          <t>Mỹ</t>
        </is>
      </c>
      <c r="E7576" t="inlineStr">
        <is>
          <t>Máy tính</t>
        </is>
      </c>
      <c r="F7576" t="n">
        <v>8290.58</v>
      </c>
      <c r="G7576" t="n">
        <v>0</v>
      </c>
    </row>
    <row r="7577">
      <c r="A7577" t="n">
        <v>201807</v>
      </c>
      <c r="B7577" t="n">
        <v>65</v>
      </c>
      <c r="C7577" t="inlineStr">
        <is>
          <t>POS</t>
        </is>
      </c>
      <c r="D7577" t="inlineStr">
        <is>
          <t>Mỹ</t>
        </is>
      </c>
      <c r="E7577" t="inlineStr">
        <is>
          <t>Game &amp; Đồ chơi</t>
        </is>
      </c>
      <c r="F7577" t="n">
        <v>493.26</v>
      </c>
      <c r="G7577" t="n">
        <v>0</v>
      </c>
    </row>
    <row r="7578">
      <c r="A7578" t="n">
        <v>201807</v>
      </c>
      <c r="B7578" t="n">
        <v>65</v>
      </c>
      <c r="C7578" t="inlineStr">
        <is>
          <t>POS</t>
        </is>
      </c>
      <c r="D7578" t="inlineStr">
        <is>
          <t>Mỹ</t>
        </is>
      </c>
      <c r="E7578" t="inlineStr">
        <is>
          <t>Gia dụng</t>
        </is>
      </c>
      <c r="F7578" t="n">
        <v>15222.94</v>
      </c>
      <c r="G7578" t="n">
        <v>0</v>
      </c>
    </row>
    <row r="7579">
      <c r="A7579" t="n">
        <v>201807</v>
      </c>
      <c r="B7579" t="n">
        <v>65</v>
      </c>
      <c r="C7579" t="inlineStr">
        <is>
          <t>POS</t>
        </is>
      </c>
      <c r="D7579" t="inlineStr">
        <is>
          <t>Mỹ</t>
        </is>
      </c>
      <c r="E7579" t="inlineStr">
        <is>
          <t>Nhạc, phim, sách nói</t>
        </is>
      </c>
      <c r="F7579" t="n">
        <v>705.71</v>
      </c>
      <c r="G7579" t="n">
        <v>0</v>
      </c>
    </row>
    <row r="7580">
      <c r="A7580" t="n">
        <v>201807</v>
      </c>
      <c r="B7580" t="n">
        <v>66</v>
      </c>
      <c r="C7580" t="inlineStr">
        <is>
          <t>POS</t>
        </is>
      </c>
      <c r="D7580" t="inlineStr">
        <is>
          <t>Mỹ</t>
        </is>
      </c>
      <c r="E7580" t="inlineStr">
        <is>
          <t>Âm thanh</t>
        </is>
      </c>
      <c r="F7580" t="n">
        <v>2098.07</v>
      </c>
      <c r="G7580" t="n">
        <v>0</v>
      </c>
    </row>
    <row r="7581">
      <c r="A7581" t="n">
        <v>201807</v>
      </c>
      <c r="B7581" t="n">
        <v>66</v>
      </c>
      <c r="C7581" t="inlineStr">
        <is>
          <t>POS</t>
        </is>
      </c>
      <c r="D7581" t="inlineStr">
        <is>
          <t>Mỹ</t>
        </is>
      </c>
      <c r="E7581" t="inlineStr">
        <is>
          <t>Điện thoại</t>
        </is>
      </c>
      <c r="F7581" t="n">
        <v>1072</v>
      </c>
      <c r="G7581" t="n">
        <v>0</v>
      </c>
    </row>
    <row r="7582">
      <c r="A7582" t="n">
        <v>201807</v>
      </c>
      <c r="B7582" t="n">
        <v>66</v>
      </c>
      <c r="C7582" t="inlineStr">
        <is>
          <t>POS</t>
        </is>
      </c>
      <c r="D7582" t="inlineStr">
        <is>
          <t>Mỹ</t>
        </is>
      </c>
      <c r="E7582" t="inlineStr">
        <is>
          <t>Máy tính</t>
        </is>
      </c>
      <c r="F7582" t="n">
        <v>13297.95</v>
      </c>
      <c r="G7582" t="n">
        <v>0</v>
      </c>
    </row>
    <row r="7583">
      <c r="A7583" t="n">
        <v>201807</v>
      </c>
      <c r="B7583" t="n">
        <v>66</v>
      </c>
      <c r="C7583" t="inlineStr">
        <is>
          <t>POS</t>
        </is>
      </c>
      <c r="D7583" t="inlineStr">
        <is>
          <t>Mỹ</t>
        </is>
      </c>
      <c r="E7583" t="inlineStr">
        <is>
          <t>Game &amp; Đồ chơi</t>
        </is>
      </c>
      <c r="F7583" t="n">
        <v>197.34</v>
      </c>
      <c r="G7583" t="n">
        <v>0</v>
      </c>
    </row>
    <row r="7584">
      <c r="A7584" t="n">
        <v>201807</v>
      </c>
      <c r="B7584" t="n">
        <v>66</v>
      </c>
      <c r="C7584" t="inlineStr">
        <is>
          <t>POS</t>
        </is>
      </c>
      <c r="D7584" t="inlineStr">
        <is>
          <t>Mỹ</t>
        </is>
      </c>
      <c r="E7584" t="inlineStr">
        <is>
          <t>Gia dụng</t>
        </is>
      </c>
      <c r="F7584" t="n">
        <v>1335</v>
      </c>
      <c r="G7584" t="n">
        <v>0</v>
      </c>
    </row>
    <row r="7585">
      <c r="A7585" t="n">
        <v>201807</v>
      </c>
      <c r="B7585" t="n">
        <v>66</v>
      </c>
      <c r="C7585" t="inlineStr">
        <is>
          <t>POS</t>
        </is>
      </c>
      <c r="D7585" t="inlineStr">
        <is>
          <t>Mỹ</t>
        </is>
      </c>
      <c r="E7585" t="inlineStr">
        <is>
          <t>Nhạc, phim, sách nói</t>
        </is>
      </c>
      <c r="F7585" t="n">
        <v>1152.99</v>
      </c>
      <c r="G7585" t="n">
        <v>0</v>
      </c>
    </row>
    <row r="7586">
      <c r="A7586" t="n">
        <v>201807</v>
      </c>
      <c r="B7586" t="n">
        <v>66</v>
      </c>
      <c r="C7586" t="inlineStr">
        <is>
          <t>POS</t>
        </is>
      </c>
      <c r="D7586" t="inlineStr">
        <is>
          <t>Mỹ</t>
        </is>
      </c>
      <c r="E7586" t="inlineStr">
        <is>
          <t>TV &amp; Video</t>
        </is>
      </c>
      <c r="F7586" t="n">
        <v>1099.99</v>
      </c>
      <c r="G7586" t="n">
        <v>0</v>
      </c>
    </row>
    <row r="7587">
      <c r="A7587" t="n">
        <v>201808</v>
      </c>
      <c r="B7587" t="n">
        <v>0</v>
      </c>
      <c r="C7587" t="inlineStr">
        <is>
          <t>ONLINE</t>
        </is>
      </c>
      <c r="D7587" t="inlineStr">
        <is>
          <t>Online</t>
        </is>
      </c>
      <c r="E7587" t="inlineStr">
        <is>
          <t>Âm thanh</t>
        </is>
      </c>
      <c r="F7587" t="n">
        <v>7598.1</v>
      </c>
      <c r="G7587" t="n">
        <v>504.44</v>
      </c>
    </row>
    <row r="7588">
      <c r="A7588" t="n">
        <v>201808</v>
      </c>
      <c r="B7588" t="n">
        <v>0</v>
      </c>
      <c r="C7588" t="inlineStr">
        <is>
          <t>ONLINE</t>
        </is>
      </c>
      <c r="D7588" t="inlineStr">
        <is>
          <t>Online</t>
        </is>
      </c>
      <c r="E7588" t="inlineStr">
        <is>
          <t>Máy ảnh</t>
        </is>
      </c>
      <c r="F7588" t="n">
        <v>20915.85</v>
      </c>
      <c r="G7588" t="n">
        <v>0</v>
      </c>
    </row>
    <row r="7589">
      <c r="A7589" t="n">
        <v>201808</v>
      </c>
      <c r="B7589" t="n">
        <v>0</v>
      </c>
      <c r="C7589" t="inlineStr">
        <is>
          <t>ONLINE</t>
        </is>
      </c>
      <c r="D7589" t="inlineStr">
        <is>
          <t>Online</t>
        </is>
      </c>
      <c r="E7589" t="inlineStr">
        <is>
          <t>Điện thoại</t>
        </is>
      </c>
      <c r="F7589" t="n">
        <v>18943.89</v>
      </c>
      <c r="G7589" t="n">
        <v>290</v>
      </c>
    </row>
    <row r="7590">
      <c r="A7590" t="n">
        <v>201808</v>
      </c>
      <c r="B7590" t="n">
        <v>0</v>
      </c>
      <c r="C7590" t="inlineStr">
        <is>
          <t>ONLINE</t>
        </is>
      </c>
      <c r="D7590" t="inlineStr">
        <is>
          <t>Online</t>
        </is>
      </c>
      <c r="E7590" t="inlineStr">
        <is>
          <t>Máy tính</t>
        </is>
      </c>
      <c r="F7590" t="n">
        <v>79361.32000000001</v>
      </c>
      <c r="G7590" t="n">
        <v>0</v>
      </c>
    </row>
    <row r="7591">
      <c r="A7591" t="n">
        <v>201808</v>
      </c>
      <c r="B7591" t="n">
        <v>0</v>
      </c>
      <c r="C7591" t="inlineStr">
        <is>
          <t>ONLINE</t>
        </is>
      </c>
      <c r="D7591" t="inlineStr">
        <is>
          <t>Online</t>
        </is>
      </c>
      <c r="E7591" t="inlineStr">
        <is>
          <t>Game &amp; Đồ chơi</t>
        </is>
      </c>
      <c r="F7591" t="n">
        <v>2155.74</v>
      </c>
      <c r="G7591" t="n">
        <v>115.94</v>
      </c>
    </row>
    <row r="7592">
      <c r="A7592" t="n">
        <v>201808</v>
      </c>
      <c r="B7592" t="n">
        <v>0</v>
      </c>
      <c r="C7592" t="inlineStr">
        <is>
          <t>ONLINE</t>
        </is>
      </c>
      <c r="D7592" t="inlineStr">
        <is>
          <t>Online</t>
        </is>
      </c>
      <c r="E7592" t="inlineStr">
        <is>
          <t>Gia dụng</t>
        </is>
      </c>
      <c r="F7592" t="n">
        <v>27302.8</v>
      </c>
      <c r="G7592" t="n">
        <v>129.99</v>
      </c>
    </row>
    <row r="7593">
      <c r="A7593" t="n">
        <v>201808</v>
      </c>
      <c r="B7593" t="n">
        <v>0</v>
      </c>
      <c r="C7593" t="inlineStr">
        <is>
          <t>ONLINE</t>
        </is>
      </c>
      <c r="D7593" t="inlineStr">
        <is>
          <t>Online</t>
        </is>
      </c>
      <c r="E7593" t="inlineStr">
        <is>
          <t>Nhạc, phim, sách nói</t>
        </is>
      </c>
      <c r="F7593" t="n">
        <v>11688.17</v>
      </c>
      <c r="G7593" t="n">
        <v>502.76</v>
      </c>
    </row>
    <row r="7594">
      <c r="A7594" t="n">
        <v>201808</v>
      </c>
      <c r="B7594" t="n">
        <v>0</v>
      </c>
      <c r="C7594" t="inlineStr">
        <is>
          <t>ONLINE</t>
        </is>
      </c>
      <c r="D7594" t="inlineStr">
        <is>
          <t>Online</t>
        </is>
      </c>
      <c r="E7594" t="inlineStr">
        <is>
          <t>TV &amp; Video</t>
        </is>
      </c>
      <c r="F7594" t="n">
        <v>15784.69</v>
      </c>
      <c r="G7594" t="n">
        <v>279.99</v>
      </c>
    </row>
    <row r="7595">
      <c r="A7595" t="n">
        <v>201808</v>
      </c>
      <c r="B7595" t="n">
        <v>1</v>
      </c>
      <c r="C7595" t="inlineStr">
        <is>
          <t>POS</t>
        </is>
      </c>
      <c r="D7595" t="inlineStr">
        <is>
          <t>Úc</t>
        </is>
      </c>
      <c r="E7595" t="inlineStr">
        <is>
          <t>Máy ảnh</t>
        </is>
      </c>
      <c r="F7595" t="n">
        <v>61.2</v>
      </c>
      <c r="G7595" t="n">
        <v>0</v>
      </c>
    </row>
    <row r="7596">
      <c r="A7596" t="n">
        <v>201808</v>
      </c>
      <c r="B7596" t="n">
        <v>1</v>
      </c>
      <c r="C7596" t="inlineStr">
        <is>
          <t>POS</t>
        </is>
      </c>
      <c r="D7596" t="inlineStr">
        <is>
          <t>Úc</t>
        </is>
      </c>
      <c r="E7596" t="inlineStr">
        <is>
          <t>Máy tính</t>
        </is>
      </c>
      <c r="F7596" t="n">
        <v>598</v>
      </c>
      <c r="G7596" t="n">
        <v>0</v>
      </c>
    </row>
    <row r="7597">
      <c r="A7597" t="n">
        <v>201808</v>
      </c>
      <c r="B7597" t="n">
        <v>4</v>
      </c>
      <c r="C7597" t="inlineStr">
        <is>
          <t>POS</t>
        </is>
      </c>
      <c r="D7597" t="inlineStr">
        <is>
          <t>Úc</t>
        </is>
      </c>
      <c r="E7597" t="inlineStr">
        <is>
          <t>Âm thanh</t>
        </is>
      </c>
      <c r="F7597" t="n">
        <v>788.55</v>
      </c>
      <c r="G7597" t="n">
        <v>0</v>
      </c>
    </row>
    <row r="7598">
      <c r="A7598" t="n">
        <v>201808</v>
      </c>
      <c r="B7598" t="n">
        <v>4</v>
      </c>
      <c r="C7598" t="inlineStr">
        <is>
          <t>POS</t>
        </is>
      </c>
      <c r="D7598" t="inlineStr">
        <is>
          <t>Úc</t>
        </is>
      </c>
      <c r="E7598" t="inlineStr">
        <is>
          <t>Máy ảnh</t>
        </is>
      </c>
      <c r="F7598" t="n">
        <v>988</v>
      </c>
      <c r="G7598" t="n">
        <v>0</v>
      </c>
    </row>
    <row r="7599">
      <c r="A7599" t="n">
        <v>201808</v>
      </c>
      <c r="B7599" t="n">
        <v>4</v>
      </c>
      <c r="C7599" t="inlineStr">
        <is>
          <t>POS</t>
        </is>
      </c>
      <c r="D7599" t="inlineStr">
        <is>
          <t>Úc</t>
        </is>
      </c>
      <c r="E7599" t="inlineStr">
        <is>
          <t>Điện thoại</t>
        </is>
      </c>
      <c r="F7599" t="n">
        <v>4180</v>
      </c>
      <c r="G7599" t="n">
        <v>0</v>
      </c>
    </row>
    <row r="7600">
      <c r="A7600" t="n">
        <v>201808</v>
      </c>
      <c r="B7600" t="n">
        <v>4</v>
      </c>
      <c r="C7600" t="inlineStr">
        <is>
          <t>POS</t>
        </is>
      </c>
      <c r="D7600" t="inlineStr">
        <is>
          <t>Úc</t>
        </is>
      </c>
      <c r="E7600" t="inlineStr">
        <is>
          <t>Game &amp; Đồ chơi</t>
        </is>
      </c>
      <c r="F7600" t="n">
        <v>178</v>
      </c>
      <c r="G7600" t="n">
        <v>0</v>
      </c>
    </row>
    <row r="7601">
      <c r="A7601" t="n">
        <v>201808</v>
      </c>
      <c r="B7601" t="n">
        <v>4</v>
      </c>
      <c r="C7601" t="inlineStr">
        <is>
          <t>POS</t>
        </is>
      </c>
      <c r="D7601" t="inlineStr">
        <is>
          <t>Úc</t>
        </is>
      </c>
      <c r="E7601" t="inlineStr">
        <is>
          <t>Gia dụng</t>
        </is>
      </c>
      <c r="F7601" t="n">
        <v>4285.41</v>
      </c>
      <c r="G7601" t="n">
        <v>0</v>
      </c>
    </row>
    <row r="7602">
      <c r="A7602" t="n">
        <v>201808</v>
      </c>
      <c r="B7602" t="n">
        <v>4</v>
      </c>
      <c r="C7602" t="inlineStr">
        <is>
          <t>POS</t>
        </is>
      </c>
      <c r="D7602" t="inlineStr">
        <is>
          <t>Úc</t>
        </is>
      </c>
      <c r="E7602" t="inlineStr">
        <is>
          <t>Nhạc, phim, sách nói</t>
        </is>
      </c>
      <c r="F7602" t="n">
        <v>159.99</v>
      </c>
      <c r="G7602" t="n">
        <v>359.98</v>
      </c>
    </row>
    <row r="7603">
      <c r="A7603" t="n">
        <v>201808</v>
      </c>
      <c r="B7603" t="n">
        <v>5</v>
      </c>
      <c r="C7603" t="inlineStr">
        <is>
          <t>POS</t>
        </is>
      </c>
      <c r="D7603" t="inlineStr">
        <is>
          <t>Úc</t>
        </is>
      </c>
      <c r="E7603" t="inlineStr">
        <is>
          <t>Âm thanh</t>
        </is>
      </c>
      <c r="F7603" t="n">
        <v>789.99</v>
      </c>
      <c r="G7603" t="n">
        <v>0</v>
      </c>
    </row>
    <row r="7604">
      <c r="A7604" t="n">
        <v>201808</v>
      </c>
      <c r="B7604" t="n">
        <v>5</v>
      </c>
      <c r="C7604" t="inlineStr">
        <is>
          <t>POS</t>
        </is>
      </c>
      <c r="D7604" t="inlineStr">
        <is>
          <t>Úc</t>
        </is>
      </c>
      <c r="E7604" t="inlineStr">
        <is>
          <t>Máy ảnh</t>
        </is>
      </c>
      <c r="F7604" t="n">
        <v>561.78</v>
      </c>
      <c r="G7604" t="n">
        <v>0</v>
      </c>
    </row>
    <row r="7605">
      <c r="A7605" t="n">
        <v>201808</v>
      </c>
      <c r="B7605" t="n">
        <v>5</v>
      </c>
      <c r="C7605" t="inlineStr">
        <is>
          <t>POS</t>
        </is>
      </c>
      <c r="D7605" t="inlineStr">
        <is>
          <t>Úc</t>
        </is>
      </c>
      <c r="E7605" t="inlineStr">
        <is>
          <t>Máy tính</t>
        </is>
      </c>
      <c r="F7605" t="n">
        <v>4157</v>
      </c>
      <c r="G7605" t="n">
        <v>0</v>
      </c>
    </row>
    <row r="7606">
      <c r="A7606" t="n">
        <v>201808</v>
      </c>
      <c r="B7606" t="n">
        <v>5</v>
      </c>
      <c r="C7606" t="inlineStr">
        <is>
          <t>POS</t>
        </is>
      </c>
      <c r="D7606" t="inlineStr">
        <is>
          <t>Úc</t>
        </is>
      </c>
      <c r="E7606" t="inlineStr">
        <is>
          <t>Gia dụng</t>
        </is>
      </c>
      <c r="F7606" t="n">
        <v>5570.4</v>
      </c>
      <c r="G7606" t="n">
        <v>0</v>
      </c>
    </row>
    <row r="7607">
      <c r="A7607" t="n">
        <v>201808</v>
      </c>
      <c r="B7607" t="n">
        <v>5</v>
      </c>
      <c r="C7607" t="inlineStr">
        <is>
          <t>POS</t>
        </is>
      </c>
      <c r="D7607" t="inlineStr">
        <is>
          <t>Úc</t>
        </is>
      </c>
      <c r="E7607" t="inlineStr">
        <is>
          <t>Nhạc, phim, sách nói</t>
        </is>
      </c>
      <c r="F7607" t="n">
        <v>535.98</v>
      </c>
      <c r="G7607" t="n">
        <v>0</v>
      </c>
    </row>
    <row r="7608">
      <c r="A7608" t="n">
        <v>201808</v>
      </c>
      <c r="B7608" t="n">
        <v>5</v>
      </c>
      <c r="C7608" t="inlineStr">
        <is>
          <t>POS</t>
        </is>
      </c>
      <c r="D7608" t="inlineStr">
        <is>
          <t>Úc</t>
        </is>
      </c>
      <c r="E7608" t="inlineStr">
        <is>
          <t>TV &amp; Video</t>
        </is>
      </c>
      <c r="F7608" t="n">
        <v>1860.3</v>
      </c>
      <c r="G7608" t="n">
        <v>0</v>
      </c>
    </row>
    <row r="7609">
      <c r="A7609" t="n">
        <v>201808</v>
      </c>
      <c r="B7609" t="n">
        <v>6</v>
      </c>
      <c r="C7609" t="inlineStr">
        <is>
          <t>POS</t>
        </is>
      </c>
      <c r="D7609" t="inlineStr">
        <is>
          <t>Úc</t>
        </is>
      </c>
      <c r="E7609" t="inlineStr">
        <is>
          <t>Âm thanh</t>
        </is>
      </c>
      <c r="F7609" t="n">
        <v>296</v>
      </c>
      <c r="G7609" t="n">
        <v>0</v>
      </c>
    </row>
    <row r="7610">
      <c r="A7610" t="n">
        <v>201808</v>
      </c>
      <c r="B7610" t="n">
        <v>6</v>
      </c>
      <c r="C7610" t="inlineStr">
        <is>
          <t>POS</t>
        </is>
      </c>
      <c r="D7610" t="inlineStr">
        <is>
          <t>Úc</t>
        </is>
      </c>
      <c r="E7610" t="inlineStr">
        <is>
          <t>Máy ảnh</t>
        </is>
      </c>
      <c r="F7610" t="n">
        <v>1585</v>
      </c>
      <c r="G7610" t="n">
        <v>0</v>
      </c>
    </row>
    <row r="7611">
      <c r="A7611" t="n">
        <v>201808</v>
      </c>
      <c r="B7611" t="n">
        <v>6</v>
      </c>
      <c r="C7611" t="inlineStr">
        <is>
          <t>POS</t>
        </is>
      </c>
      <c r="D7611" t="inlineStr">
        <is>
          <t>Úc</t>
        </is>
      </c>
      <c r="E7611" t="inlineStr">
        <is>
          <t>Điện thoại</t>
        </is>
      </c>
      <c r="F7611" t="n">
        <v>779.98</v>
      </c>
      <c r="G7611" t="n">
        <v>0</v>
      </c>
    </row>
    <row r="7612">
      <c r="A7612" t="n">
        <v>201808</v>
      </c>
      <c r="B7612" t="n">
        <v>6</v>
      </c>
      <c r="C7612" t="inlineStr">
        <is>
          <t>POS</t>
        </is>
      </c>
      <c r="D7612" t="inlineStr">
        <is>
          <t>Úc</t>
        </is>
      </c>
      <c r="E7612" t="inlineStr">
        <is>
          <t>Máy tính</t>
        </is>
      </c>
      <c r="F7612" t="n">
        <v>8429.5</v>
      </c>
      <c r="G7612" t="n">
        <v>559</v>
      </c>
    </row>
    <row r="7613">
      <c r="A7613" t="n">
        <v>201808</v>
      </c>
      <c r="B7613" t="n">
        <v>6</v>
      </c>
      <c r="C7613" t="inlineStr">
        <is>
          <t>POS</t>
        </is>
      </c>
      <c r="D7613" t="inlineStr">
        <is>
          <t>Úc</t>
        </is>
      </c>
      <c r="E7613" t="inlineStr">
        <is>
          <t>Game &amp; Đồ chơi</t>
        </is>
      </c>
      <c r="F7613" t="n">
        <v>837</v>
      </c>
      <c r="G7613" t="n">
        <v>0</v>
      </c>
    </row>
    <row r="7614">
      <c r="A7614" t="n">
        <v>201808</v>
      </c>
      <c r="B7614" t="n">
        <v>6</v>
      </c>
      <c r="C7614" t="inlineStr">
        <is>
          <t>POS</t>
        </is>
      </c>
      <c r="D7614" t="inlineStr">
        <is>
          <t>Úc</t>
        </is>
      </c>
      <c r="E7614" t="inlineStr">
        <is>
          <t>Nhạc, phim, sách nói</t>
        </is>
      </c>
      <c r="F7614" t="n">
        <v>671.0599999999999</v>
      </c>
      <c r="G7614" t="n">
        <v>0</v>
      </c>
    </row>
    <row r="7615">
      <c r="A7615" t="n">
        <v>201808</v>
      </c>
      <c r="B7615" t="n">
        <v>8</v>
      </c>
      <c r="C7615" t="inlineStr">
        <is>
          <t>POS</t>
        </is>
      </c>
      <c r="D7615" t="inlineStr">
        <is>
          <t>Canada</t>
        </is>
      </c>
      <c r="E7615" t="inlineStr">
        <is>
          <t>Âm thanh</t>
        </is>
      </c>
      <c r="F7615" t="n">
        <v>1961.5</v>
      </c>
      <c r="G7615" t="n">
        <v>0</v>
      </c>
    </row>
    <row r="7616">
      <c r="A7616" t="n">
        <v>201808</v>
      </c>
      <c r="B7616" t="n">
        <v>8</v>
      </c>
      <c r="C7616" t="inlineStr">
        <is>
          <t>POS</t>
        </is>
      </c>
      <c r="D7616" t="inlineStr">
        <is>
          <t>Canada</t>
        </is>
      </c>
      <c r="E7616" t="inlineStr">
        <is>
          <t>Máy ảnh</t>
        </is>
      </c>
      <c r="F7616" t="n">
        <v>99.92</v>
      </c>
      <c r="G7616" t="n">
        <v>334</v>
      </c>
    </row>
    <row r="7617">
      <c r="A7617" t="n">
        <v>201808</v>
      </c>
      <c r="B7617" t="n">
        <v>8</v>
      </c>
      <c r="C7617" t="inlineStr">
        <is>
          <t>POS</t>
        </is>
      </c>
      <c r="D7617" t="inlineStr">
        <is>
          <t>Canada</t>
        </is>
      </c>
      <c r="E7617" t="inlineStr">
        <is>
          <t>Điện thoại</t>
        </is>
      </c>
      <c r="F7617" t="n">
        <v>284.97</v>
      </c>
      <c r="G7617" t="n">
        <v>0</v>
      </c>
    </row>
    <row r="7618">
      <c r="A7618" t="n">
        <v>201808</v>
      </c>
      <c r="B7618" t="n">
        <v>8</v>
      </c>
      <c r="C7618" t="inlineStr">
        <is>
          <t>POS</t>
        </is>
      </c>
      <c r="D7618" t="inlineStr">
        <is>
          <t>Canada</t>
        </is>
      </c>
      <c r="E7618" t="inlineStr">
        <is>
          <t>Máy tính</t>
        </is>
      </c>
      <c r="F7618" t="n">
        <v>4048.53</v>
      </c>
      <c r="G7618" t="n">
        <v>0</v>
      </c>
    </row>
    <row r="7619">
      <c r="A7619" t="n">
        <v>201808</v>
      </c>
      <c r="B7619" t="n">
        <v>8</v>
      </c>
      <c r="C7619" t="inlineStr">
        <is>
          <t>POS</t>
        </is>
      </c>
      <c r="D7619" t="inlineStr">
        <is>
          <t>Canada</t>
        </is>
      </c>
      <c r="E7619" t="inlineStr">
        <is>
          <t>Game &amp; Đồ chơi</t>
        </is>
      </c>
      <c r="F7619" t="n">
        <v>100.4</v>
      </c>
      <c r="G7619" t="n">
        <v>0</v>
      </c>
    </row>
    <row r="7620">
      <c r="A7620" t="n">
        <v>201808</v>
      </c>
      <c r="B7620" t="n">
        <v>8</v>
      </c>
      <c r="C7620" t="inlineStr">
        <is>
          <t>POS</t>
        </is>
      </c>
      <c r="D7620" t="inlineStr">
        <is>
          <t>Canada</t>
        </is>
      </c>
      <c r="E7620" t="inlineStr">
        <is>
          <t>Gia dụng</t>
        </is>
      </c>
      <c r="F7620" t="n">
        <v>2245.47</v>
      </c>
      <c r="G7620" t="n">
        <v>0</v>
      </c>
    </row>
    <row r="7621">
      <c r="A7621" t="n">
        <v>201808</v>
      </c>
      <c r="B7621" t="n">
        <v>8</v>
      </c>
      <c r="C7621" t="inlineStr">
        <is>
          <t>POS</t>
        </is>
      </c>
      <c r="D7621" t="inlineStr">
        <is>
          <t>Canada</t>
        </is>
      </c>
      <c r="E7621" t="inlineStr">
        <is>
          <t>Nhạc, phim, sách nói</t>
        </is>
      </c>
      <c r="F7621" t="n">
        <v>599.64</v>
      </c>
      <c r="G7621" t="n">
        <v>0</v>
      </c>
    </row>
    <row r="7622">
      <c r="A7622" t="n">
        <v>201808</v>
      </c>
      <c r="B7622" t="n">
        <v>8</v>
      </c>
      <c r="C7622" t="inlineStr">
        <is>
          <t>POS</t>
        </is>
      </c>
      <c r="D7622" t="inlineStr">
        <is>
          <t>Canada</t>
        </is>
      </c>
      <c r="E7622" t="inlineStr">
        <is>
          <t>TV &amp; Video</t>
        </is>
      </c>
      <c r="F7622" t="n">
        <v>1717.2</v>
      </c>
      <c r="G7622" t="n">
        <v>0</v>
      </c>
    </row>
    <row r="7623">
      <c r="A7623" t="n">
        <v>201808</v>
      </c>
      <c r="B7623" t="n">
        <v>9</v>
      </c>
      <c r="C7623" t="inlineStr">
        <is>
          <t>POS</t>
        </is>
      </c>
      <c r="D7623" t="inlineStr">
        <is>
          <t>Canada</t>
        </is>
      </c>
      <c r="E7623" t="inlineStr">
        <is>
          <t>Âm thanh</t>
        </is>
      </c>
      <c r="F7623" t="n">
        <v>163.35</v>
      </c>
      <c r="G7623" t="n">
        <v>0</v>
      </c>
    </row>
    <row r="7624">
      <c r="A7624" t="n">
        <v>201808</v>
      </c>
      <c r="B7624" t="n">
        <v>9</v>
      </c>
      <c r="C7624" t="inlineStr">
        <is>
          <t>POS</t>
        </is>
      </c>
      <c r="D7624" t="inlineStr">
        <is>
          <t>Canada</t>
        </is>
      </c>
      <c r="E7624" t="inlineStr">
        <is>
          <t>Điện thoại</t>
        </is>
      </c>
      <c r="F7624" t="n">
        <v>1613.72</v>
      </c>
      <c r="G7624" t="n">
        <v>0</v>
      </c>
    </row>
    <row r="7625">
      <c r="A7625" t="n">
        <v>201808</v>
      </c>
      <c r="B7625" t="n">
        <v>9</v>
      </c>
      <c r="C7625" t="inlineStr">
        <is>
          <t>POS</t>
        </is>
      </c>
      <c r="D7625" t="inlineStr">
        <is>
          <t>Canada</t>
        </is>
      </c>
      <c r="E7625" t="inlineStr">
        <is>
          <t>Máy tính</t>
        </is>
      </c>
      <c r="F7625" t="n">
        <v>6275.4</v>
      </c>
      <c r="G7625" t="n">
        <v>0</v>
      </c>
    </row>
    <row r="7626">
      <c r="A7626" t="n">
        <v>201808</v>
      </c>
      <c r="B7626" t="n">
        <v>9</v>
      </c>
      <c r="C7626" t="inlineStr">
        <is>
          <t>POS</t>
        </is>
      </c>
      <c r="D7626" t="inlineStr">
        <is>
          <t>Canada</t>
        </is>
      </c>
      <c r="E7626" t="inlineStr">
        <is>
          <t>Game &amp; Đồ chơi</t>
        </is>
      </c>
      <c r="F7626" t="n">
        <v>580.28</v>
      </c>
      <c r="G7626" t="n">
        <v>0</v>
      </c>
    </row>
    <row r="7627">
      <c r="A7627" t="n">
        <v>201808</v>
      </c>
      <c r="B7627" t="n">
        <v>9</v>
      </c>
      <c r="C7627" t="inlineStr">
        <is>
          <t>POS</t>
        </is>
      </c>
      <c r="D7627" t="inlineStr">
        <is>
          <t>Canada</t>
        </is>
      </c>
      <c r="E7627" t="inlineStr">
        <is>
          <t>Gia dụng</t>
        </is>
      </c>
      <c r="F7627" t="n">
        <v>1974.51</v>
      </c>
      <c r="G7627" t="n">
        <v>0</v>
      </c>
    </row>
    <row r="7628">
      <c r="A7628" t="n">
        <v>201808</v>
      </c>
      <c r="B7628" t="n">
        <v>10</v>
      </c>
      <c r="C7628" t="inlineStr">
        <is>
          <t>POS</t>
        </is>
      </c>
      <c r="D7628" t="inlineStr">
        <is>
          <t>Canada</t>
        </is>
      </c>
      <c r="E7628" t="inlineStr">
        <is>
          <t>Âm thanh</t>
        </is>
      </c>
      <c r="F7628" t="n">
        <v>2258.8</v>
      </c>
      <c r="G7628" t="n">
        <v>179.95</v>
      </c>
    </row>
    <row r="7629">
      <c r="A7629" t="n">
        <v>201808</v>
      </c>
      <c r="B7629" t="n">
        <v>10</v>
      </c>
      <c r="C7629" t="inlineStr">
        <is>
          <t>POS</t>
        </is>
      </c>
      <c r="D7629" t="inlineStr">
        <is>
          <t>Canada</t>
        </is>
      </c>
      <c r="E7629" t="inlineStr">
        <is>
          <t>Máy ảnh</t>
        </is>
      </c>
      <c r="F7629" t="n">
        <v>5594.07</v>
      </c>
      <c r="G7629" t="n">
        <v>0</v>
      </c>
    </row>
    <row r="7630">
      <c r="A7630" t="n">
        <v>201808</v>
      </c>
      <c r="B7630" t="n">
        <v>10</v>
      </c>
      <c r="C7630" t="inlineStr">
        <is>
          <t>POS</t>
        </is>
      </c>
      <c r="D7630" t="inlineStr">
        <is>
          <t>Canada</t>
        </is>
      </c>
      <c r="E7630" t="inlineStr">
        <is>
          <t>Điện thoại</t>
        </is>
      </c>
      <c r="F7630" t="n">
        <v>869.88</v>
      </c>
      <c r="G7630" t="n">
        <v>0</v>
      </c>
    </row>
    <row r="7631">
      <c r="A7631" t="n">
        <v>201808</v>
      </c>
      <c r="B7631" t="n">
        <v>10</v>
      </c>
      <c r="C7631" t="inlineStr">
        <is>
          <t>POS</t>
        </is>
      </c>
      <c r="D7631" t="inlineStr">
        <is>
          <t>Canada</t>
        </is>
      </c>
      <c r="E7631" t="inlineStr">
        <is>
          <t>Máy tính</t>
        </is>
      </c>
      <c r="F7631" t="n">
        <v>22977.41</v>
      </c>
      <c r="G7631" t="n">
        <v>809.85</v>
      </c>
    </row>
    <row r="7632">
      <c r="A7632" t="n">
        <v>201808</v>
      </c>
      <c r="B7632" t="n">
        <v>10</v>
      </c>
      <c r="C7632" t="inlineStr">
        <is>
          <t>POS</t>
        </is>
      </c>
      <c r="D7632" t="inlineStr">
        <is>
          <t>Canada</t>
        </is>
      </c>
      <c r="E7632" t="inlineStr">
        <is>
          <t>Game &amp; Đồ chơi</t>
        </is>
      </c>
      <c r="F7632" t="n">
        <v>50.28</v>
      </c>
      <c r="G7632" t="n">
        <v>5.39</v>
      </c>
    </row>
    <row r="7633">
      <c r="A7633" t="n">
        <v>201808</v>
      </c>
      <c r="B7633" t="n">
        <v>10</v>
      </c>
      <c r="C7633" t="inlineStr">
        <is>
          <t>POS</t>
        </is>
      </c>
      <c r="D7633" t="inlineStr">
        <is>
          <t>Canada</t>
        </is>
      </c>
      <c r="E7633" t="inlineStr">
        <is>
          <t>Gia dụng</t>
        </is>
      </c>
      <c r="F7633" t="n">
        <v>3896.16</v>
      </c>
      <c r="G7633" t="n">
        <v>0</v>
      </c>
    </row>
    <row r="7634">
      <c r="A7634" t="n">
        <v>201808</v>
      </c>
      <c r="B7634" t="n">
        <v>10</v>
      </c>
      <c r="C7634" t="inlineStr">
        <is>
          <t>POS</t>
        </is>
      </c>
      <c r="D7634" t="inlineStr">
        <is>
          <t>Canada</t>
        </is>
      </c>
      <c r="E7634" t="inlineStr">
        <is>
          <t>Nhạc, phim, sách nói</t>
        </is>
      </c>
      <c r="F7634" t="n">
        <v>654.76</v>
      </c>
      <c r="G7634" t="n">
        <v>0</v>
      </c>
    </row>
    <row r="7635">
      <c r="A7635" t="n">
        <v>201808</v>
      </c>
      <c r="B7635" t="n">
        <v>10</v>
      </c>
      <c r="C7635" t="inlineStr">
        <is>
          <t>POS</t>
        </is>
      </c>
      <c r="D7635" t="inlineStr">
        <is>
          <t>Canada</t>
        </is>
      </c>
      <c r="E7635" t="inlineStr">
        <is>
          <t>TV &amp; Video</t>
        </is>
      </c>
      <c r="F7635" t="n">
        <v>1374.32</v>
      </c>
      <c r="G7635" t="n">
        <v>0</v>
      </c>
    </row>
    <row r="7636">
      <c r="A7636" t="n">
        <v>201808</v>
      </c>
      <c r="B7636" t="n">
        <v>12</v>
      </c>
      <c r="C7636" t="inlineStr">
        <is>
          <t>POS</t>
        </is>
      </c>
      <c r="D7636" t="inlineStr">
        <is>
          <t>Pháp</t>
        </is>
      </c>
      <c r="E7636" t="inlineStr">
        <is>
          <t>Điện thoại</t>
        </is>
      </c>
      <c r="F7636" t="n">
        <v>941.3</v>
      </c>
      <c r="G7636" t="n">
        <v>0</v>
      </c>
    </row>
    <row r="7637">
      <c r="A7637" t="n">
        <v>201808</v>
      </c>
      <c r="B7637" t="n">
        <v>12</v>
      </c>
      <c r="C7637" t="inlineStr">
        <is>
          <t>POS</t>
        </is>
      </c>
      <c r="D7637" t="inlineStr">
        <is>
          <t>Pháp</t>
        </is>
      </c>
      <c r="E7637" t="inlineStr">
        <is>
          <t>Máy tính</t>
        </is>
      </c>
      <c r="F7637" t="n">
        <v>1644.84</v>
      </c>
      <c r="G7637" t="n">
        <v>0</v>
      </c>
    </row>
    <row r="7638">
      <c r="A7638" t="n">
        <v>201808</v>
      </c>
      <c r="B7638" t="n">
        <v>13</v>
      </c>
      <c r="C7638" t="inlineStr">
        <is>
          <t>POS</t>
        </is>
      </c>
      <c r="D7638" t="inlineStr">
        <is>
          <t>Pháp</t>
        </is>
      </c>
      <c r="E7638" t="inlineStr">
        <is>
          <t>Âm thanh</t>
        </is>
      </c>
      <c r="F7638" t="n">
        <v>1202.8</v>
      </c>
      <c r="G7638" t="n">
        <v>0</v>
      </c>
    </row>
    <row r="7639">
      <c r="A7639" t="n">
        <v>201808</v>
      </c>
      <c r="B7639" t="n">
        <v>13</v>
      </c>
      <c r="C7639" t="inlineStr">
        <is>
          <t>POS</t>
        </is>
      </c>
      <c r="D7639" t="inlineStr">
        <is>
          <t>Pháp</t>
        </is>
      </c>
      <c r="E7639" t="inlineStr">
        <is>
          <t>Điện thoại</t>
        </is>
      </c>
      <c r="F7639" t="n">
        <v>72.34</v>
      </c>
      <c r="G7639" t="n">
        <v>0</v>
      </c>
    </row>
    <row r="7640">
      <c r="A7640" t="n">
        <v>201808</v>
      </c>
      <c r="B7640" t="n">
        <v>13</v>
      </c>
      <c r="C7640" t="inlineStr">
        <is>
          <t>POS</t>
        </is>
      </c>
      <c r="D7640" t="inlineStr">
        <is>
          <t>Pháp</t>
        </is>
      </c>
      <c r="E7640" t="inlineStr">
        <is>
          <t>Máy tính</t>
        </is>
      </c>
      <c r="F7640" t="n">
        <v>459.8</v>
      </c>
      <c r="G7640" t="n">
        <v>0</v>
      </c>
    </row>
    <row r="7641">
      <c r="A7641" t="n">
        <v>201808</v>
      </c>
      <c r="B7641" t="n">
        <v>13</v>
      </c>
      <c r="C7641" t="inlineStr">
        <is>
          <t>POS</t>
        </is>
      </c>
      <c r="D7641" t="inlineStr">
        <is>
          <t>Pháp</t>
        </is>
      </c>
      <c r="E7641" t="inlineStr">
        <is>
          <t>Gia dụng</t>
        </is>
      </c>
      <c r="F7641" t="n">
        <v>2980</v>
      </c>
      <c r="G7641" t="n">
        <v>0</v>
      </c>
    </row>
    <row r="7642">
      <c r="A7642" t="n">
        <v>201808</v>
      </c>
      <c r="B7642" t="n">
        <v>13</v>
      </c>
      <c r="C7642" t="inlineStr">
        <is>
          <t>POS</t>
        </is>
      </c>
      <c r="D7642" t="inlineStr">
        <is>
          <t>Pháp</t>
        </is>
      </c>
      <c r="E7642" t="inlineStr">
        <is>
          <t>Nhạc, phim, sách nói</t>
        </is>
      </c>
      <c r="F7642" t="n">
        <v>233.99</v>
      </c>
      <c r="G7642" t="n">
        <v>0</v>
      </c>
    </row>
    <row r="7643">
      <c r="A7643" t="n">
        <v>201808</v>
      </c>
      <c r="B7643" t="n">
        <v>13</v>
      </c>
      <c r="C7643" t="inlineStr">
        <is>
          <t>POS</t>
        </is>
      </c>
      <c r="D7643" t="inlineStr">
        <is>
          <t>Pháp</t>
        </is>
      </c>
      <c r="E7643" t="inlineStr">
        <is>
          <t>TV &amp; Video</t>
        </is>
      </c>
      <c r="F7643" t="n">
        <v>3299.97</v>
      </c>
      <c r="G7643" t="n">
        <v>0</v>
      </c>
    </row>
    <row r="7644">
      <c r="A7644" t="n">
        <v>201808</v>
      </c>
      <c r="B7644" t="n">
        <v>16</v>
      </c>
      <c r="C7644" t="inlineStr">
        <is>
          <t>POS</t>
        </is>
      </c>
      <c r="D7644" t="inlineStr">
        <is>
          <t>Pháp</t>
        </is>
      </c>
      <c r="E7644" t="inlineStr">
        <is>
          <t>Nhạc, phim, sách nói</t>
        </is>
      </c>
      <c r="F7644" t="n">
        <v>1752</v>
      </c>
      <c r="G7644" t="n">
        <v>0</v>
      </c>
    </row>
    <row r="7645">
      <c r="A7645" t="n">
        <v>201808</v>
      </c>
      <c r="B7645" t="n">
        <v>17</v>
      </c>
      <c r="C7645" t="inlineStr">
        <is>
          <t>POS</t>
        </is>
      </c>
      <c r="D7645" t="inlineStr">
        <is>
          <t>Pháp</t>
        </is>
      </c>
      <c r="E7645" t="inlineStr">
        <is>
          <t>Máy ảnh</t>
        </is>
      </c>
      <c r="F7645" t="n">
        <v>1580.4</v>
      </c>
      <c r="G7645" t="n">
        <v>0</v>
      </c>
    </row>
    <row r="7646">
      <c r="A7646" t="n">
        <v>201808</v>
      </c>
      <c r="B7646" t="n">
        <v>17</v>
      </c>
      <c r="C7646" t="inlineStr">
        <is>
          <t>POS</t>
        </is>
      </c>
      <c r="D7646" t="inlineStr">
        <is>
          <t>Pháp</t>
        </is>
      </c>
      <c r="E7646" t="inlineStr">
        <is>
          <t>Điện thoại</t>
        </is>
      </c>
      <c r="F7646" t="n">
        <v>71.98</v>
      </c>
      <c r="G7646" t="n">
        <v>0</v>
      </c>
    </row>
    <row r="7647">
      <c r="A7647" t="n">
        <v>201808</v>
      </c>
      <c r="B7647" t="n">
        <v>17</v>
      </c>
      <c r="C7647" t="inlineStr">
        <is>
          <t>POS</t>
        </is>
      </c>
      <c r="D7647" t="inlineStr">
        <is>
          <t>Pháp</t>
        </is>
      </c>
      <c r="E7647" t="inlineStr">
        <is>
          <t>Nhạc, phim, sách nói</t>
        </is>
      </c>
      <c r="F7647" t="n">
        <v>166.4</v>
      </c>
      <c r="G7647" t="n">
        <v>0</v>
      </c>
    </row>
    <row r="7648">
      <c r="A7648" t="n">
        <v>201808</v>
      </c>
      <c r="B7648" t="n">
        <v>18</v>
      </c>
      <c r="C7648" t="inlineStr">
        <is>
          <t>POS</t>
        </is>
      </c>
      <c r="D7648" t="inlineStr">
        <is>
          <t>Pháp</t>
        </is>
      </c>
      <c r="E7648" t="inlineStr">
        <is>
          <t>Game &amp; Đồ chơi</t>
        </is>
      </c>
      <c r="F7648" t="n">
        <v>1616.76</v>
      </c>
      <c r="G7648" t="n">
        <v>0</v>
      </c>
    </row>
    <row r="7649">
      <c r="A7649" t="n">
        <v>201808</v>
      </c>
      <c r="B7649" t="n">
        <v>19</v>
      </c>
      <c r="C7649" t="inlineStr">
        <is>
          <t>POS</t>
        </is>
      </c>
      <c r="D7649" t="inlineStr">
        <is>
          <t>Đức</t>
        </is>
      </c>
      <c r="E7649" t="inlineStr">
        <is>
          <t>Máy ảnh</t>
        </is>
      </c>
      <c r="F7649" t="n">
        <v>22.5</v>
      </c>
      <c r="G7649" t="n">
        <v>0</v>
      </c>
    </row>
    <row r="7650">
      <c r="A7650" t="n">
        <v>201808</v>
      </c>
      <c r="B7650" t="n">
        <v>19</v>
      </c>
      <c r="C7650" t="inlineStr">
        <is>
          <t>POS</t>
        </is>
      </c>
      <c r="D7650" t="inlineStr">
        <is>
          <t>Đức</t>
        </is>
      </c>
      <c r="E7650" t="inlineStr">
        <is>
          <t>Điện thoại</t>
        </is>
      </c>
      <c r="F7650" t="n">
        <v>1557</v>
      </c>
      <c r="G7650" t="n">
        <v>0</v>
      </c>
    </row>
    <row r="7651">
      <c r="A7651" t="n">
        <v>201808</v>
      </c>
      <c r="B7651" t="n">
        <v>19</v>
      </c>
      <c r="C7651" t="inlineStr">
        <is>
          <t>POS</t>
        </is>
      </c>
      <c r="D7651" t="inlineStr">
        <is>
          <t>Đức</t>
        </is>
      </c>
      <c r="E7651" t="inlineStr">
        <is>
          <t>Máy tính</t>
        </is>
      </c>
      <c r="F7651" t="n">
        <v>7505.57</v>
      </c>
      <c r="G7651" t="n">
        <v>0</v>
      </c>
    </row>
    <row r="7652">
      <c r="A7652" t="n">
        <v>201808</v>
      </c>
      <c r="B7652" t="n">
        <v>19</v>
      </c>
      <c r="C7652" t="inlineStr">
        <is>
          <t>POS</t>
        </is>
      </c>
      <c r="D7652" t="inlineStr">
        <is>
          <t>Đức</t>
        </is>
      </c>
      <c r="E7652" t="inlineStr">
        <is>
          <t>Game &amp; Đồ chơi</t>
        </is>
      </c>
      <c r="F7652" t="n">
        <v>136</v>
      </c>
      <c r="G7652" t="n">
        <v>0</v>
      </c>
    </row>
    <row r="7653">
      <c r="A7653" t="n">
        <v>201808</v>
      </c>
      <c r="B7653" t="n">
        <v>19</v>
      </c>
      <c r="C7653" t="inlineStr">
        <is>
          <t>POS</t>
        </is>
      </c>
      <c r="D7653" t="inlineStr">
        <is>
          <t>Đức</t>
        </is>
      </c>
      <c r="E7653" t="inlineStr">
        <is>
          <t>Gia dụng</t>
        </is>
      </c>
      <c r="F7653" t="n">
        <v>999</v>
      </c>
      <c r="G7653" t="n">
        <v>0</v>
      </c>
    </row>
    <row r="7654">
      <c r="A7654" t="n">
        <v>201808</v>
      </c>
      <c r="B7654" t="n">
        <v>19</v>
      </c>
      <c r="C7654" t="inlineStr">
        <is>
          <t>POS</t>
        </is>
      </c>
      <c r="D7654" t="inlineStr">
        <is>
          <t>Đức</t>
        </is>
      </c>
      <c r="E7654" t="inlineStr">
        <is>
          <t>Nhạc, phim, sách nói</t>
        </is>
      </c>
      <c r="F7654" t="n">
        <v>591.3</v>
      </c>
      <c r="G7654" t="n">
        <v>0</v>
      </c>
    </row>
    <row r="7655">
      <c r="A7655" t="n">
        <v>201808</v>
      </c>
      <c r="B7655" t="n">
        <v>19</v>
      </c>
      <c r="C7655" t="inlineStr">
        <is>
          <t>POS</t>
        </is>
      </c>
      <c r="D7655" t="inlineStr">
        <is>
          <t>Đức</t>
        </is>
      </c>
      <c r="E7655" t="inlineStr">
        <is>
          <t>TV &amp; Video</t>
        </is>
      </c>
      <c r="F7655" t="n">
        <v>1259.95</v>
      </c>
      <c r="G7655" t="n">
        <v>0</v>
      </c>
    </row>
    <row r="7656">
      <c r="A7656" t="n">
        <v>201808</v>
      </c>
      <c r="B7656" t="n">
        <v>20</v>
      </c>
      <c r="C7656" t="inlineStr">
        <is>
          <t>POS</t>
        </is>
      </c>
      <c r="D7656" t="inlineStr">
        <is>
          <t>Đức</t>
        </is>
      </c>
      <c r="E7656" t="inlineStr">
        <is>
          <t>Âm thanh</t>
        </is>
      </c>
      <c r="F7656" t="n">
        <v>1023.35</v>
      </c>
      <c r="G7656" t="n">
        <v>0</v>
      </c>
    </row>
    <row r="7657">
      <c r="A7657" t="n">
        <v>201808</v>
      </c>
      <c r="B7657" t="n">
        <v>20</v>
      </c>
      <c r="C7657" t="inlineStr">
        <is>
          <t>POS</t>
        </is>
      </c>
      <c r="D7657" t="inlineStr">
        <is>
          <t>Đức</t>
        </is>
      </c>
      <c r="E7657" t="inlineStr">
        <is>
          <t>Điện thoại</t>
        </is>
      </c>
      <c r="F7657" t="n">
        <v>1157.37</v>
      </c>
      <c r="G7657" t="n">
        <v>0</v>
      </c>
    </row>
    <row r="7658">
      <c r="A7658" t="n">
        <v>201808</v>
      </c>
      <c r="B7658" t="n">
        <v>20</v>
      </c>
      <c r="C7658" t="inlineStr">
        <is>
          <t>POS</t>
        </is>
      </c>
      <c r="D7658" t="inlineStr">
        <is>
          <t>Đức</t>
        </is>
      </c>
      <c r="E7658" t="inlineStr">
        <is>
          <t>Gia dụng</t>
        </is>
      </c>
      <c r="F7658" t="n">
        <v>6692.12</v>
      </c>
      <c r="G7658" t="n">
        <v>0</v>
      </c>
    </row>
    <row r="7659">
      <c r="A7659" t="n">
        <v>201808</v>
      </c>
      <c r="B7659" t="n">
        <v>20</v>
      </c>
      <c r="C7659" t="inlineStr">
        <is>
          <t>POS</t>
        </is>
      </c>
      <c r="D7659" t="inlineStr">
        <is>
          <t>Đức</t>
        </is>
      </c>
      <c r="E7659" t="inlineStr">
        <is>
          <t>Nhạc, phim, sách nói</t>
        </is>
      </c>
      <c r="F7659" t="n">
        <v>81.84</v>
      </c>
      <c r="G7659" t="n">
        <v>0</v>
      </c>
    </row>
    <row r="7660">
      <c r="A7660" t="n">
        <v>201808</v>
      </c>
      <c r="B7660" t="n">
        <v>21</v>
      </c>
      <c r="C7660" t="inlineStr">
        <is>
          <t>POS</t>
        </is>
      </c>
      <c r="D7660" t="inlineStr">
        <is>
          <t>Đức</t>
        </is>
      </c>
      <c r="E7660" t="inlineStr">
        <is>
          <t>Âm thanh</t>
        </is>
      </c>
      <c r="F7660" t="n">
        <v>1079.73</v>
      </c>
      <c r="G7660" t="n">
        <v>0</v>
      </c>
    </row>
    <row r="7661">
      <c r="A7661" t="n">
        <v>201808</v>
      </c>
      <c r="B7661" t="n">
        <v>21</v>
      </c>
      <c r="C7661" t="inlineStr">
        <is>
          <t>POS</t>
        </is>
      </c>
      <c r="D7661" t="inlineStr">
        <is>
          <t>Đức</t>
        </is>
      </c>
      <c r="E7661" t="inlineStr">
        <is>
          <t>Máy ảnh</t>
        </is>
      </c>
      <c r="F7661" t="n">
        <v>445.5</v>
      </c>
      <c r="G7661" t="n">
        <v>0</v>
      </c>
    </row>
    <row r="7662">
      <c r="A7662" t="n">
        <v>201808</v>
      </c>
      <c r="B7662" t="n">
        <v>21</v>
      </c>
      <c r="C7662" t="inlineStr">
        <is>
          <t>POS</t>
        </is>
      </c>
      <c r="D7662" t="inlineStr">
        <is>
          <t>Đức</t>
        </is>
      </c>
      <c r="E7662" t="inlineStr">
        <is>
          <t>Điện thoại</t>
        </is>
      </c>
      <c r="F7662" t="n">
        <v>1072.8</v>
      </c>
      <c r="G7662" t="n">
        <v>0</v>
      </c>
    </row>
    <row r="7663">
      <c r="A7663" t="n">
        <v>201808</v>
      </c>
      <c r="B7663" t="n">
        <v>21</v>
      </c>
      <c r="C7663" t="inlineStr">
        <is>
          <t>POS</t>
        </is>
      </c>
      <c r="D7663" t="inlineStr">
        <is>
          <t>Đức</t>
        </is>
      </c>
      <c r="E7663" t="inlineStr">
        <is>
          <t>Máy tính</t>
        </is>
      </c>
      <c r="F7663" t="n">
        <v>1266.3</v>
      </c>
      <c r="G7663" t="n">
        <v>0</v>
      </c>
    </row>
    <row r="7664">
      <c r="A7664" t="n">
        <v>201808</v>
      </c>
      <c r="B7664" t="n">
        <v>21</v>
      </c>
      <c r="C7664" t="inlineStr">
        <is>
          <t>POS</t>
        </is>
      </c>
      <c r="D7664" t="inlineStr">
        <is>
          <t>Đức</t>
        </is>
      </c>
      <c r="E7664" t="inlineStr">
        <is>
          <t>Gia dụng</t>
        </is>
      </c>
      <c r="F7664" t="n">
        <v>1512.78</v>
      </c>
      <c r="G7664" t="n">
        <v>0</v>
      </c>
    </row>
    <row r="7665">
      <c r="A7665" t="n">
        <v>201808</v>
      </c>
      <c r="B7665" t="n">
        <v>21</v>
      </c>
      <c r="C7665" t="inlineStr">
        <is>
          <t>POS</t>
        </is>
      </c>
      <c r="D7665" t="inlineStr">
        <is>
          <t>Đức</t>
        </is>
      </c>
      <c r="E7665" t="inlineStr">
        <is>
          <t>Nhạc, phim, sách nói</t>
        </is>
      </c>
      <c r="F7665" t="n">
        <v>197.1</v>
      </c>
      <c r="G7665" t="n">
        <v>0</v>
      </c>
    </row>
    <row r="7666">
      <c r="A7666" t="n">
        <v>201808</v>
      </c>
      <c r="B7666" t="n">
        <v>22</v>
      </c>
      <c r="C7666" t="inlineStr">
        <is>
          <t>POS</t>
        </is>
      </c>
      <c r="D7666" t="inlineStr">
        <is>
          <t>Đức</t>
        </is>
      </c>
      <c r="E7666" t="inlineStr">
        <is>
          <t>Âm thanh</t>
        </is>
      </c>
      <c r="F7666" t="n">
        <v>276.9</v>
      </c>
      <c r="G7666" t="n">
        <v>0</v>
      </c>
    </row>
    <row r="7667">
      <c r="A7667" t="n">
        <v>201808</v>
      </c>
      <c r="B7667" t="n">
        <v>22</v>
      </c>
      <c r="C7667" t="inlineStr">
        <is>
          <t>POS</t>
        </is>
      </c>
      <c r="D7667" t="inlineStr">
        <is>
          <t>Đức</t>
        </is>
      </c>
      <c r="E7667" t="inlineStr">
        <is>
          <t>Máy tính</t>
        </is>
      </c>
      <c r="F7667" t="n">
        <v>503.1</v>
      </c>
      <c r="G7667" t="n">
        <v>0</v>
      </c>
    </row>
    <row r="7668">
      <c r="A7668" t="n">
        <v>201808</v>
      </c>
      <c r="B7668" t="n">
        <v>22</v>
      </c>
      <c r="C7668" t="inlineStr">
        <is>
          <t>POS</t>
        </is>
      </c>
      <c r="D7668" t="inlineStr">
        <is>
          <t>Đức</t>
        </is>
      </c>
      <c r="E7668" t="inlineStr">
        <is>
          <t>Nhạc, phim, sách nói</t>
        </is>
      </c>
      <c r="F7668" t="n">
        <v>329.97</v>
      </c>
      <c r="G7668" t="n">
        <v>0</v>
      </c>
    </row>
    <row r="7669">
      <c r="A7669" t="n">
        <v>201808</v>
      </c>
      <c r="B7669" t="n">
        <v>22</v>
      </c>
      <c r="C7669" t="inlineStr">
        <is>
          <t>POS</t>
        </is>
      </c>
      <c r="D7669" t="inlineStr">
        <is>
          <t>Đức</t>
        </is>
      </c>
      <c r="E7669" t="inlineStr">
        <is>
          <t>TV &amp; Video</t>
        </is>
      </c>
      <c r="F7669" t="n">
        <v>798</v>
      </c>
      <c r="G7669" t="n">
        <v>0</v>
      </c>
    </row>
    <row r="7670">
      <c r="A7670" t="n">
        <v>201808</v>
      </c>
      <c r="B7670" t="n">
        <v>23</v>
      </c>
      <c r="C7670" t="inlineStr">
        <is>
          <t>POS</t>
        </is>
      </c>
      <c r="D7670" t="inlineStr">
        <is>
          <t>Đức</t>
        </is>
      </c>
      <c r="E7670" t="inlineStr">
        <is>
          <t>Âm thanh</t>
        </is>
      </c>
      <c r="F7670" t="n">
        <v>1533</v>
      </c>
      <c r="G7670" t="n">
        <v>0</v>
      </c>
    </row>
    <row r="7671">
      <c r="A7671" t="n">
        <v>201808</v>
      </c>
      <c r="B7671" t="n">
        <v>23</v>
      </c>
      <c r="C7671" t="inlineStr">
        <is>
          <t>POS</t>
        </is>
      </c>
      <c r="D7671" t="inlineStr">
        <is>
          <t>Đức</t>
        </is>
      </c>
      <c r="E7671" t="inlineStr">
        <is>
          <t>Máy ảnh</t>
        </is>
      </c>
      <c r="F7671" t="n">
        <v>522</v>
      </c>
      <c r="G7671" t="n">
        <v>0</v>
      </c>
    </row>
    <row r="7672">
      <c r="A7672" t="n">
        <v>201808</v>
      </c>
      <c r="B7672" t="n">
        <v>23</v>
      </c>
      <c r="C7672" t="inlineStr">
        <is>
          <t>POS</t>
        </is>
      </c>
      <c r="D7672" t="inlineStr">
        <is>
          <t>Đức</t>
        </is>
      </c>
      <c r="E7672" t="inlineStr">
        <is>
          <t>Điện thoại</t>
        </is>
      </c>
      <c r="F7672" t="n">
        <v>1660.42</v>
      </c>
      <c r="G7672" t="n">
        <v>0</v>
      </c>
    </row>
    <row r="7673">
      <c r="A7673" t="n">
        <v>201808</v>
      </c>
      <c r="B7673" t="n">
        <v>23</v>
      </c>
      <c r="C7673" t="inlineStr">
        <is>
          <t>POS</t>
        </is>
      </c>
      <c r="D7673" t="inlineStr">
        <is>
          <t>Đức</t>
        </is>
      </c>
      <c r="E7673" t="inlineStr">
        <is>
          <t>Máy tính</t>
        </is>
      </c>
      <c r="F7673" t="n">
        <v>1354.1</v>
      </c>
      <c r="G7673" t="n">
        <v>0</v>
      </c>
    </row>
    <row r="7674">
      <c r="A7674" t="n">
        <v>201808</v>
      </c>
      <c r="B7674" t="n">
        <v>23</v>
      </c>
      <c r="C7674" t="inlineStr">
        <is>
          <t>POS</t>
        </is>
      </c>
      <c r="D7674" t="inlineStr">
        <is>
          <t>Đức</t>
        </is>
      </c>
      <c r="E7674" t="inlineStr">
        <is>
          <t>Game &amp; Đồ chơi</t>
        </is>
      </c>
      <c r="F7674" t="n">
        <v>12.58</v>
      </c>
      <c r="G7674" t="n">
        <v>0</v>
      </c>
    </row>
    <row r="7675">
      <c r="A7675" t="n">
        <v>201808</v>
      </c>
      <c r="B7675" t="n">
        <v>23</v>
      </c>
      <c r="C7675" t="inlineStr">
        <is>
          <t>POS</t>
        </is>
      </c>
      <c r="D7675" t="inlineStr">
        <is>
          <t>Đức</t>
        </is>
      </c>
      <c r="E7675" t="inlineStr">
        <is>
          <t>Nhạc, phim, sách nói</t>
        </is>
      </c>
      <c r="F7675" t="n">
        <v>68.67</v>
      </c>
      <c r="G7675" t="n">
        <v>0</v>
      </c>
    </row>
    <row r="7676">
      <c r="A7676" t="n">
        <v>201808</v>
      </c>
      <c r="B7676" t="n">
        <v>23</v>
      </c>
      <c r="C7676" t="inlineStr">
        <is>
          <t>POS</t>
        </is>
      </c>
      <c r="D7676" t="inlineStr">
        <is>
          <t>Đức</t>
        </is>
      </c>
      <c r="E7676" t="inlineStr">
        <is>
          <t>TV &amp; Video</t>
        </is>
      </c>
      <c r="F7676" t="n">
        <v>566.01</v>
      </c>
      <c r="G7676" t="n">
        <v>0</v>
      </c>
    </row>
    <row r="7677">
      <c r="A7677" t="n">
        <v>201808</v>
      </c>
      <c r="B7677" t="n">
        <v>24</v>
      </c>
      <c r="C7677" t="inlineStr">
        <is>
          <t>POS</t>
        </is>
      </c>
      <c r="D7677" t="inlineStr">
        <is>
          <t>Đức</t>
        </is>
      </c>
      <c r="E7677" t="inlineStr">
        <is>
          <t>Âm thanh</t>
        </is>
      </c>
      <c r="F7677" t="n">
        <v>539.7</v>
      </c>
      <c r="G7677" t="n">
        <v>0</v>
      </c>
    </row>
    <row r="7678">
      <c r="A7678" t="n">
        <v>201808</v>
      </c>
      <c r="B7678" t="n">
        <v>24</v>
      </c>
      <c r="C7678" t="inlineStr">
        <is>
          <t>POS</t>
        </is>
      </c>
      <c r="D7678" t="inlineStr">
        <is>
          <t>Đức</t>
        </is>
      </c>
      <c r="E7678" t="inlineStr">
        <is>
          <t>Máy ảnh</t>
        </is>
      </c>
      <c r="F7678" t="n">
        <v>1405</v>
      </c>
      <c r="G7678" t="n">
        <v>0</v>
      </c>
    </row>
    <row r="7679">
      <c r="A7679" t="n">
        <v>201808</v>
      </c>
      <c r="B7679" t="n">
        <v>24</v>
      </c>
      <c r="C7679" t="inlineStr">
        <is>
          <t>POS</t>
        </is>
      </c>
      <c r="D7679" t="inlineStr">
        <is>
          <t>Đức</t>
        </is>
      </c>
      <c r="E7679" t="inlineStr">
        <is>
          <t>Điện thoại</t>
        </is>
      </c>
      <c r="F7679" t="n">
        <v>4341</v>
      </c>
      <c r="G7679" t="n">
        <v>0</v>
      </c>
    </row>
    <row r="7680">
      <c r="A7680" t="n">
        <v>201808</v>
      </c>
      <c r="B7680" t="n">
        <v>24</v>
      </c>
      <c r="C7680" t="inlineStr">
        <is>
          <t>POS</t>
        </is>
      </c>
      <c r="D7680" t="inlineStr">
        <is>
          <t>Đức</t>
        </is>
      </c>
      <c r="E7680" t="inlineStr">
        <is>
          <t>Máy tính</t>
        </is>
      </c>
      <c r="F7680" t="n">
        <v>11944.67</v>
      </c>
      <c r="G7680" t="n">
        <v>0</v>
      </c>
    </row>
    <row r="7681">
      <c r="A7681" t="n">
        <v>201808</v>
      </c>
      <c r="B7681" t="n">
        <v>24</v>
      </c>
      <c r="C7681" t="inlineStr">
        <is>
          <t>POS</t>
        </is>
      </c>
      <c r="D7681" t="inlineStr">
        <is>
          <t>Đức</t>
        </is>
      </c>
      <c r="E7681" t="inlineStr">
        <is>
          <t>Game &amp; Đồ chơi</t>
        </is>
      </c>
      <c r="F7681" t="n">
        <v>532.15</v>
      </c>
      <c r="G7681" t="n">
        <v>0</v>
      </c>
    </row>
    <row r="7682">
      <c r="A7682" t="n">
        <v>201808</v>
      </c>
      <c r="B7682" t="n">
        <v>24</v>
      </c>
      <c r="C7682" t="inlineStr">
        <is>
          <t>POS</t>
        </is>
      </c>
      <c r="D7682" t="inlineStr">
        <is>
          <t>Đức</t>
        </is>
      </c>
      <c r="E7682" t="inlineStr">
        <is>
          <t>Gia dụng</t>
        </is>
      </c>
      <c r="F7682" t="n">
        <v>963.75</v>
      </c>
      <c r="G7682" t="n">
        <v>0</v>
      </c>
    </row>
    <row r="7683">
      <c r="A7683" t="n">
        <v>201808</v>
      </c>
      <c r="B7683" t="n">
        <v>24</v>
      </c>
      <c r="C7683" t="inlineStr">
        <is>
          <t>POS</t>
        </is>
      </c>
      <c r="D7683" t="inlineStr">
        <is>
          <t>Đức</t>
        </is>
      </c>
      <c r="E7683" t="inlineStr">
        <is>
          <t>Nhạc, phim, sách nói</t>
        </is>
      </c>
      <c r="F7683" t="n">
        <v>145.95</v>
      </c>
      <c r="G7683" t="n">
        <v>0</v>
      </c>
    </row>
    <row r="7684">
      <c r="A7684" t="n">
        <v>201808</v>
      </c>
      <c r="B7684" t="n">
        <v>24</v>
      </c>
      <c r="C7684" t="inlineStr">
        <is>
          <t>POS</t>
        </is>
      </c>
      <c r="D7684" t="inlineStr">
        <is>
          <t>Đức</t>
        </is>
      </c>
      <c r="E7684" t="inlineStr">
        <is>
          <t>TV &amp; Video</t>
        </is>
      </c>
      <c r="F7684" t="n">
        <v>845.95</v>
      </c>
      <c r="G7684" t="n">
        <v>0</v>
      </c>
    </row>
    <row r="7685">
      <c r="A7685" t="n">
        <v>201808</v>
      </c>
      <c r="B7685" t="n">
        <v>27</v>
      </c>
      <c r="C7685" t="inlineStr">
        <is>
          <t>POS</t>
        </is>
      </c>
      <c r="D7685" t="inlineStr">
        <is>
          <t>Đức</t>
        </is>
      </c>
      <c r="E7685" t="inlineStr">
        <is>
          <t>Âm thanh</t>
        </is>
      </c>
      <c r="F7685" t="n">
        <v>342.97</v>
      </c>
      <c r="G7685" t="n">
        <v>0</v>
      </c>
    </row>
    <row r="7686">
      <c r="A7686" t="n">
        <v>201808</v>
      </c>
      <c r="B7686" t="n">
        <v>27</v>
      </c>
      <c r="C7686" t="inlineStr">
        <is>
          <t>POS</t>
        </is>
      </c>
      <c r="D7686" t="inlineStr">
        <is>
          <t>Đức</t>
        </is>
      </c>
      <c r="E7686" t="inlineStr">
        <is>
          <t>Máy ảnh</t>
        </is>
      </c>
      <c r="F7686" t="n">
        <v>507.6</v>
      </c>
      <c r="G7686" t="n">
        <v>0</v>
      </c>
    </row>
    <row r="7687">
      <c r="A7687" t="n">
        <v>201808</v>
      </c>
      <c r="B7687" t="n">
        <v>27</v>
      </c>
      <c r="C7687" t="inlineStr">
        <is>
          <t>POS</t>
        </is>
      </c>
      <c r="D7687" t="inlineStr">
        <is>
          <t>Đức</t>
        </is>
      </c>
      <c r="E7687" t="inlineStr">
        <is>
          <t>Điện thoại</t>
        </is>
      </c>
      <c r="F7687" t="n">
        <v>1186.99</v>
      </c>
      <c r="G7687" t="n">
        <v>0</v>
      </c>
    </row>
    <row r="7688">
      <c r="A7688" t="n">
        <v>201808</v>
      </c>
      <c r="B7688" t="n">
        <v>27</v>
      </c>
      <c r="C7688" t="inlineStr">
        <is>
          <t>POS</t>
        </is>
      </c>
      <c r="D7688" t="inlineStr">
        <is>
          <t>Đức</t>
        </is>
      </c>
      <c r="E7688" t="inlineStr">
        <is>
          <t>Máy tính</t>
        </is>
      </c>
      <c r="F7688" t="n">
        <v>3495.51</v>
      </c>
      <c r="G7688" t="n">
        <v>0</v>
      </c>
    </row>
    <row r="7689">
      <c r="A7689" t="n">
        <v>201808</v>
      </c>
      <c r="B7689" t="n">
        <v>27</v>
      </c>
      <c r="C7689" t="inlineStr">
        <is>
          <t>POS</t>
        </is>
      </c>
      <c r="D7689" t="inlineStr">
        <is>
          <t>Đức</t>
        </is>
      </c>
      <c r="E7689" t="inlineStr">
        <is>
          <t>Game &amp; Đồ chơi</t>
        </is>
      </c>
      <c r="F7689" t="n">
        <v>12.38</v>
      </c>
      <c r="G7689" t="n">
        <v>0</v>
      </c>
    </row>
    <row r="7690">
      <c r="A7690" t="n">
        <v>201808</v>
      </c>
      <c r="B7690" t="n">
        <v>27</v>
      </c>
      <c r="C7690" t="inlineStr">
        <is>
          <t>POS</t>
        </is>
      </c>
      <c r="D7690" t="inlineStr">
        <is>
          <t>Đức</t>
        </is>
      </c>
      <c r="E7690" t="inlineStr">
        <is>
          <t>Gia dụng</t>
        </is>
      </c>
      <c r="F7690" t="n">
        <v>3506.35</v>
      </c>
      <c r="G7690" t="n">
        <v>0</v>
      </c>
    </row>
    <row r="7691">
      <c r="A7691" t="n">
        <v>201808</v>
      </c>
      <c r="B7691" t="n">
        <v>27</v>
      </c>
      <c r="C7691" t="inlineStr">
        <is>
          <t>POS</t>
        </is>
      </c>
      <c r="D7691" t="inlineStr">
        <is>
          <t>Đức</t>
        </is>
      </c>
      <c r="E7691" t="inlineStr">
        <is>
          <t>Nhạc, phim, sách nói</t>
        </is>
      </c>
      <c r="F7691" t="n">
        <v>159.27</v>
      </c>
      <c r="G7691" t="n">
        <v>0</v>
      </c>
    </row>
    <row r="7692">
      <c r="A7692" t="n">
        <v>201808</v>
      </c>
      <c r="B7692" t="n">
        <v>29</v>
      </c>
      <c r="C7692" t="inlineStr">
        <is>
          <t>POS</t>
        </is>
      </c>
      <c r="D7692" t="inlineStr">
        <is>
          <t>Ý</t>
        </is>
      </c>
      <c r="E7692" t="inlineStr">
        <is>
          <t>Điện thoại</t>
        </is>
      </c>
      <c r="F7692" t="n">
        <v>2401.65</v>
      </c>
      <c r="G7692" t="n">
        <v>0</v>
      </c>
    </row>
    <row r="7693">
      <c r="A7693" t="n">
        <v>201808</v>
      </c>
      <c r="B7693" t="n">
        <v>29</v>
      </c>
      <c r="C7693" t="inlineStr">
        <is>
          <t>POS</t>
        </is>
      </c>
      <c r="D7693" t="inlineStr">
        <is>
          <t>Ý</t>
        </is>
      </c>
      <c r="E7693" t="inlineStr">
        <is>
          <t>Máy tính</t>
        </is>
      </c>
      <c r="F7693" t="n">
        <v>1873.82</v>
      </c>
      <c r="G7693" t="n">
        <v>0</v>
      </c>
    </row>
    <row r="7694">
      <c r="A7694" t="n">
        <v>201808</v>
      </c>
      <c r="B7694" t="n">
        <v>29</v>
      </c>
      <c r="C7694" t="inlineStr">
        <is>
          <t>POS</t>
        </is>
      </c>
      <c r="D7694" t="inlineStr">
        <is>
          <t>Ý</t>
        </is>
      </c>
      <c r="E7694" t="inlineStr">
        <is>
          <t>Game &amp; Đồ chơi</t>
        </is>
      </c>
      <c r="F7694" t="n">
        <v>489.9</v>
      </c>
      <c r="G7694" t="n">
        <v>0</v>
      </c>
    </row>
    <row r="7695">
      <c r="A7695" t="n">
        <v>201808</v>
      </c>
      <c r="B7695" t="n">
        <v>29</v>
      </c>
      <c r="C7695" t="inlineStr">
        <is>
          <t>POS</t>
        </is>
      </c>
      <c r="D7695" t="inlineStr">
        <is>
          <t>Ý</t>
        </is>
      </c>
      <c r="E7695" t="inlineStr">
        <is>
          <t>Gia dụng</t>
        </is>
      </c>
      <c r="F7695" t="n">
        <v>3986.94</v>
      </c>
      <c r="G7695" t="n">
        <v>0</v>
      </c>
    </row>
    <row r="7696">
      <c r="A7696" t="n">
        <v>201808</v>
      </c>
      <c r="B7696" t="n">
        <v>29</v>
      </c>
      <c r="C7696" t="inlineStr">
        <is>
          <t>POS</t>
        </is>
      </c>
      <c r="D7696" t="inlineStr">
        <is>
          <t>Ý</t>
        </is>
      </c>
      <c r="E7696" t="inlineStr">
        <is>
          <t>Nhạc, phim, sách nói</t>
        </is>
      </c>
      <c r="F7696" t="n">
        <v>314.95</v>
      </c>
      <c r="G7696" t="n">
        <v>0</v>
      </c>
    </row>
    <row r="7697">
      <c r="A7697" t="n">
        <v>201808</v>
      </c>
      <c r="B7697" t="n">
        <v>30</v>
      </c>
      <c r="C7697" t="inlineStr">
        <is>
          <t>POS</t>
        </is>
      </c>
      <c r="D7697" t="inlineStr">
        <is>
          <t>Ý</t>
        </is>
      </c>
      <c r="E7697" t="inlineStr">
        <is>
          <t>Âm thanh</t>
        </is>
      </c>
      <c r="F7697" t="n">
        <v>1348.19</v>
      </c>
      <c r="G7697" t="n">
        <v>0</v>
      </c>
    </row>
    <row r="7698">
      <c r="A7698" t="n">
        <v>201808</v>
      </c>
      <c r="B7698" t="n">
        <v>30</v>
      </c>
      <c r="C7698" t="inlineStr">
        <is>
          <t>POS</t>
        </is>
      </c>
      <c r="D7698" t="inlineStr">
        <is>
          <t>Ý</t>
        </is>
      </c>
      <c r="E7698" t="inlineStr">
        <is>
          <t>Máy ảnh</t>
        </is>
      </c>
      <c r="F7698" t="n">
        <v>8286.49</v>
      </c>
      <c r="G7698" t="n">
        <v>0</v>
      </c>
    </row>
    <row r="7699">
      <c r="A7699" t="n">
        <v>201808</v>
      </c>
      <c r="B7699" t="n">
        <v>30</v>
      </c>
      <c r="C7699" t="inlineStr">
        <is>
          <t>POS</t>
        </is>
      </c>
      <c r="D7699" t="inlineStr">
        <is>
          <t>Ý</t>
        </is>
      </c>
      <c r="E7699" t="inlineStr">
        <is>
          <t>Điện thoại</t>
        </is>
      </c>
      <c r="F7699" t="n">
        <v>2730.91</v>
      </c>
      <c r="G7699" t="n">
        <v>0</v>
      </c>
    </row>
    <row r="7700">
      <c r="A7700" t="n">
        <v>201808</v>
      </c>
      <c r="B7700" t="n">
        <v>30</v>
      </c>
      <c r="C7700" t="inlineStr">
        <is>
          <t>POS</t>
        </is>
      </c>
      <c r="D7700" t="inlineStr">
        <is>
          <t>Ý</t>
        </is>
      </c>
      <c r="E7700" t="inlineStr">
        <is>
          <t>Máy tính</t>
        </is>
      </c>
      <c r="F7700" t="n">
        <v>15061.02</v>
      </c>
      <c r="G7700" t="n">
        <v>0</v>
      </c>
    </row>
    <row r="7701">
      <c r="A7701" t="n">
        <v>201808</v>
      </c>
      <c r="B7701" t="n">
        <v>30</v>
      </c>
      <c r="C7701" t="inlineStr">
        <is>
          <t>POS</t>
        </is>
      </c>
      <c r="D7701" t="inlineStr">
        <is>
          <t>Ý</t>
        </is>
      </c>
      <c r="E7701" t="inlineStr">
        <is>
          <t>Game &amp; Đồ chơi</t>
        </is>
      </c>
      <c r="F7701" t="n">
        <v>29.65</v>
      </c>
      <c r="G7701" t="n">
        <v>0</v>
      </c>
    </row>
    <row r="7702">
      <c r="A7702" t="n">
        <v>201808</v>
      </c>
      <c r="B7702" t="n">
        <v>30</v>
      </c>
      <c r="C7702" t="inlineStr">
        <is>
          <t>POS</t>
        </is>
      </c>
      <c r="D7702" t="inlineStr">
        <is>
          <t>Ý</t>
        </is>
      </c>
      <c r="E7702" t="inlineStr">
        <is>
          <t>Gia dụng</t>
        </is>
      </c>
      <c r="F7702" t="n">
        <v>7714.56</v>
      </c>
      <c r="G7702" t="n">
        <v>0</v>
      </c>
    </row>
    <row r="7703">
      <c r="A7703" t="n">
        <v>201808</v>
      </c>
      <c r="B7703" t="n">
        <v>30</v>
      </c>
      <c r="C7703" t="inlineStr">
        <is>
          <t>POS</t>
        </is>
      </c>
      <c r="D7703" t="inlineStr">
        <is>
          <t>Ý</t>
        </is>
      </c>
      <c r="E7703" t="inlineStr">
        <is>
          <t>Nhạc, phim, sách nói</t>
        </is>
      </c>
      <c r="F7703" t="n">
        <v>270.45</v>
      </c>
      <c r="G7703" t="n">
        <v>0</v>
      </c>
    </row>
    <row r="7704">
      <c r="A7704" t="n">
        <v>201808</v>
      </c>
      <c r="B7704" t="n">
        <v>31</v>
      </c>
      <c r="C7704" t="inlineStr">
        <is>
          <t>POS</t>
        </is>
      </c>
      <c r="D7704" t="inlineStr">
        <is>
          <t>Hà Lan</t>
        </is>
      </c>
      <c r="E7704" t="inlineStr">
        <is>
          <t>Âm thanh</t>
        </is>
      </c>
      <c r="F7704" t="n">
        <v>1036.01</v>
      </c>
      <c r="G7704" t="n">
        <v>0</v>
      </c>
    </row>
    <row r="7705">
      <c r="A7705" t="n">
        <v>201808</v>
      </c>
      <c r="B7705" t="n">
        <v>31</v>
      </c>
      <c r="C7705" t="inlineStr">
        <is>
          <t>POS</t>
        </is>
      </c>
      <c r="D7705" t="inlineStr">
        <is>
          <t>Hà Lan</t>
        </is>
      </c>
      <c r="E7705" t="inlineStr">
        <is>
          <t>Điện thoại</t>
        </is>
      </c>
      <c r="F7705" t="n">
        <v>3954.74</v>
      </c>
      <c r="G7705" t="n">
        <v>0</v>
      </c>
    </row>
    <row r="7706">
      <c r="A7706" t="n">
        <v>201808</v>
      </c>
      <c r="B7706" t="n">
        <v>31</v>
      </c>
      <c r="C7706" t="inlineStr">
        <is>
          <t>POS</t>
        </is>
      </c>
      <c r="D7706" t="inlineStr">
        <is>
          <t>Hà Lan</t>
        </is>
      </c>
      <c r="E7706" t="inlineStr">
        <is>
          <t>Máy tính</t>
        </is>
      </c>
      <c r="F7706" t="n">
        <v>9302.4</v>
      </c>
      <c r="G7706" t="n">
        <v>0</v>
      </c>
    </row>
    <row r="7707">
      <c r="A7707" t="n">
        <v>201808</v>
      </c>
      <c r="B7707" t="n">
        <v>31</v>
      </c>
      <c r="C7707" t="inlineStr">
        <is>
          <t>POS</t>
        </is>
      </c>
      <c r="D7707" t="inlineStr">
        <is>
          <t>Hà Lan</t>
        </is>
      </c>
      <c r="E7707" t="inlineStr">
        <is>
          <t>Game &amp; Đồ chơi</t>
        </is>
      </c>
      <c r="F7707" t="n">
        <v>44.55</v>
      </c>
      <c r="G7707" t="n">
        <v>0</v>
      </c>
    </row>
    <row r="7708">
      <c r="A7708" t="n">
        <v>201808</v>
      </c>
      <c r="B7708" t="n">
        <v>31</v>
      </c>
      <c r="C7708" t="inlineStr">
        <is>
          <t>POS</t>
        </is>
      </c>
      <c r="D7708" t="inlineStr">
        <is>
          <t>Hà Lan</t>
        </is>
      </c>
      <c r="E7708" t="inlineStr">
        <is>
          <t>Gia dụng</t>
        </is>
      </c>
      <c r="F7708" t="n">
        <v>539.97</v>
      </c>
      <c r="G7708" t="n">
        <v>0</v>
      </c>
    </row>
    <row r="7709">
      <c r="A7709" t="n">
        <v>201808</v>
      </c>
      <c r="B7709" t="n">
        <v>31</v>
      </c>
      <c r="C7709" t="inlineStr">
        <is>
          <t>POS</t>
        </is>
      </c>
      <c r="D7709" t="inlineStr">
        <is>
          <t>Hà Lan</t>
        </is>
      </c>
      <c r="E7709" t="inlineStr">
        <is>
          <t>Nhạc, phim, sách nói</t>
        </is>
      </c>
      <c r="F7709" t="n">
        <v>889.15</v>
      </c>
      <c r="G7709" t="n">
        <v>0</v>
      </c>
    </row>
    <row r="7710">
      <c r="A7710" t="n">
        <v>201808</v>
      </c>
      <c r="B7710" t="n">
        <v>31</v>
      </c>
      <c r="C7710" t="inlineStr">
        <is>
          <t>POS</t>
        </is>
      </c>
      <c r="D7710" t="inlineStr">
        <is>
          <t>Hà Lan</t>
        </is>
      </c>
      <c r="E7710" t="inlineStr">
        <is>
          <t>TV &amp; Video</t>
        </is>
      </c>
      <c r="F7710" t="n">
        <v>3790.47</v>
      </c>
      <c r="G7710" t="n">
        <v>0</v>
      </c>
    </row>
    <row r="7711">
      <c r="A7711" t="n">
        <v>201808</v>
      </c>
      <c r="B7711" t="n">
        <v>32</v>
      </c>
      <c r="C7711" t="inlineStr">
        <is>
          <t>POS</t>
        </is>
      </c>
      <c r="D7711" t="inlineStr">
        <is>
          <t>Hà Lan</t>
        </is>
      </c>
      <c r="E7711" t="inlineStr">
        <is>
          <t>Âm thanh</t>
        </is>
      </c>
      <c r="F7711" t="n">
        <v>477</v>
      </c>
      <c r="G7711" t="n">
        <v>0</v>
      </c>
    </row>
    <row r="7712">
      <c r="A7712" t="n">
        <v>201808</v>
      </c>
      <c r="B7712" t="n">
        <v>32</v>
      </c>
      <c r="C7712" t="inlineStr">
        <is>
          <t>POS</t>
        </is>
      </c>
      <c r="D7712" t="inlineStr">
        <is>
          <t>Hà Lan</t>
        </is>
      </c>
      <c r="E7712" t="inlineStr">
        <is>
          <t>Máy ảnh</t>
        </is>
      </c>
      <c r="F7712" t="n">
        <v>843</v>
      </c>
      <c r="G7712" t="n">
        <v>0</v>
      </c>
    </row>
    <row r="7713">
      <c r="A7713" t="n">
        <v>201808</v>
      </c>
      <c r="B7713" t="n">
        <v>32</v>
      </c>
      <c r="C7713" t="inlineStr">
        <is>
          <t>POS</t>
        </is>
      </c>
      <c r="D7713" t="inlineStr">
        <is>
          <t>Hà Lan</t>
        </is>
      </c>
      <c r="E7713" t="inlineStr">
        <is>
          <t>Điện thoại</t>
        </is>
      </c>
      <c r="F7713" t="n">
        <v>256.82</v>
      </c>
      <c r="G7713" t="n">
        <v>0</v>
      </c>
    </row>
    <row r="7714">
      <c r="A7714" t="n">
        <v>201808</v>
      </c>
      <c r="B7714" t="n">
        <v>32</v>
      </c>
      <c r="C7714" t="inlineStr">
        <is>
          <t>POS</t>
        </is>
      </c>
      <c r="D7714" t="inlineStr">
        <is>
          <t>Hà Lan</t>
        </is>
      </c>
      <c r="E7714" t="inlineStr">
        <is>
          <t>Máy tính</t>
        </is>
      </c>
      <c r="F7714" t="n">
        <v>1118</v>
      </c>
      <c r="G7714" t="n">
        <v>0</v>
      </c>
    </row>
    <row r="7715">
      <c r="A7715" t="n">
        <v>201808</v>
      </c>
      <c r="B7715" t="n">
        <v>32</v>
      </c>
      <c r="C7715" t="inlineStr">
        <is>
          <t>POS</t>
        </is>
      </c>
      <c r="D7715" t="inlineStr">
        <is>
          <t>Hà Lan</t>
        </is>
      </c>
      <c r="E7715" t="inlineStr">
        <is>
          <t>Game &amp; Đồ chơi</t>
        </is>
      </c>
      <c r="F7715" t="n">
        <v>34.95</v>
      </c>
      <c r="G7715" t="n">
        <v>0</v>
      </c>
    </row>
    <row r="7716">
      <c r="A7716" t="n">
        <v>201808</v>
      </c>
      <c r="B7716" t="n">
        <v>32</v>
      </c>
      <c r="C7716" t="inlineStr">
        <is>
          <t>POS</t>
        </is>
      </c>
      <c r="D7716" t="inlineStr">
        <is>
          <t>Hà Lan</t>
        </is>
      </c>
      <c r="E7716" t="inlineStr">
        <is>
          <t>Nhạc, phim, sách nói</t>
        </is>
      </c>
      <c r="F7716" t="n">
        <v>519.98</v>
      </c>
      <c r="G7716" t="n">
        <v>0</v>
      </c>
    </row>
    <row r="7717">
      <c r="A7717" t="n">
        <v>201808</v>
      </c>
      <c r="B7717" t="n">
        <v>33</v>
      </c>
      <c r="C7717" t="inlineStr">
        <is>
          <t>POS</t>
        </is>
      </c>
      <c r="D7717" t="inlineStr">
        <is>
          <t>Hà Lan</t>
        </is>
      </c>
      <c r="E7717" t="inlineStr">
        <is>
          <t>Âm thanh</t>
        </is>
      </c>
      <c r="F7717" t="n">
        <v>1077.22</v>
      </c>
      <c r="G7717" t="n">
        <v>0</v>
      </c>
    </row>
    <row r="7718">
      <c r="A7718" t="n">
        <v>201808</v>
      </c>
      <c r="B7718" t="n">
        <v>33</v>
      </c>
      <c r="C7718" t="inlineStr">
        <is>
          <t>POS</t>
        </is>
      </c>
      <c r="D7718" t="inlineStr">
        <is>
          <t>Hà Lan</t>
        </is>
      </c>
      <c r="E7718" t="inlineStr">
        <is>
          <t>Máy tính</t>
        </is>
      </c>
      <c r="F7718" t="n">
        <v>293.4</v>
      </c>
      <c r="G7718" t="n">
        <v>0</v>
      </c>
    </row>
    <row r="7719">
      <c r="A7719" t="n">
        <v>201808</v>
      </c>
      <c r="B7719" t="n">
        <v>33</v>
      </c>
      <c r="C7719" t="inlineStr">
        <is>
          <t>POS</t>
        </is>
      </c>
      <c r="D7719" t="inlineStr">
        <is>
          <t>Hà Lan</t>
        </is>
      </c>
      <c r="E7719" t="inlineStr">
        <is>
          <t>Nhạc, phim, sách nói</t>
        </is>
      </c>
      <c r="F7719" t="n">
        <v>12.5</v>
      </c>
      <c r="G7719" t="n">
        <v>0</v>
      </c>
    </row>
    <row r="7720">
      <c r="A7720" t="n">
        <v>201808</v>
      </c>
      <c r="B7720" t="n">
        <v>33</v>
      </c>
      <c r="C7720" t="inlineStr">
        <is>
          <t>POS</t>
        </is>
      </c>
      <c r="D7720" t="inlineStr">
        <is>
          <t>Hà Lan</t>
        </is>
      </c>
      <c r="E7720" t="inlineStr">
        <is>
          <t>TV &amp; Video</t>
        </is>
      </c>
      <c r="F7720" t="n">
        <v>233.1</v>
      </c>
      <c r="G7720" t="n">
        <v>0</v>
      </c>
    </row>
    <row r="7721">
      <c r="A7721" t="n">
        <v>201808</v>
      </c>
      <c r="B7721" t="n">
        <v>34</v>
      </c>
      <c r="C7721" t="inlineStr">
        <is>
          <t>POS</t>
        </is>
      </c>
      <c r="D7721" t="inlineStr">
        <is>
          <t>Hà Lan</t>
        </is>
      </c>
      <c r="E7721" t="inlineStr">
        <is>
          <t>Âm thanh</t>
        </is>
      </c>
      <c r="F7721" t="n">
        <v>255.47</v>
      </c>
      <c r="G7721" t="n">
        <v>0</v>
      </c>
    </row>
    <row r="7722">
      <c r="A7722" t="n">
        <v>201808</v>
      </c>
      <c r="B7722" t="n">
        <v>34</v>
      </c>
      <c r="C7722" t="inlineStr">
        <is>
          <t>POS</t>
        </is>
      </c>
      <c r="D7722" t="inlineStr">
        <is>
          <t>Hà Lan</t>
        </is>
      </c>
      <c r="E7722" t="inlineStr">
        <is>
          <t>Máy ảnh</t>
        </is>
      </c>
      <c r="F7722" t="n">
        <v>1773.9</v>
      </c>
      <c r="G7722" t="n">
        <v>0</v>
      </c>
    </row>
    <row r="7723">
      <c r="A7723" t="n">
        <v>201808</v>
      </c>
      <c r="B7723" t="n">
        <v>34</v>
      </c>
      <c r="C7723" t="inlineStr">
        <is>
          <t>POS</t>
        </is>
      </c>
      <c r="D7723" t="inlineStr">
        <is>
          <t>Hà Lan</t>
        </is>
      </c>
      <c r="E7723" t="inlineStr">
        <is>
          <t>Điện thoại</t>
        </is>
      </c>
      <c r="F7723" t="n">
        <v>2773.86</v>
      </c>
      <c r="G7723" t="n">
        <v>0</v>
      </c>
    </row>
    <row r="7724">
      <c r="A7724" t="n">
        <v>201808</v>
      </c>
      <c r="B7724" t="n">
        <v>34</v>
      </c>
      <c r="C7724" t="inlineStr">
        <is>
          <t>POS</t>
        </is>
      </c>
      <c r="D7724" t="inlineStr">
        <is>
          <t>Hà Lan</t>
        </is>
      </c>
      <c r="E7724" t="inlineStr">
        <is>
          <t>Máy tính</t>
        </is>
      </c>
      <c r="F7724" t="n">
        <v>4173.8</v>
      </c>
      <c r="G7724" t="n">
        <v>0</v>
      </c>
    </row>
    <row r="7725">
      <c r="A7725" t="n">
        <v>201808</v>
      </c>
      <c r="B7725" t="n">
        <v>34</v>
      </c>
      <c r="C7725" t="inlineStr">
        <is>
          <t>POS</t>
        </is>
      </c>
      <c r="D7725" t="inlineStr">
        <is>
          <t>Hà Lan</t>
        </is>
      </c>
      <c r="E7725" t="inlineStr">
        <is>
          <t>Game &amp; Đồ chơi</t>
        </is>
      </c>
      <c r="F7725" t="n">
        <v>220.22</v>
      </c>
      <c r="G7725" t="n">
        <v>0</v>
      </c>
    </row>
    <row r="7726">
      <c r="A7726" t="n">
        <v>201808</v>
      </c>
      <c r="B7726" t="n">
        <v>34</v>
      </c>
      <c r="C7726" t="inlineStr">
        <is>
          <t>POS</t>
        </is>
      </c>
      <c r="D7726" t="inlineStr">
        <is>
          <t>Hà Lan</t>
        </is>
      </c>
      <c r="E7726" t="inlineStr">
        <is>
          <t>Nhạc, phim, sách nói</t>
        </is>
      </c>
      <c r="F7726" t="n">
        <v>173.64</v>
      </c>
      <c r="G7726" t="n">
        <v>0</v>
      </c>
    </row>
    <row r="7727">
      <c r="A7727" t="n">
        <v>201808</v>
      </c>
      <c r="B7727" t="n">
        <v>36</v>
      </c>
      <c r="C7727" t="inlineStr">
        <is>
          <t>POS</t>
        </is>
      </c>
      <c r="D7727" t="inlineStr">
        <is>
          <t>Anh</t>
        </is>
      </c>
      <c r="E7727" t="inlineStr">
        <is>
          <t>Âm thanh</t>
        </is>
      </c>
      <c r="F7727" t="n">
        <v>300.13</v>
      </c>
      <c r="G7727" t="n">
        <v>0</v>
      </c>
    </row>
    <row r="7728">
      <c r="A7728" t="n">
        <v>201808</v>
      </c>
      <c r="B7728" t="n">
        <v>36</v>
      </c>
      <c r="C7728" t="inlineStr">
        <is>
          <t>POS</t>
        </is>
      </c>
      <c r="D7728" t="inlineStr">
        <is>
          <t>Anh</t>
        </is>
      </c>
      <c r="E7728" t="inlineStr">
        <is>
          <t>Điện thoại</t>
        </is>
      </c>
      <c r="F7728" t="n">
        <v>0</v>
      </c>
      <c r="G7728" t="n">
        <v>529</v>
      </c>
    </row>
    <row r="7729">
      <c r="A7729" t="n">
        <v>201808</v>
      </c>
      <c r="B7729" t="n">
        <v>36</v>
      </c>
      <c r="C7729" t="inlineStr">
        <is>
          <t>POS</t>
        </is>
      </c>
      <c r="D7729" t="inlineStr">
        <is>
          <t>Anh</t>
        </is>
      </c>
      <c r="E7729" t="inlineStr">
        <is>
          <t>Máy tính</t>
        </is>
      </c>
      <c r="F7729" t="n">
        <v>12258.64</v>
      </c>
      <c r="G7729" t="n">
        <v>0</v>
      </c>
    </row>
    <row r="7730">
      <c r="A7730" t="n">
        <v>201808</v>
      </c>
      <c r="B7730" t="n">
        <v>36</v>
      </c>
      <c r="C7730" t="inlineStr">
        <is>
          <t>POS</t>
        </is>
      </c>
      <c r="D7730" t="inlineStr">
        <is>
          <t>Anh</t>
        </is>
      </c>
      <c r="E7730" t="inlineStr">
        <is>
          <t>Game &amp; Đồ chơi</t>
        </is>
      </c>
      <c r="F7730" t="n">
        <v>171.6</v>
      </c>
      <c r="G7730" t="n">
        <v>0</v>
      </c>
    </row>
    <row r="7731">
      <c r="A7731" t="n">
        <v>201808</v>
      </c>
      <c r="B7731" t="n">
        <v>36</v>
      </c>
      <c r="C7731" t="inlineStr">
        <is>
          <t>POS</t>
        </is>
      </c>
      <c r="D7731" t="inlineStr">
        <is>
          <t>Anh</t>
        </is>
      </c>
      <c r="E7731" t="inlineStr">
        <is>
          <t>Gia dụng</t>
        </is>
      </c>
      <c r="F7731" t="n">
        <v>2806.92</v>
      </c>
      <c r="G7731" t="n">
        <v>0</v>
      </c>
    </row>
    <row r="7732">
      <c r="A7732" t="n">
        <v>201808</v>
      </c>
      <c r="B7732" t="n">
        <v>36</v>
      </c>
      <c r="C7732" t="inlineStr">
        <is>
          <t>POS</t>
        </is>
      </c>
      <c r="D7732" t="inlineStr">
        <is>
          <t>Anh</t>
        </is>
      </c>
      <c r="E7732" t="inlineStr">
        <is>
          <t>Nhạc, phim, sách nói</t>
        </is>
      </c>
      <c r="F7732" t="n">
        <v>876</v>
      </c>
      <c r="G7732" t="n">
        <v>0</v>
      </c>
    </row>
    <row r="7733">
      <c r="A7733" t="n">
        <v>201808</v>
      </c>
      <c r="B7733" t="n">
        <v>36</v>
      </c>
      <c r="C7733" t="inlineStr">
        <is>
          <t>POS</t>
        </is>
      </c>
      <c r="D7733" t="inlineStr">
        <is>
          <t>Anh</t>
        </is>
      </c>
      <c r="E7733" t="inlineStr">
        <is>
          <t>TV &amp; Video</t>
        </is>
      </c>
      <c r="F7733" t="n">
        <v>1799.96</v>
      </c>
      <c r="G7733" t="n">
        <v>0</v>
      </c>
    </row>
    <row r="7734">
      <c r="A7734" t="n">
        <v>201808</v>
      </c>
      <c r="B7734" t="n">
        <v>37</v>
      </c>
      <c r="C7734" t="inlineStr">
        <is>
          <t>POS</t>
        </is>
      </c>
      <c r="D7734" t="inlineStr">
        <is>
          <t>Anh</t>
        </is>
      </c>
      <c r="E7734" t="inlineStr">
        <is>
          <t>Âm thanh</t>
        </is>
      </c>
      <c r="F7734" t="n">
        <v>89.98999999999999</v>
      </c>
      <c r="G7734" t="n">
        <v>0</v>
      </c>
    </row>
    <row r="7735">
      <c r="A7735" t="n">
        <v>201808</v>
      </c>
      <c r="B7735" t="n">
        <v>37</v>
      </c>
      <c r="C7735" t="inlineStr">
        <is>
          <t>POS</t>
        </is>
      </c>
      <c r="D7735" t="inlineStr">
        <is>
          <t>Anh</t>
        </is>
      </c>
      <c r="E7735" t="inlineStr">
        <is>
          <t>Điện thoại</t>
        </is>
      </c>
      <c r="F7735" t="n">
        <v>1779.97</v>
      </c>
      <c r="G7735" t="n">
        <v>0</v>
      </c>
    </row>
    <row r="7736">
      <c r="A7736" t="n">
        <v>201808</v>
      </c>
      <c r="B7736" t="n">
        <v>37</v>
      </c>
      <c r="C7736" t="inlineStr">
        <is>
          <t>POS</t>
        </is>
      </c>
      <c r="D7736" t="inlineStr">
        <is>
          <t>Anh</t>
        </is>
      </c>
      <c r="E7736" t="inlineStr">
        <is>
          <t>Máy tính</t>
        </is>
      </c>
      <c r="F7736" t="n">
        <v>2965.73</v>
      </c>
      <c r="G7736" t="n">
        <v>0</v>
      </c>
    </row>
    <row r="7737">
      <c r="A7737" t="n">
        <v>201808</v>
      </c>
      <c r="B7737" t="n">
        <v>37</v>
      </c>
      <c r="C7737" t="inlineStr">
        <is>
          <t>POS</t>
        </is>
      </c>
      <c r="D7737" t="inlineStr">
        <is>
          <t>Anh</t>
        </is>
      </c>
      <c r="E7737" t="inlineStr">
        <is>
          <t>Game &amp; Đồ chơi</t>
        </is>
      </c>
      <c r="F7737" t="n">
        <v>7.99</v>
      </c>
      <c r="G7737" t="n">
        <v>0</v>
      </c>
    </row>
    <row r="7738">
      <c r="A7738" t="n">
        <v>201808</v>
      </c>
      <c r="B7738" t="n">
        <v>37</v>
      </c>
      <c r="C7738" t="inlineStr">
        <is>
          <t>POS</t>
        </is>
      </c>
      <c r="D7738" t="inlineStr">
        <is>
          <t>Anh</t>
        </is>
      </c>
      <c r="E7738" t="inlineStr">
        <is>
          <t>Gia dụng</t>
        </is>
      </c>
      <c r="F7738" t="n">
        <v>764.08</v>
      </c>
      <c r="G7738" t="n">
        <v>0</v>
      </c>
    </row>
    <row r="7739">
      <c r="A7739" t="n">
        <v>201808</v>
      </c>
      <c r="B7739" t="n">
        <v>38</v>
      </c>
      <c r="C7739" t="inlineStr">
        <is>
          <t>POS</t>
        </is>
      </c>
      <c r="D7739" t="inlineStr">
        <is>
          <t>Anh</t>
        </is>
      </c>
      <c r="E7739" t="inlineStr">
        <is>
          <t>Âm thanh</t>
        </is>
      </c>
      <c r="F7739" t="n">
        <v>1320.69</v>
      </c>
      <c r="G7739" t="n">
        <v>0</v>
      </c>
    </row>
    <row r="7740">
      <c r="A7740" t="n">
        <v>201808</v>
      </c>
      <c r="B7740" t="n">
        <v>38</v>
      </c>
      <c r="C7740" t="inlineStr">
        <is>
          <t>POS</t>
        </is>
      </c>
      <c r="D7740" t="inlineStr">
        <is>
          <t>Anh</t>
        </is>
      </c>
      <c r="E7740" t="inlineStr">
        <is>
          <t>Máy ảnh</t>
        </is>
      </c>
      <c r="F7740" t="n">
        <v>95</v>
      </c>
      <c r="G7740" t="n">
        <v>0</v>
      </c>
    </row>
    <row r="7741">
      <c r="A7741" t="n">
        <v>201808</v>
      </c>
      <c r="B7741" t="n">
        <v>38</v>
      </c>
      <c r="C7741" t="inlineStr">
        <is>
          <t>POS</t>
        </is>
      </c>
      <c r="D7741" t="inlineStr">
        <is>
          <t>Anh</t>
        </is>
      </c>
      <c r="E7741" t="inlineStr">
        <is>
          <t>Điện thoại</t>
        </is>
      </c>
      <c r="F7741" t="n">
        <v>1648.11</v>
      </c>
      <c r="G7741" t="n">
        <v>0</v>
      </c>
    </row>
    <row r="7742">
      <c r="A7742" t="n">
        <v>201808</v>
      </c>
      <c r="B7742" t="n">
        <v>38</v>
      </c>
      <c r="C7742" t="inlineStr">
        <is>
          <t>POS</t>
        </is>
      </c>
      <c r="D7742" t="inlineStr">
        <is>
          <t>Anh</t>
        </is>
      </c>
      <c r="E7742" t="inlineStr">
        <is>
          <t>Máy tính</t>
        </is>
      </c>
      <c r="F7742" t="n">
        <v>7477.44</v>
      </c>
      <c r="G7742" t="n">
        <v>219.95</v>
      </c>
    </row>
    <row r="7743">
      <c r="A7743" t="n">
        <v>201808</v>
      </c>
      <c r="B7743" t="n">
        <v>38</v>
      </c>
      <c r="C7743" t="inlineStr">
        <is>
          <t>POS</t>
        </is>
      </c>
      <c r="D7743" t="inlineStr">
        <is>
          <t>Anh</t>
        </is>
      </c>
      <c r="E7743" t="inlineStr">
        <is>
          <t>Game &amp; Đồ chơi</t>
        </is>
      </c>
      <c r="F7743" t="n">
        <v>63.12</v>
      </c>
      <c r="G7743" t="n">
        <v>63.12</v>
      </c>
    </row>
    <row r="7744">
      <c r="A7744" t="n">
        <v>201808</v>
      </c>
      <c r="B7744" t="n">
        <v>38</v>
      </c>
      <c r="C7744" t="inlineStr">
        <is>
          <t>POS</t>
        </is>
      </c>
      <c r="D7744" t="inlineStr">
        <is>
          <t>Anh</t>
        </is>
      </c>
      <c r="E7744" t="inlineStr">
        <is>
          <t>Gia dụng</t>
        </is>
      </c>
      <c r="F7744" t="n">
        <v>15504.61</v>
      </c>
      <c r="G7744" t="n">
        <v>257.5</v>
      </c>
    </row>
    <row r="7745">
      <c r="A7745" t="n">
        <v>201808</v>
      </c>
      <c r="B7745" t="n">
        <v>38</v>
      </c>
      <c r="C7745" t="inlineStr">
        <is>
          <t>POS</t>
        </is>
      </c>
      <c r="D7745" t="inlineStr">
        <is>
          <t>Anh</t>
        </is>
      </c>
      <c r="E7745" t="inlineStr">
        <is>
          <t>Nhạc, phim, sách nói</t>
        </is>
      </c>
      <c r="F7745" t="n">
        <v>394.2</v>
      </c>
      <c r="G7745" t="n">
        <v>0</v>
      </c>
    </row>
    <row r="7746">
      <c r="A7746" t="n">
        <v>201808</v>
      </c>
      <c r="B7746" t="n">
        <v>38</v>
      </c>
      <c r="C7746" t="inlineStr">
        <is>
          <t>POS</t>
        </is>
      </c>
      <c r="D7746" t="inlineStr">
        <is>
          <t>Anh</t>
        </is>
      </c>
      <c r="E7746" t="inlineStr">
        <is>
          <t>TV &amp; Video</t>
        </is>
      </c>
      <c r="F7746" t="n">
        <v>692.0700000000001</v>
      </c>
      <c r="G7746" t="n">
        <v>0</v>
      </c>
    </row>
    <row r="7747">
      <c r="A7747" t="n">
        <v>201808</v>
      </c>
      <c r="B7747" t="n">
        <v>39</v>
      </c>
      <c r="C7747" t="inlineStr">
        <is>
          <t>POS</t>
        </is>
      </c>
      <c r="D7747" t="inlineStr">
        <is>
          <t>Anh</t>
        </is>
      </c>
      <c r="E7747" t="inlineStr">
        <is>
          <t>Âm thanh</t>
        </is>
      </c>
      <c r="F7747" t="n">
        <v>980.9</v>
      </c>
      <c r="G7747" t="n">
        <v>0</v>
      </c>
    </row>
    <row r="7748">
      <c r="A7748" t="n">
        <v>201808</v>
      </c>
      <c r="B7748" t="n">
        <v>39</v>
      </c>
      <c r="C7748" t="inlineStr">
        <is>
          <t>POS</t>
        </is>
      </c>
      <c r="D7748" t="inlineStr">
        <is>
          <t>Anh</t>
        </is>
      </c>
      <c r="E7748" t="inlineStr">
        <is>
          <t>Điện thoại</t>
        </is>
      </c>
      <c r="F7748" t="n">
        <v>2619.18</v>
      </c>
      <c r="G7748" t="n">
        <v>1104</v>
      </c>
    </row>
    <row r="7749">
      <c r="A7749" t="n">
        <v>201808</v>
      </c>
      <c r="B7749" t="n">
        <v>39</v>
      </c>
      <c r="C7749" t="inlineStr">
        <is>
          <t>POS</t>
        </is>
      </c>
      <c r="D7749" t="inlineStr">
        <is>
          <t>Anh</t>
        </is>
      </c>
      <c r="E7749" t="inlineStr">
        <is>
          <t>Máy tính</t>
        </is>
      </c>
      <c r="F7749" t="n">
        <v>10376</v>
      </c>
      <c r="G7749" t="n">
        <v>0</v>
      </c>
    </row>
    <row r="7750">
      <c r="A7750" t="n">
        <v>201808</v>
      </c>
      <c r="B7750" t="n">
        <v>39</v>
      </c>
      <c r="C7750" t="inlineStr">
        <is>
          <t>POS</t>
        </is>
      </c>
      <c r="D7750" t="inlineStr">
        <is>
          <t>Anh</t>
        </is>
      </c>
      <c r="E7750" t="inlineStr">
        <is>
          <t>Game &amp; Đồ chơi</t>
        </is>
      </c>
      <c r="F7750" t="n">
        <v>0</v>
      </c>
      <c r="G7750" t="n">
        <v>64</v>
      </c>
    </row>
    <row r="7751">
      <c r="A7751" t="n">
        <v>201808</v>
      </c>
      <c r="B7751" t="n">
        <v>39</v>
      </c>
      <c r="C7751" t="inlineStr">
        <is>
          <t>POS</t>
        </is>
      </c>
      <c r="D7751" t="inlineStr">
        <is>
          <t>Anh</t>
        </is>
      </c>
      <c r="E7751" t="inlineStr">
        <is>
          <t>Gia dụng</t>
        </is>
      </c>
      <c r="F7751" t="n">
        <v>447</v>
      </c>
      <c r="G7751" t="n">
        <v>89.94</v>
      </c>
    </row>
    <row r="7752">
      <c r="A7752" t="n">
        <v>201808</v>
      </c>
      <c r="B7752" t="n">
        <v>39</v>
      </c>
      <c r="C7752" t="inlineStr">
        <is>
          <t>POS</t>
        </is>
      </c>
      <c r="D7752" t="inlineStr">
        <is>
          <t>Anh</t>
        </is>
      </c>
      <c r="E7752" t="inlineStr">
        <is>
          <t>Nhạc, phim, sách nói</t>
        </is>
      </c>
      <c r="F7752" t="n">
        <v>143.92</v>
      </c>
      <c r="G7752" t="n">
        <v>0</v>
      </c>
    </row>
    <row r="7753">
      <c r="A7753" t="n">
        <v>201808</v>
      </c>
      <c r="B7753" t="n">
        <v>39</v>
      </c>
      <c r="C7753" t="inlineStr">
        <is>
          <t>POS</t>
        </is>
      </c>
      <c r="D7753" t="inlineStr">
        <is>
          <t>Anh</t>
        </is>
      </c>
      <c r="E7753" t="inlineStr">
        <is>
          <t>TV &amp; Video</t>
        </is>
      </c>
      <c r="F7753" t="n">
        <v>207</v>
      </c>
      <c r="G7753" t="n">
        <v>0</v>
      </c>
    </row>
    <row r="7754">
      <c r="A7754" t="n">
        <v>201808</v>
      </c>
      <c r="B7754" t="n">
        <v>40</v>
      </c>
      <c r="C7754" t="inlineStr">
        <is>
          <t>POS</t>
        </is>
      </c>
      <c r="D7754" t="inlineStr">
        <is>
          <t>Anh</t>
        </is>
      </c>
      <c r="E7754" t="inlineStr">
        <is>
          <t>Âm thanh</t>
        </is>
      </c>
      <c r="F7754" t="n">
        <v>835.2</v>
      </c>
      <c r="G7754" t="n">
        <v>0</v>
      </c>
    </row>
    <row r="7755">
      <c r="A7755" t="n">
        <v>201808</v>
      </c>
      <c r="B7755" t="n">
        <v>40</v>
      </c>
      <c r="C7755" t="inlineStr">
        <is>
          <t>POS</t>
        </is>
      </c>
      <c r="D7755" t="inlineStr">
        <is>
          <t>Anh</t>
        </is>
      </c>
      <c r="E7755" t="inlineStr">
        <is>
          <t>Máy ảnh</t>
        </is>
      </c>
      <c r="F7755" t="n">
        <v>5544</v>
      </c>
      <c r="G7755" t="n">
        <v>0</v>
      </c>
    </row>
    <row r="7756">
      <c r="A7756" t="n">
        <v>201808</v>
      </c>
      <c r="B7756" t="n">
        <v>40</v>
      </c>
      <c r="C7756" t="inlineStr">
        <is>
          <t>POS</t>
        </is>
      </c>
      <c r="D7756" t="inlineStr">
        <is>
          <t>Anh</t>
        </is>
      </c>
      <c r="E7756" t="inlineStr">
        <is>
          <t>Điện thoại</t>
        </is>
      </c>
      <c r="F7756" t="n">
        <v>1986.61</v>
      </c>
      <c r="G7756" t="n">
        <v>0</v>
      </c>
    </row>
    <row r="7757">
      <c r="A7757" t="n">
        <v>201808</v>
      </c>
      <c r="B7757" t="n">
        <v>40</v>
      </c>
      <c r="C7757" t="inlineStr">
        <is>
          <t>POS</t>
        </is>
      </c>
      <c r="D7757" t="inlineStr">
        <is>
          <t>Anh</t>
        </is>
      </c>
      <c r="E7757" t="inlineStr">
        <is>
          <t>Máy tính</t>
        </is>
      </c>
      <c r="F7757" t="n">
        <v>853.2</v>
      </c>
      <c r="G7757" t="n">
        <v>0</v>
      </c>
    </row>
    <row r="7758">
      <c r="A7758" t="n">
        <v>201808</v>
      </c>
      <c r="B7758" t="n">
        <v>40</v>
      </c>
      <c r="C7758" t="inlineStr">
        <is>
          <t>POS</t>
        </is>
      </c>
      <c r="D7758" t="inlineStr">
        <is>
          <t>Anh</t>
        </is>
      </c>
      <c r="E7758" t="inlineStr">
        <is>
          <t>Game &amp; Đồ chơi</t>
        </is>
      </c>
      <c r="F7758" t="n">
        <v>6.99</v>
      </c>
      <c r="G7758" t="n">
        <v>0</v>
      </c>
    </row>
    <row r="7759">
      <c r="A7759" t="n">
        <v>201808</v>
      </c>
      <c r="B7759" t="n">
        <v>40</v>
      </c>
      <c r="C7759" t="inlineStr">
        <is>
          <t>POS</t>
        </is>
      </c>
      <c r="D7759" t="inlineStr">
        <is>
          <t>Anh</t>
        </is>
      </c>
      <c r="E7759" t="inlineStr">
        <is>
          <t>Gia dụng</t>
        </is>
      </c>
      <c r="F7759" t="n">
        <v>599.35</v>
      </c>
      <c r="G7759" t="n">
        <v>0</v>
      </c>
    </row>
    <row r="7760">
      <c r="A7760" t="n">
        <v>201808</v>
      </c>
      <c r="B7760" t="n">
        <v>40</v>
      </c>
      <c r="C7760" t="inlineStr">
        <is>
          <t>POS</t>
        </is>
      </c>
      <c r="D7760" t="inlineStr">
        <is>
          <t>Anh</t>
        </is>
      </c>
      <c r="E7760" t="inlineStr">
        <is>
          <t>Nhạc, phim, sách nói</t>
        </is>
      </c>
      <c r="F7760" t="n">
        <v>704.75</v>
      </c>
      <c r="G7760" t="n">
        <v>219</v>
      </c>
    </row>
    <row r="7761">
      <c r="A7761" t="n">
        <v>201808</v>
      </c>
      <c r="B7761" t="n">
        <v>40</v>
      </c>
      <c r="C7761" t="inlineStr">
        <is>
          <t>POS</t>
        </is>
      </c>
      <c r="D7761" t="inlineStr">
        <is>
          <t>Anh</t>
        </is>
      </c>
      <c r="E7761" t="inlineStr">
        <is>
          <t>TV &amp; Video</t>
        </is>
      </c>
      <c r="F7761" t="n">
        <v>305.98</v>
      </c>
      <c r="G7761" t="n">
        <v>0</v>
      </c>
    </row>
    <row r="7762">
      <c r="A7762" t="n">
        <v>201808</v>
      </c>
      <c r="B7762" t="n">
        <v>41</v>
      </c>
      <c r="C7762" t="inlineStr">
        <is>
          <t>POS</t>
        </is>
      </c>
      <c r="D7762" t="inlineStr">
        <is>
          <t>Anh</t>
        </is>
      </c>
      <c r="E7762" t="inlineStr">
        <is>
          <t>Âm thanh</t>
        </is>
      </c>
      <c r="F7762" t="n">
        <v>196.75</v>
      </c>
      <c r="G7762" t="n">
        <v>0</v>
      </c>
    </row>
    <row r="7763">
      <c r="A7763" t="n">
        <v>201808</v>
      </c>
      <c r="B7763" t="n">
        <v>41</v>
      </c>
      <c r="C7763" t="inlineStr">
        <is>
          <t>POS</t>
        </is>
      </c>
      <c r="D7763" t="inlineStr">
        <is>
          <t>Anh</t>
        </is>
      </c>
      <c r="E7763" t="inlineStr">
        <is>
          <t>Máy ảnh</t>
        </is>
      </c>
      <c r="F7763" t="n">
        <v>3096</v>
      </c>
      <c r="G7763" t="n">
        <v>0</v>
      </c>
    </row>
    <row r="7764">
      <c r="A7764" t="n">
        <v>201808</v>
      </c>
      <c r="B7764" t="n">
        <v>41</v>
      </c>
      <c r="C7764" t="inlineStr">
        <is>
          <t>POS</t>
        </is>
      </c>
      <c r="D7764" t="inlineStr">
        <is>
          <t>Anh</t>
        </is>
      </c>
      <c r="E7764" t="inlineStr">
        <is>
          <t>Điện thoại</t>
        </is>
      </c>
      <c r="F7764" t="n">
        <v>475.2</v>
      </c>
      <c r="G7764" t="n">
        <v>0</v>
      </c>
    </row>
    <row r="7765">
      <c r="A7765" t="n">
        <v>201808</v>
      </c>
      <c r="B7765" t="n">
        <v>41</v>
      </c>
      <c r="C7765" t="inlineStr">
        <is>
          <t>POS</t>
        </is>
      </c>
      <c r="D7765" t="inlineStr">
        <is>
          <t>Anh</t>
        </is>
      </c>
      <c r="E7765" t="inlineStr">
        <is>
          <t>Máy tính</t>
        </is>
      </c>
      <c r="F7765" t="n">
        <v>3812.22</v>
      </c>
      <c r="G7765" t="n">
        <v>0</v>
      </c>
    </row>
    <row r="7766">
      <c r="A7766" t="n">
        <v>201808</v>
      </c>
      <c r="B7766" t="n">
        <v>41</v>
      </c>
      <c r="C7766" t="inlineStr">
        <is>
          <t>POS</t>
        </is>
      </c>
      <c r="D7766" t="inlineStr">
        <is>
          <t>Anh</t>
        </is>
      </c>
      <c r="E7766" t="inlineStr">
        <is>
          <t>Gia dụng</t>
        </is>
      </c>
      <c r="F7766" t="n">
        <v>764.86</v>
      </c>
      <c r="G7766" t="n">
        <v>0</v>
      </c>
    </row>
    <row r="7767">
      <c r="A7767" t="n">
        <v>201808</v>
      </c>
      <c r="B7767" t="n">
        <v>42</v>
      </c>
      <c r="C7767" t="inlineStr">
        <is>
          <t>POS</t>
        </is>
      </c>
      <c r="D7767" t="inlineStr">
        <is>
          <t>Anh</t>
        </is>
      </c>
      <c r="E7767" t="inlineStr">
        <is>
          <t>Âm thanh</t>
        </is>
      </c>
      <c r="F7767" t="n">
        <v>3139.79</v>
      </c>
      <c r="G7767" t="n">
        <v>0</v>
      </c>
    </row>
    <row r="7768">
      <c r="A7768" t="n">
        <v>201808</v>
      </c>
      <c r="B7768" t="n">
        <v>42</v>
      </c>
      <c r="C7768" t="inlineStr">
        <is>
          <t>POS</t>
        </is>
      </c>
      <c r="D7768" t="inlineStr">
        <is>
          <t>Anh</t>
        </is>
      </c>
      <c r="E7768" t="inlineStr">
        <is>
          <t>Máy ảnh</t>
        </is>
      </c>
      <c r="F7768" t="n">
        <v>1968</v>
      </c>
      <c r="G7768" t="n">
        <v>0</v>
      </c>
    </row>
    <row r="7769">
      <c r="A7769" t="n">
        <v>201808</v>
      </c>
      <c r="B7769" t="n">
        <v>42</v>
      </c>
      <c r="C7769" t="inlineStr">
        <is>
          <t>POS</t>
        </is>
      </c>
      <c r="D7769" t="inlineStr">
        <is>
          <t>Anh</t>
        </is>
      </c>
      <c r="E7769" t="inlineStr">
        <is>
          <t>Điện thoại</t>
        </is>
      </c>
      <c r="F7769" t="n">
        <v>2924.97</v>
      </c>
      <c r="G7769" t="n">
        <v>0</v>
      </c>
    </row>
    <row r="7770">
      <c r="A7770" t="n">
        <v>201808</v>
      </c>
      <c r="B7770" t="n">
        <v>42</v>
      </c>
      <c r="C7770" t="inlineStr">
        <is>
          <t>POS</t>
        </is>
      </c>
      <c r="D7770" t="inlineStr">
        <is>
          <t>Anh</t>
        </is>
      </c>
      <c r="E7770" t="inlineStr">
        <is>
          <t>Máy tính</t>
        </is>
      </c>
      <c r="F7770" t="n">
        <v>7818.5</v>
      </c>
      <c r="G7770" t="n">
        <v>0</v>
      </c>
    </row>
    <row r="7771">
      <c r="A7771" t="n">
        <v>201808</v>
      </c>
      <c r="B7771" t="n">
        <v>42</v>
      </c>
      <c r="C7771" t="inlineStr">
        <is>
          <t>POS</t>
        </is>
      </c>
      <c r="D7771" t="inlineStr">
        <is>
          <t>Anh</t>
        </is>
      </c>
      <c r="E7771" t="inlineStr">
        <is>
          <t>Game &amp; Đồ chơi</t>
        </is>
      </c>
      <c r="F7771" t="n">
        <v>494.8</v>
      </c>
      <c r="G7771" t="n">
        <v>387</v>
      </c>
    </row>
    <row r="7772">
      <c r="A7772" t="n">
        <v>201808</v>
      </c>
      <c r="B7772" t="n">
        <v>42</v>
      </c>
      <c r="C7772" t="inlineStr">
        <is>
          <t>POS</t>
        </is>
      </c>
      <c r="D7772" t="inlineStr">
        <is>
          <t>Anh</t>
        </is>
      </c>
      <c r="E7772" t="inlineStr">
        <is>
          <t>Gia dụng</t>
        </is>
      </c>
      <c r="F7772" t="n">
        <v>1798</v>
      </c>
      <c r="G7772" t="n">
        <v>0</v>
      </c>
    </row>
    <row r="7773">
      <c r="A7773" t="n">
        <v>201808</v>
      </c>
      <c r="B7773" t="n">
        <v>42</v>
      </c>
      <c r="C7773" t="inlineStr">
        <is>
          <t>POS</t>
        </is>
      </c>
      <c r="D7773" t="inlineStr">
        <is>
          <t>Anh</t>
        </is>
      </c>
      <c r="E7773" t="inlineStr">
        <is>
          <t>Nhạc, phim, sách nói</t>
        </is>
      </c>
      <c r="F7773" t="n">
        <v>1118.32</v>
      </c>
      <c r="G7773" t="n">
        <v>98.98999999999999</v>
      </c>
    </row>
    <row r="7774">
      <c r="A7774" t="n">
        <v>201808</v>
      </c>
      <c r="B7774" t="n">
        <v>43</v>
      </c>
      <c r="C7774" t="inlineStr">
        <is>
          <t>POS</t>
        </is>
      </c>
      <c r="D7774" t="inlineStr">
        <is>
          <t>Mỹ</t>
        </is>
      </c>
      <c r="E7774" t="inlineStr">
        <is>
          <t>Âm thanh</t>
        </is>
      </c>
      <c r="F7774" t="n">
        <v>1081.86</v>
      </c>
      <c r="G7774" t="n">
        <v>0</v>
      </c>
    </row>
    <row r="7775">
      <c r="A7775" t="n">
        <v>201808</v>
      </c>
      <c r="B7775" t="n">
        <v>43</v>
      </c>
      <c r="C7775" t="inlineStr">
        <is>
          <t>POS</t>
        </is>
      </c>
      <c r="D7775" t="inlineStr">
        <is>
          <t>Mỹ</t>
        </is>
      </c>
      <c r="E7775" t="inlineStr">
        <is>
          <t>Máy ảnh</t>
        </is>
      </c>
      <c r="F7775" t="n">
        <v>3053.4</v>
      </c>
      <c r="G7775" t="n">
        <v>0</v>
      </c>
    </row>
    <row r="7776">
      <c r="A7776" t="n">
        <v>201808</v>
      </c>
      <c r="B7776" t="n">
        <v>43</v>
      </c>
      <c r="C7776" t="inlineStr">
        <is>
          <t>POS</t>
        </is>
      </c>
      <c r="D7776" t="inlineStr">
        <is>
          <t>Mỹ</t>
        </is>
      </c>
      <c r="E7776" t="inlineStr">
        <is>
          <t>Điện thoại</t>
        </is>
      </c>
      <c r="F7776" t="n">
        <v>1872.59</v>
      </c>
      <c r="G7776" t="n">
        <v>0</v>
      </c>
    </row>
    <row r="7777">
      <c r="A7777" t="n">
        <v>201808</v>
      </c>
      <c r="B7777" t="n">
        <v>43</v>
      </c>
      <c r="C7777" t="inlineStr">
        <is>
          <t>POS</t>
        </is>
      </c>
      <c r="D7777" t="inlineStr">
        <is>
          <t>Mỹ</t>
        </is>
      </c>
      <c r="E7777" t="inlineStr">
        <is>
          <t>Máy tính</t>
        </is>
      </c>
      <c r="F7777" t="n">
        <v>2698.46</v>
      </c>
      <c r="G7777" t="n">
        <v>229.9</v>
      </c>
    </row>
    <row r="7778">
      <c r="A7778" t="n">
        <v>201808</v>
      </c>
      <c r="B7778" t="n">
        <v>43</v>
      </c>
      <c r="C7778" t="inlineStr">
        <is>
          <t>POS</t>
        </is>
      </c>
      <c r="D7778" t="inlineStr">
        <is>
          <t>Mỹ</t>
        </is>
      </c>
      <c r="E7778" t="inlineStr">
        <is>
          <t>Game &amp; Đồ chơi</t>
        </is>
      </c>
      <c r="F7778" t="n">
        <v>139.21</v>
      </c>
      <c r="G7778" t="n">
        <v>0</v>
      </c>
    </row>
    <row r="7779">
      <c r="A7779" t="n">
        <v>201808</v>
      </c>
      <c r="B7779" t="n">
        <v>43</v>
      </c>
      <c r="C7779" t="inlineStr">
        <is>
          <t>POS</t>
        </is>
      </c>
      <c r="D7779" t="inlineStr">
        <is>
          <t>Mỹ</t>
        </is>
      </c>
      <c r="E7779" t="inlineStr">
        <is>
          <t>Gia dụng</t>
        </is>
      </c>
      <c r="F7779" t="n">
        <v>428.48</v>
      </c>
      <c r="G7779" t="n">
        <v>129.99</v>
      </c>
    </row>
    <row r="7780">
      <c r="A7780" t="n">
        <v>201808</v>
      </c>
      <c r="B7780" t="n">
        <v>43</v>
      </c>
      <c r="C7780" t="inlineStr">
        <is>
          <t>POS</t>
        </is>
      </c>
      <c r="D7780" t="inlineStr">
        <is>
          <t>Mỹ</t>
        </is>
      </c>
      <c r="E7780" t="inlineStr">
        <is>
          <t>Nhạc, phim, sách nói</t>
        </is>
      </c>
      <c r="F7780" t="n">
        <v>269.05</v>
      </c>
      <c r="G7780" t="n">
        <v>0</v>
      </c>
    </row>
    <row r="7781">
      <c r="A7781" t="n">
        <v>201808</v>
      </c>
      <c r="B7781" t="n">
        <v>44</v>
      </c>
      <c r="C7781" t="inlineStr">
        <is>
          <t>POS</t>
        </is>
      </c>
      <c r="D7781" t="inlineStr">
        <is>
          <t>Mỹ</t>
        </is>
      </c>
      <c r="E7781" t="inlineStr">
        <is>
          <t>Âm thanh</t>
        </is>
      </c>
      <c r="F7781" t="n">
        <v>653.47</v>
      </c>
      <c r="G7781" t="n">
        <v>0</v>
      </c>
    </row>
    <row r="7782">
      <c r="A7782" t="n">
        <v>201808</v>
      </c>
      <c r="B7782" t="n">
        <v>44</v>
      </c>
      <c r="C7782" t="inlineStr">
        <is>
          <t>POS</t>
        </is>
      </c>
      <c r="D7782" t="inlineStr">
        <is>
          <t>Mỹ</t>
        </is>
      </c>
      <c r="E7782" t="inlineStr">
        <is>
          <t>Máy ảnh</t>
        </is>
      </c>
      <c r="F7782" t="n">
        <v>1000</v>
      </c>
      <c r="G7782" t="n">
        <v>0</v>
      </c>
    </row>
    <row r="7783">
      <c r="A7783" t="n">
        <v>201808</v>
      </c>
      <c r="B7783" t="n">
        <v>44</v>
      </c>
      <c r="C7783" t="inlineStr">
        <is>
          <t>POS</t>
        </is>
      </c>
      <c r="D7783" t="inlineStr">
        <is>
          <t>Mỹ</t>
        </is>
      </c>
      <c r="E7783" t="inlineStr">
        <is>
          <t>Điện thoại</t>
        </is>
      </c>
      <c r="F7783" t="n">
        <v>3218.3</v>
      </c>
      <c r="G7783" t="n">
        <v>0</v>
      </c>
    </row>
    <row r="7784">
      <c r="A7784" t="n">
        <v>201808</v>
      </c>
      <c r="B7784" t="n">
        <v>44</v>
      </c>
      <c r="C7784" t="inlineStr">
        <is>
          <t>POS</t>
        </is>
      </c>
      <c r="D7784" t="inlineStr">
        <is>
          <t>Mỹ</t>
        </is>
      </c>
      <c r="E7784" t="inlineStr">
        <is>
          <t>Máy tính</t>
        </is>
      </c>
      <c r="F7784" t="n">
        <v>5207.18</v>
      </c>
      <c r="G7784" t="n">
        <v>0</v>
      </c>
    </row>
    <row r="7785">
      <c r="A7785" t="n">
        <v>201808</v>
      </c>
      <c r="B7785" t="n">
        <v>44</v>
      </c>
      <c r="C7785" t="inlineStr">
        <is>
          <t>POS</t>
        </is>
      </c>
      <c r="D7785" t="inlineStr">
        <is>
          <t>Mỹ</t>
        </is>
      </c>
      <c r="E7785" t="inlineStr">
        <is>
          <t>Game &amp; Đồ chơi</t>
        </is>
      </c>
      <c r="F7785" t="n">
        <v>566.47</v>
      </c>
      <c r="G7785" t="n">
        <v>0</v>
      </c>
    </row>
    <row r="7786">
      <c r="A7786" t="n">
        <v>201808</v>
      </c>
      <c r="B7786" t="n">
        <v>44</v>
      </c>
      <c r="C7786" t="inlineStr">
        <is>
          <t>POS</t>
        </is>
      </c>
      <c r="D7786" t="inlineStr">
        <is>
          <t>Mỹ</t>
        </is>
      </c>
      <c r="E7786" t="inlineStr">
        <is>
          <t>Gia dụng</t>
        </is>
      </c>
      <c r="F7786" t="n">
        <v>2236.86</v>
      </c>
      <c r="G7786" t="n">
        <v>0</v>
      </c>
    </row>
    <row r="7787">
      <c r="A7787" t="n">
        <v>201808</v>
      </c>
      <c r="B7787" t="n">
        <v>44</v>
      </c>
      <c r="C7787" t="inlineStr">
        <is>
          <t>POS</t>
        </is>
      </c>
      <c r="D7787" t="inlineStr">
        <is>
          <t>Mỹ</t>
        </is>
      </c>
      <c r="E7787" t="inlineStr">
        <is>
          <t>Nhạc, phim, sách nói</t>
        </is>
      </c>
      <c r="F7787" t="n">
        <v>818.51</v>
      </c>
      <c r="G7787" t="n">
        <v>0</v>
      </c>
    </row>
    <row r="7788">
      <c r="A7788" t="n">
        <v>201808</v>
      </c>
      <c r="B7788" t="n">
        <v>45</v>
      </c>
      <c r="C7788" t="inlineStr">
        <is>
          <t>POS</t>
        </is>
      </c>
      <c r="D7788" t="inlineStr">
        <is>
          <t>Mỹ</t>
        </is>
      </c>
      <c r="E7788" t="inlineStr">
        <is>
          <t>Âm thanh</t>
        </is>
      </c>
      <c r="F7788" t="n">
        <v>1442.8</v>
      </c>
      <c r="G7788" t="n">
        <v>0</v>
      </c>
    </row>
    <row r="7789">
      <c r="A7789" t="n">
        <v>201808</v>
      </c>
      <c r="B7789" t="n">
        <v>45</v>
      </c>
      <c r="C7789" t="inlineStr">
        <is>
          <t>POS</t>
        </is>
      </c>
      <c r="D7789" t="inlineStr">
        <is>
          <t>Mỹ</t>
        </is>
      </c>
      <c r="E7789" t="inlineStr">
        <is>
          <t>Máy ảnh</t>
        </is>
      </c>
      <c r="F7789" t="n">
        <v>2588.4</v>
      </c>
      <c r="G7789" t="n">
        <v>0</v>
      </c>
    </row>
    <row r="7790">
      <c r="A7790" t="n">
        <v>201808</v>
      </c>
      <c r="B7790" t="n">
        <v>45</v>
      </c>
      <c r="C7790" t="inlineStr">
        <is>
          <t>POS</t>
        </is>
      </c>
      <c r="D7790" t="inlineStr">
        <is>
          <t>Mỹ</t>
        </is>
      </c>
      <c r="E7790" t="inlineStr">
        <is>
          <t>Điện thoại</t>
        </is>
      </c>
      <c r="F7790" t="n">
        <v>2691</v>
      </c>
      <c r="G7790" t="n">
        <v>0</v>
      </c>
    </row>
    <row r="7791">
      <c r="A7791" t="n">
        <v>201808</v>
      </c>
      <c r="B7791" t="n">
        <v>45</v>
      </c>
      <c r="C7791" t="inlineStr">
        <is>
          <t>POS</t>
        </is>
      </c>
      <c r="D7791" t="inlineStr">
        <is>
          <t>Mỹ</t>
        </is>
      </c>
      <c r="E7791" t="inlineStr">
        <is>
          <t>Máy tính</t>
        </is>
      </c>
      <c r="F7791" t="n">
        <v>11618.61</v>
      </c>
      <c r="G7791" t="n">
        <v>0</v>
      </c>
    </row>
    <row r="7792">
      <c r="A7792" t="n">
        <v>201808</v>
      </c>
      <c r="B7792" t="n">
        <v>45</v>
      </c>
      <c r="C7792" t="inlineStr">
        <is>
          <t>POS</t>
        </is>
      </c>
      <c r="D7792" t="inlineStr">
        <is>
          <t>Mỹ</t>
        </is>
      </c>
      <c r="E7792" t="inlineStr">
        <is>
          <t>Gia dụng</t>
        </is>
      </c>
      <c r="F7792" t="n">
        <v>1534.43</v>
      </c>
      <c r="G7792" t="n">
        <v>0</v>
      </c>
    </row>
    <row r="7793">
      <c r="A7793" t="n">
        <v>201808</v>
      </c>
      <c r="B7793" t="n">
        <v>45</v>
      </c>
      <c r="C7793" t="inlineStr">
        <is>
          <t>POS</t>
        </is>
      </c>
      <c r="D7793" t="inlineStr">
        <is>
          <t>Mỹ</t>
        </is>
      </c>
      <c r="E7793" t="inlineStr">
        <is>
          <t>Nhạc, phim, sách nói</t>
        </is>
      </c>
      <c r="F7793" t="n">
        <v>117.62</v>
      </c>
      <c r="G7793" t="n">
        <v>0</v>
      </c>
    </row>
    <row r="7794">
      <c r="A7794" t="n">
        <v>201808</v>
      </c>
      <c r="B7794" t="n">
        <v>45</v>
      </c>
      <c r="C7794" t="inlineStr">
        <is>
          <t>POS</t>
        </is>
      </c>
      <c r="D7794" t="inlineStr">
        <is>
          <t>Mỹ</t>
        </is>
      </c>
      <c r="E7794" t="inlineStr">
        <is>
          <t>TV &amp; Video</t>
        </is>
      </c>
      <c r="F7794" t="n">
        <v>119</v>
      </c>
      <c r="G7794" t="n">
        <v>0</v>
      </c>
    </row>
    <row r="7795">
      <c r="A7795" t="n">
        <v>201808</v>
      </c>
      <c r="B7795" t="n">
        <v>47</v>
      </c>
      <c r="C7795" t="inlineStr">
        <is>
          <t>POS</t>
        </is>
      </c>
      <c r="D7795" t="inlineStr">
        <is>
          <t>Mỹ</t>
        </is>
      </c>
      <c r="E7795" t="inlineStr">
        <is>
          <t>Âm thanh</t>
        </is>
      </c>
      <c r="F7795" t="n">
        <v>3824.44</v>
      </c>
      <c r="G7795" t="n">
        <v>0</v>
      </c>
    </row>
    <row r="7796">
      <c r="A7796" t="n">
        <v>201808</v>
      </c>
      <c r="B7796" t="n">
        <v>47</v>
      </c>
      <c r="C7796" t="inlineStr">
        <is>
          <t>POS</t>
        </is>
      </c>
      <c r="D7796" t="inlineStr">
        <is>
          <t>Mỹ</t>
        </is>
      </c>
      <c r="E7796" t="inlineStr">
        <is>
          <t>Điện thoại</t>
        </is>
      </c>
      <c r="F7796" t="n">
        <v>1441.6</v>
      </c>
      <c r="G7796" t="n">
        <v>0</v>
      </c>
    </row>
    <row r="7797">
      <c r="A7797" t="n">
        <v>201808</v>
      </c>
      <c r="B7797" t="n">
        <v>47</v>
      </c>
      <c r="C7797" t="inlineStr">
        <is>
          <t>POS</t>
        </is>
      </c>
      <c r="D7797" t="inlineStr">
        <is>
          <t>Mỹ</t>
        </is>
      </c>
      <c r="E7797" t="inlineStr">
        <is>
          <t>Máy tính</t>
        </is>
      </c>
      <c r="F7797" t="n">
        <v>18039.45</v>
      </c>
      <c r="G7797" t="n">
        <v>0</v>
      </c>
    </row>
    <row r="7798">
      <c r="A7798" t="n">
        <v>201808</v>
      </c>
      <c r="B7798" t="n">
        <v>47</v>
      </c>
      <c r="C7798" t="inlineStr">
        <is>
          <t>POS</t>
        </is>
      </c>
      <c r="D7798" t="inlineStr">
        <is>
          <t>Mỹ</t>
        </is>
      </c>
      <c r="E7798" t="inlineStr">
        <is>
          <t>Game &amp; Đồ chơi</t>
        </is>
      </c>
      <c r="F7798" t="n">
        <v>172.4</v>
      </c>
      <c r="G7798" t="n">
        <v>0</v>
      </c>
    </row>
    <row r="7799">
      <c r="A7799" t="n">
        <v>201808</v>
      </c>
      <c r="B7799" t="n">
        <v>47</v>
      </c>
      <c r="C7799" t="inlineStr">
        <is>
          <t>POS</t>
        </is>
      </c>
      <c r="D7799" t="inlineStr">
        <is>
          <t>Mỹ</t>
        </is>
      </c>
      <c r="E7799" t="inlineStr">
        <is>
          <t>Gia dụng</t>
        </is>
      </c>
      <c r="F7799" t="n">
        <v>877.5</v>
      </c>
      <c r="G7799" t="n">
        <v>0</v>
      </c>
    </row>
    <row r="7800">
      <c r="A7800" t="n">
        <v>201808</v>
      </c>
      <c r="B7800" t="n">
        <v>47</v>
      </c>
      <c r="C7800" t="inlineStr">
        <is>
          <t>POS</t>
        </is>
      </c>
      <c r="D7800" t="inlineStr">
        <is>
          <t>Mỹ</t>
        </is>
      </c>
      <c r="E7800" t="inlineStr">
        <is>
          <t>Nhạc, phim, sách nói</t>
        </is>
      </c>
      <c r="F7800" t="n">
        <v>1322.92</v>
      </c>
      <c r="G7800" t="n">
        <v>0</v>
      </c>
    </row>
    <row r="7801">
      <c r="A7801" t="n">
        <v>201808</v>
      </c>
      <c r="B7801" t="n">
        <v>48</v>
      </c>
      <c r="C7801" t="inlineStr">
        <is>
          <t>POS</t>
        </is>
      </c>
      <c r="D7801" t="inlineStr">
        <is>
          <t>Mỹ</t>
        </is>
      </c>
      <c r="E7801" t="inlineStr">
        <is>
          <t>Âm thanh</t>
        </is>
      </c>
      <c r="F7801" t="n">
        <v>1270.66</v>
      </c>
      <c r="G7801" t="n">
        <v>0</v>
      </c>
    </row>
    <row r="7802">
      <c r="A7802" t="n">
        <v>201808</v>
      </c>
      <c r="B7802" t="n">
        <v>48</v>
      </c>
      <c r="C7802" t="inlineStr">
        <is>
          <t>POS</t>
        </is>
      </c>
      <c r="D7802" t="inlineStr">
        <is>
          <t>Mỹ</t>
        </is>
      </c>
      <c r="E7802" t="inlineStr">
        <is>
          <t>Điện thoại</t>
        </is>
      </c>
      <c r="F7802" t="n">
        <v>1814.2</v>
      </c>
      <c r="G7802" t="n">
        <v>0</v>
      </c>
    </row>
    <row r="7803">
      <c r="A7803" t="n">
        <v>201808</v>
      </c>
      <c r="B7803" t="n">
        <v>48</v>
      </c>
      <c r="C7803" t="inlineStr">
        <is>
          <t>POS</t>
        </is>
      </c>
      <c r="D7803" t="inlineStr">
        <is>
          <t>Mỹ</t>
        </is>
      </c>
      <c r="E7803" t="inlineStr">
        <is>
          <t>Máy tính</t>
        </is>
      </c>
      <c r="F7803" t="n">
        <v>5412.55</v>
      </c>
      <c r="G7803" t="n">
        <v>0</v>
      </c>
    </row>
    <row r="7804">
      <c r="A7804" t="n">
        <v>201808</v>
      </c>
      <c r="B7804" t="n">
        <v>48</v>
      </c>
      <c r="C7804" t="inlineStr">
        <is>
          <t>POS</t>
        </is>
      </c>
      <c r="D7804" t="inlineStr">
        <is>
          <t>Mỹ</t>
        </is>
      </c>
      <c r="E7804" t="inlineStr">
        <is>
          <t>Game &amp; Đồ chơi</t>
        </is>
      </c>
      <c r="F7804" t="n">
        <v>129.36</v>
      </c>
      <c r="G7804" t="n">
        <v>0</v>
      </c>
    </row>
    <row r="7805">
      <c r="A7805" t="n">
        <v>201808</v>
      </c>
      <c r="B7805" t="n">
        <v>48</v>
      </c>
      <c r="C7805" t="inlineStr">
        <is>
          <t>POS</t>
        </is>
      </c>
      <c r="D7805" t="inlineStr">
        <is>
          <t>Mỹ</t>
        </is>
      </c>
      <c r="E7805" t="inlineStr">
        <is>
          <t>Gia dụng</t>
        </is>
      </c>
      <c r="F7805" t="n">
        <v>116.91</v>
      </c>
      <c r="G7805" t="n">
        <v>0</v>
      </c>
    </row>
    <row r="7806">
      <c r="A7806" t="n">
        <v>201808</v>
      </c>
      <c r="B7806" t="n">
        <v>48</v>
      </c>
      <c r="C7806" t="inlineStr">
        <is>
          <t>POS</t>
        </is>
      </c>
      <c r="D7806" t="inlineStr">
        <is>
          <t>Mỹ</t>
        </is>
      </c>
      <c r="E7806" t="inlineStr">
        <is>
          <t>Nhạc, phim, sách nói</t>
        </is>
      </c>
      <c r="F7806" t="n">
        <v>1304.95</v>
      </c>
      <c r="G7806" t="n">
        <v>1752.6</v>
      </c>
    </row>
    <row r="7807">
      <c r="A7807" t="n">
        <v>201808</v>
      </c>
      <c r="B7807" t="n">
        <v>49</v>
      </c>
      <c r="C7807" t="inlineStr">
        <is>
          <t>POS</t>
        </is>
      </c>
      <c r="D7807" t="inlineStr">
        <is>
          <t>Mỹ</t>
        </is>
      </c>
      <c r="E7807" t="inlineStr">
        <is>
          <t>Âm thanh</t>
        </is>
      </c>
      <c r="F7807" t="n">
        <v>652.8</v>
      </c>
      <c r="G7807" t="n">
        <v>0</v>
      </c>
    </row>
    <row r="7808">
      <c r="A7808" t="n">
        <v>201808</v>
      </c>
      <c r="B7808" t="n">
        <v>49</v>
      </c>
      <c r="C7808" t="inlineStr">
        <is>
          <t>POS</t>
        </is>
      </c>
      <c r="D7808" t="inlineStr">
        <is>
          <t>Mỹ</t>
        </is>
      </c>
      <c r="E7808" t="inlineStr">
        <is>
          <t>Máy ảnh</t>
        </is>
      </c>
      <c r="F7808" t="n">
        <v>2433.6</v>
      </c>
      <c r="G7808" t="n">
        <v>0</v>
      </c>
    </row>
    <row r="7809">
      <c r="A7809" t="n">
        <v>201808</v>
      </c>
      <c r="B7809" t="n">
        <v>49</v>
      </c>
      <c r="C7809" t="inlineStr">
        <is>
          <t>POS</t>
        </is>
      </c>
      <c r="D7809" t="inlineStr">
        <is>
          <t>Mỹ</t>
        </is>
      </c>
      <c r="E7809" t="inlineStr">
        <is>
          <t>Điện thoại</t>
        </is>
      </c>
      <c r="F7809" t="n">
        <v>1717.13</v>
      </c>
      <c r="G7809" t="n">
        <v>0</v>
      </c>
    </row>
    <row r="7810">
      <c r="A7810" t="n">
        <v>201808</v>
      </c>
      <c r="B7810" t="n">
        <v>49</v>
      </c>
      <c r="C7810" t="inlineStr">
        <is>
          <t>POS</t>
        </is>
      </c>
      <c r="D7810" t="inlineStr">
        <is>
          <t>Mỹ</t>
        </is>
      </c>
      <c r="E7810" t="inlineStr">
        <is>
          <t>Máy tính</t>
        </is>
      </c>
      <c r="F7810" t="n">
        <v>9768.700000000001</v>
      </c>
      <c r="G7810" t="n">
        <v>116.1</v>
      </c>
    </row>
    <row r="7811">
      <c r="A7811" t="n">
        <v>201808</v>
      </c>
      <c r="B7811" t="n">
        <v>49</v>
      </c>
      <c r="C7811" t="inlineStr">
        <is>
          <t>POS</t>
        </is>
      </c>
      <c r="D7811" t="inlineStr">
        <is>
          <t>Mỹ</t>
        </is>
      </c>
      <c r="E7811" t="inlineStr">
        <is>
          <t>Game &amp; Đồ chơi</t>
        </is>
      </c>
      <c r="F7811" t="n">
        <v>350.65</v>
      </c>
      <c r="G7811" t="n">
        <v>0</v>
      </c>
    </row>
    <row r="7812">
      <c r="A7812" t="n">
        <v>201808</v>
      </c>
      <c r="B7812" t="n">
        <v>49</v>
      </c>
      <c r="C7812" t="inlineStr">
        <is>
          <t>POS</t>
        </is>
      </c>
      <c r="D7812" t="inlineStr">
        <is>
          <t>Mỹ</t>
        </is>
      </c>
      <c r="E7812" t="inlineStr">
        <is>
          <t>Gia dụng</t>
        </is>
      </c>
      <c r="F7812" t="n">
        <v>6772.48</v>
      </c>
      <c r="G7812" t="n">
        <v>0</v>
      </c>
    </row>
    <row r="7813">
      <c r="A7813" t="n">
        <v>201808</v>
      </c>
      <c r="B7813" t="n">
        <v>49</v>
      </c>
      <c r="C7813" t="inlineStr">
        <is>
          <t>POS</t>
        </is>
      </c>
      <c r="D7813" t="inlineStr">
        <is>
          <t>Mỹ</t>
        </is>
      </c>
      <c r="E7813" t="inlineStr">
        <is>
          <t>Nhạc, phim, sách nói</t>
        </is>
      </c>
      <c r="F7813" t="n">
        <v>419.19</v>
      </c>
      <c r="G7813" t="n">
        <v>159.99</v>
      </c>
    </row>
    <row r="7814">
      <c r="A7814" t="n">
        <v>201808</v>
      </c>
      <c r="B7814" t="n">
        <v>49</v>
      </c>
      <c r="C7814" t="inlineStr">
        <is>
          <t>POS</t>
        </is>
      </c>
      <c r="D7814" t="inlineStr">
        <is>
          <t>Mỹ</t>
        </is>
      </c>
      <c r="E7814" t="inlineStr">
        <is>
          <t>TV &amp; Video</t>
        </is>
      </c>
      <c r="F7814" t="n">
        <v>3495</v>
      </c>
      <c r="G7814" t="n">
        <v>0</v>
      </c>
    </row>
    <row r="7815">
      <c r="A7815" t="n">
        <v>201808</v>
      </c>
      <c r="B7815" t="n">
        <v>50</v>
      </c>
      <c r="C7815" t="inlineStr">
        <is>
          <t>POS</t>
        </is>
      </c>
      <c r="D7815" t="inlineStr">
        <is>
          <t>Mỹ</t>
        </is>
      </c>
      <c r="E7815" t="inlineStr">
        <is>
          <t>Âm thanh</t>
        </is>
      </c>
      <c r="F7815" t="n">
        <v>1234.58</v>
      </c>
      <c r="G7815" t="n">
        <v>0</v>
      </c>
    </row>
    <row r="7816">
      <c r="A7816" t="n">
        <v>201808</v>
      </c>
      <c r="B7816" t="n">
        <v>50</v>
      </c>
      <c r="C7816" t="inlineStr">
        <is>
          <t>POS</t>
        </is>
      </c>
      <c r="D7816" t="inlineStr">
        <is>
          <t>Mỹ</t>
        </is>
      </c>
      <c r="E7816" t="inlineStr">
        <is>
          <t>Máy ảnh</t>
        </is>
      </c>
      <c r="F7816" t="n">
        <v>1620</v>
      </c>
      <c r="G7816" t="n">
        <v>1728</v>
      </c>
    </row>
    <row r="7817">
      <c r="A7817" t="n">
        <v>201808</v>
      </c>
      <c r="B7817" t="n">
        <v>50</v>
      </c>
      <c r="C7817" t="inlineStr">
        <is>
          <t>POS</t>
        </is>
      </c>
      <c r="D7817" t="inlineStr">
        <is>
          <t>Mỹ</t>
        </is>
      </c>
      <c r="E7817" t="inlineStr">
        <is>
          <t>Điện thoại</t>
        </is>
      </c>
      <c r="F7817" t="n">
        <v>2080.91</v>
      </c>
      <c r="G7817" t="n">
        <v>200</v>
      </c>
    </row>
    <row r="7818">
      <c r="A7818" t="n">
        <v>201808</v>
      </c>
      <c r="B7818" t="n">
        <v>50</v>
      </c>
      <c r="C7818" t="inlineStr">
        <is>
          <t>POS</t>
        </is>
      </c>
      <c r="D7818" t="inlineStr">
        <is>
          <t>Mỹ</t>
        </is>
      </c>
      <c r="E7818" t="inlineStr">
        <is>
          <t>Máy tính</t>
        </is>
      </c>
      <c r="F7818" t="n">
        <v>10129.6</v>
      </c>
      <c r="G7818" t="n">
        <v>0</v>
      </c>
    </row>
    <row r="7819">
      <c r="A7819" t="n">
        <v>201808</v>
      </c>
      <c r="B7819" t="n">
        <v>50</v>
      </c>
      <c r="C7819" t="inlineStr">
        <is>
          <t>POS</t>
        </is>
      </c>
      <c r="D7819" t="inlineStr">
        <is>
          <t>Mỹ</t>
        </is>
      </c>
      <c r="E7819" t="inlineStr">
        <is>
          <t>Game &amp; Đồ chơi</t>
        </is>
      </c>
      <c r="F7819" t="n">
        <v>37.75</v>
      </c>
      <c r="G7819" t="n">
        <v>0</v>
      </c>
    </row>
    <row r="7820">
      <c r="A7820" t="n">
        <v>201808</v>
      </c>
      <c r="B7820" t="n">
        <v>50</v>
      </c>
      <c r="C7820" t="inlineStr">
        <is>
          <t>POS</t>
        </is>
      </c>
      <c r="D7820" t="inlineStr">
        <is>
          <t>Mỹ</t>
        </is>
      </c>
      <c r="E7820" t="inlineStr">
        <is>
          <t>Gia dụng</t>
        </is>
      </c>
      <c r="F7820" t="n">
        <v>3121.73</v>
      </c>
      <c r="G7820" t="n">
        <v>0</v>
      </c>
    </row>
    <row r="7821">
      <c r="A7821" t="n">
        <v>201808</v>
      </c>
      <c r="B7821" t="n">
        <v>50</v>
      </c>
      <c r="C7821" t="inlineStr">
        <is>
          <t>POS</t>
        </is>
      </c>
      <c r="D7821" t="inlineStr">
        <is>
          <t>Mỹ</t>
        </is>
      </c>
      <c r="E7821" t="inlineStr">
        <is>
          <t>Nhạc, phim, sách nói</t>
        </is>
      </c>
      <c r="F7821" t="n">
        <v>1524.24</v>
      </c>
      <c r="G7821" t="n">
        <v>219</v>
      </c>
    </row>
    <row r="7822">
      <c r="A7822" t="n">
        <v>201808</v>
      </c>
      <c r="B7822" t="n">
        <v>51</v>
      </c>
      <c r="C7822" t="inlineStr">
        <is>
          <t>POS</t>
        </is>
      </c>
      <c r="D7822" t="inlineStr">
        <is>
          <t>Mỹ</t>
        </is>
      </c>
      <c r="E7822" t="inlineStr">
        <is>
          <t>Âm thanh</t>
        </is>
      </c>
      <c r="F7822" t="n">
        <v>445.52</v>
      </c>
      <c r="G7822" t="n">
        <v>0</v>
      </c>
    </row>
    <row r="7823">
      <c r="A7823" t="n">
        <v>201808</v>
      </c>
      <c r="B7823" t="n">
        <v>51</v>
      </c>
      <c r="C7823" t="inlineStr">
        <is>
          <t>POS</t>
        </is>
      </c>
      <c r="D7823" t="inlineStr">
        <is>
          <t>Mỹ</t>
        </is>
      </c>
      <c r="E7823" t="inlineStr">
        <is>
          <t>Máy ảnh</t>
        </is>
      </c>
      <c r="F7823" t="n">
        <v>3578</v>
      </c>
      <c r="G7823" t="n">
        <v>0</v>
      </c>
    </row>
    <row r="7824">
      <c r="A7824" t="n">
        <v>201808</v>
      </c>
      <c r="B7824" t="n">
        <v>51</v>
      </c>
      <c r="C7824" t="inlineStr">
        <is>
          <t>POS</t>
        </is>
      </c>
      <c r="D7824" t="inlineStr">
        <is>
          <t>Mỹ</t>
        </is>
      </c>
      <c r="E7824" t="inlineStr">
        <is>
          <t>Điện thoại</t>
        </is>
      </c>
      <c r="F7824" t="n">
        <v>598</v>
      </c>
      <c r="G7824" t="n">
        <v>0</v>
      </c>
    </row>
    <row r="7825">
      <c r="A7825" t="n">
        <v>201808</v>
      </c>
      <c r="B7825" t="n">
        <v>51</v>
      </c>
      <c r="C7825" t="inlineStr">
        <is>
          <t>POS</t>
        </is>
      </c>
      <c r="D7825" t="inlineStr">
        <is>
          <t>Mỹ</t>
        </is>
      </c>
      <c r="E7825" t="inlineStr">
        <is>
          <t>Máy tính</t>
        </is>
      </c>
      <c r="F7825" t="n">
        <v>6848.65</v>
      </c>
      <c r="G7825" t="n">
        <v>0</v>
      </c>
    </row>
    <row r="7826">
      <c r="A7826" t="n">
        <v>201808</v>
      </c>
      <c r="B7826" t="n">
        <v>51</v>
      </c>
      <c r="C7826" t="inlineStr">
        <is>
          <t>POS</t>
        </is>
      </c>
      <c r="D7826" t="inlineStr">
        <is>
          <t>Mỹ</t>
        </is>
      </c>
      <c r="E7826" t="inlineStr">
        <is>
          <t>Game &amp; Đồ chơi</t>
        </is>
      </c>
      <c r="F7826" t="n">
        <v>340.7</v>
      </c>
      <c r="G7826" t="n">
        <v>0</v>
      </c>
    </row>
    <row r="7827">
      <c r="A7827" t="n">
        <v>201808</v>
      </c>
      <c r="B7827" t="n">
        <v>51</v>
      </c>
      <c r="C7827" t="inlineStr">
        <is>
          <t>POS</t>
        </is>
      </c>
      <c r="D7827" t="inlineStr">
        <is>
          <t>Mỹ</t>
        </is>
      </c>
      <c r="E7827" t="inlineStr">
        <is>
          <t>Gia dụng</t>
        </is>
      </c>
      <c r="F7827" t="n">
        <v>1789.65</v>
      </c>
      <c r="G7827" t="n">
        <v>0</v>
      </c>
    </row>
    <row r="7828">
      <c r="A7828" t="n">
        <v>201808</v>
      </c>
      <c r="B7828" t="n">
        <v>51</v>
      </c>
      <c r="C7828" t="inlineStr">
        <is>
          <t>POS</t>
        </is>
      </c>
      <c r="D7828" t="inlineStr">
        <is>
          <t>Mỹ</t>
        </is>
      </c>
      <c r="E7828" t="inlineStr">
        <is>
          <t>Nhạc, phim, sách nói</t>
        </is>
      </c>
      <c r="F7828" t="n">
        <v>958.75</v>
      </c>
      <c r="G7828" t="n">
        <v>0</v>
      </c>
    </row>
    <row r="7829">
      <c r="A7829" t="n">
        <v>201808</v>
      </c>
      <c r="B7829" t="n">
        <v>51</v>
      </c>
      <c r="C7829" t="inlineStr">
        <is>
          <t>POS</t>
        </is>
      </c>
      <c r="D7829" t="inlineStr">
        <is>
          <t>Mỹ</t>
        </is>
      </c>
      <c r="E7829" t="inlineStr">
        <is>
          <t>TV &amp; Video</t>
        </is>
      </c>
      <c r="F7829" t="n">
        <v>200</v>
      </c>
      <c r="G7829" t="n">
        <v>0</v>
      </c>
    </row>
    <row r="7830">
      <c r="A7830" t="n">
        <v>201808</v>
      </c>
      <c r="B7830" t="n">
        <v>53</v>
      </c>
      <c r="C7830" t="inlineStr">
        <is>
          <t>POS</t>
        </is>
      </c>
      <c r="D7830" t="inlineStr">
        <is>
          <t>Mỹ</t>
        </is>
      </c>
      <c r="E7830" t="inlineStr">
        <is>
          <t>Âm thanh</t>
        </is>
      </c>
      <c r="F7830" t="n">
        <v>310.5</v>
      </c>
      <c r="G7830" t="n">
        <v>0</v>
      </c>
    </row>
    <row r="7831">
      <c r="A7831" t="n">
        <v>201808</v>
      </c>
      <c r="B7831" t="n">
        <v>53</v>
      </c>
      <c r="C7831" t="inlineStr">
        <is>
          <t>POS</t>
        </is>
      </c>
      <c r="D7831" t="inlineStr">
        <is>
          <t>Mỹ</t>
        </is>
      </c>
      <c r="E7831" t="inlineStr">
        <is>
          <t>Máy ảnh</t>
        </is>
      </c>
      <c r="F7831" t="n">
        <v>940</v>
      </c>
      <c r="G7831" t="n">
        <v>752</v>
      </c>
    </row>
    <row r="7832">
      <c r="A7832" t="n">
        <v>201808</v>
      </c>
      <c r="B7832" t="n">
        <v>53</v>
      </c>
      <c r="C7832" t="inlineStr">
        <is>
          <t>POS</t>
        </is>
      </c>
      <c r="D7832" t="inlineStr">
        <is>
          <t>Mỹ</t>
        </is>
      </c>
      <c r="E7832" t="inlineStr">
        <is>
          <t>Điện thoại</t>
        </is>
      </c>
      <c r="F7832" t="n">
        <v>624.01</v>
      </c>
      <c r="G7832" t="n">
        <v>0</v>
      </c>
    </row>
    <row r="7833">
      <c r="A7833" t="n">
        <v>201808</v>
      </c>
      <c r="B7833" t="n">
        <v>53</v>
      </c>
      <c r="C7833" t="inlineStr">
        <is>
          <t>POS</t>
        </is>
      </c>
      <c r="D7833" t="inlineStr">
        <is>
          <t>Mỹ</t>
        </is>
      </c>
      <c r="E7833" t="inlineStr">
        <is>
          <t>Máy tính</t>
        </is>
      </c>
      <c r="F7833" t="n">
        <v>3938.11</v>
      </c>
      <c r="G7833" t="n">
        <v>0</v>
      </c>
    </row>
    <row r="7834">
      <c r="A7834" t="n">
        <v>201808</v>
      </c>
      <c r="B7834" t="n">
        <v>53</v>
      </c>
      <c r="C7834" t="inlineStr">
        <is>
          <t>POS</t>
        </is>
      </c>
      <c r="D7834" t="inlineStr">
        <is>
          <t>Mỹ</t>
        </is>
      </c>
      <c r="E7834" t="inlineStr">
        <is>
          <t>Game &amp; Đồ chơi</t>
        </is>
      </c>
      <c r="F7834" t="n">
        <v>4.49</v>
      </c>
      <c r="G7834" t="n">
        <v>0</v>
      </c>
    </row>
    <row r="7835">
      <c r="A7835" t="n">
        <v>201808</v>
      </c>
      <c r="B7835" t="n">
        <v>53</v>
      </c>
      <c r="C7835" t="inlineStr">
        <is>
          <t>POS</t>
        </is>
      </c>
      <c r="D7835" t="inlineStr">
        <is>
          <t>Mỹ</t>
        </is>
      </c>
      <c r="E7835" t="inlineStr">
        <is>
          <t>Nhạc, phim, sách nói</t>
        </is>
      </c>
      <c r="F7835" t="n">
        <v>280.8</v>
      </c>
      <c r="G7835" t="n">
        <v>0</v>
      </c>
    </row>
    <row r="7836">
      <c r="A7836" t="n">
        <v>201808</v>
      </c>
      <c r="B7836" t="n">
        <v>53</v>
      </c>
      <c r="C7836" t="inlineStr">
        <is>
          <t>POS</t>
        </is>
      </c>
      <c r="D7836" t="inlineStr">
        <is>
          <t>Mỹ</t>
        </is>
      </c>
      <c r="E7836" t="inlineStr">
        <is>
          <t>TV &amp; Video</t>
        </is>
      </c>
      <c r="F7836" t="n">
        <v>1799.96</v>
      </c>
      <c r="G7836" t="n">
        <v>0</v>
      </c>
    </row>
    <row r="7837">
      <c r="A7837" t="n">
        <v>201808</v>
      </c>
      <c r="B7837" t="n">
        <v>54</v>
      </c>
      <c r="C7837" t="inlineStr">
        <is>
          <t>POS</t>
        </is>
      </c>
      <c r="D7837" t="inlineStr">
        <is>
          <t>Mỹ</t>
        </is>
      </c>
      <c r="E7837" t="inlineStr">
        <is>
          <t>Âm thanh</t>
        </is>
      </c>
      <c r="F7837" t="n">
        <v>1805.48</v>
      </c>
      <c r="G7837" t="n">
        <v>0</v>
      </c>
    </row>
    <row r="7838">
      <c r="A7838" t="n">
        <v>201808</v>
      </c>
      <c r="B7838" t="n">
        <v>54</v>
      </c>
      <c r="C7838" t="inlineStr">
        <is>
          <t>POS</t>
        </is>
      </c>
      <c r="D7838" t="inlineStr">
        <is>
          <t>Mỹ</t>
        </is>
      </c>
      <c r="E7838" t="inlineStr">
        <is>
          <t>Máy ảnh</t>
        </is>
      </c>
      <c r="F7838" t="n">
        <v>972</v>
      </c>
      <c r="G7838" t="n">
        <v>0</v>
      </c>
    </row>
    <row r="7839">
      <c r="A7839" t="n">
        <v>201808</v>
      </c>
      <c r="B7839" t="n">
        <v>54</v>
      </c>
      <c r="C7839" t="inlineStr">
        <is>
          <t>POS</t>
        </is>
      </c>
      <c r="D7839" t="inlineStr">
        <is>
          <t>Mỹ</t>
        </is>
      </c>
      <c r="E7839" t="inlineStr">
        <is>
          <t>Điện thoại</t>
        </is>
      </c>
      <c r="F7839" t="n">
        <v>1460.59</v>
      </c>
      <c r="G7839" t="n">
        <v>0</v>
      </c>
    </row>
    <row r="7840">
      <c r="A7840" t="n">
        <v>201808</v>
      </c>
      <c r="B7840" t="n">
        <v>54</v>
      </c>
      <c r="C7840" t="inlineStr">
        <is>
          <t>POS</t>
        </is>
      </c>
      <c r="D7840" t="inlineStr">
        <is>
          <t>Mỹ</t>
        </is>
      </c>
      <c r="E7840" t="inlineStr">
        <is>
          <t>Máy tính</t>
        </is>
      </c>
      <c r="F7840" t="n">
        <v>6522.83</v>
      </c>
      <c r="G7840" t="n">
        <v>35.91</v>
      </c>
    </row>
    <row r="7841">
      <c r="A7841" t="n">
        <v>201808</v>
      </c>
      <c r="B7841" t="n">
        <v>54</v>
      </c>
      <c r="C7841" t="inlineStr">
        <is>
          <t>POS</t>
        </is>
      </c>
      <c r="D7841" t="inlineStr">
        <is>
          <t>Mỹ</t>
        </is>
      </c>
      <c r="E7841" t="inlineStr">
        <is>
          <t>Game &amp; Đồ chơi</t>
        </is>
      </c>
      <c r="F7841" t="n">
        <v>321.38</v>
      </c>
      <c r="G7841" t="n">
        <v>0</v>
      </c>
    </row>
    <row r="7842">
      <c r="A7842" t="n">
        <v>201808</v>
      </c>
      <c r="B7842" t="n">
        <v>54</v>
      </c>
      <c r="C7842" t="inlineStr">
        <is>
          <t>POS</t>
        </is>
      </c>
      <c r="D7842" t="inlineStr">
        <is>
          <t>Mỹ</t>
        </is>
      </c>
      <c r="E7842" t="inlineStr">
        <is>
          <t>Gia dụng</t>
        </is>
      </c>
      <c r="F7842" t="n">
        <v>9697.99</v>
      </c>
      <c r="G7842" t="n">
        <v>0</v>
      </c>
    </row>
    <row r="7843">
      <c r="A7843" t="n">
        <v>201808</v>
      </c>
      <c r="B7843" t="n">
        <v>54</v>
      </c>
      <c r="C7843" t="inlineStr">
        <is>
          <t>POS</t>
        </is>
      </c>
      <c r="D7843" t="inlineStr">
        <is>
          <t>Mỹ</t>
        </is>
      </c>
      <c r="E7843" t="inlineStr">
        <is>
          <t>Nhạc, phim, sách nói</t>
        </is>
      </c>
      <c r="F7843" t="n">
        <v>669.88</v>
      </c>
      <c r="G7843" t="n">
        <v>0</v>
      </c>
    </row>
    <row r="7844">
      <c r="A7844" t="n">
        <v>201808</v>
      </c>
      <c r="B7844" t="n">
        <v>54</v>
      </c>
      <c r="C7844" t="inlineStr">
        <is>
          <t>POS</t>
        </is>
      </c>
      <c r="D7844" t="inlineStr">
        <is>
          <t>Mỹ</t>
        </is>
      </c>
      <c r="E7844" t="inlineStr">
        <is>
          <t>TV &amp; Video</t>
        </is>
      </c>
      <c r="F7844" t="n">
        <v>652.95</v>
      </c>
      <c r="G7844" t="n">
        <v>0</v>
      </c>
    </row>
    <row r="7845">
      <c r="A7845" t="n">
        <v>201808</v>
      </c>
      <c r="B7845" t="n">
        <v>55</v>
      </c>
      <c r="C7845" t="inlineStr">
        <is>
          <t>POS</t>
        </is>
      </c>
      <c r="D7845" t="inlineStr">
        <is>
          <t>Mỹ</t>
        </is>
      </c>
      <c r="E7845" t="inlineStr">
        <is>
          <t>Âm thanh</t>
        </is>
      </c>
      <c r="F7845" t="n">
        <v>6860.87</v>
      </c>
      <c r="G7845" t="n">
        <v>0</v>
      </c>
    </row>
    <row r="7846">
      <c r="A7846" t="n">
        <v>201808</v>
      </c>
      <c r="B7846" t="n">
        <v>55</v>
      </c>
      <c r="C7846" t="inlineStr">
        <is>
          <t>POS</t>
        </is>
      </c>
      <c r="D7846" t="inlineStr">
        <is>
          <t>Mỹ</t>
        </is>
      </c>
      <c r="E7846" t="inlineStr">
        <is>
          <t>Máy ảnh</t>
        </is>
      </c>
      <c r="F7846" t="n">
        <v>1128.86</v>
      </c>
      <c r="G7846" t="n">
        <v>0</v>
      </c>
    </row>
    <row r="7847">
      <c r="A7847" t="n">
        <v>201808</v>
      </c>
      <c r="B7847" t="n">
        <v>55</v>
      </c>
      <c r="C7847" t="inlineStr">
        <is>
          <t>POS</t>
        </is>
      </c>
      <c r="D7847" t="inlineStr">
        <is>
          <t>Mỹ</t>
        </is>
      </c>
      <c r="E7847" t="inlineStr">
        <is>
          <t>Điện thoại</t>
        </is>
      </c>
      <c r="F7847" t="n">
        <v>3339.13</v>
      </c>
      <c r="G7847" t="n">
        <v>0</v>
      </c>
    </row>
    <row r="7848">
      <c r="A7848" t="n">
        <v>201808</v>
      </c>
      <c r="B7848" t="n">
        <v>55</v>
      </c>
      <c r="C7848" t="inlineStr">
        <is>
          <t>POS</t>
        </is>
      </c>
      <c r="D7848" t="inlineStr">
        <is>
          <t>Mỹ</t>
        </is>
      </c>
      <c r="E7848" t="inlineStr">
        <is>
          <t>Máy tính</t>
        </is>
      </c>
      <c r="F7848" t="n">
        <v>10493.08</v>
      </c>
      <c r="G7848" t="n">
        <v>0</v>
      </c>
    </row>
    <row r="7849">
      <c r="A7849" t="n">
        <v>201808</v>
      </c>
      <c r="B7849" t="n">
        <v>55</v>
      </c>
      <c r="C7849" t="inlineStr">
        <is>
          <t>POS</t>
        </is>
      </c>
      <c r="D7849" t="inlineStr">
        <is>
          <t>Mỹ</t>
        </is>
      </c>
      <c r="E7849" t="inlineStr">
        <is>
          <t>Game &amp; Đồ chơi</t>
        </is>
      </c>
      <c r="F7849" t="n">
        <v>190.43</v>
      </c>
      <c r="G7849" t="n">
        <v>0</v>
      </c>
    </row>
    <row r="7850">
      <c r="A7850" t="n">
        <v>201808</v>
      </c>
      <c r="B7850" t="n">
        <v>55</v>
      </c>
      <c r="C7850" t="inlineStr">
        <is>
          <t>POS</t>
        </is>
      </c>
      <c r="D7850" t="inlineStr">
        <is>
          <t>Mỹ</t>
        </is>
      </c>
      <c r="E7850" t="inlineStr">
        <is>
          <t>Gia dụng</t>
        </is>
      </c>
      <c r="F7850" t="n">
        <v>9486.4</v>
      </c>
      <c r="G7850" t="n">
        <v>0</v>
      </c>
    </row>
    <row r="7851">
      <c r="A7851" t="n">
        <v>201808</v>
      </c>
      <c r="B7851" t="n">
        <v>55</v>
      </c>
      <c r="C7851" t="inlineStr">
        <is>
          <t>POS</t>
        </is>
      </c>
      <c r="D7851" t="inlineStr">
        <is>
          <t>Mỹ</t>
        </is>
      </c>
      <c r="E7851" t="inlineStr">
        <is>
          <t>Nhạc, phim, sách nói</t>
        </is>
      </c>
      <c r="F7851" t="n">
        <v>4114.41</v>
      </c>
      <c r="G7851" t="n">
        <v>0</v>
      </c>
    </row>
    <row r="7852">
      <c r="A7852" t="n">
        <v>201808</v>
      </c>
      <c r="B7852" t="n">
        <v>56</v>
      </c>
      <c r="C7852" t="inlineStr">
        <is>
          <t>POS</t>
        </is>
      </c>
      <c r="D7852" t="inlineStr">
        <is>
          <t>Mỹ</t>
        </is>
      </c>
      <c r="E7852" t="inlineStr">
        <is>
          <t>Âm thanh</t>
        </is>
      </c>
      <c r="F7852" t="n">
        <v>3428.96</v>
      </c>
      <c r="G7852" t="n">
        <v>143.85</v>
      </c>
    </row>
    <row r="7853">
      <c r="A7853" t="n">
        <v>201808</v>
      </c>
      <c r="B7853" t="n">
        <v>56</v>
      </c>
      <c r="C7853" t="inlineStr">
        <is>
          <t>POS</t>
        </is>
      </c>
      <c r="D7853" t="inlineStr">
        <is>
          <t>Mỹ</t>
        </is>
      </c>
      <c r="E7853" t="inlineStr">
        <is>
          <t>Máy ảnh</t>
        </is>
      </c>
      <c r="F7853" t="n">
        <v>2111.89</v>
      </c>
      <c r="G7853" t="n">
        <v>0</v>
      </c>
    </row>
    <row r="7854">
      <c r="A7854" t="n">
        <v>201808</v>
      </c>
      <c r="B7854" t="n">
        <v>56</v>
      </c>
      <c r="C7854" t="inlineStr">
        <is>
          <t>POS</t>
        </is>
      </c>
      <c r="D7854" t="inlineStr">
        <is>
          <t>Mỹ</t>
        </is>
      </c>
      <c r="E7854" t="inlineStr">
        <is>
          <t>Điện thoại</t>
        </is>
      </c>
      <c r="F7854" t="n">
        <v>5208.47</v>
      </c>
      <c r="G7854" t="n">
        <v>35.99</v>
      </c>
    </row>
    <row r="7855">
      <c r="A7855" t="n">
        <v>201808</v>
      </c>
      <c r="B7855" t="n">
        <v>56</v>
      </c>
      <c r="C7855" t="inlineStr">
        <is>
          <t>POS</t>
        </is>
      </c>
      <c r="D7855" t="inlineStr">
        <is>
          <t>Mỹ</t>
        </is>
      </c>
      <c r="E7855" t="inlineStr">
        <is>
          <t>Máy tính</t>
        </is>
      </c>
      <c r="F7855" t="n">
        <v>5992.14</v>
      </c>
      <c r="G7855" t="n">
        <v>0</v>
      </c>
    </row>
    <row r="7856">
      <c r="A7856" t="n">
        <v>201808</v>
      </c>
      <c r="B7856" t="n">
        <v>56</v>
      </c>
      <c r="C7856" t="inlineStr">
        <is>
          <t>POS</t>
        </is>
      </c>
      <c r="D7856" t="inlineStr">
        <is>
          <t>Mỹ</t>
        </is>
      </c>
      <c r="E7856" t="inlineStr">
        <is>
          <t>Game &amp; Đồ chơi</t>
        </is>
      </c>
      <c r="F7856" t="n">
        <v>107.46</v>
      </c>
      <c r="G7856" t="n">
        <v>0</v>
      </c>
    </row>
    <row r="7857">
      <c r="A7857" t="n">
        <v>201808</v>
      </c>
      <c r="B7857" t="n">
        <v>56</v>
      </c>
      <c r="C7857" t="inlineStr">
        <is>
          <t>POS</t>
        </is>
      </c>
      <c r="D7857" t="inlineStr">
        <is>
          <t>Mỹ</t>
        </is>
      </c>
      <c r="E7857" t="inlineStr">
        <is>
          <t>Gia dụng</t>
        </is>
      </c>
      <c r="F7857" t="n">
        <v>3734</v>
      </c>
      <c r="G7857" t="n">
        <v>0</v>
      </c>
    </row>
    <row r="7858">
      <c r="A7858" t="n">
        <v>201808</v>
      </c>
      <c r="B7858" t="n">
        <v>56</v>
      </c>
      <c r="C7858" t="inlineStr">
        <is>
          <t>POS</t>
        </is>
      </c>
      <c r="D7858" t="inlineStr">
        <is>
          <t>Mỹ</t>
        </is>
      </c>
      <c r="E7858" t="inlineStr">
        <is>
          <t>Nhạc, phim, sách nói</t>
        </is>
      </c>
      <c r="F7858" t="n">
        <v>2543.27</v>
      </c>
      <c r="G7858" t="n">
        <v>0</v>
      </c>
    </row>
    <row r="7859">
      <c r="A7859" t="n">
        <v>201808</v>
      </c>
      <c r="B7859" t="n">
        <v>57</v>
      </c>
      <c r="C7859" t="inlineStr">
        <is>
          <t>POS</t>
        </is>
      </c>
      <c r="D7859" t="inlineStr">
        <is>
          <t>Mỹ</t>
        </is>
      </c>
      <c r="E7859" t="inlineStr">
        <is>
          <t>Âm thanh</t>
        </is>
      </c>
      <c r="F7859" t="n">
        <v>2460.1</v>
      </c>
      <c r="G7859" t="n">
        <v>0</v>
      </c>
    </row>
    <row r="7860">
      <c r="A7860" t="n">
        <v>201808</v>
      </c>
      <c r="B7860" t="n">
        <v>57</v>
      </c>
      <c r="C7860" t="inlineStr">
        <is>
          <t>POS</t>
        </is>
      </c>
      <c r="D7860" t="inlineStr">
        <is>
          <t>Mỹ</t>
        </is>
      </c>
      <c r="E7860" t="inlineStr">
        <is>
          <t>Máy ảnh</t>
        </is>
      </c>
      <c r="F7860" t="n">
        <v>8619.5</v>
      </c>
      <c r="G7860" t="n">
        <v>1288.8</v>
      </c>
    </row>
    <row r="7861">
      <c r="A7861" t="n">
        <v>201808</v>
      </c>
      <c r="B7861" t="n">
        <v>57</v>
      </c>
      <c r="C7861" t="inlineStr">
        <is>
          <t>POS</t>
        </is>
      </c>
      <c r="D7861" t="inlineStr">
        <is>
          <t>Mỹ</t>
        </is>
      </c>
      <c r="E7861" t="inlineStr">
        <is>
          <t>Điện thoại</t>
        </is>
      </c>
      <c r="F7861" t="n">
        <v>2893.86</v>
      </c>
      <c r="G7861" t="n">
        <v>0</v>
      </c>
    </row>
    <row r="7862">
      <c r="A7862" t="n">
        <v>201808</v>
      </c>
      <c r="B7862" t="n">
        <v>57</v>
      </c>
      <c r="C7862" t="inlineStr">
        <is>
          <t>POS</t>
        </is>
      </c>
      <c r="D7862" t="inlineStr">
        <is>
          <t>Mỹ</t>
        </is>
      </c>
      <c r="E7862" t="inlineStr">
        <is>
          <t>Máy tính</t>
        </is>
      </c>
      <c r="F7862" t="n">
        <v>9170.01</v>
      </c>
      <c r="G7862" t="n">
        <v>0</v>
      </c>
    </row>
    <row r="7863">
      <c r="A7863" t="n">
        <v>201808</v>
      </c>
      <c r="B7863" t="n">
        <v>57</v>
      </c>
      <c r="C7863" t="inlineStr">
        <is>
          <t>POS</t>
        </is>
      </c>
      <c r="D7863" t="inlineStr">
        <is>
          <t>Mỹ</t>
        </is>
      </c>
      <c r="E7863" t="inlineStr">
        <is>
          <t>Game &amp; Đồ chơi</t>
        </is>
      </c>
      <c r="F7863" t="n">
        <v>675.95</v>
      </c>
      <c r="G7863" t="n">
        <v>0</v>
      </c>
    </row>
    <row r="7864">
      <c r="A7864" t="n">
        <v>201808</v>
      </c>
      <c r="B7864" t="n">
        <v>57</v>
      </c>
      <c r="C7864" t="inlineStr">
        <is>
          <t>POS</t>
        </is>
      </c>
      <c r="D7864" t="inlineStr">
        <is>
          <t>Mỹ</t>
        </is>
      </c>
      <c r="E7864" t="inlineStr">
        <is>
          <t>Gia dụng</t>
        </is>
      </c>
      <c r="F7864" t="n">
        <v>1995.69</v>
      </c>
      <c r="G7864" t="n">
        <v>0</v>
      </c>
    </row>
    <row r="7865">
      <c r="A7865" t="n">
        <v>201808</v>
      </c>
      <c r="B7865" t="n">
        <v>57</v>
      </c>
      <c r="C7865" t="inlineStr">
        <is>
          <t>POS</t>
        </is>
      </c>
      <c r="D7865" t="inlineStr">
        <is>
          <t>Mỹ</t>
        </is>
      </c>
      <c r="E7865" t="inlineStr">
        <is>
          <t>Nhạc, phim, sách nói</t>
        </is>
      </c>
      <c r="F7865" t="n">
        <v>2635.6</v>
      </c>
      <c r="G7865" t="n">
        <v>0</v>
      </c>
    </row>
    <row r="7866">
      <c r="A7866" t="n">
        <v>201808</v>
      </c>
      <c r="B7866" t="n">
        <v>57</v>
      </c>
      <c r="C7866" t="inlineStr">
        <is>
          <t>POS</t>
        </is>
      </c>
      <c r="D7866" t="inlineStr">
        <is>
          <t>Mỹ</t>
        </is>
      </c>
      <c r="E7866" t="inlineStr">
        <is>
          <t>TV &amp; Video</t>
        </is>
      </c>
      <c r="F7866" t="n">
        <v>11510.68</v>
      </c>
      <c r="G7866" t="n">
        <v>0</v>
      </c>
    </row>
    <row r="7867">
      <c r="A7867" t="n">
        <v>201808</v>
      </c>
      <c r="B7867" t="n">
        <v>59</v>
      </c>
      <c r="C7867" t="inlineStr">
        <is>
          <t>POS</t>
        </is>
      </c>
      <c r="D7867" t="inlineStr">
        <is>
          <t>Mỹ</t>
        </is>
      </c>
      <c r="E7867" t="inlineStr">
        <is>
          <t>Âm thanh</t>
        </is>
      </c>
      <c r="F7867" t="n">
        <v>1873.41</v>
      </c>
      <c r="G7867" t="n">
        <v>0</v>
      </c>
    </row>
    <row r="7868">
      <c r="A7868" t="n">
        <v>201808</v>
      </c>
      <c r="B7868" t="n">
        <v>59</v>
      </c>
      <c r="C7868" t="inlineStr">
        <is>
          <t>POS</t>
        </is>
      </c>
      <c r="D7868" t="inlineStr">
        <is>
          <t>Mỹ</t>
        </is>
      </c>
      <c r="E7868" t="inlineStr">
        <is>
          <t>Điện thoại</t>
        </is>
      </c>
      <c r="F7868" t="n">
        <v>454.41</v>
      </c>
      <c r="G7868" t="n">
        <v>0</v>
      </c>
    </row>
    <row r="7869">
      <c r="A7869" t="n">
        <v>201808</v>
      </c>
      <c r="B7869" t="n">
        <v>59</v>
      </c>
      <c r="C7869" t="inlineStr">
        <is>
          <t>POS</t>
        </is>
      </c>
      <c r="D7869" t="inlineStr">
        <is>
          <t>Mỹ</t>
        </is>
      </c>
      <c r="E7869" t="inlineStr">
        <is>
          <t>Máy tính</t>
        </is>
      </c>
      <c r="F7869" t="n">
        <v>1220.4</v>
      </c>
      <c r="G7869" t="n">
        <v>288</v>
      </c>
    </row>
    <row r="7870">
      <c r="A7870" t="n">
        <v>201808</v>
      </c>
      <c r="B7870" t="n">
        <v>59</v>
      </c>
      <c r="C7870" t="inlineStr">
        <is>
          <t>POS</t>
        </is>
      </c>
      <c r="D7870" t="inlineStr">
        <is>
          <t>Mỹ</t>
        </is>
      </c>
      <c r="E7870" t="inlineStr">
        <is>
          <t>Game &amp; Đồ chơi</t>
        </is>
      </c>
      <c r="F7870" t="n">
        <v>297.6</v>
      </c>
      <c r="G7870" t="n">
        <v>0</v>
      </c>
    </row>
    <row r="7871">
      <c r="A7871" t="n">
        <v>201808</v>
      </c>
      <c r="B7871" t="n">
        <v>59</v>
      </c>
      <c r="C7871" t="inlineStr">
        <is>
          <t>POS</t>
        </is>
      </c>
      <c r="D7871" t="inlineStr">
        <is>
          <t>Mỹ</t>
        </is>
      </c>
      <c r="E7871" t="inlineStr">
        <is>
          <t>Gia dụng</t>
        </is>
      </c>
      <c r="F7871" t="n">
        <v>14729.97</v>
      </c>
      <c r="G7871" t="n">
        <v>0</v>
      </c>
    </row>
    <row r="7872">
      <c r="A7872" t="n">
        <v>201808</v>
      </c>
      <c r="B7872" t="n">
        <v>59</v>
      </c>
      <c r="C7872" t="inlineStr">
        <is>
          <t>POS</t>
        </is>
      </c>
      <c r="D7872" t="inlineStr">
        <is>
          <t>Mỹ</t>
        </is>
      </c>
      <c r="E7872" t="inlineStr">
        <is>
          <t>Nhạc, phim, sách nói</t>
        </is>
      </c>
      <c r="F7872" t="n">
        <v>1112.14</v>
      </c>
      <c r="G7872" t="n">
        <v>0</v>
      </c>
    </row>
    <row r="7873">
      <c r="A7873" t="n">
        <v>201808</v>
      </c>
      <c r="B7873" t="n">
        <v>61</v>
      </c>
      <c r="C7873" t="inlineStr">
        <is>
          <t>POS</t>
        </is>
      </c>
      <c r="D7873" t="inlineStr">
        <is>
          <t>Mỹ</t>
        </is>
      </c>
      <c r="E7873" t="inlineStr">
        <is>
          <t>Âm thanh</t>
        </is>
      </c>
      <c r="F7873" t="n">
        <v>518.16</v>
      </c>
      <c r="G7873" t="n">
        <v>0</v>
      </c>
    </row>
    <row r="7874">
      <c r="A7874" t="n">
        <v>201808</v>
      </c>
      <c r="B7874" t="n">
        <v>61</v>
      </c>
      <c r="C7874" t="inlineStr">
        <is>
          <t>POS</t>
        </is>
      </c>
      <c r="D7874" t="inlineStr">
        <is>
          <t>Mỹ</t>
        </is>
      </c>
      <c r="E7874" t="inlineStr">
        <is>
          <t>Máy ảnh</t>
        </is>
      </c>
      <c r="F7874" t="n">
        <v>540</v>
      </c>
      <c r="G7874" t="n">
        <v>2135</v>
      </c>
    </row>
    <row r="7875">
      <c r="A7875" t="n">
        <v>201808</v>
      </c>
      <c r="B7875" t="n">
        <v>61</v>
      </c>
      <c r="C7875" t="inlineStr">
        <is>
          <t>POS</t>
        </is>
      </c>
      <c r="D7875" t="inlineStr">
        <is>
          <t>Mỹ</t>
        </is>
      </c>
      <c r="E7875" t="inlineStr">
        <is>
          <t>Điện thoại</t>
        </is>
      </c>
      <c r="F7875" t="n">
        <v>2165.35</v>
      </c>
      <c r="G7875" t="n">
        <v>0</v>
      </c>
    </row>
    <row r="7876">
      <c r="A7876" t="n">
        <v>201808</v>
      </c>
      <c r="B7876" t="n">
        <v>61</v>
      </c>
      <c r="C7876" t="inlineStr">
        <is>
          <t>POS</t>
        </is>
      </c>
      <c r="D7876" t="inlineStr">
        <is>
          <t>Mỹ</t>
        </is>
      </c>
      <c r="E7876" t="inlineStr">
        <is>
          <t>Máy tính</t>
        </is>
      </c>
      <c r="F7876" t="n">
        <v>3317.85</v>
      </c>
      <c r="G7876" t="n">
        <v>0</v>
      </c>
    </row>
    <row r="7877">
      <c r="A7877" t="n">
        <v>201808</v>
      </c>
      <c r="B7877" t="n">
        <v>61</v>
      </c>
      <c r="C7877" t="inlineStr">
        <is>
          <t>POS</t>
        </is>
      </c>
      <c r="D7877" t="inlineStr">
        <is>
          <t>Mỹ</t>
        </is>
      </c>
      <c r="E7877" t="inlineStr">
        <is>
          <t>Game &amp; Đồ chơi</t>
        </is>
      </c>
      <c r="F7877" t="n">
        <v>129</v>
      </c>
      <c r="G7877" t="n">
        <v>60.76</v>
      </c>
    </row>
    <row r="7878">
      <c r="A7878" t="n">
        <v>201808</v>
      </c>
      <c r="B7878" t="n">
        <v>61</v>
      </c>
      <c r="C7878" t="inlineStr">
        <is>
          <t>POS</t>
        </is>
      </c>
      <c r="D7878" t="inlineStr">
        <is>
          <t>Mỹ</t>
        </is>
      </c>
      <c r="E7878" t="inlineStr">
        <is>
          <t>Gia dụng</t>
        </is>
      </c>
      <c r="F7878" t="n">
        <v>11266.72</v>
      </c>
      <c r="G7878" t="n">
        <v>0</v>
      </c>
    </row>
    <row r="7879">
      <c r="A7879" t="n">
        <v>201808</v>
      </c>
      <c r="B7879" t="n">
        <v>61</v>
      </c>
      <c r="C7879" t="inlineStr">
        <is>
          <t>POS</t>
        </is>
      </c>
      <c r="D7879" t="inlineStr">
        <is>
          <t>Mỹ</t>
        </is>
      </c>
      <c r="E7879" t="inlineStr">
        <is>
          <t>Nhạc, phim, sách nói</t>
        </is>
      </c>
      <c r="F7879" t="n">
        <v>1991.61</v>
      </c>
      <c r="G7879" t="n">
        <v>57.88</v>
      </c>
    </row>
    <row r="7880">
      <c r="A7880" t="n">
        <v>201808</v>
      </c>
      <c r="B7880" t="n">
        <v>61</v>
      </c>
      <c r="C7880" t="inlineStr">
        <is>
          <t>POS</t>
        </is>
      </c>
      <c r="D7880" t="inlineStr">
        <is>
          <t>Mỹ</t>
        </is>
      </c>
      <c r="E7880" t="inlineStr">
        <is>
          <t>TV &amp; Video</t>
        </is>
      </c>
      <c r="F7880" t="n">
        <v>3587.07</v>
      </c>
      <c r="G7880" t="n">
        <v>0</v>
      </c>
    </row>
    <row r="7881">
      <c r="A7881" t="n">
        <v>201808</v>
      </c>
      <c r="B7881" t="n">
        <v>62</v>
      </c>
      <c r="C7881" t="inlineStr">
        <is>
          <t>POS</t>
        </is>
      </c>
      <c r="D7881" t="inlineStr">
        <is>
          <t>Mỹ</t>
        </is>
      </c>
      <c r="E7881" t="inlineStr">
        <is>
          <t>Âm thanh</t>
        </is>
      </c>
      <c r="F7881" t="n">
        <v>2324.97</v>
      </c>
      <c r="G7881" t="n">
        <v>0</v>
      </c>
    </row>
    <row r="7882">
      <c r="A7882" t="n">
        <v>201808</v>
      </c>
      <c r="B7882" t="n">
        <v>62</v>
      </c>
      <c r="C7882" t="inlineStr">
        <is>
          <t>POS</t>
        </is>
      </c>
      <c r="D7882" t="inlineStr">
        <is>
          <t>Mỹ</t>
        </is>
      </c>
      <c r="E7882" t="inlineStr">
        <is>
          <t>Điện thoại</t>
        </is>
      </c>
      <c r="F7882" t="n">
        <v>300</v>
      </c>
      <c r="G7882" t="n">
        <v>0</v>
      </c>
    </row>
    <row r="7883">
      <c r="A7883" t="n">
        <v>201808</v>
      </c>
      <c r="B7883" t="n">
        <v>62</v>
      </c>
      <c r="C7883" t="inlineStr">
        <is>
          <t>POS</t>
        </is>
      </c>
      <c r="D7883" t="inlineStr">
        <is>
          <t>Mỹ</t>
        </is>
      </c>
      <c r="E7883" t="inlineStr">
        <is>
          <t>Máy tính</t>
        </is>
      </c>
      <c r="F7883" t="n">
        <v>6152.85</v>
      </c>
      <c r="G7883" t="n">
        <v>0</v>
      </c>
    </row>
    <row r="7884">
      <c r="A7884" t="n">
        <v>201808</v>
      </c>
      <c r="B7884" t="n">
        <v>62</v>
      </c>
      <c r="C7884" t="inlineStr">
        <is>
          <t>POS</t>
        </is>
      </c>
      <c r="D7884" t="inlineStr">
        <is>
          <t>Mỹ</t>
        </is>
      </c>
      <c r="E7884" t="inlineStr">
        <is>
          <t>Game &amp; Đồ chơi</t>
        </is>
      </c>
      <c r="F7884" t="n">
        <v>1063.66</v>
      </c>
      <c r="G7884" t="n">
        <v>0</v>
      </c>
    </row>
    <row r="7885">
      <c r="A7885" t="n">
        <v>201808</v>
      </c>
      <c r="B7885" t="n">
        <v>62</v>
      </c>
      <c r="C7885" t="inlineStr">
        <is>
          <t>POS</t>
        </is>
      </c>
      <c r="D7885" t="inlineStr">
        <is>
          <t>Mỹ</t>
        </is>
      </c>
      <c r="E7885" t="inlineStr">
        <is>
          <t>Gia dụng</t>
        </is>
      </c>
      <c r="F7885" t="n">
        <v>459.97</v>
      </c>
      <c r="G7885" t="n">
        <v>0</v>
      </c>
    </row>
    <row r="7886">
      <c r="A7886" t="n">
        <v>201808</v>
      </c>
      <c r="B7886" t="n">
        <v>62</v>
      </c>
      <c r="C7886" t="inlineStr">
        <is>
          <t>POS</t>
        </is>
      </c>
      <c r="D7886" t="inlineStr">
        <is>
          <t>Mỹ</t>
        </is>
      </c>
      <c r="E7886" t="inlineStr">
        <is>
          <t>Nhạc, phim, sách nói</t>
        </is>
      </c>
      <c r="F7886" t="n">
        <v>653.64</v>
      </c>
      <c r="G7886" t="n">
        <v>0</v>
      </c>
    </row>
    <row r="7887">
      <c r="A7887" t="n">
        <v>201808</v>
      </c>
      <c r="B7887" t="n">
        <v>62</v>
      </c>
      <c r="C7887" t="inlineStr">
        <is>
          <t>POS</t>
        </is>
      </c>
      <c r="D7887" t="inlineStr">
        <is>
          <t>Mỹ</t>
        </is>
      </c>
      <c r="E7887" t="inlineStr">
        <is>
          <t>TV &amp; Video</t>
        </is>
      </c>
      <c r="F7887" t="n">
        <v>99</v>
      </c>
      <c r="G7887" t="n">
        <v>0</v>
      </c>
    </row>
    <row r="7888">
      <c r="A7888" t="n">
        <v>201808</v>
      </c>
      <c r="B7888" t="n">
        <v>63</v>
      </c>
      <c r="C7888" t="inlineStr">
        <is>
          <t>POS</t>
        </is>
      </c>
      <c r="D7888" t="inlineStr">
        <is>
          <t>Mỹ</t>
        </is>
      </c>
      <c r="E7888" t="inlineStr">
        <is>
          <t>Âm thanh</t>
        </is>
      </c>
      <c r="F7888" t="n">
        <v>1605.6</v>
      </c>
      <c r="G7888" t="n">
        <v>0</v>
      </c>
    </row>
    <row r="7889">
      <c r="A7889" t="n">
        <v>201808</v>
      </c>
      <c r="B7889" t="n">
        <v>63</v>
      </c>
      <c r="C7889" t="inlineStr">
        <is>
          <t>POS</t>
        </is>
      </c>
      <c r="D7889" t="inlineStr">
        <is>
          <t>Mỹ</t>
        </is>
      </c>
      <c r="E7889" t="inlineStr">
        <is>
          <t>Máy ảnh</t>
        </is>
      </c>
      <c r="F7889" t="n">
        <v>3991</v>
      </c>
      <c r="G7889" t="n">
        <v>0</v>
      </c>
    </row>
    <row r="7890">
      <c r="A7890" t="n">
        <v>201808</v>
      </c>
      <c r="B7890" t="n">
        <v>63</v>
      </c>
      <c r="C7890" t="inlineStr">
        <is>
          <t>POS</t>
        </is>
      </c>
      <c r="D7890" t="inlineStr">
        <is>
          <t>Mỹ</t>
        </is>
      </c>
      <c r="E7890" t="inlineStr">
        <is>
          <t>Điện thoại</t>
        </is>
      </c>
      <c r="F7890" t="n">
        <v>2760.17</v>
      </c>
      <c r="G7890" t="n">
        <v>0</v>
      </c>
    </row>
    <row r="7891">
      <c r="A7891" t="n">
        <v>201808</v>
      </c>
      <c r="B7891" t="n">
        <v>63</v>
      </c>
      <c r="C7891" t="inlineStr">
        <is>
          <t>POS</t>
        </is>
      </c>
      <c r="D7891" t="inlineStr">
        <is>
          <t>Mỹ</t>
        </is>
      </c>
      <c r="E7891" t="inlineStr">
        <is>
          <t>Máy tính</t>
        </is>
      </c>
      <c r="F7891" t="n">
        <v>10837.54</v>
      </c>
      <c r="G7891" t="n">
        <v>0</v>
      </c>
    </row>
    <row r="7892">
      <c r="A7892" t="n">
        <v>201808</v>
      </c>
      <c r="B7892" t="n">
        <v>63</v>
      </c>
      <c r="C7892" t="inlineStr">
        <is>
          <t>POS</t>
        </is>
      </c>
      <c r="D7892" t="inlineStr">
        <is>
          <t>Mỹ</t>
        </is>
      </c>
      <c r="E7892" t="inlineStr">
        <is>
          <t>Game &amp; Đồ chơi</t>
        </is>
      </c>
      <c r="F7892" t="n">
        <v>339.2</v>
      </c>
      <c r="G7892" t="n">
        <v>0</v>
      </c>
    </row>
    <row r="7893">
      <c r="A7893" t="n">
        <v>201808</v>
      </c>
      <c r="B7893" t="n">
        <v>63</v>
      </c>
      <c r="C7893" t="inlineStr">
        <is>
          <t>POS</t>
        </is>
      </c>
      <c r="D7893" t="inlineStr">
        <is>
          <t>Mỹ</t>
        </is>
      </c>
      <c r="E7893" t="inlineStr">
        <is>
          <t>Gia dụng</t>
        </is>
      </c>
      <c r="F7893" t="n">
        <v>6533.11</v>
      </c>
      <c r="G7893" t="n">
        <v>0</v>
      </c>
    </row>
    <row r="7894">
      <c r="A7894" t="n">
        <v>201808</v>
      </c>
      <c r="B7894" t="n">
        <v>63</v>
      </c>
      <c r="C7894" t="inlineStr">
        <is>
          <t>POS</t>
        </is>
      </c>
      <c r="D7894" t="inlineStr">
        <is>
          <t>Mỹ</t>
        </is>
      </c>
      <c r="E7894" t="inlineStr">
        <is>
          <t>Nhạc, phim, sách nói</t>
        </is>
      </c>
      <c r="F7894" t="n">
        <v>289.96</v>
      </c>
      <c r="G7894" t="n">
        <v>0</v>
      </c>
    </row>
    <row r="7895">
      <c r="A7895" t="n">
        <v>201808</v>
      </c>
      <c r="B7895" t="n">
        <v>63</v>
      </c>
      <c r="C7895" t="inlineStr">
        <is>
          <t>POS</t>
        </is>
      </c>
      <c r="D7895" t="inlineStr">
        <is>
          <t>Mỹ</t>
        </is>
      </c>
      <c r="E7895" t="inlineStr">
        <is>
          <t>TV &amp; Video</t>
        </is>
      </c>
      <c r="F7895" t="n">
        <v>1444.86</v>
      </c>
      <c r="G7895" t="n">
        <v>0</v>
      </c>
    </row>
    <row r="7896">
      <c r="A7896" t="n">
        <v>201808</v>
      </c>
      <c r="B7896" t="n">
        <v>64</v>
      </c>
      <c r="C7896" t="inlineStr">
        <is>
          <t>POS</t>
        </is>
      </c>
      <c r="D7896" t="inlineStr">
        <is>
          <t>Mỹ</t>
        </is>
      </c>
      <c r="E7896" t="inlineStr">
        <is>
          <t>Âm thanh</t>
        </is>
      </c>
      <c r="F7896" t="n">
        <v>36.49</v>
      </c>
      <c r="G7896" t="n">
        <v>0</v>
      </c>
    </row>
    <row r="7897">
      <c r="A7897" t="n">
        <v>201808</v>
      </c>
      <c r="B7897" t="n">
        <v>64</v>
      </c>
      <c r="C7897" t="inlineStr">
        <is>
          <t>POS</t>
        </is>
      </c>
      <c r="D7897" t="inlineStr">
        <is>
          <t>Mỹ</t>
        </is>
      </c>
      <c r="E7897" t="inlineStr">
        <is>
          <t>Điện thoại</t>
        </is>
      </c>
      <c r="F7897" t="n">
        <v>2826.85</v>
      </c>
      <c r="G7897" t="n">
        <v>0</v>
      </c>
    </row>
    <row r="7898">
      <c r="A7898" t="n">
        <v>201808</v>
      </c>
      <c r="B7898" t="n">
        <v>64</v>
      </c>
      <c r="C7898" t="inlineStr">
        <is>
          <t>POS</t>
        </is>
      </c>
      <c r="D7898" t="inlineStr">
        <is>
          <t>Mỹ</t>
        </is>
      </c>
      <c r="E7898" t="inlineStr">
        <is>
          <t>Máy tính</t>
        </is>
      </c>
      <c r="F7898" t="n">
        <v>9749.030000000001</v>
      </c>
      <c r="G7898" t="n">
        <v>0</v>
      </c>
    </row>
    <row r="7899">
      <c r="A7899" t="n">
        <v>201808</v>
      </c>
      <c r="B7899" t="n">
        <v>64</v>
      </c>
      <c r="C7899" t="inlineStr">
        <is>
          <t>POS</t>
        </is>
      </c>
      <c r="D7899" t="inlineStr">
        <is>
          <t>Mỹ</t>
        </is>
      </c>
      <c r="E7899" t="inlineStr">
        <is>
          <t>Game &amp; Đồ chơi</t>
        </is>
      </c>
      <c r="F7899" t="n">
        <v>6.2</v>
      </c>
      <c r="G7899" t="n">
        <v>0</v>
      </c>
    </row>
    <row r="7900">
      <c r="A7900" t="n">
        <v>201808</v>
      </c>
      <c r="B7900" t="n">
        <v>64</v>
      </c>
      <c r="C7900" t="inlineStr">
        <is>
          <t>POS</t>
        </is>
      </c>
      <c r="D7900" t="inlineStr">
        <is>
          <t>Mỹ</t>
        </is>
      </c>
      <c r="E7900" t="inlineStr">
        <is>
          <t>Gia dụng</t>
        </is>
      </c>
      <c r="F7900" t="n">
        <v>3536.39</v>
      </c>
      <c r="G7900" t="n">
        <v>0</v>
      </c>
    </row>
    <row r="7901">
      <c r="A7901" t="n">
        <v>201808</v>
      </c>
      <c r="B7901" t="n">
        <v>64</v>
      </c>
      <c r="C7901" t="inlineStr">
        <is>
          <t>POS</t>
        </is>
      </c>
      <c r="D7901" t="inlineStr">
        <is>
          <t>Mỹ</t>
        </is>
      </c>
      <c r="E7901" t="inlineStr">
        <is>
          <t>Nhạc, phim, sách nói</t>
        </is>
      </c>
      <c r="F7901" t="n">
        <v>249.19</v>
      </c>
      <c r="G7901" t="n">
        <v>0</v>
      </c>
    </row>
    <row r="7902">
      <c r="A7902" t="n">
        <v>201808</v>
      </c>
      <c r="B7902" t="n">
        <v>64</v>
      </c>
      <c r="C7902" t="inlineStr">
        <is>
          <t>POS</t>
        </is>
      </c>
      <c r="D7902" t="inlineStr">
        <is>
          <t>Mỹ</t>
        </is>
      </c>
      <c r="E7902" t="inlineStr">
        <is>
          <t>TV &amp; Video</t>
        </is>
      </c>
      <c r="F7902" t="n">
        <v>1560.55</v>
      </c>
      <c r="G7902" t="n">
        <v>0</v>
      </c>
    </row>
    <row r="7903">
      <c r="A7903" t="n">
        <v>201808</v>
      </c>
      <c r="B7903" t="n">
        <v>65</v>
      </c>
      <c r="C7903" t="inlineStr">
        <is>
          <t>POS</t>
        </is>
      </c>
      <c r="D7903" t="inlineStr">
        <is>
          <t>Mỹ</t>
        </is>
      </c>
      <c r="E7903" t="inlineStr">
        <is>
          <t>Âm thanh</t>
        </is>
      </c>
      <c r="F7903" t="n">
        <v>600.66</v>
      </c>
      <c r="G7903" t="n">
        <v>0</v>
      </c>
    </row>
    <row r="7904">
      <c r="A7904" t="n">
        <v>201808</v>
      </c>
      <c r="B7904" t="n">
        <v>65</v>
      </c>
      <c r="C7904" t="inlineStr">
        <is>
          <t>POS</t>
        </is>
      </c>
      <c r="D7904" t="inlineStr">
        <is>
          <t>Mỹ</t>
        </is>
      </c>
      <c r="E7904" t="inlineStr">
        <is>
          <t>Điện thoại</t>
        </is>
      </c>
      <c r="F7904" t="n">
        <v>699.99</v>
      </c>
      <c r="G7904" t="n">
        <v>0</v>
      </c>
    </row>
    <row r="7905">
      <c r="A7905" t="n">
        <v>201808</v>
      </c>
      <c r="B7905" t="n">
        <v>65</v>
      </c>
      <c r="C7905" t="inlineStr">
        <is>
          <t>POS</t>
        </is>
      </c>
      <c r="D7905" t="inlineStr">
        <is>
          <t>Mỹ</t>
        </is>
      </c>
      <c r="E7905" t="inlineStr">
        <is>
          <t>Máy tính</t>
        </is>
      </c>
      <c r="F7905" t="n">
        <v>4509.4</v>
      </c>
      <c r="G7905" t="n">
        <v>3954</v>
      </c>
    </row>
    <row r="7906">
      <c r="A7906" t="n">
        <v>201808</v>
      </c>
      <c r="B7906" t="n">
        <v>65</v>
      </c>
      <c r="C7906" t="inlineStr">
        <is>
          <t>POS</t>
        </is>
      </c>
      <c r="D7906" t="inlineStr">
        <is>
          <t>Mỹ</t>
        </is>
      </c>
      <c r="E7906" t="inlineStr">
        <is>
          <t>Game &amp; Đồ chơi</t>
        </is>
      </c>
      <c r="F7906" t="n">
        <v>122.98</v>
      </c>
      <c r="G7906" t="n">
        <v>0</v>
      </c>
    </row>
    <row r="7907">
      <c r="A7907" t="n">
        <v>201808</v>
      </c>
      <c r="B7907" t="n">
        <v>65</v>
      </c>
      <c r="C7907" t="inlineStr">
        <is>
          <t>POS</t>
        </is>
      </c>
      <c r="D7907" t="inlineStr">
        <is>
          <t>Mỹ</t>
        </is>
      </c>
      <c r="E7907" t="inlineStr">
        <is>
          <t>Gia dụng</t>
        </is>
      </c>
      <c r="F7907" t="n">
        <v>8579.92</v>
      </c>
      <c r="G7907" t="n">
        <v>0</v>
      </c>
    </row>
    <row r="7908">
      <c r="A7908" t="n">
        <v>201808</v>
      </c>
      <c r="B7908" t="n">
        <v>65</v>
      </c>
      <c r="C7908" t="inlineStr">
        <is>
          <t>POS</t>
        </is>
      </c>
      <c r="D7908" t="inlineStr">
        <is>
          <t>Mỹ</t>
        </is>
      </c>
      <c r="E7908" t="inlineStr">
        <is>
          <t>Nhạc, phim, sách nói</t>
        </is>
      </c>
      <c r="F7908" t="n">
        <v>1632.6</v>
      </c>
      <c r="G7908" t="n">
        <v>0</v>
      </c>
    </row>
    <row r="7909">
      <c r="A7909" t="n">
        <v>201808</v>
      </c>
      <c r="B7909" t="n">
        <v>66</v>
      </c>
      <c r="C7909" t="inlineStr">
        <is>
          <t>POS</t>
        </is>
      </c>
      <c r="D7909" t="inlineStr">
        <is>
          <t>Mỹ</t>
        </is>
      </c>
      <c r="E7909" t="inlineStr">
        <is>
          <t>Âm thanh</t>
        </is>
      </c>
      <c r="F7909" t="n">
        <v>369.76</v>
      </c>
      <c r="G7909" t="n">
        <v>0</v>
      </c>
    </row>
    <row r="7910">
      <c r="A7910" t="n">
        <v>201808</v>
      </c>
      <c r="B7910" t="n">
        <v>66</v>
      </c>
      <c r="C7910" t="inlineStr">
        <is>
          <t>POS</t>
        </is>
      </c>
      <c r="D7910" t="inlineStr">
        <is>
          <t>Mỹ</t>
        </is>
      </c>
      <c r="E7910" t="inlineStr">
        <is>
          <t>Máy ảnh</t>
        </is>
      </c>
      <c r="F7910" t="n">
        <v>743.85</v>
      </c>
      <c r="G7910" t="n">
        <v>0</v>
      </c>
    </row>
    <row r="7911">
      <c r="A7911" t="n">
        <v>201808</v>
      </c>
      <c r="B7911" t="n">
        <v>66</v>
      </c>
      <c r="C7911" t="inlineStr">
        <is>
          <t>POS</t>
        </is>
      </c>
      <c r="D7911" t="inlineStr">
        <is>
          <t>Mỹ</t>
        </is>
      </c>
      <c r="E7911" t="inlineStr">
        <is>
          <t>Điện thoại</t>
        </is>
      </c>
      <c r="F7911" t="n">
        <v>720.9</v>
      </c>
      <c r="G7911" t="n">
        <v>0</v>
      </c>
    </row>
    <row r="7912">
      <c r="A7912" t="n">
        <v>201808</v>
      </c>
      <c r="B7912" t="n">
        <v>66</v>
      </c>
      <c r="C7912" t="inlineStr">
        <is>
          <t>POS</t>
        </is>
      </c>
      <c r="D7912" t="inlineStr">
        <is>
          <t>Mỹ</t>
        </is>
      </c>
      <c r="E7912" t="inlineStr">
        <is>
          <t>Máy tính</t>
        </is>
      </c>
      <c r="F7912" t="n">
        <v>25393.21</v>
      </c>
      <c r="G7912" t="n">
        <v>0</v>
      </c>
    </row>
    <row r="7913">
      <c r="A7913" t="n">
        <v>201808</v>
      </c>
      <c r="B7913" t="n">
        <v>66</v>
      </c>
      <c r="C7913" t="inlineStr">
        <is>
          <t>POS</t>
        </is>
      </c>
      <c r="D7913" t="inlineStr">
        <is>
          <t>Mỹ</t>
        </is>
      </c>
      <c r="E7913" t="inlineStr">
        <is>
          <t>Game &amp; Đồ chơi</t>
        </is>
      </c>
      <c r="F7913" t="n">
        <v>77.40000000000001</v>
      </c>
      <c r="G7913" t="n">
        <v>0</v>
      </c>
    </row>
    <row r="7914">
      <c r="A7914" t="n">
        <v>201808</v>
      </c>
      <c r="B7914" t="n">
        <v>66</v>
      </c>
      <c r="C7914" t="inlineStr">
        <is>
          <t>POS</t>
        </is>
      </c>
      <c r="D7914" t="inlineStr">
        <is>
          <t>Mỹ</t>
        </is>
      </c>
      <c r="E7914" t="inlineStr">
        <is>
          <t>Nhạc, phim, sách nói</t>
        </is>
      </c>
      <c r="F7914" t="n">
        <v>147.95</v>
      </c>
      <c r="G7914" t="n">
        <v>0</v>
      </c>
    </row>
    <row r="7915">
      <c r="A7915" t="n">
        <v>201809</v>
      </c>
      <c r="B7915" t="n">
        <v>0</v>
      </c>
      <c r="C7915" t="inlineStr">
        <is>
          <t>ONLINE</t>
        </is>
      </c>
      <c r="D7915" t="inlineStr">
        <is>
          <t>Online</t>
        </is>
      </c>
      <c r="E7915" t="inlineStr">
        <is>
          <t>Âm thanh</t>
        </is>
      </c>
      <c r="F7915" t="n">
        <v>20571.14</v>
      </c>
      <c r="G7915" t="n">
        <v>0</v>
      </c>
    </row>
    <row r="7916">
      <c r="A7916" t="n">
        <v>201809</v>
      </c>
      <c r="B7916" t="n">
        <v>0</v>
      </c>
      <c r="C7916" t="inlineStr">
        <is>
          <t>ONLINE</t>
        </is>
      </c>
      <c r="D7916" t="inlineStr">
        <is>
          <t>Online</t>
        </is>
      </c>
      <c r="E7916" t="inlineStr">
        <is>
          <t>Máy ảnh</t>
        </is>
      </c>
      <c r="F7916" t="n">
        <v>25602.08</v>
      </c>
      <c r="G7916" t="n">
        <v>0</v>
      </c>
    </row>
    <row r="7917">
      <c r="A7917" t="n">
        <v>201809</v>
      </c>
      <c r="B7917" t="n">
        <v>0</v>
      </c>
      <c r="C7917" t="inlineStr">
        <is>
          <t>ONLINE</t>
        </is>
      </c>
      <c r="D7917" t="inlineStr">
        <is>
          <t>Online</t>
        </is>
      </c>
      <c r="E7917" t="inlineStr">
        <is>
          <t>Điện thoại</t>
        </is>
      </c>
      <c r="F7917" t="n">
        <v>38622.37</v>
      </c>
      <c r="G7917" t="n">
        <v>20.74</v>
      </c>
    </row>
    <row r="7918">
      <c r="A7918" t="n">
        <v>201809</v>
      </c>
      <c r="B7918" t="n">
        <v>0</v>
      </c>
      <c r="C7918" t="inlineStr">
        <is>
          <t>ONLINE</t>
        </is>
      </c>
      <c r="D7918" t="inlineStr">
        <is>
          <t>Online</t>
        </is>
      </c>
      <c r="E7918" t="inlineStr">
        <is>
          <t>Máy tính</t>
        </is>
      </c>
      <c r="F7918" t="n">
        <v>86356.77</v>
      </c>
      <c r="G7918" t="n">
        <v>847</v>
      </c>
    </row>
    <row r="7919">
      <c r="A7919" t="n">
        <v>201809</v>
      </c>
      <c r="B7919" t="n">
        <v>0</v>
      </c>
      <c r="C7919" t="inlineStr">
        <is>
          <t>ONLINE</t>
        </is>
      </c>
      <c r="D7919" t="inlineStr">
        <is>
          <t>Online</t>
        </is>
      </c>
      <c r="E7919" t="inlineStr">
        <is>
          <t>Game &amp; Đồ chơi</t>
        </is>
      </c>
      <c r="F7919" t="n">
        <v>2598.29</v>
      </c>
      <c r="G7919" t="n">
        <v>124.08</v>
      </c>
    </row>
    <row r="7920">
      <c r="A7920" t="n">
        <v>201809</v>
      </c>
      <c r="B7920" t="n">
        <v>0</v>
      </c>
      <c r="C7920" t="inlineStr">
        <is>
          <t>ONLINE</t>
        </is>
      </c>
      <c r="D7920" t="inlineStr">
        <is>
          <t>Online</t>
        </is>
      </c>
      <c r="E7920" t="inlineStr">
        <is>
          <t>Gia dụng</t>
        </is>
      </c>
      <c r="F7920" t="n">
        <v>72343.31</v>
      </c>
      <c r="G7920" t="n">
        <v>0</v>
      </c>
    </row>
    <row r="7921">
      <c r="A7921" t="n">
        <v>201809</v>
      </c>
      <c r="B7921" t="n">
        <v>0</v>
      </c>
      <c r="C7921" t="inlineStr">
        <is>
          <t>ONLINE</t>
        </is>
      </c>
      <c r="D7921" t="inlineStr">
        <is>
          <t>Online</t>
        </is>
      </c>
      <c r="E7921" t="inlineStr">
        <is>
          <t>Nhạc, phim, sách nói</t>
        </is>
      </c>
      <c r="F7921" t="n">
        <v>14173.6</v>
      </c>
      <c r="G7921" t="n">
        <v>0</v>
      </c>
    </row>
    <row r="7922">
      <c r="A7922" t="n">
        <v>201809</v>
      </c>
      <c r="B7922" t="n">
        <v>0</v>
      </c>
      <c r="C7922" t="inlineStr">
        <is>
          <t>ONLINE</t>
        </is>
      </c>
      <c r="D7922" t="inlineStr">
        <is>
          <t>Online</t>
        </is>
      </c>
      <c r="E7922" t="inlineStr">
        <is>
          <t>TV &amp; Video</t>
        </is>
      </c>
      <c r="F7922" t="n">
        <v>16128.73</v>
      </c>
      <c r="G7922" t="n">
        <v>304.2</v>
      </c>
    </row>
    <row r="7923">
      <c r="A7923" t="n">
        <v>201809</v>
      </c>
      <c r="B7923" t="n">
        <v>1</v>
      </c>
      <c r="C7923" t="inlineStr">
        <is>
          <t>POS</t>
        </is>
      </c>
      <c r="D7923" t="inlineStr">
        <is>
          <t>Úc</t>
        </is>
      </c>
      <c r="E7923" t="inlineStr">
        <is>
          <t>Máy tính</t>
        </is>
      </c>
      <c r="F7923" t="n">
        <v>4636.71</v>
      </c>
      <c r="G7923" t="n">
        <v>0</v>
      </c>
    </row>
    <row r="7924">
      <c r="A7924" t="n">
        <v>201809</v>
      </c>
      <c r="B7924" t="n">
        <v>1</v>
      </c>
      <c r="C7924" t="inlineStr">
        <is>
          <t>POS</t>
        </is>
      </c>
      <c r="D7924" t="inlineStr">
        <is>
          <t>Úc</t>
        </is>
      </c>
      <c r="E7924" t="inlineStr">
        <is>
          <t>Gia dụng</t>
        </is>
      </c>
      <c r="F7924" t="n">
        <v>1390.5</v>
      </c>
      <c r="G7924" t="n">
        <v>0</v>
      </c>
    </row>
    <row r="7925">
      <c r="A7925" t="n">
        <v>201809</v>
      </c>
      <c r="B7925" t="n">
        <v>1</v>
      </c>
      <c r="C7925" t="inlineStr">
        <is>
          <t>POS</t>
        </is>
      </c>
      <c r="D7925" t="inlineStr">
        <is>
          <t>Úc</t>
        </is>
      </c>
      <c r="E7925" t="inlineStr">
        <is>
          <t>TV &amp; Video</t>
        </is>
      </c>
      <c r="F7925" t="n">
        <v>1432.98</v>
      </c>
      <c r="G7925" t="n">
        <v>0</v>
      </c>
    </row>
    <row r="7926">
      <c r="A7926" t="n">
        <v>201809</v>
      </c>
      <c r="B7926" t="n">
        <v>4</v>
      </c>
      <c r="C7926" t="inlineStr">
        <is>
          <t>POS</t>
        </is>
      </c>
      <c r="D7926" t="inlineStr">
        <is>
          <t>Úc</t>
        </is>
      </c>
      <c r="E7926" t="inlineStr">
        <is>
          <t>Điện thoại</t>
        </is>
      </c>
      <c r="F7926" t="n">
        <v>4959.5</v>
      </c>
      <c r="G7926" t="n">
        <v>0</v>
      </c>
    </row>
    <row r="7927">
      <c r="A7927" t="n">
        <v>201809</v>
      </c>
      <c r="B7927" t="n">
        <v>4</v>
      </c>
      <c r="C7927" t="inlineStr">
        <is>
          <t>POS</t>
        </is>
      </c>
      <c r="D7927" t="inlineStr">
        <is>
          <t>Úc</t>
        </is>
      </c>
      <c r="E7927" t="inlineStr">
        <is>
          <t>Máy tính</t>
        </is>
      </c>
      <c r="F7927" t="n">
        <v>3022.24</v>
      </c>
      <c r="G7927" t="n">
        <v>0</v>
      </c>
    </row>
    <row r="7928">
      <c r="A7928" t="n">
        <v>201809</v>
      </c>
      <c r="B7928" t="n">
        <v>4</v>
      </c>
      <c r="C7928" t="inlineStr">
        <is>
          <t>POS</t>
        </is>
      </c>
      <c r="D7928" t="inlineStr">
        <is>
          <t>Úc</t>
        </is>
      </c>
      <c r="E7928" t="inlineStr">
        <is>
          <t>Game &amp; Đồ chơi</t>
        </is>
      </c>
      <c r="F7928" t="n">
        <v>51.08</v>
      </c>
      <c r="G7928" t="n">
        <v>0</v>
      </c>
    </row>
    <row r="7929">
      <c r="A7929" t="n">
        <v>201809</v>
      </c>
      <c r="B7929" t="n">
        <v>4</v>
      </c>
      <c r="C7929" t="inlineStr">
        <is>
          <t>POS</t>
        </is>
      </c>
      <c r="D7929" t="inlineStr">
        <is>
          <t>Úc</t>
        </is>
      </c>
      <c r="E7929" t="inlineStr">
        <is>
          <t>Gia dụng</t>
        </is>
      </c>
      <c r="F7929" t="n">
        <v>3653.95</v>
      </c>
      <c r="G7929" t="n">
        <v>0</v>
      </c>
    </row>
    <row r="7930">
      <c r="A7930" t="n">
        <v>201809</v>
      </c>
      <c r="B7930" t="n">
        <v>4</v>
      </c>
      <c r="C7930" t="inlineStr">
        <is>
          <t>POS</t>
        </is>
      </c>
      <c r="D7930" t="inlineStr">
        <is>
          <t>Úc</t>
        </is>
      </c>
      <c r="E7930" t="inlineStr">
        <is>
          <t>Nhạc, phim, sách nói</t>
        </is>
      </c>
      <c r="F7930" t="n">
        <v>2079.19</v>
      </c>
      <c r="G7930" t="n">
        <v>0</v>
      </c>
    </row>
    <row r="7931">
      <c r="A7931" t="n">
        <v>201809</v>
      </c>
      <c r="B7931" t="n">
        <v>4</v>
      </c>
      <c r="C7931" t="inlineStr">
        <is>
          <t>POS</t>
        </is>
      </c>
      <c r="D7931" t="inlineStr">
        <is>
          <t>Úc</t>
        </is>
      </c>
      <c r="E7931" t="inlineStr">
        <is>
          <t>TV &amp; Video</t>
        </is>
      </c>
      <c r="F7931" t="n">
        <v>1404.19</v>
      </c>
      <c r="G7931" t="n">
        <v>0</v>
      </c>
    </row>
    <row r="7932">
      <c r="A7932" t="n">
        <v>201809</v>
      </c>
      <c r="B7932" t="n">
        <v>5</v>
      </c>
      <c r="C7932" t="inlineStr">
        <is>
          <t>POS</t>
        </is>
      </c>
      <c r="D7932" t="inlineStr">
        <is>
          <t>Úc</t>
        </is>
      </c>
      <c r="E7932" t="inlineStr">
        <is>
          <t>Âm thanh</t>
        </is>
      </c>
      <c r="F7932" t="n">
        <v>232</v>
      </c>
      <c r="G7932" t="n">
        <v>0</v>
      </c>
    </row>
    <row r="7933">
      <c r="A7933" t="n">
        <v>201809</v>
      </c>
      <c r="B7933" t="n">
        <v>5</v>
      </c>
      <c r="C7933" t="inlineStr">
        <is>
          <t>POS</t>
        </is>
      </c>
      <c r="D7933" t="inlineStr">
        <is>
          <t>Úc</t>
        </is>
      </c>
      <c r="E7933" t="inlineStr">
        <is>
          <t>Máy ảnh</t>
        </is>
      </c>
      <c r="F7933" t="n">
        <v>1148.48</v>
      </c>
      <c r="G7933" t="n">
        <v>0</v>
      </c>
    </row>
    <row r="7934">
      <c r="A7934" t="n">
        <v>201809</v>
      </c>
      <c r="B7934" t="n">
        <v>5</v>
      </c>
      <c r="C7934" t="inlineStr">
        <is>
          <t>POS</t>
        </is>
      </c>
      <c r="D7934" t="inlineStr">
        <is>
          <t>Úc</t>
        </is>
      </c>
      <c r="E7934" t="inlineStr">
        <is>
          <t>Điện thoại</t>
        </is>
      </c>
      <c r="F7934" t="n">
        <v>530.1</v>
      </c>
      <c r="G7934" t="n">
        <v>0</v>
      </c>
    </row>
    <row r="7935">
      <c r="A7935" t="n">
        <v>201809</v>
      </c>
      <c r="B7935" t="n">
        <v>5</v>
      </c>
      <c r="C7935" t="inlineStr">
        <is>
          <t>POS</t>
        </is>
      </c>
      <c r="D7935" t="inlineStr">
        <is>
          <t>Úc</t>
        </is>
      </c>
      <c r="E7935" t="inlineStr">
        <is>
          <t>Máy tính</t>
        </is>
      </c>
      <c r="F7935" t="n">
        <v>27704.5</v>
      </c>
      <c r="G7935" t="n">
        <v>16065</v>
      </c>
    </row>
    <row r="7936">
      <c r="A7936" t="n">
        <v>201809</v>
      </c>
      <c r="B7936" t="n">
        <v>5</v>
      </c>
      <c r="C7936" t="inlineStr">
        <is>
          <t>POS</t>
        </is>
      </c>
      <c r="D7936" t="inlineStr">
        <is>
          <t>Úc</t>
        </is>
      </c>
      <c r="E7936" t="inlineStr">
        <is>
          <t>Game &amp; Đồ chơi</t>
        </is>
      </c>
      <c r="F7936" t="n">
        <v>13.76</v>
      </c>
      <c r="G7936" t="n">
        <v>0</v>
      </c>
    </row>
    <row r="7937">
      <c r="A7937" t="n">
        <v>201809</v>
      </c>
      <c r="B7937" t="n">
        <v>5</v>
      </c>
      <c r="C7937" t="inlineStr">
        <is>
          <t>POS</t>
        </is>
      </c>
      <c r="D7937" t="inlineStr">
        <is>
          <t>Úc</t>
        </is>
      </c>
      <c r="E7937" t="inlineStr">
        <is>
          <t>Gia dụng</t>
        </is>
      </c>
      <c r="F7937" t="n">
        <v>4946.84</v>
      </c>
      <c r="G7937" t="n">
        <v>0</v>
      </c>
    </row>
    <row r="7938">
      <c r="A7938" t="n">
        <v>201809</v>
      </c>
      <c r="B7938" t="n">
        <v>5</v>
      </c>
      <c r="C7938" t="inlineStr">
        <is>
          <t>POS</t>
        </is>
      </c>
      <c r="D7938" t="inlineStr">
        <is>
          <t>Úc</t>
        </is>
      </c>
      <c r="E7938" t="inlineStr">
        <is>
          <t>Nhạc, phim, sách nói</t>
        </is>
      </c>
      <c r="F7938" t="n">
        <v>3517.66</v>
      </c>
      <c r="G7938" t="n">
        <v>0</v>
      </c>
    </row>
    <row r="7939">
      <c r="A7939" t="n">
        <v>201809</v>
      </c>
      <c r="B7939" t="n">
        <v>6</v>
      </c>
      <c r="C7939" t="inlineStr">
        <is>
          <t>POS</t>
        </is>
      </c>
      <c r="D7939" t="inlineStr">
        <is>
          <t>Úc</t>
        </is>
      </c>
      <c r="E7939" t="inlineStr">
        <is>
          <t>Âm thanh</t>
        </is>
      </c>
      <c r="F7939" t="n">
        <v>3573.69</v>
      </c>
      <c r="G7939" t="n">
        <v>266.4</v>
      </c>
    </row>
    <row r="7940">
      <c r="A7940" t="n">
        <v>201809</v>
      </c>
      <c r="B7940" t="n">
        <v>6</v>
      </c>
      <c r="C7940" t="inlineStr">
        <is>
          <t>POS</t>
        </is>
      </c>
      <c r="D7940" t="inlineStr">
        <is>
          <t>Úc</t>
        </is>
      </c>
      <c r="E7940" t="inlineStr">
        <is>
          <t>Điện thoại</t>
        </is>
      </c>
      <c r="F7940" t="n">
        <v>261</v>
      </c>
      <c r="G7940" t="n">
        <v>0</v>
      </c>
    </row>
    <row r="7941">
      <c r="A7941" t="n">
        <v>201809</v>
      </c>
      <c r="B7941" t="n">
        <v>6</v>
      </c>
      <c r="C7941" t="inlineStr">
        <is>
          <t>POS</t>
        </is>
      </c>
      <c r="D7941" t="inlineStr">
        <is>
          <t>Úc</t>
        </is>
      </c>
      <c r="E7941" t="inlineStr">
        <is>
          <t>Máy tính</t>
        </is>
      </c>
      <c r="F7941" t="n">
        <v>6304.1</v>
      </c>
      <c r="G7941" t="n">
        <v>0</v>
      </c>
    </row>
    <row r="7942">
      <c r="A7942" t="n">
        <v>201809</v>
      </c>
      <c r="B7942" t="n">
        <v>6</v>
      </c>
      <c r="C7942" t="inlineStr">
        <is>
          <t>POS</t>
        </is>
      </c>
      <c r="D7942" t="inlineStr">
        <is>
          <t>Úc</t>
        </is>
      </c>
      <c r="E7942" t="inlineStr">
        <is>
          <t>Game &amp; Đồ chơi</t>
        </is>
      </c>
      <c r="F7942" t="n">
        <v>302.13</v>
      </c>
      <c r="G7942" t="n">
        <v>0</v>
      </c>
    </row>
    <row r="7943">
      <c r="A7943" t="n">
        <v>201809</v>
      </c>
      <c r="B7943" t="n">
        <v>6</v>
      </c>
      <c r="C7943" t="inlineStr">
        <is>
          <t>POS</t>
        </is>
      </c>
      <c r="D7943" t="inlineStr">
        <is>
          <t>Úc</t>
        </is>
      </c>
      <c r="E7943" t="inlineStr">
        <is>
          <t>TV &amp; Video</t>
        </is>
      </c>
      <c r="F7943" t="n">
        <v>199</v>
      </c>
      <c r="G7943" t="n">
        <v>0</v>
      </c>
    </row>
    <row r="7944">
      <c r="A7944" t="n">
        <v>201809</v>
      </c>
      <c r="B7944" t="n">
        <v>8</v>
      </c>
      <c r="C7944" t="inlineStr">
        <is>
          <t>POS</t>
        </is>
      </c>
      <c r="D7944" t="inlineStr">
        <is>
          <t>Canada</t>
        </is>
      </c>
      <c r="E7944" t="inlineStr">
        <is>
          <t>Âm thanh</t>
        </is>
      </c>
      <c r="F7944" t="n">
        <v>2839.53</v>
      </c>
      <c r="G7944" t="n">
        <v>944.9400000000001</v>
      </c>
    </row>
    <row r="7945">
      <c r="A7945" t="n">
        <v>201809</v>
      </c>
      <c r="B7945" t="n">
        <v>8</v>
      </c>
      <c r="C7945" t="inlineStr">
        <is>
          <t>POS</t>
        </is>
      </c>
      <c r="D7945" t="inlineStr">
        <is>
          <t>Canada</t>
        </is>
      </c>
      <c r="E7945" t="inlineStr">
        <is>
          <t>Điện thoại</t>
        </is>
      </c>
      <c r="F7945" t="n">
        <v>1250.46</v>
      </c>
      <c r="G7945" t="n">
        <v>0</v>
      </c>
    </row>
    <row r="7946">
      <c r="A7946" t="n">
        <v>201809</v>
      </c>
      <c r="B7946" t="n">
        <v>8</v>
      </c>
      <c r="C7946" t="inlineStr">
        <is>
          <t>POS</t>
        </is>
      </c>
      <c r="D7946" t="inlineStr">
        <is>
          <t>Canada</t>
        </is>
      </c>
      <c r="E7946" t="inlineStr">
        <is>
          <t>Máy tính</t>
        </is>
      </c>
      <c r="F7946" t="n">
        <v>7722.2</v>
      </c>
      <c r="G7946" t="n">
        <v>0</v>
      </c>
    </row>
    <row r="7947">
      <c r="A7947" t="n">
        <v>201809</v>
      </c>
      <c r="B7947" t="n">
        <v>8</v>
      </c>
      <c r="C7947" t="inlineStr">
        <is>
          <t>POS</t>
        </is>
      </c>
      <c r="D7947" t="inlineStr">
        <is>
          <t>Canada</t>
        </is>
      </c>
      <c r="E7947" t="inlineStr">
        <is>
          <t>Game &amp; Đồ chơi</t>
        </is>
      </c>
      <c r="F7947" t="n">
        <v>79.92</v>
      </c>
      <c r="G7947" t="n">
        <v>0</v>
      </c>
    </row>
    <row r="7948">
      <c r="A7948" t="n">
        <v>201809</v>
      </c>
      <c r="B7948" t="n">
        <v>8</v>
      </c>
      <c r="C7948" t="inlineStr">
        <is>
          <t>POS</t>
        </is>
      </c>
      <c r="D7948" t="inlineStr">
        <is>
          <t>Canada</t>
        </is>
      </c>
      <c r="E7948" t="inlineStr">
        <is>
          <t>Gia dụng</t>
        </is>
      </c>
      <c r="F7948" t="n">
        <v>6428.28</v>
      </c>
      <c r="G7948" t="n">
        <v>0</v>
      </c>
    </row>
    <row r="7949">
      <c r="A7949" t="n">
        <v>201809</v>
      </c>
      <c r="B7949" t="n">
        <v>8</v>
      </c>
      <c r="C7949" t="inlineStr">
        <is>
          <t>POS</t>
        </is>
      </c>
      <c r="D7949" t="inlineStr">
        <is>
          <t>Canada</t>
        </is>
      </c>
      <c r="E7949" t="inlineStr">
        <is>
          <t>Nhạc, phim, sách nói</t>
        </is>
      </c>
      <c r="F7949" t="n">
        <v>712.6799999999999</v>
      </c>
      <c r="G7949" t="n">
        <v>0</v>
      </c>
    </row>
    <row r="7950">
      <c r="A7950" t="n">
        <v>201809</v>
      </c>
      <c r="B7950" t="n">
        <v>9</v>
      </c>
      <c r="C7950" t="inlineStr">
        <is>
          <t>POS</t>
        </is>
      </c>
      <c r="D7950" t="inlineStr">
        <is>
          <t>Canada</t>
        </is>
      </c>
      <c r="E7950" t="inlineStr">
        <is>
          <t>Âm thanh</t>
        </is>
      </c>
      <c r="F7950" t="n">
        <v>2066</v>
      </c>
      <c r="G7950" t="n">
        <v>0</v>
      </c>
    </row>
    <row r="7951">
      <c r="A7951" t="n">
        <v>201809</v>
      </c>
      <c r="B7951" t="n">
        <v>9</v>
      </c>
      <c r="C7951" t="inlineStr">
        <is>
          <t>POS</t>
        </is>
      </c>
      <c r="D7951" t="inlineStr">
        <is>
          <t>Canada</t>
        </is>
      </c>
      <c r="E7951" t="inlineStr">
        <is>
          <t>Máy ảnh</t>
        </is>
      </c>
      <c r="F7951" t="n">
        <v>378.26</v>
      </c>
      <c r="G7951" t="n">
        <v>0</v>
      </c>
    </row>
    <row r="7952">
      <c r="A7952" t="n">
        <v>201809</v>
      </c>
      <c r="B7952" t="n">
        <v>9</v>
      </c>
      <c r="C7952" t="inlineStr">
        <is>
          <t>POS</t>
        </is>
      </c>
      <c r="D7952" t="inlineStr">
        <is>
          <t>Canada</t>
        </is>
      </c>
      <c r="E7952" t="inlineStr">
        <is>
          <t>Điện thoại</t>
        </is>
      </c>
      <c r="F7952" t="n">
        <v>0</v>
      </c>
      <c r="G7952" t="n">
        <v>42.29</v>
      </c>
    </row>
    <row r="7953">
      <c r="A7953" t="n">
        <v>201809</v>
      </c>
      <c r="B7953" t="n">
        <v>9</v>
      </c>
      <c r="C7953" t="inlineStr">
        <is>
          <t>POS</t>
        </is>
      </c>
      <c r="D7953" t="inlineStr">
        <is>
          <t>Canada</t>
        </is>
      </c>
      <c r="E7953" t="inlineStr">
        <is>
          <t>Máy tính</t>
        </is>
      </c>
      <c r="F7953" t="n">
        <v>16692.88</v>
      </c>
      <c r="G7953" t="n">
        <v>0</v>
      </c>
    </row>
    <row r="7954">
      <c r="A7954" t="n">
        <v>201809</v>
      </c>
      <c r="B7954" t="n">
        <v>9</v>
      </c>
      <c r="C7954" t="inlineStr">
        <is>
          <t>POS</t>
        </is>
      </c>
      <c r="D7954" t="inlineStr">
        <is>
          <t>Canada</t>
        </is>
      </c>
      <c r="E7954" t="inlineStr">
        <is>
          <t>Game &amp; Đồ chơi</t>
        </is>
      </c>
      <c r="F7954" t="n">
        <v>351.85</v>
      </c>
      <c r="G7954" t="n">
        <v>0</v>
      </c>
    </row>
    <row r="7955">
      <c r="A7955" t="n">
        <v>201809</v>
      </c>
      <c r="B7955" t="n">
        <v>9</v>
      </c>
      <c r="C7955" t="inlineStr">
        <is>
          <t>POS</t>
        </is>
      </c>
      <c r="D7955" t="inlineStr">
        <is>
          <t>Canada</t>
        </is>
      </c>
      <c r="E7955" t="inlineStr">
        <is>
          <t>Gia dụng</t>
        </is>
      </c>
      <c r="F7955" t="n">
        <v>402.3</v>
      </c>
      <c r="G7955" t="n">
        <v>0</v>
      </c>
    </row>
    <row r="7956">
      <c r="A7956" t="n">
        <v>201809</v>
      </c>
      <c r="B7956" t="n">
        <v>9</v>
      </c>
      <c r="C7956" t="inlineStr">
        <is>
          <t>POS</t>
        </is>
      </c>
      <c r="D7956" t="inlineStr">
        <is>
          <t>Canada</t>
        </is>
      </c>
      <c r="E7956" t="inlineStr">
        <is>
          <t>Nhạc, phim, sách nói</t>
        </is>
      </c>
      <c r="F7956" t="n">
        <v>1269.32</v>
      </c>
      <c r="G7956" t="n">
        <v>0</v>
      </c>
    </row>
    <row r="7957">
      <c r="A7957" t="n">
        <v>201809</v>
      </c>
      <c r="B7957" t="n">
        <v>9</v>
      </c>
      <c r="C7957" t="inlineStr">
        <is>
          <t>POS</t>
        </is>
      </c>
      <c r="D7957" t="inlineStr">
        <is>
          <t>Canada</t>
        </is>
      </c>
      <c r="E7957" t="inlineStr">
        <is>
          <t>TV &amp; Video</t>
        </is>
      </c>
      <c r="F7957" t="n">
        <v>2865.96</v>
      </c>
      <c r="G7957" t="n">
        <v>0</v>
      </c>
    </row>
    <row r="7958">
      <c r="A7958" t="n">
        <v>201809</v>
      </c>
      <c r="B7958" t="n">
        <v>10</v>
      </c>
      <c r="C7958" t="inlineStr">
        <is>
          <t>POS</t>
        </is>
      </c>
      <c r="D7958" t="inlineStr">
        <is>
          <t>Canada</t>
        </is>
      </c>
      <c r="E7958" t="inlineStr">
        <is>
          <t>Âm thanh</t>
        </is>
      </c>
      <c r="F7958" t="n">
        <v>2903.78</v>
      </c>
      <c r="G7958" t="n">
        <v>0</v>
      </c>
    </row>
    <row r="7959">
      <c r="A7959" t="n">
        <v>201809</v>
      </c>
      <c r="B7959" t="n">
        <v>10</v>
      </c>
      <c r="C7959" t="inlineStr">
        <is>
          <t>POS</t>
        </is>
      </c>
      <c r="D7959" t="inlineStr">
        <is>
          <t>Canada</t>
        </is>
      </c>
      <c r="E7959" t="inlineStr">
        <is>
          <t>Điện thoại</t>
        </is>
      </c>
      <c r="F7959" t="n">
        <v>616</v>
      </c>
      <c r="G7959" t="n">
        <v>0</v>
      </c>
    </row>
    <row r="7960">
      <c r="A7960" t="n">
        <v>201809</v>
      </c>
      <c r="B7960" t="n">
        <v>10</v>
      </c>
      <c r="C7960" t="inlineStr">
        <is>
          <t>POS</t>
        </is>
      </c>
      <c r="D7960" t="inlineStr">
        <is>
          <t>Canada</t>
        </is>
      </c>
      <c r="E7960" t="inlineStr">
        <is>
          <t>Máy tính</t>
        </is>
      </c>
      <c r="F7960" t="n">
        <v>1499.7</v>
      </c>
      <c r="G7960" t="n">
        <v>0</v>
      </c>
    </row>
    <row r="7961">
      <c r="A7961" t="n">
        <v>201809</v>
      </c>
      <c r="B7961" t="n">
        <v>10</v>
      </c>
      <c r="C7961" t="inlineStr">
        <is>
          <t>POS</t>
        </is>
      </c>
      <c r="D7961" t="inlineStr">
        <is>
          <t>Canada</t>
        </is>
      </c>
      <c r="E7961" t="inlineStr">
        <is>
          <t>Game &amp; Đồ chơi</t>
        </is>
      </c>
      <c r="F7961" t="n">
        <v>168</v>
      </c>
      <c r="G7961" t="n">
        <v>0</v>
      </c>
    </row>
    <row r="7962">
      <c r="A7962" t="n">
        <v>201809</v>
      </c>
      <c r="B7962" t="n">
        <v>10</v>
      </c>
      <c r="C7962" t="inlineStr">
        <is>
          <t>POS</t>
        </is>
      </c>
      <c r="D7962" t="inlineStr">
        <is>
          <t>Canada</t>
        </is>
      </c>
      <c r="E7962" t="inlineStr">
        <is>
          <t>Nhạc, phim, sách nói</t>
        </is>
      </c>
      <c r="F7962" t="n">
        <v>313.96</v>
      </c>
      <c r="G7962" t="n">
        <v>0</v>
      </c>
    </row>
    <row r="7963">
      <c r="A7963" t="n">
        <v>201809</v>
      </c>
      <c r="B7963" t="n">
        <v>12</v>
      </c>
      <c r="C7963" t="inlineStr">
        <is>
          <t>POS</t>
        </is>
      </c>
      <c r="D7963" t="inlineStr">
        <is>
          <t>Pháp</t>
        </is>
      </c>
      <c r="E7963" t="inlineStr">
        <is>
          <t>Âm thanh</t>
        </is>
      </c>
      <c r="F7963" t="n">
        <v>932.95</v>
      </c>
      <c r="G7963" t="n">
        <v>0</v>
      </c>
    </row>
    <row r="7964">
      <c r="A7964" t="n">
        <v>201809</v>
      </c>
      <c r="B7964" t="n">
        <v>12</v>
      </c>
      <c r="C7964" t="inlineStr">
        <is>
          <t>POS</t>
        </is>
      </c>
      <c r="D7964" t="inlineStr">
        <is>
          <t>Pháp</t>
        </is>
      </c>
      <c r="E7964" t="inlineStr">
        <is>
          <t>Điện thoại</t>
        </is>
      </c>
      <c r="F7964" t="n">
        <v>598</v>
      </c>
      <c r="G7964" t="n">
        <v>0</v>
      </c>
    </row>
    <row r="7965">
      <c r="A7965" t="n">
        <v>201809</v>
      </c>
      <c r="B7965" t="n">
        <v>12</v>
      </c>
      <c r="C7965" t="inlineStr">
        <is>
          <t>POS</t>
        </is>
      </c>
      <c r="D7965" t="inlineStr">
        <is>
          <t>Pháp</t>
        </is>
      </c>
      <c r="E7965" t="inlineStr">
        <is>
          <t>Máy tính</t>
        </is>
      </c>
      <c r="F7965" t="n">
        <v>2636.93</v>
      </c>
      <c r="G7965" t="n">
        <v>0</v>
      </c>
    </row>
    <row r="7966">
      <c r="A7966" t="n">
        <v>201809</v>
      </c>
      <c r="B7966" t="n">
        <v>12</v>
      </c>
      <c r="C7966" t="inlineStr">
        <is>
          <t>POS</t>
        </is>
      </c>
      <c r="D7966" t="inlineStr">
        <is>
          <t>Pháp</t>
        </is>
      </c>
      <c r="E7966" t="inlineStr">
        <is>
          <t>Gia dụng</t>
        </is>
      </c>
      <c r="F7966" t="n">
        <v>2087.5</v>
      </c>
      <c r="G7966" t="n">
        <v>0</v>
      </c>
    </row>
    <row r="7967">
      <c r="A7967" t="n">
        <v>201809</v>
      </c>
      <c r="B7967" t="n">
        <v>12</v>
      </c>
      <c r="C7967" t="inlineStr">
        <is>
          <t>POS</t>
        </is>
      </c>
      <c r="D7967" t="inlineStr">
        <is>
          <t>Pháp</t>
        </is>
      </c>
      <c r="E7967" t="inlineStr">
        <is>
          <t>TV &amp; Video</t>
        </is>
      </c>
      <c r="F7967" t="n">
        <v>1592.2</v>
      </c>
      <c r="G7967" t="n">
        <v>0</v>
      </c>
    </row>
    <row r="7968">
      <c r="A7968" t="n">
        <v>201809</v>
      </c>
      <c r="B7968" t="n">
        <v>14</v>
      </c>
      <c r="C7968" t="inlineStr">
        <is>
          <t>POS</t>
        </is>
      </c>
      <c r="D7968" t="inlineStr">
        <is>
          <t>Pháp</t>
        </is>
      </c>
      <c r="E7968" t="inlineStr">
        <is>
          <t>Máy tính</t>
        </is>
      </c>
      <c r="F7968" t="n">
        <v>139</v>
      </c>
      <c r="G7968" t="n">
        <v>0</v>
      </c>
    </row>
    <row r="7969">
      <c r="A7969" t="n">
        <v>201809</v>
      </c>
      <c r="B7969" t="n">
        <v>16</v>
      </c>
      <c r="C7969" t="inlineStr">
        <is>
          <t>POS</t>
        </is>
      </c>
      <c r="D7969" t="inlineStr">
        <is>
          <t>Pháp</t>
        </is>
      </c>
      <c r="E7969" t="inlineStr">
        <is>
          <t>Âm thanh</t>
        </is>
      </c>
      <c r="F7969" t="n">
        <v>2615</v>
      </c>
      <c r="G7969" t="n">
        <v>0</v>
      </c>
    </row>
    <row r="7970">
      <c r="A7970" t="n">
        <v>201809</v>
      </c>
      <c r="B7970" t="n">
        <v>16</v>
      </c>
      <c r="C7970" t="inlineStr">
        <is>
          <t>POS</t>
        </is>
      </c>
      <c r="D7970" t="inlineStr">
        <is>
          <t>Pháp</t>
        </is>
      </c>
      <c r="E7970" t="inlineStr">
        <is>
          <t>Game &amp; Đồ chơi</t>
        </is>
      </c>
      <c r="F7970" t="n">
        <v>133.98</v>
      </c>
      <c r="G7970" t="n">
        <v>0</v>
      </c>
    </row>
    <row r="7971">
      <c r="A7971" t="n">
        <v>201809</v>
      </c>
      <c r="B7971" t="n">
        <v>16</v>
      </c>
      <c r="C7971" t="inlineStr">
        <is>
          <t>POS</t>
        </is>
      </c>
      <c r="D7971" t="inlineStr">
        <is>
          <t>Pháp</t>
        </is>
      </c>
      <c r="E7971" t="inlineStr">
        <is>
          <t>Gia dụng</t>
        </is>
      </c>
      <c r="F7971" t="n">
        <v>268.5</v>
      </c>
      <c r="G7971" t="n">
        <v>0</v>
      </c>
    </row>
    <row r="7972">
      <c r="A7972" t="n">
        <v>201809</v>
      </c>
      <c r="B7972" t="n">
        <v>16</v>
      </c>
      <c r="C7972" t="inlineStr">
        <is>
          <t>POS</t>
        </is>
      </c>
      <c r="D7972" t="inlineStr">
        <is>
          <t>Pháp</t>
        </is>
      </c>
      <c r="E7972" t="inlineStr">
        <is>
          <t>Nhạc, phim, sách nói</t>
        </is>
      </c>
      <c r="F7972" t="n">
        <v>25.98</v>
      </c>
      <c r="G7972" t="n">
        <v>0</v>
      </c>
    </row>
    <row r="7973">
      <c r="A7973" t="n">
        <v>201809</v>
      </c>
      <c r="B7973" t="n">
        <v>17</v>
      </c>
      <c r="C7973" t="inlineStr">
        <is>
          <t>POS</t>
        </is>
      </c>
      <c r="D7973" t="inlineStr">
        <is>
          <t>Pháp</t>
        </is>
      </c>
      <c r="E7973" t="inlineStr">
        <is>
          <t>Điện thoại</t>
        </is>
      </c>
      <c r="F7973" t="n">
        <v>537.3</v>
      </c>
      <c r="G7973" t="n">
        <v>0</v>
      </c>
    </row>
    <row r="7974">
      <c r="A7974" t="n">
        <v>201809</v>
      </c>
      <c r="B7974" t="n">
        <v>17</v>
      </c>
      <c r="C7974" t="inlineStr">
        <is>
          <t>POS</t>
        </is>
      </c>
      <c r="D7974" t="inlineStr">
        <is>
          <t>Pháp</t>
        </is>
      </c>
      <c r="E7974" t="inlineStr">
        <is>
          <t>Máy tính</t>
        </is>
      </c>
      <c r="F7974" t="n">
        <v>1078.2</v>
      </c>
      <c r="G7974" t="n">
        <v>0</v>
      </c>
    </row>
    <row r="7975">
      <c r="A7975" t="n">
        <v>201809</v>
      </c>
      <c r="B7975" t="n">
        <v>17</v>
      </c>
      <c r="C7975" t="inlineStr">
        <is>
          <t>POS</t>
        </is>
      </c>
      <c r="D7975" t="inlineStr">
        <is>
          <t>Pháp</t>
        </is>
      </c>
      <c r="E7975" t="inlineStr">
        <is>
          <t>Nhạc, phim, sách nói</t>
        </is>
      </c>
      <c r="F7975" t="n">
        <v>212.33</v>
      </c>
      <c r="G7975" t="n">
        <v>0</v>
      </c>
    </row>
    <row r="7976">
      <c r="A7976" t="n">
        <v>201809</v>
      </c>
      <c r="B7976" t="n">
        <v>18</v>
      </c>
      <c r="C7976" t="inlineStr">
        <is>
          <t>POS</t>
        </is>
      </c>
      <c r="D7976" t="inlineStr">
        <is>
          <t>Pháp</t>
        </is>
      </c>
      <c r="E7976" t="inlineStr">
        <is>
          <t>Điện thoại</t>
        </is>
      </c>
      <c r="F7976" t="n">
        <v>2601</v>
      </c>
      <c r="G7976" t="n">
        <v>0</v>
      </c>
    </row>
    <row r="7977">
      <c r="A7977" t="n">
        <v>201809</v>
      </c>
      <c r="B7977" t="n">
        <v>18</v>
      </c>
      <c r="C7977" t="inlineStr">
        <is>
          <t>POS</t>
        </is>
      </c>
      <c r="D7977" t="inlineStr">
        <is>
          <t>Pháp</t>
        </is>
      </c>
      <c r="E7977" t="inlineStr">
        <is>
          <t>Máy tính</t>
        </is>
      </c>
      <c r="F7977" t="n">
        <v>174</v>
      </c>
      <c r="G7977" t="n">
        <v>0</v>
      </c>
    </row>
    <row r="7978">
      <c r="A7978" t="n">
        <v>201809</v>
      </c>
      <c r="B7978" t="n">
        <v>19</v>
      </c>
      <c r="C7978" t="inlineStr">
        <is>
          <t>POS</t>
        </is>
      </c>
      <c r="D7978" t="inlineStr">
        <is>
          <t>Đức</t>
        </is>
      </c>
      <c r="E7978" t="inlineStr">
        <is>
          <t>Âm thanh</t>
        </is>
      </c>
      <c r="F7978" t="n">
        <v>199.95</v>
      </c>
      <c r="G7978" t="n">
        <v>0</v>
      </c>
    </row>
    <row r="7979">
      <c r="A7979" t="n">
        <v>201809</v>
      </c>
      <c r="B7979" t="n">
        <v>19</v>
      </c>
      <c r="C7979" t="inlineStr">
        <is>
          <t>POS</t>
        </is>
      </c>
      <c r="D7979" t="inlineStr">
        <is>
          <t>Đức</t>
        </is>
      </c>
      <c r="E7979" t="inlineStr">
        <is>
          <t>Điện thoại</t>
        </is>
      </c>
      <c r="F7979" t="n">
        <v>434.92</v>
      </c>
      <c r="G7979" t="n">
        <v>0</v>
      </c>
    </row>
    <row r="7980">
      <c r="A7980" t="n">
        <v>201809</v>
      </c>
      <c r="B7980" t="n">
        <v>19</v>
      </c>
      <c r="C7980" t="inlineStr">
        <is>
          <t>POS</t>
        </is>
      </c>
      <c r="D7980" t="inlineStr">
        <is>
          <t>Đức</t>
        </is>
      </c>
      <c r="E7980" t="inlineStr">
        <is>
          <t>Máy tính</t>
        </is>
      </c>
      <c r="F7980" t="n">
        <v>2974.9</v>
      </c>
      <c r="G7980" t="n">
        <v>499.9</v>
      </c>
    </row>
    <row r="7981">
      <c r="A7981" t="n">
        <v>201809</v>
      </c>
      <c r="B7981" t="n">
        <v>19</v>
      </c>
      <c r="C7981" t="inlineStr">
        <is>
          <t>POS</t>
        </is>
      </c>
      <c r="D7981" t="inlineStr">
        <is>
          <t>Đức</t>
        </is>
      </c>
      <c r="E7981" t="inlineStr">
        <is>
          <t>Game &amp; Đồ chơi</t>
        </is>
      </c>
      <c r="F7981" t="n">
        <v>76.97</v>
      </c>
      <c r="G7981" t="n">
        <v>0</v>
      </c>
    </row>
    <row r="7982">
      <c r="A7982" t="n">
        <v>201809</v>
      </c>
      <c r="B7982" t="n">
        <v>19</v>
      </c>
      <c r="C7982" t="inlineStr">
        <is>
          <t>POS</t>
        </is>
      </c>
      <c r="D7982" t="inlineStr">
        <is>
          <t>Đức</t>
        </is>
      </c>
      <c r="E7982" t="inlineStr">
        <is>
          <t>Nhạc, phim, sách nói</t>
        </is>
      </c>
      <c r="F7982" t="n">
        <v>693.9299999999999</v>
      </c>
      <c r="G7982" t="n">
        <v>0</v>
      </c>
    </row>
    <row r="7983">
      <c r="A7983" t="n">
        <v>201809</v>
      </c>
      <c r="B7983" t="n">
        <v>19</v>
      </c>
      <c r="C7983" t="inlineStr">
        <is>
          <t>POS</t>
        </is>
      </c>
      <c r="D7983" t="inlineStr">
        <is>
          <t>Đức</t>
        </is>
      </c>
      <c r="E7983" t="inlineStr">
        <is>
          <t>TV &amp; Video</t>
        </is>
      </c>
      <c r="F7983" t="n">
        <v>2609.99</v>
      </c>
      <c r="G7983" t="n">
        <v>0</v>
      </c>
    </row>
    <row r="7984">
      <c r="A7984" t="n">
        <v>201809</v>
      </c>
      <c r="B7984" t="n">
        <v>20</v>
      </c>
      <c r="C7984" t="inlineStr">
        <is>
          <t>POS</t>
        </is>
      </c>
      <c r="D7984" t="inlineStr">
        <is>
          <t>Đức</t>
        </is>
      </c>
      <c r="E7984" t="inlineStr">
        <is>
          <t>Âm thanh</t>
        </is>
      </c>
      <c r="F7984" t="n">
        <v>2399.9</v>
      </c>
      <c r="G7984" t="n">
        <v>0</v>
      </c>
    </row>
    <row r="7985">
      <c r="A7985" t="n">
        <v>201809</v>
      </c>
      <c r="B7985" t="n">
        <v>20</v>
      </c>
      <c r="C7985" t="inlineStr">
        <is>
          <t>POS</t>
        </is>
      </c>
      <c r="D7985" t="inlineStr">
        <is>
          <t>Đức</t>
        </is>
      </c>
      <c r="E7985" t="inlineStr">
        <is>
          <t>Máy ảnh</t>
        </is>
      </c>
      <c r="F7985" t="n">
        <v>1223</v>
      </c>
      <c r="G7985" t="n">
        <v>0</v>
      </c>
    </row>
    <row r="7986">
      <c r="A7986" t="n">
        <v>201809</v>
      </c>
      <c r="B7986" t="n">
        <v>20</v>
      </c>
      <c r="C7986" t="inlineStr">
        <is>
          <t>POS</t>
        </is>
      </c>
      <c r="D7986" t="inlineStr">
        <is>
          <t>Đức</t>
        </is>
      </c>
      <c r="E7986" t="inlineStr">
        <is>
          <t>Điện thoại</t>
        </is>
      </c>
      <c r="F7986" t="n">
        <v>1571.54</v>
      </c>
      <c r="G7986" t="n">
        <v>0</v>
      </c>
    </row>
    <row r="7987">
      <c r="A7987" t="n">
        <v>201809</v>
      </c>
      <c r="B7987" t="n">
        <v>20</v>
      </c>
      <c r="C7987" t="inlineStr">
        <is>
          <t>POS</t>
        </is>
      </c>
      <c r="D7987" t="inlineStr">
        <is>
          <t>Đức</t>
        </is>
      </c>
      <c r="E7987" t="inlineStr">
        <is>
          <t>Máy tính</t>
        </is>
      </c>
      <c r="F7987" t="n">
        <v>5180.72</v>
      </c>
      <c r="G7987" t="n">
        <v>0</v>
      </c>
    </row>
    <row r="7988">
      <c r="A7988" t="n">
        <v>201809</v>
      </c>
      <c r="B7988" t="n">
        <v>20</v>
      </c>
      <c r="C7988" t="inlineStr">
        <is>
          <t>POS</t>
        </is>
      </c>
      <c r="D7988" t="inlineStr">
        <is>
          <t>Đức</t>
        </is>
      </c>
      <c r="E7988" t="inlineStr">
        <is>
          <t>Game &amp; Đồ chơi</t>
        </is>
      </c>
      <c r="F7988" t="n">
        <v>16.17</v>
      </c>
      <c r="G7988" t="n">
        <v>0</v>
      </c>
    </row>
    <row r="7989">
      <c r="A7989" t="n">
        <v>201809</v>
      </c>
      <c r="B7989" t="n">
        <v>20</v>
      </c>
      <c r="C7989" t="inlineStr">
        <is>
          <t>POS</t>
        </is>
      </c>
      <c r="D7989" t="inlineStr">
        <is>
          <t>Đức</t>
        </is>
      </c>
      <c r="E7989" t="inlineStr">
        <is>
          <t>Gia dụng</t>
        </is>
      </c>
      <c r="F7989" t="n">
        <v>1582</v>
      </c>
      <c r="G7989" t="n">
        <v>0</v>
      </c>
    </row>
    <row r="7990">
      <c r="A7990" t="n">
        <v>201809</v>
      </c>
      <c r="B7990" t="n">
        <v>20</v>
      </c>
      <c r="C7990" t="inlineStr">
        <is>
          <t>POS</t>
        </is>
      </c>
      <c r="D7990" t="inlineStr">
        <is>
          <t>Đức</t>
        </is>
      </c>
      <c r="E7990" t="inlineStr">
        <is>
          <t>Nhạc, phim, sách nói</t>
        </is>
      </c>
      <c r="F7990" t="n">
        <v>300.8</v>
      </c>
      <c r="G7990" t="n">
        <v>0</v>
      </c>
    </row>
    <row r="7991">
      <c r="A7991" t="n">
        <v>201809</v>
      </c>
      <c r="B7991" t="n">
        <v>21</v>
      </c>
      <c r="C7991" t="inlineStr">
        <is>
          <t>POS</t>
        </is>
      </c>
      <c r="D7991" t="inlineStr">
        <is>
          <t>Đức</t>
        </is>
      </c>
      <c r="E7991" t="inlineStr">
        <is>
          <t>Âm thanh</t>
        </is>
      </c>
      <c r="F7991" t="n">
        <v>2262.65</v>
      </c>
      <c r="G7991" t="n">
        <v>0</v>
      </c>
    </row>
    <row r="7992">
      <c r="A7992" t="n">
        <v>201809</v>
      </c>
      <c r="B7992" t="n">
        <v>21</v>
      </c>
      <c r="C7992" t="inlineStr">
        <is>
          <t>POS</t>
        </is>
      </c>
      <c r="D7992" t="inlineStr">
        <is>
          <t>Đức</t>
        </is>
      </c>
      <c r="E7992" t="inlineStr">
        <is>
          <t>Điện thoại</t>
        </is>
      </c>
      <c r="F7992" t="n">
        <v>1519.13</v>
      </c>
      <c r="G7992" t="n">
        <v>0</v>
      </c>
    </row>
    <row r="7993">
      <c r="A7993" t="n">
        <v>201809</v>
      </c>
      <c r="B7993" t="n">
        <v>21</v>
      </c>
      <c r="C7993" t="inlineStr">
        <is>
          <t>POS</t>
        </is>
      </c>
      <c r="D7993" t="inlineStr">
        <is>
          <t>Đức</t>
        </is>
      </c>
      <c r="E7993" t="inlineStr">
        <is>
          <t>Máy tính</t>
        </is>
      </c>
      <c r="F7993" t="n">
        <v>1797</v>
      </c>
      <c r="G7993" t="n">
        <v>0</v>
      </c>
    </row>
    <row r="7994">
      <c r="A7994" t="n">
        <v>201809</v>
      </c>
      <c r="B7994" t="n">
        <v>21</v>
      </c>
      <c r="C7994" t="inlineStr">
        <is>
          <t>POS</t>
        </is>
      </c>
      <c r="D7994" t="inlineStr">
        <is>
          <t>Đức</t>
        </is>
      </c>
      <c r="E7994" t="inlineStr">
        <is>
          <t>Nhạc, phim, sách nói</t>
        </is>
      </c>
      <c r="F7994" t="n">
        <v>111.12</v>
      </c>
      <c r="G7994" t="n">
        <v>0</v>
      </c>
    </row>
    <row r="7995">
      <c r="A7995" t="n">
        <v>201809</v>
      </c>
      <c r="B7995" t="n">
        <v>21</v>
      </c>
      <c r="C7995" t="inlineStr">
        <is>
          <t>POS</t>
        </is>
      </c>
      <c r="D7995" t="inlineStr">
        <is>
          <t>Đức</t>
        </is>
      </c>
      <c r="E7995" t="inlineStr">
        <is>
          <t>TV &amp; Video</t>
        </is>
      </c>
      <c r="F7995" t="n">
        <v>3068.99</v>
      </c>
      <c r="G7995" t="n">
        <v>0</v>
      </c>
    </row>
    <row r="7996">
      <c r="A7996" t="n">
        <v>201809</v>
      </c>
      <c r="B7996" t="n">
        <v>22</v>
      </c>
      <c r="C7996" t="inlineStr">
        <is>
          <t>POS</t>
        </is>
      </c>
      <c r="D7996" t="inlineStr">
        <is>
          <t>Đức</t>
        </is>
      </c>
      <c r="E7996" t="inlineStr">
        <is>
          <t>Âm thanh</t>
        </is>
      </c>
      <c r="F7996" t="n">
        <v>592</v>
      </c>
      <c r="G7996" t="n">
        <v>0</v>
      </c>
    </row>
    <row r="7997">
      <c r="A7997" t="n">
        <v>201809</v>
      </c>
      <c r="B7997" t="n">
        <v>22</v>
      </c>
      <c r="C7997" t="inlineStr">
        <is>
          <t>POS</t>
        </is>
      </c>
      <c r="D7997" t="inlineStr">
        <is>
          <t>Đức</t>
        </is>
      </c>
      <c r="E7997" t="inlineStr">
        <is>
          <t>Máy ảnh</t>
        </is>
      </c>
      <c r="F7997" t="n">
        <v>129.94</v>
      </c>
      <c r="G7997" t="n">
        <v>0</v>
      </c>
    </row>
    <row r="7998">
      <c r="A7998" t="n">
        <v>201809</v>
      </c>
      <c r="B7998" t="n">
        <v>22</v>
      </c>
      <c r="C7998" t="inlineStr">
        <is>
          <t>POS</t>
        </is>
      </c>
      <c r="D7998" t="inlineStr">
        <is>
          <t>Đức</t>
        </is>
      </c>
      <c r="E7998" t="inlineStr">
        <is>
          <t>Điện thoại</t>
        </is>
      </c>
      <c r="F7998" t="n">
        <v>864</v>
      </c>
      <c r="G7998" t="n">
        <v>0</v>
      </c>
    </row>
    <row r="7999">
      <c r="A7999" t="n">
        <v>201809</v>
      </c>
      <c r="B7999" t="n">
        <v>22</v>
      </c>
      <c r="C7999" t="inlineStr">
        <is>
          <t>POS</t>
        </is>
      </c>
      <c r="D7999" t="inlineStr">
        <is>
          <t>Đức</t>
        </is>
      </c>
      <c r="E7999" t="inlineStr">
        <is>
          <t>Máy tính</t>
        </is>
      </c>
      <c r="F7999" t="n">
        <v>408</v>
      </c>
      <c r="G7999" t="n">
        <v>0</v>
      </c>
    </row>
    <row r="8000">
      <c r="A8000" t="n">
        <v>201809</v>
      </c>
      <c r="B8000" t="n">
        <v>22</v>
      </c>
      <c r="C8000" t="inlineStr">
        <is>
          <t>POS</t>
        </is>
      </c>
      <c r="D8000" t="inlineStr">
        <is>
          <t>Đức</t>
        </is>
      </c>
      <c r="E8000" t="inlineStr">
        <is>
          <t>Game &amp; Đồ chơi</t>
        </is>
      </c>
      <c r="F8000" t="n">
        <v>20.67</v>
      </c>
      <c r="G8000" t="n">
        <v>0</v>
      </c>
    </row>
    <row r="8001">
      <c r="A8001" t="n">
        <v>201809</v>
      </c>
      <c r="B8001" t="n">
        <v>22</v>
      </c>
      <c r="C8001" t="inlineStr">
        <is>
          <t>POS</t>
        </is>
      </c>
      <c r="D8001" t="inlineStr">
        <is>
          <t>Đức</t>
        </is>
      </c>
      <c r="E8001" t="inlineStr">
        <is>
          <t>Gia dụng</t>
        </is>
      </c>
      <c r="F8001" t="n">
        <v>2661.94</v>
      </c>
      <c r="G8001" t="n">
        <v>0</v>
      </c>
    </row>
    <row r="8002">
      <c r="A8002" t="n">
        <v>201809</v>
      </c>
      <c r="B8002" t="n">
        <v>22</v>
      </c>
      <c r="C8002" t="inlineStr">
        <is>
          <t>POS</t>
        </is>
      </c>
      <c r="D8002" t="inlineStr">
        <is>
          <t>Đức</t>
        </is>
      </c>
      <c r="E8002" t="inlineStr">
        <is>
          <t>Nhạc, phim, sách nói</t>
        </is>
      </c>
      <c r="F8002" t="n">
        <v>35.98</v>
      </c>
      <c r="G8002" t="n">
        <v>0</v>
      </c>
    </row>
    <row r="8003">
      <c r="A8003" t="n">
        <v>201809</v>
      </c>
      <c r="B8003" t="n">
        <v>23</v>
      </c>
      <c r="C8003" t="inlineStr">
        <is>
          <t>POS</t>
        </is>
      </c>
      <c r="D8003" t="inlineStr">
        <is>
          <t>Đức</t>
        </is>
      </c>
      <c r="E8003" t="inlineStr">
        <is>
          <t>Máy ảnh</t>
        </is>
      </c>
      <c r="F8003" t="n">
        <v>3139.98</v>
      </c>
      <c r="G8003" t="n">
        <v>0</v>
      </c>
    </row>
    <row r="8004">
      <c r="A8004" t="n">
        <v>201809</v>
      </c>
      <c r="B8004" t="n">
        <v>23</v>
      </c>
      <c r="C8004" t="inlineStr">
        <is>
          <t>POS</t>
        </is>
      </c>
      <c r="D8004" t="inlineStr">
        <is>
          <t>Đức</t>
        </is>
      </c>
      <c r="E8004" t="inlineStr">
        <is>
          <t>Điện thoại</t>
        </is>
      </c>
      <c r="F8004" t="n">
        <v>4410</v>
      </c>
      <c r="G8004" t="n">
        <v>0</v>
      </c>
    </row>
    <row r="8005">
      <c r="A8005" t="n">
        <v>201809</v>
      </c>
      <c r="B8005" t="n">
        <v>23</v>
      </c>
      <c r="C8005" t="inlineStr">
        <is>
          <t>POS</t>
        </is>
      </c>
      <c r="D8005" t="inlineStr">
        <is>
          <t>Đức</t>
        </is>
      </c>
      <c r="E8005" t="inlineStr">
        <is>
          <t>Máy tính</t>
        </is>
      </c>
      <c r="F8005" t="n">
        <v>4789.95</v>
      </c>
      <c r="G8005" t="n">
        <v>0</v>
      </c>
    </row>
    <row r="8006">
      <c r="A8006" t="n">
        <v>201809</v>
      </c>
      <c r="B8006" t="n">
        <v>23</v>
      </c>
      <c r="C8006" t="inlineStr">
        <is>
          <t>POS</t>
        </is>
      </c>
      <c r="D8006" t="inlineStr">
        <is>
          <t>Đức</t>
        </is>
      </c>
      <c r="E8006" t="inlineStr">
        <is>
          <t>Game &amp; Đồ chơi</t>
        </is>
      </c>
      <c r="F8006" t="n">
        <v>158.24</v>
      </c>
      <c r="G8006" t="n">
        <v>0</v>
      </c>
    </row>
    <row r="8007">
      <c r="A8007" t="n">
        <v>201809</v>
      </c>
      <c r="B8007" t="n">
        <v>23</v>
      </c>
      <c r="C8007" t="inlineStr">
        <is>
          <t>POS</t>
        </is>
      </c>
      <c r="D8007" t="inlineStr">
        <is>
          <t>Đức</t>
        </is>
      </c>
      <c r="E8007" t="inlineStr">
        <is>
          <t>Gia dụng</t>
        </is>
      </c>
      <c r="F8007" t="n">
        <v>3523.82</v>
      </c>
      <c r="G8007" t="n">
        <v>0</v>
      </c>
    </row>
    <row r="8008">
      <c r="A8008" t="n">
        <v>201809</v>
      </c>
      <c r="B8008" t="n">
        <v>23</v>
      </c>
      <c r="C8008" t="inlineStr">
        <is>
          <t>POS</t>
        </is>
      </c>
      <c r="D8008" t="inlineStr">
        <is>
          <t>Đức</t>
        </is>
      </c>
      <c r="E8008" t="inlineStr">
        <is>
          <t>Nhạc, phim, sách nói</t>
        </is>
      </c>
      <c r="F8008" t="n">
        <v>1399.94</v>
      </c>
      <c r="G8008" t="n">
        <v>9.99</v>
      </c>
    </row>
    <row r="8009">
      <c r="A8009" t="n">
        <v>201809</v>
      </c>
      <c r="B8009" t="n">
        <v>24</v>
      </c>
      <c r="C8009" t="inlineStr">
        <is>
          <t>POS</t>
        </is>
      </c>
      <c r="D8009" t="inlineStr">
        <is>
          <t>Đức</t>
        </is>
      </c>
      <c r="E8009" t="inlineStr">
        <is>
          <t>Điện thoại</t>
        </is>
      </c>
      <c r="F8009" t="n">
        <v>288</v>
      </c>
      <c r="G8009" t="n">
        <v>0</v>
      </c>
    </row>
    <row r="8010">
      <c r="A8010" t="n">
        <v>201809</v>
      </c>
      <c r="B8010" t="n">
        <v>24</v>
      </c>
      <c r="C8010" t="inlineStr">
        <is>
          <t>POS</t>
        </is>
      </c>
      <c r="D8010" t="inlineStr">
        <is>
          <t>Đức</t>
        </is>
      </c>
      <c r="E8010" t="inlineStr">
        <is>
          <t>Máy tính</t>
        </is>
      </c>
      <c r="F8010" t="n">
        <v>597</v>
      </c>
      <c r="G8010" t="n">
        <v>459.8</v>
      </c>
    </row>
    <row r="8011">
      <c r="A8011" t="n">
        <v>201809</v>
      </c>
      <c r="B8011" t="n">
        <v>24</v>
      </c>
      <c r="C8011" t="inlineStr">
        <is>
          <t>POS</t>
        </is>
      </c>
      <c r="D8011" t="inlineStr">
        <is>
          <t>Đức</t>
        </is>
      </c>
      <c r="E8011" t="inlineStr">
        <is>
          <t>Game &amp; Đồ chơi</t>
        </is>
      </c>
      <c r="F8011" t="n">
        <v>6.2</v>
      </c>
      <c r="G8011" t="n">
        <v>0</v>
      </c>
    </row>
    <row r="8012">
      <c r="A8012" t="n">
        <v>201809</v>
      </c>
      <c r="B8012" t="n">
        <v>24</v>
      </c>
      <c r="C8012" t="inlineStr">
        <is>
          <t>POS</t>
        </is>
      </c>
      <c r="D8012" t="inlineStr">
        <is>
          <t>Đức</t>
        </is>
      </c>
      <c r="E8012" t="inlineStr">
        <is>
          <t>Gia dụng</t>
        </is>
      </c>
      <c r="F8012" t="n">
        <v>1043</v>
      </c>
      <c r="G8012" t="n">
        <v>0</v>
      </c>
    </row>
    <row r="8013">
      <c r="A8013" t="n">
        <v>201809</v>
      </c>
      <c r="B8013" t="n">
        <v>27</v>
      </c>
      <c r="C8013" t="inlineStr">
        <is>
          <t>POS</t>
        </is>
      </c>
      <c r="D8013" t="inlineStr">
        <is>
          <t>Đức</t>
        </is>
      </c>
      <c r="E8013" t="inlineStr">
        <is>
          <t>Âm thanh</t>
        </is>
      </c>
      <c r="F8013" t="n">
        <v>1184.69</v>
      </c>
      <c r="G8013" t="n">
        <v>0</v>
      </c>
    </row>
    <row r="8014">
      <c r="A8014" t="n">
        <v>201809</v>
      </c>
      <c r="B8014" t="n">
        <v>27</v>
      </c>
      <c r="C8014" t="inlineStr">
        <is>
          <t>POS</t>
        </is>
      </c>
      <c r="D8014" t="inlineStr">
        <is>
          <t>Đức</t>
        </is>
      </c>
      <c r="E8014" t="inlineStr">
        <is>
          <t>Điện thoại</t>
        </is>
      </c>
      <c r="F8014" t="n">
        <v>3378</v>
      </c>
      <c r="G8014" t="n">
        <v>0</v>
      </c>
    </row>
    <row r="8015">
      <c r="A8015" t="n">
        <v>201809</v>
      </c>
      <c r="B8015" t="n">
        <v>27</v>
      </c>
      <c r="C8015" t="inlineStr">
        <is>
          <t>POS</t>
        </is>
      </c>
      <c r="D8015" t="inlineStr">
        <is>
          <t>Đức</t>
        </is>
      </c>
      <c r="E8015" t="inlineStr">
        <is>
          <t>Máy tính</t>
        </is>
      </c>
      <c r="F8015" t="n">
        <v>996.3</v>
      </c>
      <c r="G8015" t="n">
        <v>0</v>
      </c>
    </row>
    <row r="8016">
      <c r="A8016" t="n">
        <v>201809</v>
      </c>
      <c r="B8016" t="n">
        <v>27</v>
      </c>
      <c r="C8016" t="inlineStr">
        <is>
          <t>POS</t>
        </is>
      </c>
      <c r="D8016" t="inlineStr">
        <is>
          <t>Đức</t>
        </is>
      </c>
      <c r="E8016" t="inlineStr">
        <is>
          <t>Game &amp; Đồ chơi</t>
        </is>
      </c>
      <c r="F8016" t="n">
        <v>75.52</v>
      </c>
      <c r="G8016" t="n">
        <v>0</v>
      </c>
    </row>
    <row r="8017">
      <c r="A8017" t="n">
        <v>201809</v>
      </c>
      <c r="B8017" t="n">
        <v>27</v>
      </c>
      <c r="C8017" t="inlineStr">
        <is>
          <t>POS</t>
        </is>
      </c>
      <c r="D8017" t="inlineStr">
        <is>
          <t>Đức</t>
        </is>
      </c>
      <c r="E8017" t="inlineStr">
        <is>
          <t>Nhạc, phim, sách nói</t>
        </is>
      </c>
      <c r="F8017" t="n">
        <v>181.56</v>
      </c>
      <c r="G8017" t="n">
        <v>0</v>
      </c>
    </row>
    <row r="8018">
      <c r="A8018" t="n">
        <v>201809</v>
      </c>
      <c r="B8018" t="n">
        <v>27</v>
      </c>
      <c r="C8018" t="inlineStr">
        <is>
          <t>POS</t>
        </is>
      </c>
      <c r="D8018" t="inlineStr">
        <is>
          <t>Đức</t>
        </is>
      </c>
      <c r="E8018" t="inlineStr">
        <is>
          <t>TV &amp; Video</t>
        </is>
      </c>
      <c r="F8018" t="n">
        <v>359.97</v>
      </c>
      <c r="G8018" t="n">
        <v>0</v>
      </c>
    </row>
    <row r="8019">
      <c r="A8019" t="n">
        <v>201809</v>
      </c>
      <c r="B8019" t="n">
        <v>29</v>
      </c>
      <c r="C8019" t="inlineStr">
        <is>
          <t>POS</t>
        </is>
      </c>
      <c r="D8019" t="inlineStr">
        <is>
          <t>Ý</t>
        </is>
      </c>
      <c r="E8019" t="inlineStr">
        <is>
          <t>Máy ảnh</t>
        </is>
      </c>
      <c r="F8019" t="n">
        <v>2804</v>
      </c>
      <c r="G8019" t="n">
        <v>0</v>
      </c>
    </row>
    <row r="8020">
      <c r="A8020" t="n">
        <v>201809</v>
      </c>
      <c r="B8020" t="n">
        <v>29</v>
      </c>
      <c r="C8020" t="inlineStr">
        <is>
          <t>POS</t>
        </is>
      </c>
      <c r="D8020" t="inlineStr">
        <is>
          <t>Ý</t>
        </is>
      </c>
      <c r="E8020" t="inlineStr">
        <is>
          <t>Điện thoại</t>
        </is>
      </c>
      <c r="F8020" t="n">
        <v>1063.58</v>
      </c>
      <c r="G8020" t="n">
        <v>0</v>
      </c>
    </row>
    <row r="8021">
      <c r="A8021" t="n">
        <v>201809</v>
      </c>
      <c r="B8021" t="n">
        <v>29</v>
      </c>
      <c r="C8021" t="inlineStr">
        <is>
          <t>POS</t>
        </is>
      </c>
      <c r="D8021" t="inlineStr">
        <is>
          <t>Ý</t>
        </is>
      </c>
      <c r="E8021" t="inlineStr">
        <is>
          <t>Máy tính</t>
        </is>
      </c>
      <c r="F8021" t="n">
        <v>3054.05</v>
      </c>
      <c r="G8021" t="n">
        <v>0</v>
      </c>
    </row>
    <row r="8022">
      <c r="A8022" t="n">
        <v>201809</v>
      </c>
      <c r="B8022" t="n">
        <v>29</v>
      </c>
      <c r="C8022" t="inlineStr">
        <is>
          <t>POS</t>
        </is>
      </c>
      <c r="D8022" t="inlineStr">
        <is>
          <t>Ý</t>
        </is>
      </c>
      <c r="E8022" t="inlineStr">
        <is>
          <t>Game &amp; Đồ chơi</t>
        </is>
      </c>
      <c r="F8022" t="n">
        <v>195.61</v>
      </c>
      <c r="G8022" t="n">
        <v>0</v>
      </c>
    </row>
    <row r="8023">
      <c r="A8023" t="n">
        <v>201809</v>
      </c>
      <c r="B8023" t="n">
        <v>29</v>
      </c>
      <c r="C8023" t="inlineStr">
        <is>
          <t>POS</t>
        </is>
      </c>
      <c r="D8023" t="inlineStr">
        <is>
          <t>Ý</t>
        </is>
      </c>
      <c r="E8023" t="inlineStr">
        <is>
          <t>Gia dụng</t>
        </is>
      </c>
      <c r="F8023" t="n">
        <v>2771.91</v>
      </c>
      <c r="G8023" t="n">
        <v>0</v>
      </c>
    </row>
    <row r="8024">
      <c r="A8024" t="n">
        <v>201809</v>
      </c>
      <c r="B8024" t="n">
        <v>29</v>
      </c>
      <c r="C8024" t="inlineStr">
        <is>
          <t>POS</t>
        </is>
      </c>
      <c r="D8024" t="inlineStr">
        <is>
          <t>Ý</t>
        </is>
      </c>
      <c r="E8024" t="inlineStr">
        <is>
          <t>Nhạc, phim, sách nói</t>
        </is>
      </c>
      <c r="F8024" t="n">
        <v>1339</v>
      </c>
      <c r="G8024" t="n">
        <v>0</v>
      </c>
    </row>
    <row r="8025">
      <c r="A8025" t="n">
        <v>201809</v>
      </c>
      <c r="B8025" t="n">
        <v>29</v>
      </c>
      <c r="C8025" t="inlineStr">
        <is>
          <t>POS</t>
        </is>
      </c>
      <c r="D8025" t="inlineStr">
        <is>
          <t>Ý</t>
        </is>
      </c>
      <c r="E8025" t="inlineStr">
        <is>
          <t>TV &amp; Video</t>
        </is>
      </c>
      <c r="F8025" t="n">
        <v>1542.59</v>
      </c>
      <c r="G8025" t="n">
        <v>0</v>
      </c>
    </row>
    <row r="8026">
      <c r="A8026" t="n">
        <v>201809</v>
      </c>
      <c r="B8026" t="n">
        <v>30</v>
      </c>
      <c r="C8026" t="inlineStr">
        <is>
          <t>POS</t>
        </is>
      </c>
      <c r="D8026" t="inlineStr">
        <is>
          <t>Ý</t>
        </is>
      </c>
      <c r="E8026" t="inlineStr">
        <is>
          <t>Âm thanh</t>
        </is>
      </c>
      <c r="F8026" t="n">
        <v>2727</v>
      </c>
      <c r="G8026" t="n">
        <v>0</v>
      </c>
    </row>
    <row r="8027">
      <c r="A8027" t="n">
        <v>201809</v>
      </c>
      <c r="B8027" t="n">
        <v>30</v>
      </c>
      <c r="C8027" t="inlineStr">
        <is>
          <t>POS</t>
        </is>
      </c>
      <c r="D8027" t="inlineStr">
        <is>
          <t>Ý</t>
        </is>
      </c>
      <c r="E8027" t="inlineStr">
        <is>
          <t>Máy ảnh</t>
        </is>
      </c>
      <c r="F8027" t="n">
        <v>107.98</v>
      </c>
      <c r="G8027" t="n">
        <v>0</v>
      </c>
    </row>
    <row r="8028">
      <c r="A8028" t="n">
        <v>201809</v>
      </c>
      <c r="B8028" t="n">
        <v>30</v>
      </c>
      <c r="C8028" t="inlineStr">
        <is>
          <t>POS</t>
        </is>
      </c>
      <c r="D8028" t="inlineStr">
        <is>
          <t>Ý</t>
        </is>
      </c>
      <c r="E8028" t="inlineStr">
        <is>
          <t>Điện thoại</t>
        </is>
      </c>
      <c r="F8028" t="n">
        <v>476.1</v>
      </c>
      <c r="G8028" t="n">
        <v>0</v>
      </c>
    </row>
    <row r="8029">
      <c r="A8029" t="n">
        <v>201809</v>
      </c>
      <c r="B8029" t="n">
        <v>30</v>
      </c>
      <c r="C8029" t="inlineStr">
        <is>
          <t>POS</t>
        </is>
      </c>
      <c r="D8029" t="inlineStr">
        <is>
          <t>Ý</t>
        </is>
      </c>
      <c r="E8029" t="inlineStr">
        <is>
          <t>Máy tính</t>
        </is>
      </c>
      <c r="F8029" t="n">
        <v>0</v>
      </c>
      <c r="G8029" t="n">
        <v>183.6</v>
      </c>
    </row>
    <row r="8030">
      <c r="A8030" t="n">
        <v>201809</v>
      </c>
      <c r="B8030" t="n">
        <v>30</v>
      </c>
      <c r="C8030" t="inlineStr">
        <is>
          <t>POS</t>
        </is>
      </c>
      <c r="D8030" t="inlineStr">
        <is>
          <t>Ý</t>
        </is>
      </c>
      <c r="E8030" t="inlineStr">
        <is>
          <t>Game &amp; Đồ chơi</t>
        </is>
      </c>
      <c r="F8030" t="n">
        <v>932.99</v>
      </c>
      <c r="G8030" t="n">
        <v>0</v>
      </c>
    </row>
    <row r="8031">
      <c r="A8031" t="n">
        <v>201809</v>
      </c>
      <c r="B8031" t="n">
        <v>30</v>
      </c>
      <c r="C8031" t="inlineStr">
        <is>
          <t>POS</t>
        </is>
      </c>
      <c r="D8031" t="inlineStr">
        <is>
          <t>Ý</t>
        </is>
      </c>
      <c r="E8031" t="inlineStr">
        <is>
          <t>Gia dụng</t>
        </is>
      </c>
      <c r="F8031" t="n">
        <v>9333</v>
      </c>
      <c r="G8031" t="n">
        <v>0</v>
      </c>
    </row>
    <row r="8032">
      <c r="A8032" t="n">
        <v>201809</v>
      </c>
      <c r="B8032" t="n">
        <v>30</v>
      </c>
      <c r="C8032" t="inlineStr">
        <is>
          <t>POS</t>
        </is>
      </c>
      <c r="D8032" t="inlineStr">
        <is>
          <t>Ý</t>
        </is>
      </c>
      <c r="E8032" t="inlineStr">
        <is>
          <t>Nhạc, phim, sách nói</t>
        </is>
      </c>
      <c r="F8032" t="n">
        <v>290.71</v>
      </c>
      <c r="G8032" t="n">
        <v>0</v>
      </c>
    </row>
    <row r="8033">
      <c r="A8033" t="n">
        <v>201809</v>
      </c>
      <c r="B8033" t="n">
        <v>31</v>
      </c>
      <c r="C8033" t="inlineStr">
        <is>
          <t>POS</t>
        </is>
      </c>
      <c r="D8033" t="inlineStr">
        <is>
          <t>Hà Lan</t>
        </is>
      </c>
      <c r="E8033" t="inlineStr">
        <is>
          <t>Âm thanh</t>
        </is>
      </c>
      <c r="F8033" t="n">
        <v>1246.9</v>
      </c>
      <c r="G8033" t="n">
        <v>0</v>
      </c>
    </row>
    <row r="8034">
      <c r="A8034" t="n">
        <v>201809</v>
      </c>
      <c r="B8034" t="n">
        <v>31</v>
      </c>
      <c r="C8034" t="inlineStr">
        <is>
          <t>POS</t>
        </is>
      </c>
      <c r="D8034" t="inlineStr">
        <is>
          <t>Hà Lan</t>
        </is>
      </c>
      <c r="E8034" t="inlineStr">
        <is>
          <t>Điện thoại</t>
        </is>
      </c>
      <c r="F8034" t="n">
        <v>0</v>
      </c>
      <c r="G8034" t="n">
        <v>11.69</v>
      </c>
    </row>
    <row r="8035">
      <c r="A8035" t="n">
        <v>201809</v>
      </c>
      <c r="B8035" t="n">
        <v>31</v>
      </c>
      <c r="C8035" t="inlineStr">
        <is>
          <t>POS</t>
        </is>
      </c>
      <c r="D8035" t="inlineStr">
        <is>
          <t>Hà Lan</t>
        </is>
      </c>
      <c r="E8035" t="inlineStr">
        <is>
          <t>Máy tính</t>
        </is>
      </c>
      <c r="F8035" t="n">
        <v>2572.11</v>
      </c>
      <c r="G8035" t="n">
        <v>0</v>
      </c>
    </row>
    <row r="8036">
      <c r="A8036" t="n">
        <v>201809</v>
      </c>
      <c r="B8036" t="n">
        <v>31</v>
      </c>
      <c r="C8036" t="inlineStr">
        <is>
          <t>POS</t>
        </is>
      </c>
      <c r="D8036" t="inlineStr">
        <is>
          <t>Hà Lan</t>
        </is>
      </c>
      <c r="E8036" t="inlineStr">
        <is>
          <t>Game &amp; Đồ chơi</t>
        </is>
      </c>
      <c r="F8036" t="n">
        <v>139</v>
      </c>
      <c r="G8036" t="n">
        <v>0</v>
      </c>
    </row>
    <row r="8037">
      <c r="A8037" t="n">
        <v>201809</v>
      </c>
      <c r="B8037" t="n">
        <v>31</v>
      </c>
      <c r="C8037" t="inlineStr">
        <is>
          <t>POS</t>
        </is>
      </c>
      <c r="D8037" t="inlineStr">
        <is>
          <t>Hà Lan</t>
        </is>
      </c>
      <c r="E8037" t="inlineStr">
        <is>
          <t>Nhạc, phim, sách nói</t>
        </is>
      </c>
      <c r="F8037" t="n">
        <v>115.76</v>
      </c>
      <c r="G8037" t="n">
        <v>0</v>
      </c>
    </row>
    <row r="8038">
      <c r="A8038" t="n">
        <v>201809</v>
      </c>
      <c r="B8038" t="n">
        <v>32</v>
      </c>
      <c r="C8038" t="inlineStr">
        <is>
          <t>POS</t>
        </is>
      </c>
      <c r="D8038" t="inlineStr">
        <is>
          <t>Hà Lan</t>
        </is>
      </c>
      <c r="E8038" t="inlineStr">
        <is>
          <t>Âm thanh</t>
        </is>
      </c>
      <c r="F8038" t="n">
        <v>692.67</v>
      </c>
      <c r="G8038" t="n">
        <v>0</v>
      </c>
    </row>
    <row r="8039">
      <c r="A8039" t="n">
        <v>201809</v>
      </c>
      <c r="B8039" t="n">
        <v>32</v>
      </c>
      <c r="C8039" t="inlineStr">
        <is>
          <t>POS</t>
        </is>
      </c>
      <c r="D8039" t="inlineStr">
        <is>
          <t>Hà Lan</t>
        </is>
      </c>
      <c r="E8039" t="inlineStr">
        <is>
          <t>Điện thoại</t>
        </is>
      </c>
      <c r="F8039" t="n">
        <v>4894.27</v>
      </c>
      <c r="G8039" t="n">
        <v>47.44</v>
      </c>
    </row>
    <row r="8040">
      <c r="A8040" t="n">
        <v>201809</v>
      </c>
      <c r="B8040" t="n">
        <v>32</v>
      </c>
      <c r="C8040" t="inlineStr">
        <is>
          <t>POS</t>
        </is>
      </c>
      <c r="D8040" t="inlineStr">
        <is>
          <t>Hà Lan</t>
        </is>
      </c>
      <c r="E8040" t="inlineStr">
        <is>
          <t>Máy tính</t>
        </is>
      </c>
      <c r="F8040" t="n">
        <v>3688.56</v>
      </c>
      <c r="G8040" t="n">
        <v>0</v>
      </c>
    </row>
    <row r="8041">
      <c r="A8041" t="n">
        <v>201809</v>
      </c>
      <c r="B8041" t="n">
        <v>32</v>
      </c>
      <c r="C8041" t="inlineStr">
        <is>
          <t>POS</t>
        </is>
      </c>
      <c r="D8041" t="inlineStr">
        <is>
          <t>Hà Lan</t>
        </is>
      </c>
      <c r="E8041" t="inlineStr">
        <is>
          <t>Game &amp; Đồ chơi</t>
        </is>
      </c>
      <c r="F8041" t="n">
        <v>63.12</v>
      </c>
      <c r="G8041" t="n">
        <v>27.96</v>
      </c>
    </row>
    <row r="8042">
      <c r="A8042" t="n">
        <v>201809</v>
      </c>
      <c r="B8042" t="n">
        <v>32</v>
      </c>
      <c r="C8042" t="inlineStr">
        <is>
          <t>POS</t>
        </is>
      </c>
      <c r="D8042" t="inlineStr">
        <is>
          <t>Hà Lan</t>
        </is>
      </c>
      <c r="E8042" t="inlineStr">
        <is>
          <t>Gia dụng</t>
        </is>
      </c>
      <c r="F8042" t="n">
        <v>7029.99</v>
      </c>
      <c r="G8042" t="n">
        <v>0</v>
      </c>
    </row>
    <row r="8043">
      <c r="A8043" t="n">
        <v>201809</v>
      </c>
      <c r="B8043" t="n">
        <v>33</v>
      </c>
      <c r="C8043" t="inlineStr">
        <is>
          <t>POS</t>
        </is>
      </c>
      <c r="D8043" t="inlineStr">
        <is>
          <t>Hà Lan</t>
        </is>
      </c>
      <c r="E8043" t="inlineStr">
        <is>
          <t>Âm thanh</t>
        </is>
      </c>
      <c r="F8043" t="n">
        <v>409.85</v>
      </c>
      <c r="G8043" t="n">
        <v>0</v>
      </c>
    </row>
    <row r="8044">
      <c r="A8044" t="n">
        <v>201809</v>
      </c>
      <c r="B8044" t="n">
        <v>33</v>
      </c>
      <c r="C8044" t="inlineStr">
        <is>
          <t>POS</t>
        </is>
      </c>
      <c r="D8044" t="inlineStr">
        <is>
          <t>Hà Lan</t>
        </is>
      </c>
      <c r="E8044" t="inlineStr">
        <is>
          <t>Máy ảnh</t>
        </is>
      </c>
      <c r="F8044" t="n">
        <v>147.96</v>
      </c>
      <c r="G8044" t="n">
        <v>0</v>
      </c>
    </row>
    <row r="8045">
      <c r="A8045" t="n">
        <v>201809</v>
      </c>
      <c r="B8045" t="n">
        <v>33</v>
      </c>
      <c r="C8045" t="inlineStr">
        <is>
          <t>POS</t>
        </is>
      </c>
      <c r="D8045" t="inlineStr">
        <is>
          <t>Hà Lan</t>
        </is>
      </c>
      <c r="E8045" t="inlineStr">
        <is>
          <t>Điện thoại</t>
        </is>
      </c>
      <c r="F8045" t="n">
        <v>973.88</v>
      </c>
      <c r="G8045" t="n">
        <v>0</v>
      </c>
    </row>
    <row r="8046">
      <c r="A8046" t="n">
        <v>201809</v>
      </c>
      <c r="B8046" t="n">
        <v>33</v>
      </c>
      <c r="C8046" t="inlineStr">
        <is>
          <t>POS</t>
        </is>
      </c>
      <c r="D8046" t="inlineStr">
        <is>
          <t>Hà Lan</t>
        </is>
      </c>
      <c r="E8046" t="inlineStr">
        <is>
          <t>Máy tính</t>
        </is>
      </c>
      <c r="F8046" t="n">
        <v>2444.75</v>
      </c>
      <c r="G8046" t="n">
        <v>0</v>
      </c>
    </row>
    <row r="8047">
      <c r="A8047" t="n">
        <v>201809</v>
      </c>
      <c r="B8047" t="n">
        <v>33</v>
      </c>
      <c r="C8047" t="inlineStr">
        <is>
          <t>POS</t>
        </is>
      </c>
      <c r="D8047" t="inlineStr">
        <is>
          <t>Hà Lan</t>
        </is>
      </c>
      <c r="E8047" t="inlineStr">
        <is>
          <t>Game &amp; Đồ chơi</t>
        </is>
      </c>
      <c r="F8047" t="n">
        <v>103.68</v>
      </c>
      <c r="G8047" t="n">
        <v>0</v>
      </c>
    </row>
    <row r="8048">
      <c r="A8048" t="n">
        <v>201809</v>
      </c>
      <c r="B8048" t="n">
        <v>33</v>
      </c>
      <c r="C8048" t="inlineStr">
        <is>
          <t>POS</t>
        </is>
      </c>
      <c r="D8048" t="inlineStr">
        <is>
          <t>Hà Lan</t>
        </is>
      </c>
      <c r="E8048" t="inlineStr">
        <is>
          <t>Gia dụng</t>
        </is>
      </c>
      <c r="F8048" t="n">
        <v>1879.9</v>
      </c>
      <c r="G8048" t="n">
        <v>0</v>
      </c>
    </row>
    <row r="8049">
      <c r="A8049" t="n">
        <v>201809</v>
      </c>
      <c r="B8049" t="n">
        <v>33</v>
      </c>
      <c r="C8049" t="inlineStr">
        <is>
          <t>POS</t>
        </is>
      </c>
      <c r="D8049" t="inlineStr">
        <is>
          <t>Hà Lan</t>
        </is>
      </c>
      <c r="E8049" t="inlineStr">
        <is>
          <t>Nhạc, phim, sách nói</t>
        </is>
      </c>
      <c r="F8049" t="n">
        <v>59.99</v>
      </c>
      <c r="G8049" t="n">
        <v>0</v>
      </c>
    </row>
    <row r="8050">
      <c r="A8050" t="n">
        <v>201809</v>
      </c>
      <c r="B8050" t="n">
        <v>33</v>
      </c>
      <c r="C8050" t="inlineStr">
        <is>
          <t>POS</t>
        </is>
      </c>
      <c r="D8050" t="inlineStr">
        <is>
          <t>Hà Lan</t>
        </is>
      </c>
      <c r="E8050" t="inlineStr">
        <is>
          <t>TV &amp; Video</t>
        </is>
      </c>
      <c r="F8050" t="n">
        <v>807</v>
      </c>
      <c r="G8050" t="n">
        <v>0</v>
      </c>
    </row>
    <row r="8051">
      <c r="A8051" t="n">
        <v>201809</v>
      </c>
      <c r="B8051" t="n">
        <v>34</v>
      </c>
      <c r="C8051" t="inlineStr">
        <is>
          <t>POS</t>
        </is>
      </c>
      <c r="D8051" t="inlineStr">
        <is>
          <t>Hà Lan</t>
        </is>
      </c>
      <c r="E8051" t="inlineStr">
        <is>
          <t>Âm thanh</t>
        </is>
      </c>
      <c r="F8051" t="n">
        <v>2149.19</v>
      </c>
      <c r="G8051" t="n">
        <v>0</v>
      </c>
    </row>
    <row r="8052">
      <c r="A8052" t="n">
        <v>201809</v>
      </c>
      <c r="B8052" t="n">
        <v>34</v>
      </c>
      <c r="C8052" t="inlineStr">
        <is>
          <t>POS</t>
        </is>
      </c>
      <c r="D8052" t="inlineStr">
        <is>
          <t>Hà Lan</t>
        </is>
      </c>
      <c r="E8052" t="inlineStr">
        <is>
          <t>Máy ảnh</t>
        </is>
      </c>
      <c r="F8052" t="n">
        <v>3009</v>
      </c>
      <c r="G8052" t="n">
        <v>0</v>
      </c>
    </row>
    <row r="8053">
      <c r="A8053" t="n">
        <v>201809</v>
      </c>
      <c r="B8053" t="n">
        <v>34</v>
      </c>
      <c r="C8053" t="inlineStr">
        <is>
          <t>POS</t>
        </is>
      </c>
      <c r="D8053" t="inlineStr">
        <is>
          <t>Hà Lan</t>
        </is>
      </c>
      <c r="E8053" t="inlineStr">
        <is>
          <t>Điện thoại</t>
        </is>
      </c>
      <c r="F8053" t="n">
        <v>3891.16</v>
      </c>
      <c r="G8053" t="n">
        <v>0</v>
      </c>
    </row>
    <row r="8054">
      <c r="A8054" t="n">
        <v>201809</v>
      </c>
      <c r="B8054" t="n">
        <v>34</v>
      </c>
      <c r="C8054" t="inlineStr">
        <is>
          <t>POS</t>
        </is>
      </c>
      <c r="D8054" t="inlineStr">
        <is>
          <t>Hà Lan</t>
        </is>
      </c>
      <c r="E8054" t="inlineStr">
        <is>
          <t>Máy tính</t>
        </is>
      </c>
      <c r="F8054" t="n">
        <v>1759.6</v>
      </c>
      <c r="G8054" t="n">
        <v>0</v>
      </c>
    </row>
    <row r="8055">
      <c r="A8055" t="n">
        <v>201809</v>
      </c>
      <c r="B8055" t="n">
        <v>34</v>
      </c>
      <c r="C8055" t="inlineStr">
        <is>
          <t>POS</t>
        </is>
      </c>
      <c r="D8055" t="inlineStr">
        <is>
          <t>Hà Lan</t>
        </is>
      </c>
      <c r="E8055" t="inlineStr">
        <is>
          <t>Game &amp; Đồ chơi</t>
        </is>
      </c>
      <c r="F8055" t="n">
        <v>0</v>
      </c>
      <c r="G8055" t="n">
        <v>9.699999999999999</v>
      </c>
    </row>
    <row r="8056">
      <c r="A8056" t="n">
        <v>201809</v>
      </c>
      <c r="B8056" t="n">
        <v>34</v>
      </c>
      <c r="C8056" t="inlineStr">
        <is>
          <t>POS</t>
        </is>
      </c>
      <c r="D8056" t="inlineStr">
        <is>
          <t>Hà Lan</t>
        </is>
      </c>
      <c r="E8056" t="inlineStr">
        <is>
          <t>Gia dụng</t>
        </is>
      </c>
      <c r="F8056" t="n">
        <v>2052.41</v>
      </c>
      <c r="G8056" t="n">
        <v>0</v>
      </c>
    </row>
    <row r="8057">
      <c r="A8057" t="n">
        <v>201809</v>
      </c>
      <c r="B8057" t="n">
        <v>34</v>
      </c>
      <c r="C8057" t="inlineStr">
        <is>
          <t>POS</t>
        </is>
      </c>
      <c r="D8057" t="inlineStr">
        <is>
          <t>Hà Lan</t>
        </is>
      </c>
      <c r="E8057" t="inlineStr">
        <is>
          <t>Nhạc, phim, sách nói</t>
        </is>
      </c>
      <c r="F8057" t="n">
        <v>205.31</v>
      </c>
      <c r="G8057" t="n">
        <v>0</v>
      </c>
    </row>
    <row r="8058">
      <c r="A8058" t="n">
        <v>201809</v>
      </c>
      <c r="B8058" t="n">
        <v>36</v>
      </c>
      <c r="C8058" t="inlineStr">
        <is>
          <t>POS</t>
        </is>
      </c>
      <c r="D8058" t="inlineStr">
        <is>
          <t>Anh</t>
        </is>
      </c>
      <c r="E8058" t="inlineStr">
        <is>
          <t>Âm thanh</t>
        </is>
      </c>
      <c r="F8058" t="n">
        <v>4068.63</v>
      </c>
      <c r="G8058" t="n">
        <v>0</v>
      </c>
    </row>
    <row r="8059">
      <c r="A8059" t="n">
        <v>201809</v>
      </c>
      <c r="B8059" t="n">
        <v>36</v>
      </c>
      <c r="C8059" t="inlineStr">
        <is>
          <t>POS</t>
        </is>
      </c>
      <c r="D8059" t="inlineStr">
        <is>
          <t>Anh</t>
        </is>
      </c>
      <c r="E8059" t="inlineStr">
        <is>
          <t>Máy ảnh</t>
        </is>
      </c>
      <c r="F8059" t="n">
        <v>415.8</v>
      </c>
      <c r="G8059" t="n">
        <v>0</v>
      </c>
    </row>
    <row r="8060">
      <c r="A8060" t="n">
        <v>201809</v>
      </c>
      <c r="B8060" t="n">
        <v>36</v>
      </c>
      <c r="C8060" t="inlineStr">
        <is>
          <t>POS</t>
        </is>
      </c>
      <c r="D8060" t="inlineStr">
        <is>
          <t>Anh</t>
        </is>
      </c>
      <c r="E8060" t="inlineStr">
        <is>
          <t>Điện thoại</t>
        </is>
      </c>
      <c r="F8060" t="n">
        <v>3362.27</v>
      </c>
      <c r="G8060" t="n">
        <v>0</v>
      </c>
    </row>
    <row r="8061">
      <c r="A8061" t="n">
        <v>201809</v>
      </c>
      <c r="B8061" t="n">
        <v>36</v>
      </c>
      <c r="C8061" t="inlineStr">
        <is>
          <t>POS</t>
        </is>
      </c>
      <c r="D8061" t="inlineStr">
        <is>
          <t>Anh</t>
        </is>
      </c>
      <c r="E8061" t="inlineStr">
        <is>
          <t>Máy tính</t>
        </is>
      </c>
      <c r="F8061" t="n">
        <v>14218.46</v>
      </c>
      <c r="G8061" t="n">
        <v>0</v>
      </c>
    </row>
    <row r="8062">
      <c r="A8062" t="n">
        <v>201809</v>
      </c>
      <c r="B8062" t="n">
        <v>36</v>
      </c>
      <c r="C8062" t="inlineStr">
        <is>
          <t>POS</t>
        </is>
      </c>
      <c r="D8062" t="inlineStr">
        <is>
          <t>Anh</t>
        </is>
      </c>
      <c r="E8062" t="inlineStr">
        <is>
          <t>Game &amp; Đồ chơi</t>
        </is>
      </c>
      <c r="F8062" t="n">
        <v>4.95</v>
      </c>
      <c r="G8062" t="n">
        <v>0</v>
      </c>
    </row>
    <row r="8063">
      <c r="A8063" t="n">
        <v>201809</v>
      </c>
      <c r="B8063" t="n">
        <v>36</v>
      </c>
      <c r="C8063" t="inlineStr">
        <is>
          <t>POS</t>
        </is>
      </c>
      <c r="D8063" t="inlineStr">
        <is>
          <t>Anh</t>
        </is>
      </c>
      <c r="E8063" t="inlineStr">
        <is>
          <t>Gia dụng</t>
        </is>
      </c>
      <c r="F8063" t="n">
        <v>2958</v>
      </c>
      <c r="G8063" t="n">
        <v>665.9400000000001</v>
      </c>
    </row>
    <row r="8064">
      <c r="A8064" t="n">
        <v>201809</v>
      </c>
      <c r="B8064" t="n">
        <v>36</v>
      </c>
      <c r="C8064" t="inlineStr">
        <is>
          <t>POS</t>
        </is>
      </c>
      <c r="D8064" t="inlineStr">
        <is>
          <t>Anh</t>
        </is>
      </c>
      <c r="E8064" t="inlineStr">
        <is>
          <t>Nhạc, phim, sách nói</t>
        </is>
      </c>
      <c r="F8064" t="n">
        <v>631.6</v>
      </c>
      <c r="G8064" t="n">
        <v>0</v>
      </c>
    </row>
    <row r="8065">
      <c r="A8065" t="n">
        <v>201809</v>
      </c>
      <c r="B8065" t="n">
        <v>36</v>
      </c>
      <c r="C8065" t="inlineStr">
        <is>
          <t>POS</t>
        </is>
      </c>
      <c r="D8065" t="inlineStr">
        <is>
          <t>Anh</t>
        </is>
      </c>
      <c r="E8065" t="inlineStr">
        <is>
          <t>TV &amp; Video</t>
        </is>
      </c>
      <c r="F8065" t="n">
        <v>624.2</v>
      </c>
      <c r="G8065" t="n">
        <v>0</v>
      </c>
    </row>
    <row r="8066">
      <c r="A8066" t="n">
        <v>201809</v>
      </c>
      <c r="B8066" t="n">
        <v>37</v>
      </c>
      <c r="C8066" t="inlineStr">
        <is>
          <t>POS</t>
        </is>
      </c>
      <c r="D8066" t="inlineStr">
        <is>
          <t>Anh</t>
        </is>
      </c>
      <c r="E8066" t="inlineStr">
        <is>
          <t>Âm thanh</t>
        </is>
      </c>
      <c r="F8066" t="n">
        <v>3161.23</v>
      </c>
      <c r="G8066" t="n">
        <v>0</v>
      </c>
    </row>
    <row r="8067">
      <c r="A8067" t="n">
        <v>201809</v>
      </c>
      <c r="B8067" t="n">
        <v>37</v>
      </c>
      <c r="C8067" t="inlineStr">
        <is>
          <t>POS</t>
        </is>
      </c>
      <c r="D8067" t="inlineStr">
        <is>
          <t>Anh</t>
        </is>
      </c>
      <c r="E8067" t="inlineStr">
        <is>
          <t>Máy ảnh</t>
        </is>
      </c>
      <c r="F8067" t="n">
        <v>392.58</v>
      </c>
      <c r="G8067" t="n">
        <v>0</v>
      </c>
    </row>
    <row r="8068">
      <c r="A8068" t="n">
        <v>201809</v>
      </c>
      <c r="B8068" t="n">
        <v>37</v>
      </c>
      <c r="C8068" t="inlineStr">
        <is>
          <t>POS</t>
        </is>
      </c>
      <c r="D8068" t="inlineStr">
        <is>
          <t>Anh</t>
        </is>
      </c>
      <c r="E8068" t="inlineStr">
        <is>
          <t>Máy tính</t>
        </is>
      </c>
      <c r="F8068" t="n">
        <v>5517.35</v>
      </c>
      <c r="G8068" t="n">
        <v>0</v>
      </c>
    </row>
    <row r="8069">
      <c r="A8069" t="n">
        <v>201809</v>
      </c>
      <c r="B8069" t="n">
        <v>37</v>
      </c>
      <c r="C8069" t="inlineStr">
        <is>
          <t>POS</t>
        </is>
      </c>
      <c r="D8069" t="inlineStr">
        <is>
          <t>Anh</t>
        </is>
      </c>
      <c r="E8069" t="inlineStr">
        <is>
          <t>Gia dụng</t>
        </is>
      </c>
      <c r="F8069" t="n">
        <v>11219.92</v>
      </c>
      <c r="G8069" t="n">
        <v>0</v>
      </c>
    </row>
    <row r="8070">
      <c r="A8070" t="n">
        <v>201809</v>
      </c>
      <c r="B8070" t="n">
        <v>37</v>
      </c>
      <c r="C8070" t="inlineStr">
        <is>
          <t>POS</t>
        </is>
      </c>
      <c r="D8070" t="inlineStr">
        <is>
          <t>Anh</t>
        </is>
      </c>
      <c r="E8070" t="inlineStr">
        <is>
          <t>Nhạc, phim, sách nói</t>
        </is>
      </c>
      <c r="F8070" t="n">
        <v>830.6900000000001</v>
      </c>
      <c r="G8070" t="n">
        <v>0</v>
      </c>
    </row>
    <row r="8071">
      <c r="A8071" t="n">
        <v>201809</v>
      </c>
      <c r="B8071" t="n">
        <v>38</v>
      </c>
      <c r="C8071" t="inlineStr">
        <is>
          <t>POS</t>
        </is>
      </c>
      <c r="D8071" t="inlineStr">
        <is>
          <t>Anh</t>
        </is>
      </c>
      <c r="E8071" t="inlineStr">
        <is>
          <t>Âm thanh</t>
        </is>
      </c>
      <c r="F8071" t="n">
        <v>161.85</v>
      </c>
      <c r="G8071" t="n">
        <v>0</v>
      </c>
    </row>
    <row r="8072">
      <c r="A8072" t="n">
        <v>201809</v>
      </c>
      <c r="B8072" t="n">
        <v>38</v>
      </c>
      <c r="C8072" t="inlineStr">
        <is>
          <t>POS</t>
        </is>
      </c>
      <c r="D8072" t="inlineStr">
        <is>
          <t>Anh</t>
        </is>
      </c>
      <c r="E8072" t="inlineStr">
        <is>
          <t>Máy ảnh</t>
        </is>
      </c>
      <c r="F8072" t="n">
        <v>99.87</v>
      </c>
      <c r="G8072" t="n">
        <v>0</v>
      </c>
    </row>
    <row r="8073">
      <c r="A8073" t="n">
        <v>201809</v>
      </c>
      <c r="B8073" t="n">
        <v>38</v>
      </c>
      <c r="C8073" t="inlineStr">
        <is>
          <t>POS</t>
        </is>
      </c>
      <c r="D8073" t="inlineStr">
        <is>
          <t>Anh</t>
        </is>
      </c>
      <c r="E8073" t="inlineStr">
        <is>
          <t>Điện thoại</t>
        </is>
      </c>
      <c r="F8073" t="n">
        <v>2024.2</v>
      </c>
      <c r="G8073" t="n">
        <v>0</v>
      </c>
    </row>
    <row r="8074">
      <c r="A8074" t="n">
        <v>201809</v>
      </c>
      <c r="B8074" t="n">
        <v>38</v>
      </c>
      <c r="C8074" t="inlineStr">
        <is>
          <t>POS</t>
        </is>
      </c>
      <c r="D8074" t="inlineStr">
        <is>
          <t>Anh</t>
        </is>
      </c>
      <c r="E8074" t="inlineStr">
        <is>
          <t>Máy tính</t>
        </is>
      </c>
      <c r="F8074" t="n">
        <v>883.9</v>
      </c>
      <c r="G8074" t="n">
        <v>0</v>
      </c>
    </row>
    <row r="8075">
      <c r="A8075" t="n">
        <v>201809</v>
      </c>
      <c r="B8075" t="n">
        <v>38</v>
      </c>
      <c r="C8075" t="inlineStr">
        <is>
          <t>POS</t>
        </is>
      </c>
      <c r="D8075" t="inlineStr">
        <is>
          <t>Anh</t>
        </is>
      </c>
      <c r="E8075" t="inlineStr">
        <is>
          <t>Game &amp; Đồ chơi</t>
        </is>
      </c>
      <c r="F8075" t="n">
        <v>32.36</v>
      </c>
      <c r="G8075" t="n">
        <v>0</v>
      </c>
    </row>
    <row r="8076">
      <c r="A8076" t="n">
        <v>201809</v>
      </c>
      <c r="B8076" t="n">
        <v>38</v>
      </c>
      <c r="C8076" t="inlineStr">
        <is>
          <t>POS</t>
        </is>
      </c>
      <c r="D8076" t="inlineStr">
        <is>
          <t>Anh</t>
        </is>
      </c>
      <c r="E8076" t="inlineStr">
        <is>
          <t>Gia dụng</t>
        </is>
      </c>
      <c r="F8076" t="n">
        <v>2088.89</v>
      </c>
      <c r="G8076" t="n">
        <v>0</v>
      </c>
    </row>
    <row r="8077">
      <c r="A8077" t="n">
        <v>201809</v>
      </c>
      <c r="B8077" t="n">
        <v>38</v>
      </c>
      <c r="C8077" t="inlineStr">
        <is>
          <t>POS</t>
        </is>
      </c>
      <c r="D8077" t="inlineStr">
        <is>
          <t>Anh</t>
        </is>
      </c>
      <c r="E8077" t="inlineStr">
        <is>
          <t>Nhạc, phim, sách nói</t>
        </is>
      </c>
      <c r="F8077" t="n">
        <v>321.41</v>
      </c>
      <c r="G8077" t="n">
        <v>0</v>
      </c>
    </row>
    <row r="8078">
      <c r="A8078" t="n">
        <v>201809</v>
      </c>
      <c r="B8078" t="n">
        <v>38</v>
      </c>
      <c r="C8078" t="inlineStr">
        <is>
          <t>POS</t>
        </is>
      </c>
      <c r="D8078" t="inlineStr">
        <is>
          <t>Anh</t>
        </is>
      </c>
      <c r="E8078" t="inlineStr">
        <is>
          <t>TV &amp; Video</t>
        </is>
      </c>
      <c r="F8078" t="n">
        <v>10274.74</v>
      </c>
      <c r="G8078" t="n">
        <v>0</v>
      </c>
    </row>
    <row r="8079">
      <c r="A8079" t="n">
        <v>201809</v>
      </c>
      <c r="B8079" t="n">
        <v>39</v>
      </c>
      <c r="C8079" t="inlineStr">
        <is>
          <t>POS</t>
        </is>
      </c>
      <c r="D8079" t="inlineStr">
        <is>
          <t>Anh</t>
        </is>
      </c>
      <c r="E8079" t="inlineStr">
        <is>
          <t>Âm thanh</t>
        </is>
      </c>
      <c r="F8079" t="n">
        <v>192.97</v>
      </c>
      <c r="G8079" t="n">
        <v>216</v>
      </c>
    </row>
    <row r="8080">
      <c r="A8080" t="n">
        <v>201809</v>
      </c>
      <c r="B8080" t="n">
        <v>39</v>
      </c>
      <c r="C8080" t="inlineStr">
        <is>
          <t>POS</t>
        </is>
      </c>
      <c r="D8080" t="inlineStr">
        <is>
          <t>Anh</t>
        </is>
      </c>
      <c r="E8080" t="inlineStr">
        <is>
          <t>Máy ảnh</t>
        </is>
      </c>
      <c r="F8080" t="n">
        <v>1798.7</v>
      </c>
      <c r="G8080" t="n">
        <v>0</v>
      </c>
    </row>
    <row r="8081">
      <c r="A8081" t="n">
        <v>201809</v>
      </c>
      <c r="B8081" t="n">
        <v>39</v>
      </c>
      <c r="C8081" t="inlineStr">
        <is>
          <t>POS</t>
        </is>
      </c>
      <c r="D8081" t="inlineStr">
        <is>
          <t>Anh</t>
        </is>
      </c>
      <c r="E8081" t="inlineStr">
        <is>
          <t>Điện thoại</t>
        </is>
      </c>
      <c r="F8081" t="n">
        <v>170.1</v>
      </c>
      <c r="G8081" t="n">
        <v>0</v>
      </c>
    </row>
    <row r="8082">
      <c r="A8082" t="n">
        <v>201809</v>
      </c>
      <c r="B8082" t="n">
        <v>39</v>
      </c>
      <c r="C8082" t="inlineStr">
        <is>
          <t>POS</t>
        </is>
      </c>
      <c r="D8082" t="inlineStr">
        <is>
          <t>Anh</t>
        </is>
      </c>
      <c r="E8082" t="inlineStr">
        <is>
          <t>Máy tính</t>
        </is>
      </c>
      <c r="F8082" t="n">
        <v>3989.25</v>
      </c>
      <c r="G8082" t="n">
        <v>0</v>
      </c>
    </row>
    <row r="8083">
      <c r="A8083" t="n">
        <v>201809</v>
      </c>
      <c r="B8083" t="n">
        <v>39</v>
      </c>
      <c r="C8083" t="inlineStr">
        <is>
          <t>POS</t>
        </is>
      </c>
      <c r="D8083" t="inlineStr">
        <is>
          <t>Anh</t>
        </is>
      </c>
      <c r="E8083" t="inlineStr">
        <is>
          <t>Gia dụng</t>
        </is>
      </c>
      <c r="F8083" t="n">
        <v>506.7</v>
      </c>
      <c r="G8083" t="n">
        <v>0</v>
      </c>
    </row>
    <row r="8084">
      <c r="A8084" t="n">
        <v>201809</v>
      </c>
      <c r="B8084" t="n">
        <v>39</v>
      </c>
      <c r="C8084" t="inlineStr">
        <is>
          <t>POS</t>
        </is>
      </c>
      <c r="D8084" t="inlineStr">
        <is>
          <t>Anh</t>
        </is>
      </c>
      <c r="E8084" t="inlineStr">
        <is>
          <t>Nhạc, phim, sách nói</t>
        </is>
      </c>
      <c r="F8084" t="n">
        <v>892.41</v>
      </c>
      <c r="G8084" t="n">
        <v>0</v>
      </c>
    </row>
    <row r="8085">
      <c r="A8085" t="n">
        <v>201809</v>
      </c>
      <c r="B8085" t="n">
        <v>40</v>
      </c>
      <c r="C8085" t="inlineStr">
        <is>
          <t>POS</t>
        </is>
      </c>
      <c r="D8085" t="inlineStr">
        <is>
          <t>Anh</t>
        </is>
      </c>
      <c r="E8085" t="inlineStr">
        <is>
          <t>Âm thanh</t>
        </is>
      </c>
      <c r="F8085" t="n">
        <v>1249.95</v>
      </c>
      <c r="G8085" t="n">
        <v>0</v>
      </c>
    </row>
    <row r="8086">
      <c r="A8086" t="n">
        <v>201809</v>
      </c>
      <c r="B8086" t="n">
        <v>40</v>
      </c>
      <c r="C8086" t="inlineStr">
        <is>
          <t>POS</t>
        </is>
      </c>
      <c r="D8086" t="inlineStr">
        <is>
          <t>Anh</t>
        </is>
      </c>
      <c r="E8086" t="inlineStr">
        <is>
          <t>Máy ảnh</t>
        </is>
      </c>
      <c r="F8086" t="n">
        <v>2322</v>
      </c>
      <c r="G8086" t="n">
        <v>0</v>
      </c>
    </row>
    <row r="8087">
      <c r="A8087" t="n">
        <v>201809</v>
      </c>
      <c r="B8087" t="n">
        <v>40</v>
      </c>
      <c r="C8087" t="inlineStr">
        <is>
          <t>POS</t>
        </is>
      </c>
      <c r="D8087" t="inlineStr">
        <is>
          <t>Anh</t>
        </is>
      </c>
      <c r="E8087" t="inlineStr">
        <is>
          <t>Điện thoại</t>
        </is>
      </c>
      <c r="F8087" t="n">
        <v>3928.25</v>
      </c>
      <c r="G8087" t="n">
        <v>187.2</v>
      </c>
    </row>
    <row r="8088">
      <c r="A8088" t="n">
        <v>201809</v>
      </c>
      <c r="B8088" t="n">
        <v>40</v>
      </c>
      <c r="C8088" t="inlineStr">
        <is>
          <t>POS</t>
        </is>
      </c>
      <c r="D8088" t="inlineStr">
        <is>
          <t>Anh</t>
        </is>
      </c>
      <c r="E8088" t="inlineStr">
        <is>
          <t>Máy tính</t>
        </is>
      </c>
      <c r="F8088" t="n">
        <v>10586.32</v>
      </c>
      <c r="G8088" t="n">
        <v>293.4</v>
      </c>
    </row>
    <row r="8089">
      <c r="A8089" t="n">
        <v>201809</v>
      </c>
      <c r="B8089" t="n">
        <v>40</v>
      </c>
      <c r="C8089" t="inlineStr">
        <is>
          <t>POS</t>
        </is>
      </c>
      <c r="D8089" t="inlineStr">
        <is>
          <t>Anh</t>
        </is>
      </c>
      <c r="E8089" t="inlineStr">
        <is>
          <t>Game &amp; Đồ chơi</t>
        </is>
      </c>
      <c r="F8089" t="n">
        <v>189.35</v>
      </c>
      <c r="G8089" t="n">
        <v>0</v>
      </c>
    </row>
    <row r="8090">
      <c r="A8090" t="n">
        <v>201809</v>
      </c>
      <c r="B8090" t="n">
        <v>40</v>
      </c>
      <c r="C8090" t="inlineStr">
        <is>
          <t>POS</t>
        </is>
      </c>
      <c r="D8090" t="inlineStr">
        <is>
          <t>Anh</t>
        </is>
      </c>
      <c r="E8090" t="inlineStr">
        <is>
          <t>Gia dụng</t>
        </is>
      </c>
      <c r="F8090" t="n">
        <v>16771.57</v>
      </c>
      <c r="G8090" t="n">
        <v>0</v>
      </c>
    </row>
    <row r="8091">
      <c r="A8091" t="n">
        <v>201809</v>
      </c>
      <c r="B8091" t="n">
        <v>40</v>
      </c>
      <c r="C8091" t="inlineStr">
        <is>
          <t>POS</t>
        </is>
      </c>
      <c r="D8091" t="inlineStr">
        <is>
          <t>Anh</t>
        </is>
      </c>
      <c r="E8091" t="inlineStr">
        <is>
          <t>Nhạc, phim, sách nói</t>
        </is>
      </c>
      <c r="F8091" t="n">
        <v>276.16</v>
      </c>
      <c r="G8091" t="n">
        <v>0</v>
      </c>
    </row>
    <row r="8092">
      <c r="A8092" t="n">
        <v>201809</v>
      </c>
      <c r="B8092" t="n">
        <v>40</v>
      </c>
      <c r="C8092" t="inlineStr">
        <is>
          <t>POS</t>
        </is>
      </c>
      <c r="D8092" t="inlineStr">
        <is>
          <t>Anh</t>
        </is>
      </c>
      <c r="E8092" t="inlineStr">
        <is>
          <t>TV &amp; Video</t>
        </is>
      </c>
      <c r="F8092" t="n">
        <v>1382.97</v>
      </c>
      <c r="G8092" t="n">
        <v>0</v>
      </c>
    </row>
    <row r="8093">
      <c r="A8093" t="n">
        <v>201809</v>
      </c>
      <c r="B8093" t="n">
        <v>41</v>
      </c>
      <c r="C8093" t="inlineStr">
        <is>
          <t>POS</t>
        </is>
      </c>
      <c r="D8093" t="inlineStr">
        <is>
          <t>Anh</t>
        </is>
      </c>
      <c r="E8093" t="inlineStr">
        <is>
          <t>Âm thanh</t>
        </is>
      </c>
      <c r="F8093" t="n">
        <v>12.99</v>
      </c>
      <c r="G8093" t="n">
        <v>0</v>
      </c>
    </row>
    <row r="8094">
      <c r="A8094" t="n">
        <v>201809</v>
      </c>
      <c r="B8094" t="n">
        <v>41</v>
      </c>
      <c r="C8094" t="inlineStr">
        <is>
          <t>POS</t>
        </is>
      </c>
      <c r="D8094" t="inlineStr">
        <is>
          <t>Anh</t>
        </is>
      </c>
      <c r="E8094" t="inlineStr">
        <is>
          <t>Máy ảnh</t>
        </is>
      </c>
      <c r="F8094" t="n">
        <v>664</v>
      </c>
      <c r="G8094" t="n">
        <v>0</v>
      </c>
    </row>
    <row r="8095">
      <c r="A8095" t="n">
        <v>201809</v>
      </c>
      <c r="B8095" t="n">
        <v>41</v>
      </c>
      <c r="C8095" t="inlineStr">
        <is>
          <t>POS</t>
        </is>
      </c>
      <c r="D8095" t="inlineStr">
        <is>
          <t>Anh</t>
        </is>
      </c>
      <c r="E8095" t="inlineStr">
        <is>
          <t>Điện thoại</t>
        </is>
      </c>
      <c r="F8095" t="n">
        <v>386.96</v>
      </c>
      <c r="G8095" t="n">
        <v>215.1</v>
      </c>
    </row>
    <row r="8096">
      <c r="A8096" t="n">
        <v>201809</v>
      </c>
      <c r="B8096" t="n">
        <v>41</v>
      </c>
      <c r="C8096" t="inlineStr">
        <is>
          <t>POS</t>
        </is>
      </c>
      <c r="D8096" t="inlineStr">
        <is>
          <t>Anh</t>
        </is>
      </c>
      <c r="E8096" t="inlineStr">
        <is>
          <t>Máy tính</t>
        </is>
      </c>
      <c r="F8096" t="n">
        <v>1005.8</v>
      </c>
      <c r="G8096" t="n">
        <v>0</v>
      </c>
    </row>
    <row r="8097">
      <c r="A8097" t="n">
        <v>201809</v>
      </c>
      <c r="B8097" t="n">
        <v>41</v>
      </c>
      <c r="C8097" t="inlineStr">
        <is>
          <t>POS</t>
        </is>
      </c>
      <c r="D8097" t="inlineStr">
        <is>
          <t>Anh</t>
        </is>
      </c>
      <c r="E8097" t="inlineStr">
        <is>
          <t>Gia dụng</t>
        </is>
      </c>
      <c r="F8097" t="n">
        <v>0</v>
      </c>
      <c r="G8097" t="n">
        <v>377.97</v>
      </c>
    </row>
    <row r="8098">
      <c r="A8098" t="n">
        <v>201809</v>
      </c>
      <c r="B8098" t="n">
        <v>41</v>
      </c>
      <c r="C8098" t="inlineStr">
        <is>
          <t>POS</t>
        </is>
      </c>
      <c r="D8098" t="inlineStr">
        <is>
          <t>Anh</t>
        </is>
      </c>
      <c r="E8098" t="inlineStr">
        <is>
          <t>Nhạc, phim, sách nói</t>
        </is>
      </c>
      <c r="F8098" t="n">
        <v>2070.37</v>
      </c>
      <c r="G8098" t="n">
        <v>0</v>
      </c>
    </row>
    <row r="8099">
      <c r="A8099" t="n">
        <v>201809</v>
      </c>
      <c r="B8099" t="n">
        <v>42</v>
      </c>
      <c r="C8099" t="inlineStr">
        <is>
          <t>POS</t>
        </is>
      </c>
      <c r="D8099" t="inlineStr">
        <is>
          <t>Anh</t>
        </is>
      </c>
      <c r="E8099" t="inlineStr">
        <is>
          <t>Điện thoại</t>
        </is>
      </c>
      <c r="F8099" t="n">
        <v>89.91</v>
      </c>
      <c r="G8099" t="n">
        <v>9.99</v>
      </c>
    </row>
    <row r="8100">
      <c r="A8100" t="n">
        <v>201809</v>
      </c>
      <c r="B8100" t="n">
        <v>42</v>
      </c>
      <c r="C8100" t="inlineStr">
        <is>
          <t>POS</t>
        </is>
      </c>
      <c r="D8100" t="inlineStr">
        <is>
          <t>Anh</t>
        </is>
      </c>
      <c r="E8100" t="inlineStr">
        <is>
          <t>Máy tính</t>
        </is>
      </c>
      <c r="F8100" t="n">
        <v>2636</v>
      </c>
      <c r="G8100" t="n">
        <v>0</v>
      </c>
    </row>
    <row r="8101">
      <c r="A8101" t="n">
        <v>201809</v>
      </c>
      <c r="B8101" t="n">
        <v>42</v>
      </c>
      <c r="C8101" t="inlineStr">
        <is>
          <t>POS</t>
        </is>
      </c>
      <c r="D8101" t="inlineStr">
        <is>
          <t>Anh</t>
        </is>
      </c>
      <c r="E8101" t="inlineStr">
        <is>
          <t>Game &amp; Đồ chơi</t>
        </is>
      </c>
      <c r="F8101" t="n">
        <v>96.28</v>
      </c>
      <c r="G8101" t="n">
        <v>0</v>
      </c>
    </row>
    <row r="8102">
      <c r="A8102" t="n">
        <v>201809</v>
      </c>
      <c r="B8102" t="n">
        <v>42</v>
      </c>
      <c r="C8102" t="inlineStr">
        <is>
          <t>POS</t>
        </is>
      </c>
      <c r="D8102" t="inlineStr">
        <is>
          <t>Anh</t>
        </is>
      </c>
      <c r="E8102" t="inlineStr">
        <is>
          <t>Gia dụng</t>
        </is>
      </c>
      <c r="F8102" t="n">
        <v>3197.89</v>
      </c>
      <c r="G8102" t="n">
        <v>0</v>
      </c>
    </row>
    <row r="8103">
      <c r="A8103" t="n">
        <v>201809</v>
      </c>
      <c r="B8103" t="n">
        <v>42</v>
      </c>
      <c r="C8103" t="inlineStr">
        <is>
          <t>POS</t>
        </is>
      </c>
      <c r="D8103" t="inlineStr">
        <is>
          <t>Anh</t>
        </is>
      </c>
      <c r="E8103" t="inlineStr">
        <is>
          <t>Nhạc, phim, sách nói</t>
        </is>
      </c>
      <c r="F8103" t="n">
        <v>697.99</v>
      </c>
      <c r="G8103" t="n">
        <v>0</v>
      </c>
    </row>
    <row r="8104">
      <c r="A8104" t="n">
        <v>201809</v>
      </c>
      <c r="B8104" t="n">
        <v>43</v>
      </c>
      <c r="C8104" t="inlineStr">
        <is>
          <t>POS</t>
        </is>
      </c>
      <c r="D8104" t="inlineStr">
        <is>
          <t>Mỹ</t>
        </is>
      </c>
      <c r="E8104" t="inlineStr">
        <is>
          <t>Âm thanh</t>
        </is>
      </c>
      <c r="F8104" t="n">
        <v>1172.4</v>
      </c>
      <c r="G8104" t="n">
        <v>0</v>
      </c>
    </row>
    <row r="8105">
      <c r="A8105" t="n">
        <v>201809</v>
      </c>
      <c r="B8105" t="n">
        <v>43</v>
      </c>
      <c r="C8105" t="inlineStr">
        <is>
          <t>POS</t>
        </is>
      </c>
      <c r="D8105" t="inlineStr">
        <is>
          <t>Mỹ</t>
        </is>
      </c>
      <c r="E8105" t="inlineStr">
        <is>
          <t>Máy ảnh</t>
        </is>
      </c>
      <c r="F8105" t="n">
        <v>200</v>
      </c>
      <c r="G8105" t="n">
        <v>0</v>
      </c>
    </row>
    <row r="8106">
      <c r="A8106" t="n">
        <v>201809</v>
      </c>
      <c r="B8106" t="n">
        <v>43</v>
      </c>
      <c r="C8106" t="inlineStr">
        <is>
          <t>POS</t>
        </is>
      </c>
      <c r="D8106" t="inlineStr">
        <is>
          <t>Mỹ</t>
        </is>
      </c>
      <c r="E8106" t="inlineStr">
        <is>
          <t>Điện thoại</t>
        </is>
      </c>
      <c r="F8106" t="n">
        <v>993.6</v>
      </c>
      <c r="G8106" t="n">
        <v>0</v>
      </c>
    </row>
    <row r="8107">
      <c r="A8107" t="n">
        <v>201809</v>
      </c>
      <c r="B8107" t="n">
        <v>43</v>
      </c>
      <c r="C8107" t="inlineStr">
        <is>
          <t>POS</t>
        </is>
      </c>
      <c r="D8107" t="inlineStr">
        <is>
          <t>Mỹ</t>
        </is>
      </c>
      <c r="E8107" t="inlineStr">
        <is>
          <t>Máy tính</t>
        </is>
      </c>
      <c r="F8107" t="n">
        <v>3335.2</v>
      </c>
      <c r="G8107" t="n">
        <v>219</v>
      </c>
    </row>
    <row r="8108">
      <c r="A8108" t="n">
        <v>201809</v>
      </c>
      <c r="B8108" t="n">
        <v>43</v>
      </c>
      <c r="C8108" t="inlineStr">
        <is>
          <t>POS</t>
        </is>
      </c>
      <c r="D8108" t="inlineStr">
        <is>
          <t>Mỹ</t>
        </is>
      </c>
      <c r="E8108" t="inlineStr">
        <is>
          <t>Game &amp; Đồ chơi</t>
        </is>
      </c>
      <c r="F8108" t="n">
        <v>16.17</v>
      </c>
      <c r="G8108" t="n">
        <v>0</v>
      </c>
    </row>
    <row r="8109">
      <c r="A8109" t="n">
        <v>201809</v>
      </c>
      <c r="B8109" t="n">
        <v>43</v>
      </c>
      <c r="C8109" t="inlineStr">
        <is>
          <t>POS</t>
        </is>
      </c>
      <c r="D8109" t="inlineStr">
        <is>
          <t>Mỹ</t>
        </is>
      </c>
      <c r="E8109" t="inlineStr">
        <is>
          <t>Gia dụng</t>
        </is>
      </c>
      <c r="F8109" t="n">
        <v>2912.47</v>
      </c>
      <c r="G8109" t="n">
        <v>134.1</v>
      </c>
    </row>
    <row r="8110">
      <c r="A8110" t="n">
        <v>201809</v>
      </c>
      <c r="B8110" t="n">
        <v>43</v>
      </c>
      <c r="C8110" t="inlineStr">
        <is>
          <t>POS</t>
        </is>
      </c>
      <c r="D8110" t="inlineStr">
        <is>
          <t>Mỹ</t>
        </is>
      </c>
      <c r="E8110" t="inlineStr">
        <is>
          <t>Nhạc, phim, sách nói</t>
        </is>
      </c>
      <c r="F8110" t="n">
        <v>1376.33</v>
      </c>
      <c r="G8110" t="n">
        <v>0</v>
      </c>
    </row>
    <row r="8111">
      <c r="A8111" t="n">
        <v>201809</v>
      </c>
      <c r="B8111" t="n">
        <v>44</v>
      </c>
      <c r="C8111" t="inlineStr">
        <is>
          <t>POS</t>
        </is>
      </c>
      <c r="D8111" t="inlineStr">
        <is>
          <t>Mỹ</t>
        </is>
      </c>
      <c r="E8111" t="inlineStr">
        <is>
          <t>Âm thanh</t>
        </is>
      </c>
      <c r="F8111" t="n">
        <v>1191.33</v>
      </c>
      <c r="G8111" t="n">
        <v>0</v>
      </c>
    </row>
    <row r="8112">
      <c r="A8112" t="n">
        <v>201809</v>
      </c>
      <c r="B8112" t="n">
        <v>44</v>
      </c>
      <c r="C8112" t="inlineStr">
        <is>
          <t>POS</t>
        </is>
      </c>
      <c r="D8112" t="inlineStr">
        <is>
          <t>Mỹ</t>
        </is>
      </c>
      <c r="E8112" t="inlineStr">
        <is>
          <t>Máy ảnh</t>
        </is>
      </c>
      <c r="F8112" t="n">
        <v>7828</v>
      </c>
      <c r="G8112" t="n">
        <v>0</v>
      </c>
    </row>
    <row r="8113">
      <c r="A8113" t="n">
        <v>201809</v>
      </c>
      <c r="B8113" t="n">
        <v>44</v>
      </c>
      <c r="C8113" t="inlineStr">
        <is>
          <t>POS</t>
        </is>
      </c>
      <c r="D8113" t="inlineStr">
        <is>
          <t>Mỹ</t>
        </is>
      </c>
      <c r="E8113" t="inlineStr">
        <is>
          <t>Điện thoại</t>
        </is>
      </c>
      <c r="F8113" t="n">
        <v>5106.73</v>
      </c>
      <c r="G8113" t="n">
        <v>0</v>
      </c>
    </row>
    <row r="8114">
      <c r="A8114" t="n">
        <v>201809</v>
      </c>
      <c r="B8114" t="n">
        <v>44</v>
      </c>
      <c r="C8114" t="inlineStr">
        <is>
          <t>POS</t>
        </is>
      </c>
      <c r="D8114" t="inlineStr">
        <is>
          <t>Mỹ</t>
        </is>
      </c>
      <c r="E8114" t="inlineStr">
        <is>
          <t>Máy tính</t>
        </is>
      </c>
      <c r="F8114" t="n">
        <v>18587.41</v>
      </c>
      <c r="G8114" t="n">
        <v>0</v>
      </c>
    </row>
    <row r="8115">
      <c r="A8115" t="n">
        <v>201809</v>
      </c>
      <c r="B8115" t="n">
        <v>44</v>
      </c>
      <c r="C8115" t="inlineStr">
        <is>
          <t>POS</t>
        </is>
      </c>
      <c r="D8115" t="inlineStr">
        <is>
          <t>Mỹ</t>
        </is>
      </c>
      <c r="E8115" t="inlineStr">
        <is>
          <t>Game &amp; Đồ chơi</t>
        </is>
      </c>
      <c r="F8115" t="n">
        <v>980.86</v>
      </c>
      <c r="G8115" t="n">
        <v>32</v>
      </c>
    </row>
    <row r="8116">
      <c r="A8116" t="n">
        <v>201809</v>
      </c>
      <c r="B8116" t="n">
        <v>44</v>
      </c>
      <c r="C8116" t="inlineStr">
        <is>
          <t>POS</t>
        </is>
      </c>
      <c r="D8116" t="inlineStr">
        <is>
          <t>Mỹ</t>
        </is>
      </c>
      <c r="E8116" t="inlineStr">
        <is>
          <t>Gia dụng</t>
        </is>
      </c>
      <c r="F8116" t="n">
        <v>2886.89</v>
      </c>
      <c r="G8116" t="n">
        <v>0</v>
      </c>
    </row>
    <row r="8117">
      <c r="A8117" t="n">
        <v>201809</v>
      </c>
      <c r="B8117" t="n">
        <v>44</v>
      </c>
      <c r="C8117" t="inlineStr">
        <is>
          <t>POS</t>
        </is>
      </c>
      <c r="D8117" t="inlineStr">
        <is>
          <t>Mỹ</t>
        </is>
      </c>
      <c r="E8117" t="inlineStr">
        <is>
          <t>Nhạc, phim, sách nói</t>
        </is>
      </c>
      <c r="F8117" t="n">
        <v>2397.81</v>
      </c>
      <c r="G8117" t="n">
        <v>0</v>
      </c>
    </row>
    <row r="8118">
      <c r="A8118" t="n">
        <v>201809</v>
      </c>
      <c r="B8118" t="n">
        <v>44</v>
      </c>
      <c r="C8118" t="inlineStr">
        <is>
          <t>POS</t>
        </is>
      </c>
      <c r="D8118" t="inlineStr">
        <is>
          <t>Mỹ</t>
        </is>
      </c>
      <c r="E8118" t="inlineStr">
        <is>
          <t>TV &amp; Video</t>
        </is>
      </c>
      <c r="F8118" t="n">
        <v>11616.92</v>
      </c>
      <c r="G8118" t="n">
        <v>0</v>
      </c>
    </row>
    <row r="8119">
      <c r="A8119" t="n">
        <v>201809</v>
      </c>
      <c r="B8119" t="n">
        <v>45</v>
      </c>
      <c r="C8119" t="inlineStr">
        <is>
          <t>POS</t>
        </is>
      </c>
      <c r="D8119" t="inlineStr">
        <is>
          <t>Mỹ</t>
        </is>
      </c>
      <c r="E8119" t="inlineStr">
        <is>
          <t>Điện thoại</t>
        </is>
      </c>
      <c r="F8119" t="n">
        <v>1907.97</v>
      </c>
      <c r="G8119" t="n">
        <v>0</v>
      </c>
    </row>
    <row r="8120">
      <c r="A8120" t="n">
        <v>201809</v>
      </c>
      <c r="B8120" t="n">
        <v>45</v>
      </c>
      <c r="C8120" t="inlineStr">
        <is>
          <t>POS</t>
        </is>
      </c>
      <c r="D8120" t="inlineStr">
        <is>
          <t>Mỹ</t>
        </is>
      </c>
      <c r="E8120" t="inlineStr">
        <is>
          <t>Máy tính</t>
        </is>
      </c>
      <c r="F8120" t="n">
        <v>13203.5</v>
      </c>
      <c r="G8120" t="n">
        <v>0</v>
      </c>
    </row>
    <row r="8121">
      <c r="A8121" t="n">
        <v>201809</v>
      </c>
      <c r="B8121" t="n">
        <v>45</v>
      </c>
      <c r="C8121" t="inlineStr">
        <is>
          <t>POS</t>
        </is>
      </c>
      <c r="D8121" t="inlineStr">
        <is>
          <t>Mỹ</t>
        </is>
      </c>
      <c r="E8121" t="inlineStr">
        <is>
          <t>Game &amp; Đồ chơi</t>
        </is>
      </c>
      <c r="F8121" t="n">
        <v>138.8</v>
      </c>
      <c r="G8121" t="n">
        <v>0</v>
      </c>
    </row>
    <row r="8122">
      <c r="A8122" t="n">
        <v>201809</v>
      </c>
      <c r="B8122" t="n">
        <v>45</v>
      </c>
      <c r="C8122" t="inlineStr">
        <is>
          <t>POS</t>
        </is>
      </c>
      <c r="D8122" t="inlineStr">
        <is>
          <t>Mỹ</t>
        </is>
      </c>
      <c r="E8122" t="inlineStr">
        <is>
          <t>Gia dụng</t>
        </is>
      </c>
      <c r="F8122" t="n">
        <v>852.97</v>
      </c>
      <c r="G8122" t="n">
        <v>0</v>
      </c>
    </row>
    <row r="8123">
      <c r="A8123" t="n">
        <v>201809</v>
      </c>
      <c r="B8123" t="n">
        <v>45</v>
      </c>
      <c r="C8123" t="inlineStr">
        <is>
          <t>POS</t>
        </is>
      </c>
      <c r="D8123" t="inlineStr">
        <is>
          <t>Mỹ</t>
        </is>
      </c>
      <c r="E8123" t="inlineStr">
        <is>
          <t>Nhạc, phim, sách nói</t>
        </is>
      </c>
      <c r="F8123" t="n">
        <v>2097.87</v>
      </c>
      <c r="G8123" t="n">
        <v>0</v>
      </c>
    </row>
    <row r="8124">
      <c r="A8124" t="n">
        <v>201809</v>
      </c>
      <c r="B8124" t="n">
        <v>47</v>
      </c>
      <c r="C8124" t="inlineStr">
        <is>
          <t>POS</t>
        </is>
      </c>
      <c r="D8124" t="inlineStr">
        <is>
          <t>Mỹ</t>
        </is>
      </c>
      <c r="E8124" t="inlineStr">
        <is>
          <t>Âm thanh</t>
        </is>
      </c>
      <c r="F8124" t="n">
        <v>452.19</v>
      </c>
      <c r="G8124" t="n">
        <v>0</v>
      </c>
    </row>
    <row r="8125">
      <c r="A8125" t="n">
        <v>201809</v>
      </c>
      <c r="B8125" t="n">
        <v>47</v>
      </c>
      <c r="C8125" t="inlineStr">
        <is>
          <t>POS</t>
        </is>
      </c>
      <c r="D8125" t="inlineStr">
        <is>
          <t>Mỹ</t>
        </is>
      </c>
      <c r="E8125" t="inlineStr">
        <is>
          <t>Máy ảnh</t>
        </is>
      </c>
      <c r="F8125" t="n">
        <v>901.8</v>
      </c>
      <c r="G8125" t="n">
        <v>0</v>
      </c>
    </row>
    <row r="8126">
      <c r="A8126" t="n">
        <v>201809</v>
      </c>
      <c r="B8126" t="n">
        <v>47</v>
      </c>
      <c r="C8126" t="inlineStr">
        <is>
          <t>POS</t>
        </is>
      </c>
      <c r="D8126" t="inlineStr">
        <is>
          <t>Mỹ</t>
        </is>
      </c>
      <c r="E8126" t="inlineStr">
        <is>
          <t>Điện thoại</t>
        </is>
      </c>
      <c r="F8126" t="n">
        <v>2287.6</v>
      </c>
      <c r="G8126" t="n">
        <v>0</v>
      </c>
    </row>
    <row r="8127">
      <c r="A8127" t="n">
        <v>201809</v>
      </c>
      <c r="B8127" t="n">
        <v>47</v>
      </c>
      <c r="C8127" t="inlineStr">
        <is>
          <t>POS</t>
        </is>
      </c>
      <c r="D8127" t="inlineStr">
        <is>
          <t>Mỹ</t>
        </is>
      </c>
      <c r="E8127" t="inlineStr">
        <is>
          <t>Máy tính</t>
        </is>
      </c>
      <c r="F8127" t="n">
        <v>9010.16</v>
      </c>
      <c r="G8127" t="n">
        <v>0</v>
      </c>
    </row>
    <row r="8128">
      <c r="A8128" t="n">
        <v>201809</v>
      </c>
      <c r="B8128" t="n">
        <v>47</v>
      </c>
      <c r="C8128" t="inlineStr">
        <is>
          <t>POS</t>
        </is>
      </c>
      <c r="D8128" t="inlineStr">
        <is>
          <t>Mỹ</t>
        </is>
      </c>
      <c r="E8128" t="inlineStr">
        <is>
          <t>Gia dụng</t>
        </is>
      </c>
      <c r="F8128" t="n">
        <v>188.08</v>
      </c>
      <c r="G8128" t="n">
        <v>0</v>
      </c>
    </row>
    <row r="8129">
      <c r="A8129" t="n">
        <v>201809</v>
      </c>
      <c r="B8129" t="n">
        <v>47</v>
      </c>
      <c r="C8129" t="inlineStr">
        <is>
          <t>POS</t>
        </is>
      </c>
      <c r="D8129" t="inlineStr">
        <is>
          <t>Mỹ</t>
        </is>
      </c>
      <c r="E8129" t="inlineStr">
        <is>
          <t>Nhạc, phim, sách nói</t>
        </is>
      </c>
      <c r="F8129" t="n">
        <v>2165.05</v>
      </c>
      <c r="G8129" t="n">
        <v>0</v>
      </c>
    </row>
    <row r="8130">
      <c r="A8130" t="n">
        <v>201809</v>
      </c>
      <c r="B8130" t="n">
        <v>47</v>
      </c>
      <c r="C8130" t="inlineStr">
        <is>
          <t>POS</t>
        </is>
      </c>
      <c r="D8130" t="inlineStr">
        <is>
          <t>Mỹ</t>
        </is>
      </c>
      <c r="E8130" t="inlineStr">
        <is>
          <t>TV &amp; Video</t>
        </is>
      </c>
      <c r="F8130" t="n">
        <v>138</v>
      </c>
      <c r="G8130" t="n">
        <v>0</v>
      </c>
    </row>
    <row r="8131">
      <c r="A8131" t="n">
        <v>201809</v>
      </c>
      <c r="B8131" t="n">
        <v>48</v>
      </c>
      <c r="C8131" t="inlineStr">
        <is>
          <t>POS</t>
        </is>
      </c>
      <c r="D8131" t="inlineStr">
        <is>
          <t>Mỹ</t>
        </is>
      </c>
      <c r="E8131" t="inlineStr">
        <is>
          <t>Âm thanh</t>
        </is>
      </c>
      <c r="F8131" t="n">
        <v>67.40000000000001</v>
      </c>
      <c r="G8131" t="n">
        <v>0</v>
      </c>
    </row>
    <row r="8132">
      <c r="A8132" t="n">
        <v>201809</v>
      </c>
      <c r="B8132" t="n">
        <v>48</v>
      </c>
      <c r="C8132" t="inlineStr">
        <is>
          <t>POS</t>
        </is>
      </c>
      <c r="D8132" t="inlineStr">
        <is>
          <t>Mỹ</t>
        </is>
      </c>
      <c r="E8132" t="inlineStr">
        <is>
          <t>Máy ảnh</t>
        </is>
      </c>
      <c r="F8132" t="n">
        <v>982.72</v>
      </c>
      <c r="G8132" t="n">
        <v>0</v>
      </c>
    </row>
    <row r="8133">
      <c r="A8133" t="n">
        <v>201809</v>
      </c>
      <c r="B8133" t="n">
        <v>48</v>
      </c>
      <c r="C8133" t="inlineStr">
        <is>
          <t>POS</t>
        </is>
      </c>
      <c r="D8133" t="inlineStr">
        <is>
          <t>Mỹ</t>
        </is>
      </c>
      <c r="E8133" t="inlineStr">
        <is>
          <t>Điện thoại</t>
        </is>
      </c>
      <c r="F8133" t="n">
        <v>792</v>
      </c>
      <c r="G8133" t="n">
        <v>0</v>
      </c>
    </row>
    <row r="8134">
      <c r="A8134" t="n">
        <v>201809</v>
      </c>
      <c r="B8134" t="n">
        <v>48</v>
      </c>
      <c r="C8134" t="inlineStr">
        <is>
          <t>POS</t>
        </is>
      </c>
      <c r="D8134" t="inlineStr">
        <is>
          <t>Mỹ</t>
        </is>
      </c>
      <c r="E8134" t="inlineStr">
        <is>
          <t>Máy tính</t>
        </is>
      </c>
      <c r="F8134" t="n">
        <v>7515.86</v>
      </c>
      <c r="G8134" t="n">
        <v>0</v>
      </c>
    </row>
    <row r="8135">
      <c r="A8135" t="n">
        <v>201809</v>
      </c>
      <c r="B8135" t="n">
        <v>48</v>
      </c>
      <c r="C8135" t="inlineStr">
        <is>
          <t>POS</t>
        </is>
      </c>
      <c r="D8135" t="inlineStr">
        <is>
          <t>Mỹ</t>
        </is>
      </c>
      <c r="E8135" t="inlineStr">
        <is>
          <t>Game &amp; Đồ chơi</t>
        </is>
      </c>
      <c r="F8135" t="n">
        <v>266.54</v>
      </c>
      <c r="G8135" t="n">
        <v>0</v>
      </c>
    </row>
    <row r="8136">
      <c r="A8136" t="n">
        <v>201809</v>
      </c>
      <c r="B8136" t="n">
        <v>48</v>
      </c>
      <c r="C8136" t="inlineStr">
        <is>
          <t>POS</t>
        </is>
      </c>
      <c r="D8136" t="inlineStr">
        <is>
          <t>Mỹ</t>
        </is>
      </c>
      <c r="E8136" t="inlineStr">
        <is>
          <t>Gia dụng</t>
        </is>
      </c>
      <c r="F8136" t="n">
        <v>7467.2</v>
      </c>
      <c r="G8136" t="n">
        <v>0</v>
      </c>
    </row>
    <row r="8137">
      <c r="A8137" t="n">
        <v>201809</v>
      </c>
      <c r="B8137" t="n">
        <v>48</v>
      </c>
      <c r="C8137" t="inlineStr">
        <is>
          <t>POS</t>
        </is>
      </c>
      <c r="D8137" t="inlineStr">
        <is>
          <t>Mỹ</t>
        </is>
      </c>
      <c r="E8137" t="inlineStr">
        <is>
          <t>Nhạc, phim, sách nói</t>
        </is>
      </c>
      <c r="F8137" t="n">
        <v>539.95</v>
      </c>
      <c r="G8137" t="n">
        <v>0</v>
      </c>
    </row>
    <row r="8138">
      <c r="A8138" t="n">
        <v>201809</v>
      </c>
      <c r="B8138" t="n">
        <v>48</v>
      </c>
      <c r="C8138" t="inlineStr">
        <is>
          <t>POS</t>
        </is>
      </c>
      <c r="D8138" t="inlineStr">
        <is>
          <t>Mỹ</t>
        </is>
      </c>
      <c r="E8138" t="inlineStr">
        <is>
          <t>TV &amp; Video</t>
        </is>
      </c>
      <c r="F8138" t="n">
        <v>8460.99</v>
      </c>
      <c r="G8138" t="n">
        <v>0</v>
      </c>
    </row>
    <row r="8139">
      <c r="A8139" t="n">
        <v>201809</v>
      </c>
      <c r="B8139" t="n">
        <v>49</v>
      </c>
      <c r="C8139" t="inlineStr">
        <is>
          <t>POS</t>
        </is>
      </c>
      <c r="D8139" t="inlineStr">
        <is>
          <t>Mỹ</t>
        </is>
      </c>
      <c r="E8139" t="inlineStr">
        <is>
          <t>Âm thanh</t>
        </is>
      </c>
      <c r="F8139" t="n">
        <v>1212.29</v>
      </c>
      <c r="G8139" t="n">
        <v>0</v>
      </c>
    </row>
    <row r="8140">
      <c r="A8140" t="n">
        <v>201809</v>
      </c>
      <c r="B8140" t="n">
        <v>49</v>
      </c>
      <c r="C8140" t="inlineStr">
        <is>
          <t>POS</t>
        </is>
      </c>
      <c r="D8140" t="inlineStr">
        <is>
          <t>Mỹ</t>
        </is>
      </c>
      <c r="E8140" t="inlineStr">
        <is>
          <t>Máy ảnh</t>
        </is>
      </c>
      <c r="F8140" t="n">
        <v>399.68</v>
      </c>
      <c r="G8140" t="n">
        <v>0</v>
      </c>
    </row>
    <row r="8141">
      <c r="A8141" t="n">
        <v>201809</v>
      </c>
      <c r="B8141" t="n">
        <v>49</v>
      </c>
      <c r="C8141" t="inlineStr">
        <is>
          <t>POS</t>
        </is>
      </c>
      <c r="D8141" t="inlineStr">
        <is>
          <t>Mỹ</t>
        </is>
      </c>
      <c r="E8141" t="inlineStr">
        <is>
          <t>Điện thoại</t>
        </is>
      </c>
      <c r="F8141" t="n">
        <v>469.4</v>
      </c>
      <c r="G8141" t="n">
        <v>116.99</v>
      </c>
    </row>
    <row r="8142">
      <c r="A8142" t="n">
        <v>201809</v>
      </c>
      <c r="B8142" t="n">
        <v>49</v>
      </c>
      <c r="C8142" t="inlineStr">
        <is>
          <t>POS</t>
        </is>
      </c>
      <c r="D8142" t="inlineStr">
        <is>
          <t>Mỹ</t>
        </is>
      </c>
      <c r="E8142" t="inlineStr">
        <is>
          <t>Máy tính</t>
        </is>
      </c>
      <c r="F8142" t="n">
        <v>2077.7</v>
      </c>
      <c r="G8142" t="n">
        <v>0</v>
      </c>
    </row>
    <row r="8143">
      <c r="A8143" t="n">
        <v>201809</v>
      </c>
      <c r="B8143" t="n">
        <v>49</v>
      </c>
      <c r="C8143" t="inlineStr">
        <is>
          <t>POS</t>
        </is>
      </c>
      <c r="D8143" t="inlineStr">
        <is>
          <t>Mỹ</t>
        </is>
      </c>
      <c r="E8143" t="inlineStr">
        <is>
          <t>Game &amp; Đồ chơi</t>
        </is>
      </c>
      <c r="F8143" t="n">
        <v>6.89</v>
      </c>
      <c r="G8143" t="n">
        <v>0</v>
      </c>
    </row>
    <row r="8144">
      <c r="A8144" t="n">
        <v>201809</v>
      </c>
      <c r="B8144" t="n">
        <v>49</v>
      </c>
      <c r="C8144" t="inlineStr">
        <is>
          <t>POS</t>
        </is>
      </c>
      <c r="D8144" t="inlineStr">
        <is>
          <t>Mỹ</t>
        </is>
      </c>
      <c r="E8144" t="inlineStr">
        <is>
          <t>Gia dụng</t>
        </is>
      </c>
      <c r="F8144" t="n">
        <v>1989.9</v>
      </c>
      <c r="G8144" t="n">
        <v>0</v>
      </c>
    </row>
    <row r="8145">
      <c r="A8145" t="n">
        <v>201809</v>
      </c>
      <c r="B8145" t="n">
        <v>49</v>
      </c>
      <c r="C8145" t="inlineStr">
        <is>
          <t>POS</t>
        </is>
      </c>
      <c r="D8145" t="inlineStr">
        <is>
          <t>Mỹ</t>
        </is>
      </c>
      <c r="E8145" t="inlineStr">
        <is>
          <t>Nhạc, phim, sách nói</t>
        </is>
      </c>
      <c r="F8145" t="n">
        <v>1971.59</v>
      </c>
      <c r="G8145" t="n">
        <v>0</v>
      </c>
    </row>
    <row r="8146">
      <c r="A8146" t="n">
        <v>201809</v>
      </c>
      <c r="B8146" t="n">
        <v>50</v>
      </c>
      <c r="C8146" t="inlineStr">
        <is>
          <t>POS</t>
        </is>
      </c>
      <c r="D8146" t="inlineStr">
        <is>
          <t>Mỹ</t>
        </is>
      </c>
      <c r="E8146" t="inlineStr">
        <is>
          <t>Âm thanh</t>
        </is>
      </c>
      <c r="F8146" t="n">
        <v>4035.6</v>
      </c>
      <c r="G8146" t="n">
        <v>0</v>
      </c>
    </row>
    <row r="8147">
      <c r="A8147" t="n">
        <v>201809</v>
      </c>
      <c r="B8147" t="n">
        <v>50</v>
      </c>
      <c r="C8147" t="inlineStr">
        <is>
          <t>POS</t>
        </is>
      </c>
      <c r="D8147" t="inlineStr">
        <is>
          <t>Mỹ</t>
        </is>
      </c>
      <c r="E8147" t="inlineStr">
        <is>
          <t>Máy ảnh</t>
        </is>
      </c>
      <c r="F8147" t="n">
        <v>330.98</v>
      </c>
      <c r="G8147" t="n">
        <v>0</v>
      </c>
    </row>
    <row r="8148">
      <c r="A8148" t="n">
        <v>201809</v>
      </c>
      <c r="B8148" t="n">
        <v>50</v>
      </c>
      <c r="C8148" t="inlineStr">
        <is>
          <t>POS</t>
        </is>
      </c>
      <c r="D8148" t="inlineStr">
        <is>
          <t>Mỹ</t>
        </is>
      </c>
      <c r="E8148" t="inlineStr">
        <is>
          <t>Điện thoại</t>
        </is>
      </c>
      <c r="F8148" t="n">
        <v>1855.87</v>
      </c>
      <c r="G8148" t="n">
        <v>0</v>
      </c>
    </row>
    <row r="8149">
      <c r="A8149" t="n">
        <v>201809</v>
      </c>
      <c r="B8149" t="n">
        <v>50</v>
      </c>
      <c r="C8149" t="inlineStr">
        <is>
          <t>POS</t>
        </is>
      </c>
      <c r="D8149" t="inlineStr">
        <is>
          <t>Mỹ</t>
        </is>
      </c>
      <c r="E8149" t="inlineStr">
        <is>
          <t>Máy tính</t>
        </is>
      </c>
      <c r="F8149" t="n">
        <v>14265.07</v>
      </c>
      <c r="G8149" t="n">
        <v>0</v>
      </c>
    </row>
    <row r="8150">
      <c r="A8150" t="n">
        <v>201809</v>
      </c>
      <c r="B8150" t="n">
        <v>50</v>
      </c>
      <c r="C8150" t="inlineStr">
        <is>
          <t>POS</t>
        </is>
      </c>
      <c r="D8150" t="inlineStr">
        <is>
          <t>Mỹ</t>
        </is>
      </c>
      <c r="E8150" t="inlineStr">
        <is>
          <t>Game &amp; Đồ chơi</t>
        </is>
      </c>
      <c r="F8150" t="n">
        <v>956.3</v>
      </c>
      <c r="G8150" t="n">
        <v>0</v>
      </c>
    </row>
    <row r="8151">
      <c r="A8151" t="n">
        <v>201809</v>
      </c>
      <c r="B8151" t="n">
        <v>50</v>
      </c>
      <c r="C8151" t="inlineStr">
        <is>
          <t>POS</t>
        </is>
      </c>
      <c r="D8151" t="inlineStr">
        <is>
          <t>Mỹ</t>
        </is>
      </c>
      <c r="E8151" t="inlineStr">
        <is>
          <t>Gia dụng</t>
        </is>
      </c>
      <c r="F8151" t="n">
        <v>13018.09</v>
      </c>
      <c r="G8151" t="n">
        <v>0</v>
      </c>
    </row>
    <row r="8152">
      <c r="A8152" t="n">
        <v>201809</v>
      </c>
      <c r="B8152" t="n">
        <v>50</v>
      </c>
      <c r="C8152" t="inlineStr">
        <is>
          <t>POS</t>
        </is>
      </c>
      <c r="D8152" t="inlineStr">
        <is>
          <t>Mỹ</t>
        </is>
      </c>
      <c r="E8152" t="inlineStr">
        <is>
          <t>Nhạc, phim, sách nói</t>
        </is>
      </c>
      <c r="F8152" t="n">
        <v>4418.79</v>
      </c>
      <c r="G8152" t="n">
        <v>0</v>
      </c>
    </row>
    <row r="8153">
      <c r="A8153" t="n">
        <v>201809</v>
      </c>
      <c r="B8153" t="n">
        <v>50</v>
      </c>
      <c r="C8153" t="inlineStr">
        <is>
          <t>POS</t>
        </is>
      </c>
      <c r="D8153" t="inlineStr">
        <is>
          <t>Mỹ</t>
        </is>
      </c>
      <c r="E8153" t="inlineStr">
        <is>
          <t>TV &amp; Video</t>
        </is>
      </c>
      <c r="F8153" t="n">
        <v>4995.6</v>
      </c>
      <c r="G8153" t="n">
        <v>0</v>
      </c>
    </row>
    <row r="8154">
      <c r="A8154" t="n">
        <v>201809</v>
      </c>
      <c r="B8154" t="n">
        <v>51</v>
      </c>
      <c r="C8154" t="inlineStr">
        <is>
          <t>POS</t>
        </is>
      </c>
      <c r="D8154" t="inlineStr">
        <is>
          <t>Mỹ</t>
        </is>
      </c>
      <c r="E8154" t="inlineStr">
        <is>
          <t>Âm thanh</t>
        </is>
      </c>
      <c r="F8154" t="n">
        <v>1349.87</v>
      </c>
      <c r="G8154" t="n">
        <v>0</v>
      </c>
    </row>
    <row r="8155">
      <c r="A8155" t="n">
        <v>201809</v>
      </c>
      <c r="B8155" t="n">
        <v>51</v>
      </c>
      <c r="C8155" t="inlineStr">
        <is>
          <t>POS</t>
        </is>
      </c>
      <c r="D8155" t="inlineStr">
        <is>
          <t>Mỹ</t>
        </is>
      </c>
      <c r="E8155" t="inlineStr">
        <is>
          <t>Máy ảnh</t>
        </is>
      </c>
      <c r="F8155" t="n">
        <v>304.2</v>
      </c>
      <c r="G8155" t="n">
        <v>0</v>
      </c>
    </row>
    <row r="8156">
      <c r="A8156" t="n">
        <v>201809</v>
      </c>
      <c r="B8156" t="n">
        <v>51</v>
      </c>
      <c r="C8156" t="inlineStr">
        <is>
          <t>POS</t>
        </is>
      </c>
      <c r="D8156" t="inlineStr">
        <is>
          <t>Mỹ</t>
        </is>
      </c>
      <c r="E8156" t="inlineStr">
        <is>
          <t>Điện thoại</t>
        </is>
      </c>
      <c r="F8156" t="n">
        <v>4036.36</v>
      </c>
      <c r="G8156" t="n">
        <v>0</v>
      </c>
    </row>
    <row r="8157">
      <c r="A8157" t="n">
        <v>201809</v>
      </c>
      <c r="B8157" t="n">
        <v>51</v>
      </c>
      <c r="C8157" t="inlineStr">
        <is>
          <t>POS</t>
        </is>
      </c>
      <c r="D8157" t="inlineStr">
        <is>
          <t>Mỹ</t>
        </is>
      </c>
      <c r="E8157" t="inlineStr">
        <is>
          <t>Máy tính</t>
        </is>
      </c>
      <c r="F8157" t="n">
        <v>8568.290000000001</v>
      </c>
      <c r="G8157" t="n">
        <v>0</v>
      </c>
    </row>
    <row r="8158">
      <c r="A8158" t="n">
        <v>201809</v>
      </c>
      <c r="B8158" t="n">
        <v>51</v>
      </c>
      <c r="C8158" t="inlineStr">
        <is>
          <t>POS</t>
        </is>
      </c>
      <c r="D8158" t="inlineStr">
        <is>
          <t>Mỹ</t>
        </is>
      </c>
      <c r="E8158" t="inlineStr">
        <is>
          <t>Game &amp; Đồ chơi</t>
        </is>
      </c>
      <c r="F8158" t="n">
        <v>599.41</v>
      </c>
      <c r="G8158" t="n">
        <v>63.12</v>
      </c>
    </row>
    <row r="8159">
      <c r="A8159" t="n">
        <v>201809</v>
      </c>
      <c r="B8159" t="n">
        <v>51</v>
      </c>
      <c r="C8159" t="inlineStr">
        <is>
          <t>POS</t>
        </is>
      </c>
      <c r="D8159" t="inlineStr">
        <is>
          <t>Mỹ</t>
        </is>
      </c>
      <c r="E8159" t="inlineStr">
        <is>
          <t>Gia dụng</t>
        </is>
      </c>
      <c r="F8159" t="n">
        <v>59.97</v>
      </c>
      <c r="G8159" t="n">
        <v>789.75</v>
      </c>
    </row>
    <row r="8160">
      <c r="A8160" t="n">
        <v>201809</v>
      </c>
      <c r="B8160" t="n">
        <v>51</v>
      </c>
      <c r="C8160" t="inlineStr">
        <is>
          <t>POS</t>
        </is>
      </c>
      <c r="D8160" t="inlineStr">
        <is>
          <t>Mỹ</t>
        </is>
      </c>
      <c r="E8160" t="inlineStr">
        <is>
          <t>Nhạc, phim, sách nói</t>
        </is>
      </c>
      <c r="F8160" t="n">
        <v>2173.76</v>
      </c>
      <c r="G8160" t="n">
        <v>701.97</v>
      </c>
    </row>
    <row r="8161">
      <c r="A8161" t="n">
        <v>201809</v>
      </c>
      <c r="B8161" t="n">
        <v>51</v>
      </c>
      <c r="C8161" t="inlineStr">
        <is>
          <t>POS</t>
        </is>
      </c>
      <c r="D8161" t="inlineStr">
        <is>
          <t>Mỹ</t>
        </is>
      </c>
      <c r="E8161" t="inlineStr">
        <is>
          <t>TV &amp; Video</t>
        </is>
      </c>
      <c r="F8161" t="n">
        <v>1935.98</v>
      </c>
      <c r="G8161" t="n">
        <v>0</v>
      </c>
    </row>
    <row r="8162">
      <c r="A8162" t="n">
        <v>201809</v>
      </c>
      <c r="B8162" t="n">
        <v>53</v>
      </c>
      <c r="C8162" t="inlineStr">
        <is>
          <t>POS</t>
        </is>
      </c>
      <c r="D8162" t="inlineStr">
        <is>
          <t>Mỹ</t>
        </is>
      </c>
      <c r="E8162" t="inlineStr">
        <is>
          <t>Âm thanh</t>
        </is>
      </c>
      <c r="F8162" t="n">
        <v>1460.31</v>
      </c>
      <c r="G8162" t="n">
        <v>0</v>
      </c>
    </row>
    <row r="8163">
      <c r="A8163" t="n">
        <v>201809</v>
      </c>
      <c r="B8163" t="n">
        <v>53</v>
      </c>
      <c r="C8163" t="inlineStr">
        <is>
          <t>POS</t>
        </is>
      </c>
      <c r="D8163" t="inlineStr">
        <is>
          <t>Mỹ</t>
        </is>
      </c>
      <c r="E8163" t="inlineStr">
        <is>
          <t>Máy ảnh</t>
        </is>
      </c>
      <c r="F8163" t="n">
        <v>4124</v>
      </c>
      <c r="G8163" t="n">
        <v>0</v>
      </c>
    </row>
    <row r="8164">
      <c r="A8164" t="n">
        <v>201809</v>
      </c>
      <c r="B8164" t="n">
        <v>53</v>
      </c>
      <c r="C8164" t="inlineStr">
        <is>
          <t>POS</t>
        </is>
      </c>
      <c r="D8164" t="inlineStr">
        <is>
          <t>Mỹ</t>
        </is>
      </c>
      <c r="E8164" t="inlineStr">
        <is>
          <t>Điện thoại</t>
        </is>
      </c>
      <c r="F8164" t="n">
        <v>1954.2</v>
      </c>
      <c r="G8164" t="n">
        <v>0</v>
      </c>
    </row>
    <row r="8165">
      <c r="A8165" t="n">
        <v>201809</v>
      </c>
      <c r="B8165" t="n">
        <v>53</v>
      </c>
      <c r="C8165" t="inlineStr">
        <is>
          <t>POS</t>
        </is>
      </c>
      <c r="D8165" t="inlineStr">
        <is>
          <t>Mỹ</t>
        </is>
      </c>
      <c r="E8165" t="inlineStr">
        <is>
          <t>Máy tính</t>
        </is>
      </c>
      <c r="F8165" t="n">
        <v>5574.7</v>
      </c>
      <c r="G8165" t="n">
        <v>0</v>
      </c>
    </row>
    <row r="8166">
      <c r="A8166" t="n">
        <v>201809</v>
      </c>
      <c r="B8166" t="n">
        <v>53</v>
      </c>
      <c r="C8166" t="inlineStr">
        <is>
          <t>POS</t>
        </is>
      </c>
      <c r="D8166" t="inlineStr">
        <is>
          <t>Mỹ</t>
        </is>
      </c>
      <c r="E8166" t="inlineStr">
        <is>
          <t>Game &amp; Đồ chơi</t>
        </is>
      </c>
      <c r="F8166" t="n">
        <v>41.46</v>
      </c>
      <c r="G8166" t="n">
        <v>0</v>
      </c>
    </row>
    <row r="8167">
      <c r="A8167" t="n">
        <v>201809</v>
      </c>
      <c r="B8167" t="n">
        <v>53</v>
      </c>
      <c r="C8167" t="inlineStr">
        <is>
          <t>POS</t>
        </is>
      </c>
      <c r="D8167" t="inlineStr">
        <is>
          <t>Mỹ</t>
        </is>
      </c>
      <c r="E8167" t="inlineStr">
        <is>
          <t>Gia dụng</t>
        </is>
      </c>
      <c r="F8167" t="n">
        <v>1427.93</v>
      </c>
      <c r="G8167" t="n">
        <v>0</v>
      </c>
    </row>
    <row r="8168">
      <c r="A8168" t="n">
        <v>201809</v>
      </c>
      <c r="B8168" t="n">
        <v>53</v>
      </c>
      <c r="C8168" t="inlineStr">
        <is>
          <t>POS</t>
        </is>
      </c>
      <c r="D8168" t="inlineStr">
        <is>
          <t>Mỹ</t>
        </is>
      </c>
      <c r="E8168" t="inlineStr">
        <is>
          <t>Nhạc, phim, sách nói</t>
        </is>
      </c>
      <c r="F8168" t="n">
        <v>949.7</v>
      </c>
      <c r="G8168" t="n">
        <v>0</v>
      </c>
    </row>
    <row r="8169">
      <c r="A8169" t="n">
        <v>201809</v>
      </c>
      <c r="B8169" t="n">
        <v>54</v>
      </c>
      <c r="C8169" t="inlineStr">
        <is>
          <t>POS</t>
        </is>
      </c>
      <c r="D8169" t="inlineStr">
        <is>
          <t>Mỹ</t>
        </is>
      </c>
      <c r="E8169" t="inlineStr">
        <is>
          <t>Âm thanh</t>
        </is>
      </c>
      <c r="F8169" t="n">
        <v>857.8</v>
      </c>
      <c r="G8169" t="n">
        <v>0</v>
      </c>
    </row>
    <row r="8170">
      <c r="A8170" t="n">
        <v>201809</v>
      </c>
      <c r="B8170" t="n">
        <v>54</v>
      </c>
      <c r="C8170" t="inlineStr">
        <is>
          <t>POS</t>
        </is>
      </c>
      <c r="D8170" t="inlineStr">
        <is>
          <t>Mỹ</t>
        </is>
      </c>
      <c r="E8170" t="inlineStr">
        <is>
          <t>Điện thoại</t>
        </is>
      </c>
      <c r="F8170" t="n">
        <v>1945.38</v>
      </c>
      <c r="G8170" t="n">
        <v>241.2</v>
      </c>
    </row>
    <row r="8171">
      <c r="A8171" t="n">
        <v>201809</v>
      </c>
      <c r="B8171" t="n">
        <v>54</v>
      </c>
      <c r="C8171" t="inlineStr">
        <is>
          <t>POS</t>
        </is>
      </c>
      <c r="D8171" t="inlineStr">
        <is>
          <t>Mỹ</t>
        </is>
      </c>
      <c r="E8171" t="inlineStr">
        <is>
          <t>Máy tính</t>
        </is>
      </c>
      <c r="F8171" t="n">
        <v>12779.9</v>
      </c>
      <c r="G8171" t="n">
        <v>1328.4</v>
      </c>
    </row>
    <row r="8172">
      <c r="A8172" t="n">
        <v>201809</v>
      </c>
      <c r="B8172" t="n">
        <v>54</v>
      </c>
      <c r="C8172" t="inlineStr">
        <is>
          <t>POS</t>
        </is>
      </c>
      <c r="D8172" t="inlineStr">
        <is>
          <t>Mỹ</t>
        </is>
      </c>
      <c r="E8172" t="inlineStr">
        <is>
          <t>Game &amp; Đồ chơi</t>
        </is>
      </c>
      <c r="F8172" t="n">
        <v>258</v>
      </c>
      <c r="G8172" t="n">
        <v>0</v>
      </c>
    </row>
    <row r="8173">
      <c r="A8173" t="n">
        <v>201809</v>
      </c>
      <c r="B8173" t="n">
        <v>54</v>
      </c>
      <c r="C8173" t="inlineStr">
        <is>
          <t>POS</t>
        </is>
      </c>
      <c r="D8173" t="inlineStr">
        <is>
          <t>Mỹ</t>
        </is>
      </c>
      <c r="E8173" t="inlineStr">
        <is>
          <t>Gia dụng</t>
        </is>
      </c>
      <c r="F8173" t="n">
        <v>11112.45</v>
      </c>
      <c r="G8173" t="n">
        <v>0</v>
      </c>
    </row>
    <row r="8174">
      <c r="A8174" t="n">
        <v>201809</v>
      </c>
      <c r="B8174" t="n">
        <v>54</v>
      </c>
      <c r="C8174" t="inlineStr">
        <is>
          <t>POS</t>
        </is>
      </c>
      <c r="D8174" t="inlineStr">
        <is>
          <t>Mỹ</t>
        </is>
      </c>
      <c r="E8174" t="inlineStr">
        <is>
          <t>TV &amp; Video</t>
        </is>
      </c>
      <c r="F8174" t="n">
        <v>987</v>
      </c>
      <c r="G8174" t="n">
        <v>0</v>
      </c>
    </row>
    <row r="8175">
      <c r="A8175" t="n">
        <v>201809</v>
      </c>
      <c r="B8175" t="n">
        <v>55</v>
      </c>
      <c r="C8175" t="inlineStr">
        <is>
          <t>POS</t>
        </is>
      </c>
      <c r="D8175" t="inlineStr">
        <is>
          <t>Mỹ</t>
        </is>
      </c>
      <c r="E8175" t="inlineStr">
        <is>
          <t>Âm thanh</t>
        </is>
      </c>
      <c r="F8175" t="n">
        <v>728.6900000000001</v>
      </c>
      <c r="G8175" t="n">
        <v>266.4</v>
      </c>
    </row>
    <row r="8176">
      <c r="A8176" t="n">
        <v>201809</v>
      </c>
      <c r="B8176" t="n">
        <v>55</v>
      </c>
      <c r="C8176" t="inlineStr">
        <is>
          <t>POS</t>
        </is>
      </c>
      <c r="D8176" t="inlineStr">
        <is>
          <t>Mỹ</t>
        </is>
      </c>
      <c r="E8176" t="inlineStr">
        <is>
          <t>Máy ảnh</t>
        </is>
      </c>
      <c r="F8176" t="n">
        <v>8175.4</v>
      </c>
      <c r="G8176" t="n">
        <v>0</v>
      </c>
    </row>
    <row r="8177">
      <c r="A8177" t="n">
        <v>201809</v>
      </c>
      <c r="B8177" t="n">
        <v>55</v>
      </c>
      <c r="C8177" t="inlineStr">
        <is>
          <t>POS</t>
        </is>
      </c>
      <c r="D8177" t="inlineStr">
        <is>
          <t>Mỹ</t>
        </is>
      </c>
      <c r="E8177" t="inlineStr">
        <is>
          <t>Điện thoại</t>
        </is>
      </c>
      <c r="F8177" t="n">
        <v>1837.09</v>
      </c>
      <c r="G8177" t="n">
        <v>0</v>
      </c>
    </row>
    <row r="8178">
      <c r="A8178" t="n">
        <v>201809</v>
      </c>
      <c r="B8178" t="n">
        <v>55</v>
      </c>
      <c r="C8178" t="inlineStr">
        <is>
          <t>POS</t>
        </is>
      </c>
      <c r="D8178" t="inlineStr">
        <is>
          <t>Mỹ</t>
        </is>
      </c>
      <c r="E8178" t="inlineStr">
        <is>
          <t>Máy tính</t>
        </is>
      </c>
      <c r="F8178" t="n">
        <v>22772.3</v>
      </c>
      <c r="G8178" t="n">
        <v>0</v>
      </c>
    </row>
    <row r="8179">
      <c r="A8179" t="n">
        <v>201809</v>
      </c>
      <c r="B8179" t="n">
        <v>55</v>
      </c>
      <c r="C8179" t="inlineStr">
        <is>
          <t>POS</t>
        </is>
      </c>
      <c r="D8179" t="inlineStr">
        <is>
          <t>Mỹ</t>
        </is>
      </c>
      <c r="E8179" t="inlineStr">
        <is>
          <t>Game &amp; Đồ chơi</t>
        </is>
      </c>
      <c r="F8179" t="n">
        <v>5.39</v>
      </c>
      <c r="G8179" t="n">
        <v>0</v>
      </c>
    </row>
    <row r="8180">
      <c r="A8180" t="n">
        <v>201809</v>
      </c>
      <c r="B8180" t="n">
        <v>55</v>
      </c>
      <c r="C8180" t="inlineStr">
        <is>
          <t>POS</t>
        </is>
      </c>
      <c r="D8180" t="inlineStr">
        <is>
          <t>Mỹ</t>
        </is>
      </c>
      <c r="E8180" t="inlineStr">
        <is>
          <t>Nhạc, phim, sách nói</t>
        </is>
      </c>
      <c r="F8180" t="n">
        <v>948.6900000000001</v>
      </c>
      <c r="G8180" t="n">
        <v>0</v>
      </c>
    </row>
    <row r="8181">
      <c r="A8181" t="n">
        <v>201809</v>
      </c>
      <c r="B8181" t="n">
        <v>55</v>
      </c>
      <c r="C8181" t="inlineStr">
        <is>
          <t>POS</t>
        </is>
      </c>
      <c r="D8181" t="inlineStr">
        <is>
          <t>Mỹ</t>
        </is>
      </c>
      <c r="E8181" t="inlineStr">
        <is>
          <t>TV &amp; Video</t>
        </is>
      </c>
      <c r="F8181" t="n">
        <v>2369.94</v>
      </c>
      <c r="G8181" t="n">
        <v>0</v>
      </c>
    </row>
    <row r="8182">
      <c r="A8182" t="n">
        <v>201809</v>
      </c>
      <c r="B8182" t="n">
        <v>56</v>
      </c>
      <c r="C8182" t="inlineStr">
        <is>
          <t>POS</t>
        </is>
      </c>
      <c r="D8182" t="inlineStr">
        <is>
          <t>Mỹ</t>
        </is>
      </c>
      <c r="E8182" t="inlineStr">
        <is>
          <t>Âm thanh</t>
        </is>
      </c>
      <c r="F8182" t="n">
        <v>1124.88</v>
      </c>
      <c r="G8182" t="n">
        <v>0</v>
      </c>
    </row>
    <row r="8183">
      <c r="A8183" t="n">
        <v>201809</v>
      </c>
      <c r="B8183" t="n">
        <v>56</v>
      </c>
      <c r="C8183" t="inlineStr">
        <is>
          <t>POS</t>
        </is>
      </c>
      <c r="D8183" t="inlineStr">
        <is>
          <t>Mỹ</t>
        </is>
      </c>
      <c r="E8183" t="inlineStr">
        <is>
          <t>Máy ảnh</t>
        </is>
      </c>
      <c r="F8183" t="n">
        <v>3357.37</v>
      </c>
      <c r="G8183" t="n">
        <v>0</v>
      </c>
    </row>
    <row r="8184">
      <c r="A8184" t="n">
        <v>201809</v>
      </c>
      <c r="B8184" t="n">
        <v>56</v>
      </c>
      <c r="C8184" t="inlineStr">
        <is>
          <t>POS</t>
        </is>
      </c>
      <c r="D8184" t="inlineStr">
        <is>
          <t>Mỹ</t>
        </is>
      </c>
      <c r="E8184" t="inlineStr">
        <is>
          <t>Điện thoại</t>
        </is>
      </c>
      <c r="F8184" t="n">
        <v>1996.55</v>
      </c>
      <c r="G8184" t="n">
        <v>0</v>
      </c>
    </row>
    <row r="8185">
      <c r="A8185" t="n">
        <v>201809</v>
      </c>
      <c r="B8185" t="n">
        <v>56</v>
      </c>
      <c r="C8185" t="inlineStr">
        <is>
          <t>POS</t>
        </is>
      </c>
      <c r="D8185" t="inlineStr">
        <is>
          <t>Mỹ</t>
        </is>
      </c>
      <c r="E8185" t="inlineStr">
        <is>
          <t>Máy tính</t>
        </is>
      </c>
      <c r="F8185" t="n">
        <v>1888.85</v>
      </c>
      <c r="G8185" t="n">
        <v>0</v>
      </c>
    </row>
    <row r="8186">
      <c r="A8186" t="n">
        <v>201809</v>
      </c>
      <c r="B8186" t="n">
        <v>56</v>
      </c>
      <c r="C8186" t="inlineStr">
        <is>
          <t>POS</t>
        </is>
      </c>
      <c r="D8186" t="inlineStr">
        <is>
          <t>Mỹ</t>
        </is>
      </c>
      <c r="E8186" t="inlineStr">
        <is>
          <t>Game &amp; Đồ chơi</t>
        </is>
      </c>
      <c r="F8186" t="n">
        <v>35.96</v>
      </c>
      <c r="G8186" t="n">
        <v>0</v>
      </c>
    </row>
    <row r="8187">
      <c r="A8187" t="n">
        <v>201809</v>
      </c>
      <c r="B8187" t="n">
        <v>56</v>
      </c>
      <c r="C8187" t="inlineStr">
        <is>
          <t>POS</t>
        </is>
      </c>
      <c r="D8187" t="inlineStr">
        <is>
          <t>Mỹ</t>
        </is>
      </c>
      <c r="E8187" t="inlineStr">
        <is>
          <t>Gia dụng</t>
        </is>
      </c>
      <c r="F8187" t="n">
        <v>1040</v>
      </c>
      <c r="G8187" t="n">
        <v>0</v>
      </c>
    </row>
    <row r="8188">
      <c r="A8188" t="n">
        <v>201809</v>
      </c>
      <c r="B8188" t="n">
        <v>56</v>
      </c>
      <c r="C8188" t="inlineStr">
        <is>
          <t>POS</t>
        </is>
      </c>
      <c r="D8188" t="inlineStr">
        <is>
          <t>Mỹ</t>
        </is>
      </c>
      <c r="E8188" t="inlineStr">
        <is>
          <t>Nhạc, phim, sách nói</t>
        </is>
      </c>
      <c r="F8188" t="n">
        <v>349.6</v>
      </c>
      <c r="G8188" t="n">
        <v>0</v>
      </c>
    </row>
    <row r="8189">
      <c r="A8189" t="n">
        <v>201809</v>
      </c>
      <c r="B8189" t="n">
        <v>56</v>
      </c>
      <c r="C8189" t="inlineStr">
        <is>
          <t>POS</t>
        </is>
      </c>
      <c r="D8189" t="inlineStr">
        <is>
          <t>Mỹ</t>
        </is>
      </c>
      <c r="E8189" t="inlineStr">
        <is>
          <t>TV &amp; Video</t>
        </is>
      </c>
      <c r="F8189" t="n">
        <v>1619.71</v>
      </c>
      <c r="G8189" t="n">
        <v>0</v>
      </c>
    </row>
    <row r="8190">
      <c r="A8190" t="n">
        <v>201809</v>
      </c>
      <c r="B8190" t="n">
        <v>57</v>
      </c>
      <c r="C8190" t="inlineStr">
        <is>
          <t>POS</t>
        </is>
      </c>
      <c r="D8190" t="inlineStr">
        <is>
          <t>Mỹ</t>
        </is>
      </c>
      <c r="E8190" t="inlineStr">
        <is>
          <t>Âm thanh</t>
        </is>
      </c>
      <c r="F8190" t="n">
        <v>1585.7</v>
      </c>
      <c r="G8190" t="n">
        <v>0</v>
      </c>
    </row>
    <row r="8191">
      <c r="A8191" t="n">
        <v>201809</v>
      </c>
      <c r="B8191" t="n">
        <v>57</v>
      </c>
      <c r="C8191" t="inlineStr">
        <is>
          <t>POS</t>
        </is>
      </c>
      <c r="D8191" t="inlineStr">
        <is>
          <t>Mỹ</t>
        </is>
      </c>
      <c r="E8191" t="inlineStr">
        <is>
          <t>Máy ảnh</t>
        </is>
      </c>
      <c r="F8191" t="n">
        <v>2313.36</v>
      </c>
      <c r="G8191" t="n">
        <v>0</v>
      </c>
    </row>
    <row r="8192">
      <c r="A8192" t="n">
        <v>201809</v>
      </c>
      <c r="B8192" t="n">
        <v>57</v>
      </c>
      <c r="C8192" t="inlineStr">
        <is>
          <t>POS</t>
        </is>
      </c>
      <c r="D8192" t="inlineStr">
        <is>
          <t>Mỹ</t>
        </is>
      </c>
      <c r="E8192" t="inlineStr">
        <is>
          <t>Điện thoại</t>
        </is>
      </c>
      <c r="F8192" t="n">
        <v>1566.95</v>
      </c>
      <c r="G8192" t="n">
        <v>0</v>
      </c>
    </row>
    <row r="8193">
      <c r="A8193" t="n">
        <v>201809</v>
      </c>
      <c r="B8193" t="n">
        <v>57</v>
      </c>
      <c r="C8193" t="inlineStr">
        <is>
          <t>POS</t>
        </is>
      </c>
      <c r="D8193" t="inlineStr">
        <is>
          <t>Mỹ</t>
        </is>
      </c>
      <c r="E8193" t="inlineStr">
        <is>
          <t>Máy tính</t>
        </is>
      </c>
      <c r="F8193" t="n">
        <v>7317</v>
      </c>
      <c r="G8193" t="n">
        <v>0</v>
      </c>
    </row>
    <row r="8194">
      <c r="A8194" t="n">
        <v>201809</v>
      </c>
      <c r="B8194" t="n">
        <v>57</v>
      </c>
      <c r="C8194" t="inlineStr">
        <is>
          <t>POS</t>
        </is>
      </c>
      <c r="D8194" t="inlineStr">
        <is>
          <t>Mỹ</t>
        </is>
      </c>
      <c r="E8194" t="inlineStr">
        <is>
          <t>Game &amp; Đồ chơi</t>
        </is>
      </c>
      <c r="F8194" t="n">
        <v>518.4299999999999</v>
      </c>
      <c r="G8194" t="n">
        <v>0</v>
      </c>
    </row>
    <row r="8195">
      <c r="A8195" t="n">
        <v>201809</v>
      </c>
      <c r="B8195" t="n">
        <v>57</v>
      </c>
      <c r="C8195" t="inlineStr">
        <is>
          <t>POS</t>
        </is>
      </c>
      <c r="D8195" t="inlineStr">
        <is>
          <t>Mỹ</t>
        </is>
      </c>
      <c r="E8195" t="inlineStr">
        <is>
          <t>Gia dụng</t>
        </is>
      </c>
      <c r="F8195" t="n">
        <v>1811.92</v>
      </c>
      <c r="G8195" t="n">
        <v>0</v>
      </c>
    </row>
    <row r="8196">
      <c r="A8196" t="n">
        <v>201809</v>
      </c>
      <c r="B8196" t="n">
        <v>57</v>
      </c>
      <c r="C8196" t="inlineStr">
        <is>
          <t>POS</t>
        </is>
      </c>
      <c r="D8196" t="inlineStr">
        <is>
          <t>Mỹ</t>
        </is>
      </c>
      <c r="E8196" t="inlineStr">
        <is>
          <t>Nhạc, phim, sách nói</t>
        </is>
      </c>
      <c r="F8196" t="n">
        <v>1790.73</v>
      </c>
      <c r="G8196" t="n">
        <v>0</v>
      </c>
    </row>
    <row r="8197">
      <c r="A8197" t="n">
        <v>201809</v>
      </c>
      <c r="B8197" t="n">
        <v>57</v>
      </c>
      <c r="C8197" t="inlineStr">
        <is>
          <t>POS</t>
        </is>
      </c>
      <c r="D8197" t="inlineStr">
        <is>
          <t>Mỹ</t>
        </is>
      </c>
      <c r="E8197" t="inlineStr">
        <is>
          <t>TV &amp; Video</t>
        </is>
      </c>
      <c r="F8197" t="n">
        <v>699</v>
      </c>
      <c r="G8197" t="n">
        <v>0</v>
      </c>
    </row>
    <row r="8198">
      <c r="A8198" t="n">
        <v>201809</v>
      </c>
      <c r="B8198" t="n">
        <v>59</v>
      </c>
      <c r="C8198" t="inlineStr">
        <is>
          <t>POS</t>
        </is>
      </c>
      <c r="D8198" t="inlineStr">
        <is>
          <t>Mỹ</t>
        </is>
      </c>
      <c r="E8198" t="inlineStr">
        <is>
          <t>Âm thanh</t>
        </is>
      </c>
      <c r="F8198" t="n">
        <v>4329.51</v>
      </c>
      <c r="G8198" t="n">
        <v>0</v>
      </c>
    </row>
    <row r="8199">
      <c r="A8199" t="n">
        <v>201809</v>
      </c>
      <c r="B8199" t="n">
        <v>59</v>
      </c>
      <c r="C8199" t="inlineStr">
        <is>
          <t>POS</t>
        </is>
      </c>
      <c r="D8199" t="inlineStr">
        <is>
          <t>Mỹ</t>
        </is>
      </c>
      <c r="E8199" t="inlineStr">
        <is>
          <t>Máy ảnh</t>
        </is>
      </c>
      <c r="F8199" t="n">
        <v>1089</v>
      </c>
      <c r="G8199" t="n">
        <v>0</v>
      </c>
    </row>
    <row r="8200">
      <c r="A8200" t="n">
        <v>201809</v>
      </c>
      <c r="B8200" t="n">
        <v>59</v>
      </c>
      <c r="C8200" t="inlineStr">
        <is>
          <t>POS</t>
        </is>
      </c>
      <c r="D8200" t="inlineStr">
        <is>
          <t>Mỹ</t>
        </is>
      </c>
      <c r="E8200" t="inlineStr">
        <is>
          <t>Điện thoại</t>
        </is>
      </c>
      <c r="F8200" t="n">
        <v>961.9</v>
      </c>
      <c r="G8200" t="n">
        <v>0</v>
      </c>
    </row>
    <row r="8201">
      <c r="A8201" t="n">
        <v>201809</v>
      </c>
      <c r="B8201" t="n">
        <v>59</v>
      </c>
      <c r="C8201" t="inlineStr">
        <is>
          <t>POS</t>
        </is>
      </c>
      <c r="D8201" t="inlineStr">
        <is>
          <t>Mỹ</t>
        </is>
      </c>
      <c r="E8201" t="inlineStr">
        <is>
          <t>Máy tính</t>
        </is>
      </c>
      <c r="F8201" t="n">
        <v>7322</v>
      </c>
      <c r="G8201" t="n">
        <v>0</v>
      </c>
    </row>
    <row r="8202">
      <c r="A8202" t="n">
        <v>201809</v>
      </c>
      <c r="B8202" t="n">
        <v>59</v>
      </c>
      <c r="C8202" t="inlineStr">
        <is>
          <t>POS</t>
        </is>
      </c>
      <c r="D8202" t="inlineStr">
        <is>
          <t>Mỹ</t>
        </is>
      </c>
      <c r="E8202" t="inlineStr">
        <is>
          <t>Game &amp; Đồ chơi</t>
        </is>
      </c>
      <c r="F8202" t="n">
        <v>598.15</v>
      </c>
      <c r="G8202" t="n">
        <v>0</v>
      </c>
    </row>
    <row r="8203">
      <c r="A8203" t="n">
        <v>201809</v>
      </c>
      <c r="B8203" t="n">
        <v>59</v>
      </c>
      <c r="C8203" t="inlineStr">
        <is>
          <t>POS</t>
        </is>
      </c>
      <c r="D8203" t="inlineStr">
        <is>
          <t>Mỹ</t>
        </is>
      </c>
      <c r="E8203" t="inlineStr">
        <is>
          <t>Gia dụng</t>
        </is>
      </c>
      <c r="F8203" t="n">
        <v>4756.97</v>
      </c>
      <c r="G8203" t="n">
        <v>503.98</v>
      </c>
    </row>
    <row r="8204">
      <c r="A8204" t="n">
        <v>201809</v>
      </c>
      <c r="B8204" t="n">
        <v>59</v>
      </c>
      <c r="C8204" t="inlineStr">
        <is>
          <t>POS</t>
        </is>
      </c>
      <c r="D8204" t="inlineStr">
        <is>
          <t>Mỹ</t>
        </is>
      </c>
      <c r="E8204" t="inlineStr">
        <is>
          <t>Nhạc, phim, sách nói</t>
        </is>
      </c>
      <c r="F8204" t="n">
        <v>1332.23</v>
      </c>
      <c r="G8204" t="n">
        <v>0</v>
      </c>
    </row>
    <row r="8205">
      <c r="A8205" t="n">
        <v>201809</v>
      </c>
      <c r="B8205" t="n">
        <v>59</v>
      </c>
      <c r="C8205" t="inlineStr">
        <is>
          <t>POS</t>
        </is>
      </c>
      <c r="D8205" t="inlineStr">
        <is>
          <t>Mỹ</t>
        </is>
      </c>
      <c r="E8205" t="inlineStr">
        <is>
          <t>TV &amp; Video</t>
        </is>
      </c>
      <c r="F8205" t="n">
        <v>888.3</v>
      </c>
      <c r="G8205" t="n">
        <v>0</v>
      </c>
    </row>
    <row r="8206">
      <c r="A8206" t="n">
        <v>201809</v>
      </c>
      <c r="B8206" t="n">
        <v>61</v>
      </c>
      <c r="C8206" t="inlineStr">
        <is>
          <t>POS</t>
        </is>
      </c>
      <c r="D8206" t="inlineStr">
        <is>
          <t>Mỹ</t>
        </is>
      </c>
      <c r="E8206" t="inlineStr">
        <is>
          <t>Âm thanh</t>
        </is>
      </c>
      <c r="F8206" t="n">
        <v>799.17</v>
      </c>
      <c r="G8206" t="n">
        <v>0</v>
      </c>
    </row>
    <row r="8207">
      <c r="A8207" t="n">
        <v>201809</v>
      </c>
      <c r="B8207" t="n">
        <v>61</v>
      </c>
      <c r="C8207" t="inlineStr">
        <is>
          <t>POS</t>
        </is>
      </c>
      <c r="D8207" t="inlineStr">
        <is>
          <t>Mỹ</t>
        </is>
      </c>
      <c r="E8207" t="inlineStr">
        <is>
          <t>Máy ảnh</t>
        </is>
      </c>
      <c r="F8207" t="n">
        <v>14220</v>
      </c>
      <c r="G8207" t="n">
        <v>0</v>
      </c>
    </row>
    <row r="8208">
      <c r="A8208" t="n">
        <v>201809</v>
      </c>
      <c r="B8208" t="n">
        <v>61</v>
      </c>
      <c r="C8208" t="inlineStr">
        <is>
          <t>POS</t>
        </is>
      </c>
      <c r="D8208" t="inlineStr">
        <is>
          <t>Mỹ</t>
        </is>
      </c>
      <c r="E8208" t="inlineStr">
        <is>
          <t>Điện thoại</t>
        </is>
      </c>
      <c r="F8208" t="n">
        <v>2303.35</v>
      </c>
      <c r="G8208" t="n">
        <v>0</v>
      </c>
    </row>
    <row r="8209">
      <c r="A8209" t="n">
        <v>201809</v>
      </c>
      <c r="B8209" t="n">
        <v>61</v>
      </c>
      <c r="C8209" t="inlineStr">
        <is>
          <t>POS</t>
        </is>
      </c>
      <c r="D8209" t="inlineStr">
        <is>
          <t>Mỹ</t>
        </is>
      </c>
      <c r="E8209" t="inlineStr">
        <is>
          <t>Máy tính</t>
        </is>
      </c>
      <c r="F8209" t="n">
        <v>5274</v>
      </c>
      <c r="G8209" t="n">
        <v>142.2</v>
      </c>
    </row>
    <row r="8210">
      <c r="A8210" t="n">
        <v>201809</v>
      </c>
      <c r="B8210" t="n">
        <v>61</v>
      </c>
      <c r="C8210" t="inlineStr">
        <is>
          <t>POS</t>
        </is>
      </c>
      <c r="D8210" t="inlineStr">
        <is>
          <t>Mỹ</t>
        </is>
      </c>
      <c r="E8210" t="inlineStr">
        <is>
          <t>Game &amp; Đồ chơi</t>
        </is>
      </c>
      <c r="F8210" t="n">
        <v>33.27</v>
      </c>
      <c r="G8210" t="n">
        <v>0</v>
      </c>
    </row>
    <row r="8211">
      <c r="A8211" t="n">
        <v>201809</v>
      </c>
      <c r="B8211" t="n">
        <v>61</v>
      </c>
      <c r="C8211" t="inlineStr">
        <is>
          <t>POS</t>
        </is>
      </c>
      <c r="D8211" t="inlineStr">
        <is>
          <t>Mỹ</t>
        </is>
      </c>
      <c r="E8211" t="inlineStr">
        <is>
          <t>Gia dụng</t>
        </is>
      </c>
      <c r="F8211" t="n">
        <v>6918</v>
      </c>
      <c r="G8211" t="n">
        <v>0</v>
      </c>
    </row>
    <row r="8212">
      <c r="A8212" t="n">
        <v>201809</v>
      </c>
      <c r="B8212" t="n">
        <v>61</v>
      </c>
      <c r="C8212" t="inlineStr">
        <is>
          <t>POS</t>
        </is>
      </c>
      <c r="D8212" t="inlineStr">
        <is>
          <t>Mỹ</t>
        </is>
      </c>
      <c r="E8212" t="inlineStr">
        <is>
          <t>Nhạc, phim, sách nói</t>
        </is>
      </c>
      <c r="F8212" t="n">
        <v>1271.89</v>
      </c>
      <c r="G8212" t="n">
        <v>0</v>
      </c>
    </row>
    <row r="8213">
      <c r="A8213" t="n">
        <v>201809</v>
      </c>
      <c r="B8213" t="n">
        <v>61</v>
      </c>
      <c r="C8213" t="inlineStr">
        <is>
          <t>POS</t>
        </is>
      </c>
      <c r="D8213" t="inlineStr">
        <is>
          <t>Mỹ</t>
        </is>
      </c>
      <c r="E8213" t="inlineStr">
        <is>
          <t>TV &amp; Video</t>
        </is>
      </c>
      <c r="F8213" t="n">
        <v>538.2</v>
      </c>
      <c r="G8213" t="n">
        <v>0</v>
      </c>
    </row>
    <row r="8214">
      <c r="A8214" t="n">
        <v>201809</v>
      </c>
      <c r="B8214" t="n">
        <v>62</v>
      </c>
      <c r="C8214" t="inlineStr">
        <is>
          <t>POS</t>
        </is>
      </c>
      <c r="D8214" t="inlineStr">
        <is>
          <t>Mỹ</t>
        </is>
      </c>
      <c r="E8214" t="inlineStr">
        <is>
          <t>Âm thanh</t>
        </is>
      </c>
      <c r="F8214" t="n">
        <v>113.85</v>
      </c>
      <c r="G8214" t="n">
        <v>0</v>
      </c>
    </row>
    <row r="8215">
      <c r="A8215" t="n">
        <v>201809</v>
      </c>
      <c r="B8215" t="n">
        <v>62</v>
      </c>
      <c r="C8215" t="inlineStr">
        <is>
          <t>POS</t>
        </is>
      </c>
      <c r="D8215" t="inlineStr">
        <is>
          <t>Mỹ</t>
        </is>
      </c>
      <c r="E8215" t="inlineStr">
        <is>
          <t>Điện thoại</t>
        </is>
      </c>
      <c r="F8215" t="n">
        <v>1583.98</v>
      </c>
      <c r="G8215" t="n">
        <v>0</v>
      </c>
    </row>
    <row r="8216">
      <c r="A8216" t="n">
        <v>201809</v>
      </c>
      <c r="B8216" t="n">
        <v>62</v>
      </c>
      <c r="C8216" t="inlineStr">
        <is>
          <t>POS</t>
        </is>
      </c>
      <c r="D8216" t="inlineStr">
        <is>
          <t>Mỹ</t>
        </is>
      </c>
      <c r="E8216" t="inlineStr">
        <is>
          <t>Máy tính</t>
        </is>
      </c>
      <c r="F8216" t="n">
        <v>2209.55</v>
      </c>
      <c r="G8216" t="n">
        <v>0</v>
      </c>
    </row>
    <row r="8217">
      <c r="A8217" t="n">
        <v>201809</v>
      </c>
      <c r="B8217" t="n">
        <v>62</v>
      </c>
      <c r="C8217" t="inlineStr">
        <is>
          <t>POS</t>
        </is>
      </c>
      <c r="D8217" t="inlineStr">
        <is>
          <t>Mỹ</t>
        </is>
      </c>
      <c r="E8217" t="inlineStr">
        <is>
          <t>Game &amp; Đồ chơi</t>
        </is>
      </c>
      <c r="F8217" t="n">
        <v>256</v>
      </c>
      <c r="G8217" t="n">
        <v>0</v>
      </c>
    </row>
    <row r="8218">
      <c r="A8218" t="n">
        <v>201809</v>
      </c>
      <c r="B8218" t="n">
        <v>62</v>
      </c>
      <c r="C8218" t="inlineStr">
        <is>
          <t>POS</t>
        </is>
      </c>
      <c r="D8218" t="inlineStr">
        <is>
          <t>Mỹ</t>
        </is>
      </c>
      <c r="E8218" t="inlineStr">
        <is>
          <t>Gia dụng</t>
        </is>
      </c>
      <c r="F8218" t="n">
        <v>1475</v>
      </c>
      <c r="G8218" t="n">
        <v>0</v>
      </c>
    </row>
    <row r="8219">
      <c r="A8219" t="n">
        <v>201809</v>
      </c>
      <c r="B8219" t="n">
        <v>63</v>
      </c>
      <c r="C8219" t="inlineStr">
        <is>
          <t>POS</t>
        </is>
      </c>
      <c r="D8219" t="inlineStr">
        <is>
          <t>Mỹ</t>
        </is>
      </c>
      <c r="E8219" t="inlineStr">
        <is>
          <t>Âm thanh</t>
        </is>
      </c>
      <c r="F8219" t="n">
        <v>1644.41</v>
      </c>
      <c r="G8219" t="n">
        <v>0</v>
      </c>
    </row>
    <row r="8220">
      <c r="A8220" t="n">
        <v>201809</v>
      </c>
      <c r="B8220" t="n">
        <v>63</v>
      </c>
      <c r="C8220" t="inlineStr">
        <is>
          <t>POS</t>
        </is>
      </c>
      <c r="D8220" t="inlineStr">
        <is>
          <t>Mỹ</t>
        </is>
      </c>
      <c r="E8220" t="inlineStr">
        <is>
          <t>Máy ảnh</t>
        </is>
      </c>
      <c r="F8220" t="n">
        <v>748.92</v>
      </c>
      <c r="G8220" t="n">
        <v>0</v>
      </c>
    </row>
    <row r="8221">
      <c r="A8221" t="n">
        <v>201809</v>
      </c>
      <c r="B8221" t="n">
        <v>63</v>
      </c>
      <c r="C8221" t="inlineStr">
        <is>
          <t>POS</t>
        </is>
      </c>
      <c r="D8221" t="inlineStr">
        <is>
          <t>Mỹ</t>
        </is>
      </c>
      <c r="E8221" t="inlineStr">
        <is>
          <t>Điện thoại</t>
        </is>
      </c>
      <c r="F8221" t="n">
        <v>3528.7</v>
      </c>
      <c r="G8221" t="n">
        <v>0</v>
      </c>
    </row>
    <row r="8222">
      <c r="A8222" t="n">
        <v>201809</v>
      </c>
      <c r="B8222" t="n">
        <v>63</v>
      </c>
      <c r="C8222" t="inlineStr">
        <is>
          <t>POS</t>
        </is>
      </c>
      <c r="D8222" t="inlineStr">
        <is>
          <t>Mỹ</t>
        </is>
      </c>
      <c r="E8222" t="inlineStr">
        <is>
          <t>Máy tính</t>
        </is>
      </c>
      <c r="F8222" t="n">
        <v>24823.19</v>
      </c>
      <c r="G8222" t="n">
        <v>78</v>
      </c>
    </row>
    <row r="8223">
      <c r="A8223" t="n">
        <v>201809</v>
      </c>
      <c r="B8223" t="n">
        <v>63</v>
      </c>
      <c r="C8223" t="inlineStr">
        <is>
          <t>POS</t>
        </is>
      </c>
      <c r="D8223" t="inlineStr">
        <is>
          <t>Mỹ</t>
        </is>
      </c>
      <c r="E8223" t="inlineStr">
        <is>
          <t>Game &amp; Đồ chơi</t>
        </is>
      </c>
      <c r="F8223" t="n">
        <v>61.94</v>
      </c>
      <c r="G8223" t="n">
        <v>27.96</v>
      </c>
    </row>
    <row r="8224">
      <c r="A8224" t="n">
        <v>201809</v>
      </c>
      <c r="B8224" t="n">
        <v>63</v>
      </c>
      <c r="C8224" t="inlineStr">
        <is>
          <t>POS</t>
        </is>
      </c>
      <c r="D8224" t="inlineStr">
        <is>
          <t>Mỹ</t>
        </is>
      </c>
      <c r="E8224" t="inlineStr">
        <is>
          <t>Gia dụng</t>
        </is>
      </c>
      <c r="F8224" t="n">
        <v>852.37</v>
      </c>
      <c r="G8224" t="n">
        <v>0</v>
      </c>
    </row>
    <row r="8225">
      <c r="A8225" t="n">
        <v>201809</v>
      </c>
      <c r="B8225" t="n">
        <v>63</v>
      </c>
      <c r="C8225" t="inlineStr">
        <is>
          <t>POS</t>
        </is>
      </c>
      <c r="D8225" t="inlineStr">
        <is>
          <t>Mỹ</t>
        </is>
      </c>
      <c r="E8225" t="inlineStr">
        <is>
          <t>Nhạc, phim, sách nói</t>
        </is>
      </c>
      <c r="F8225" t="n">
        <v>1901.58</v>
      </c>
      <c r="G8225" t="n">
        <v>0</v>
      </c>
    </row>
    <row r="8226">
      <c r="A8226" t="n">
        <v>201809</v>
      </c>
      <c r="B8226" t="n">
        <v>63</v>
      </c>
      <c r="C8226" t="inlineStr">
        <is>
          <t>POS</t>
        </is>
      </c>
      <c r="D8226" t="inlineStr">
        <is>
          <t>Mỹ</t>
        </is>
      </c>
      <c r="E8226" t="inlineStr">
        <is>
          <t>TV &amp; Video</t>
        </is>
      </c>
      <c r="F8226" t="n">
        <v>5592</v>
      </c>
      <c r="G8226" t="n">
        <v>0</v>
      </c>
    </row>
    <row r="8227">
      <c r="A8227" t="n">
        <v>201809</v>
      </c>
      <c r="B8227" t="n">
        <v>64</v>
      </c>
      <c r="C8227" t="inlineStr">
        <is>
          <t>POS</t>
        </is>
      </c>
      <c r="D8227" t="inlineStr">
        <is>
          <t>Mỹ</t>
        </is>
      </c>
      <c r="E8227" t="inlineStr">
        <is>
          <t>Âm thanh</t>
        </is>
      </c>
      <c r="F8227" t="n">
        <v>310.53</v>
      </c>
      <c r="G8227" t="n">
        <v>0</v>
      </c>
    </row>
    <row r="8228">
      <c r="A8228" t="n">
        <v>201809</v>
      </c>
      <c r="B8228" t="n">
        <v>64</v>
      </c>
      <c r="C8228" t="inlineStr">
        <is>
          <t>POS</t>
        </is>
      </c>
      <c r="D8228" t="inlineStr">
        <is>
          <t>Mỹ</t>
        </is>
      </c>
      <c r="E8228" t="inlineStr">
        <is>
          <t>Máy ảnh</t>
        </is>
      </c>
      <c r="F8228" t="n">
        <v>1959</v>
      </c>
      <c r="G8228" t="n">
        <v>0</v>
      </c>
    </row>
    <row r="8229">
      <c r="A8229" t="n">
        <v>201809</v>
      </c>
      <c r="B8229" t="n">
        <v>64</v>
      </c>
      <c r="C8229" t="inlineStr">
        <is>
          <t>POS</t>
        </is>
      </c>
      <c r="D8229" t="inlineStr">
        <is>
          <t>Mỹ</t>
        </is>
      </c>
      <c r="E8229" t="inlineStr">
        <is>
          <t>Điện thoại</t>
        </is>
      </c>
      <c r="F8229" t="n">
        <v>3114.4</v>
      </c>
      <c r="G8229" t="n">
        <v>804</v>
      </c>
    </row>
    <row r="8230">
      <c r="A8230" t="n">
        <v>201809</v>
      </c>
      <c r="B8230" t="n">
        <v>64</v>
      </c>
      <c r="C8230" t="inlineStr">
        <is>
          <t>POS</t>
        </is>
      </c>
      <c r="D8230" t="inlineStr">
        <is>
          <t>Mỹ</t>
        </is>
      </c>
      <c r="E8230" t="inlineStr">
        <is>
          <t>Máy tính</t>
        </is>
      </c>
      <c r="F8230" t="n">
        <v>7074.1</v>
      </c>
      <c r="G8230" t="n">
        <v>0</v>
      </c>
    </row>
    <row r="8231">
      <c r="A8231" t="n">
        <v>201809</v>
      </c>
      <c r="B8231" t="n">
        <v>64</v>
      </c>
      <c r="C8231" t="inlineStr">
        <is>
          <t>POS</t>
        </is>
      </c>
      <c r="D8231" t="inlineStr">
        <is>
          <t>Mỹ</t>
        </is>
      </c>
      <c r="E8231" t="inlineStr">
        <is>
          <t>Game &amp; Đồ chơi</t>
        </is>
      </c>
      <c r="F8231" t="n">
        <v>213.61</v>
      </c>
      <c r="G8231" t="n">
        <v>0</v>
      </c>
    </row>
    <row r="8232">
      <c r="A8232" t="n">
        <v>201809</v>
      </c>
      <c r="B8232" t="n">
        <v>64</v>
      </c>
      <c r="C8232" t="inlineStr">
        <is>
          <t>POS</t>
        </is>
      </c>
      <c r="D8232" t="inlineStr">
        <is>
          <t>Mỹ</t>
        </is>
      </c>
      <c r="E8232" t="inlineStr">
        <is>
          <t>Gia dụng</t>
        </is>
      </c>
      <c r="F8232" t="n">
        <v>4182.49</v>
      </c>
      <c r="G8232" t="n">
        <v>0</v>
      </c>
    </row>
    <row r="8233">
      <c r="A8233" t="n">
        <v>201809</v>
      </c>
      <c r="B8233" t="n">
        <v>64</v>
      </c>
      <c r="C8233" t="inlineStr">
        <is>
          <t>POS</t>
        </is>
      </c>
      <c r="D8233" t="inlineStr">
        <is>
          <t>Mỹ</t>
        </is>
      </c>
      <c r="E8233" t="inlineStr">
        <is>
          <t>Nhạc, phim, sách nói</t>
        </is>
      </c>
      <c r="F8233" t="n">
        <v>1307.06</v>
      </c>
      <c r="G8233" t="n">
        <v>0</v>
      </c>
    </row>
    <row r="8234">
      <c r="A8234" t="n">
        <v>201809</v>
      </c>
      <c r="B8234" t="n">
        <v>64</v>
      </c>
      <c r="C8234" t="inlineStr">
        <is>
          <t>POS</t>
        </is>
      </c>
      <c r="D8234" t="inlineStr">
        <is>
          <t>Mỹ</t>
        </is>
      </c>
      <c r="E8234" t="inlineStr">
        <is>
          <t>TV &amp; Video</t>
        </is>
      </c>
      <c r="F8234" t="n">
        <v>0</v>
      </c>
      <c r="G8234" t="n">
        <v>917.95</v>
      </c>
    </row>
    <row r="8235">
      <c r="A8235" t="n">
        <v>201809</v>
      </c>
      <c r="B8235" t="n">
        <v>65</v>
      </c>
      <c r="C8235" t="inlineStr">
        <is>
          <t>POS</t>
        </is>
      </c>
      <c r="D8235" t="inlineStr">
        <is>
          <t>Mỹ</t>
        </is>
      </c>
      <c r="E8235" t="inlineStr">
        <is>
          <t>Âm thanh</t>
        </is>
      </c>
      <c r="F8235" t="n">
        <v>838.17</v>
      </c>
      <c r="G8235" t="n">
        <v>0</v>
      </c>
    </row>
    <row r="8236">
      <c r="A8236" t="n">
        <v>201809</v>
      </c>
      <c r="B8236" t="n">
        <v>65</v>
      </c>
      <c r="C8236" t="inlineStr">
        <is>
          <t>POS</t>
        </is>
      </c>
      <c r="D8236" t="inlineStr">
        <is>
          <t>Mỹ</t>
        </is>
      </c>
      <c r="E8236" t="inlineStr">
        <is>
          <t>Máy ảnh</t>
        </is>
      </c>
      <c r="F8236" t="n">
        <v>3693</v>
      </c>
      <c r="G8236" t="n">
        <v>0</v>
      </c>
    </row>
    <row r="8237">
      <c r="A8237" t="n">
        <v>201809</v>
      </c>
      <c r="B8237" t="n">
        <v>65</v>
      </c>
      <c r="C8237" t="inlineStr">
        <is>
          <t>POS</t>
        </is>
      </c>
      <c r="D8237" t="inlineStr">
        <is>
          <t>Mỹ</t>
        </is>
      </c>
      <c r="E8237" t="inlineStr">
        <is>
          <t>Điện thoại</t>
        </is>
      </c>
      <c r="F8237" t="n">
        <v>1302.86</v>
      </c>
      <c r="G8237" t="n">
        <v>0</v>
      </c>
    </row>
    <row r="8238">
      <c r="A8238" t="n">
        <v>201809</v>
      </c>
      <c r="B8238" t="n">
        <v>65</v>
      </c>
      <c r="C8238" t="inlineStr">
        <is>
          <t>POS</t>
        </is>
      </c>
      <c r="D8238" t="inlineStr">
        <is>
          <t>Mỹ</t>
        </is>
      </c>
      <c r="E8238" t="inlineStr">
        <is>
          <t>Máy tính</t>
        </is>
      </c>
      <c r="F8238" t="n">
        <v>9036.82</v>
      </c>
      <c r="G8238" t="n">
        <v>269.9</v>
      </c>
    </row>
    <row r="8239">
      <c r="A8239" t="n">
        <v>201809</v>
      </c>
      <c r="B8239" t="n">
        <v>65</v>
      </c>
      <c r="C8239" t="inlineStr">
        <is>
          <t>POS</t>
        </is>
      </c>
      <c r="D8239" t="inlineStr">
        <is>
          <t>Mỹ</t>
        </is>
      </c>
      <c r="E8239" t="inlineStr">
        <is>
          <t>Game &amp; Đồ chơi</t>
        </is>
      </c>
      <c r="F8239" t="n">
        <v>246</v>
      </c>
      <c r="G8239" t="n">
        <v>0</v>
      </c>
    </row>
    <row r="8240">
      <c r="A8240" t="n">
        <v>201809</v>
      </c>
      <c r="B8240" t="n">
        <v>65</v>
      </c>
      <c r="C8240" t="inlineStr">
        <is>
          <t>POS</t>
        </is>
      </c>
      <c r="D8240" t="inlineStr">
        <is>
          <t>Mỹ</t>
        </is>
      </c>
      <c r="E8240" t="inlineStr">
        <is>
          <t>Gia dụng</t>
        </is>
      </c>
      <c r="F8240" t="n">
        <v>8767.25</v>
      </c>
      <c r="G8240" t="n">
        <v>0</v>
      </c>
    </row>
    <row r="8241">
      <c r="A8241" t="n">
        <v>201809</v>
      </c>
      <c r="B8241" t="n">
        <v>65</v>
      </c>
      <c r="C8241" t="inlineStr">
        <is>
          <t>POS</t>
        </is>
      </c>
      <c r="D8241" t="inlineStr">
        <is>
          <t>Mỹ</t>
        </is>
      </c>
      <c r="E8241" t="inlineStr">
        <is>
          <t>Nhạc, phim, sách nói</t>
        </is>
      </c>
      <c r="F8241" t="n">
        <v>1529.26</v>
      </c>
      <c r="G8241" t="n">
        <v>0</v>
      </c>
    </row>
    <row r="8242">
      <c r="A8242" t="n">
        <v>201809</v>
      </c>
      <c r="B8242" t="n">
        <v>65</v>
      </c>
      <c r="C8242" t="inlineStr">
        <is>
          <t>POS</t>
        </is>
      </c>
      <c r="D8242" t="inlineStr">
        <is>
          <t>Mỹ</t>
        </is>
      </c>
      <c r="E8242" t="inlineStr">
        <is>
          <t>TV &amp; Video</t>
        </is>
      </c>
      <c r="F8242" t="n">
        <v>2692.93</v>
      </c>
      <c r="G8242" t="n">
        <v>0</v>
      </c>
    </row>
    <row r="8243">
      <c r="A8243" t="n">
        <v>201809</v>
      </c>
      <c r="B8243" t="n">
        <v>66</v>
      </c>
      <c r="C8243" t="inlineStr">
        <is>
          <t>POS</t>
        </is>
      </c>
      <c r="D8243" t="inlineStr">
        <is>
          <t>Mỹ</t>
        </is>
      </c>
      <c r="E8243" t="inlineStr">
        <is>
          <t>Âm thanh</t>
        </is>
      </c>
      <c r="F8243" t="n">
        <v>1256.96</v>
      </c>
      <c r="G8243" t="n">
        <v>0</v>
      </c>
    </row>
    <row r="8244">
      <c r="A8244" t="n">
        <v>201809</v>
      </c>
      <c r="B8244" t="n">
        <v>66</v>
      </c>
      <c r="C8244" t="inlineStr">
        <is>
          <t>POS</t>
        </is>
      </c>
      <c r="D8244" t="inlineStr">
        <is>
          <t>Mỹ</t>
        </is>
      </c>
      <c r="E8244" t="inlineStr">
        <is>
          <t>Điện thoại</t>
        </is>
      </c>
      <c r="F8244" t="n">
        <v>2630</v>
      </c>
      <c r="G8244" t="n">
        <v>0</v>
      </c>
    </row>
    <row r="8245">
      <c r="A8245" t="n">
        <v>201809</v>
      </c>
      <c r="B8245" t="n">
        <v>66</v>
      </c>
      <c r="C8245" t="inlineStr">
        <is>
          <t>POS</t>
        </is>
      </c>
      <c r="D8245" t="inlineStr">
        <is>
          <t>Mỹ</t>
        </is>
      </c>
      <c r="E8245" t="inlineStr">
        <is>
          <t>Máy tính</t>
        </is>
      </c>
      <c r="F8245" t="n">
        <v>5674.25</v>
      </c>
      <c r="G8245" t="n">
        <v>0</v>
      </c>
    </row>
    <row r="8246">
      <c r="A8246" t="n">
        <v>201809</v>
      </c>
      <c r="B8246" t="n">
        <v>66</v>
      </c>
      <c r="C8246" t="inlineStr">
        <is>
          <t>POS</t>
        </is>
      </c>
      <c r="D8246" t="inlineStr">
        <is>
          <t>Mỹ</t>
        </is>
      </c>
      <c r="E8246" t="inlineStr">
        <is>
          <t>Game &amp; Đồ chơi</t>
        </is>
      </c>
      <c r="F8246" t="n">
        <v>128</v>
      </c>
      <c r="G8246" t="n">
        <v>0</v>
      </c>
    </row>
    <row r="8247">
      <c r="A8247" t="n">
        <v>201809</v>
      </c>
      <c r="B8247" t="n">
        <v>66</v>
      </c>
      <c r="C8247" t="inlineStr">
        <is>
          <t>POS</t>
        </is>
      </c>
      <c r="D8247" t="inlineStr">
        <is>
          <t>Mỹ</t>
        </is>
      </c>
      <c r="E8247" t="inlineStr">
        <is>
          <t>Gia dụng</t>
        </is>
      </c>
      <c r="F8247" t="n">
        <v>1354.97</v>
      </c>
      <c r="G8247" t="n">
        <v>0</v>
      </c>
    </row>
    <row r="8248">
      <c r="A8248" t="n">
        <v>201809</v>
      </c>
      <c r="B8248" t="n">
        <v>66</v>
      </c>
      <c r="C8248" t="inlineStr">
        <is>
          <t>POS</t>
        </is>
      </c>
      <c r="D8248" t="inlineStr">
        <is>
          <t>Mỹ</t>
        </is>
      </c>
      <c r="E8248" t="inlineStr">
        <is>
          <t>Nhạc, phim, sách nói</t>
        </is>
      </c>
      <c r="F8248" t="n">
        <v>1350.87</v>
      </c>
      <c r="G8248" t="n">
        <v>0</v>
      </c>
    </row>
    <row r="8249">
      <c r="A8249" t="n">
        <v>201809</v>
      </c>
      <c r="B8249" t="n">
        <v>66</v>
      </c>
      <c r="C8249" t="inlineStr">
        <is>
          <t>POS</t>
        </is>
      </c>
      <c r="D8249" t="inlineStr">
        <is>
          <t>Mỹ</t>
        </is>
      </c>
      <c r="E8249" t="inlineStr">
        <is>
          <t>TV &amp; Video</t>
        </is>
      </c>
      <c r="F8249" t="n">
        <v>4766.2</v>
      </c>
      <c r="G8249" t="n">
        <v>0</v>
      </c>
    </row>
    <row r="8250">
      <c r="A8250" t="n">
        <v>201810</v>
      </c>
      <c r="B8250" t="n">
        <v>0</v>
      </c>
      <c r="C8250" t="inlineStr">
        <is>
          <t>ONLINE</t>
        </is>
      </c>
      <c r="D8250" t="inlineStr">
        <is>
          <t>Online</t>
        </is>
      </c>
      <c r="E8250" t="inlineStr">
        <is>
          <t>Âm thanh</t>
        </is>
      </c>
      <c r="F8250" t="n">
        <v>15826.62</v>
      </c>
      <c r="G8250" t="n">
        <v>415.79</v>
      </c>
    </row>
    <row r="8251">
      <c r="A8251" t="n">
        <v>201810</v>
      </c>
      <c r="B8251" t="n">
        <v>0</v>
      </c>
      <c r="C8251" t="inlineStr">
        <is>
          <t>ONLINE</t>
        </is>
      </c>
      <c r="D8251" t="inlineStr">
        <is>
          <t>Online</t>
        </is>
      </c>
      <c r="E8251" t="inlineStr">
        <is>
          <t>Máy ảnh</t>
        </is>
      </c>
      <c r="F8251" t="n">
        <v>9961.540000000001</v>
      </c>
      <c r="G8251" t="n">
        <v>0</v>
      </c>
    </row>
    <row r="8252">
      <c r="A8252" t="n">
        <v>201810</v>
      </c>
      <c r="B8252" t="n">
        <v>0</v>
      </c>
      <c r="C8252" t="inlineStr">
        <is>
          <t>ONLINE</t>
        </is>
      </c>
      <c r="D8252" t="inlineStr">
        <is>
          <t>Online</t>
        </is>
      </c>
      <c r="E8252" t="inlineStr">
        <is>
          <t>Điện thoại</t>
        </is>
      </c>
      <c r="F8252" t="n">
        <v>33608.73</v>
      </c>
      <c r="G8252" t="n">
        <v>883.99</v>
      </c>
    </row>
    <row r="8253">
      <c r="A8253" t="n">
        <v>201810</v>
      </c>
      <c r="B8253" t="n">
        <v>0</v>
      </c>
      <c r="C8253" t="inlineStr">
        <is>
          <t>ONLINE</t>
        </is>
      </c>
      <c r="D8253" t="inlineStr">
        <is>
          <t>Online</t>
        </is>
      </c>
      <c r="E8253" t="inlineStr">
        <is>
          <t>Máy tính</t>
        </is>
      </c>
      <c r="F8253" t="n">
        <v>109530</v>
      </c>
      <c r="G8253" t="n">
        <v>971.8200000000001</v>
      </c>
    </row>
    <row r="8254">
      <c r="A8254" t="n">
        <v>201810</v>
      </c>
      <c r="B8254" t="n">
        <v>0</v>
      </c>
      <c r="C8254" t="inlineStr">
        <is>
          <t>ONLINE</t>
        </is>
      </c>
      <c r="D8254" t="inlineStr">
        <is>
          <t>Online</t>
        </is>
      </c>
      <c r="E8254" t="inlineStr">
        <is>
          <t>Game &amp; Đồ chơi</t>
        </is>
      </c>
      <c r="F8254" t="n">
        <v>3195.08</v>
      </c>
      <c r="G8254" t="n">
        <v>111.8</v>
      </c>
    </row>
    <row r="8255">
      <c r="A8255" t="n">
        <v>201810</v>
      </c>
      <c r="B8255" t="n">
        <v>0</v>
      </c>
      <c r="C8255" t="inlineStr">
        <is>
          <t>ONLINE</t>
        </is>
      </c>
      <c r="D8255" t="inlineStr">
        <is>
          <t>Online</t>
        </is>
      </c>
      <c r="E8255" t="inlineStr">
        <is>
          <t>Gia dụng</t>
        </is>
      </c>
      <c r="F8255" t="n">
        <v>29952.98</v>
      </c>
      <c r="G8255" t="n">
        <v>508</v>
      </c>
    </row>
    <row r="8256">
      <c r="A8256" t="n">
        <v>201810</v>
      </c>
      <c r="B8256" t="n">
        <v>0</v>
      </c>
      <c r="C8256" t="inlineStr">
        <is>
          <t>ONLINE</t>
        </is>
      </c>
      <c r="D8256" t="inlineStr">
        <is>
          <t>Online</t>
        </is>
      </c>
      <c r="E8256" t="inlineStr">
        <is>
          <t>Nhạc, phim, sách nói</t>
        </is>
      </c>
      <c r="F8256" t="n">
        <v>14545.51</v>
      </c>
      <c r="G8256" t="n">
        <v>1590.38</v>
      </c>
    </row>
    <row r="8257">
      <c r="A8257" t="n">
        <v>201810</v>
      </c>
      <c r="B8257" t="n">
        <v>0</v>
      </c>
      <c r="C8257" t="inlineStr">
        <is>
          <t>ONLINE</t>
        </is>
      </c>
      <c r="D8257" t="inlineStr">
        <is>
          <t>Online</t>
        </is>
      </c>
      <c r="E8257" t="inlineStr">
        <is>
          <t>TV &amp; Video</t>
        </is>
      </c>
      <c r="F8257" t="n">
        <v>21145.11</v>
      </c>
      <c r="G8257" t="n">
        <v>69</v>
      </c>
    </row>
    <row r="8258">
      <c r="A8258" t="n">
        <v>201810</v>
      </c>
      <c r="B8258" t="n">
        <v>4</v>
      </c>
      <c r="C8258" t="inlineStr">
        <is>
          <t>POS</t>
        </is>
      </c>
      <c r="D8258" t="inlineStr">
        <is>
          <t>Úc</t>
        </is>
      </c>
      <c r="E8258" t="inlineStr">
        <is>
          <t>Âm thanh</t>
        </is>
      </c>
      <c r="F8258" t="n">
        <v>40.55</v>
      </c>
      <c r="G8258" t="n">
        <v>0</v>
      </c>
    </row>
    <row r="8259">
      <c r="A8259" t="n">
        <v>201810</v>
      </c>
      <c r="B8259" t="n">
        <v>4</v>
      </c>
      <c r="C8259" t="inlineStr">
        <is>
          <t>POS</t>
        </is>
      </c>
      <c r="D8259" t="inlineStr">
        <is>
          <t>Úc</t>
        </is>
      </c>
      <c r="E8259" t="inlineStr">
        <is>
          <t>Điện thoại</t>
        </is>
      </c>
      <c r="F8259" t="n">
        <v>796</v>
      </c>
      <c r="G8259" t="n">
        <v>0</v>
      </c>
    </row>
    <row r="8260">
      <c r="A8260" t="n">
        <v>201810</v>
      </c>
      <c r="B8260" t="n">
        <v>4</v>
      </c>
      <c r="C8260" t="inlineStr">
        <is>
          <t>POS</t>
        </is>
      </c>
      <c r="D8260" t="inlineStr">
        <is>
          <t>Úc</t>
        </is>
      </c>
      <c r="E8260" t="inlineStr">
        <is>
          <t>Máy tính</t>
        </is>
      </c>
      <c r="F8260" t="n">
        <v>1677.85</v>
      </c>
      <c r="G8260" t="n">
        <v>0</v>
      </c>
    </row>
    <row r="8261">
      <c r="A8261" t="n">
        <v>201810</v>
      </c>
      <c r="B8261" t="n">
        <v>4</v>
      </c>
      <c r="C8261" t="inlineStr">
        <is>
          <t>POS</t>
        </is>
      </c>
      <c r="D8261" t="inlineStr">
        <is>
          <t>Úc</t>
        </is>
      </c>
      <c r="E8261" t="inlineStr">
        <is>
          <t>Game &amp; Đồ chơi</t>
        </is>
      </c>
      <c r="F8261" t="n">
        <v>17.98</v>
      </c>
      <c r="G8261" t="n">
        <v>0</v>
      </c>
    </row>
    <row r="8262">
      <c r="A8262" t="n">
        <v>201810</v>
      </c>
      <c r="B8262" t="n">
        <v>4</v>
      </c>
      <c r="C8262" t="inlineStr">
        <is>
          <t>POS</t>
        </is>
      </c>
      <c r="D8262" t="inlineStr">
        <is>
          <t>Úc</t>
        </is>
      </c>
      <c r="E8262" t="inlineStr">
        <is>
          <t>Gia dụng</t>
        </is>
      </c>
      <c r="F8262" t="n">
        <v>7933</v>
      </c>
      <c r="G8262" t="n">
        <v>0</v>
      </c>
    </row>
    <row r="8263">
      <c r="A8263" t="n">
        <v>201810</v>
      </c>
      <c r="B8263" t="n">
        <v>4</v>
      </c>
      <c r="C8263" t="inlineStr">
        <is>
          <t>POS</t>
        </is>
      </c>
      <c r="D8263" t="inlineStr">
        <is>
          <t>Úc</t>
        </is>
      </c>
      <c r="E8263" t="inlineStr">
        <is>
          <t>Nhạc, phim, sách nói</t>
        </is>
      </c>
      <c r="F8263" t="n">
        <v>3153.89</v>
      </c>
      <c r="G8263" t="n">
        <v>0</v>
      </c>
    </row>
    <row r="8264">
      <c r="A8264" t="n">
        <v>201810</v>
      </c>
      <c r="B8264" t="n">
        <v>5</v>
      </c>
      <c r="C8264" t="inlineStr">
        <is>
          <t>POS</t>
        </is>
      </c>
      <c r="D8264" t="inlineStr">
        <is>
          <t>Úc</t>
        </is>
      </c>
      <c r="E8264" t="inlineStr">
        <is>
          <t>Âm thanh</t>
        </is>
      </c>
      <c r="F8264" t="n">
        <v>2381.58</v>
      </c>
      <c r="G8264" t="n">
        <v>0</v>
      </c>
    </row>
    <row r="8265">
      <c r="A8265" t="n">
        <v>201810</v>
      </c>
      <c r="B8265" t="n">
        <v>5</v>
      </c>
      <c r="C8265" t="inlineStr">
        <is>
          <t>POS</t>
        </is>
      </c>
      <c r="D8265" t="inlineStr">
        <is>
          <t>Úc</t>
        </is>
      </c>
      <c r="E8265" t="inlineStr">
        <is>
          <t>Máy ảnh</t>
        </is>
      </c>
      <c r="F8265" t="n">
        <v>410</v>
      </c>
      <c r="G8265" t="n">
        <v>205</v>
      </c>
    </row>
    <row r="8266">
      <c r="A8266" t="n">
        <v>201810</v>
      </c>
      <c r="B8266" t="n">
        <v>5</v>
      </c>
      <c r="C8266" t="inlineStr">
        <is>
          <t>POS</t>
        </is>
      </c>
      <c r="D8266" t="inlineStr">
        <is>
          <t>Úc</t>
        </is>
      </c>
      <c r="E8266" t="inlineStr">
        <is>
          <t>Điện thoại</t>
        </is>
      </c>
      <c r="F8266" t="n">
        <v>2620.86</v>
      </c>
      <c r="G8266" t="n">
        <v>1033</v>
      </c>
    </row>
    <row r="8267">
      <c r="A8267" t="n">
        <v>201810</v>
      </c>
      <c r="B8267" t="n">
        <v>5</v>
      </c>
      <c r="C8267" t="inlineStr">
        <is>
          <t>POS</t>
        </is>
      </c>
      <c r="D8267" t="inlineStr">
        <is>
          <t>Úc</t>
        </is>
      </c>
      <c r="E8267" t="inlineStr">
        <is>
          <t>Máy tính</t>
        </is>
      </c>
      <c r="F8267" t="n">
        <v>13730.7</v>
      </c>
      <c r="G8267" t="n">
        <v>0</v>
      </c>
    </row>
    <row r="8268">
      <c r="A8268" t="n">
        <v>201810</v>
      </c>
      <c r="B8268" t="n">
        <v>5</v>
      </c>
      <c r="C8268" t="inlineStr">
        <is>
          <t>POS</t>
        </is>
      </c>
      <c r="D8268" t="inlineStr">
        <is>
          <t>Úc</t>
        </is>
      </c>
      <c r="E8268" t="inlineStr">
        <is>
          <t>Game &amp; Đồ chơi</t>
        </is>
      </c>
      <c r="F8268" t="n">
        <v>14.97</v>
      </c>
      <c r="G8268" t="n">
        <v>0</v>
      </c>
    </row>
    <row r="8269">
      <c r="A8269" t="n">
        <v>201810</v>
      </c>
      <c r="B8269" t="n">
        <v>5</v>
      </c>
      <c r="C8269" t="inlineStr">
        <is>
          <t>POS</t>
        </is>
      </c>
      <c r="D8269" t="inlineStr">
        <is>
          <t>Úc</t>
        </is>
      </c>
      <c r="E8269" t="inlineStr">
        <is>
          <t>Gia dụng</t>
        </is>
      </c>
      <c r="F8269" t="n">
        <v>1149.94</v>
      </c>
      <c r="G8269" t="n">
        <v>0</v>
      </c>
    </row>
    <row r="8270">
      <c r="A8270" t="n">
        <v>201810</v>
      </c>
      <c r="B8270" t="n">
        <v>5</v>
      </c>
      <c r="C8270" t="inlineStr">
        <is>
          <t>POS</t>
        </is>
      </c>
      <c r="D8270" t="inlineStr">
        <is>
          <t>Úc</t>
        </is>
      </c>
      <c r="E8270" t="inlineStr">
        <is>
          <t>Nhạc, phim, sách nói</t>
        </is>
      </c>
      <c r="F8270" t="n">
        <v>2245.83</v>
      </c>
      <c r="G8270" t="n">
        <v>109.99</v>
      </c>
    </row>
    <row r="8271">
      <c r="A8271" t="n">
        <v>201810</v>
      </c>
      <c r="B8271" t="n">
        <v>5</v>
      </c>
      <c r="C8271" t="inlineStr">
        <is>
          <t>POS</t>
        </is>
      </c>
      <c r="D8271" t="inlineStr">
        <is>
          <t>Úc</t>
        </is>
      </c>
      <c r="E8271" t="inlineStr">
        <is>
          <t>TV &amp; Video</t>
        </is>
      </c>
      <c r="F8271" t="n">
        <v>1199.96</v>
      </c>
      <c r="G8271" t="n">
        <v>0</v>
      </c>
    </row>
    <row r="8272">
      <c r="A8272" t="n">
        <v>201810</v>
      </c>
      <c r="B8272" t="n">
        <v>6</v>
      </c>
      <c r="C8272" t="inlineStr">
        <is>
          <t>POS</t>
        </is>
      </c>
      <c r="D8272" t="inlineStr">
        <is>
          <t>Úc</t>
        </is>
      </c>
      <c r="E8272" t="inlineStr">
        <is>
          <t>Âm thanh</t>
        </is>
      </c>
      <c r="F8272" t="n">
        <v>624</v>
      </c>
      <c r="G8272" t="n">
        <v>219.9</v>
      </c>
    </row>
    <row r="8273">
      <c r="A8273" t="n">
        <v>201810</v>
      </c>
      <c r="B8273" t="n">
        <v>6</v>
      </c>
      <c r="C8273" t="inlineStr">
        <is>
          <t>POS</t>
        </is>
      </c>
      <c r="D8273" t="inlineStr">
        <is>
          <t>Úc</t>
        </is>
      </c>
      <c r="E8273" t="inlineStr">
        <is>
          <t>Máy ảnh</t>
        </is>
      </c>
      <c r="F8273" t="n">
        <v>657</v>
      </c>
      <c r="G8273" t="n">
        <v>0</v>
      </c>
    </row>
    <row r="8274">
      <c r="A8274" t="n">
        <v>201810</v>
      </c>
      <c r="B8274" t="n">
        <v>6</v>
      </c>
      <c r="C8274" t="inlineStr">
        <is>
          <t>POS</t>
        </is>
      </c>
      <c r="D8274" t="inlineStr">
        <is>
          <t>Úc</t>
        </is>
      </c>
      <c r="E8274" t="inlineStr">
        <is>
          <t>Máy tính</t>
        </is>
      </c>
      <c r="F8274" t="n">
        <v>368.9</v>
      </c>
      <c r="G8274" t="n">
        <v>0</v>
      </c>
    </row>
    <row r="8275">
      <c r="A8275" t="n">
        <v>201810</v>
      </c>
      <c r="B8275" t="n">
        <v>6</v>
      </c>
      <c r="C8275" t="inlineStr">
        <is>
          <t>POS</t>
        </is>
      </c>
      <c r="D8275" t="inlineStr">
        <is>
          <t>Úc</t>
        </is>
      </c>
      <c r="E8275" t="inlineStr">
        <is>
          <t>Game &amp; Đồ chơi</t>
        </is>
      </c>
      <c r="F8275" t="n">
        <v>33.78</v>
      </c>
      <c r="G8275" t="n">
        <v>0</v>
      </c>
    </row>
    <row r="8276">
      <c r="A8276" t="n">
        <v>201810</v>
      </c>
      <c r="B8276" t="n">
        <v>6</v>
      </c>
      <c r="C8276" t="inlineStr">
        <is>
          <t>POS</t>
        </is>
      </c>
      <c r="D8276" t="inlineStr">
        <is>
          <t>Úc</t>
        </is>
      </c>
      <c r="E8276" t="inlineStr">
        <is>
          <t>Gia dụng</t>
        </is>
      </c>
      <c r="F8276" t="n">
        <v>9365</v>
      </c>
      <c r="G8276" t="n">
        <v>0</v>
      </c>
    </row>
    <row r="8277">
      <c r="A8277" t="n">
        <v>201810</v>
      </c>
      <c r="B8277" t="n">
        <v>8</v>
      </c>
      <c r="C8277" t="inlineStr">
        <is>
          <t>POS</t>
        </is>
      </c>
      <c r="D8277" t="inlineStr">
        <is>
          <t>Canada</t>
        </is>
      </c>
      <c r="E8277" t="inlineStr">
        <is>
          <t>Âm thanh</t>
        </is>
      </c>
      <c r="F8277" t="n">
        <v>1483.98</v>
      </c>
      <c r="G8277" t="n">
        <v>0</v>
      </c>
    </row>
    <row r="8278">
      <c r="A8278" t="n">
        <v>201810</v>
      </c>
      <c r="B8278" t="n">
        <v>8</v>
      </c>
      <c r="C8278" t="inlineStr">
        <is>
          <t>POS</t>
        </is>
      </c>
      <c r="D8278" t="inlineStr">
        <is>
          <t>Canada</t>
        </is>
      </c>
      <c r="E8278" t="inlineStr">
        <is>
          <t>Máy ảnh</t>
        </is>
      </c>
      <c r="F8278" t="n">
        <v>5392.1</v>
      </c>
      <c r="G8278" t="n">
        <v>0</v>
      </c>
    </row>
    <row r="8279">
      <c r="A8279" t="n">
        <v>201810</v>
      </c>
      <c r="B8279" t="n">
        <v>8</v>
      </c>
      <c r="C8279" t="inlineStr">
        <is>
          <t>POS</t>
        </is>
      </c>
      <c r="D8279" t="inlineStr">
        <is>
          <t>Canada</t>
        </is>
      </c>
      <c r="E8279" t="inlineStr">
        <is>
          <t>Điện thoại</t>
        </is>
      </c>
      <c r="F8279" t="n">
        <v>1776.69</v>
      </c>
      <c r="G8279" t="n">
        <v>0</v>
      </c>
    </row>
    <row r="8280">
      <c r="A8280" t="n">
        <v>201810</v>
      </c>
      <c r="B8280" t="n">
        <v>8</v>
      </c>
      <c r="C8280" t="inlineStr">
        <is>
          <t>POS</t>
        </is>
      </c>
      <c r="D8280" t="inlineStr">
        <is>
          <t>Canada</t>
        </is>
      </c>
      <c r="E8280" t="inlineStr">
        <is>
          <t>Máy tính</t>
        </is>
      </c>
      <c r="F8280" t="n">
        <v>8494.450000000001</v>
      </c>
      <c r="G8280" t="n">
        <v>0</v>
      </c>
    </row>
    <row r="8281">
      <c r="A8281" t="n">
        <v>201810</v>
      </c>
      <c r="B8281" t="n">
        <v>8</v>
      </c>
      <c r="C8281" t="inlineStr">
        <is>
          <t>POS</t>
        </is>
      </c>
      <c r="D8281" t="inlineStr">
        <is>
          <t>Canada</t>
        </is>
      </c>
      <c r="E8281" t="inlineStr">
        <is>
          <t>Game &amp; Đồ chơi</t>
        </is>
      </c>
      <c r="F8281" t="n">
        <v>173.64</v>
      </c>
      <c r="G8281" t="n">
        <v>0</v>
      </c>
    </row>
    <row r="8282">
      <c r="A8282" t="n">
        <v>201810</v>
      </c>
      <c r="B8282" t="n">
        <v>8</v>
      </c>
      <c r="C8282" t="inlineStr">
        <is>
          <t>POS</t>
        </is>
      </c>
      <c r="D8282" t="inlineStr">
        <is>
          <t>Canada</t>
        </is>
      </c>
      <c r="E8282" t="inlineStr">
        <is>
          <t>Gia dụng</t>
        </is>
      </c>
      <c r="F8282" t="n">
        <v>10588.5</v>
      </c>
      <c r="G8282" t="n">
        <v>0</v>
      </c>
    </row>
    <row r="8283">
      <c r="A8283" t="n">
        <v>201810</v>
      </c>
      <c r="B8283" t="n">
        <v>8</v>
      </c>
      <c r="C8283" t="inlineStr">
        <is>
          <t>POS</t>
        </is>
      </c>
      <c r="D8283" t="inlineStr">
        <is>
          <t>Canada</t>
        </is>
      </c>
      <c r="E8283" t="inlineStr">
        <is>
          <t>Nhạc, phim, sách nói</t>
        </is>
      </c>
      <c r="F8283" t="n">
        <v>106.61</v>
      </c>
      <c r="G8283" t="n">
        <v>0</v>
      </c>
    </row>
    <row r="8284">
      <c r="A8284" t="n">
        <v>201810</v>
      </c>
      <c r="B8284" t="n">
        <v>8</v>
      </c>
      <c r="C8284" t="inlineStr">
        <is>
          <t>POS</t>
        </is>
      </c>
      <c r="D8284" t="inlineStr">
        <is>
          <t>Canada</t>
        </is>
      </c>
      <c r="E8284" t="inlineStr">
        <is>
          <t>TV &amp; Video</t>
        </is>
      </c>
      <c r="F8284" t="n">
        <v>1920</v>
      </c>
      <c r="G8284" t="n">
        <v>0</v>
      </c>
    </row>
    <row r="8285">
      <c r="A8285" t="n">
        <v>201810</v>
      </c>
      <c r="B8285" t="n">
        <v>9</v>
      </c>
      <c r="C8285" t="inlineStr">
        <is>
          <t>POS</t>
        </is>
      </c>
      <c r="D8285" t="inlineStr">
        <is>
          <t>Canada</t>
        </is>
      </c>
      <c r="E8285" t="inlineStr">
        <is>
          <t>Âm thanh</t>
        </is>
      </c>
      <c r="F8285" t="n">
        <v>971</v>
      </c>
      <c r="G8285" t="n">
        <v>0</v>
      </c>
    </row>
    <row r="8286">
      <c r="A8286" t="n">
        <v>201810</v>
      </c>
      <c r="B8286" t="n">
        <v>9</v>
      </c>
      <c r="C8286" t="inlineStr">
        <is>
          <t>POS</t>
        </is>
      </c>
      <c r="D8286" t="inlineStr">
        <is>
          <t>Canada</t>
        </is>
      </c>
      <c r="E8286" t="inlineStr">
        <is>
          <t>Máy ảnh</t>
        </is>
      </c>
      <c r="F8286" t="n">
        <v>856</v>
      </c>
      <c r="G8286" t="n">
        <v>0</v>
      </c>
    </row>
    <row r="8287">
      <c r="A8287" t="n">
        <v>201810</v>
      </c>
      <c r="B8287" t="n">
        <v>9</v>
      </c>
      <c r="C8287" t="inlineStr">
        <is>
          <t>POS</t>
        </is>
      </c>
      <c r="D8287" t="inlineStr">
        <is>
          <t>Canada</t>
        </is>
      </c>
      <c r="E8287" t="inlineStr">
        <is>
          <t>Điện thoại</t>
        </is>
      </c>
      <c r="F8287" t="n">
        <v>1434</v>
      </c>
      <c r="G8287" t="n">
        <v>0</v>
      </c>
    </row>
    <row r="8288">
      <c r="A8288" t="n">
        <v>201810</v>
      </c>
      <c r="B8288" t="n">
        <v>9</v>
      </c>
      <c r="C8288" t="inlineStr">
        <is>
          <t>POS</t>
        </is>
      </c>
      <c r="D8288" t="inlineStr">
        <is>
          <t>Canada</t>
        </is>
      </c>
      <c r="E8288" t="inlineStr">
        <is>
          <t>Máy tính</t>
        </is>
      </c>
      <c r="F8288" t="n">
        <v>10623</v>
      </c>
      <c r="G8288" t="n">
        <v>659.85</v>
      </c>
    </row>
    <row r="8289">
      <c r="A8289" t="n">
        <v>201810</v>
      </c>
      <c r="B8289" t="n">
        <v>9</v>
      </c>
      <c r="C8289" t="inlineStr">
        <is>
          <t>POS</t>
        </is>
      </c>
      <c r="D8289" t="inlineStr">
        <is>
          <t>Canada</t>
        </is>
      </c>
      <c r="E8289" t="inlineStr">
        <is>
          <t>Game &amp; Đồ chơi</t>
        </is>
      </c>
      <c r="F8289" t="n">
        <v>86</v>
      </c>
      <c r="G8289" t="n">
        <v>0</v>
      </c>
    </row>
    <row r="8290">
      <c r="A8290" t="n">
        <v>201810</v>
      </c>
      <c r="B8290" t="n">
        <v>9</v>
      </c>
      <c r="C8290" t="inlineStr">
        <is>
          <t>POS</t>
        </is>
      </c>
      <c r="D8290" t="inlineStr">
        <is>
          <t>Canada</t>
        </is>
      </c>
      <c r="E8290" t="inlineStr">
        <is>
          <t>Gia dụng</t>
        </is>
      </c>
      <c r="F8290" t="n">
        <v>3417.99</v>
      </c>
      <c r="G8290" t="n">
        <v>0</v>
      </c>
    </row>
    <row r="8291">
      <c r="A8291" t="n">
        <v>201810</v>
      </c>
      <c r="B8291" t="n">
        <v>9</v>
      </c>
      <c r="C8291" t="inlineStr">
        <is>
          <t>POS</t>
        </is>
      </c>
      <c r="D8291" t="inlineStr">
        <is>
          <t>Canada</t>
        </is>
      </c>
      <c r="E8291" t="inlineStr">
        <is>
          <t>Nhạc, phim, sách nói</t>
        </is>
      </c>
      <c r="F8291" t="n">
        <v>2573.52</v>
      </c>
      <c r="G8291" t="n">
        <v>0</v>
      </c>
    </row>
    <row r="8292">
      <c r="A8292" t="n">
        <v>201810</v>
      </c>
      <c r="B8292" t="n">
        <v>9</v>
      </c>
      <c r="C8292" t="inlineStr">
        <is>
          <t>POS</t>
        </is>
      </c>
      <c r="D8292" t="inlineStr">
        <is>
          <t>Canada</t>
        </is>
      </c>
      <c r="E8292" t="inlineStr">
        <is>
          <t>TV &amp; Video</t>
        </is>
      </c>
      <c r="F8292" t="n">
        <v>132</v>
      </c>
      <c r="G8292" t="n">
        <v>0</v>
      </c>
    </row>
    <row r="8293">
      <c r="A8293" t="n">
        <v>201810</v>
      </c>
      <c r="B8293" t="n">
        <v>10</v>
      </c>
      <c r="C8293" t="inlineStr">
        <is>
          <t>POS</t>
        </is>
      </c>
      <c r="D8293" t="inlineStr">
        <is>
          <t>Canada</t>
        </is>
      </c>
      <c r="E8293" t="inlineStr">
        <is>
          <t>Âm thanh</t>
        </is>
      </c>
      <c r="F8293" t="n">
        <v>1484.75</v>
      </c>
      <c r="G8293" t="n">
        <v>0</v>
      </c>
    </row>
    <row r="8294">
      <c r="A8294" t="n">
        <v>201810</v>
      </c>
      <c r="B8294" t="n">
        <v>10</v>
      </c>
      <c r="C8294" t="inlineStr">
        <is>
          <t>POS</t>
        </is>
      </c>
      <c r="D8294" t="inlineStr">
        <is>
          <t>Canada</t>
        </is>
      </c>
      <c r="E8294" t="inlineStr">
        <is>
          <t>Máy ảnh</t>
        </is>
      </c>
      <c r="F8294" t="n">
        <v>1552</v>
      </c>
      <c r="G8294" t="n">
        <v>988</v>
      </c>
    </row>
    <row r="8295">
      <c r="A8295" t="n">
        <v>201810</v>
      </c>
      <c r="B8295" t="n">
        <v>10</v>
      </c>
      <c r="C8295" t="inlineStr">
        <is>
          <t>POS</t>
        </is>
      </c>
      <c r="D8295" t="inlineStr">
        <is>
          <t>Canada</t>
        </is>
      </c>
      <c r="E8295" t="inlineStr">
        <is>
          <t>Điện thoại</t>
        </is>
      </c>
      <c r="F8295" t="n">
        <v>1086.99</v>
      </c>
      <c r="G8295" t="n">
        <v>0</v>
      </c>
    </row>
    <row r="8296">
      <c r="A8296" t="n">
        <v>201810</v>
      </c>
      <c r="B8296" t="n">
        <v>10</v>
      </c>
      <c r="C8296" t="inlineStr">
        <is>
          <t>POS</t>
        </is>
      </c>
      <c r="D8296" t="inlineStr">
        <is>
          <t>Canada</t>
        </is>
      </c>
      <c r="E8296" t="inlineStr">
        <is>
          <t>Máy tính</t>
        </is>
      </c>
      <c r="F8296" t="n">
        <v>1366.4</v>
      </c>
      <c r="G8296" t="n">
        <v>0</v>
      </c>
    </row>
    <row r="8297">
      <c r="A8297" t="n">
        <v>201810</v>
      </c>
      <c r="B8297" t="n">
        <v>10</v>
      </c>
      <c r="C8297" t="inlineStr">
        <is>
          <t>POS</t>
        </is>
      </c>
      <c r="D8297" t="inlineStr">
        <is>
          <t>Canada</t>
        </is>
      </c>
      <c r="E8297" t="inlineStr">
        <is>
          <t>Game &amp; Đồ chơi</t>
        </is>
      </c>
      <c r="F8297" t="n">
        <v>62.78</v>
      </c>
      <c r="G8297" t="n">
        <v>0</v>
      </c>
    </row>
    <row r="8298">
      <c r="A8298" t="n">
        <v>201810</v>
      </c>
      <c r="B8298" t="n">
        <v>10</v>
      </c>
      <c r="C8298" t="inlineStr">
        <is>
          <t>POS</t>
        </is>
      </c>
      <c r="D8298" t="inlineStr">
        <is>
          <t>Canada</t>
        </is>
      </c>
      <c r="E8298" t="inlineStr">
        <is>
          <t>Gia dụng</t>
        </is>
      </c>
      <c r="F8298" t="n">
        <v>529.74</v>
      </c>
      <c r="G8298" t="n">
        <v>0</v>
      </c>
    </row>
    <row r="8299">
      <c r="A8299" t="n">
        <v>201810</v>
      </c>
      <c r="B8299" t="n">
        <v>10</v>
      </c>
      <c r="C8299" t="inlineStr">
        <is>
          <t>POS</t>
        </is>
      </c>
      <c r="D8299" t="inlineStr">
        <is>
          <t>Canada</t>
        </is>
      </c>
      <c r="E8299" t="inlineStr">
        <is>
          <t>Nhạc, phim, sách nói</t>
        </is>
      </c>
      <c r="F8299" t="n">
        <v>392.94</v>
      </c>
      <c r="G8299" t="n">
        <v>0</v>
      </c>
    </row>
    <row r="8300">
      <c r="A8300" t="n">
        <v>201810</v>
      </c>
      <c r="B8300" t="n">
        <v>12</v>
      </c>
      <c r="C8300" t="inlineStr">
        <is>
          <t>POS</t>
        </is>
      </c>
      <c r="D8300" t="inlineStr">
        <is>
          <t>Pháp</t>
        </is>
      </c>
      <c r="E8300" t="inlineStr">
        <is>
          <t>Điện thoại</t>
        </is>
      </c>
      <c r="F8300" t="n">
        <v>9.99</v>
      </c>
      <c r="G8300" t="n">
        <v>0</v>
      </c>
    </row>
    <row r="8301">
      <c r="A8301" t="n">
        <v>201810</v>
      </c>
      <c r="B8301" t="n">
        <v>12</v>
      </c>
      <c r="C8301" t="inlineStr">
        <is>
          <t>POS</t>
        </is>
      </c>
      <c r="D8301" t="inlineStr">
        <is>
          <t>Pháp</t>
        </is>
      </c>
      <c r="E8301" t="inlineStr">
        <is>
          <t>Máy tính</t>
        </is>
      </c>
      <c r="F8301" t="n">
        <v>1857</v>
      </c>
      <c r="G8301" t="n">
        <v>0</v>
      </c>
    </row>
    <row r="8302">
      <c r="A8302" t="n">
        <v>201810</v>
      </c>
      <c r="B8302" t="n">
        <v>13</v>
      </c>
      <c r="C8302" t="inlineStr">
        <is>
          <t>POS</t>
        </is>
      </c>
      <c r="D8302" t="inlineStr">
        <is>
          <t>Pháp</t>
        </is>
      </c>
      <c r="E8302" t="inlineStr">
        <is>
          <t>Điện thoại</t>
        </is>
      </c>
      <c r="F8302" t="n">
        <v>23.72</v>
      </c>
      <c r="G8302" t="n">
        <v>0</v>
      </c>
    </row>
    <row r="8303">
      <c r="A8303" t="n">
        <v>201810</v>
      </c>
      <c r="B8303" t="n">
        <v>13</v>
      </c>
      <c r="C8303" t="inlineStr">
        <is>
          <t>POS</t>
        </is>
      </c>
      <c r="D8303" t="inlineStr">
        <is>
          <t>Pháp</t>
        </is>
      </c>
      <c r="E8303" t="inlineStr">
        <is>
          <t>Máy tính</t>
        </is>
      </c>
      <c r="F8303" t="n">
        <v>53.8</v>
      </c>
      <c r="G8303" t="n">
        <v>0</v>
      </c>
    </row>
    <row r="8304">
      <c r="A8304" t="n">
        <v>201810</v>
      </c>
      <c r="B8304" t="n">
        <v>13</v>
      </c>
      <c r="C8304" t="inlineStr">
        <is>
          <t>POS</t>
        </is>
      </c>
      <c r="D8304" t="inlineStr">
        <is>
          <t>Pháp</t>
        </is>
      </c>
      <c r="E8304" t="inlineStr">
        <is>
          <t>Game &amp; Đồ chơi</t>
        </is>
      </c>
      <c r="F8304" t="n">
        <v>128</v>
      </c>
      <c r="G8304" t="n">
        <v>0</v>
      </c>
    </row>
    <row r="8305">
      <c r="A8305" t="n">
        <v>201810</v>
      </c>
      <c r="B8305" t="n">
        <v>13</v>
      </c>
      <c r="C8305" t="inlineStr">
        <is>
          <t>POS</t>
        </is>
      </c>
      <c r="D8305" t="inlineStr">
        <is>
          <t>Pháp</t>
        </is>
      </c>
      <c r="E8305" t="inlineStr">
        <is>
          <t>Nhạc, phim, sách nói</t>
        </is>
      </c>
      <c r="F8305" t="n">
        <v>549.95</v>
      </c>
      <c r="G8305" t="n">
        <v>0</v>
      </c>
    </row>
    <row r="8306">
      <c r="A8306" t="n">
        <v>201810</v>
      </c>
      <c r="B8306" t="n">
        <v>13</v>
      </c>
      <c r="C8306" t="inlineStr">
        <is>
          <t>POS</t>
        </is>
      </c>
      <c r="D8306" t="inlineStr">
        <is>
          <t>Pháp</t>
        </is>
      </c>
      <c r="E8306" t="inlineStr">
        <is>
          <t>TV &amp; Video</t>
        </is>
      </c>
      <c r="F8306" t="n">
        <v>198</v>
      </c>
      <c r="G8306" t="n">
        <v>0</v>
      </c>
    </row>
    <row r="8307">
      <c r="A8307" t="n">
        <v>201810</v>
      </c>
      <c r="B8307" t="n">
        <v>14</v>
      </c>
      <c r="C8307" t="inlineStr">
        <is>
          <t>POS</t>
        </is>
      </c>
      <c r="D8307" t="inlineStr">
        <is>
          <t>Pháp</t>
        </is>
      </c>
      <c r="E8307" t="inlineStr">
        <is>
          <t>Máy tính</t>
        </is>
      </c>
      <c r="F8307" t="n">
        <v>109</v>
      </c>
      <c r="G8307" t="n">
        <v>0</v>
      </c>
    </row>
    <row r="8308">
      <c r="A8308" t="n">
        <v>201810</v>
      </c>
      <c r="B8308" t="n">
        <v>14</v>
      </c>
      <c r="C8308" t="inlineStr">
        <is>
          <t>POS</t>
        </is>
      </c>
      <c r="D8308" t="inlineStr">
        <is>
          <t>Pháp</t>
        </is>
      </c>
      <c r="E8308" t="inlineStr">
        <is>
          <t>Game &amp; Đồ chơi</t>
        </is>
      </c>
      <c r="F8308" t="n">
        <v>101.94</v>
      </c>
      <c r="G8308" t="n">
        <v>0</v>
      </c>
    </row>
    <row r="8309">
      <c r="A8309" t="n">
        <v>201810</v>
      </c>
      <c r="B8309" t="n">
        <v>14</v>
      </c>
      <c r="C8309" t="inlineStr">
        <is>
          <t>POS</t>
        </is>
      </c>
      <c r="D8309" t="inlineStr">
        <is>
          <t>Pháp</t>
        </is>
      </c>
      <c r="E8309" t="inlineStr">
        <is>
          <t>Gia dụng</t>
        </is>
      </c>
      <c r="F8309" t="n">
        <v>284.97</v>
      </c>
      <c r="G8309" t="n">
        <v>284.97</v>
      </c>
    </row>
    <row r="8310">
      <c r="A8310" t="n">
        <v>201810</v>
      </c>
      <c r="B8310" t="n">
        <v>15</v>
      </c>
      <c r="C8310" t="inlineStr">
        <is>
          <t>POS</t>
        </is>
      </c>
      <c r="D8310" t="inlineStr">
        <is>
          <t>Pháp</t>
        </is>
      </c>
      <c r="E8310" t="inlineStr">
        <is>
          <t>Âm thanh</t>
        </is>
      </c>
      <c r="F8310" t="n">
        <v>95.90000000000001</v>
      </c>
      <c r="G8310" t="n">
        <v>0</v>
      </c>
    </row>
    <row r="8311">
      <c r="A8311" t="n">
        <v>201810</v>
      </c>
      <c r="B8311" t="n">
        <v>15</v>
      </c>
      <c r="C8311" t="inlineStr">
        <is>
          <t>POS</t>
        </is>
      </c>
      <c r="D8311" t="inlineStr">
        <is>
          <t>Pháp</t>
        </is>
      </c>
      <c r="E8311" t="inlineStr">
        <is>
          <t>Điện thoại</t>
        </is>
      </c>
      <c r="F8311" t="n">
        <v>9.99</v>
      </c>
      <c r="G8311" t="n">
        <v>0</v>
      </c>
    </row>
    <row r="8312">
      <c r="A8312" t="n">
        <v>201810</v>
      </c>
      <c r="B8312" t="n">
        <v>15</v>
      </c>
      <c r="C8312" t="inlineStr">
        <is>
          <t>POS</t>
        </is>
      </c>
      <c r="D8312" t="inlineStr">
        <is>
          <t>Pháp</t>
        </is>
      </c>
      <c r="E8312" t="inlineStr">
        <is>
          <t>Máy tính</t>
        </is>
      </c>
      <c r="F8312" t="n">
        <v>10628.2</v>
      </c>
      <c r="G8312" t="n">
        <v>0</v>
      </c>
    </row>
    <row r="8313">
      <c r="A8313" t="n">
        <v>201810</v>
      </c>
      <c r="B8313" t="n">
        <v>15</v>
      </c>
      <c r="C8313" t="inlineStr">
        <is>
          <t>POS</t>
        </is>
      </c>
      <c r="D8313" t="inlineStr">
        <is>
          <t>Pháp</t>
        </is>
      </c>
      <c r="E8313" t="inlineStr">
        <is>
          <t>Gia dụng</t>
        </is>
      </c>
      <c r="F8313" t="n">
        <v>179.99</v>
      </c>
      <c r="G8313" t="n">
        <v>0</v>
      </c>
    </row>
    <row r="8314">
      <c r="A8314" t="n">
        <v>201810</v>
      </c>
      <c r="B8314" t="n">
        <v>15</v>
      </c>
      <c r="C8314" t="inlineStr">
        <is>
          <t>POS</t>
        </is>
      </c>
      <c r="D8314" t="inlineStr">
        <is>
          <t>Pháp</t>
        </is>
      </c>
      <c r="E8314" t="inlineStr">
        <is>
          <t>Nhạc, phim, sách nói</t>
        </is>
      </c>
      <c r="F8314" t="n">
        <v>25.32</v>
      </c>
      <c r="G8314" t="n">
        <v>0</v>
      </c>
    </row>
    <row r="8315">
      <c r="A8315" t="n">
        <v>201810</v>
      </c>
      <c r="B8315" t="n">
        <v>16</v>
      </c>
      <c r="C8315" t="inlineStr">
        <is>
          <t>POS</t>
        </is>
      </c>
      <c r="D8315" t="inlineStr">
        <is>
          <t>Pháp</t>
        </is>
      </c>
      <c r="E8315" t="inlineStr">
        <is>
          <t>Điện thoại</t>
        </is>
      </c>
      <c r="F8315" t="n">
        <v>268</v>
      </c>
      <c r="G8315" t="n">
        <v>0</v>
      </c>
    </row>
    <row r="8316">
      <c r="A8316" t="n">
        <v>201810</v>
      </c>
      <c r="B8316" t="n">
        <v>16</v>
      </c>
      <c r="C8316" t="inlineStr">
        <is>
          <t>POS</t>
        </is>
      </c>
      <c r="D8316" t="inlineStr">
        <is>
          <t>Pháp</t>
        </is>
      </c>
      <c r="E8316" t="inlineStr">
        <is>
          <t>Máy tính</t>
        </is>
      </c>
      <c r="F8316" t="n">
        <v>950</v>
      </c>
      <c r="G8316" t="n">
        <v>0</v>
      </c>
    </row>
    <row r="8317">
      <c r="A8317" t="n">
        <v>201810</v>
      </c>
      <c r="B8317" t="n">
        <v>16</v>
      </c>
      <c r="C8317" t="inlineStr">
        <is>
          <t>POS</t>
        </is>
      </c>
      <c r="D8317" t="inlineStr">
        <is>
          <t>Pháp</t>
        </is>
      </c>
      <c r="E8317" t="inlineStr">
        <is>
          <t>Nhạc, phim, sách nói</t>
        </is>
      </c>
      <c r="F8317" t="n">
        <v>289.4</v>
      </c>
      <c r="G8317" t="n">
        <v>0</v>
      </c>
    </row>
    <row r="8318">
      <c r="A8318" t="n">
        <v>201810</v>
      </c>
      <c r="B8318" t="n">
        <v>17</v>
      </c>
      <c r="C8318" t="inlineStr">
        <is>
          <t>POS</t>
        </is>
      </c>
      <c r="D8318" t="inlineStr">
        <is>
          <t>Pháp</t>
        </is>
      </c>
      <c r="E8318" t="inlineStr">
        <is>
          <t>Máy tính</t>
        </is>
      </c>
      <c r="F8318" t="n">
        <v>2907</v>
      </c>
      <c r="G8318" t="n">
        <v>0</v>
      </c>
    </row>
    <row r="8319">
      <c r="A8319" t="n">
        <v>201810</v>
      </c>
      <c r="B8319" t="n">
        <v>17</v>
      </c>
      <c r="C8319" t="inlineStr">
        <is>
          <t>POS</t>
        </is>
      </c>
      <c r="D8319" t="inlineStr">
        <is>
          <t>Pháp</t>
        </is>
      </c>
      <c r="E8319" t="inlineStr">
        <is>
          <t>Nhạc, phim, sách nói</t>
        </is>
      </c>
      <c r="F8319" t="n">
        <v>289.4</v>
      </c>
      <c r="G8319" t="n">
        <v>0</v>
      </c>
    </row>
    <row r="8320">
      <c r="A8320" t="n">
        <v>201810</v>
      </c>
      <c r="B8320" t="n">
        <v>19</v>
      </c>
      <c r="C8320" t="inlineStr">
        <is>
          <t>POS</t>
        </is>
      </c>
      <c r="D8320" t="inlineStr">
        <is>
          <t>Đức</t>
        </is>
      </c>
      <c r="E8320" t="inlineStr">
        <is>
          <t>Máy ảnh</t>
        </is>
      </c>
      <c r="F8320" t="n">
        <v>249.95</v>
      </c>
      <c r="G8320" t="n">
        <v>0</v>
      </c>
    </row>
    <row r="8321">
      <c r="A8321" t="n">
        <v>201810</v>
      </c>
      <c r="B8321" t="n">
        <v>19</v>
      </c>
      <c r="C8321" t="inlineStr">
        <is>
          <t>POS</t>
        </is>
      </c>
      <c r="D8321" t="inlineStr">
        <is>
          <t>Đức</t>
        </is>
      </c>
      <c r="E8321" t="inlineStr">
        <is>
          <t>Điện thoại</t>
        </is>
      </c>
      <c r="F8321" t="n">
        <v>3074.97</v>
      </c>
      <c r="G8321" t="n">
        <v>0</v>
      </c>
    </row>
    <row r="8322">
      <c r="A8322" t="n">
        <v>201810</v>
      </c>
      <c r="B8322" t="n">
        <v>19</v>
      </c>
      <c r="C8322" t="inlineStr">
        <is>
          <t>POS</t>
        </is>
      </c>
      <c r="D8322" t="inlineStr">
        <is>
          <t>Đức</t>
        </is>
      </c>
      <c r="E8322" t="inlineStr">
        <is>
          <t>Máy tính</t>
        </is>
      </c>
      <c r="F8322" t="n">
        <v>3949.7</v>
      </c>
      <c r="G8322" t="n">
        <v>0</v>
      </c>
    </row>
    <row r="8323">
      <c r="A8323" t="n">
        <v>201810</v>
      </c>
      <c r="B8323" t="n">
        <v>19</v>
      </c>
      <c r="C8323" t="inlineStr">
        <is>
          <t>POS</t>
        </is>
      </c>
      <c r="D8323" t="inlineStr">
        <is>
          <t>Đức</t>
        </is>
      </c>
      <c r="E8323" t="inlineStr">
        <is>
          <t>Game &amp; Đồ chơi</t>
        </is>
      </c>
      <c r="F8323" t="n">
        <v>163.01</v>
      </c>
      <c r="G8323" t="n">
        <v>0</v>
      </c>
    </row>
    <row r="8324">
      <c r="A8324" t="n">
        <v>201810</v>
      </c>
      <c r="B8324" t="n">
        <v>19</v>
      </c>
      <c r="C8324" t="inlineStr">
        <is>
          <t>POS</t>
        </is>
      </c>
      <c r="D8324" t="inlineStr">
        <is>
          <t>Đức</t>
        </is>
      </c>
      <c r="E8324" t="inlineStr">
        <is>
          <t>Gia dụng</t>
        </is>
      </c>
      <c r="F8324" t="n">
        <v>464.13</v>
      </c>
      <c r="G8324" t="n">
        <v>0</v>
      </c>
    </row>
    <row r="8325">
      <c r="A8325" t="n">
        <v>201810</v>
      </c>
      <c r="B8325" t="n">
        <v>19</v>
      </c>
      <c r="C8325" t="inlineStr">
        <is>
          <t>POS</t>
        </is>
      </c>
      <c r="D8325" t="inlineStr">
        <is>
          <t>Đức</t>
        </is>
      </c>
      <c r="E8325" t="inlineStr">
        <is>
          <t>Nhạc, phim, sách nói</t>
        </is>
      </c>
      <c r="F8325" t="n">
        <v>4728.83</v>
      </c>
      <c r="G8325" t="n">
        <v>0</v>
      </c>
    </row>
    <row r="8326">
      <c r="A8326" t="n">
        <v>201810</v>
      </c>
      <c r="B8326" t="n">
        <v>19</v>
      </c>
      <c r="C8326" t="inlineStr">
        <is>
          <t>POS</t>
        </is>
      </c>
      <c r="D8326" t="inlineStr">
        <is>
          <t>Đức</t>
        </is>
      </c>
      <c r="E8326" t="inlineStr">
        <is>
          <t>TV &amp; Video</t>
        </is>
      </c>
      <c r="F8326" t="n">
        <v>1288.95</v>
      </c>
      <c r="G8326" t="n">
        <v>0</v>
      </c>
    </row>
    <row r="8327">
      <c r="A8327" t="n">
        <v>201810</v>
      </c>
      <c r="B8327" t="n">
        <v>20</v>
      </c>
      <c r="C8327" t="inlineStr">
        <is>
          <t>POS</t>
        </is>
      </c>
      <c r="D8327" t="inlineStr">
        <is>
          <t>Đức</t>
        </is>
      </c>
      <c r="E8327" t="inlineStr">
        <is>
          <t>Âm thanh</t>
        </is>
      </c>
      <c r="F8327" t="n">
        <v>1500.9</v>
      </c>
      <c r="G8327" t="n">
        <v>0</v>
      </c>
    </row>
    <row r="8328">
      <c r="A8328" t="n">
        <v>201810</v>
      </c>
      <c r="B8328" t="n">
        <v>20</v>
      </c>
      <c r="C8328" t="inlineStr">
        <is>
          <t>POS</t>
        </is>
      </c>
      <c r="D8328" t="inlineStr">
        <is>
          <t>Đức</t>
        </is>
      </c>
      <c r="E8328" t="inlineStr">
        <is>
          <t>Điện thoại</t>
        </is>
      </c>
      <c r="F8328" t="n">
        <v>679</v>
      </c>
      <c r="G8328" t="n">
        <v>0</v>
      </c>
    </row>
    <row r="8329">
      <c r="A8329" t="n">
        <v>201810</v>
      </c>
      <c r="B8329" t="n">
        <v>20</v>
      </c>
      <c r="C8329" t="inlineStr">
        <is>
          <t>POS</t>
        </is>
      </c>
      <c r="D8329" t="inlineStr">
        <is>
          <t>Đức</t>
        </is>
      </c>
      <c r="E8329" t="inlineStr">
        <is>
          <t>Máy tính</t>
        </is>
      </c>
      <c r="F8329" t="n">
        <v>5614.95</v>
      </c>
      <c r="G8329" t="n">
        <v>0</v>
      </c>
    </row>
    <row r="8330">
      <c r="A8330" t="n">
        <v>201810</v>
      </c>
      <c r="B8330" t="n">
        <v>20</v>
      </c>
      <c r="C8330" t="inlineStr">
        <is>
          <t>POS</t>
        </is>
      </c>
      <c r="D8330" t="inlineStr">
        <is>
          <t>Đức</t>
        </is>
      </c>
      <c r="E8330" t="inlineStr">
        <is>
          <t>Gia dụng</t>
        </is>
      </c>
      <c r="F8330" t="n">
        <v>1755</v>
      </c>
      <c r="G8330" t="n">
        <v>0</v>
      </c>
    </row>
    <row r="8331">
      <c r="A8331" t="n">
        <v>201810</v>
      </c>
      <c r="B8331" t="n">
        <v>20</v>
      </c>
      <c r="C8331" t="inlineStr">
        <is>
          <t>POS</t>
        </is>
      </c>
      <c r="D8331" t="inlineStr">
        <is>
          <t>Đức</t>
        </is>
      </c>
      <c r="E8331" t="inlineStr">
        <is>
          <t>Nhạc, phim, sách nói</t>
        </is>
      </c>
      <c r="F8331" t="n">
        <v>869.97</v>
      </c>
      <c r="G8331" t="n">
        <v>0</v>
      </c>
    </row>
    <row r="8332">
      <c r="A8332" t="n">
        <v>201810</v>
      </c>
      <c r="B8332" t="n">
        <v>21</v>
      </c>
      <c r="C8332" t="inlineStr">
        <is>
          <t>POS</t>
        </is>
      </c>
      <c r="D8332" t="inlineStr">
        <is>
          <t>Đức</t>
        </is>
      </c>
      <c r="E8332" t="inlineStr">
        <is>
          <t>Âm thanh</t>
        </is>
      </c>
      <c r="F8332" t="n">
        <v>25.69</v>
      </c>
      <c r="G8332" t="n">
        <v>0</v>
      </c>
    </row>
    <row r="8333">
      <c r="A8333" t="n">
        <v>201810</v>
      </c>
      <c r="B8333" t="n">
        <v>21</v>
      </c>
      <c r="C8333" t="inlineStr">
        <is>
          <t>POS</t>
        </is>
      </c>
      <c r="D8333" t="inlineStr">
        <is>
          <t>Đức</t>
        </is>
      </c>
      <c r="E8333" t="inlineStr">
        <is>
          <t>Máy ảnh</t>
        </is>
      </c>
      <c r="F8333" t="n">
        <v>966</v>
      </c>
      <c r="G8333" t="n">
        <v>0</v>
      </c>
    </row>
    <row r="8334">
      <c r="A8334" t="n">
        <v>201810</v>
      </c>
      <c r="B8334" t="n">
        <v>21</v>
      </c>
      <c r="C8334" t="inlineStr">
        <is>
          <t>POS</t>
        </is>
      </c>
      <c r="D8334" t="inlineStr">
        <is>
          <t>Đức</t>
        </is>
      </c>
      <c r="E8334" t="inlineStr">
        <is>
          <t>Điện thoại</t>
        </is>
      </c>
      <c r="F8334" t="n">
        <v>2819</v>
      </c>
      <c r="G8334" t="n">
        <v>897</v>
      </c>
    </row>
    <row r="8335">
      <c r="A8335" t="n">
        <v>201810</v>
      </c>
      <c r="B8335" t="n">
        <v>21</v>
      </c>
      <c r="C8335" t="inlineStr">
        <is>
          <t>POS</t>
        </is>
      </c>
      <c r="D8335" t="inlineStr">
        <is>
          <t>Đức</t>
        </is>
      </c>
      <c r="E8335" t="inlineStr">
        <is>
          <t>Máy tính</t>
        </is>
      </c>
      <c r="F8335" t="n">
        <v>9600.700000000001</v>
      </c>
      <c r="G8335" t="n">
        <v>0</v>
      </c>
    </row>
    <row r="8336">
      <c r="A8336" t="n">
        <v>201810</v>
      </c>
      <c r="B8336" t="n">
        <v>21</v>
      </c>
      <c r="C8336" t="inlineStr">
        <is>
          <t>POS</t>
        </is>
      </c>
      <c r="D8336" t="inlineStr">
        <is>
          <t>Đức</t>
        </is>
      </c>
      <c r="E8336" t="inlineStr">
        <is>
          <t>Gia dụng</t>
        </is>
      </c>
      <c r="F8336" t="n">
        <v>677.47</v>
      </c>
      <c r="G8336" t="n">
        <v>0</v>
      </c>
    </row>
    <row r="8337">
      <c r="A8337" t="n">
        <v>201810</v>
      </c>
      <c r="B8337" t="n">
        <v>21</v>
      </c>
      <c r="C8337" t="inlineStr">
        <is>
          <t>POS</t>
        </is>
      </c>
      <c r="D8337" t="inlineStr">
        <is>
          <t>Đức</t>
        </is>
      </c>
      <c r="E8337" t="inlineStr">
        <is>
          <t>Nhạc, phim, sách nói</t>
        </is>
      </c>
      <c r="F8337" t="n">
        <v>307.39</v>
      </c>
      <c r="G8337" t="n">
        <v>0</v>
      </c>
    </row>
    <row r="8338">
      <c r="A8338" t="n">
        <v>201810</v>
      </c>
      <c r="B8338" t="n">
        <v>22</v>
      </c>
      <c r="C8338" t="inlineStr">
        <is>
          <t>POS</t>
        </is>
      </c>
      <c r="D8338" t="inlineStr">
        <is>
          <t>Đức</t>
        </is>
      </c>
      <c r="E8338" t="inlineStr">
        <is>
          <t>Máy ảnh</t>
        </is>
      </c>
      <c r="F8338" t="n">
        <v>11820</v>
      </c>
      <c r="G8338" t="n">
        <v>0</v>
      </c>
    </row>
    <row r="8339">
      <c r="A8339" t="n">
        <v>201810</v>
      </c>
      <c r="B8339" t="n">
        <v>22</v>
      </c>
      <c r="C8339" t="inlineStr">
        <is>
          <t>POS</t>
        </is>
      </c>
      <c r="D8339" t="inlineStr">
        <is>
          <t>Đức</t>
        </is>
      </c>
      <c r="E8339" t="inlineStr">
        <is>
          <t>Điện thoại</t>
        </is>
      </c>
      <c r="F8339" t="n">
        <v>544</v>
      </c>
      <c r="G8339" t="n">
        <v>0</v>
      </c>
    </row>
    <row r="8340">
      <c r="A8340" t="n">
        <v>201810</v>
      </c>
      <c r="B8340" t="n">
        <v>22</v>
      </c>
      <c r="C8340" t="inlineStr">
        <is>
          <t>POS</t>
        </is>
      </c>
      <c r="D8340" t="inlineStr">
        <is>
          <t>Đức</t>
        </is>
      </c>
      <c r="E8340" t="inlineStr">
        <is>
          <t>Máy tính</t>
        </is>
      </c>
      <c r="F8340" t="n">
        <v>5950.95</v>
      </c>
      <c r="G8340" t="n">
        <v>59</v>
      </c>
    </row>
    <row r="8341">
      <c r="A8341" t="n">
        <v>201810</v>
      </c>
      <c r="B8341" t="n">
        <v>22</v>
      </c>
      <c r="C8341" t="inlineStr">
        <is>
          <t>POS</t>
        </is>
      </c>
      <c r="D8341" t="inlineStr">
        <is>
          <t>Đức</t>
        </is>
      </c>
      <c r="E8341" t="inlineStr">
        <is>
          <t>Game &amp; Đồ chơi</t>
        </is>
      </c>
      <c r="F8341" t="n">
        <v>6.89</v>
      </c>
      <c r="G8341" t="n">
        <v>20.67</v>
      </c>
    </row>
    <row r="8342">
      <c r="A8342" t="n">
        <v>201810</v>
      </c>
      <c r="B8342" t="n">
        <v>22</v>
      </c>
      <c r="C8342" t="inlineStr">
        <is>
          <t>POS</t>
        </is>
      </c>
      <c r="D8342" t="inlineStr">
        <is>
          <t>Đức</t>
        </is>
      </c>
      <c r="E8342" t="inlineStr">
        <is>
          <t>Gia dụng</t>
        </is>
      </c>
      <c r="F8342" t="n">
        <v>279.98</v>
      </c>
      <c r="G8342" t="n">
        <v>0</v>
      </c>
    </row>
    <row r="8343">
      <c r="A8343" t="n">
        <v>201810</v>
      </c>
      <c r="B8343" t="n">
        <v>23</v>
      </c>
      <c r="C8343" t="inlineStr">
        <is>
          <t>POS</t>
        </is>
      </c>
      <c r="D8343" t="inlineStr">
        <is>
          <t>Đức</t>
        </is>
      </c>
      <c r="E8343" t="inlineStr">
        <is>
          <t>Âm thanh</t>
        </is>
      </c>
      <c r="F8343" t="n">
        <v>2430.95</v>
      </c>
      <c r="G8343" t="n">
        <v>0</v>
      </c>
    </row>
    <row r="8344">
      <c r="A8344" t="n">
        <v>201810</v>
      </c>
      <c r="B8344" t="n">
        <v>23</v>
      </c>
      <c r="C8344" t="inlineStr">
        <is>
          <t>POS</t>
        </is>
      </c>
      <c r="D8344" t="inlineStr">
        <is>
          <t>Đức</t>
        </is>
      </c>
      <c r="E8344" t="inlineStr">
        <is>
          <t>Máy ảnh</t>
        </is>
      </c>
      <c r="F8344" t="n">
        <v>880</v>
      </c>
      <c r="G8344" t="n">
        <v>0</v>
      </c>
    </row>
    <row r="8345">
      <c r="A8345" t="n">
        <v>201810</v>
      </c>
      <c r="B8345" t="n">
        <v>23</v>
      </c>
      <c r="C8345" t="inlineStr">
        <is>
          <t>POS</t>
        </is>
      </c>
      <c r="D8345" t="inlineStr">
        <is>
          <t>Đức</t>
        </is>
      </c>
      <c r="E8345" t="inlineStr">
        <is>
          <t>Điện thoại</t>
        </is>
      </c>
      <c r="F8345" t="n">
        <v>3116.29</v>
      </c>
      <c r="G8345" t="n">
        <v>0</v>
      </c>
    </row>
    <row r="8346">
      <c r="A8346" t="n">
        <v>201810</v>
      </c>
      <c r="B8346" t="n">
        <v>23</v>
      </c>
      <c r="C8346" t="inlineStr">
        <is>
          <t>POS</t>
        </is>
      </c>
      <c r="D8346" t="inlineStr">
        <is>
          <t>Đức</t>
        </is>
      </c>
      <c r="E8346" t="inlineStr">
        <is>
          <t>Máy tính</t>
        </is>
      </c>
      <c r="F8346" t="n">
        <v>4626</v>
      </c>
      <c r="G8346" t="n">
        <v>358</v>
      </c>
    </row>
    <row r="8347">
      <c r="A8347" t="n">
        <v>201810</v>
      </c>
      <c r="B8347" t="n">
        <v>23</v>
      </c>
      <c r="C8347" t="inlineStr">
        <is>
          <t>POS</t>
        </is>
      </c>
      <c r="D8347" t="inlineStr">
        <is>
          <t>Đức</t>
        </is>
      </c>
      <c r="E8347" t="inlineStr">
        <is>
          <t>Game &amp; Đồ chơi</t>
        </is>
      </c>
      <c r="F8347" t="n">
        <v>369.42</v>
      </c>
      <c r="G8347" t="n">
        <v>0</v>
      </c>
    </row>
    <row r="8348">
      <c r="A8348" t="n">
        <v>201810</v>
      </c>
      <c r="B8348" t="n">
        <v>23</v>
      </c>
      <c r="C8348" t="inlineStr">
        <is>
          <t>POS</t>
        </is>
      </c>
      <c r="D8348" t="inlineStr">
        <is>
          <t>Đức</t>
        </is>
      </c>
      <c r="E8348" t="inlineStr">
        <is>
          <t>Gia dụng</t>
        </is>
      </c>
      <c r="F8348" t="n">
        <v>445</v>
      </c>
      <c r="G8348" t="n">
        <v>0</v>
      </c>
    </row>
    <row r="8349">
      <c r="A8349" t="n">
        <v>201810</v>
      </c>
      <c r="B8349" t="n">
        <v>23</v>
      </c>
      <c r="C8349" t="inlineStr">
        <is>
          <t>POS</t>
        </is>
      </c>
      <c r="D8349" t="inlineStr">
        <is>
          <t>Đức</t>
        </is>
      </c>
      <c r="E8349" t="inlineStr">
        <is>
          <t>Nhạc, phim, sách nói</t>
        </is>
      </c>
      <c r="F8349" t="n">
        <v>3333.42</v>
      </c>
      <c r="G8349" t="n">
        <v>0</v>
      </c>
    </row>
    <row r="8350">
      <c r="A8350" t="n">
        <v>201810</v>
      </c>
      <c r="B8350" t="n">
        <v>23</v>
      </c>
      <c r="C8350" t="inlineStr">
        <is>
          <t>POS</t>
        </is>
      </c>
      <c r="D8350" t="inlineStr">
        <is>
          <t>Đức</t>
        </is>
      </c>
      <c r="E8350" t="inlineStr">
        <is>
          <t>TV &amp; Video</t>
        </is>
      </c>
      <c r="F8350" t="n">
        <v>1287</v>
      </c>
      <c r="G8350" t="n">
        <v>0</v>
      </c>
    </row>
    <row r="8351">
      <c r="A8351" t="n">
        <v>201810</v>
      </c>
      <c r="B8351" t="n">
        <v>24</v>
      </c>
      <c r="C8351" t="inlineStr">
        <is>
          <t>POS</t>
        </is>
      </c>
      <c r="D8351" t="inlineStr">
        <is>
          <t>Đức</t>
        </is>
      </c>
      <c r="E8351" t="inlineStr">
        <is>
          <t>Âm thanh</t>
        </is>
      </c>
      <c r="F8351" t="n">
        <v>67.40000000000001</v>
      </c>
      <c r="G8351" t="n">
        <v>0</v>
      </c>
    </row>
    <row r="8352">
      <c r="A8352" t="n">
        <v>201810</v>
      </c>
      <c r="B8352" t="n">
        <v>24</v>
      </c>
      <c r="C8352" t="inlineStr">
        <is>
          <t>POS</t>
        </is>
      </c>
      <c r="D8352" t="inlineStr">
        <is>
          <t>Đức</t>
        </is>
      </c>
      <c r="E8352" t="inlineStr">
        <is>
          <t>Máy ảnh</t>
        </is>
      </c>
      <c r="F8352" t="n">
        <v>3204</v>
      </c>
      <c r="G8352" t="n">
        <v>0</v>
      </c>
    </row>
    <row r="8353">
      <c r="A8353" t="n">
        <v>201810</v>
      </c>
      <c r="B8353" t="n">
        <v>24</v>
      </c>
      <c r="C8353" t="inlineStr">
        <is>
          <t>POS</t>
        </is>
      </c>
      <c r="D8353" t="inlineStr">
        <is>
          <t>Đức</t>
        </is>
      </c>
      <c r="E8353" t="inlineStr">
        <is>
          <t>Điện thoại</t>
        </is>
      </c>
      <c r="F8353" t="n">
        <v>1766.96</v>
      </c>
      <c r="G8353" t="n">
        <v>288</v>
      </c>
    </row>
    <row r="8354">
      <c r="A8354" t="n">
        <v>201810</v>
      </c>
      <c r="B8354" t="n">
        <v>24</v>
      </c>
      <c r="C8354" t="inlineStr">
        <is>
          <t>POS</t>
        </is>
      </c>
      <c r="D8354" t="inlineStr">
        <is>
          <t>Đức</t>
        </is>
      </c>
      <c r="E8354" t="inlineStr">
        <is>
          <t>Máy tính</t>
        </is>
      </c>
      <c r="F8354" t="n">
        <v>1999.6</v>
      </c>
      <c r="G8354" t="n">
        <v>0</v>
      </c>
    </row>
    <row r="8355">
      <c r="A8355" t="n">
        <v>201810</v>
      </c>
      <c r="B8355" t="n">
        <v>24</v>
      </c>
      <c r="C8355" t="inlineStr">
        <is>
          <t>POS</t>
        </is>
      </c>
      <c r="D8355" t="inlineStr">
        <is>
          <t>Đức</t>
        </is>
      </c>
      <c r="E8355" t="inlineStr">
        <is>
          <t>Game &amp; Đồ chơi</t>
        </is>
      </c>
      <c r="F8355" t="n">
        <v>20.97</v>
      </c>
      <c r="G8355" t="n">
        <v>0</v>
      </c>
    </row>
    <row r="8356">
      <c r="A8356" t="n">
        <v>201810</v>
      </c>
      <c r="B8356" t="n">
        <v>24</v>
      </c>
      <c r="C8356" t="inlineStr">
        <is>
          <t>POS</t>
        </is>
      </c>
      <c r="D8356" t="inlineStr">
        <is>
          <t>Đức</t>
        </is>
      </c>
      <c r="E8356" t="inlineStr">
        <is>
          <t>Nhạc, phim, sách nói</t>
        </is>
      </c>
      <c r="F8356" t="n">
        <v>68.67</v>
      </c>
      <c r="G8356" t="n">
        <v>0</v>
      </c>
    </row>
    <row r="8357">
      <c r="A8357" t="n">
        <v>201810</v>
      </c>
      <c r="B8357" t="n">
        <v>24</v>
      </c>
      <c r="C8357" t="inlineStr">
        <is>
          <t>POS</t>
        </is>
      </c>
      <c r="D8357" t="inlineStr">
        <is>
          <t>Đức</t>
        </is>
      </c>
      <c r="E8357" t="inlineStr">
        <is>
          <t>TV &amp; Video</t>
        </is>
      </c>
      <c r="F8357" t="n">
        <v>559.98</v>
      </c>
      <c r="G8357" t="n">
        <v>0</v>
      </c>
    </row>
    <row r="8358">
      <c r="A8358" t="n">
        <v>201810</v>
      </c>
      <c r="B8358" t="n">
        <v>27</v>
      </c>
      <c r="C8358" t="inlineStr">
        <is>
          <t>POS</t>
        </is>
      </c>
      <c r="D8358" t="inlineStr">
        <is>
          <t>Đức</t>
        </is>
      </c>
      <c r="E8358" t="inlineStr">
        <is>
          <t>Âm thanh</t>
        </is>
      </c>
      <c r="F8358" t="n">
        <v>2242</v>
      </c>
      <c r="G8358" t="n">
        <v>0</v>
      </c>
    </row>
    <row r="8359">
      <c r="A8359" t="n">
        <v>201810</v>
      </c>
      <c r="B8359" t="n">
        <v>27</v>
      </c>
      <c r="C8359" t="inlineStr">
        <is>
          <t>POS</t>
        </is>
      </c>
      <c r="D8359" t="inlineStr">
        <is>
          <t>Đức</t>
        </is>
      </c>
      <c r="E8359" t="inlineStr">
        <is>
          <t>Máy ảnh</t>
        </is>
      </c>
      <c r="F8359" t="n">
        <v>9120</v>
      </c>
      <c r="G8359" t="n">
        <v>0</v>
      </c>
    </row>
    <row r="8360">
      <c r="A8360" t="n">
        <v>201810</v>
      </c>
      <c r="B8360" t="n">
        <v>27</v>
      </c>
      <c r="C8360" t="inlineStr">
        <is>
          <t>POS</t>
        </is>
      </c>
      <c r="D8360" t="inlineStr">
        <is>
          <t>Đức</t>
        </is>
      </c>
      <c r="E8360" t="inlineStr">
        <is>
          <t>Điện thoại</t>
        </is>
      </c>
      <c r="F8360" t="n">
        <v>345.97</v>
      </c>
      <c r="G8360" t="n">
        <v>0</v>
      </c>
    </row>
    <row r="8361">
      <c r="A8361" t="n">
        <v>201810</v>
      </c>
      <c r="B8361" t="n">
        <v>27</v>
      </c>
      <c r="C8361" t="inlineStr">
        <is>
          <t>POS</t>
        </is>
      </c>
      <c r="D8361" t="inlineStr">
        <is>
          <t>Đức</t>
        </is>
      </c>
      <c r="E8361" t="inlineStr">
        <is>
          <t>Máy tính</t>
        </is>
      </c>
      <c r="F8361" t="n">
        <v>5256</v>
      </c>
      <c r="G8361" t="n">
        <v>0</v>
      </c>
    </row>
    <row r="8362">
      <c r="A8362" t="n">
        <v>201810</v>
      </c>
      <c r="B8362" t="n">
        <v>27</v>
      </c>
      <c r="C8362" t="inlineStr">
        <is>
          <t>POS</t>
        </is>
      </c>
      <c r="D8362" t="inlineStr">
        <is>
          <t>Đức</t>
        </is>
      </c>
      <c r="E8362" t="inlineStr">
        <is>
          <t>Game &amp; Đồ chơi</t>
        </is>
      </c>
      <c r="F8362" t="n">
        <v>328</v>
      </c>
      <c r="G8362" t="n">
        <v>0</v>
      </c>
    </row>
    <row r="8363">
      <c r="A8363" t="n">
        <v>201810</v>
      </c>
      <c r="B8363" t="n">
        <v>27</v>
      </c>
      <c r="C8363" t="inlineStr">
        <is>
          <t>POS</t>
        </is>
      </c>
      <c r="D8363" t="inlineStr">
        <is>
          <t>Đức</t>
        </is>
      </c>
      <c r="E8363" t="inlineStr">
        <is>
          <t>Gia dụng</t>
        </is>
      </c>
      <c r="F8363" t="n">
        <v>1319.79</v>
      </c>
      <c r="G8363" t="n">
        <v>0</v>
      </c>
    </row>
    <row r="8364">
      <c r="A8364" t="n">
        <v>201810</v>
      </c>
      <c r="B8364" t="n">
        <v>27</v>
      </c>
      <c r="C8364" t="inlineStr">
        <is>
          <t>POS</t>
        </is>
      </c>
      <c r="D8364" t="inlineStr">
        <is>
          <t>Đức</t>
        </is>
      </c>
      <c r="E8364" t="inlineStr">
        <is>
          <t>Nhạc, phim, sách nói</t>
        </is>
      </c>
      <c r="F8364" t="n">
        <v>1877.81</v>
      </c>
      <c r="G8364" t="n">
        <v>0</v>
      </c>
    </row>
    <row r="8365">
      <c r="A8365" t="n">
        <v>201810</v>
      </c>
      <c r="B8365" t="n">
        <v>29</v>
      </c>
      <c r="C8365" t="inlineStr">
        <is>
          <t>POS</t>
        </is>
      </c>
      <c r="D8365" t="inlineStr">
        <is>
          <t>Ý</t>
        </is>
      </c>
      <c r="E8365" t="inlineStr">
        <is>
          <t>Âm thanh</t>
        </is>
      </c>
      <c r="F8365" t="n">
        <v>134.8</v>
      </c>
      <c r="G8365" t="n">
        <v>0</v>
      </c>
    </row>
    <row r="8366">
      <c r="A8366" t="n">
        <v>201810</v>
      </c>
      <c r="B8366" t="n">
        <v>29</v>
      </c>
      <c r="C8366" t="inlineStr">
        <is>
          <t>POS</t>
        </is>
      </c>
      <c r="D8366" t="inlineStr">
        <is>
          <t>Ý</t>
        </is>
      </c>
      <c r="E8366" t="inlineStr">
        <is>
          <t>Máy ảnh</t>
        </is>
      </c>
      <c r="F8366" t="n">
        <v>495</v>
      </c>
      <c r="G8366" t="n">
        <v>0</v>
      </c>
    </row>
    <row r="8367">
      <c r="A8367" t="n">
        <v>201810</v>
      </c>
      <c r="B8367" t="n">
        <v>29</v>
      </c>
      <c r="C8367" t="inlineStr">
        <is>
          <t>POS</t>
        </is>
      </c>
      <c r="D8367" t="inlineStr">
        <is>
          <t>Ý</t>
        </is>
      </c>
      <c r="E8367" t="inlineStr">
        <is>
          <t>Điện thoại</t>
        </is>
      </c>
      <c r="F8367" t="n">
        <v>2762.44</v>
      </c>
      <c r="G8367" t="n">
        <v>0</v>
      </c>
    </row>
    <row r="8368">
      <c r="A8368" t="n">
        <v>201810</v>
      </c>
      <c r="B8368" t="n">
        <v>29</v>
      </c>
      <c r="C8368" t="inlineStr">
        <is>
          <t>POS</t>
        </is>
      </c>
      <c r="D8368" t="inlineStr">
        <is>
          <t>Ý</t>
        </is>
      </c>
      <c r="E8368" t="inlineStr">
        <is>
          <t>Máy tính</t>
        </is>
      </c>
      <c r="F8368" t="n">
        <v>11514.84</v>
      </c>
      <c r="G8368" t="n">
        <v>0</v>
      </c>
    </row>
    <row r="8369">
      <c r="A8369" t="n">
        <v>201810</v>
      </c>
      <c r="B8369" t="n">
        <v>29</v>
      </c>
      <c r="C8369" t="inlineStr">
        <is>
          <t>POS</t>
        </is>
      </c>
      <c r="D8369" t="inlineStr">
        <is>
          <t>Ý</t>
        </is>
      </c>
      <c r="E8369" t="inlineStr">
        <is>
          <t>Game &amp; Đồ chơi</t>
        </is>
      </c>
      <c r="F8369" t="n">
        <v>1124.88</v>
      </c>
      <c r="G8369" t="n">
        <v>0</v>
      </c>
    </row>
    <row r="8370">
      <c r="A8370" t="n">
        <v>201810</v>
      </c>
      <c r="B8370" t="n">
        <v>29</v>
      </c>
      <c r="C8370" t="inlineStr">
        <is>
          <t>POS</t>
        </is>
      </c>
      <c r="D8370" t="inlineStr">
        <is>
          <t>Ý</t>
        </is>
      </c>
      <c r="E8370" t="inlineStr">
        <is>
          <t>Gia dụng</t>
        </is>
      </c>
      <c r="F8370" t="n">
        <v>2940.04</v>
      </c>
      <c r="G8370" t="n">
        <v>0</v>
      </c>
    </row>
    <row r="8371">
      <c r="A8371" t="n">
        <v>201810</v>
      </c>
      <c r="B8371" t="n">
        <v>29</v>
      </c>
      <c r="C8371" t="inlineStr">
        <is>
          <t>POS</t>
        </is>
      </c>
      <c r="D8371" t="inlineStr">
        <is>
          <t>Ý</t>
        </is>
      </c>
      <c r="E8371" t="inlineStr">
        <is>
          <t>Nhạc, phim, sách nói</t>
        </is>
      </c>
      <c r="F8371" t="n">
        <v>1568.49</v>
      </c>
      <c r="G8371" t="n">
        <v>0</v>
      </c>
    </row>
    <row r="8372">
      <c r="A8372" t="n">
        <v>201810</v>
      </c>
      <c r="B8372" t="n">
        <v>30</v>
      </c>
      <c r="C8372" t="inlineStr">
        <is>
          <t>POS</t>
        </is>
      </c>
      <c r="D8372" t="inlineStr">
        <is>
          <t>Ý</t>
        </is>
      </c>
      <c r="E8372" t="inlineStr">
        <is>
          <t>Âm thanh</t>
        </is>
      </c>
      <c r="F8372" t="n">
        <v>947.85</v>
      </c>
      <c r="G8372" t="n">
        <v>0</v>
      </c>
    </row>
    <row r="8373">
      <c r="A8373" t="n">
        <v>201810</v>
      </c>
      <c r="B8373" t="n">
        <v>30</v>
      </c>
      <c r="C8373" t="inlineStr">
        <is>
          <t>POS</t>
        </is>
      </c>
      <c r="D8373" t="inlineStr">
        <is>
          <t>Ý</t>
        </is>
      </c>
      <c r="E8373" t="inlineStr">
        <is>
          <t>Điện thoại</t>
        </is>
      </c>
      <c r="F8373" t="n">
        <v>3236.72</v>
      </c>
      <c r="G8373" t="n">
        <v>0</v>
      </c>
    </row>
    <row r="8374">
      <c r="A8374" t="n">
        <v>201810</v>
      </c>
      <c r="B8374" t="n">
        <v>30</v>
      </c>
      <c r="C8374" t="inlineStr">
        <is>
          <t>POS</t>
        </is>
      </c>
      <c r="D8374" t="inlineStr">
        <is>
          <t>Ý</t>
        </is>
      </c>
      <c r="E8374" t="inlineStr">
        <is>
          <t>Máy tính</t>
        </is>
      </c>
      <c r="F8374" t="n">
        <v>14807.2</v>
      </c>
      <c r="G8374" t="n">
        <v>0</v>
      </c>
    </row>
    <row r="8375">
      <c r="A8375" t="n">
        <v>201810</v>
      </c>
      <c r="B8375" t="n">
        <v>30</v>
      </c>
      <c r="C8375" t="inlineStr">
        <is>
          <t>POS</t>
        </is>
      </c>
      <c r="D8375" t="inlineStr">
        <is>
          <t>Ý</t>
        </is>
      </c>
      <c r="E8375" t="inlineStr">
        <is>
          <t>Game &amp; Đồ chơi</t>
        </is>
      </c>
      <c r="F8375" t="n">
        <v>155.07</v>
      </c>
      <c r="G8375" t="n">
        <v>0</v>
      </c>
    </row>
    <row r="8376">
      <c r="A8376" t="n">
        <v>201810</v>
      </c>
      <c r="B8376" t="n">
        <v>30</v>
      </c>
      <c r="C8376" t="inlineStr">
        <is>
          <t>POS</t>
        </is>
      </c>
      <c r="D8376" t="inlineStr">
        <is>
          <t>Ý</t>
        </is>
      </c>
      <c r="E8376" t="inlineStr">
        <is>
          <t>Nhạc, phim, sách nói</t>
        </is>
      </c>
      <c r="F8376" t="n">
        <v>101.28</v>
      </c>
      <c r="G8376" t="n">
        <v>0</v>
      </c>
    </row>
    <row r="8377">
      <c r="A8377" t="n">
        <v>201810</v>
      </c>
      <c r="B8377" t="n">
        <v>30</v>
      </c>
      <c r="C8377" t="inlineStr">
        <is>
          <t>POS</t>
        </is>
      </c>
      <c r="D8377" t="inlineStr">
        <is>
          <t>Ý</t>
        </is>
      </c>
      <c r="E8377" t="inlineStr">
        <is>
          <t>TV &amp; Video</t>
        </is>
      </c>
      <c r="F8377" t="n">
        <v>2617.28</v>
      </c>
      <c r="G8377" t="n">
        <v>0</v>
      </c>
    </row>
    <row r="8378">
      <c r="A8378" t="n">
        <v>201810</v>
      </c>
      <c r="B8378" t="n">
        <v>31</v>
      </c>
      <c r="C8378" t="inlineStr">
        <is>
          <t>POS</t>
        </is>
      </c>
      <c r="D8378" t="inlineStr">
        <is>
          <t>Hà Lan</t>
        </is>
      </c>
      <c r="E8378" t="inlineStr">
        <is>
          <t>Âm thanh</t>
        </is>
      </c>
      <c r="F8378" t="n">
        <v>1750.83</v>
      </c>
      <c r="G8378" t="n">
        <v>0</v>
      </c>
    </row>
    <row r="8379">
      <c r="A8379" t="n">
        <v>201810</v>
      </c>
      <c r="B8379" t="n">
        <v>31</v>
      </c>
      <c r="C8379" t="inlineStr">
        <is>
          <t>POS</t>
        </is>
      </c>
      <c r="D8379" t="inlineStr">
        <is>
          <t>Hà Lan</t>
        </is>
      </c>
      <c r="E8379" t="inlineStr">
        <is>
          <t>Máy ảnh</t>
        </is>
      </c>
      <c r="F8379" t="n">
        <v>159.96</v>
      </c>
      <c r="G8379" t="n">
        <v>0</v>
      </c>
    </row>
    <row r="8380">
      <c r="A8380" t="n">
        <v>201810</v>
      </c>
      <c r="B8380" t="n">
        <v>31</v>
      </c>
      <c r="C8380" t="inlineStr">
        <is>
          <t>POS</t>
        </is>
      </c>
      <c r="D8380" t="inlineStr">
        <is>
          <t>Hà Lan</t>
        </is>
      </c>
      <c r="E8380" t="inlineStr">
        <is>
          <t>Điện thoại</t>
        </is>
      </c>
      <c r="F8380" t="n">
        <v>714</v>
      </c>
      <c r="G8380" t="n">
        <v>0</v>
      </c>
    </row>
    <row r="8381">
      <c r="A8381" t="n">
        <v>201810</v>
      </c>
      <c r="B8381" t="n">
        <v>31</v>
      </c>
      <c r="C8381" t="inlineStr">
        <is>
          <t>POS</t>
        </is>
      </c>
      <c r="D8381" t="inlineStr">
        <is>
          <t>Hà Lan</t>
        </is>
      </c>
      <c r="E8381" t="inlineStr">
        <is>
          <t>Máy tính</t>
        </is>
      </c>
      <c r="F8381" t="n">
        <v>8885.24</v>
      </c>
      <c r="G8381" t="n">
        <v>2338.2</v>
      </c>
    </row>
    <row r="8382">
      <c r="A8382" t="n">
        <v>201810</v>
      </c>
      <c r="B8382" t="n">
        <v>31</v>
      </c>
      <c r="C8382" t="inlineStr">
        <is>
          <t>POS</t>
        </is>
      </c>
      <c r="D8382" t="inlineStr">
        <is>
          <t>Hà Lan</t>
        </is>
      </c>
      <c r="E8382" t="inlineStr">
        <is>
          <t>Gia dụng</t>
        </is>
      </c>
      <c r="F8382" t="n">
        <v>2557.76</v>
      </c>
      <c r="G8382" t="n">
        <v>0</v>
      </c>
    </row>
    <row r="8383">
      <c r="A8383" t="n">
        <v>201810</v>
      </c>
      <c r="B8383" t="n">
        <v>31</v>
      </c>
      <c r="C8383" t="inlineStr">
        <is>
          <t>POS</t>
        </is>
      </c>
      <c r="D8383" t="inlineStr">
        <is>
          <t>Hà Lan</t>
        </is>
      </c>
      <c r="E8383" t="inlineStr">
        <is>
          <t>Nhạc, phim, sách nói</t>
        </is>
      </c>
      <c r="F8383" t="n">
        <v>37.98</v>
      </c>
      <c r="G8383" t="n">
        <v>0</v>
      </c>
    </row>
    <row r="8384">
      <c r="A8384" t="n">
        <v>201810</v>
      </c>
      <c r="B8384" t="n">
        <v>32</v>
      </c>
      <c r="C8384" t="inlineStr">
        <is>
          <t>POS</t>
        </is>
      </c>
      <c r="D8384" t="inlineStr">
        <is>
          <t>Hà Lan</t>
        </is>
      </c>
      <c r="E8384" t="inlineStr">
        <is>
          <t>Máy ảnh</t>
        </is>
      </c>
      <c r="F8384" t="n">
        <v>1560</v>
      </c>
      <c r="G8384" t="n">
        <v>0</v>
      </c>
    </row>
    <row r="8385">
      <c r="A8385" t="n">
        <v>201810</v>
      </c>
      <c r="B8385" t="n">
        <v>32</v>
      </c>
      <c r="C8385" t="inlineStr">
        <is>
          <t>POS</t>
        </is>
      </c>
      <c r="D8385" t="inlineStr">
        <is>
          <t>Hà Lan</t>
        </is>
      </c>
      <c r="E8385" t="inlineStr">
        <is>
          <t>Điện thoại</t>
        </is>
      </c>
      <c r="F8385" t="n">
        <v>2920</v>
      </c>
      <c r="G8385" t="n">
        <v>0</v>
      </c>
    </row>
    <row r="8386">
      <c r="A8386" t="n">
        <v>201810</v>
      </c>
      <c r="B8386" t="n">
        <v>32</v>
      </c>
      <c r="C8386" t="inlineStr">
        <is>
          <t>POS</t>
        </is>
      </c>
      <c r="D8386" t="inlineStr">
        <is>
          <t>Hà Lan</t>
        </is>
      </c>
      <c r="E8386" t="inlineStr">
        <is>
          <t>Máy tính</t>
        </is>
      </c>
      <c r="F8386" t="n">
        <v>5836.1</v>
      </c>
      <c r="G8386" t="n">
        <v>0</v>
      </c>
    </row>
    <row r="8387">
      <c r="A8387" t="n">
        <v>201810</v>
      </c>
      <c r="B8387" t="n">
        <v>32</v>
      </c>
      <c r="C8387" t="inlineStr">
        <is>
          <t>POS</t>
        </is>
      </c>
      <c r="D8387" t="inlineStr">
        <is>
          <t>Hà Lan</t>
        </is>
      </c>
      <c r="E8387" t="inlineStr">
        <is>
          <t>Gia dụng</t>
        </is>
      </c>
      <c r="F8387" t="n">
        <v>5221.93</v>
      </c>
      <c r="G8387" t="n">
        <v>0</v>
      </c>
    </row>
    <row r="8388">
      <c r="A8388" t="n">
        <v>201810</v>
      </c>
      <c r="B8388" t="n">
        <v>32</v>
      </c>
      <c r="C8388" t="inlineStr">
        <is>
          <t>POS</t>
        </is>
      </c>
      <c r="D8388" t="inlineStr">
        <is>
          <t>Hà Lan</t>
        </is>
      </c>
      <c r="E8388" t="inlineStr">
        <is>
          <t>Nhạc, phim, sách nói</t>
        </is>
      </c>
      <c r="F8388" t="n">
        <v>22.89</v>
      </c>
      <c r="G8388" t="n">
        <v>0</v>
      </c>
    </row>
    <row r="8389">
      <c r="A8389" t="n">
        <v>201810</v>
      </c>
      <c r="B8389" t="n">
        <v>32</v>
      </c>
      <c r="C8389" t="inlineStr">
        <is>
          <t>POS</t>
        </is>
      </c>
      <c r="D8389" t="inlineStr">
        <is>
          <t>Hà Lan</t>
        </is>
      </c>
      <c r="E8389" t="inlineStr">
        <is>
          <t>TV &amp; Video</t>
        </is>
      </c>
      <c r="F8389" t="n">
        <v>1107</v>
      </c>
      <c r="G8389" t="n">
        <v>0</v>
      </c>
    </row>
    <row r="8390">
      <c r="A8390" t="n">
        <v>201810</v>
      </c>
      <c r="B8390" t="n">
        <v>33</v>
      </c>
      <c r="C8390" t="inlineStr">
        <is>
          <t>POS</t>
        </is>
      </c>
      <c r="D8390" t="inlineStr">
        <is>
          <t>Hà Lan</t>
        </is>
      </c>
      <c r="E8390" t="inlineStr">
        <is>
          <t>Âm thanh</t>
        </is>
      </c>
      <c r="F8390" t="n">
        <v>398.97</v>
      </c>
      <c r="G8390" t="n">
        <v>0</v>
      </c>
    </row>
    <row r="8391">
      <c r="A8391" t="n">
        <v>201810</v>
      </c>
      <c r="B8391" t="n">
        <v>33</v>
      </c>
      <c r="C8391" t="inlineStr">
        <is>
          <t>POS</t>
        </is>
      </c>
      <c r="D8391" t="inlineStr">
        <is>
          <t>Hà Lan</t>
        </is>
      </c>
      <c r="E8391" t="inlineStr">
        <is>
          <t>Máy ảnh</t>
        </is>
      </c>
      <c r="F8391" t="n">
        <v>1230</v>
      </c>
      <c r="G8391" t="n">
        <v>0</v>
      </c>
    </row>
    <row r="8392">
      <c r="A8392" t="n">
        <v>201810</v>
      </c>
      <c r="B8392" t="n">
        <v>33</v>
      </c>
      <c r="C8392" t="inlineStr">
        <is>
          <t>POS</t>
        </is>
      </c>
      <c r="D8392" t="inlineStr">
        <is>
          <t>Hà Lan</t>
        </is>
      </c>
      <c r="E8392" t="inlineStr">
        <is>
          <t>Điện thoại</t>
        </is>
      </c>
      <c r="F8392" t="n">
        <v>1152.93</v>
      </c>
      <c r="G8392" t="n">
        <v>0</v>
      </c>
    </row>
    <row r="8393">
      <c r="A8393" t="n">
        <v>201810</v>
      </c>
      <c r="B8393" t="n">
        <v>33</v>
      </c>
      <c r="C8393" t="inlineStr">
        <is>
          <t>POS</t>
        </is>
      </c>
      <c r="D8393" t="inlineStr">
        <is>
          <t>Hà Lan</t>
        </is>
      </c>
      <c r="E8393" t="inlineStr">
        <is>
          <t>Game &amp; Đồ chơi</t>
        </is>
      </c>
      <c r="F8393" t="n">
        <v>280</v>
      </c>
      <c r="G8393" t="n">
        <v>0</v>
      </c>
    </row>
    <row r="8394">
      <c r="A8394" t="n">
        <v>201810</v>
      </c>
      <c r="B8394" t="n">
        <v>33</v>
      </c>
      <c r="C8394" t="inlineStr">
        <is>
          <t>POS</t>
        </is>
      </c>
      <c r="D8394" t="inlineStr">
        <is>
          <t>Hà Lan</t>
        </is>
      </c>
      <c r="E8394" t="inlineStr">
        <is>
          <t>Nhạc, phim, sách nói</t>
        </is>
      </c>
      <c r="F8394" t="n">
        <v>17.99</v>
      </c>
      <c r="G8394" t="n">
        <v>0</v>
      </c>
    </row>
    <row r="8395">
      <c r="A8395" t="n">
        <v>201810</v>
      </c>
      <c r="B8395" t="n">
        <v>33</v>
      </c>
      <c r="C8395" t="inlineStr">
        <is>
          <t>POS</t>
        </is>
      </c>
      <c r="D8395" t="inlineStr">
        <is>
          <t>Hà Lan</t>
        </is>
      </c>
      <c r="E8395" t="inlineStr">
        <is>
          <t>TV &amp; Video</t>
        </is>
      </c>
      <c r="F8395" t="n">
        <v>999.98</v>
      </c>
      <c r="G8395" t="n">
        <v>0</v>
      </c>
    </row>
    <row r="8396">
      <c r="A8396" t="n">
        <v>201810</v>
      </c>
      <c r="B8396" t="n">
        <v>34</v>
      </c>
      <c r="C8396" t="inlineStr">
        <is>
          <t>POS</t>
        </is>
      </c>
      <c r="D8396" t="inlineStr">
        <is>
          <t>Hà Lan</t>
        </is>
      </c>
      <c r="E8396" t="inlineStr">
        <is>
          <t>Âm thanh</t>
        </is>
      </c>
      <c r="F8396" t="n">
        <v>113.85</v>
      </c>
      <c r="G8396" t="n">
        <v>0</v>
      </c>
    </row>
    <row r="8397">
      <c r="A8397" t="n">
        <v>201810</v>
      </c>
      <c r="B8397" t="n">
        <v>34</v>
      </c>
      <c r="C8397" t="inlineStr">
        <is>
          <t>POS</t>
        </is>
      </c>
      <c r="D8397" t="inlineStr">
        <is>
          <t>Hà Lan</t>
        </is>
      </c>
      <c r="E8397" t="inlineStr">
        <is>
          <t>Máy ảnh</t>
        </is>
      </c>
      <c r="F8397" t="n">
        <v>553.5</v>
      </c>
      <c r="G8397" t="n">
        <v>0</v>
      </c>
    </row>
    <row r="8398">
      <c r="A8398" t="n">
        <v>201810</v>
      </c>
      <c r="B8398" t="n">
        <v>34</v>
      </c>
      <c r="C8398" t="inlineStr">
        <is>
          <t>POS</t>
        </is>
      </c>
      <c r="D8398" t="inlineStr">
        <is>
          <t>Hà Lan</t>
        </is>
      </c>
      <c r="E8398" t="inlineStr">
        <is>
          <t>Điện thoại</t>
        </is>
      </c>
      <c r="F8398" t="n">
        <v>2208</v>
      </c>
      <c r="G8398" t="n">
        <v>0</v>
      </c>
    </row>
    <row r="8399">
      <c r="A8399" t="n">
        <v>201810</v>
      </c>
      <c r="B8399" t="n">
        <v>34</v>
      </c>
      <c r="C8399" t="inlineStr">
        <is>
          <t>POS</t>
        </is>
      </c>
      <c r="D8399" t="inlineStr">
        <is>
          <t>Hà Lan</t>
        </is>
      </c>
      <c r="E8399" t="inlineStr">
        <is>
          <t>Máy tính</t>
        </is>
      </c>
      <c r="F8399" t="n">
        <v>5900.85</v>
      </c>
      <c r="G8399" t="n">
        <v>0</v>
      </c>
    </row>
    <row r="8400">
      <c r="A8400" t="n">
        <v>201810</v>
      </c>
      <c r="B8400" t="n">
        <v>34</v>
      </c>
      <c r="C8400" t="inlineStr">
        <is>
          <t>POS</t>
        </is>
      </c>
      <c r="D8400" t="inlineStr">
        <is>
          <t>Hà Lan</t>
        </is>
      </c>
      <c r="E8400" t="inlineStr">
        <is>
          <t>Game &amp; Đồ chơi</t>
        </is>
      </c>
      <c r="F8400" t="n">
        <v>661.34</v>
      </c>
      <c r="G8400" t="n">
        <v>0</v>
      </c>
    </row>
    <row r="8401">
      <c r="A8401" t="n">
        <v>201810</v>
      </c>
      <c r="B8401" t="n">
        <v>34</v>
      </c>
      <c r="C8401" t="inlineStr">
        <is>
          <t>POS</t>
        </is>
      </c>
      <c r="D8401" t="inlineStr">
        <is>
          <t>Hà Lan</t>
        </is>
      </c>
      <c r="E8401" t="inlineStr">
        <is>
          <t>Gia dụng</t>
        </is>
      </c>
      <c r="F8401" t="n">
        <v>2373</v>
      </c>
      <c r="G8401" t="n">
        <v>0</v>
      </c>
    </row>
    <row r="8402">
      <c r="A8402" t="n">
        <v>201810</v>
      </c>
      <c r="B8402" t="n">
        <v>34</v>
      </c>
      <c r="C8402" t="inlineStr">
        <is>
          <t>POS</t>
        </is>
      </c>
      <c r="D8402" t="inlineStr">
        <is>
          <t>Hà Lan</t>
        </is>
      </c>
      <c r="E8402" t="inlineStr">
        <is>
          <t>Nhạc, phim, sách nói</t>
        </is>
      </c>
      <c r="F8402" t="n">
        <v>1752</v>
      </c>
      <c r="G8402" t="n">
        <v>0</v>
      </c>
    </row>
    <row r="8403">
      <c r="A8403" t="n">
        <v>201810</v>
      </c>
      <c r="B8403" t="n">
        <v>34</v>
      </c>
      <c r="C8403" t="inlineStr">
        <is>
          <t>POS</t>
        </is>
      </c>
      <c r="D8403" t="inlineStr">
        <is>
          <t>Hà Lan</t>
        </is>
      </c>
      <c r="E8403" t="inlineStr">
        <is>
          <t>TV &amp; Video</t>
        </is>
      </c>
      <c r="F8403" t="n">
        <v>13844.6</v>
      </c>
      <c r="G8403" t="n">
        <v>369</v>
      </c>
    </row>
    <row r="8404">
      <c r="A8404" t="n">
        <v>201810</v>
      </c>
      <c r="B8404" t="n">
        <v>36</v>
      </c>
      <c r="C8404" t="inlineStr">
        <is>
          <t>POS</t>
        </is>
      </c>
      <c r="D8404" t="inlineStr">
        <is>
          <t>Anh</t>
        </is>
      </c>
      <c r="E8404" t="inlineStr">
        <is>
          <t>Âm thanh</t>
        </is>
      </c>
      <c r="F8404" t="n">
        <v>2119.8</v>
      </c>
      <c r="G8404" t="n">
        <v>0</v>
      </c>
    </row>
    <row r="8405">
      <c r="A8405" t="n">
        <v>201810</v>
      </c>
      <c r="B8405" t="n">
        <v>36</v>
      </c>
      <c r="C8405" t="inlineStr">
        <is>
          <t>POS</t>
        </is>
      </c>
      <c r="D8405" t="inlineStr">
        <is>
          <t>Anh</t>
        </is>
      </c>
      <c r="E8405" t="inlineStr">
        <is>
          <t>Máy ảnh</t>
        </is>
      </c>
      <c r="F8405" t="n">
        <v>360</v>
      </c>
      <c r="G8405" t="n">
        <v>0</v>
      </c>
    </row>
    <row r="8406">
      <c r="A8406" t="n">
        <v>201810</v>
      </c>
      <c r="B8406" t="n">
        <v>36</v>
      </c>
      <c r="C8406" t="inlineStr">
        <is>
          <t>POS</t>
        </is>
      </c>
      <c r="D8406" t="inlineStr">
        <is>
          <t>Anh</t>
        </is>
      </c>
      <c r="E8406" t="inlineStr">
        <is>
          <t>Điện thoại</t>
        </is>
      </c>
      <c r="F8406" t="n">
        <v>2444.73</v>
      </c>
      <c r="G8406" t="n">
        <v>0</v>
      </c>
    </row>
    <row r="8407">
      <c r="A8407" t="n">
        <v>201810</v>
      </c>
      <c r="B8407" t="n">
        <v>36</v>
      </c>
      <c r="C8407" t="inlineStr">
        <is>
          <t>POS</t>
        </is>
      </c>
      <c r="D8407" t="inlineStr">
        <is>
          <t>Anh</t>
        </is>
      </c>
      <c r="E8407" t="inlineStr">
        <is>
          <t>Máy tính</t>
        </is>
      </c>
      <c r="F8407" t="n">
        <v>1216</v>
      </c>
      <c r="G8407" t="n">
        <v>0</v>
      </c>
    </row>
    <row r="8408">
      <c r="A8408" t="n">
        <v>201810</v>
      </c>
      <c r="B8408" t="n">
        <v>36</v>
      </c>
      <c r="C8408" t="inlineStr">
        <is>
          <t>POS</t>
        </is>
      </c>
      <c r="D8408" t="inlineStr">
        <is>
          <t>Anh</t>
        </is>
      </c>
      <c r="E8408" t="inlineStr">
        <is>
          <t>Game &amp; Đồ chơi</t>
        </is>
      </c>
      <c r="F8408" t="n">
        <v>226.99</v>
      </c>
      <c r="G8408" t="n">
        <v>0</v>
      </c>
    </row>
    <row r="8409">
      <c r="A8409" t="n">
        <v>201810</v>
      </c>
      <c r="B8409" t="n">
        <v>36</v>
      </c>
      <c r="C8409" t="inlineStr">
        <is>
          <t>POS</t>
        </is>
      </c>
      <c r="D8409" t="inlineStr">
        <is>
          <t>Anh</t>
        </is>
      </c>
      <c r="E8409" t="inlineStr">
        <is>
          <t>Gia dụng</t>
        </is>
      </c>
      <c r="F8409" t="n">
        <v>2734.93</v>
      </c>
      <c r="G8409" t="n">
        <v>0</v>
      </c>
    </row>
    <row r="8410">
      <c r="A8410" t="n">
        <v>201810</v>
      </c>
      <c r="B8410" t="n">
        <v>36</v>
      </c>
      <c r="C8410" t="inlineStr">
        <is>
          <t>POS</t>
        </is>
      </c>
      <c r="D8410" t="inlineStr">
        <is>
          <t>Anh</t>
        </is>
      </c>
      <c r="E8410" t="inlineStr">
        <is>
          <t>Nhạc, phim, sách nói</t>
        </is>
      </c>
      <c r="F8410" t="n">
        <v>683.13</v>
      </c>
      <c r="G8410" t="n">
        <v>0</v>
      </c>
    </row>
    <row r="8411">
      <c r="A8411" t="n">
        <v>201810</v>
      </c>
      <c r="B8411" t="n">
        <v>36</v>
      </c>
      <c r="C8411" t="inlineStr">
        <is>
          <t>POS</t>
        </is>
      </c>
      <c r="D8411" t="inlineStr">
        <is>
          <t>Anh</t>
        </is>
      </c>
      <c r="E8411" t="inlineStr">
        <is>
          <t>TV &amp; Video</t>
        </is>
      </c>
      <c r="F8411" t="n">
        <v>339.98</v>
      </c>
      <c r="G8411" t="n">
        <v>0</v>
      </c>
    </row>
    <row r="8412">
      <c r="A8412" t="n">
        <v>201810</v>
      </c>
      <c r="B8412" t="n">
        <v>37</v>
      </c>
      <c r="C8412" t="inlineStr">
        <is>
          <t>POS</t>
        </is>
      </c>
      <c r="D8412" t="inlineStr">
        <is>
          <t>Anh</t>
        </is>
      </c>
      <c r="E8412" t="inlineStr">
        <is>
          <t>Âm thanh</t>
        </is>
      </c>
      <c r="F8412" t="n">
        <v>1886.6</v>
      </c>
      <c r="G8412" t="n">
        <v>0</v>
      </c>
    </row>
    <row r="8413">
      <c r="A8413" t="n">
        <v>201810</v>
      </c>
      <c r="B8413" t="n">
        <v>37</v>
      </c>
      <c r="C8413" t="inlineStr">
        <is>
          <t>POS</t>
        </is>
      </c>
      <c r="D8413" t="inlineStr">
        <is>
          <t>Anh</t>
        </is>
      </c>
      <c r="E8413" t="inlineStr">
        <is>
          <t>Máy ảnh</t>
        </is>
      </c>
      <c r="F8413" t="n">
        <v>5100</v>
      </c>
      <c r="G8413" t="n">
        <v>0</v>
      </c>
    </row>
    <row r="8414">
      <c r="A8414" t="n">
        <v>201810</v>
      </c>
      <c r="B8414" t="n">
        <v>37</v>
      </c>
      <c r="C8414" t="inlineStr">
        <is>
          <t>POS</t>
        </is>
      </c>
      <c r="D8414" t="inlineStr">
        <is>
          <t>Anh</t>
        </is>
      </c>
      <c r="E8414" t="inlineStr">
        <is>
          <t>Điện thoại</t>
        </is>
      </c>
      <c r="F8414" t="n">
        <v>3291</v>
      </c>
      <c r="G8414" t="n">
        <v>0</v>
      </c>
    </row>
    <row r="8415">
      <c r="A8415" t="n">
        <v>201810</v>
      </c>
      <c r="B8415" t="n">
        <v>37</v>
      </c>
      <c r="C8415" t="inlineStr">
        <is>
          <t>POS</t>
        </is>
      </c>
      <c r="D8415" t="inlineStr">
        <is>
          <t>Anh</t>
        </is>
      </c>
      <c r="E8415" t="inlineStr">
        <is>
          <t>Máy tính</t>
        </is>
      </c>
      <c r="F8415" t="n">
        <v>5226</v>
      </c>
      <c r="G8415" t="n">
        <v>0</v>
      </c>
    </row>
    <row r="8416">
      <c r="A8416" t="n">
        <v>201810</v>
      </c>
      <c r="B8416" t="n">
        <v>37</v>
      </c>
      <c r="C8416" t="inlineStr">
        <is>
          <t>POS</t>
        </is>
      </c>
      <c r="D8416" t="inlineStr">
        <is>
          <t>Anh</t>
        </is>
      </c>
      <c r="E8416" t="inlineStr">
        <is>
          <t>Game &amp; Đồ chơi</t>
        </is>
      </c>
      <c r="F8416" t="n">
        <v>690.3</v>
      </c>
      <c r="G8416" t="n">
        <v>0</v>
      </c>
    </row>
    <row r="8417">
      <c r="A8417" t="n">
        <v>201810</v>
      </c>
      <c r="B8417" t="n">
        <v>37</v>
      </c>
      <c r="C8417" t="inlineStr">
        <is>
          <t>POS</t>
        </is>
      </c>
      <c r="D8417" t="inlineStr">
        <is>
          <t>Anh</t>
        </is>
      </c>
      <c r="E8417" t="inlineStr">
        <is>
          <t>Gia dụng</t>
        </is>
      </c>
      <c r="F8417" t="n">
        <v>12903.57</v>
      </c>
      <c r="G8417" t="n">
        <v>0</v>
      </c>
    </row>
    <row r="8418">
      <c r="A8418" t="n">
        <v>201810</v>
      </c>
      <c r="B8418" t="n">
        <v>37</v>
      </c>
      <c r="C8418" t="inlineStr">
        <is>
          <t>POS</t>
        </is>
      </c>
      <c r="D8418" t="inlineStr">
        <is>
          <t>Anh</t>
        </is>
      </c>
      <c r="E8418" t="inlineStr">
        <is>
          <t>Nhạc, phim, sách nói</t>
        </is>
      </c>
      <c r="F8418" t="n">
        <v>1936.66</v>
      </c>
      <c r="G8418" t="n">
        <v>0</v>
      </c>
    </row>
    <row r="8419">
      <c r="A8419" t="n">
        <v>201810</v>
      </c>
      <c r="B8419" t="n">
        <v>37</v>
      </c>
      <c r="C8419" t="inlineStr">
        <is>
          <t>POS</t>
        </is>
      </c>
      <c r="D8419" t="inlineStr">
        <is>
          <t>Anh</t>
        </is>
      </c>
      <c r="E8419" t="inlineStr">
        <is>
          <t>TV &amp; Video</t>
        </is>
      </c>
      <c r="F8419" t="n">
        <v>1234</v>
      </c>
      <c r="G8419" t="n">
        <v>0</v>
      </c>
    </row>
    <row r="8420">
      <c r="A8420" t="n">
        <v>201810</v>
      </c>
      <c r="B8420" t="n">
        <v>38</v>
      </c>
      <c r="C8420" t="inlineStr">
        <is>
          <t>POS</t>
        </is>
      </c>
      <c r="D8420" t="inlineStr">
        <is>
          <t>Anh</t>
        </is>
      </c>
      <c r="E8420" t="inlineStr">
        <is>
          <t>Âm thanh</t>
        </is>
      </c>
      <c r="F8420" t="n">
        <v>3277.01</v>
      </c>
      <c r="G8420" t="n">
        <v>0</v>
      </c>
    </row>
    <row r="8421">
      <c r="A8421" t="n">
        <v>201810</v>
      </c>
      <c r="B8421" t="n">
        <v>38</v>
      </c>
      <c r="C8421" t="inlineStr">
        <is>
          <t>POS</t>
        </is>
      </c>
      <c r="D8421" t="inlineStr">
        <is>
          <t>Anh</t>
        </is>
      </c>
      <c r="E8421" t="inlineStr">
        <is>
          <t>Máy ảnh</t>
        </is>
      </c>
      <c r="F8421" t="n">
        <v>3863.99</v>
      </c>
      <c r="G8421" t="n">
        <v>0</v>
      </c>
    </row>
    <row r="8422">
      <c r="A8422" t="n">
        <v>201810</v>
      </c>
      <c r="B8422" t="n">
        <v>38</v>
      </c>
      <c r="C8422" t="inlineStr">
        <is>
          <t>POS</t>
        </is>
      </c>
      <c r="D8422" t="inlineStr">
        <is>
          <t>Anh</t>
        </is>
      </c>
      <c r="E8422" t="inlineStr">
        <is>
          <t>Điện thoại</t>
        </is>
      </c>
      <c r="F8422" t="n">
        <v>3202.9</v>
      </c>
      <c r="G8422" t="n">
        <v>0</v>
      </c>
    </row>
    <row r="8423">
      <c r="A8423" t="n">
        <v>201810</v>
      </c>
      <c r="B8423" t="n">
        <v>38</v>
      </c>
      <c r="C8423" t="inlineStr">
        <is>
          <t>POS</t>
        </is>
      </c>
      <c r="D8423" t="inlineStr">
        <is>
          <t>Anh</t>
        </is>
      </c>
      <c r="E8423" t="inlineStr">
        <is>
          <t>Máy tính</t>
        </is>
      </c>
      <c r="F8423" t="n">
        <v>7395.2</v>
      </c>
      <c r="G8423" t="n">
        <v>0</v>
      </c>
    </row>
    <row r="8424">
      <c r="A8424" t="n">
        <v>201810</v>
      </c>
      <c r="B8424" t="n">
        <v>38</v>
      </c>
      <c r="C8424" t="inlineStr">
        <is>
          <t>POS</t>
        </is>
      </c>
      <c r="D8424" t="inlineStr">
        <is>
          <t>Anh</t>
        </is>
      </c>
      <c r="E8424" t="inlineStr">
        <is>
          <t>Game &amp; Đồ chơi</t>
        </is>
      </c>
      <c r="F8424" t="n">
        <v>52.84</v>
      </c>
      <c r="G8424" t="n">
        <v>0</v>
      </c>
    </row>
    <row r="8425">
      <c r="A8425" t="n">
        <v>201810</v>
      </c>
      <c r="B8425" t="n">
        <v>38</v>
      </c>
      <c r="C8425" t="inlineStr">
        <is>
          <t>POS</t>
        </is>
      </c>
      <c r="D8425" t="inlineStr">
        <is>
          <t>Anh</t>
        </is>
      </c>
      <c r="E8425" t="inlineStr">
        <is>
          <t>Gia dụng</t>
        </is>
      </c>
      <c r="F8425" t="n">
        <v>1231.99</v>
      </c>
      <c r="G8425" t="n">
        <v>0</v>
      </c>
    </row>
    <row r="8426">
      <c r="A8426" t="n">
        <v>201810</v>
      </c>
      <c r="B8426" t="n">
        <v>38</v>
      </c>
      <c r="C8426" t="inlineStr">
        <is>
          <t>POS</t>
        </is>
      </c>
      <c r="D8426" t="inlineStr">
        <is>
          <t>Anh</t>
        </is>
      </c>
      <c r="E8426" t="inlineStr">
        <is>
          <t>Nhạc, phim, sách nói</t>
        </is>
      </c>
      <c r="F8426" t="n">
        <v>587.21</v>
      </c>
      <c r="G8426" t="n">
        <v>0</v>
      </c>
    </row>
    <row r="8427">
      <c r="A8427" t="n">
        <v>201810</v>
      </c>
      <c r="B8427" t="n">
        <v>38</v>
      </c>
      <c r="C8427" t="inlineStr">
        <is>
          <t>POS</t>
        </is>
      </c>
      <c r="D8427" t="inlineStr">
        <is>
          <t>Anh</t>
        </is>
      </c>
      <c r="E8427" t="inlineStr">
        <is>
          <t>TV &amp; Video</t>
        </is>
      </c>
      <c r="F8427" t="n">
        <v>119.99</v>
      </c>
      <c r="G8427" t="n">
        <v>0</v>
      </c>
    </row>
    <row r="8428">
      <c r="A8428" t="n">
        <v>201810</v>
      </c>
      <c r="B8428" t="n">
        <v>39</v>
      </c>
      <c r="C8428" t="inlineStr">
        <is>
          <t>POS</t>
        </is>
      </c>
      <c r="D8428" t="inlineStr">
        <is>
          <t>Anh</t>
        </is>
      </c>
      <c r="E8428" t="inlineStr">
        <is>
          <t>Máy ảnh</t>
        </is>
      </c>
      <c r="F8428" t="n">
        <v>3321.97</v>
      </c>
      <c r="G8428" t="n">
        <v>0</v>
      </c>
    </row>
    <row r="8429">
      <c r="A8429" t="n">
        <v>201810</v>
      </c>
      <c r="B8429" t="n">
        <v>39</v>
      </c>
      <c r="C8429" t="inlineStr">
        <is>
          <t>POS</t>
        </is>
      </c>
      <c r="D8429" t="inlineStr">
        <is>
          <t>Anh</t>
        </is>
      </c>
      <c r="E8429" t="inlineStr">
        <is>
          <t>Điện thoại</t>
        </is>
      </c>
      <c r="F8429" t="n">
        <v>2430.24</v>
      </c>
      <c r="G8429" t="n">
        <v>0</v>
      </c>
    </row>
    <row r="8430">
      <c r="A8430" t="n">
        <v>201810</v>
      </c>
      <c r="B8430" t="n">
        <v>39</v>
      </c>
      <c r="C8430" t="inlineStr">
        <is>
          <t>POS</t>
        </is>
      </c>
      <c r="D8430" t="inlineStr">
        <is>
          <t>Anh</t>
        </is>
      </c>
      <c r="E8430" t="inlineStr">
        <is>
          <t>Máy tính</t>
        </is>
      </c>
      <c r="F8430" t="n">
        <v>7209.75</v>
      </c>
      <c r="G8430" t="n">
        <v>0</v>
      </c>
    </row>
    <row r="8431">
      <c r="A8431" t="n">
        <v>201810</v>
      </c>
      <c r="B8431" t="n">
        <v>39</v>
      </c>
      <c r="C8431" t="inlineStr">
        <is>
          <t>POS</t>
        </is>
      </c>
      <c r="D8431" t="inlineStr">
        <is>
          <t>Anh</t>
        </is>
      </c>
      <c r="E8431" t="inlineStr">
        <is>
          <t>Game &amp; Đồ chơi</t>
        </is>
      </c>
      <c r="F8431" t="n">
        <v>675.38</v>
      </c>
      <c r="G8431" t="n">
        <v>168</v>
      </c>
    </row>
    <row r="8432">
      <c r="A8432" t="n">
        <v>201810</v>
      </c>
      <c r="B8432" t="n">
        <v>39</v>
      </c>
      <c r="C8432" t="inlineStr">
        <is>
          <t>POS</t>
        </is>
      </c>
      <c r="D8432" t="inlineStr">
        <is>
          <t>Anh</t>
        </is>
      </c>
      <c r="E8432" t="inlineStr">
        <is>
          <t>Gia dụng</t>
        </is>
      </c>
      <c r="F8432" t="n">
        <v>99.98999999999999</v>
      </c>
      <c r="G8432" t="n">
        <v>0</v>
      </c>
    </row>
    <row r="8433">
      <c r="A8433" t="n">
        <v>201810</v>
      </c>
      <c r="B8433" t="n">
        <v>39</v>
      </c>
      <c r="C8433" t="inlineStr">
        <is>
          <t>POS</t>
        </is>
      </c>
      <c r="D8433" t="inlineStr">
        <is>
          <t>Anh</t>
        </is>
      </c>
      <c r="E8433" t="inlineStr">
        <is>
          <t>Nhạc, phim, sách nói</t>
        </is>
      </c>
      <c r="F8433" t="n">
        <v>3129.85</v>
      </c>
      <c r="G8433" t="n">
        <v>0</v>
      </c>
    </row>
    <row r="8434">
      <c r="A8434" t="n">
        <v>201810</v>
      </c>
      <c r="B8434" t="n">
        <v>40</v>
      </c>
      <c r="C8434" t="inlineStr">
        <is>
          <t>POS</t>
        </is>
      </c>
      <c r="D8434" t="inlineStr">
        <is>
          <t>Anh</t>
        </is>
      </c>
      <c r="E8434" t="inlineStr">
        <is>
          <t>Âm thanh</t>
        </is>
      </c>
      <c r="F8434" t="n">
        <v>2577.52</v>
      </c>
      <c r="G8434" t="n">
        <v>0</v>
      </c>
    </row>
    <row r="8435">
      <c r="A8435" t="n">
        <v>201810</v>
      </c>
      <c r="B8435" t="n">
        <v>40</v>
      </c>
      <c r="C8435" t="inlineStr">
        <is>
          <t>POS</t>
        </is>
      </c>
      <c r="D8435" t="inlineStr">
        <is>
          <t>Anh</t>
        </is>
      </c>
      <c r="E8435" t="inlineStr">
        <is>
          <t>Máy ảnh</t>
        </is>
      </c>
      <c r="F8435" t="n">
        <v>2275</v>
      </c>
      <c r="G8435" t="n">
        <v>0</v>
      </c>
    </row>
    <row r="8436">
      <c r="A8436" t="n">
        <v>201810</v>
      </c>
      <c r="B8436" t="n">
        <v>40</v>
      </c>
      <c r="C8436" t="inlineStr">
        <is>
          <t>POS</t>
        </is>
      </c>
      <c r="D8436" t="inlineStr">
        <is>
          <t>Anh</t>
        </is>
      </c>
      <c r="E8436" t="inlineStr">
        <is>
          <t>Điện thoại</t>
        </is>
      </c>
      <c r="F8436" t="n">
        <v>2588.88</v>
      </c>
      <c r="G8436" t="n">
        <v>0</v>
      </c>
    </row>
    <row r="8437">
      <c r="A8437" t="n">
        <v>201810</v>
      </c>
      <c r="B8437" t="n">
        <v>40</v>
      </c>
      <c r="C8437" t="inlineStr">
        <is>
          <t>POS</t>
        </is>
      </c>
      <c r="D8437" t="inlineStr">
        <is>
          <t>Anh</t>
        </is>
      </c>
      <c r="E8437" t="inlineStr">
        <is>
          <t>Máy tính</t>
        </is>
      </c>
      <c r="F8437" t="n">
        <v>10184</v>
      </c>
      <c r="G8437" t="n">
        <v>0</v>
      </c>
    </row>
    <row r="8438">
      <c r="A8438" t="n">
        <v>201810</v>
      </c>
      <c r="B8438" t="n">
        <v>40</v>
      </c>
      <c r="C8438" t="inlineStr">
        <is>
          <t>POS</t>
        </is>
      </c>
      <c r="D8438" t="inlineStr">
        <is>
          <t>Anh</t>
        </is>
      </c>
      <c r="E8438" t="inlineStr">
        <is>
          <t>Game &amp; Đồ chơi</t>
        </is>
      </c>
      <c r="F8438" t="n">
        <v>803</v>
      </c>
      <c r="G8438" t="n">
        <v>0</v>
      </c>
    </row>
    <row r="8439">
      <c r="A8439" t="n">
        <v>201810</v>
      </c>
      <c r="B8439" t="n">
        <v>40</v>
      </c>
      <c r="C8439" t="inlineStr">
        <is>
          <t>POS</t>
        </is>
      </c>
      <c r="D8439" t="inlineStr">
        <is>
          <t>Anh</t>
        </is>
      </c>
      <c r="E8439" t="inlineStr">
        <is>
          <t>Nhạc, phim, sách nói</t>
        </is>
      </c>
      <c r="F8439" t="n">
        <v>566.8200000000001</v>
      </c>
      <c r="G8439" t="n">
        <v>0</v>
      </c>
    </row>
    <row r="8440">
      <c r="A8440" t="n">
        <v>201810</v>
      </c>
      <c r="B8440" t="n">
        <v>40</v>
      </c>
      <c r="C8440" t="inlineStr">
        <is>
          <t>POS</t>
        </is>
      </c>
      <c r="D8440" t="inlineStr">
        <is>
          <t>Anh</t>
        </is>
      </c>
      <c r="E8440" t="inlineStr">
        <is>
          <t>TV &amp; Video</t>
        </is>
      </c>
      <c r="F8440" t="n">
        <v>4260.51</v>
      </c>
      <c r="G8440" t="n">
        <v>0</v>
      </c>
    </row>
    <row r="8441">
      <c r="A8441" t="n">
        <v>201810</v>
      </c>
      <c r="B8441" t="n">
        <v>42</v>
      </c>
      <c r="C8441" t="inlineStr">
        <is>
          <t>POS</t>
        </is>
      </c>
      <c r="D8441" t="inlineStr">
        <is>
          <t>Anh</t>
        </is>
      </c>
      <c r="E8441" t="inlineStr">
        <is>
          <t>Âm thanh</t>
        </is>
      </c>
      <c r="F8441" t="n">
        <v>89.33</v>
      </c>
      <c r="G8441" t="n">
        <v>0</v>
      </c>
    </row>
    <row r="8442">
      <c r="A8442" t="n">
        <v>201810</v>
      </c>
      <c r="B8442" t="n">
        <v>42</v>
      </c>
      <c r="C8442" t="inlineStr">
        <is>
          <t>POS</t>
        </is>
      </c>
      <c r="D8442" t="inlineStr">
        <is>
          <t>Anh</t>
        </is>
      </c>
      <c r="E8442" t="inlineStr">
        <is>
          <t>Điện thoại</t>
        </is>
      </c>
      <c r="F8442" t="n">
        <v>1248</v>
      </c>
      <c r="G8442" t="n">
        <v>0</v>
      </c>
    </row>
    <row r="8443">
      <c r="A8443" t="n">
        <v>201810</v>
      </c>
      <c r="B8443" t="n">
        <v>42</v>
      </c>
      <c r="C8443" t="inlineStr">
        <is>
          <t>POS</t>
        </is>
      </c>
      <c r="D8443" t="inlineStr">
        <is>
          <t>Anh</t>
        </is>
      </c>
      <c r="E8443" t="inlineStr">
        <is>
          <t>Máy tính</t>
        </is>
      </c>
      <c r="F8443" t="n">
        <v>229.9</v>
      </c>
      <c r="G8443" t="n">
        <v>0</v>
      </c>
    </row>
    <row r="8444">
      <c r="A8444" t="n">
        <v>201810</v>
      </c>
      <c r="B8444" t="n">
        <v>42</v>
      </c>
      <c r="C8444" t="inlineStr">
        <is>
          <t>POS</t>
        </is>
      </c>
      <c r="D8444" t="inlineStr">
        <is>
          <t>Anh</t>
        </is>
      </c>
      <c r="E8444" t="inlineStr">
        <is>
          <t>Game &amp; Đồ chơi</t>
        </is>
      </c>
      <c r="F8444" t="n">
        <v>20.97</v>
      </c>
      <c r="G8444" t="n">
        <v>0</v>
      </c>
    </row>
    <row r="8445">
      <c r="A8445" t="n">
        <v>201810</v>
      </c>
      <c r="B8445" t="n">
        <v>42</v>
      </c>
      <c r="C8445" t="inlineStr">
        <is>
          <t>POS</t>
        </is>
      </c>
      <c r="D8445" t="inlineStr">
        <is>
          <t>Anh</t>
        </is>
      </c>
      <c r="E8445" t="inlineStr">
        <is>
          <t>Gia dụng</t>
        </is>
      </c>
      <c r="F8445" t="n">
        <v>2107.5</v>
      </c>
      <c r="G8445" t="n">
        <v>0</v>
      </c>
    </row>
    <row r="8446">
      <c r="A8446" t="n">
        <v>201810</v>
      </c>
      <c r="B8446" t="n">
        <v>42</v>
      </c>
      <c r="C8446" t="inlineStr">
        <is>
          <t>POS</t>
        </is>
      </c>
      <c r="D8446" t="inlineStr">
        <is>
          <t>Anh</t>
        </is>
      </c>
      <c r="E8446" t="inlineStr">
        <is>
          <t>Nhạc, phim, sách nói</t>
        </is>
      </c>
      <c r="F8446" t="n">
        <v>657</v>
      </c>
      <c r="G8446" t="n">
        <v>0</v>
      </c>
    </row>
    <row r="8447">
      <c r="A8447" t="n">
        <v>201810</v>
      </c>
      <c r="B8447" t="n">
        <v>42</v>
      </c>
      <c r="C8447" t="inlineStr">
        <is>
          <t>POS</t>
        </is>
      </c>
      <c r="D8447" t="inlineStr">
        <is>
          <t>Anh</t>
        </is>
      </c>
      <c r="E8447" t="inlineStr">
        <is>
          <t>TV &amp; Video</t>
        </is>
      </c>
      <c r="F8447" t="n">
        <v>4776.6</v>
      </c>
      <c r="G8447" t="n">
        <v>0</v>
      </c>
    </row>
    <row r="8448">
      <c r="A8448" t="n">
        <v>201810</v>
      </c>
      <c r="B8448" t="n">
        <v>43</v>
      </c>
      <c r="C8448" t="inlineStr">
        <is>
          <t>POS</t>
        </is>
      </c>
      <c r="D8448" t="inlineStr">
        <is>
          <t>Mỹ</t>
        </is>
      </c>
      <c r="E8448" t="inlineStr">
        <is>
          <t>Âm thanh</t>
        </is>
      </c>
      <c r="F8448" t="n">
        <v>927.75</v>
      </c>
      <c r="G8448" t="n">
        <v>0</v>
      </c>
    </row>
    <row r="8449">
      <c r="A8449" t="n">
        <v>201810</v>
      </c>
      <c r="B8449" t="n">
        <v>43</v>
      </c>
      <c r="C8449" t="inlineStr">
        <is>
          <t>POS</t>
        </is>
      </c>
      <c r="D8449" t="inlineStr">
        <is>
          <t>Mỹ</t>
        </is>
      </c>
      <c r="E8449" t="inlineStr">
        <is>
          <t>Máy ảnh</t>
        </is>
      </c>
      <c r="F8449" t="n">
        <v>1270.9</v>
      </c>
      <c r="G8449" t="n">
        <v>0</v>
      </c>
    </row>
    <row r="8450">
      <c r="A8450" t="n">
        <v>201810</v>
      </c>
      <c r="B8450" t="n">
        <v>43</v>
      </c>
      <c r="C8450" t="inlineStr">
        <is>
          <t>POS</t>
        </is>
      </c>
      <c r="D8450" t="inlineStr">
        <is>
          <t>Mỹ</t>
        </is>
      </c>
      <c r="E8450" t="inlineStr">
        <is>
          <t>Điện thoại</t>
        </is>
      </c>
      <c r="F8450" t="n">
        <v>245.99</v>
      </c>
      <c r="G8450" t="n">
        <v>0</v>
      </c>
    </row>
    <row r="8451">
      <c r="A8451" t="n">
        <v>201810</v>
      </c>
      <c r="B8451" t="n">
        <v>43</v>
      </c>
      <c r="C8451" t="inlineStr">
        <is>
          <t>POS</t>
        </is>
      </c>
      <c r="D8451" t="inlineStr">
        <is>
          <t>Mỹ</t>
        </is>
      </c>
      <c r="E8451" t="inlineStr">
        <is>
          <t>Máy tính</t>
        </is>
      </c>
      <c r="F8451" t="n">
        <v>12834.85</v>
      </c>
      <c r="G8451" t="n">
        <v>0</v>
      </c>
    </row>
    <row r="8452">
      <c r="A8452" t="n">
        <v>201810</v>
      </c>
      <c r="B8452" t="n">
        <v>43</v>
      </c>
      <c r="C8452" t="inlineStr">
        <is>
          <t>POS</t>
        </is>
      </c>
      <c r="D8452" t="inlineStr">
        <is>
          <t>Mỹ</t>
        </is>
      </c>
      <c r="E8452" t="inlineStr">
        <is>
          <t>Game &amp; Đồ chơi</t>
        </is>
      </c>
      <c r="F8452" t="n">
        <v>793.33</v>
      </c>
      <c r="G8452" t="n">
        <v>0</v>
      </c>
    </row>
    <row r="8453">
      <c r="A8453" t="n">
        <v>201810</v>
      </c>
      <c r="B8453" t="n">
        <v>43</v>
      </c>
      <c r="C8453" t="inlineStr">
        <is>
          <t>POS</t>
        </is>
      </c>
      <c r="D8453" t="inlineStr">
        <is>
          <t>Mỹ</t>
        </is>
      </c>
      <c r="E8453" t="inlineStr">
        <is>
          <t>Gia dụng</t>
        </is>
      </c>
      <c r="F8453" t="n">
        <v>3729.95</v>
      </c>
      <c r="G8453" t="n">
        <v>0</v>
      </c>
    </row>
    <row r="8454">
      <c r="A8454" t="n">
        <v>201810</v>
      </c>
      <c r="B8454" t="n">
        <v>43</v>
      </c>
      <c r="C8454" t="inlineStr">
        <is>
          <t>POS</t>
        </is>
      </c>
      <c r="D8454" t="inlineStr">
        <is>
          <t>Mỹ</t>
        </is>
      </c>
      <c r="E8454" t="inlineStr">
        <is>
          <t>Nhạc, phim, sách nói</t>
        </is>
      </c>
      <c r="F8454" t="n">
        <v>190.65</v>
      </c>
      <c r="G8454" t="n">
        <v>0</v>
      </c>
    </row>
    <row r="8455">
      <c r="A8455" t="n">
        <v>201810</v>
      </c>
      <c r="B8455" t="n">
        <v>44</v>
      </c>
      <c r="C8455" t="inlineStr">
        <is>
          <t>POS</t>
        </is>
      </c>
      <c r="D8455" t="inlineStr">
        <is>
          <t>Mỹ</t>
        </is>
      </c>
      <c r="E8455" t="inlineStr">
        <is>
          <t>Âm thanh</t>
        </is>
      </c>
      <c r="F8455" t="n">
        <v>2072.54</v>
      </c>
      <c r="G8455" t="n">
        <v>0</v>
      </c>
    </row>
    <row r="8456">
      <c r="A8456" t="n">
        <v>201810</v>
      </c>
      <c r="B8456" t="n">
        <v>44</v>
      </c>
      <c r="C8456" t="inlineStr">
        <is>
          <t>POS</t>
        </is>
      </c>
      <c r="D8456" t="inlineStr">
        <is>
          <t>Mỹ</t>
        </is>
      </c>
      <c r="E8456" t="inlineStr">
        <is>
          <t>Máy ảnh</t>
        </is>
      </c>
      <c r="F8456" t="n">
        <v>625.49</v>
      </c>
      <c r="G8456" t="n">
        <v>0</v>
      </c>
    </row>
    <row r="8457">
      <c r="A8457" t="n">
        <v>201810</v>
      </c>
      <c r="B8457" t="n">
        <v>44</v>
      </c>
      <c r="C8457" t="inlineStr">
        <is>
          <t>POS</t>
        </is>
      </c>
      <c r="D8457" t="inlineStr">
        <is>
          <t>Mỹ</t>
        </is>
      </c>
      <c r="E8457" t="inlineStr">
        <is>
          <t>Điện thoại</t>
        </is>
      </c>
      <c r="F8457" t="n">
        <v>3819.18</v>
      </c>
      <c r="G8457" t="n">
        <v>0</v>
      </c>
    </row>
    <row r="8458">
      <c r="A8458" t="n">
        <v>201810</v>
      </c>
      <c r="B8458" t="n">
        <v>44</v>
      </c>
      <c r="C8458" t="inlineStr">
        <is>
          <t>POS</t>
        </is>
      </c>
      <c r="D8458" t="inlineStr">
        <is>
          <t>Mỹ</t>
        </is>
      </c>
      <c r="E8458" t="inlineStr">
        <is>
          <t>Máy tính</t>
        </is>
      </c>
      <c r="F8458" t="n">
        <v>13229.6</v>
      </c>
      <c r="G8458" t="n">
        <v>0</v>
      </c>
    </row>
    <row r="8459">
      <c r="A8459" t="n">
        <v>201810</v>
      </c>
      <c r="B8459" t="n">
        <v>44</v>
      </c>
      <c r="C8459" t="inlineStr">
        <is>
          <t>POS</t>
        </is>
      </c>
      <c r="D8459" t="inlineStr">
        <is>
          <t>Mỹ</t>
        </is>
      </c>
      <c r="E8459" t="inlineStr">
        <is>
          <t>Game &amp; Đồ chơi</t>
        </is>
      </c>
      <c r="F8459" t="n">
        <v>81.52</v>
      </c>
      <c r="G8459" t="n">
        <v>0</v>
      </c>
    </row>
    <row r="8460">
      <c r="A8460" t="n">
        <v>201810</v>
      </c>
      <c r="B8460" t="n">
        <v>44</v>
      </c>
      <c r="C8460" t="inlineStr">
        <is>
          <t>POS</t>
        </is>
      </c>
      <c r="D8460" t="inlineStr">
        <is>
          <t>Mỹ</t>
        </is>
      </c>
      <c r="E8460" t="inlineStr">
        <is>
          <t>Gia dụng</t>
        </is>
      </c>
      <c r="F8460" t="n">
        <v>9452.48</v>
      </c>
      <c r="G8460" t="n">
        <v>0</v>
      </c>
    </row>
    <row r="8461">
      <c r="A8461" t="n">
        <v>201810</v>
      </c>
      <c r="B8461" t="n">
        <v>44</v>
      </c>
      <c r="C8461" t="inlineStr">
        <is>
          <t>POS</t>
        </is>
      </c>
      <c r="D8461" t="inlineStr">
        <is>
          <t>Mỹ</t>
        </is>
      </c>
      <c r="E8461" t="inlineStr">
        <is>
          <t>Nhạc, phim, sách nói</t>
        </is>
      </c>
      <c r="F8461" t="n">
        <v>2367.4</v>
      </c>
      <c r="G8461" t="n">
        <v>0</v>
      </c>
    </row>
    <row r="8462">
      <c r="A8462" t="n">
        <v>201810</v>
      </c>
      <c r="B8462" t="n">
        <v>44</v>
      </c>
      <c r="C8462" t="inlineStr">
        <is>
          <t>POS</t>
        </is>
      </c>
      <c r="D8462" t="inlineStr">
        <is>
          <t>Mỹ</t>
        </is>
      </c>
      <c r="E8462" t="inlineStr">
        <is>
          <t>TV &amp; Video</t>
        </is>
      </c>
      <c r="F8462" t="n">
        <v>2124</v>
      </c>
      <c r="G8462" t="n">
        <v>0</v>
      </c>
    </row>
    <row r="8463">
      <c r="A8463" t="n">
        <v>201810</v>
      </c>
      <c r="B8463" t="n">
        <v>45</v>
      </c>
      <c r="C8463" t="inlineStr">
        <is>
          <t>POS</t>
        </is>
      </c>
      <c r="D8463" t="inlineStr">
        <is>
          <t>Mỹ</t>
        </is>
      </c>
      <c r="E8463" t="inlineStr">
        <is>
          <t>Âm thanh</t>
        </is>
      </c>
      <c r="F8463" t="n">
        <v>969.99</v>
      </c>
      <c r="G8463" t="n">
        <v>0</v>
      </c>
    </row>
    <row r="8464">
      <c r="A8464" t="n">
        <v>201810</v>
      </c>
      <c r="B8464" t="n">
        <v>45</v>
      </c>
      <c r="C8464" t="inlineStr">
        <is>
          <t>POS</t>
        </is>
      </c>
      <c r="D8464" t="inlineStr">
        <is>
          <t>Mỹ</t>
        </is>
      </c>
      <c r="E8464" t="inlineStr">
        <is>
          <t>Máy ảnh</t>
        </is>
      </c>
      <c r="F8464" t="n">
        <v>1952</v>
      </c>
      <c r="G8464" t="n">
        <v>0</v>
      </c>
    </row>
    <row r="8465">
      <c r="A8465" t="n">
        <v>201810</v>
      </c>
      <c r="B8465" t="n">
        <v>45</v>
      </c>
      <c r="C8465" t="inlineStr">
        <is>
          <t>POS</t>
        </is>
      </c>
      <c r="D8465" t="inlineStr">
        <is>
          <t>Mỹ</t>
        </is>
      </c>
      <c r="E8465" t="inlineStr">
        <is>
          <t>Điện thoại</t>
        </is>
      </c>
      <c r="F8465" t="n">
        <v>2915.97</v>
      </c>
      <c r="G8465" t="n">
        <v>290</v>
      </c>
    </row>
    <row r="8466">
      <c r="A8466" t="n">
        <v>201810</v>
      </c>
      <c r="B8466" t="n">
        <v>45</v>
      </c>
      <c r="C8466" t="inlineStr">
        <is>
          <t>POS</t>
        </is>
      </c>
      <c r="D8466" t="inlineStr">
        <is>
          <t>Mỹ</t>
        </is>
      </c>
      <c r="E8466" t="inlineStr">
        <is>
          <t>Máy tính</t>
        </is>
      </c>
      <c r="F8466" t="n">
        <v>12371.85</v>
      </c>
      <c r="G8466" t="n">
        <v>499.9</v>
      </c>
    </row>
    <row r="8467">
      <c r="A8467" t="n">
        <v>201810</v>
      </c>
      <c r="B8467" t="n">
        <v>45</v>
      </c>
      <c r="C8467" t="inlineStr">
        <is>
          <t>POS</t>
        </is>
      </c>
      <c r="D8467" t="inlineStr">
        <is>
          <t>Mỹ</t>
        </is>
      </c>
      <c r="E8467" t="inlineStr">
        <is>
          <t>Game &amp; Đồ chơi</t>
        </is>
      </c>
      <c r="F8467" t="n">
        <v>28</v>
      </c>
      <c r="G8467" t="n">
        <v>0</v>
      </c>
    </row>
    <row r="8468">
      <c r="A8468" t="n">
        <v>201810</v>
      </c>
      <c r="B8468" t="n">
        <v>45</v>
      </c>
      <c r="C8468" t="inlineStr">
        <is>
          <t>POS</t>
        </is>
      </c>
      <c r="D8468" t="inlineStr">
        <is>
          <t>Mỹ</t>
        </is>
      </c>
      <c r="E8468" t="inlineStr">
        <is>
          <t>Gia dụng</t>
        </is>
      </c>
      <c r="F8468" t="n">
        <v>9688.83</v>
      </c>
      <c r="G8468" t="n">
        <v>0</v>
      </c>
    </row>
    <row r="8469">
      <c r="A8469" t="n">
        <v>201810</v>
      </c>
      <c r="B8469" t="n">
        <v>45</v>
      </c>
      <c r="C8469" t="inlineStr">
        <is>
          <t>POS</t>
        </is>
      </c>
      <c r="D8469" t="inlineStr">
        <is>
          <t>Mỹ</t>
        </is>
      </c>
      <c r="E8469" t="inlineStr">
        <is>
          <t>Nhạc, phim, sách nói</t>
        </is>
      </c>
      <c r="F8469" t="n">
        <v>84.75</v>
      </c>
      <c r="G8469" t="n">
        <v>0</v>
      </c>
    </row>
    <row r="8470">
      <c r="A8470" t="n">
        <v>201810</v>
      </c>
      <c r="B8470" t="n">
        <v>45</v>
      </c>
      <c r="C8470" t="inlineStr">
        <is>
          <t>POS</t>
        </is>
      </c>
      <c r="D8470" t="inlineStr">
        <is>
          <t>Mỹ</t>
        </is>
      </c>
      <c r="E8470" t="inlineStr">
        <is>
          <t>TV &amp; Video</t>
        </is>
      </c>
      <c r="F8470" t="n">
        <v>837</v>
      </c>
      <c r="G8470" t="n">
        <v>0</v>
      </c>
    </row>
    <row r="8471">
      <c r="A8471" t="n">
        <v>201810</v>
      </c>
      <c r="B8471" t="n">
        <v>47</v>
      </c>
      <c r="C8471" t="inlineStr">
        <is>
          <t>POS</t>
        </is>
      </c>
      <c r="D8471" t="inlineStr">
        <is>
          <t>Mỹ</t>
        </is>
      </c>
      <c r="E8471" t="inlineStr">
        <is>
          <t>Âm thanh</t>
        </is>
      </c>
      <c r="F8471" t="n">
        <v>539.37</v>
      </c>
      <c r="G8471" t="n">
        <v>0</v>
      </c>
    </row>
    <row r="8472">
      <c r="A8472" t="n">
        <v>201810</v>
      </c>
      <c r="B8472" t="n">
        <v>47</v>
      </c>
      <c r="C8472" t="inlineStr">
        <is>
          <t>POS</t>
        </is>
      </c>
      <c r="D8472" t="inlineStr">
        <is>
          <t>Mỹ</t>
        </is>
      </c>
      <c r="E8472" t="inlineStr">
        <is>
          <t>Máy ảnh</t>
        </is>
      </c>
      <c r="F8472" t="n">
        <v>955.92</v>
      </c>
      <c r="G8472" t="n">
        <v>0</v>
      </c>
    </row>
    <row r="8473">
      <c r="A8473" t="n">
        <v>201810</v>
      </c>
      <c r="B8473" t="n">
        <v>47</v>
      </c>
      <c r="C8473" t="inlineStr">
        <is>
          <t>POS</t>
        </is>
      </c>
      <c r="D8473" t="inlineStr">
        <is>
          <t>Mỹ</t>
        </is>
      </c>
      <c r="E8473" t="inlineStr">
        <is>
          <t>Điện thoại</t>
        </is>
      </c>
      <c r="F8473" t="n">
        <v>3620.04</v>
      </c>
      <c r="G8473" t="n">
        <v>0</v>
      </c>
    </row>
    <row r="8474">
      <c r="A8474" t="n">
        <v>201810</v>
      </c>
      <c r="B8474" t="n">
        <v>47</v>
      </c>
      <c r="C8474" t="inlineStr">
        <is>
          <t>POS</t>
        </is>
      </c>
      <c r="D8474" t="inlineStr">
        <is>
          <t>Mỹ</t>
        </is>
      </c>
      <c r="E8474" t="inlineStr">
        <is>
          <t>Máy tính</t>
        </is>
      </c>
      <c r="F8474" t="n">
        <v>14697.85</v>
      </c>
      <c r="G8474" t="n">
        <v>3897</v>
      </c>
    </row>
    <row r="8475">
      <c r="A8475" t="n">
        <v>201810</v>
      </c>
      <c r="B8475" t="n">
        <v>47</v>
      </c>
      <c r="C8475" t="inlineStr">
        <is>
          <t>POS</t>
        </is>
      </c>
      <c r="D8475" t="inlineStr">
        <is>
          <t>Mỹ</t>
        </is>
      </c>
      <c r="E8475" t="inlineStr">
        <is>
          <t>Game &amp; Đồ chơi</t>
        </is>
      </c>
      <c r="F8475" t="n">
        <v>324.75</v>
      </c>
      <c r="G8475" t="n">
        <v>0</v>
      </c>
    </row>
    <row r="8476">
      <c r="A8476" t="n">
        <v>201810</v>
      </c>
      <c r="B8476" t="n">
        <v>47</v>
      </c>
      <c r="C8476" t="inlineStr">
        <is>
          <t>POS</t>
        </is>
      </c>
      <c r="D8476" t="inlineStr">
        <is>
          <t>Mỹ</t>
        </is>
      </c>
      <c r="E8476" t="inlineStr">
        <is>
          <t>Gia dụng</t>
        </is>
      </c>
      <c r="F8476" t="n">
        <v>3507.93</v>
      </c>
      <c r="G8476" t="n">
        <v>0</v>
      </c>
    </row>
    <row r="8477">
      <c r="A8477" t="n">
        <v>201810</v>
      </c>
      <c r="B8477" t="n">
        <v>47</v>
      </c>
      <c r="C8477" t="inlineStr">
        <is>
          <t>POS</t>
        </is>
      </c>
      <c r="D8477" t="inlineStr">
        <is>
          <t>Mỹ</t>
        </is>
      </c>
      <c r="E8477" t="inlineStr">
        <is>
          <t>Nhạc, phim, sách nói</t>
        </is>
      </c>
      <c r="F8477" t="n">
        <v>1035.91</v>
      </c>
      <c r="G8477" t="n">
        <v>0</v>
      </c>
    </row>
    <row r="8478">
      <c r="A8478" t="n">
        <v>201810</v>
      </c>
      <c r="B8478" t="n">
        <v>47</v>
      </c>
      <c r="C8478" t="inlineStr">
        <is>
          <t>POS</t>
        </is>
      </c>
      <c r="D8478" t="inlineStr">
        <is>
          <t>Mỹ</t>
        </is>
      </c>
      <c r="E8478" t="inlineStr">
        <is>
          <t>TV &amp; Video</t>
        </is>
      </c>
      <c r="F8478" t="n">
        <v>299</v>
      </c>
      <c r="G8478" t="n">
        <v>0</v>
      </c>
    </row>
    <row r="8479">
      <c r="A8479" t="n">
        <v>201810</v>
      </c>
      <c r="B8479" t="n">
        <v>48</v>
      </c>
      <c r="C8479" t="inlineStr">
        <is>
          <t>POS</t>
        </is>
      </c>
      <c r="D8479" t="inlineStr">
        <is>
          <t>Mỹ</t>
        </is>
      </c>
      <c r="E8479" t="inlineStr">
        <is>
          <t>Âm thanh</t>
        </is>
      </c>
      <c r="F8479" t="n">
        <v>1430.28</v>
      </c>
      <c r="G8479" t="n">
        <v>0</v>
      </c>
    </row>
    <row r="8480">
      <c r="A8480" t="n">
        <v>201810</v>
      </c>
      <c r="B8480" t="n">
        <v>48</v>
      </c>
      <c r="C8480" t="inlineStr">
        <is>
          <t>POS</t>
        </is>
      </c>
      <c r="D8480" t="inlineStr">
        <is>
          <t>Mỹ</t>
        </is>
      </c>
      <c r="E8480" t="inlineStr">
        <is>
          <t>Máy ảnh</t>
        </is>
      </c>
      <c r="F8480" t="n">
        <v>544</v>
      </c>
      <c r="G8480" t="n">
        <v>0</v>
      </c>
    </row>
    <row r="8481">
      <c r="A8481" t="n">
        <v>201810</v>
      </c>
      <c r="B8481" t="n">
        <v>48</v>
      </c>
      <c r="C8481" t="inlineStr">
        <is>
          <t>POS</t>
        </is>
      </c>
      <c r="D8481" t="inlineStr">
        <is>
          <t>Mỹ</t>
        </is>
      </c>
      <c r="E8481" t="inlineStr">
        <is>
          <t>Điện thoại</t>
        </is>
      </c>
      <c r="F8481" t="n">
        <v>2379</v>
      </c>
      <c r="G8481" t="n">
        <v>0</v>
      </c>
    </row>
    <row r="8482">
      <c r="A8482" t="n">
        <v>201810</v>
      </c>
      <c r="B8482" t="n">
        <v>48</v>
      </c>
      <c r="C8482" t="inlineStr">
        <is>
          <t>POS</t>
        </is>
      </c>
      <c r="D8482" t="inlineStr">
        <is>
          <t>Mỹ</t>
        </is>
      </c>
      <c r="E8482" t="inlineStr">
        <is>
          <t>Máy tính</t>
        </is>
      </c>
      <c r="F8482" t="n">
        <v>3831.05</v>
      </c>
      <c r="G8482" t="n">
        <v>0</v>
      </c>
    </row>
    <row r="8483">
      <c r="A8483" t="n">
        <v>201810</v>
      </c>
      <c r="B8483" t="n">
        <v>48</v>
      </c>
      <c r="C8483" t="inlineStr">
        <is>
          <t>POS</t>
        </is>
      </c>
      <c r="D8483" t="inlineStr">
        <is>
          <t>Mỹ</t>
        </is>
      </c>
      <c r="E8483" t="inlineStr">
        <is>
          <t>Game &amp; Đồ chơi</t>
        </is>
      </c>
      <c r="F8483" t="n">
        <v>198.99</v>
      </c>
      <c r="G8483" t="n">
        <v>0</v>
      </c>
    </row>
    <row r="8484">
      <c r="A8484" t="n">
        <v>201810</v>
      </c>
      <c r="B8484" t="n">
        <v>48</v>
      </c>
      <c r="C8484" t="inlineStr">
        <is>
          <t>POS</t>
        </is>
      </c>
      <c r="D8484" t="inlineStr">
        <is>
          <t>Mỹ</t>
        </is>
      </c>
      <c r="E8484" t="inlineStr">
        <is>
          <t>Gia dụng</t>
        </is>
      </c>
      <c r="F8484" t="n">
        <v>3172.75</v>
      </c>
      <c r="G8484" t="n">
        <v>0</v>
      </c>
    </row>
    <row r="8485">
      <c r="A8485" t="n">
        <v>201810</v>
      </c>
      <c r="B8485" t="n">
        <v>48</v>
      </c>
      <c r="C8485" t="inlineStr">
        <is>
          <t>POS</t>
        </is>
      </c>
      <c r="D8485" t="inlineStr">
        <is>
          <t>Mỹ</t>
        </is>
      </c>
      <c r="E8485" t="inlineStr">
        <is>
          <t>Nhạc, phim, sách nói</t>
        </is>
      </c>
      <c r="F8485" t="n">
        <v>1413.87</v>
      </c>
      <c r="G8485" t="n">
        <v>0</v>
      </c>
    </row>
    <row r="8486">
      <c r="A8486" t="n">
        <v>201810</v>
      </c>
      <c r="B8486" t="n">
        <v>48</v>
      </c>
      <c r="C8486" t="inlineStr">
        <is>
          <t>POS</t>
        </is>
      </c>
      <c r="D8486" t="inlineStr">
        <is>
          <t>Mỹ</t>
        </is>
      </c>
      <c r="E8486" t="inlineStr">
        <is>
          <t>TV &amp; Video</t>
        </is>
      </c>
      <c r="F8486" t="n">
        <v>2905.18</v>
      </c>
      <c r="G8486" t="n">
        <v>1592.2</v>
      </c>
    </row>
    <row r="8487">
      <c r="A8487" t="n">
        <v>201810</v>
      </c>
      <c r="B8487" t="n">
        <v>49</v>
      </c>
      <c r="C8487" t="inlineStr">
        <is>
          <t>POS</t>
        </is>
      </c>
      <c r="D8487" t="inlineStr">
        <is>
          <t>Mỹ</t>
        </is>
      </c>
      <c r="E8487" t="inlineStr">
        <is>
          <t>Âm thanh</t>
        </is>
      </c>
      <c r="F8487" t="n">
        <v>3653.57</v>
      </c>
      <c r="G8487" t="n">
        <v>0</v>
      </c>
    </row>
    <row r="8488">
      <c r="A8488" t="n">
        <v>201810</v>
      </c>
      <c r="B8488" t="n">
        <v>49</v>
      </c>
      <c r="C8488" t="inlineStr">
        <is>
          <t>POS</t>
        </is>
      </c>
      <c r="D8488" t="inlineStr">
        <is>
          <t>Mỹ</t>
        </is>
      </c>
      <c r="E8488" t="inlineStr">
        <is>
          <t>Máy ảnh</t>
        </is>
      </c>
      <c r="F8488" t="n">
        <v>7351.88</v>
      </c>
      <c r="G8488" t="n">
        <v>999</v>
      </c>
    </row>
    <row r="8489">
      <c r="A8489" t="n">
        <v>201810</v>
      </c>
      <c r="B8489" t="n">
        <v>49</v>
      </c>
      <c r="C8489" t="inlineStr">
        <is>
          <t>POS</t>
        </is>
      </c>
      <c r="D8489" t="inlineStr">
        <is>
          <t>Mỹ</t>
        </is>
      </c>
      <c r="E8489" t="inlineStr">
        <is>
          <t>Điện thoại</t>
        </is>
      </c>
      <c r="F8489" t="n">
        <v>2058</v>
      </c>
      <c r="G8489" t="n">
        <v>0</v>
      </c>
    </row>
    <row r="8490">
      <c r="A8490" t="n">
        <v>201810</v>
      </c>
      <c r="B8490" t="n">
        <v>49</v>
      </c>
      <c r="C8490" t="inlineStr">
        <is>
          <t>POS</t>
        </is>
      </c>
      <c r="D8490" t="inlineStr">
        <is>
          <t>Mỹ</t>
        </is>
      </c>
      <c r="E8490" t="inlineStr">
        <is>
          <t>Máy tính</t>
        </is>
      </c>
      <c r="F8490" t="n">
        <v>6557</v>
      </c>
      <c r="G8490" t="n">
        <v>0</v>
      </c>
    </row>
    <row r="8491">
      <c r="A8491" t="n">
        <v>201810</v>
      </c>
      <c r="B8491" t="n">
        <v>49</v>
      </c>
      <c r="C8491" t="inlineStr">
        <is>
          <t>POS</t>
        </is>
      </c>
      <c r="D8491" t="inlineStr">
        <is>
          <t>Mỹ</t>
        </is>
      </c>
      <c r="E8491" t="inlineStr">
        <is>
          <t>Game &amp; Đồ chơi</t>
        </is>
      </c>
      <c r="F8491" t="n">
        <v>323.96</v>
      </c>
      <c r="G8491" t="n">
        <v>0</v>
      </c>
    </row>
    <row r="8492">
      <c r="A8492" t="n">
        <v>201810</v>
      </c>
      <c r="B8492" t="n">
        <v>49</v>
      </c>
      <c r="C8492" t="inlineStr">
        <is>
          <t>POS</t>
        </is>
      </c>
      <c r="D8492" t="inlineStr">
        <is>
          <t>Mỹ</t>
        </is>
      </c>
      <c r="E8492" t="inlineStr">
        <is>
          <t>Gia dụng</t>
        </is>
      </c>
      <c r="F8492" t="n">
        <v>4715.6</v>
      </c>
      <c r="G8492" t="n">
        <v>0</v>
      </c>
    </row>
    <row r="8493">
      <c r="A8493" t="n">
        <v>201810</v>
      </c>
      <c r="B8493" t="n">
        <v>49</v>
      </c>
      <c r="C8493" t="inlineStr">
        <is>
          <t>POS</t>
        </is>
      </c>
      <c r="D8493" t="inlineStr">
        <is>
          <t>Mỹ</t>
        </is>
      </c>
      <c r="E8493" t="inlineStr">
        <is>
          <t>Nhạc, phim, sách nói</t>
        </is>
      </c>
      <c r="F8493" t="n">
        <v>637.27</v>
      </c>
      <c r="G8493" t="n">
        <v>0</v>
      </c>
    </row>
    <row r="8494">
      <c r="A8494" t="n">
        <v>201810</v>
      </c>
      <c r="B8494" t="n">
        <v>50</v>
      </c>
      <c r="C8494" t="inlineStr">
        <is>
          <t>POS</t>
        </is>
      </c>
      <c r="D8494" t="inlineStr">
        <is>
          <t>Mỹ</t>
        </is>
      </c>
      <c r="E8494" t="inlineStr">
        <is>
          <t>Âm thanh</t>
        </is>
      </c>
      <c r="F8494" t="n">
        <v>3489.72</v>
      </c>
      <c r="G8494" t="n">
        <v>0</v>
      </c>
    </row>
    <row r="8495">
      <c r="A8495" t="n">
        <v>201810</v>
      </c>
      <c r="B8495" t="n">
        <v>50</v>
      </c>
      <c r="C8495" t="inlineStr">
        <is>
          <t>POS</t>
        </is>
      </c>
      <c r="D8495" t="inlineStr">
        <is>
          <t>Mỹ</t>
        </is>
      </c>
      <c r="E8495" t="inlineStr">
        <is>
          <t>Máy ảnh</t>
        </is>
      </c>
      <c r="F8495" t="n">
        <v>9317.59</v>
      </c>
      <c r="G8495" t="n">
        <v>872.4</v>
      </c>
    </row>
    <row r="8496">
      <c r="A8496" t="n">
        <v>201810</v>
      </c>
      <c r="B8496" t="n">
        <v>50</v>
      </c>
      <c r="C8496" t="inlineStr">
        <is>
          <t>POS</t>
        </is>
      </c>
      <c r="D8496" t="inlineStr">
        <is>
          <t>Mỹ</t>
        </is>
      </c>
      <c r="E8496" t="inlineStr">
        <is>
          <t>Điện thoại</t>
        </is>
      </c>
      <c r="F8496" t="n">
        <v>449.97</v>
      </c>
      <c r="G8496" t="n">
        <v>594</v>
      </c>
    </row>
    <row r="8497">
      <c r="A8497" t="n">
        <v>201810</v>
      </c>
      <c r="B8497" t="n">
        <v>50</v>
      </c>
      <c r="C8497" t="inlineStr">
        <is>
          <t>POS</t>
        </is>
      </c>
      <c r="D8497" t="inlineStr">
        <is>
          <t>Mỹ</t>
        </is>
      </c>
      <c r="E8497" t="inlineStr">
        <is>
          <t>Máy tính</t>
        </is>
      </c>
      <c r="F8497" t="n">
        <v>11488.8</v>
      </c>
      <c r="G8497" t="n">
        <v>0</v>
      </c>
    </row>
    <row r="8498">
      <c r="A8498" t="n">
        <v>201810</v>
      </c>
      <c r="B8498" t="n">
        <v>50</v>
      </c>
      <c r="C8498" t="inlineStr">
        <is>
          <t>POS</t>
        </is>
      </c>
      <c r="D8498" t="inlineStr">
        <is>
          <t>Mỹ</t>
        </is>
      </c>
      <c r="E8498" t="inlineStr">
        <is>
          <t>Game &amp; Đồ chơi</t>
        </is>
      </c>
      <c r="F8498" t="n">
        <v>291.96</v>
      </c>
      <c r="G8498" t="n">
        <v>0</v>
      </c>
    </row>
    <row r="8499">
      <c r="A8499" t="n">
        <v>201810</v>
      </c>
      <c r="B8499" t="n">
        <v>50</v>
      </c>
      <c r="C8499" t="inlineStr">
        <is>
          <t>POS</t>
        </is>
      </c>
      <c r="D8499" t="inlineStr">
        <is>
          <t>Mỹ</t>
        </is>
      </c>
      <c r="E8499" t="inlineStr">
        <is>
          <t>Gia dụng</t>
        </is>
      </c>
      <c r="F8499" t="n">
        <v>4664.87</v>
      </c>
      <c r="G8499" t="n">
        <v>0</v>
      </c>
    </row>
    <row r="8500">
      <c r="A8500" t="n">
        <v>201810</v>
      </c>
      <c r="B8500" t="n">
        <v>50</v>
      </c>
      <c r="C8500" t="inlineStr">
        <is>
          <t>POS</t>
        </is>
      </c>
      <c r="D8500" t="inlineStr">
        <is>
          <t>Mỹ</t>
        </is>
      </c>
      <c r="E8500" t="inlineStr">
        <is>
          <t>Nhạc, phim, sách nói</t>
        </is>
      </c>
      <c r="F8500" t="n">
        <v>2595.51</v>
      </c>
      <c r="G8500" t="n">
        <v>1039.96</v>
      </c>
    </row>
    <row r="8501">
      <c r="A8501" t="n">
        <v>201810</v>
      </c>
      <c r="B8501" t="n">
        <v>50</v>
      </c>
      <c r="C8501" t="inlineStr">
        <is>
          <t>POS</t>
        </is>
      </c>
      <c r="D8501" t="inlineStr">
        <is>
          <t>Mỹ</t>
        </is>
      </c>
      <c r="E8501" t="inlineStr">
        <is>
          <t>TV &amp; Video</t>
        </is>
      </c>
      <c r="F8501" t="n">
        <v>380.7</v>
      </c>
      <c r="G8501" t="n">
        <v>0</v>
      </c>
    </row>
    <row r="8502">
      <c r="A8502" t="n">
        <v>201810</v>
      </c>
      <c r="B8502" t="n">
        <v>51</v>
      </c>
      <c r="C8502" t="inlineStr">
        <is>
          <t>POS</t>
        </is>
      </c>
      <c r="D8502" t="inlineStr">
        <is>
          <t>Mỹ</t>
        </is>
      </c>
      <c r="E8502" t="inlineStr">
        <is>
          <t>Âm thanh</t>
        </is>
      </c>
      <c r="F8502" t="n">
        <v>970.1799999999999</v>
      </c>
      <c r="G8502" t="n">
        <v>0</v>
      </c>
    </row>
    <row r="8503">
      <c r="A8503" t="n">
        <v>201810</v>
      </c>
      <c r="B8503" t="n">
        <v>51</v>
      </c>
      <c r="C8503" t="inlineStr">
        <is>
          <t>POS</t>
        </is>
      </c>
      <c r="D8503" t="inlineStr">
        <is>
          <t>Mỹ</t>
        </is>
      </c>
      <c r="E8503" t="inlineStr">
        <is>
          <t>Máy ảnh</t>
        </is>
      </c>
      <c r="F8503" t="n">
        <v>2411</v>
      </c>
      <c r="G8503" t="n">
        <v>0</v>
      </c>
    </row>
    <row r="8504">
      <c r="A8504" t="n">
        <v>201810</v>
      </c>
      <c r="B8504" t="n">
        <v>51</v>
      </c>
      <c r="C8504" t="inlineStr">
        <is>
          <t>POS</t>
        </is>
      </c>
      <c r="D8504" t="inlineStr">
        <is>
          <t>Mỹ</t>
        </is>
      </c>
      <c r="E8504" t="inlineStr">
        <is>
          <t>Điện thoại</t>
        </is>
      </c>
      <c r="F8504" t="n">
        <v>6291.99</v>
      </c>
      <c r="G8504" t="n">
        <v>0</v>
      </c>
    </row>
    <row r="8505">
      <c r="A8505" t="n">
        <v>201810</v>
      </c>
      <c r="B8505" t="n">
        <v>51</v>
      </c>
      <c r="C8505" t="inlineStr">
        <is>
          <t>POS</t>
        </is>
      </c>
      <c r="D8505" t="inlineStr">
        <is>
          <t>Mỹ</t>
        </is>
      </c>
      <c r="E8505" t="inlineStr">
        <is>
          <t>Máy tính</t>
        </is>
      </c>
      <c r="F8505" t="n">
        <v>4683.59</v>
      </c>
      <c r="G8505" t="n">
        <v>0</v>
      </c>
    </row>
    <row r="8506">
      <c r="A8506" t="n">
        <v>201810</v>
      </c>
      <c r="B8506" t="n">
        <v>51</v>
      </c>
      <c r="C8506" t="inlineStr">
        <is>
          <t>POS</t>
        </is>
      </c>
      <c r="D8506" t="inlineStr">
        <is>
          <t>Mỹ</t>
        </is>
      </c>
      <c r="E8506" t="inlineStr">
        <is>
          <t>Game &amp; Đồ chơi</t>
        </is>
      </c>
      <c r="F8506" t="n">
        <v>13.98</v>
      </c>
      <c r="G8506" t="n">
        <v>0</v>
      </c>
    </row>
    <row r="8507">
      <c r="A8507" t="n">
        <v>201810</v>
      </c>
      <c r="B8507" t="n">
        <v>51</v>
      </c>
      <c r="C8507" t="inlineStr">
        <is>
          <t>POS</t>
        </is>
      </c>
      <c r="D8507" t="inlineStr">
        <is>
          <t>Mỹ</t>
        </is>
      </c>
      <c r="E8507" t="inlineStr">
        <is>
          <t>Gia dụng</t>
        </is>
      </c>
      <c r="F8507" t="n">
        <v>3037.91</v>
      </c>
      <c r="G8507" t="n">
        <v>0</v>
      </c>
    </row>
    <row r="8508">
      <c r="A8508" t="n">
        <v>201810</v>
      </c>
      <c r="B8508" t="n">
        <v>51</v>
      </c>
      <c r="C8508" t="inlineStr">
        <is>
          <t>POS</t>
        </is>
      </c>
      <c r="D8508" t="inlineStr">
        <is>
          <t>Mỹ</t>
        </is>
      </c>
      <c r="E8508" t="inlineStr">
        <is>
          <t>Nhạc, phim, sách nói</t>
        </is>
      </c>
      <c r="F8508" t="n">
        <v>1816.53</v>
      </c>
      <c r="G8508" t="n">
        <v>0</v>
      </c>
    </row>
    <row r="8509">
      <c r="A8509" t="n">
        <v>201810</v>
      </c>
      <c r="B8509" t="n">
        <v>51</v>
      </c>
      <c r="C8509" t="inlineStr">
        <is>
          <t>POS</t>
        </is>
      </c>
      <c r="D8509" t="inlineStr">
        <is>
          <t>Mỹ</t>
        </is>
      </c>
      <c r="E8509" t="inlineStr">
        <is>
          <t>TV &amp; Video</t>
        </is>
      </c>
      <c r="F8509" t="n">
        <v>4119.69</v>
      </c>
      <c r="G8509" t="n">
        <v>0</v>
      </c>
    </row>
    <row r="8510">
      <c r="A8510" t="n">
        <v>201810</v>
      </c>
      <c r="B8510" t="n">
        <v>53</v>
      </c>
      <c r="C8510" t="inlineStr">
        <is>
          <t>POS</t>
        </is>
      </c>
      <c r="D8510" t="inlineStr">
        <is>
          <t>Mỹ</t>
        </is>
      </c>
      <c r="E8510" t="inlineStr">
        <is>
          <t>Âm thanh</t>
        </is>
      </c>
      <c r="F8510" t="n">
        <v>2554.43</v>
      </c>
      <c r="G8510" t="n">
        <v>0</v>
      </c>
    </row>
    <row r="8511">
      <c r="A8511" t="n">
        <v>201810</v>
      </c>
      <c r="B8511" t="n">
        <v>53</v>
      </c>
      <c r="C8511" t="inlineStr">
        <is>
          <t>POS</t>
        </is>
      </c>
      <c r="D8511" t="inlineStr">
        <is>
          <t>Mỹ</t>
        </is>
      </c>
      <c r="E8511" t="inlineStr">
        <is>
          <t>Máy ảnh</t>
        </is>
      </c>
      <c r="F8511" t="n">
        <v>9542</v>
      </c>
      <c r="G8511" t="n">
        <v>0</v>
      </c>
    </row>
    <row r="8512">
      <c r="A8512" t="n">
        <v>201810</v>
      </c>
      <c r="B8512" t="n">
        <v>53</v>
      </c>
      <c r="C8512" t="inlineStr">
        <is>
          <t>POS</t>
        </is>
      </c>
      <c r="D8512" t="inlineStr">
        <is>
          <t>Mỹ</t>
        </is>
      </c>
      <c r="E8512" t="inlineStr">
        <is>
          <t>Điện thoại</t>
        </is>
      </c>
      <c r="F8512" t="n">
        <v>1977</v>
      </c>
      <c r="G8512" t="n">
        <v>0</v>
      </c>
    </row>
    <row r="8513">
      <c r="A8513" t="n">
        <v>201810</v>
      </c>
      <c r="B8513" t="n">
        <v>53</v>
      </c>
      <c r="C8513" t="inlineStr">
        <is>
          <t>POS</t>
        </is>
      </c>
      <c r="D8513" t="inlineStr">
        <is>
          <t>Mỹ</t>
        </is>
      </c>
      <c r="E8513" t="inlineStr">
        <is>
          <t>Máy tính</t>
        </is>
      </c>
      <c r="F8513" t="n">
        <v>19666.65</v>
      </c>
      <c r="G8513" t="n">
        <v>1379.4</v>
      </c>
    </row>
    <row r="8514">
      <c r="A8514" t="n">
        <v>201810</v>
      </c>
      <c r="B8514" t="n">
        <v>53</v>
      </c>
      <c r="C8514" t="inlineStr">
        <is>
          <t>POS</t>
        </is>
      </c>
      <c r="D8514" t="inlineStr">
        <is>
          <t>Mỹ</t>
        </is>
      </c>
      <c r="E8514" t="inlineStr">
        <is>
          <t>Game &amp; Đồ chơi</t>
        </is>
      </c>
      <c r="F8514" t="n">
        <v>137.94</v>
      </c>
      <c r="G8514" t="n">
        <v>0</v>
      </c>
    </row>
    <row r="8515">
      <c r="A8515" t="n">
        <v>201810</v>
      </c>
      <c r="B8515" t="n">
        <v>53</v>
      </c>
      <c r="C8515" t="inlineStr">
        <is>
          <t>POS</t>
        </is>
      </c>
      <c r="D8515" t="inlineStr">
        <is>
          <t>Mỹ</t>
        </is>
      </c>
      <c r="E8515" t="inlineStr">
        <is>
          <t>Gia dụng</t>
        </is>
      </c>
      <c r="F8515" t="n">
        <v>1159.95</v>
      </c>
      <c r="G8515" t="n">
        <v>0</v>
      </c>
    </row>
    <row r="8516">
      <c r="A8516" t="n">
        <v>201810</v>
      </c>
      <c r="B8516" t="n">
        <v>53</v>
      </c>
      <c r="C8516" t="inlineStr">
        <is>
          <t>POS</t>
        </is>
      </c>
      <c r="D8516" t="inlineStr">
        <is>
          <t>Mỹ</t>
        </is>
      </c>
      <c r="E8516" t="inlineStr">
        <is>
          <t>Nhạc, phim, sách nói</t>
        </is>
      </c>
      <c r="F8516" t="n">
        <v>1235.98</v>
      </c>
      <c r="G8516" t="n">
        <v>0</v>
      </c>
    </row>
    <row r="8517">
      <c r="A8517" t="n">
        <v>201810</v>
      </c>
      <c r="B8517" t="n">
        <v>53</v>
      </c>
      <c r="C8517" t="inlineStr">
        <is>
          <t>POS</t>
        </is>
      </c>
      <c r="D8517" t="inlineStr">
        <is>
          <t>Mỹ</t>
        </is>
      </c>
      <c r="E8517" t="inlineStr">
        <is>
          <t>TV &amp; Video</t>
        </is>
      </c>
      <c r="F8517" t="n">
        <v>389.7</v>
      </c>
      <c r="G8517" t="n">
        <v>0</v>
      </c>
    </row>
    <row r="8518">
      <c r="A8518" t="n">
        <v>201810</v>
      </c>
      <c r="B8518" t="n">
        <v>54</v>
      </c>
      <c r="C8518" t="inlineStr">
        <is>
          <t>POS</t>
        </is>
      </c>
      <c r="D8518" t="inlineStr">
        <is>
          <t>Mỹ</t>
        </is>
      </c>
      <c r="E8518" t="inlineStr">
        <is>
          <t>Âm thanh</t>
        </is>
      </c>
      <c r="F8518" t="n">
        <v>1632.03</v>
      </c>
      <c r="G8518" t="n">
        <v>299.9</v>
      </c>
    </row>
    <row r="8519">
      <c r="A8519" t="n">
        <v>201810</v>
      </c>
      <c r="B8519" t="n">
        <v>54</v>
      </c>
      <c r="C8519" t="inlineStr">
        <is>
          <t>POS</t>
        </is>
      </c>
      <c r="D8519" t="inlineStr">
        <is>
          <t>Mỹ</t>
        </is>
      </c>
      <c r="E8519" t="inlineStr">
        <is>
          <t>Máy ảnh</t>
        </is>
      </c>
      <c r="F8519" t="n">
        <v>338</v>
      </c>
      <c r="G8519" t="n">
        <v>0</v>
      </c>
    </row>
    <row r="8520">
      <c r="A8520" t="n">
        <v>201810</v>
      </c>
      <c r="B8520" t="n">
        <v>54</v>
      </c>
      <c r="C8520" t="inlineStr">
        <is>
          <t>POS</t>
        </is>
      </c>
      <c r="D8520" t="inlineStr">
        <is>
          <t>Mỹ</t>
        </is>
      </c>
      <c r="E8520" t="inlineStr">
        <is>
          <t>Điện thoại</t>
        </is>
      </c>
      <c r="F8520" t="n">
        <v>1412.45</v>
      </c>
      <c r="G8520" t="n">
        <v>0</v>
      </c>
    </row>
    <row r="8521">
      <c r="A8521" t="n">
        <v>201810</v>
      </c>
      <c r="B8521" t="n">
        <v>54</v>
      </c>
      <c r="C8521" t="inlineStr">
        <is>
          <t>POS</t>
        </is>
      </c>
      <c r="D8521" t="inlineStr">
        <is>
          <t>Mỹ</t>
        </is>
      </c>
      <c r="E8521" t="inlineStr">
        <is>
          <t>Máy tính</t>
        </is>
      </c>
      <c r="F8521" t="n">
        <v>10224.8</v>
      </c>
      <c r="G8521" t="n">
        <v>0</v>
      </c>
    </row>
    <row r="8522">
      <c r="A8522" t="n">
        <v>201810</v>
      </c>
      <c r="B8522" t="n">
        <v>54</v>
      </c>
      <c r="C8522" t="inlineStr">
        <is>
          <t>POS</t>
        </is>
      </c>
      <c r="D8522" t="inlineStr">
        <is>
          <t>Mỹ</t>
        </is>
      </c>
      <c r="E8522" t="inlineStr">
        <is>
          <t>Game &amp; Đồ chơi</t>
        </is>
      </c>
      <c r="F8522" t="n">
        <v>305.99</v>
      </c>
      <c r="G8522" t="n">
        <v>0</v>
      </c>
    </row>
    <row r="8523">
      <c r="A8523" t="n">
        <v>201810</v>
      </c>
      <c r="B8523" t="n">
        <v>54</v>
      </c>
      <c r="C8523" t="inlineStr">
        <is>
          <t>POS</t>
        </is>
      </c>
      <c r="D8523" t="inlineStr">
        <is>
          <t>Mỹ</t>
        </is>
      </c>
      <c r="E8523" t="inlineStr">
        <is>
          <t>Gia dụng</t>
        </is>
      </c>
      <c r="F8523" t="n">
        <v>2970.91</v>
      </c>
      <c r="G8523" t="n">
        <v>0</v>
      </c>
    </row>
    <row r="8524">
      <c r="A8524" t="n">
        <v>201810</v>
      </c>
      <c r="B8524" t="n">
        <v>54</v>
      </c>
      <c r="C8524" t="inlineStr">
        <is>
          <t>POS</t>
        </is>
      </c>
      <c r="D8524" t="inlineStr">
        <is>
          <t>Mỹ</t>
        </is>
      </c>
      <c r="E8524" t="inlineStr">
        <is>
          <t>Nhạc, phim, sách nói</t>
        </is>
      </c>
      <c r="F8524" t="n">
        <v>910.77</v>
      </c>
      <c r="G8524" t="n">
        <v>0</v>
      </c>
    </row>
    <row r="8525">
      <c r="A8525" t="n">
        <v>201810</v>
      </c>
      <c r="B8525" t="n">
        <v>54</v>
      </c>
      <c r="C8525" t="inlineStr">
        <is>
          <t>POS</t>
        </is>
      </c>
      <c r="D8525" t="inlineStr">
        <is>
          <t>Mỹ</t>
        </is>
      </c>
      <c r="E8525" t="inlineStr">
        <is>
          <t>TV &amp; Video</t>
        </is>
      </c>
      <c r="F8525" t="n">
        <v>1299.76</v>
      </c>
      <c r="G8525" t="n">
        <v>0</v>
      </c>
    </row>
    <row r="8526">
      <c r="A8526" t="n">
        <v>201810</v>
      </c>
      <c r="B8526" t="n">
        <v>55</v>
      </c>
      <c r="C8526" t="inlineStr">
        <is>
          <t>POS</t>
        </is>
      </c>
      <c r="D8526" t="inlineStr">
        <is>
          <t>Mỹ</t>
        </is>
      </c>
      <c r="E8526" t="inlineStr">
        <is>
          <t>Âm thanh</t>
        </is>
      </c>
      <c r="F8526" t="n">
        <v>1552.13</v>
      </c>
      <c r="G8526" t="n">
        <v>199.98</v>
      </c>
    </row>
    <row r="8527">
      <c r="A8527" t="n">
        <v>201810</v>
      </c>
      <c r="B8527" t="n">
        <v>55</v>
      </c>
      <c r="C8527" t="inlineStr">
        <is>
          <t>POS</t>
        </is>
      </c>
      <c r="D8527" t="inlineStr">
        <is>
          <t>Mỹ</t>
        </is>
      </c>
      <c r="E8527" t="inlineStr">
        <is>
          <t>Máy ảnh</t>
        </is>
      </c>
      <c r="F8527" t="n">
        <v>2975</v>
      </c>
      <c r="G8527" t="n">
        <v>1190</v>
      </c>
    </row>
    <row r="8528">
      <c r="A8528" t="n">
        <v>201810</v>
      </c>
      <c r="B8528" t="n">
        <v>55</v>
      </c>
      <c r="C8528" t="inlineStr">
        <is>
          <t>POS</t>
        </is>
      </c>
      <c r="D8528" t="inlineStr">
        <is>
          <t>Mỹ</t>
        </is>
      </c>
      <c r="E8528" t="inlineStr">
        <is>
          <t>Điện thoại</t>
        </is>
      </c>
      <c r="F8528" t="n">
        <v>2980.94</v>
      </c>
      <c r="G8528" t="n">
        <v>0</v>
      </c>
    </row>
    <row r="8529">
      <c r="A8529" t="n">
        <v>201810</v>
      </c>
      <c r="B8529" t="n">
        <v>55</v>
      </c>
      <c r="C8529" t="inlineStr">
        <is>
          <t>POS</t>
        </is>
      </c>
      <c r="D8529" t="inlineStr">
        <is>
          <t>Mỹ</t>
        </is>
      </c>
      <c r="E8529" t="inlineStr">
        <is>
          <t>Máy tính</t>
        </is>
      </c>
      <c r="F8529" t="n">
        <v>13305.7</v>
      </c>
      <c r="G8529" t="n">
        <v>938</v>
      </c>
    </row>
    <row r="8530">
      <c r="A8530" t="n">
        <v>201810</v>
      </c>
      <c r="B8530" t="n">
        <v>55</v>
      </c>
      <c r="C8530" t="inlineStr">
        <is>
          <t>POS</t>
        </is>
      </c>
      <c r="D8530" t="inlineStr">
        <is>
          <t>Mỹ</t>
        </is>
      </c>
      <c r="E8530" t="inlineStr">
        <is>
          <t>Game &amp; Đồ chơi</t>
        </is>
      </c>
      <c r="F8530" t="n">
        <v>99.76000000000001</v>
      </c>
      <c r="G8530" t="n">
        <v>0</v>
      </c>
    </row>
    <row r="8531">
      <c r="A8531" t="n">
        <v>201810</v>
      </c>
      <c r="B8531" t="n">
        <v>55</v>
      </c>
      <c r="C8531" t="inlineStr">
        <is>
          <t>POS</t>
        </is>
      </c>
      <c r="D8531" t="inlineStr">
        <is>
          <t>Mỹ</t>
        </is>
      </c>
      <c r="E8531" t="inlineStr">
        <is>
          <t>Gia dụng</t>
        </is>
      </c>
      <c r="F8531" t="n">
        <v>359.98</v>
      </c>
      <c r="G8531" t="n">
        <v>0</v>
      </c>
    </row>
    <row r="8532">
      <c r="A8532" t="n">
        <v>201810</v>
      </c>
      <c r="B8532" t="n">
        <v>55</v>
      </c>
      <c r="C8532" t="inlineStr">
        <is>
          <t>POS</t>
        </is>
      </c>
      <c r="D8532" t="inlineStr">
        <is>
          <t>Mỹ</t>
        </is>
      </c>
      <c r="E8532" t="inlineStr">
        <is>
          <t>Nhạc, phim, sách nói</t>
        </is>
      </c>
      <c r="F8532" t="n">
        <v>1670.95</v>
      </c>
      <c r="G8532" t="n">
        <v>0</v>
      </c>
    </row>
    <row r="8533">
      <c r="A8533" t="n">
        <v>201810</v>
      </c>
      <c r="B8533" t="n">
        <v>55</v>
      </c>
      <c r="C8533" t="inlineStr">
        <is>
          <t>POS</t>
        </is>
      </c>
      <c r="D8533" t="inlineStr">
        <is>
          <t>Mỹ</t>
        </is>
      </c>
      <c r="E8533" t="inlineStr">
        <is>
          <t>TV &amp; Video</t>
        </is>
      </c>
      <c r="F8533" t="n">
        <v>129</v>
      </c>
      <c r="G8533" t="n">
        <v>129</v>
      </c>
    </row>
    <row r="8534">
      <c r="A8534" t="n">
        <v>201810</v>
      </c>
      <c r="B8534" t="n">
        <v>56</v>
      </c>
      <c r="C8534" t="inlineStr">
        <is>
          <t>POS</t>
        </is>
      </c>
      <c r="D8534" t="inlineStr">
        <is>
          <t>Mỹ</t>
        </is>
      </c>
      <c r="E8534" t="inlineStr">
        <is>
          <t>Âm thanh</t>
        </is>
      </c>
      <c r="F8534" t="n">
        <v>798</v>
      </c>
      <c r="G8534" t="n">
        <v>0</v>
      </c>
    </row>
    <row r="8535">
      <c r="A8535" t="n">
        <v>201810</v>
      </c>
      <c r="B8535" t="n">
        <v>56</v>
      </c>
      <c r="C8535" t="inlineStr">
        <is>
          <t>POS</t>
        </is>
      </c>
      <c r="D8535" t="inlineStr">
        <is>
          <t>Mỹ</t>
        </is>
      </c>
      <c r="E8535" t="inlineStr">
        <is>
          <t>Máy ảnh</t>
        </is>
      </c>
      <c r="F8535" t="n">
        <v>1866.7</v>
      </c>
      <c r="G8535" t="n">
        <v>0</v>
      </c>
    </row>
    <row r="8536">
      <c r="A8536" t="n">
        <v>201810</v>
      </c>
      <c r="B8536" t="n">
        <v>56</v>
      </c>
      <c r="C8536" t="inlineStr">
        <is>
          <t>POS</t>
        </is>
      </c>
      <c r="D8536" t="inlineStr">
        <is>
          <t>Mỹ</t>
        </is>
      </c>
      <c r="E8536" t="inlineStr">
        <is>
          <t>Điện thoại</t>
        </is>
      </c>
      <c r="F8536" t="n">
        <v>302.52</v>
      </c>
      <c r="G8536" t="n">
        <v>0</v>
      </c>
    </row>
    <row r="8537">
      <c r="A8537" t="n">
        <v>201810</v>
      </c>
      <c r="B8537" t="n">
        <v>56</v>
      </c>
      <c r="C8537" t="inlineStr">
        <is>
          <t>POS</t>
        </is>
      </c>
      <c r="D8537" t="inlineStr">
        <is>
          <t>Mỹ</t>
        </is>
      </c>
      <c r="E8537" t="inlineStr">
        <is>
          <t>Máy tính</t>
        </is>
      </c>
      <c r="F8537" t="n">
        <v>7135.79</v>
      </c>
      <c r="G8537" t="n">
        <v>293.4</v>
      </c>
    </row>
    <row r="8538">
      <c r="A8538" t="n">
        <v>201810</v>
      </c>
      <c r="B8538" t="n">
        <v>56</v>
      </c>
      <c r="C8538" t="inlineStr">
        <is>
          <t>POS</t>
        </is>
      </c>
      <c r="D8538" t="inlineStr">
        <is>
          <t>Mỹ</t>
        </is>
      </c>
      <c r="E8538" t="inlineStr">
        <is>
          <t>Game &amp; Đồ chơi</t>
        </is>
      </c>
      <c r="F8538" t="n">
        <v>46.32</v>
      </c>
      <c r="G8538" t="n">
        <v>0</v>
      </c>
    </row>
    <row r="8539">
      <c r="A8539" t="n">
        <v>201810</v>
      </c>
      <c r="B8539" t="n">
        <v>56</v>
      </c>
      <c r="C8539" t="inlineStr">
        <is>
          <t>POS</t>
        </is>
      </c>
      <c r="D8539" t="inlineStr">
        <is>
          <t>Mỹ</t>
        </is>
      </c>
      <c r="E8539" t="inlineStr">
        <is>
          <t>Gia dụng</t>
        </is>
      </c>
      <c r="F8539" t="n">
        <v>163</v>
      </c>
      <c r="G8539" t="n">
        <v>0</v>
      </c>
    </row>
    <row r="8540">
      <c r="A8540" t="n">
        <v>201810</v>
      </c>
      <c r="B8540" t="n">
        <v>56</v>
      </c>
      <c r="C8540" t="inlineStr">
        <is>
          <t>POS</t>
        </is>
      </c>
      <c r="D8540" t="inlineStr">
        <is>
          <t>Mỹ</t>
        </is>
      </c>
      <c r="E8540" t="inlineStr">
        <is>
          <t>Nhạc, phim, sách nói</t>
        </is>
      </c>
      <c r="F8540" t="n">
        <v>1138.57</v>
      </c>
      <c r="G8540" t="n">
        <v>0</v>
      </c>
    </row>
    <row r="8541">
      <c r="A8541" t="n">
        <v>201810</v>
      </c>
      <c r="B8541" t="n">
        <v>56</v>
      </c>
      <c r="C8541" t="inlineStr">
        <is>
          <t>POS</t>
        </is>
      </c>
      <c r="D8541" t="inlineStr">
        <is>
          <t>Mỹ</t>
        </is>
      </c>
      <c r="E8541" t="inlineStr">
        <is>
          <t>TV &amp; Video</t>
        </is>
      </c>
      <c r="F8541" t="n">
        <v>6368.8</v>
      </c>
      <c r="G8541" t="n">
        <v>0</v>
      </c>
    </row>
    <row r="8542">
      <c r="A8542" t="n">
        <v>201810</v>
      </c>
      <c r="B8542" t="n">
        <v>57</v>
      </c>
      <c r="C8542" t="inlineStr">
        <is>
          <t>POS</t>
        </is>
      </c>
      <c r="D8542" t="inlineStr">
        <is>
          <t>Mỹ</t>
        </is>
      </c>
      <c r="E8542" t="inlineStr">
        <is>
          <t>Âm thanh</t>
        </is>
      </c>
      <c r="F8542" t="n">
        <v>2679.73</v>
      </c>
      <c r="G8542" t="n">
        <v>162.9</v>
      </c>
    </row>
    <row r="8543">
      <c r="A8543" t="n">
        <v>201810</v>
      </c>
      <c r="B8543" t="n">
        <v>57</v>
      </c>
      <c r="C8543" t="inlineStr">
        <is>
          <t>POS</t>
        </is>
      </c>
      <c r="D8543" t="inlineStr">
        <is>
          <t>Mỹ</t>
        </is>
      </c>
      <c r="E8543" t="inlineStr">
        <is>
          <t>Máy ảnh</t>
        </is>
      </c>
      <c r="F8543" t="n">
        <v>1373.98</v>
      </c>
      <c r="G8543" t="n">
        <v>0</v>
      </c>
    </row>
    <row r="8544">
      <c r="A8544" t="n">
        <v>201810</v>
      </c>
      <c r="B8544" t="n">
        <v>57</v>
      </c>
      <c r="C8544" t="inlineStr">
        <is>
          <t>POS</t>
        </is>
      </c>
      <c r="D8544" t="inlineStr">
        <is>
          <t>Mỹ</t>
        </is>
      </c>
      <c r="E8544" t="inlineStr">
        <is>
          <t>Điện thoại</t>
        </is>
      </c>
      <c r="F8544" t="n">
        <v>9350.91</v>
      </c>
      <c r="G8544" t="n">
        <v>2945</v>
      </c>
    </row>
    <row r="8545">
      <c r="A8545" t="n">
        <v>201810</v>
      </c>
      <c r="B8545" t="n">
        <v>57</v>
      </c>
      <c r="C8545" t="inlineStr">
        <is>
          <t>POS</t>
        </is>
      </c>
      <c r="D8545" t="inlineStr">
        <is>
          <t>Mỹ</t>
        </is>
      </c>
      <c r="E8545" t="inlineStr">
        <is>
          <t>Máy tính</t>
        </is>
      </c>
      <c r="F8545" t="n">
        <v>10927.6</v>
      </c>
      <c r="G8545" t="n">
        <v>0</v>
      </c>
    </row>
    <row r="8546">
      <c r="A8546" t="n">
        <v>201810</v>
      </c>
      <c r="B8546" t="n">
        <v>57</v>
      </c>
      <c r="C8546" t="inlineStr">
        <is>
          <t>POS</t>
        </is>
      </c>
      <c r="D8546" t="inlineStr">
        <is>
          <t>Mỹ</t>
        </is>
      </c>
      <c r="E8546" t="inlineStr">
        <is>
          <t>Game &amp; Đồ chơi</t>
        </is>
      </c>
      <c r="F8546" t="n">
        <v>498.6</v>
      </c>
      <c r="G8546" t="n">
        <v>70.13</v>
      </c>
    </row>
    <row r="8547">
      <c r="A8547" t="n">
        <v>201810</v>
      </c>
      <c r="B8547" t="n">
        <v>57</v>
      </c>
      <c r="C8547" t="inlineStr">
        <is>
          <t>POS</t>
        </is>
      </c>
      <c r="D8547" t="inlineStr">
        <is>
          <t>Mỹ</t>
        </is>
      </c>
      <c r="E8547" t="inlineStr">
        <is>
          <t>Gia dụng</t>
        </is>
      </c>
      <c r="F8547" t="n">
        <v>1259.93</v>
      </c>
      <c r="G8547" t="n">
        <v>0</v>
      </c>
    </row>
    <row r="8548">
      <c r="A8548" t="n">
        <v>201810</v>
      </c>
      <c r="B8548" t="n">
        <v>57</v>
      </c>
      <c r="C8548" t="inlineStr">
        <is>
          <t>POS</t>
        </is>
      </c>
      <c r="D8548" t="inlineStr">
        <is>
          <t>Mỹ</t>
        </is>
      </c>
      <c r="E8548" t="inlineStr">
        <is>
          <t>Nhạc, phim, sách nói</t>
        </is>
      </c>
      <c r="F8548" t="n">
        <v>2289.42</v>
      </c>
      <c r="G8548" t="n">
        <v>0</v>
      </c>
    </row>
    <row r="8549">
      <c r="A8549" t="n">
        <v>201810</v>
      </c>
      <c r="B8549" t="n">
        <v>57</v>
      </c>
      <c r="C8549" t="inlineStr">
        <is>
          <t>POS</t>
        </is>
      </c>
      <c r="D8549" t="inlineStr">
        <is>
          <t>Mỹ</t>
        </is>
      </c>
      <c r="E8549" t="inlineStr">
        <is>
          <t>TV &amp; Video</t>
        </is>
      </c>
      <c r="F8549" t="n">
        <v>17399.94</v>
      </c>
      <c r="G8549" t="n">
        <v>0</v>
      </c>
    </row>
    <row r="8550">
      <c r="A8550" t="n">
        <v>201810</v>
      </c>
      <c r="B8550" t="n">
        <v>59</v>
      </c>
      <c r="C8550" t="inlineStr">
        <is>
          <t>POS</t>
        </is>
      </c>
      <c r="D8550" t="inlineStr">
        <is>
          <t>Mỹ</t>
        </is>
      </c>
      <c r="E8550" t="inlineStr">
        <is>
          <t>Âm thanh</t>
        </is>
      </c>
      <c r="F8550" t="n">
        <v>2694.83</v>
      </c>
      <c r="G8550" t="n">
        <v>0</v>
      </c>
    </row>
    <row r="8551">
      <c r="A8551" t="n">
        <v>201810</v>
      </c>
      <c r="B8551" t="n">
        <v>59</v>
      </c>
      <c r="C8551" t="inlineStr">
        <is>
          <t>POS</t>
        </is>
      </c>
      <c r="D8551" t="inlineStr">
        <is>
          <t>Mỹ</t>
        </is>
      </c>
      <c r="E8551" t="inlineStr">
        <is>
          <t>Máy ảnh</t>
        </is>
      </c>
      <c r="F8551" t="n">
        <v>1665.98</v>
      </c>
      <c r="G8551" t="n">
        <v>231</v>
      </c>
    </row>
    <row r="8552">
      <c r="A8552" t="n">
        <v>201810</v>
      </c>
      <c r="B8552" t="n">
        <v>59</v>
      </c>
      <c r="C8552" t="inlineStr">
        <is>
          <t>POS</t>
        </is>
      </c>
      <c r="D8552" t="inlineStr">
        <is>
          <t>Mỹ</t>
        </is>
      </c>
      <c r="E8552" t="inlineStr">
        <is>
          <t>Điện thoại</t>
        </is>
      </c>
      <c r="F8552" t="n">
        <v>6666</v>
      </c>
      <c r="G8552" t="n">
        <v>0</v>
      </c>
    </row>
    <row r="8553">
      <c r="A8553" t="n">
        <v>201810</v>
      </c>
      <c r="B8553" t="n">
        <v>59</v>
      </c>
      <c r="C8553" t="inlineStr">
        <is>
          <t>POS</t>
        </is>
      </c>
      <c r="D8553" t="inlineStr">
        <is>
          <t>Mỹ</t>
        </is>
      </c>
      <c r="E8553" t="inlineStr">
        <is>
          <t>Máy tính</t>
        </is>
      </c>
      <c r="F8553" t="n">
        <v>13885.6</v>
      </c>
      <c r="G8553" t="n">
        <v>0</v>
      </c>
    </row>
    <row r="8554">
      <c r="A8554" t="n">
        <v>201810</v>
      </c>
      <c r="B8554" t="n">
        <v>59</v>
      </c>
      <c r="C8554" t="inlineStr">
        <is>
          <t>POS</t>
        </is>
      </c>
      <c r="D8554" t="inlineStr">
        <is>
          <t>Mỹ</t>
        </is>
      </c>
      <c r="E8554" t="inlineStr">
        <is>
          <t>Game &amp; Đồ chơi</t>
        </is>
      </c>
      <c r="F8554" t="n">
        <v>749.27</v>
      </c>
      <c r="G8554" t="n">
        <v>0</v>
      </c>
    </row>
    <row r="8555">
      <c r="A8555" t="n">
        <v>201810</v>
      </c>
      <c r="B8555" t="n">
        <v>59</v>
      </c>
      <c r="C8555" t="inlineStr">
        <is>
          <t>POS</t>
        </is>
      </c>
      <c r="D8555" t="inlineStr">
        <is>
          <t>Mỹ</t>
        </is>
      </c>
      <c r="E8555" t="inlineStr">
        <is>
          <t>Gia dụng</t>
        </is>
      </c>
      <c r="F8555" t="n">
        <v>3739.94</v>
      </c>
      <c r="G8555" t="n">
        <v>0</v>
      </c>
    </row>
    <row r="8556">
      <c r="A8556" t="n">
        <v>201810</v>
      </c>
      <c r="B8556" t="n">
        <v>59</v>
      </c>
      <c r="C8556" t="inlineStr">
        <is>
          <t>POS</t>
        </is>
      </c>
      <c r="D8556" t="inlineStr">
        <is>
          <t>Mỹ</t>
        </is>
      </c>
      <c r="E8556" t="inlineStr">
        <is>
          <t>Nhạc, phim, sách nói</t>
        </is>
      </c>
      <c r="F8556" t="n">
        <v>1555.53</v>
      </c>
      <c r="G8556" t="n">
        <v>0</v>
      </c>
    </row>
    <row r="8557">
      <c r="A8557" t="n">
        <v>201810</v>
      </c>
      <c r="B8557" t="n">
        <v>59</v>
      </c>
      <c r="C8557" t="inlineStr">
        <is>
          <t>POS</t>
        </is>
      </c>
      <c r="D8557" t="inlineStr">
        <is>
          <t>Mỹ</t>
        </is>
      </c>
      <c r="E8557" t="inlineStr">
        <is>
          <t>TV &amp; Video</t>
        </is>
      </c>
      <c r="F8557" t="n">
        <v>6824.45</v>
      </c>
      <c r="G8557" t="n">
        <v>309</v>
      </c>
    </row>
    <row r="8558">
      <c r="A8558" t="n">
        <v>201810</v>
      </c>
      <c r="B8558" t="n">
        <v>61</v>
      </c>
      <c r="C8558" t="inlineStr">
        <is>
          <t>POS</t>
        </is>
      </c>
      <c r="D8558" t="inlineStr">
        <is>
          <t>Mỹ</t>
        </is>
      </c>
      <c r="E8558" t="inlineStr">
        <is>
          <t>Âm thanh</t>
        </is>
      </c>
      <c r="F8558" t="n">
        <v>2749.7</v>
      </c>
      <c r="G8558" t="n">
        <v>0</v>
      </c>
    </row>
    <row r="8559">
      <c r="A8559" t="n">
        <v>201810</v>
      </c>
      <c r="B8559" t="n">
        <v>61</v>
      </c>
      <c r="C8559" t="inlineStr">
        <is>
          <t>POS</t>
        </is>
      </c>
      <c r="D8559" t="inlineStr">
        <is>
          <t>Mỹ</t>
        </is>
      </c>
      <c r="E8559" t="inlineStr">
        <is>
          <t>Máy ảnh</t>
        </is>
      </c>
      <c r="F8559" t="n">
        <v>1308.3</v>
      </c>
      <c r="G8559" t="n">
        <v>0</v>
      </c>
    </row>
    <row r="8560">
      <c r="A8560" t="n">
        <v>201810</v>
      </c>
      <c r="B8560" t="n">
        <v>61</v>
      </c>
      <c r="C8560" t="inlineStr">
        <is>
          <t>POS</t>
        </is>
      </c>
      <c r="D8560" t="inlineStr">
        <is>
          <t>Mỹ</t>
        </is>
      </c>
      <c r="E8560" t="inlineStr">
        <is>
          <t>Điện thoại</t>
        </is>
      </c>
      <c r="F8560" t="n">
        <v>3511</v>
      </c>
      <c r="G8560" t="n">
        <v>230</v>
      </c>
    </row>
    <row r="8561">
      <c r="A8561" t="n">
        <v>201810</v>
      </c>
      <c r="B8561" t="n">
        <v>61</v>
      </c>
      <c r="C8561" t="inlineStr">
        <is>
          <t>POS</t>
        </is>
      </c>
      <c r="D8561" t="inlineStr">
        <is>
          <t>Mỹ</t>
        </is>
      </c>
      <c r="E8561" t="inlineStr">
        <is>
          <t>Máy tính</t>
        </is>
      </c>
      <c r="F8561" t="n">
        <v>5949.2</v>
      </c>
      <c r="G8561" t="n">
        <v>0</v>
      </c>
    </row>
    <row r="8562">
      <c r="A8562" t="n">
        <v>201810</v>
      </c>
      <c r="B8562" t="n">
        <v>61</v>
      </c>
      <c r="C8562" t="inlineStr">
        <is>
          <t>POS</t>
        </is>
      </c>
      <c r="D8562" t="inlineStr">
        <is>
          <t>Mỹ</t>
        </is>
      </c>
      <c r="E8562" t="inlineStr">
        <is>
          <t>Game &amp; Đồ chơi</t>
        </is>
      </c>
      <c r="F8562" t="n">
        <v>243.07</v>
      </c>
      <c r="G8562" t="n">
        <v>0</v>
      </c>
    </row>
    <row r="8563">
      <c r="A8563" t="n">
        <v>201810</v>
      </c>
      <c r="B8563" t="n">
        <v>61</v>
      </c>
      <c r="C8563" t="inlineStr">
        <is>
          <t>POS</t>
        </is>
      </c>
      <c r="D8563" t="inlineStr">
        <is>
          <t>Mỹ</t>
        </is>
      </c>
      <c r="E8563" t="inlineStr">
        <is>
          <t>Gia dụng</t>
        </is>
      </c>
      <c r="F8563" t="n">
        <v>3059.99</v>
      </c>
      <c r="G8563" t="n">
        <v>0</v>
      </c>
    </row>
    <row r="8564">
      <c r="A8564" t="n">
        <v>201810</v>
      </c>
      <c r="B8564" t="n">
        <v>61</v>
      </c>
      <c r="C8564" t="inlineStr">
        <is>
          <t>POS</t>
        </is>
      </c>
      <c r="D8564" t="inlineStr">
        <is>
          <t>Mỹ</t>
        </is>
      </c>
      <c r="E8564" t="inlineStr">
        <is>
          <t>Nhạc, phim, sách nói</t>
        </is>
      </c>
      <c r="F8564" t="n">
        <v>1857.43</v>
      </c>
      <c r="G8564" t="n">
        <v>0</v>
      </c>
    </row>
    <row r="8565">
      <c r="A8565" t="n">
        <v>201810</v>
      </c>
      <c r="B8565" t="n">
        <v>62</v>
      </c>
      <c r="C8565" t="inlineStr">
        <is>
          <t>POS</t>
        </is>
      </c>
      <c r="D8565" t="inlineStr">
        <is>
          <t>Mỹ</t>
        </is>
      </c>
      <c r="E8565" t="inlineStr">
        <is>
          <t>Âm thanh</t>
        </is>
      </c>
      <c r="F8565" t="n">
        <v>265.98</v>
      </c>
      <c r="G8565" t="n">
        <v>0</v>
      </c>
    </row>
    <row r="8566">
      <c r="A8566" t="n">
        <v>201810</v>
      </c>
      <c r="B8566" t="n">
        <v>62</v>
      </c>
      <c r="C8566" t="inlineStr">
        <is>
          <t>POS</t>
        </is>
      </c>
      <c r="D8566" t="inlineStr">
        <is>
          <t>Mỹ</t>
        </is>
      </c>
      <c r="E8566" t="inlineStr">
        <is>
          <t>Máy ảnh</t>
        </is>
      </c>
      <c r="F8566" t="n">
        <v>2284</v>
      </c>
      <c r="G8566" t="n">
        <v>0</v>
      </c>
    </row>
    <row r="8567">
      <c r="A8567" t="n">
        <v>201810</v>
      </c>
      <c r="B8567" t="n">
        <v>62</v>
      </c>
      <c r="C8567" t="inlineStr">
        <is>
          <t>POS</t>
        </is>
      </c>
      <c r="D8567" t="inlineStr">
        <is>
          <t>Mỹ</t>
        </is>
      </c>
      <c r="E8567" t="inlineStr">
        <is>
          <t>Điện thoại</t>
        </is>
      </c>
      <c r="F8567" t="n">
        <v>1646.43</v>
      </c>
      <c r="G8567" t="n">
        <v>0</v>
      </c>
    </row>
    <row r="8568">
      <c r="A8568" t="n">
        <v>201810</v>
      </c>
      <c r="B8568" t="n">
        <v>62</v>
      </c>
      <c r="C8568" t="inlineStr">
        <is>
          <t>POS</t>
        </is>
      </c>
      <c r="D8568" t="inlineStr">
        <is>
          <t>Mỹ</t>
        </is>
      </c>
      <c r="E8568" t="inlineStr">
        <is>
          <t>Máy tính</t>
        </is>
      </c>
      <c r="F8568" t="n">
        <v>4085.4</v>
      </c>
      <c r="G8568" t="n">
        <v>0</v>
      </c>
    </row>
    <row r="8569">
      <c r="A8569" t="n">
        <v>201810</v>
      </c>
      <c r="B8569" t="n">
        <v>62</v>
      </c>
      <c r="C8569" t="inlineStr">
        <is>
          <t>POS</t>
        </is>
      </c>
      <c r="D8569" t="inlineStr">
        <is>
          <t>Mỹ</t>
        </is>
      </c>
      <c r="E8569" t="inlineStr">
        <is>
          <t>Game &amp; Đồ chơi</t>
        </is>
      </c>
      <c r="F8569" t="n">
        <v>79.12</v>
      </c>
      <c r="G8569" t="n">
        <v>0</v>
      </c>
    </row>
    <row r="8570">
      <c r="A8570" t="n">
        <v>201810</v>
      </c>
      <c r="B8570" t="n">
        <v>62</v>
      </c>
      <c r="C8570" t="inlineStr">
        <is>
          <t>POS</t>
        </is>
      </c>
      <c r="D8570" t="inlineStr">
        <is>
          <t>Mỹ</t>
        </is>
      </c>
      <c r="E8570" t="inlineStr">
        <is>
          <t>Gia dụng</t>
        </is>
      </c>
      <c r="F8570" t="n">
        <v>1075.83</v>
      </c>
      <c r="G8570" t="n">
        <v>0</v>
      </c>
    </row>
    <row r="8571">
      <c r="A8571" t="n">
        <v>201810</v>
      </c>
      <c r="B8571" t="n">
        <v>62</v>
      </c>
      <c r="C8571" t="inlineStr">
        <is>
          <t>POS</t>
        </is>
      </c>
      <c r="D8571" t="inlineStr">
        <is>
          <t>Mỹ</t>
        </is>
      </c>
      <c r="E8571" t="inlineStr">
        <is>
          <t>Nhạc, phim, sách nói</t>
        </is>
      </c>
      <c r="F8571" t="n">
        <v>1816.24</v>
      </c>
      <c r="G8571" t="n">
        <v>0</v>
      </c>
    </row>
    <row r="8572">
      <c r="A8572" t="n">
        <v>201810</v>
      </c>
      <c r="B8572" t="n">
        <v>62</v>
      </c>
      <c r="C8572" t="inlineStr">
        <is>
          <t>POS</t>
        </is>
      </c>
      <c r="D8572" t="inlineStr">
        <is>
          <t>Mỹ</t>
        </is>
      </c>
      <c r="E8572" t="inlineStr">
        <is>
          <t>TV &amp; Video</t>
        </is>
      </c>
      <c r="F8572" t="n">
        <v>279.99</v>
      </c>
      <c r="G8572" t="n">
        <v>0</v>
      </c>
    </row>
    <row r="8573">
      <c r="A8573" t="n">
        <v>201810</v>
      </c>
      <c r="B8573" t="n">
        <v>63</v>
      </c>
      <c r="C8573" t="inlineStr">
        <is>
          <t>POS</t>
        </is>
      </c>
      <c r="D8573" t="inlineStr">
        <is>
          <t>Mỹ</t>
        </is>
      </c>
      <c r="E8573" t="inlineStr">
        <is>
          <t>Âm thanh</t>
        </is>
      </c>
      <c r="F8573" t="n">
        <v>1199.92</v>
      </c>
      <c r="G8573" t="n">
        <v>0</v>
      </c>
    </row>
    <row r="8574">
      <c r="A8574" t="n">
        <v>201810</v>
      </c>
      <c r="B8574" t="n">
        <v>63</v>
      </c>
      <c r="C8574" t="inlineStr">
        <is>
          <t>POS</t>
        </is>
      </c>
      <c r="D8574" t="inlineStr">
        <is>
          <t>Mỹ</t>
        </is>
      </c>
      <c r="E8574" t="inlineStr">
        <is>
          <t>Máy ảnh</t>
        </is>
      </c>
      <c r="F8574" t="n">
        <v>129</v>
      </c>
      <c r="G8574" t="n">
        <v>0</v>
      </c>
    </row>
    <row r="8575">
      <c r="A8575" t="n">
        <v>201810</v>
      </c>
      <c r="B8575" t="n">
        <v>63</v>
      </c>
      <c r="C8575" t="inlineStr">
        <is>
          <t>POS</t>
        </is>
      </c>
      <c r="D8575" t="inlineStr">
        <is>
          <t>Mỹ</t>
        </is>
      </c>
      <c r="E8575" t="inlineStr">
        <is>
          <t>Điện thoại</t>
        </is>
      </c>
      <c r="F8575" t="n">
        <v>3882.93</v>
      </c>
      <c r="G8575" t="n">
        <v>0</v>
      </c>
    </row>
    <row r="8576">
      <c r="A8576" t="n">
        <v>201810</v>
      </c>
      <c r="B8576" t="n">
        <v>63</v>
      </c>
      <c r="C8576" t="inlineStr">
        <is>
          <t>POS</t>
        </is>
      </c>
      <c r="D8576" t="inlineStr">
        <is>
          <t>Mỹ</t>
        </is>
      </c>
      <c r="E8576" t="inlineStr">
        <is>
          <t>Máy tính</t>
        </is>
      </c>
      <c r="F8576" t="n">
        <v>1397.6</v>
      </c>
      <c r="G8576" t="n">
        <v>125.19</v>
      </c>
    </row>
    <row r="8577">
      <c r="A8577" t="n">
        <v>201810</v>
      </c>
      <c r="B8577" t="n">
        <v>63</v>
      </c>
      <c r="C8577" t="inlineStr">
        <is>
          <t>POS</t>
        </is>
      </c>
      <c r="D8577" t="inlineStr">
        <is>
          <t>Mỹ</t>
        </is>
      </c>
      <c r="E8577" t="inlineStr">
        <is>
          <t>Game &amp; Đồ chơi</t>
        </is>
      </c>
      <c r="F8577" t="n">
        <v>149.14</v>
      </c>
      <c r="G8577" t="n">
        <v>0</v>
      </c>
    </row>
    <row r="8578">
      <c r="A8578" t="n">
        <v>201810</v>
      </c>
      <c r="B8578" t="n">
        <v>63</v>
      </c>
      <c r="C8578" t="inlineStr">
        <is>
          <t>POS</t>
        </is>
      </c>
      <c r="D8578" t="inlineStr">
        <is>
          <t>Mỹ</t>
        </is>
      </c>
      <c r="E8578" t="inlineStr">
        <is>
          <t>Nhạc, phim, sách nói</t>
        </is>
      </c>
      <c r="F8578" t="n">
        <v>679.89</v>
      </c>
      <c r="G8578" t="n">
        <v>0</v>
      </c>
    </row>
    <row r="8579">
      <c r="A8579" t="n">
        <v>201810</v>
      </c>
      <c r="B8579" t="n">
        <v>63</v>
      </c>
      <c r="C8579" t="inlineStr">
        <is>
          <t>POS</t>
        </is>
      </c>
      <c r="D8579" t="inlineStr">
        <is>
          <t>Mỹ</t>
        </is>
      </c>
      <c r="E8579" t="inlineStr">
        <is>
          <t>TV &amp; Video</t>
        </is>
      </c>
      <c r="F8579" t="n">
        <v>2370.8</v>
      </c>
      <c r="G8579" t="n">
        <v>0</v>
      </c>
    </row>
    <row r="8580">
      <c r="A8580" t="n">
        <v>201810</v>
      </c>
      <c r="B8580" t="n">
        <v>64</v>
      </c>
      <c r="C8580" t="inlineStr">
        <is>
          <t>POS</t>
        </is>
      </c>
      <c r="D8580" t="inlineStr">
        <is>
          <t>Mỹ</t>
        </is>
      </c>
      <c r="E8580" t="inlineStr">
        <is>
          <t>Âm thanh</t>
        </is>
      </c>
      <c r="F8580" t="n">
        <v>1549.63</v>
      </c>
      <c r="G8580" t="n">
        <v>0</v>
      </c>
    </row>
    <row r="8581">
      <c r="A8581" t="n">
        <v>201810</v>
      </c>
      <c r="B8581" t="n">
        <v>64</v>
      </c>
      <c r="C8581" t="inlineStr">
        <is>
          <t>POS</t>
        </is>
      </c>
      <c r="D8581" t="inlineStr">
        <is>
          <t>Mỹ</t>
        </is>
      </c>
      <c r="E8581" t="inlineStr">
        <is>
          <t>Máy ảnh</t>
        </is>
      </c>
      <c r="F8581" t="n">
        <v>3322</v>
      </c>
      <c r="G8581" t="n">
        <v>0</v>
      </c>
    </row>
    <row r="8582">
      <c r="A8582" t="n">
        <v>201810</v>
      </c>
      <c r="B8582" t="n">
        <v>64</v>
      </c>
      <c r="C8582" t="inlineStr">
        <is>
          <t>POS</t>
        </is>
      </c>
      <c r="D8582" t="inlineStr">
        <is>
          <t>Mỹ</t>
        </is>
      </c>
      <c r="E8582" t="inlineStr">
        <is>
          <t>Điện thoại</t>
        </is>
      </c>
      <c r="F8582" t="n">
        <v>6144.99</v>
      </c>
      <c r="G8582" t="n">
        <v>0</v>
      </c>
    </row>
    <row r="8583">
      <c r="A8583" t="n">
        <v>201810</v>
      </c>
      <c r="B8583" t="n">
        <v>64</v>
      </c>
      <c r="C8583" t="inlineStr">
        <is>
          <t>POS</t>
        </is>
      </c>
      <c r="D8583" t="inlineStr">
        <is>
          <t>Mỹ</t>
        </is>
      </c>
      <c r="E8583" t="inlineStr">
        <is>
          <t>Máy tính</t>
        </is>
      </c>
      <c r="F8583" t="n">
        <v>12075.5</v>
      </c>
      <c r="G8583" t="n">
        <v>0</v>
      </c>
    </row>
    <row r="8584">
      <c r="A8584" t="n">
        <v>201810</v>
      </c>
      <c r="B8584" t="n">
        <v>64</v>
      </c>
      <c r="C8584" t="inlineStr">
        <is>
          <t>POS</t>
        </is>
      </c>
      <c r="D8584" t="inlineStr">
        <is>
          <t>Mỹ</t>
        </is>
      </c>
      <c r="E8584" t="inlineStr">
        <is>
          <t>Game &amp; Đồ chơi</t>
        </is>
      </c>
      <c r="F8584" t="n">
        <v>6.99</v>
      </c>
      <c r="G8584" t="n">
        <v>0</v>
      </c>
    </row>
    <row r="8585">
      <c r="A8585" t="n">
        <v>201810</v>
      </c>
      <c r="B8585" t="n">
        <v>64</v>
      </c>
      <c r="C8585" t="inlineStr">
        <is>
          <t>POS</t>
        </is>
      </c>
      <c r="D8585" t="inlineStr">
        <is>
          <t>Mỹ</t>
        </is>
      </c>
      <c r="E8585" t="inlineStr">
        <is>
          <t>Gia dụng</t>
        </is>
      </c>
      <c r="F8585" t="n">
        <v>1030</v>
      </c>
      <c r="G8585" t="n">
        <v>0</v>
      </c>
    </row>
    <row r="8586">
      <c r="A8586" t="n">
        <v>201810</v>
      </c>
      <c r="B8586" t="n">
        <v>64</v>
      </c>
      <c r="C8586" t="inlineStr">
        <is>
          <t>POS</t>
        </is>
      </c>
      <c r="D8586" t="inlineStr">
        <is>
          <t>Mỹ</t>
        </is>
      </c>
      <c r="E8586" t="inlineStr">
        <is>
          <t>Nhạc, phim, sách nói</t>
        </is>
      </c>
      <c r="F8586" t="n">
        <v>35.98</v>
      </c>
      <c r="G8586" t="n">
        <v>0</v>
      </c>
    </row>
    <row r="8587">
      <c r="A8587" t="n">
        <v>201810</v>
      </c>
      <c r="B8587" t="n">
        <v>64</v>
      </c>
      <c r="C8587" t="inlineStr">
        <is>
          <t>POS</t>
        </is>
      </c>
      <c r="D8587" t="inlineStr">
        <is>
          <t>Mỹ</t>
        </is>
      </c>
      <c r="E8587" t="inlineStr">
        <is>
          <t>TV &amp; Video</t>
        </is>
      </c>
      <c r="F8587" t="n">
        <v>430.2</v>
      </c>
      <c r="G8587" t="n">
        <v>0</v>
      </c>
    </row>
    <row r="8588">
      <c r="A8588" t="n">
        <v>201810</v>
      </c>
      <c r="B8588" t="n">
        <v>65</v>
      </c>
      <c r="C8588" t="inlineStr">
        <is>
          <t>POS</t>
        </is>
      </c>
      <c r="D8588" t="inlineStr">
        <is>
          <t>Mỹ</t>
        </is>
      </c>
      <c r="E8588" t="inlineStr">
        <is>
          <t>Âm thanh</t>
        </is>
      </c>
      <c r="F8588" t="n">
        <v>4692.39</v>
      </c>
      <c r="G8588" t="n">
        <v>0</v>
      </c>
    </row>
    <row r="8589">
      <c r="A8589" t="n">
        <v>201810</v>
      </c>
      <c r="B8589" t="n">
        <v>65</v>
      </c>
      <c r="C8589" t="inlineStr">
        <is>
          <t>POS</t>
        </is>
      </c>
      <c r="D8589" t="inlineStr">
        <is>
          <t>Mỹ</t>
        </is>
      </c>
      <c r="E8589" t="inlineStr">
        <is>
          <t>Máy ảnh</t>
        </is>
      </c>
      <c r="F8589" t="n">
        <v>3164</v>
      </c>
      <c r="G8589" t="n">
        <v>0</v>
      </c>
    </row>
    <row r="8590">
      <c r="A8590" t="n">
        <v>201810</v>
      </c>
      <c r="B8590" t="n">
        <v>65</v>
      </c>
      <c r="C8590" t="inlineStr">
        <is>
          <t>POS</t>
        </is>
      </c>
      <c r="D8590" t="inlineStr">
        <is>
          <t>Mỹ</t>
        </is>
      </c>
      <c r="E8590" t="inlineStr">
        <is>
          <t>Điện thoại</t>
        </is>
      </c>
      <c r="F8590" t="n">
        <v>6460.44</v>
      </c>
      <c r="G8590" t="n">
        <v>0</v>
      </c>
    </row>
    <row r="8591">
      <c r="A8591" t="n">
        <v>201810</v>
      </c>
      <c r="B8591" t="n">
        <v>65</v>
      </c>
      <c r="C8591" t="inlineStr">
        <is>
          <t>POS</t>
        </is>
      </c>
      <c r="D8591" t="inlineStr">
        <is>
          <t>Mỹ</t>
        </is>
      </c>
      <c r="E8591" t="inlineStr">
        <is>
          <t>Máy tính</t>
        </is>
      </c>
      <c r="F8591" t="n">
        <v>7321.87</v>
      </c>
      <c r="G8591" t="n">
        <v>109</v>
      </c>
    </row>
    <row r="8592">
      <c r="A8592" t="n">
        <v>201810</v>
      </c>
      <c r="B8592" t="n">
        <v>65</v>
      </c>
      <c r="C8592" t="inlineStr">
        <is>
          <t>POS</t>
        </is>
      </c>
      <c r="D8592" t="inlineStr">
        <is>
          <t>Mỹ</t>
        </is>
      </c>
      <c r="E8592" t="inlineStr">
        <is>
          <t>Game &amp; Đồ chơi</t>
        </is>
      </c>
      <c r="F8592" t="n">
        <v>735.3099999999999</v>
      </c>
      <c r="G8592" t="n">
        <v>32</v>
      </c>
    </row>
    <row r="8593">
      <c r="A8593" t="n">
        <v>201810</v>
      </c>
      <c r="B8593" t="n">
        <v>65</v>
      </c>
      <c r="C8593" t="inlineStr">
        <is>
          <t>POS</t>
        </is>
      </c>
      <c r="D8593" t="inlineStr">
        <is>
          <t>Mỹ</t>
        </is>
      </c>
      <c r="E8593" t="inlineStr">
        <is>
          <t>Gia dụng</t>
        </is>
      </c>
      <c r="F8593" t="n">
        <v>5409.81</v>
      </c>
      <c r="G8593" t="n">
        <v>0</v>
      </c>
    </row>
    <row r="8594">
      <c r="A8594" t="n">
        <v>201810</v>
      </c>
      <c r="B8594" t="n">
        <v>65</v>
      </c>
      <c r="C8594" t="inlineStr">
        <is>
          <t>POS</t>
        </is>
      </c>
      <c r="D8594" t="inlineStr">
        <is>
          <t>Mỹ</t>
        </is>
      </c>
      <c r="E8594" t="inlineStr">
        <is>
          <t>Nhạc, phim, sách nói</t>
        </is>
      </c>
      <c r="F8594" t="n">
        <v>2225.94</v>
      </c>
      <c r="G8594" t="n">
        <v>0</v>
      </c>
    </row>
    <row r="8595">
      <c r="A8595" t="n">
        <v>201810</v>
      </c>
      <c r="B8595" t="n">
        <v>65</v>
      </c>
      <c r="C8595" t="inlineStr">
        <is>
          <t>POS</t>
        </is>
      </c>
      <c r="D8595" t="inlineStr">
        <is>
          <t>Mỹ</t>
        </is>
      </c>
      <c r="E8595" t="inlineStr">
        <is>
          <t>TV &amp; Video</t>
        </is>
      </c>
      <c r="F8595" t="n">
        <v>1429.93</v>
      </c>
      <c r="G8595" t="n">
        <v>0</v>
      </c>
    </row>
    <row r="8596">
      <c r="A8596" t="n">
        <v>201810</v>
      </c>
      <c r="B8596" t="n">
        <v>66</v>
      </c>
      <c r="C8596" t="inlineStr">
        <is>
          <t>POS</t>
        </is>
      </c>
      <c r="D8596" t="inlineStr">
        <is>
          <t>Mỹ</t>
        </is>
      </c>
      <c r="E8596" t="inlineStr">
        <is>
          <t>Âm thanh</t>
        </is>
      </c>
      <c r="F8596" t="n">
        <v>299.97</v>
      </c>
      <c r="G8596" t="n">
        <v>0</v>
      </c>
    </row>
    <row r="8597">
      <c r="A8597" t="n">
        <v>201810</v>
      </c>
      <c r="B8597" t="n">
        <v>66</v>
      </c>
      <c r="C8597" t="inlineStr">
        <is>
          <t>POS</t>
        </is>
      </c>
      <c r="D8597" t="inlineStr">
        <is>
          <t>Mỹ</t>
        </is>
      </c>
      <c r="E8597" t="inlineStr">
        <is>
          <t>Máy ảnh</t>
        </is>
      </c>
      <c r="F8597" t="n">
        <v>5294</v>
      </c>
      <c r="G8597" t="n">
        <v>0</v>
      </c>
    </row>
    <row r="8598">
      <c r="A8598" t="n">
        <v>201810</v>
      </c>
      <c r="B8598" t="n">
        <v>66</v>
      </c>
      <c r="C8598" t="inlineStr">
        <is>
          <t>POS</t>
        </is>
      </c>
      <c r="D8598" t="inlineStr">
        <is>
          <t>Mỹ</t>
        </is>
      </c>
      <c r="E8598" t="inlineStr">
        <is>
          <t>Điện thoại</t>
        </is>
      </c>
      <c r="F8598" t="n">
        <v>5100</v>
      </c>
      <c r="G8598" t="n">
        <v>0</v>
      </c>
    </row>
    <row r="8599">
      <c r="A8599" t="n">
        <v>201810</v>
      </c>
      <c r="B8599" t="n">
        <v>66</v>
      </c>
      <c r="C8599" t="inlineStr">
        <is>
          <t>POS</t>
        </is>
      </c>
      <c r="D8599" t="inlineStr">
        <is>
          <t>Mỹ</t>
        </is>
      </c>
      <c r="E8599" t="inlineStr">
        <is>
          <t>Máy tính</t>
        </is>
      </c>
      <c r="F8599" t="n">
        <v>2293.9</v>
      </c>
      <c r="G8599" t="n">
        <v>0</v>
      </c>
    </row>
    <row r="8600">
      <c r="A8600" t="n">
        <v>201810</v>
      </c>
      <c r="B8600" t="n">
        <v>66</v>
      </c>
      <c r="C8600" t="inlineStr">
        <is>
          <t>POS</t>
        </is>
      </c>
      <c r="D8600" t="inlineStr">
        <is>
          <t>Mỹ</t>
        </is>
      </c>
      <c r="E8600" t="inlineStr">
        <is>
          <t>Game &amp; Đồ chơi</t>
        </is>
      </c>
      <c r="F8600" t="n">
        <v>16.99</v>
      </c>
      <c r="G8600" t="n">
        <v>96</v>
      </c>
    </row>
    <row r="8601">
      <c r="A8601" t="n">
        <v>201810</v>
      </c>
      <c r="B8601" t="n">
        <v>66</v>
      </c>
      <c r="C8601" t="inlineStr">
        <is>
          <t>POS</t>
        </is>
      </c>
      <c r="D8601" t="inlineStr">
        <is>
          <t>Mỹ</t>
        </is>
      </c>
      <c r="E8601" t="inlineStr">
        <is>
          <t>Gia dụng</t>
        </is>
      </c>
      <c r="F8601" t="n">
        <v>26857.34</v>
      </c>
      <c r="G8601" t="n">
        <v>0</v>
      </c>
    </row>
    <row r="8602">
      <c r="A8602" t="n">
        <v>201810</v>
      </c>
      <c r="B8602" t="n">
        <v>66</v>
      </c>
      <c r="C8602" t="inlineStr">
        <is>
          <t>POS</t>
        </is>
      </c>
      <c r="D8602" t="inlineStr">
        <is>
          <t>Mỹ</t>
        </is>
      </c>
      <c r="E8602" t="inlineStr">
        <is>
          <t>Nhạc, phim, sách nói</t>
        </is>
      </c>
      <c r="F8602" t="n">
        <v>512.9400000000001</v>
      </c>
      <c r="G8602" t="n">
        <v>0</v>
      </c>
    </row>
    <row r="8603">
      <c r="A8603" t="n">
        <v>201810</v>
      </c>
      <c r="B8603" t="n">
        <v>66</v>
      </c>
      <c r="C8603" t="inlineStr">
        <is>
          <t>POS</t>
        </is>
      </c>
      <c r="D8603" t="inlineStr">
        <is>
          <t>Mỹ</t>
        </is>
      </c>
      <c r="E8603" t="inlineStr">
        <is>
          <t>TV &amp; Video</t>
        </is>
      </c>
      <c r="F8603" t="n">
        <v>3999.92</v>
      </c>
      <c r="G8603" t="n">
        <v>0</v>
      </c>
    </row>
    <row r="8604">
      <c r="A8604" t="n">
        <v>201811</v>
      </c>
      <c r="B8604" t="n">
        <v>0</v>
      </c>
      <c r="C8604" t="inlineStr">
        <is>
          <t>ONLINE</t>
        </is>
      </c>
      <c r="D8604" t="inlineStr">
        <is>
          <t>Online</t>
        </is>
      </c>
      <c r="E8604" t="inlineStr">
        <is>
          <t>Âm thanh</t>
        </is>
      </c>
      <c r="F8604" t="n">
        <v>11559.41</v>
      </c>
      <c r="G8604" t="n">
        <v>0</v>
      </c>
    </row>
    <row r="8605">
      <c r="A8605" t="n">
        <v>201811</v>
      </c>
      <c r="B8605" t="n">
        <v>0</v>
      </c>
      <c r="C8605" t="inlineStr">
        <is>
          <t>ONLINE</t>
        </is>
      </c>
      <c r="D8605" t="inlineStr">
        <is>
          <t>Online</t>
        </is>
      </c>
      <c r="E8605" t="inlineStr">
        <is>
          <t>Máy ảnh</t>
        </is>
      </c>
      <c r="F8605" t="n">
        <v>23475.09</v>
      </c>
      <c r="G8605" t="n">
        <v>59.99</v>
      </c>
    </row>
    <row r="8606">
      <c r="A8606" t="n">
        <v>201811</v>
      </c>
      <c r="B8606" t="n">
        <v>0</v>
      </c>
      <c r="C8606" t="inlineStr">
        <is>
          <t>ONLINE</t>
        </is>
      </c>
      <c r="D8606" t="inlineStr">
        <is>
          <t>Online</t>
        </is>
      </c>
      <c r="E8606" t="inlineStr">
        <is>
          <t>Điện thoại</t>
        </is>
      </c>
      <c r="F8606" t="n">
        <v>29666.95</v>
      </c>
      <c r="G8606" t="n">
        <v>348.44</v>
      </c>
    </row>
    <row r="8607">
      <c r="A8607" t="n">
        <v>201811</v>
      </c>
      <c r="B8607" t="n">
        <v>0</v>
      </c>
      <c r="C8607" t="inlineStr">
        <is>
          <t>ONLINE</t>
        </is>
      </c>
      <c r="D8607" t="inlineStr">
        <is>
          <t>Online</t>
        </is>
      </c>
      <c r="E8607" t="inlineStr">
        <is>
          <t>Máy tính</t>
        </is>
      </c>
      <c r="F8607" t="n">
        <v>88455.24000000001</v>
      </c>
      <c r="G8607" t="n">
        <v>6588.42</v>
      </c>
    </row>
    <row r="8608">
      <c r="A8608" t="n">
        <v>201811</v>
      </c>
      <c r="B8608" t="n">
        <v>0</v>
      </c>
      <c r="C8608" t="inlineStr">
        <is>
          <t>ONLINE</t>
        </is>
      </c>
      <c r="D8608" t="inlineStr">
        <is>
          <t>Online</t>
        </is>
      </c>
      <c r="E8608" t="inlineStr">
        <is>
          <t>Game &amp; Đồ chơi</t>
        </is>
      </c>
      <c r="F8608" t="n">
        <v>2305.55</v>
      </c>
      <c r="G8608" t="n">
        <v>0</v>
      </c>
    </row>
    <row r="8609">
      <c r="A8609" t="n">
        <v>201811</v>
      </c>
      <c r="B8609" t="n">
        <v>0</v>
      </c>
      <c r="C8609" t="inlineStr">
        <is>
          <t>ONLINE</t>
        </is>
      </c>
      <c r="D8609" t="inlineStr">
        <is>
          <t>Online</t>
        </is>
      </c>
      <c r="E8609" t="inlineStr">
        <is>
          <t>Gia dụng</t>
        </is>
      </c>
      <c r="F8609" t="n">
        <v>76232.09</v>
      </c>
      <c r="G8609" t="n">
        <v>0</v>
      </c>
    </row>
    <row r="8610">
      <c r="A8610" t="n">
        <v>201811</v>
      </c>
      <c r="B8610" t="n">
        <v>0</v>
      </c>
      <c r="C8610" t="inlineStr">
        <is>
          <t>ONLINE</t>
        </is>
      </c>
      <c r="D8610" t="inlineStr">
        <is>
          <t>Online</t>
        </is>
      </c>
      <c r="E8610" t="inlineStr">
        <is>
          <t>Nhạc, phim, sách nói</t>
        </is>
      </c>
      <c r="F8610" t="n">
        <v>12610.36</v>
      </c>
      <c r="G8610" t="n">
        <v>1015.93</v>
      </c>
    </row>
    <row r="8611">
      <c r="A8611" t="n">
        <v>201811</v>
      </c>
      <c r="B8611" t="n">
        <v>0</v>
      </c>
      <c r="C8611" t="inlineStr">
        <is>
          <t>ONLINE</t>
        </is>
      </c>
      <c r="D8611" t="inlineStr">
        <is>
          <t>Online</t>
        </is>
      </c>
      <c r="E8611" t="inlineStr">
        <is>
          <t>TV &amp; Video</t>
        </is>
      </c>
      <c r="F8611" t="n">
        <v>4434.86</v>
      </c>
      <c r="G8611" t="n">
        <v>119.99</v>
      </c>
    </row>
    <row r="8612">
      <c r="A8612" t="n">
        <v>201811</v>
      </c>
      <c r="B8612" t="n">
        <v>1</v>
      </c>
      <c r="C8612" t="inlineStr">
        <is>
          <t>POS</t>
        </is>
      </c>
      <c r="D8612" t="inlineStr">
        <is>
          <t>Úc</t>
        </is>
      </c>
      <c r="E8612" t="inlineStr">
        <is>
          <t>Điện thoại</t>
        </is>
      </c>
      <c r="F8612" t="n">
        <v>3874.3</v>
      </c>
      <c r="G8612" t="n">
        <v>0</v>
      </c>
    </row>
    <row r="8613">
      <c r="A8613" t="n">
        <v>201811</v>
      </c>
      <c r="B8613" t="n">
        <v>1</v>
      </c>
      <c r="C8613" t="inlineStr">
        <is>
          <t>POS</t>
        </is>
      </c>
      <c r="D8613" t="inlineStr">
        <is>
          <t>Úc</t>
        </is>
      </c>
      <c r="E8613" t="inlineStr">
        <is>
          <t>Máy tính</t>
        </is>
      </c>
      <c r="F8613" t="n">
        <v>1605.9</v>
      </c>
      <c r="G8613" t="n">
        <v>0</v>
      </c>
    </row>
    <row r="8614">
      <c r="A8614" t="n">
        <v>201811</v>
      </c>
      <c r="B8614" t="n">
        <v>1</v>
      </c>
      <c r="C8614" t="inlineStr">
        <is>
          <t>POS</t>
        </is>
      </c>
      <c r="D8614" t="inlineStr">
        <is>
          <t>Úc</t>
        </is>
      </c>
      <c r="E8614" t="inlineStr">
        <is>
          <t>Nhạc, phim, sách nói</t>
        </is>
      </c>
      <c r="F8614" t="n">
        <v>135.99</v>
      </c>
      <c r="G8614" t="n">
        <v>0</v>
      </c>
    </row>
    <row r="8615">
      <c r="A8615" t="n">
        <v>201811</v>
      </c>
      <c r="B8615" t="n">
        <v>4</v>
      </c>
      <c r="C8615" t="inlineStr">
        <is>
          <t>POS</t>
        </is>
      </c>
      <c r="D8615" t="inlineStr">
        <is>
          <t>Úc</t>
        </is>
      </c>
      <c r="E8615" t="inlineStr">
        <is>
          <t>Âm thanh</t>
        </is>
      </c>
      <c r="F8615" t="n">
        <v>1791.7</v>
      </c>
      <c r="G8615" t="n">
        <v>0</v>
      </c>
    </row>
    <row r="8616">
      <c r="A8616" t="n">
        <v>201811</v>
      </c>
      <c r="B8616" t="n">
        <v>4</v>
      </c>
      <c r="C8616" t="inlineStr">
        <is>
          <t>POS</t>
        </is>
      </c>
      <c r="D8616" t="inlineStr">
        <is>
          <t>Úc</t>
        </is>
      </c>
      <c r="E8616" t="inlineStr">
        <is>
          <t>Máy ảnh</t>
        </is>
      </c>
      <c r="F8616" t="n">
        <v>83.97</v>
      </c>
      <c r="G8616" t="n">
        <v>0</v>
      </c>
    </row>
    <row r="8617">
      <c r="A8617" t="n">
        <v>201811</v>
      </c>
      <c r="B8617" t="n">
        <v>4</v>
      </c>
      <c r="C8617" t="inlineStr">
        <is>
          <t>POS</t>
        </is>
      </c>
      <c r="D8617" t="inlineStr">
        <is>
          <t>Úc</t>
        </is>
      </c>
      <c r="E8617" t="inlineStr">
        <is>
          <t>Điện thoại</t>
        </is>
      </c>
      <c r="F8617" t="n">
        <v>208</v>
      </c>
      <c r="G8617" t="n">
        <v>0</v>
      </c>
    </row>
    <row r="8618">
      <c r="A8618" t="n">
        <v>201811</v>
      </c>
      <c r="B8618" t="n">
        <v>4</v>
      </c>
      <c r="C8618" t="inlineStr">
        <is>
          <t>POS</t>
        </is>
      </c>
      <c r="D8618" t="inlineStr">
        <is>
          <t>Úc</t>
        </is>
      </c>
      <c r="E8618" t="inlineStr">
        <is>
          <t>Máy tính</t>
        </is>
      </c>
      <c r="F8618" t="n">
        <v>6579.5</v>
      </c>
      <c r="G8618" t="n">
        <v>0</v>
      </c>
    </row>
    <row r="8619">
      <c r="A8619" t="n">
        <v>201811</v>
      </c>
      <c r="B8619" t="n">
        <v>4</v>
      </c>
      <c r="C8619" t="inlineStr">
        <is>
          <t>POS</t>
        </is>
      </c>
      <c r="D8619" t="inlineStr">
        <is>
          <t>Úc</t>
        </is>
      </c>
      <c r="E8619" t="inlineStr">
        <is>
          <t>Game &amp; Đồ chơi</t>
        </is>
      </c>
      <c r="F8619" t="n">
        <v>54.97</v>
      </c>
      <c r="G8619" t="n">
        <v>0</v>
      </c>
    </row>
    <row r="8620">
      <c r="A8620" t="n">
        <v>201811</v>
      </c>
      <c r="B8620" t="n">
        <v>4</v>
      </c>
      <c r="C8620" t="inlineStr">
        <is>
          <t>POS</t>
        </is>
      </c>
      <c r="D8620" t="inlineStr">
        <is>
          <t>Úc</t>
        </is>
      </c>
      <c r="E8620" t="inlineStr">
        <is>
          <t>Nhạc, phim, sách nói</t>
        </is>
      </c>
      <c r="F8620" t="n">
        <v>572.84</v>
      </c>
      <c r="G8620" t="n">
        <v>0</v>
      </c>
    </row>
    <row r="8621">
      <c r="A8621" t="n">
        <v>201811</v>
      </c>
      <c r="B8621" t="n">
        <v>5</v>
      </c>
      <c r="C8621" t="inlineStr">
        <is>
          <t>POS</t>
        </is>
      </c>
      <c r="D8621" t="inlineStr">
        <is>
          <t>Úc</t>
        </is>
      </c>
      <c r="E8621" t="inlineStr">
        <is>
          <t>Âm thanh</t>
        </is>
      </c>
      <c r="F8621" t="n">
        <v>437.85</v>
      </c>
      <c r="G8621" t="n">
        <v>0</v>
      </c>
    </row>
    <row r="8622">
      <c r="A8622" t="n">
        <v>201811</v>
      </c>
      <c r="B8622" t="n">
        <v>5</v>
      </c>
      <c r="C8622" t="inlineStr">
        <is>
          <t>POS</t>
        </is>
      </c>
      <c r="D8622" t="inlineStr">
        <is>
          <t>Úc</t>
        </is>
      </c>
      <c r="E8622" t="inlineStr">
        <is>
          <t>Máy ảnh</t>
        </is>
      </c>
      <c r="F8622" t="n">
        <v>1340</v>
      </c>
      <c r="G8622" t="n">
        <v>0</v>
      </c>
    </row>
    <row r="8623">
      <c r="A8623" t="n">
        <v>201811</v>
      </c>
      <c r="B8623" t="n">
        <v>5</v>
      </c>
      <c r="C8623" t="inlineStr">
        <is>
          <t>POS</t>
        </is>
      </c>
      <c r="D8623" t="inlineStr">
        <is>
          <t>Úc</t>
        </is>
      </c>
      <c r="E8623" t="inlineStr">
        <is>
          <t>Điện thoại</t>
        </is>
      </c>
      <c r="F8623" t="n">
        <v>512</v>
      </c>
      <c r="G8623" t="n">
        <v>0</v>
      </c>
    </row>
    <row r="8624">
      <c r="A8624" t="n">
        <v>201811</v>
      </c>
      <c r="B8624" t="n">
        <v>5</v>
      </c>
      <c r="C8624" t="inlineStr">
        <is>
          <t>POS</t>
        </is>
      </c>
      <c r="D8624" t="inlineStr">
        <is>
          <t>Úc</t>
        </is>
      </c>
      <c r="E8624" t="inlineStr">
        <is>
          <t>Máy tính</t>
        </is>
      </c>
      <c r="F8624" t="n">
        <v>3998.7</v>
      </c>
      <c r="G8624" t="n">
        <v>0</v>
      </c>
    </row>
    <row r="8625">
      <c r="A8625" t="n">
        <v>201811</v>
      </c>
      <c r="B8625" t="n">
        <v>5</v>
      </c>
      <c r="C8625" t="inlineStr">
        <is>
          <t>POS</t>
        </is>
      </c>
      <c r="D8625" t="inlineStr">
        <is>
          <t>Úc</t>
        </is>
      </c>
      <c r="E8625" t="inlineStr">
        <is>
          <t>Game &amp; Đồ chơi</t>
        </is>
      </c>
      <c r="F8625" t="n">
        <v>215</v>
      </c>
      <c r="G8625" t="n">
        <v>0</v>
      </c>
    </row>
    <row r="8626">
      <c r="A8626" t="n">
        <v>201811</v>
      </c>
      <c r="B8626" t="n">
        <v>5</v>
      </c>
      <c r="C8626" t="inlineStr">
        <is>
          <t>POS</t>
        </is>
      </c>
      <c r="D8626" t="inlineStr">
        <is>
          <t>Úc</t>
        </is>
      </c>
      <c r="E8626" t="inlineStr">
        <is>
          <t>Gia dụng</t>
        </is>
      </c>
      <c r="F8626" t="n">
        <v>899</v>
      </c>
      <c r="G8626" t="n">
        <v>0</v>
      </c>
    </row>
    <row r="8627">
      <c r="A8627" t="n">
        <v>201811</v>
      </c>
      <c r="B8627" t="n">
        <v>5</v>
      </c>
      <c r="C8627" t="inlineStr">
        <is>
          <t>POS</t>
        </is>
      </c>
      <c r="D8627" t="inlineStr">
        <is>
          <t>Úc</t>
        </is>
      </c>
      <c r="E8627" t="inlineStr">
        <is>
          <t>Nhạc, phim, sách nói</t>
        </is>
      </c>
      <c r="F8627" t="n">
        <v>397.9</v>
      </c>
      <c r="G8627" t="n">
        <v>0</v>
      </c>
    </row>
    <row r="8628">
      <c r="A8628" t="n">
        <v>201811</v>
      </c>
      <c r="B8628" t="n">
        <v>6</v>
      </c>
      <c r="C8628" t="inlineStr">
        <is>
          <t>POS</t>
        </is>
      </c>
      <c r="D8628" t="inlineStr">
        <is>
          <t>Úc</t>
        </is>
      </c>
      <c r="E8628" t="inlineStr">
        <is>
          <t>Điện thoại</t>
        </is>
      </c>
      <c r="F8628" t="n">
        <v>190.7</v>
      </c>
      <c r="G8628" t="n">
        <v>0</v>
      </c>
    </row>
    <row r="8629">
      <c r="A8629" t="n">
        <v>201811</v>
      </c>
      <c r="B8629" t="n">
        <v>6</v>
      </c>
      <c r="C8629" t="inlineStr">
        <is>
          <t>POS</t>
        </is>
      </c>
      <c r="D8629" t="inlineStr">
        <is>
          <t>Úc</t>
        </is>
      </c>
      <c r="E8629" t="inlineStr">
        <is>
          <t>Máy tính</t>
        </is>
      </c>
      <c r="F8629" t="n">
        <v>3789.6</v>
      </c>
      <c r="G8629" t="n">
        <v>0</v>
      </c>
    </row>
    <row r="8630">
      <c r="A8630" t="n">
        <v>201811</v>
      </c>
      <c r="B8630" t="n">
        <v>6</v>
      </c>
      <c r="C8630" t="inlineStr">
        <is>
          <t>POS</t>
        </is>
      </c>
      <c r="D8630" t="inlineStr">
        <is>
          <t>Úc</t>
        </is>
      </c>
      <c r="E8630" t="inlineStr">
        <is>
          <t>Game &amp; Đồ chơi</t>
        </is>
      </c>
      <c r="F8630" t="n">
        <v>50.99</v>
      </c>
      <c r="G8630" t="n">
        <v>0</v>
      </c>
    </row>
    <row r="8631">
      <c r="A8631" t="n">
        <v>201811</v>
      </c>
      <c r="B8631" t="n">
        <v>6</v>
      </c>
      <c r="C8631" t="inlineStr">
        <is>
          <t>POS</t>
        </is>
      </c>
      <c r="D8631" t="inlineStr">
        <is>
          <t>Úc</t>
        </is>
      </c>
      <c r="E8631" t="inlineStr">
        <is>
          <t>Gia dụng</t>
        </is>
      </c>
      <c r="F8631" t="n">
        <v>5369.97</v>
      </c>
      <c r="G8631" t="n">
        <v>0</v>
      </c>
    </row>
    <row r="8632">
      <c r="A8632" t="n">
        <v>201811</v>
      </c>
      <c r="B8632" t="n">
        <v>6</v>
      </c>
      <c r="C8632" t="inlineStr">
        <is>
          <t>POS</t>
        </is>
      </c>
      <c r="D8632" t="inlineStr">
        <is>
          <t>Úc</t>
        </is>
      </c>
      <c r="E8632" t="inlineStr">
        <is>
          <t>Nhạc, phim, sách nói</t>
        </is>
      </c>
      <c r="F8632" t="n">
        <v>537.96</v>
      </c>
      <c r="G8632" t="n">
        <v>0</v>
      </c>
    </row>
    <row r="8633">
      <c r="A8633" t="n">
        <v>201811</v>
      </c>
      <c r="B8633" t="n">
        <v>8</v>
      </c>
      <c r="C8633" t="inlineStr">
        <is>
          <t>POS</t>
        </is>
      </c>
      <c r="D8633" t="inlineStr">
        <is>
          <t>Canada</t>
        </is>
      </c>
      <c r="E8633" t="inlineStr">
        <is>
          <t>Âm thanh</t>
        </is>
      </c>
      <c r="F8633" t="n">
        <v>1406.63</v>
      </c>
      <c r="G8633" t="n">
        <v>0</v>
      </c>
    </row>
    <row r="8634">
      <c r="A8634" t="n">
        <v>201811</v>
      </c>
      <c r="B8634" t="n">
        <v>8</v>
      </c>
      <c r="C8634" t="inlineStr">
        <is>
          <t>POS</t>
        </is>
      </c>
      <c r="D8634" t="inlineStr">
        <is>
          <t>Canada</t>
        </is>
      </c>
      <c r="E8634" t="inlineStr">
        <is>
          <t>Máy ảnh</t>
        </is>
      </c>
      <c r="F8634" t="n">
        <v>2210.48</v>
      </c>
      <c r="G8634" t="n">
        <v>436.2</v>
      </c>
    </row>
    <row r="8635">
      <c r="A8635" t="n">
        <v>201811</v>
      </c>
      <c r="B8635" t="n">
        <v>8</v>
      </c>
      <c r="C8635" t="inlineStr">
        <is>
          <t>POS</t>
        </is>
      </c>
      <c r="D8635" t="inlineStr">
        <is>
          <t>Canada</t>
        </is>
      </c>
      <c r="E8635" t="inlineStr">
        <is>
          <t>Điện thoại</t>
        </is>
      </c>
      <c r="F8635" t="n">
        <v>266</v>
      </c>
      <c r="G8635" t="n">
        <v>0</v>
      </c>
    </row>
    <row r="8636">
      <c r="A8636" t="n">
        <v>201811</v>
      </c>
      <c r="B8636" t="n">
        <v>8</v>
      </c>
      <c r="C8636" t="inlineStr">
        <is>
          <t>POS</t>
        </is>
      </c>
      <c r="D8636" t="inlineStr">
        <is>
          <t>Canada</t>
        </is>
      </c>
      <c r="E8636" t="inlineStr">
        <is>
          <t>Máy tính</t>
        </is>
      </c>
      <c r="F8636" t="n">
        <v>23367.13</v>
      </c>
      <c r="G8636" t="n">
        <v>0</v>
      </c>
    </row>
    <row r="8637">
      <c r="A8637" t="n">
        <v>201811</v>
      </c>
      <c r="B8637" t="n">
        <v>8</v>
      </c>
      <c r="C8637" t="inlineStr">
        <is>
          <t>POS</t>
        </is>
      </c>
      <c r="D8637" t="inlineStr">
        <is>
          <t>Canada</t>
        </is>
      </c>
      <c r="E8637" t="inlineStr">
        <is>
          <t>Game &amp; Đồ chơi</t>
        </is>
      </c>
      <c r="F8637" t="n">
        <v>234.98</v>
      </c>
      <c r="G8637" t="n">
        <v>0</v>
      </c>
    </row>
    <row r="8638">
      <c r="A8638" t="n">
        <v>201811</v>
      </c>
      <c r="B8638" t="n">
        <v>8</v>
      </c>
      <c r="C8638" t="inlineStr">
        <is>
          <t>POS</t>
        </is>
      </c>
      <c r="D8638" t="inlineStr">
        <is>
          <t>Canada</t>
        </is>
      </c>
      <c r="E8638" t="inlineStr">
        <is>
          <t>Gia dụng</t>
        </is>
      </c>
      <c r="F8638" t="n">
        <v>1479</v>
      </c>
      <c r="G8638" t="n">
        <v>0</v>
      </c>
    </row>
    <row r="8639">
      <c r="A8639" t="n">
        <v>201811</v>
      </c>
      <c r="B8639" t="n">
        <v>8</v>
      </c>
      <c r="C8639" t="inlineStr">
        <is>
          <t>POS</t>
        </is>
      </c>
      <c r="D8639" t="inlineStr">
        <is>
          <t>Canada</t>
        </is>
      </c>
      <c r="E8639" t="inlineStr">
        <is>
          <t>Nhạc, phim, sách nói</t>
        </is>
      </c>
      <c r="F8639" t="n">
        <v>3061.64</v>
      </c>
      <c r="G8639" t="n">
        <v>0</v>
      </c>
    </row>
    <row r="8640">
      <c r="A8640" t="n">
        <v>201811</v>
      </c>
      <c r="B8640" t="n">
        <v>8</v>
      </c>
      <c r="C8640" t="inlineStr">
        <is>
          <t>POS</t>
        </is>
      </c>
      <c r="D8640" t="inlineStr">
        <is>
          <t>Canada</t>
        </is>
      </c>
      <c r="E8640" t="inlineStr">
        <is>
          <t>TV &amp; Video</t>
        </is>
      </c>
      <c r="F8640" t="n">
        <v>20520.46</v>
      </c>
      <c r="G8640" t="n">
        <v>469.97</v>
      </c>
    </row>
    <row r="8641">
      <c r="A8641" t="n">
        <v>201811</v>
      </c>
      <c r="B8641" t="n">
        <v>9</v>
      </c>
      <c r="C8641" t="inlineStr">
        <is>
          <t>POS</t>
        </is>
      </c>
      <c r="D8641" t="inlineStr">
        <is>
          <t>Canada</t>
        </is>
      </c>
      <c r="E8641" t="inlineStr">
        <is>
          <t>Máy ảnh</t>
        </is>
      </c>
      <c r="F8641" t="n">
        <v>4309.7</v>
      </c>
      <c r="G8641" t="n">
        <v>0</v>
      </c>
    </row>
    <row r="8642">
      <c r="A8642" t="n">
        <v>201811</v>
      </c>
      <c r="B8642" t="n">
        <v>9</v>
      </c>
      <c r="C8642" t="inlineStr">
        <is>
          <t>POS</t>
        </is>
      </c>
      <c r="D8642" t="inlineStr">
        <is>
          <t>Canada</t>
        </is>
      </c>
      <c r="E8642" t="inlineStr">
        <is>
          <t>Điện thoại</t>
        </is>
      </c>
      <c r="F8642" t="n">
        <v>5615.58</v>
      </c>
      <c r="G8642" t="n">
        <v>0</v>
      </c>
    </row>
    <row r="8643">
      <c r="A8643" t="n">
        <v>201811</v>
      </c>
      <c r="B8643" t="n">
        <v>9</v>
      </c>
      <c r="C8643" t="inlineStr">
        <is>
          <t>POS</t>
        </is>
      </c>
      <c r="D8643" t="inlineStr">
        <is>
          <t>Canada</t>
        </is>
      </c>
      <c r="E8643" t="inlineStr">
        <is>
          <t>Máy tính</t>
        </is>
      </c>
      <c r="F8643" t="n">
        <v>29787.15</v>
      </c>
      <c r="G8643" t="n">
        <v>1938</v>
      </c>
    </row>
    <row r="8644">
      <c r="A8644" t="n">
        <v>201811</v>
      </c>
      <c r="B8644" t="n">
        <v>9</v>
      </c>
      <c r="C8644" t="inlineStr">
        <is>
          <t>POS</t>
        </is>
      </c>
      <c r="D8644" t="inlineStr">
        <is>
          <t>Canada</t>
        </is>
      </c>
      <c r="E8644" t="inlineStr">
        <is>
          <t>Game &amp; Đồ chơi</t>
        </is>
      </c>
      <c r="F8644" t="n">
        <v>332.1</v>
      </c>
      <c r="G8644" t="n">
        <v>0</v>
      </c>
    </row>
    <row r="8645">
      <c r="A8645" t="n">
        <v>201811</v>
      </c>
      <c r="B8645" t="n">
        <v>9</v>
      </c>
      <c r="C8645" t="inlineStr">
        <is>
          <t>POS</t>
        </is>
      </c>
      <c r="D8645" t="inlineStr">
        <is>
          <t>Canada</t>
        </is>
      </c>
      <c r="E8645" t="inlineStr">
        <is>
          <t>Gia dụng</t>
        </is>
      </c>
      <c r="F8645" t="n">
        <v>3644.98</v>
      </c>
      <c r="G8645" t="n">
        <v>0</v>
      </c>
    </row>
    <row r="8646">
      <c r="A8646" t="n">
        <v>201811</v>
      </c>
      <c r="B8646" t="n">
        <v>9</v>
      </c>
      <c r="C8646" t="inlineStr">
        <is>
          <t>POS</t>
        </is>
      </c>
      <c r="D8646" t="inlineStr">
        <is>
          <t>Canada</t>
        </is>
      </c>
      <c r="E8646" t="inlineStr">
        <is>
          <t>Nhạc, phim, sách nói</t>
        </is>
      </c>
      <c r="F8646" t="n">
        <v>1223.92</v>
      </c>
      <c r="G8646" t="n">
        <v>0</v>
      </c>
    </row>
    <row r="8647">
      <c r="A8647" t="n">
        <v>201811</v>
      </c>
      <c r="B8647" t="n">
        <v>10</v>
      </c>
      <c r="C8647" t="inlineStr">
        <is>
          <t>POS</t>
        </is>
      </c>
      <c r="D8647" t="inlineStr">
        <is>
          <t>Canada</t>
        </is>
      </c>
      <c r="E8647" t="inlineStr">
        <is>
          <t>Âm thanh</t>
        </is>
      </c>
      <c r="F8647" t="n">
        <v>869.45</v>
      </c>
      <c r="G8647" t="n">
        <v>0</v>
      </c>
    </row>
    <row r="8648">
      <c r="A8648" t="n">
        <v>201811</v>
      </c>
      <c r="B8648" t="n">
        <v>10</v>
      </c>
      <c r="C8648" t="inlineStr">
        <is>
          <t>POS</t>
        </is>
      </c>
      <c r="D8648" t="inlineStr">
        <is>
          <t>Canada</t>
        </is>
      </c>
      <c r="E8648" t="inlineStr">
        <is>
          <t>Máy ảnh</t>
        </is>
      </c>
      <c r="F8648" t="n">
        <v>4485.6</v>
      </c>
      <c r="G8648" t="n">
        <v>0</v>
      </c>
    </row>
    <row r="8649">
      <c r="A8649" t="n">
        <v>201811</v>
      </c>
      <c r="B8649" t="n">
        <v>10</v>
      </c>
      <c r="C8649" t="inlineStr">
        <is>
          <t>POS</t>
        </is>
      </c>
      <c r="D8649" t="inlineStr">
        <is>
          <t>Canada</t>
        </is>
      </c>
      <c r="E8649" t="inlineStr">
        <is>
          <t>Điện thoại</t>
        </is>
      </c>
      <c r="F8649" t="n">
        <v>2942.13</v>
      </c>
      <c r="G8649" t="n">
        <v>0</v>
      </c>
    </row>
    <row r="8650">
      <c r="A8650" t="n">
        <v>201811</v>
      </c>
      <c r="B8650" t="n">
        <v>10</v>
      </c>
      <c r="C8650" t="inlineStr">
        <is>
          <t>POS</t>
        </is>
      </c>
      <c r="D8650" t="inlineStr">
        <is>
          <t>Canada</t>
        </is>
      </c>
      <c r="E8650" t="inlineStr">
        <is>
          <t>Máy tính</t>
        </is>
      </c>
      <c r="F8650" t="n">
        <v>6314.7</v>
      </c>
      <c r="G8650" t="n">
        <v>0</v>
      </c>
    </row>
    <row r="8651">
      <c r="A8651" t="n">
        <v>201811</v>
      </c>
      <c r="B8651" t="n">
        <v>10</v>
      </c>
      <c r="C8651" t="inlineStr">
        <is>
          <t>POS</t>
        </is>
      </c>
      <c r="D8651" t="inlineStr">
        <is>
          <t>Canada</t>
        </is>
      </c>
      <c r="E8651" t="inlineStr">
        <is>
          <t>Game &amp; Đồ chơi</t>
        </is>
      </c>
      <c r="F8651" t="n">
        <v>8.880000000000001</v>
      </c>
      <c r="G8651" t="n">
        <v>0</v>
      </c>
    </row>
    <row r="8652">
      <c r="A8652" t="n">
        <v>201811</v>
      </c>
      <c r="B8652" t="n">
        <v>10</v>
      </c>
      <c r="C8652" t="inlineStr">
        <is>
          <t>POS</t>
        </is>
      </c>
      <c r="D8652" t="inlineStr">
        <is>
          <t>Canada</t>
        </is>
      </c>
      <c r="E8652" t="inlineStr">
        <is>
          <t>Gia dụng</t>
        </is>
      </c>
      <c r="F8652" t="n">
        <v>2294.97</v>
      </c>
      <c r="G8652" t="n">
        <v>0</v>
      </c>
    </row>
    <row r="8653">
      <c r="A8653" t="n">
        <v>201811</v>
      </c>
      <c r="B8653" t="n">
        <v>10</v>
      </c>
      <c r="C8653" t="inlineStr">
        <is>
          <t>POS</t>
        </is>
      </c>
      <c r="D8653" t="inlineStr">
        <is>
          <t>Canada</t>
        </is>
      </c>
      <c r="E8653" t="inlineStr">
        <is>
          <t>Nhạc, phim, sách nói</t>
        </is>
      </c>
      <c r="F8653" t="n">
        <v>3047.55</v>
      </c>
      <c r="G8653" t="n">
        <v>0</v>
      </c>
    </row>
    <row r="8654">
      <c r="A8654" t="n">
        <v>201811</v>
      </c>
      <c r="B8654" t="n">
        <v>10</v>
      </c>
      <c r="C8654" t="inlineStr">
        <is>
          <t>POS</t>
        </is>
      </c>
      <c r="D8654" t="inlineStr">
        <is>
          <t>Canada</t>
        </is>
      </c>
      <c r="E8654" t="inlineStr">
        <is>
          <t>TV &amp; Video</t>
        </is>
      </c>
      <c r="F8654" t="n">
        <v>2926.97</v>
      </c>
      <c r="G8654" t="n">
        <v>0</v>
      </c>
    </row>
    <row r="8655">
      <c r="A8655" t="n">
        <v>201811</v>
      </c>
      <c r="B8655" t="n">
        <v>12</v>
      </c>
      <c r="C8655" t="inlineStr">
        <is>
          <t>POS</t>
        </is>
      </c>
      <c r="D8655" t="inlineStr">
        <is>
          <t>Pháp</t>
        </is>
      </c>
      <c r="E8655" t="inlineStr">
        <is>
          <t>Âm thanh</t>
        </is>
      </c>
      <c r="F8655" t="n">
        <v>525.64</v>
      </c>
      <c r="G8655" t="n">
        <v>199.98</v>
      </c>
    </row>
    <row r="8656">
      <c r="A8656" t="n">
        <v>201811</v>
      </c>
      <c r="B8656" t="n">
        <v>12</v>
      </c>
      <c r="C8656" t="inlineStr">
        <is>
          <t>POS</t>
        </is>
      </c>
      <c r="D8656" t="inlineStr">
        <is>
          <t>Pháp</t>
        </is>
      </c>
      <c r="E8656" t="inlineStr">
        <is>
          <t>Điện thoại</t>
        </is>
      </c>
      <c r="F8656" t="n">
        <v>1224</v>
      </c>
      <c r="G8656" t="n">
        <v>0</v>
      </c>
    </row>
    <row r="8657">
      <c r="A8657" t="n">
        <v>201811</v>
      </c>
      <c r="B8657" t="n">
        <v>12</v>
      </c>
      <c r="C8657" t="inlineStr">
        <is>
          <t>POS</t>
        </is>
      </c>
      <c r="D8657" t="inlineStr">
        <is>
          <t>Pháp</t>
        </is>
      </c>
      <c r="E8657" t="inlineStr">
        <is>
          <t>Nhạc, phim, sách nói</t>
        </is>
      </c>
      <c r="F8657" t="n">
        <v>59.2</v>
      </c>
      <c r="G8657" t="n">
        <v>0</v>
      </c>
    </row>
    <row r="8658">
      <c r="A8658" t="n">
        <v>201811</v>
      </c>
      <c r="B8658" t="n">
        <v>13</v>
      </c>
      <c r="C8658" t="inlineStr">
        <is>
          <t>POS</t>
        </is>
      </c>
      <c r="D8658" t="inlineStr">
        <is>
          <t>Pháp</t>
        </is>
      </c>
      <c r="E8658" t="inlineStr">
        <is>
          <t>Âm thanh</t>
        </is>
      </c>
      <c r="F8658" t="n">
        <v>1030.92</v>
      </c>
      <c r="G8658" t="n">
        <v>0</v>
      </c>
    </row>
    <row r="8659">
      <c r="A8659" t="n">
        <v>201811</v>
      </c>
      <c r="B8659" t="n">
        <v>13</v>
      </c>
      <c r="C8659" t="inlineStr">
        <is>
          <t>POS</t>
        </is>
      </c>
      <c r="D8659" t="inlineStr">
        <is>
          <t>Pháp</t>
        </is>
      </c>
      <c r="E8659" t="inlineStr">
        <is>
          <t>Điện thoại</t>
        </is>
      </c>
      <c r="F8659" t="n">
        <v>74.95</v>
      </c>
      <c r="G8659" t="n">
        <v>0</v>
      </c>
    </row>
    <row r="8660">
      <c r="A8660" t="n">
        <v>201811</v>
      </c>
      <c r="B8660" t="n">
        <v>13</v>
      </c>
      <c r="C8660" t="inlineStr">
        <is>
          <t>POS</t>
        </is>
      </c>
      <c r="D8660" t="inlineStr">
        <is>
          <t>Pháp</t>
        </is>
      </c>
      <c r="E8660" t="inlineStr">
        <is>
          <t>Máy tính</t>
        </is>
      </c>
      <c r="F8660" t="n">
        <v>758</v>
      </c>
      <c r="G8660" t="n">
        <v>0</v>
      </c>
    </row>
    <row r="8661">
      <c r="A8661" t="n">
        <v>201811</v>
      </c>
      <c r="B8661" t="n">
        <v>13</v>
      </c>
      <c r="C8661" t="inlineStr">
        <is>
          <t>POS</t>
        </is>
      </c>
      <c r="D8661" t="inlineStr">
        <is>
          <t>Pháp</t>
        </is>
      </c>
      <c r="E8661" t="inlineStr">
        <is>
          <t>Nhạc, phim, sách nói</t>
        </is>
      </c>
      <c r="F8661" t="n">
        <v>657</v>
      </c>
      <c r="G8661" t="n">
        <v>0</v>
      </c>
    </row>
    <row r="8662">
      <c r="A8662" t="n">
        <v>201811</v>
      </c>
      <c r="B8662" t="n">
        <v>14</v>
      </c>
      <c r="C8662" t="inlineStr">
        <is>
          <t>POS</t>
        </is>
      </c>
      <c r="D8662" t="inlineStr">
        <is>
          <t>Pháp</t>
        </is>
      </c>
      <c r="E8662" t="inlineStr">
        <is>
          <t>Âm thanh</t>
        </is>
      </c>
      <c r="F8662" t="n">
        <v>599.84</v>
      </c>
      <c r="G8662" t="n">
        <v>0</v>
      </c>
    </row>
    <row r="8663">
      <c r="A8663" t="n">
        <v>201811</v>
      </c>
      <c r="B8663" t="n">
        <v>14</v>
      </c>
      <c r="C8663" t="inlineStr">
        <is>
          <t>POS</t>
        </is>
      </c>
      <c r="D8663" t="inlineStr">
        <is>
          <t>Pháp</t>
        </is>
      </c>
      <c r="E8663" t="inlineStr">
        <is>
          <t>Điện thoại</t>
        </is>
      </c>
      <c r="F8663" t="n">
        <v>963.4400000000001</v>
      </c>
      <c r="G8663" t="n">
        <v>0</v>
      </c>
    </row>
    <row r="8664">
      <c r="A8664" t="n">
        <v>201811</v>
      </c>
      <c r="B8664" t="n">
        <v>14</v>
      </c>
      <c r="C8664" t="inlineStr">
        <is>
          <t>POS</t>
        </is>
      </c>
      <c r="D8664" t="inlineStr">
        <is>
          <t>Pháp</t>
        </is>
      </c>
      <c r="E8664" t="inlineStr">
        <is>
          <t>Game &amp; Đồ chơi</t>
        </is>
      </c>
      <c r="F8664" t="n">
        <v>327</v>
      </c>
      <c r="G8664" t="n">
        <v>0</v>
      </c>
    </row>
    <row r="8665">
      <c r="A8665" t="n">
        <v>201811</v>
      </c>
      <c r="B8665" t="n">
        <v>14</v>
      </c>
      <c r="C8665" t="inlineStr">
        <is>
          <t>POS</t>
        </is>
      </c>
      <c r="D8665" t="inlineStr">
        <is>
          <t>Pháp</t>
        </is>
      </c>
      <c r="E8665" t="inlineStr">
        <is>
          <t>Gia dụng</t>
        </is>
      </c>
      <c r="F8665" t="n">
        <v>2117.81</v>
      </c>
      <c r="G8665" t="n">
        <v>0</v>
      </c>
    </row>
    <row r="8666">
      <c r="A8666" t="n">
        <v>201811</v>
      </c>
      <c r="B8666" t="n">
        <v>14</v>
      </c>
      <c r="C8666" t="inlineStr">
        <is>
          <t>POS</t>
        </is>
      </c>
      <c r="D8666" t="inlineStr">
        <is>
          <t>Pháp</t>
        </is>
      </c>
      <c r="E8666" t="inlineStr">
        <is>
          <t>Nhạc, phim, sách nói</t>
        </is>
      </c>
      <c r="F8666" t="n">
        <v>2392.8</v>
      </c>
      <c r="G8666" t="n">
        <v>0</v>
      </c>
    </row>
    <row r="8667">
      <c r="A8667" t="n">
        <v>201811</v>
      </c>
      <c r="B8667" t="n">
        <v>15</v>
      </c>
      <c r="C8667" t="inlineStr">
        <is>
          <t>POS</t>
        </is>
      </c>
      <c r="D8667" t="inlineStr">
        <is>
          <t>Pháp</t>
        </is>
      </c>
      <c r="E8667" t="inlineStr">
        <is>
          <t>Âm thanh</t>
        </is>
      </c>
      <c r="F8667" t="n">
        <v>296</v>
      </c>
      <c r="G8667" t="n">
        <v>0</v>
      </c>
    </row>
    <row r="8668">
      <c r="A8668" t="n">
        <v>201811</v>
      </c>
      <c r="B8668" t="n">
        <v>15</v>
      </c>
      <c r="C8668" t="inlineStr">
        <is>
          <t>POS</t>
        </is>
      </c>
      <c r="D8668" t="inlineStr">
        <is>
          <t>Pháp</t>
        </is>
      </c>
      <c r="E8668" t="inlineStr">
        <is>
          <t>Máy ảnh</t>
        </is>
      </c>
      <c r="F8668" t="n">
        <v>125.8</v>
      </c>
      <c r="G8668" t="n">
        <v>0</v>
      </c>
    </row>
    <row r="8669">
      <c r="A8669" t="n">
        <v>201811</v>
      </c>
      <c r="B8669" t="n">
        <v>15</v>
      </c>
      <c r="C8669" t="inlineStr">
        <is>
          <t>POS</t>
        </is>
      </c>
      <c r="D8669" t="inlineStr">
        <is>
          <t>Pháp</t>
        </is>
      </c>
      <c r="E8669" t="inlineStr">
        <is>
          <t>Máy tính</t>
        </is>
      </c>
      <c r="F8669" t="n">
        <v>1333.65</v>
      </c>
      <c r="G8669" t="n">
        <v>0</v>
      </c>
    </row>
    <row r="8670">
      <c r="A8670" t="n">
        <v>201811</v>
      </c>
      <c r="B8670" t="n">
        <v>17</v>
      </c>
      <c r="C8670" t="inlineStr">
        <is>
          <t>POS</t>
        </is>
      </c>
      <c r="D8670" t="inlineStr">
        <is>
          <t>Pháp</t>
        </is>
      </c>
      <c r="E8670" t="inlineStr">
        <is>
          <t>Âm thanh</t>
        </is>
      </c>
      <c r="F8670" t="n">
        <v>67.40000000000001</v>
      </c>
      <c r="G8670" t="n">
        <v>0</v>
      </c>
    </row>
    <row r="8671">
      <c r="A8671" t="n">
        <v>201811</v>
      </c>
      <c r="B8671" t="n">
        <v>17</v>
      </c>
      <c r="C8671" t="inlineStr">
        <is>
          <t>POS</t>
        </is>
      </c>
      <c r="D8671" t="inlineStr">
        <is>
          <t>Pháp</t>
        </is>
      </c>
      <c r="E8671" t="inlineStr">
        <is>
          <t>Game &amp; Đồ chơi</t>
        </is>
      </c>
      <c r="F8671" t="n">
        <v>6.99</v>
      </c>
      <c r="G8671" t="n">
        <v>0</v>
      </c>
    </row>
    <row r="8672">
      <c r="A8672" t="n">
        <v>201811</v>
      </c>
      <c r="B8672" t="n">
        <v>17</v>
      </c>
      <c r="C8672" t="inlineStr">
        <is>
          <t>POS</t>
        </is>
      </c>
      <c r="D8672" t="inlineStr">
        <is>
          <t>Pháp</t>
        </is>
      </c>
      <c r="E8672" t="inlineStr">
        <is>
          <t>Gia dụng</t>
        </is>
      </c>
      <c r="F8672" t="n">
        <v>9924.5</v>
      </c>
      <c r="G8672" t="n">
        <v>0</v>
      </c>
    </row>
    <row r="8673">
      <c r="A8673" t="n">
        <v>201811</v>
      </c>
      <c r="B8673" t="n">
        <v>18</v>
      </c>
      <c r="C8673" t="inlineStr">
        <is>
          <t>POS</t>
        </is>
      </c>
      <c r="D8673" t="inlineStr">
        <is>
          <t>Pháp</t>
        </is>
      </c>
      <c r="E8673" t="inlineStr">
        <is>
          <t>Âm thanh</t>
        </is>
      </c>
      <c r="F8673" t="n">
        <v>1497.72</v>
      </c>
      <c r="G8673" t="n">
        <v>0</v>
      </c>
    </row>
    <row r="8674">
      <c r="A8674" t="n">
        <v>201811</v>
      </c>
      <c r="B8674" t="n">
        <v>18</v>
      </c>
      <c r="C8674" t="inlineStr">
        <is>
          <t>POS</t>
        </is>
      </c>
      <c r="D8674" t="inlineStr">
        <is>
          <t>Pháp</t>
        </is>
      </c>
      <c r="E8674" t="inlineStr">
        <is>
          <t>Điện thoại</t>
        </is>
      </c>
      <c r="F8674" t="n">
        <v>91.95999999999999</v>
      </c>
      <c r="G8674" t="n">
        <v>0</v>
      </c>
    </row>
    <row r="8675">
      <c r="A8675" t="n">
        <v>201811</v>
      </c>
      <c r="B8675" t="n">
        <v>18</v>
      </c>
      <c r="C8675" t="inlineStr">
        <is>
          <t>POS</t>
        </is>
      </c>
      <c r="D8675" t="inlineStr">
        <is>
          <t>Pháp</t>
        </is>
      </c>
      <c r="E8675" t="inlineStr">
        <is>
          <t>Máy tính</t>
        </is>
      </c>
      <c r="F8675" t="n">
        <v>632</v>
      </c>
      <c r="G8675" t="n">
        <v>0</v>
      </c>
    </row>
    <row r="8676">
      <c r="A8676" t="n">
        <v>201811</v>
      </c>
      <c r="B8676" t="n">
        <v>18</v>
      </c>
      <c r="C8676" t="inlineStr">
        <is>
          <t>POS</t>
        </is>
      </c>
      <c r="D8676" t="inlineStr">
        <is>
          <t>Pháp</t>
        </is>
      </c>
      <c r="E8676" t="inlineStr">
        <is>
          <t>Gia dụng</t>
        </is>
      </c>
      <c r="F8676" t="n">
        <v>5265</v>
      </c>
      <c r="G8676" t="n">
        <v>0</v>
      </c>
    </row>
    <row r="8677">
      <c r="A8677" t="n">
        <v>201811</v>
      </c>
      <c r="B8677" t="n">
        <v>18</v>
      </c>
      <c r="C8677" t="inlineStr">
        <is>
          <t>POS</t>
        </is>
      </c>
      <c r="D8677" t="inlineStr">
        <is>
          <t>Pháp</t>
        </is>
      </c>
      <c r="E8677" t="inlineStr">
        <is>
          <t>Nhạc, phim, sách nói</t>
        </is>
      </c>
      <c r="F8677" t="n">
        <v>179.99</v>
      </c>
      <c r="G8677" t="n">
        <v>0</v>
      </c>
    </row>
    <row r="8678">
      <c r="A8678" t="n">
        <v>201811</v>
      </c>
      <c r="B8678" t="n">
        <v>19</v>
      </c>
      <c r="C8678" t="inlineStr">
        <is>
          <t>POS</t>
        </is>
      </c>
      <c r="D8678" t="inlineStr">
        <is>
          <t>Đức</t>
        </is>
      </c>
      <c r="E8678" t="inlineStr">
        <is>
          <t>Âm thanh</t>
        </is>
      </c>
      <c r="F8678" t="n">
        <v>440.45</v>
      </c>
      <c r="G8678" t="n">
        <v>0</v>
      </c>
    </row>
    <row r="8679">
      <c r="A8679" t="n">
        <v>201811</v>
      </c>
      <c r="B8679" t="n">
        <v>19</v>
      </c>
      <c r="C8679" t="inlineStr">
        <is>
          <t>POS</t>
        </is>
      </c>
      <c r="D8679" t="inlineStr">
        <is>
          <t>Đức</t>
        </is>
      </c>
      <c r="E8679" t="inlineStr">
        <is>
          <t>Điện thoại</t>
        </is>
      </c>
      <c r="F8679" t="n">
        <v>1840</v>
      </c>
      <c r="G8679" t="n">
        <v>0</v>
      </c>
    </row>
    <row r="8680">
      <c r="A8680" t="n">
        <v>201811</v>
      </c>
      <c r="B8680" t="n">
        <v>19</v>
      </c>
      <c r="C8680" t="inlineStr">
        <is>
          <t>POS</t>
        </is>
      </c>
      <c r="D8680" t="inlineStr">
        <is>
          <t>Đức</t>
        </is>
      </c>
      <c r="E8680" t="inlineStr">
        <is>
          <t>Máy tính</t>
        </is>
      </c>
      <c r="F8680" t="n">
        <v>9690</v>
      </c>
      <c r="G8680" t="n">
        <v>0</v>
      </c>
    </row>
    <row r="8681">
      <c r="A8681" t="n">
        <v>201811</v>
      </c>
      <c r="B8681" t="n">
        <v>19</v>
      </c>
      <c r="C8681" t="inlineStr">
        <is>
          <t>POS</t>
        </is>
      </c>
      <c r="D8681" t="inlineStr">
        <is>
          <t>Đức</t>
        </is>
      </c>
      <c r="E8681" t="inlineStr">
        <is>
          <t>Game &amp; Đồ chơi</t>
        </is>
      </c>
      <c r="F8681" t="n">
        <v>6.89</v>
      </c>
      <c r="G8681" t="n">
        <v>0</v>
      </c>
    </row>
    <row r="8682">
      <c r="A8682" t="n">
        <v>201811</v>
      </c>
      <c r="B8682" t="n">
        <v>19</v>
      </c>
      <c r="C8682" t="inlineStr">
        <is>
          <t>POS</t>
        </is>
      </c>
      <c r="D8682" t="inlineStr">
        <is>
          <t>Đức</t>
        </is>
      </c>
      <c r="E8682" t="inlineStr">
        <is>
          <t>Gia dụng</t>
        </is>
      </c>
      <c r="F8682" t="n">
        <v>2390.4</v>
      </c>
      <c r="G8682" t="n">
        <v>0</v>
      </c>
    </row>
    <row r="8683">
      <c r="A8683" t="n">
        <v>201811</v>
      </c>
      <c r="B8683" t="n">
        <v>19</v>
      </c>
      <c r="C8683" t="inlineStr">
        <is>
          <t>POS</t>
        </is>
      </c>
      <c r="D8683" t="inlineStr">
        <is>
          <t>Đức</t>
        </is>
      </c>
      <c r="E8683" t="inlineStr">
        <is>
          <t>Nhạc, phim, sách nói</t>
        </is>
      </c>
      <c r="F8683" t="n">
        <v>173.64</v>
      </c>
      <c r="G8683" t="n">
        <v>0</v>
      </c>
    </row>
    <row r="8684">
      <c r="A8684" t="n">
        <v>201811</v>
      </c>
      <c r="B8684" t="n">
        <v>19</v>
      </c>
      <c r="C8684" t="inlineStr">
        <is>
          <t>POS</t>
        </is>
      </c>
      <c r="D8684" t="inlineStr">
        <is>
          <t>Đức</t>
        </is>
      </c>
      <c r="E8684" t="inlineStr">
        <is>
          <t>TV &amp; Video</t>
        </is>
      </c>
      <c r="F8684" t="n">
        <v>714</v>
      </c>
      <c r="G8684" t="n">
        <v>0</v>
      </c>
    </row>
    <row r="8685">
      <c r="A8685" t="n">
        <v>201811</v>
      </c>
      <c r="B8685" t="n">
        <v>20</v>
      </c>
      <c r="C8685" t="inlineStr">
        <is>
          <t>POS</t>
        </is>
      </c>
      <c r="D8685" t="inlineStr">
        <is>
          <t>Đức</t>
        </is>
      </c>
      <c r="E8685" t="inlineStr">
        <is>
          <t>Âm thanh</t>
        </is>
      </c>
      <c r="F8685" t="n">
        <v>999.96</v>
      </c>
      <c r="G8685" t="n">
        <v>0</v>
      </c>
    </row>
    <row r="8686">
      <c r="A8686" t="n">
        <v>201811</v>
      </c>
      <c r="B8686" t="n">
        <v>20</v>
      </c>
      <c r="C8686" t="inlineStr">
        <is>
          <t>POS</t>
        </is>
      </c>
      <c r="D8686" t="inlineStr">
        <is>
          <t>Đức</t>
        </is>
      </c>
      <c r="E8686" t="inlineStr">
        <is>
          <t>Máy ảnh</t>
        </is>
      </c>
      <c r="F8686" t="n">
        <v>2866</v>
      </c>
      <c r="G8686" t="n">
        <v>0</v>
      </c>
    </row>
    <row r="8687">
      <c r="A8687" t="n">
        <v>201811</v>
      </c>
      <c r="B8687" t="n">
        <v>20</v>
      </c>
      <c r="C8687" t="inlineStr">
        <is>
          <t>POS</t>
        </is>
      </c>
      <c r="D8687" t="inlineStr">
        <is>
          <t>Đức</t>
        </is>
      </c>
      <c r="E8687" t="inlineStr">
        <is>
          <t>Điện thoại</t>
        </is>
      </c>
      <c r="F8687" t="n">
        <v>645</v>
      </c>
      <c r="G8687" t="n">
        <v>586</v>
      </c>
    </row>
    <row r="8688">
      <c r="A8688" t="n">
        <v>201811</v>
      </c>
      <c r="B8688" t="n">
        <v>20</v>
      </c>
      <c r="C8688" t="inlineStr">
        <is>
          <t>POS</t>
        </is>
      </c>
      <c r="D8688" t="inlineStr">
        <is>
          <t>Đức</t>
        </is>
      </c>
      <c r="E8688" t="inlineStr">
        <is>
          <t>Máy tính</t>
        </is>
      </c>
      <c r="F8688" t="n">
        <v>3660.5</v>
      </c>
      <c r="G8688" t="n">
        <v>0</v>
      </c>
    </row>
    <row r="8689">
      <c r="A8689" t="n">
        <v>201811</v>
      </c>
      <c r="B8689" t="n">
        <v>20</v>
      </c>
      <c r="C8689" t="inlineStr">
        <is>
          <t>POS</t>
        </is>
      </c>
      <c r="D8689" t="inlineStr">
        <is>
          <t>Đức</t>
        </is>
      </c>
      <c r="E8689" t="inlineStr">
        <is>
          <t>Game &amp; Đồ chơi</t>
        </is>
      </c>
      <c r="F8689" t="n">
        <v>109.65</v>
      </c>
      <c r="G8689" t="n">
        <v>0</v>
      </c>
    </row>
    <row r="8690">
      <c r="A8690" t="n">
        <v>201811</v>
      </c>
      <c r="B8690" t="n">
        <v>20</v>
      </c>
      <c r="C8690" t="inlineStr">
        <is>
          <t>POS</t>
        </is>
      </c>
      <c r="D8690" t="inlineStr">
        <is>
          <t>Đức</t>
        </is>
      </c>
      <c r="E8690" t="inlineStr">
        <is>
          <t>Nhạc, phim, sách nói</t>
        </is>
      </c>
      <c r="F8690" t="n">
        <v>3252.91</v>
      </c>
      <c r="G8690" t="n">
        <v>0</v>
      </c>
    </row>
    <row r="8691">
      <c r="A8691" t="n">
        <v>201811</v>
      </c>
      <c r="B8691" t="n">
        <v>20</v>
      </c>
      <c r="C8691" t="inlineStr">
        <is>
          <t>POS</t>
        </is>
      </c>
      <c r="D8691" t="inlineStr">
        <is>
          <t>Đức</t>
        </is>
      </c>
      <c r="E8691" t="inlineStr">
        <is>
          <t>TV &amp; Video</t>
        </is>
      </c>
      <c r="F8691" t="n">
        <v>338</v>
      </c>
      <c r="G8691" t="n">
        <v>0</v>
      </c>
    </row>
    <row r="8692">
      <c r="A8692" t="n">
        <v>201811</v>
      </c>
      <c r="B8692" t="n">
        <v>21</v>
      </c>
      <c r="C8692" t="inlineStr">
        <is>
          <t>POS</t>
        </is>
      </c>
      <c r="D8692" t="inlineStr">
        <is>
          <t>Đức</t>
        </is>
      </c>
      <c r="E8692" t="inlineStr">
        <is>
          <t>Âm thanh</t>
        </is>
      </c>
      <c r="F8692" t="n">
        <v>1205.22</v>
      </c>
      <c r="G8692" t="n">
        <v>0</v>
      </c>
    </row>
    <row r="8693">
      <c r="A8693" t="n">
        <v>201811</v>
      </c>
      <c r="B8693" t="n">
        <v>21</v>
      </c>
      <c r="C8693" t="inlineStr">
        <is>
          <t>POS</t>
        </is>
      </c>
      <c r="D8693" t="inlineStr">
        <is>
          <t>Đức</t>
        </is>
      </c>
      <c r="E8693" t="inlineStr">
        <is>
          <t>Điện thoại</t>
        </is>
      </c>
      <c r="F8693" t="n">
        <v>809.97</v>
      </c>
      <c r="G8693" t="n">
        <v>0</v>
      </c>
    </row>
    <row r="8694">
      <c r="A8694" t="n">
        <v>201811</v>
      </c>
      <c r="B8694" t="n">
        <v>21</v>
      </c>
      <c r="C8694" t="inlineStr">
        <is>
          <t>POS</t>
        </is>
      </c>
      <c r="D8694" t="inlineStr">
        <is>
          <t>Đức</t>
        </is>
      </c>
      <c r="E8694" t="inlineStr">
        <is>
          <t>Máy tính</t>
        </is>
      </c>
      <c r="F8694" t="n">
        <v>3769.25</v>
      </c>
      <c r="G8694" t="n">
        <v>0</v>
      </c>
    </row>
    <row r="8695">
      <c r="A8695" t="n">
        <v>201811</v>
      </c>
      <c r="B8695" t="n">
        <v>21</v>
      </c>
      <c r="C8695" t="inlineStr">
        <is>
          <t>POS</t>
        </is>
      </c>
      <c r="D8695" t="inlineStr">
        <is>
          <t>Đức</t>
        </is>
      </c>
      <c r="E8695" t="inlineStr">
        <is>
          <t>Gia dụng</t>
        </is>
      </c>
      <c r="F8695" t="n">
        <v>10294.93</v>
      </c>
      <c r="G8695" t="n">
        <v>0</v>
      </c>
    </row>
    <row r="8696">
      <c r="A8696" t="n">
        <v>201811</v>
      </c>
      <c r="B8696" t="n">
        <v>21</v>
      </c>
      <c r="C8696" t="inlineStr">
        <is>
          <t>POS</t>
        </is>
      </c>
      <c r="D8696" t="inlineStr">
        <is>
          <t>Đức</t>
        </is>
      </c>
      <c r="E8696" t="inlineStr">
        <is>
          <t>Nhạc, phim, sách nói</t>
        </is>
      </c>
      <c r="F8696" t="n">
        <v>256.98</v>
      </c>
      <c r="G8696" t="n">
        <v>231.52</v>
      </c>
    </row>
    <row r="8697">
      <c r="A8697" t="n">
        <v>201811</v>
      </c>
      <c r="B8697" t="n">
        <v>21</v>
      </c>
      <c r="C8697" t="inlineStr">
        <is>
          <t>POS</t>
        </is>
      </c>
      <c r="D8697" t="inlineStr">
        <is>
          <t>Đức</t>
        </is>
      </c>
      <c r="E8697" t="inlineStr">
        <is>
          <t>TV &amp; Video</t>
        </is>
      </c>
      <c r="F8697" t="n">
        <v>9179.93</v>
      </c>
      <c r="G8697" t="n">
        <v>0</v>
      </c>
    </row>
    <row r="8698">
      <c r="A8698" t="n">
        <v>201811</v>
      </c>
      <c r="B8698" t="n">
        <v>22</v>
      </c>
      <c r="C8698" t="inlineStr">
        <is>
          <t>POS</t>
        </is>
      </c>
      <c r="D8698" t="inlineStr">
        <is>
          <t>Đức</t>
        </is>
      </c>
      <c r="E8698" t="inlineStr">
        <is>
          <t>Máy ảnh</t>
        </is>
      </c>
      <c r="F8698" t="n">
        <v>0</v>
      </c>
      <c r="G8698" t="n">
        <v>6700</v>
      </c>
    </row>
    <row r="8699">
      <c r="A8699" t="n">
        <v>201811</v>
      </c>
      <c r="B8699" t="n">
        <v>22</v>
      </c>
      <c r="C8699" t="inlineStr">
        <is>
          <t>POS</t>
        </is>
      </c>
      <c r="D8699" t="inlineStr">
        <is>
          <t>Đức</t>
        </is>
      </c>
      <c r="E8699" t="inlineStr">
        <is>
          <t>Điện thoại</t>
        </is>
      </c>
      <c r="F8699" t="n">
        <v>400</v>
      </c>
      <c r="G8699" t="n">
        <v>0</v>
      </c>
    </row>
    <row r="8700">
      <c r="A8700" t="n">
        <v>201811</v>
      </c>
      <c r="B8700" t="n">
        <v>22</v>
      </c>
      <c r="C8700" t="inlineStr">
        <is>
          <t>POS</t>
        </is>
      </c>
      <c r="D8700" t="inlineStr">
        <is>
          <t>Đức</t>
        </is>
      </c>
      <c r="E8700" t="inlineStr">
        <is>
          <t>Máy tính</t>
        </is>
      </c>
      <c r="F8700" t="n">
        <v>5468.05</v>
      </c>
      <c r="G8700" t="n">
        <v>0</v>
      </c>
    </row>
    <row r="8701">
      <c r="A8701" t="n">
        <v>201811</v>
      </c>
      <c r="B8701" t="n">
        <v>22</v>
      </c>
      <c r="C8701" t="inlineStr">
        <is>
          <t>POS</t>
        </is>
      </c>
      <c r="D8701" t="inlineStr">
        <is>
          <t>Đức</t>
        </is>
      </c>
      <c r="E8701" t="inlineStr">
        <is>
          <t>Game &amp; Đồ chơi</t>
        </is>
      </c>
      <c r="F8701" t="n">
        <v>55.92</v>
      </c>
      <c r="G8701" t="n">
        <v>0</v>
      </c>
    </row>
    <row r="8702">
      <c r="A8702" t="n">
        <v>201811</v>
      </c>
      <c r="B8702" t="n">
        <v>22</v>
      </c>
      <c r="C8702" t="inlineStr">
        <is>
          <t>POS</t>
        </is>
      </c>
      <c r="D8702" t="inlineStr">
        <is>
          <t>Đức</t>
        </is>
      </c>
      <c r="E8702" t="inlineStr">
        <is>
          <t>Gia dụng</t>
        </is>
      </c>
      <c r="F8702" t="n">
        <v>5304</v>
      </c>
      <c r="G8702" t="n">
        <v>0</v>
      </c>
    </row>
    <row r="8703">
      <c r="A8703" t="n">
        <v>201811</v>
      </c>
      <c r="B8703" t="n">
        <v>23</v>
      </c>
      <c r="C8703" t="inlineStr">
        <is>
          <t>POS</t>
        </is>
      </c>
      <c r="D8703" t="inlineStr">
        <is>
          <t>Đức</t>
        </is>
      </c>
      <c r="E8703" t="inlineStr">
        <is>
          <t>Âm thanh</t>
        </is>
      </c>
      <c r="F8703" t="n">
        <v>265.98</v>
      </c>
      <c r="G8703" t="n">
        <v>0</v>
      </c>
    </row>
    <row r="8704">
      <c r="A8704" t="n">
        <v>201811</v>
      </c>
      <c r="B8704" t="n">
        <v>23</v>
      </c>
      <c r="C8704" t="inlineStr">
        <is>
          <t>POS</t>
        </is>
      </c>
      <c r="D8704" t="inlineStr">
        <is>
          <t>Đức</t>
        </is>
      </c>
      <c r="E8704" t="inlineStr">
        <is>
          <t>Điện thoại</t>
        </is>
      </c>
      <c r="F8704" t="n">
        <v>2204</v>
      </c>
      <c r="G8704" t="n">
        <v>0</v>
      </c>
    </row>
    <row r="8705">
      <c r="A8705" t="n">
        <v>201811</v>
      </c>
      <c r="B8705" t="n">
        <v>23</v>
      </c>
      <c r="C8705" t="inlineStr">
        <is>
          <t>POS</t>
        </is>
      </c>
      <c r="D8705" t="inlineStr">
        <is>
          <t>Đức</t>
        </is>
      </c>
      <c r="E8705" t="inlineStr">
        <is>
          <t>Máy tính</t>
        </is>
      </c>
      <c r="F8705" t="n">
        <v>20278.64</v>
      </c>
      <c r="G8705" t="n">
        <v>2097</v>
      </c>
    </row>
    <row r="8706">
      <c r="A8706" t="n">
        <v>201811</v>
      </c>
      <c r="B8706" t="n">
        <v>23</v>
      </c>
      <c r="C8706" t="inlineStr">
        <is>
          <t>POS</t>
        </is>
      </c>
      <c r="D8706" t="inlineStr">
        <is>
          <t>Đức</t>
        </is>
      </c>
      <c r="E8706" t="inlineStr">
        <is>
          <t>Game &amp; Đồ chơi</t>
        </is>
      </c>
      <c r="F8706" t="n">
        <v>162</v>
      </c>
      <c r="G8706" t="n">
        <v>0</v>
      </c>
    </row>
    <row r="8707">
      <c r="A8707" t="n">
        <v>201811</v>
      </c>
      <c r="B8707" t="n">
        <v>23</v>
      </c>
      <c r="C8707" t="inlineStr">
        <is>
          <t>POS</t>
        </is>
      </c>
      <c r="D8707" t="inlineStr">
        <is>
          <t>Đức</t>
        </is>
      </c>
      <c r="E8707" t="inlineStr">
        <is>
          <t>Gia dụng</t>
        </is>
      </c>
      <c r="F8707" t="n">
        <v>2561</v>
      </c>
      <c r="G8707" t="n">
        <v>0</v>
      </c>
    </row>
    <row r="8708">
      <c r="A8708" t="n">
        <v>201811</v>
      </c>
      <c r="B8708" t="n">
        <v>23</v>
      </c>
      <c r="C8708" t="inlineStr">
        <is>
          <t>POS</t>
        </is>
      </c>
      <c r="D8708" t="inlineStr">
        <is>
          <t>Đức</t>
        </is>
      </c>
      <c r="E8708" t="inlineStr">
        <is>
          <t>Nhạc, phim, sách nói</t>
        </is>
      </c>
      <c r="F8708" t="n">
        <v>393.63</v>
      </c>
      <c r="G8708" t="n">
        <v>0</v>
      </c>
    </row>
    <row r="8709">
      <c r="A8709" t="n">
        <v>201811</v>
      </c>
      <c r="B8709" t="n">
        <v>24</v>
      </c>
      <c r="C8709" t="inlineStr">
        <is>
          <t>POS</t>
        </is>
      </c>
      <c r="D8709" t="inlineStr">
        <is>
          <t>Đức</t>
        </is>
      </c>
      <c r="E8709" t="inlineStr">
        <is>
          <t>Âm thanh</t>
        </is>
      </c>
      <c r="F8709" t="n">
        <v>1375.47</v>
      </c>
      <c r="G8709" t="n">
        <v>0</v>
      </c>
    </row>
    <row r="8710">
      <c r="A8710" t="n">
        <v>201811</v>
      </c>
      <c r="B8710" t="n">
        <v>24</v>
      </c>
      <c r="C8710" t="inlineStr">
        <is>
          <t>POS</t>
        </is>
      </c>
      <c r="D8710" t="inlineStr">
        <is>
          <t>Đức</t>
        </is>
      </c>
      <c r="E8710" t="inlineStr">
        <is>
          <t>Máy ảnh</t>
        </is>
      </c>
      <c r="F8710" t="n">
        <v>1284</v>
      </c>
      <c r="G8710" t="n">
        <v>0</v>
      </c>
    </row>
    <row r="8711">
      <c r="A8711" t="n">
        <v>201811</v>
      </c>
      <c r="B8711" t="n">
        <v>24</v>
      </c>
      <c r="C8711" t="inlineStr">
        <is>
          <t>POS</t>
        </is>
      </c>
      <c r="D8711" t="inlineStr">
        <is>
          <t>Đức</t>
        </is>
      </c>
      <c r="E8711" t="inlineStr">
        <is>
          <t>Điện thoại</t>
        </is>
      </c>
      <c r="F8711" t="n">
        <v>6034.03</v>
      </c>
      <c r="G8711" t="n">
        <v>19.98</v>
      </c>
    </row>
    <row r="8712">
      <c r="A8712" t="n">
        <v>201811</v>
      </c>
      <c r="B8712" t="n">
        <v>24</v>
      </c>
      <c r="C8712" t="inlineStr">
        <is>
          <t>POS</t>
        </is>
      </c>
      <c r="D8712" t="inlineStr">
        <is>
          <t>Đức</t>
        </is>
      </c>
      <c r="E8712" t="inlineStr">
        <is>
          <t>Máy tính</t>
        </is>
      </c>
      <c r="F8712" t="n">
        <v>24892.18</v>
      </c>
      <c r="G8712" t="n">
        <v>0</v>
      </c>
    </row>
    <row r="8713">
      <c r="A8713" t="n">
        <v>201811</v>
      </c>
      <c r="B8713" t="n">
        <v>24</v>
      </c>
      <c r="C8713" t="inlineStr">
        <is>
          <t>POS</t>
        </is>
      </c>
      <c r="D8713" t="inlineStr">
        <is>
          <t>Đức</t>
        </is>
      </c>
      <c r="E8713" t="inlineStr">
        <is>
          <t>Game &amp; Đồ chơi</t>
        </is>
      </c>
      <c r="F8713" t="n">
        <v>37.14</v>
      </c>
      <c r="G8713" t="n">
        <v>0</v>
      </c>
    </row>
    <row r="8714">
      <c r="A8714" t="n">
        <v>201811</v>
      </c>
      <c r="B8714" t="n">
        <v>24</v>
      </c>
      <c r="C8714" t="inlineStr">
        <is>
          <t>POS</t>
        </is>
      </c>
      <c r="D8714" t="inlineStr">
        <is>
          <t>Đức</t>
        </is>
      </c>
      <c r="E8714" t="inlineStr">
        <is>
          <t>Gia dụng</t>
        </is>
      </c>
      <c r="F8714" t="n">
        <v>807.46</v>
      </c>
      <c r="G8714" t="n">
        <v>0</v>
      </c>
    </row>
    <row r="8715">
      <c r="A8715" t="n">
        <v>201811</v>
      </c>
      <c r="B8715" t="n">
        <v>24</v>
      </c>
      <c r="C8715" t="inlineStr">
        <is>
          <t>POS</t>
        </is>
      </c>
      <c r="D8715" t="inlineStr">
        <is>
          <t>Đức</t>
        </is>
      </c>
      <c r="E8715" t="inlineStr">
        <is>
          <t>Nhạc, phim, sách nói</t>
        </is>
      </c>
      <c r="F8715" t="n">
        <v>2467.92</v>
      </c>
      <c r="G8715" t="n">
        <v>179.99</v>
      </c>
    </row>
    <row r="8716">
      <c r="A8716" t="n">
        <v>201811</v>
      </c>
      <c r="B8716" t="n">
        <v>24</v>
      </c>
      <c r="C8716" t="inlineStr">
        <is>
          <t>POS</t>
        </is>
      </c>
      <c r="D8716" t="inlineStr">
        <is>
          <t>Đức</t>
        </is>
      </c>
      <c r="E8716" t="inlineStr">
        <is>
          <t>TV &amp; Video</t>
        </is>
      </c>
      <c r="F8716" t="n">
        <v>2464.99</v>
      </c>
      <c r="G8716" t="n">
        <v>0</v>
      </c>
    </row>
    <row r="8717">
      <c r="A8717" t="n">
        <v>201811</v>
      </c>
      <c r="B8717" t="n">
        <v>27</v>
      </c>
      <c r="C8717" t="inlineStr">
        <is>
          <t>POS</t>
        </is>
      </c>
      <c r="D8717" t="inlineStr">
        <is>
          <t>Đức</t>
        </is>
      </c>
      <c r="E8717" t="inlineStr">
        <is>
          <t>Âm thanh</t>
        </is>
      </c>
      <c r="F8717" t="n">
        <v>801.21</v>
      </c>
      <c r="G8717" t="n">
        <v>0</v>
      </c>
    </row>
    <row r="8718">
      <c r="A8718" t="n">
        <v>201811</v>
      </c>
      <c r="B8718" t="n">
        <v>27</v>
      </c>
      <c r="C8718" t="inlineStr">
        <is>
          <t>POS</t>
        </is>
      </c>
      <c r="D8718" t="inlineStr">
        <is>
          <t>Đức</t>
        </is>
      </c>
      <c r="E8718" t="inlineStr">
        <is>
          <t>Máy ảnh</t>
        </is>
      </c>
      <c r="F8718" t="n">
        <v>13653.1</v>
      </c>
      <c r="G8718" t="n">
        <v>0</v>
      </c>
    </row>
    <row r="8719">
      <c r="A8719" t="n">
        <v>201811</v>
      </c>
      <c r="B8719" t="n">
        <v>27</v>
      </c>
      <c r="C8719" t="inlineStr">
        <is>
          <t>POS</t>
        </is>
      </c>
      <c r="D8719" t="inlineStr">
        <is>
          <t>Đức</t>
        </is>
      </c>
      <c r="E8719" t="inlineStr">
        <is>
          <t>Điện thoại</t>
        </is>
      </c>
      <c r="F8719" t="n">
        <v>1367.02</v>
      </c>
      <c r="G8719" t="n">
        <v>0</v>
      </c>
    </row>
    <row r="8720">
      <c r="A8720" t="n">
        <v>201811</v>
      </c>
      <c r="B8720" t="n">
        <v>27</v>
      </c>
      <c r="C8720" t="inlineStr">
        <is>
          <t>POS</t>
        </is>
      </c>
      <c r="D8720" t="inlineStr">
        <is>
          <t>Đức</t>
        </is>
      </c>
      <c r="E8720" t="inlineStr">
        <is>
          <t>Máy tính</t>
        </is>
      </c>
      <c r="F8720" t="n">
        <v>3711.75</v>
      </c>
      <c r="G8720" t="n">
        <v>0</v>
      </c>
    </row>
    <row r="8721">
      <c r="A8721" t="n">
        <v>201811</v>
      </c>
      <c r="B8721" t="n">
        <v>27</v>
      </c>
      <c r="C8721" t="inlineStr">
        <is>
          <t>POS</t>
        </is>
      </c>
      <c r="D8721" t="inlineStr">
        <is>
          <t>Đức</t>
        </is>
      </c>
      <c r="E8721" t="inlineStr">
        <is>
          <t>Game &amp; Đồ chơi</t>
        </is>
      </c>
      <c r="F8721" t="n">
        <v>14.36</v>
      </c>
      <c r="G8721" t="n">
        <v>0</v>
      </c>
    </row>
    <row r="8722">
      <c r="A8722" t="n">
        <v>201811</v>
      </c>
      <c r="B8722" t="n">
        <v>27</v>
      </c>
      <c r="C8722" t="inlineStr">
        <is>
          <t>POS</t>
        </is>
      </c>
      <c r="D8722" t="inlineStr">
        <is>
          <t>Đức</t>
        </is>
      </c>
      <c r="E8722" t="inlineStr">
        <is>
          <t>Gia dụng</t>
        </is>
      </c>
      <c r="F8722" t="n">
        <v>1755</v>
      </c>
      <c r="G8722" t="n">
        <v>0</v>
      </c>
    </row>
    <row r="8723">
      <c r="A8723" t="n">
        <v>201811</v>
      </c>
      <c r="B8723" t="n">
        <v>27</v>
      </c>
      <c r="C8723" t="inlineStr">
        <is>
          <t>POS</t>
        </is>
      </c>
      <c r="D8723" t="inlineStr">
        <is>
          <t>Đức</t>
        </is>
      </c>
      <c r="E8723" t="inlineStr">
        <is>
          <t>Nhạc, phim, sách nói</t>
        </is>
      </c>
      <c r="F8723" t="n">
        <v>681.63</v>
      </c>
      <c r="G8723" t="n">
        <v>0</v>
      </c>
    </row>
    <row r="8724">
      <c r="A8724" t="n">
        <v>201811</v>
      </c>
      <c r="B8724" t="n">
        <v>27</v>
      </c>
      <c r="C8724" t="inlineStr">
        <is>
          <t>POS</t>
        </is>
      </c>
      <c r="D8724" t="inlineStr">
        <is>
          <t>Đức</t>
        </is>
      </c>
      <c r="E8724" t="inlineStr">
        <is>
          <t>TV &amp; Video</t>
        </is>
      </c>
      <c r="F8724" t="n">
        <v>109.65</v>
      </c>
      <c r="G8724" t="n">
        <v>0</v>
      </c>
    </row>
    <row r="8725">
      <c r="A8725" t="n">
        <v>201811</v>
      </c>
      <c r="B8725" t="n">
        <v>29</v>
      </c>
      <c r="C8725" t="inlineStr">
        <is>
          <t>POS</t>
        </is>
      </c>
      <c r="D8725" t="inlineStr">
        <is>
          <t>Ý</t>
        </is>
      </c>
      <c r="E8725" t="inlineStr">
        <is>
          <t>Âm thanh</t>
        </is>
      </c>
      <c r="F8725" t="n">
        <v>77.68000000000001</v>
      </c>
      <c r="G8725" t="n">
        <v>0</v>
      </c>
    </row>
    <row r="8726">
      <c r="A8726" t="n">
        <v>201811</v>
      </c>
      <c r="B8726" t="n">
        <v>29</v>
      </c>
      <c r="C8726" t="inlineStr">
        <is>
          <t>POS</t>
        </is>
      </c>
      <c r="D8726" t="inlineStr">
        <is>
          <t>Ý</t>
        </is>
      </c>
      <c r="E8726" t="inlineStr">
        <is>
          <t>Máy ảnh</t>
        </is>
      </c>
      <c r="F8726" t="n">
        <v>2477.9</v>
      </c>
      <c r="G8726" t="n">
        <v>0</v>
      </c>
    </row>
    <row r="8727">
      <c r="A8727" t="n">
        <v>201811</v>
      </c>
      <c r="B8727" t="n">
        <v>29</v>
      </c>
      <c r="C8727" t="inlineStr">
        <is>
          <t>POS</t>
        </is>
      </c>
      <c r="D8727" t="inlineStr">
        <is>
          <t>Ý</t>
        </is>
      </c>
      <c r="E8727" t="inlineStr">
        <is>
          <t>Điện thoại</t>
        </is>
      </c>
      <c r="F8727" t="n">
        <v>42.49</v>
      </c>
      <c r="G8727" t="n">
        <v>0</v>
      </c>
    </row>
    <row r="8728">
      <c r="A8728" t="n">
        <v>201811</v>
      </c>
      <c r="B8728" t="n">
        <v>29</v>
      </c>
      <c r="C8728" t="inlineStr">
        <is>
          <t>POS</t>
        </is>
      </c>
      <c r="D8728" t="inlineStr">
        <is>
          <t>Ý</t>
        </is>
      </c>
      <c r="E8728" t="inlineStr">
        <is>
          <t>Máy tính</t>
        </is>
      </c>
      <c r="F8728" t="n">
        <v>1112</v>
      </c>
      <c r="G8728" t="n">
        <v>0</v>
      </c>
    </row>
    <row r="8729">
      <c r="A8729" t="n">
        <v>201811</v>
      </c>
      <c r="B8729" t="n">
        <v>29</v>
      </c>
      <c r="C8729" t="inlineStr">
        <is>
          <t>POS</t>
        </is>
      </c>
      <c r="D8729" t="inlineStr">
        <is>
          <t>Ý</t>
        </is>
      </c>
      <c r="E8729" t="inlineStr">
        <is>
          <t>Game &amp; Đồ chơi</t>
        </is>
      </c>
      <c r="F8729" t="n">
        <v>512.52</v>
      </c>
      <c r="G8729" t="n">
        <v>0</v>
      </c>
    </row>
    <row r="8730">
      <c r="A8730" t="n">
        <v>201811</v>
      </c>
      <c r="B8730" t="n">
        <v>29</v>
      </c>
      <c r="C8730" t="inlineStr">
        <is>
          <t>POS</t>
        </is>
      </c>
      <c r="D8730" t="inlineStr">
        <is>
          <t>Ý</t>
        </is>
      </c>
      <c r="E8730" t="inlineStr">
        <is>
          <t>Gia dụng</t>
        </is>
      </c>
      <c r="F8730" t="n">
        <v>5969.7</v>
      </c>
      <c r="G8730" t="n">
        <v>0</v>
      </c>
    </row>
    <row r="8731">
      <c r="A8731" t="n">
        <v>201811</v>
      </c>
      <c r="B8731" t="n">
        <v>29</v>
      </c>
      <c r="C8731" t="inlineStr">
        <is>
          <t>POS</t>
        </is>
      </c>
      <c r="D8731" t="inlineStr">
        <is>
          <t>Ý</t>
        </is>
      </c>
      <c r="E8731" t="inlineStr">
        <is>
          <t>Nhạc, phim, sách nói</t>
        </is>
      </c>
      <c r="F8731" t="n">
        <v>899.95</v>
      </c>
      <c r="G8731" t="n">
        <v>0</v>
      </c>
    </row>
    <row r="8732">
      <c r="A8732" t="n">
        <v>201811</v>
      </c>
      <c r="B8732" t="n">
        <v>29</v>
      </c>
      <c r="C8732" t="inlineStr">
        <is>
          <t>POS</t>
        </is>
      </c>
      <c r="D8732" t="inlineStr">
        <is>
          <t>Ý</t>
        </is>
      </c>
      <c r="E8732" t="inlineStr">
        <is>
          <t>TV &amp; Video</t>
        </is>
      </c>
      <c r="F8732" t="n">
        <v>889</v>
      </c>
      <c r="G8732" t="n">
        <v>0</v>
      </c>
    </row>
    <row r="8733">
      <c r="A8733" t="n">
        <v>201811</v>
      </c>
      <c r="B8733" t="n">
        <v>30</v>
      </c>
      <c r="C8733" t="inlineStr">
        <is>
          <t>POS</t>
        </is>
      </c>
      <c r="D8733" t="inlineStr">
        <is>
          <t>Ý</t>
        </is>
      </c>
      <c r="E8733" t="inlineStr">
        <is>
          <t>Âm thanh</t>
        </is>
      </c>
      <c r="F8733" t="n">
        <v>799.8</v>
      </c>
      <c r="G8733" t="n">
        <v>0</v>
      </c>
    </row>
    <row r="8734">
      <c r="A8734" t="n">
        <v>201811</v>
      </c>
      <c r="B8734" t="n">
        <v>30</v>
      </c>
      <c r="C8734" t="inlineStr">
        <is>
          <t>POS</t>
        </is>
      </c>
      <c r="D8734" t="inlineStr">
        <is>
          <t>Ý</t>
        </is>
      </c>
      <c r="E8734" t="inlineStr">
        <is>
          <t>Điện thoại</t>
        </is>
      </c>
      <c r="F8734" t="n">
        <v>3468</v>
      </c>
      <c r="G8734" t="n">
        <v>0</v>
      </c>
    </row>
    <row r="8735">
      <c r="A8735" t="n">
        <v>201811</v>
      </c>
      <c r="B8735" t="n">
        <v>30</v>
      </c>
      <c r="C8735" t="inlineStr">
        <is>
          <t>POS</t>
        </is>
      </c>
      <c r="D8735" t="inlineStr">
        <is>
          <t>Ý</t>
        </is>
      </c>
      <c r="E8735" t="inlineStr">
        <is>
          <t>Máy tính</t>
        </is>
      </c>
      <c r="F8735" t="n">
        <v>3388.83</v>
      </c>
      <c r="G8735" t="n">
        <v>4595</v>
      </c>
    </row>
    <row r="8736">
      <c r="A8736" t="n">
        <v>201811</v>
      </c>
      <c r="B8736" t="n">
        <v>30</v>
      </c>
      <c r="C8736" t="inlineStr">
        <is>
          <t>POS</t>
        </is>
      </c>
      <c r="D8736" t="inlineStr">
        <is>
          <t>Ý</t>
        </is>
      </c>
      <c r="E8736" t="inlineStr">
        <is>
          <t>Game &amp; Đồ chơi</t>
        </is>
      </c>
      <c r="F8736" t="n">
        <v>96</v>
      </c>
      <c r="G8736" t="n">
        <v>0</v>
      </c>
    </row>
    <row r="8737">
      <c r="A8737" t="n">
        <v>201811</v>
      </c>
      <c r="B8737" t="n">
        <v>30</v>
      </c>
      <c r="C8737" t="inlineStr">
        <is>
          <t>POS</t>
        </is>
      </c>
      <c r="D8737" t="inlineStr">
        <is>
          <t>Ý</t>
        </is>
      </c>
      <c r="E8737" t="inlineStr">
        <is>
          <t>Gia dụng</t>
        </is>
      </c>
      <c r="F8737" t="n">
        <v>5475.98</v>
      </c>
      <c r="G8737" t="n">
        <v>129.99</v>
      </c>
    </row>
    <row r="8738">
      <c r="A8738" t="n">
        <v>201811</v>
      </c>
      <c r="B8738" t="n">
        <v>30</v>
      </c>
      <c r="C8738" t="inlineStr">
        <is>
          <t>POS</t>
        </is>
      </c>
      <c r="D8738" t="inlineStr">
        <is>
          <t>Ý</t>
        </is>
      </c>
      <c r="E8738" t="inlineStr">
        <is>
          <t>Nhạc, phim, sách nói</t>
        </is>
      </c>
      <c r="F8738" t="n">
        <v>549.95</v>
      </c>
      <c r="G8738" t="n">
        <v>0</v>
      </c>
    </row>
    <row r="8739">
      <c r="A8739" t="n">
        <v>201811</v>
      </c>
      <c r="B8739" t="n">
        <v>30</v>
      </c>
      <c r="C8739" t="inlineStr">
        <is>
          <t>POS</t>
        </is>
      </c>
      <c r="D8739" t="inlineStr">
        <is>
          <t>Ý</t>
        </is>
      </c>
      <c r="E8739" t="inlineStr">
        <is>
          <t>TV &amp; Video</t>
        </is>
      </c>
      <c r="F8739" t="n">
        <v>8699.969999999999</v>
      </c>
      <c r="G8739" t="n">
        <v>0</v>
      </c>
    </row>
    <row r="8740">
      <c r="A8740" t="n">
        <v>201811</v>
      </c>
      <c r="B8740" t="n">
        <v>31</v>
      </c>
      <c r="C8740" t="inlineStr">
        <is>
          <t>POS</t>
        </is>
      </c>
      <c r="D8740" t="inlineStr">
        <is>
          <t>Hà Lan</t>
        </is>
      </c>
      <c r="E8740" t="inlineStr">
        <is>
          <t>Âm thanh</t>
        </is>
      </c>
      <c r="F8740" t="n">
        <v>33.12</v>
      </c>
      <c r="G8740" t="n">
        <v>0</v>
      </c>
    </row>
    <row r="8741">
      <c r="A8741" t="n">
        <v>201811</v>
      </c>
      <c r="B8741" t="n">
        <v>31</v>
      </c>
      <c r="C8741" t="inlineStr">
        <is>
          <t>POS</t>
        </is>
      </c>
      <c r="D8741" t="inlineStr">
        <is>
          <t>Hà Lan</t>
        </is>
      </c>
      <c r="E8741" t="inlineStr">
        <is>
          <t>Điện thoại</t>
        </is>
      </c>
      <c r="F8741" t="n">
        <v>3139.98</v>
      </c>
      <c r="G8741" t="n">
        <v>0</v>
      </c>
    </row>
    <row r="8742">
      <c r="A8742" t="n">
        <v>201811</v>
      </c>
      <c r="B8742" t="n">
        <v>31</v>
      </c>
      <c r="C8742" t="inlineStr">
        <is>
          <t>POS</t>
        </is>
      </c>
      <c r="D8742" t="inlineStr">
        <is>
          <t>Hà Lan</t>
        </is>
      </c>
      <c r="E8742" t="inlineStr">
        <is>
          <t>Máy tính</t>
        </is>
      </c>
      <c r="F8742" t="n">
        <v>1721.94</v>
      </c>
      <c r="G8742" t="n">
        <v>0</v>
      </c>
    </row>
    <row r="8743">
      <c r="A8743" t="n">
        <v>201811</v>
      </c>
      <c r="B8743" t="n">
        <v>31</v>
      </c>
      <c r="C8743" t="inlineStr">
        <is>
          <t>POS</t>
        </is>
      </c>
      <c r="D8743" t="inlineStr">
        <is>
          <t>Hà Lan</t>
        </is>
      </c>
      <c r="E8743" t="inlineStr">
        <is>
          <t>Game &amp; Đồ chơi</t>
        </is>
      </c>
      <c r="F8743" t="n">
        <v>375.22</v>
      </c>
      <c r="G8743" t="n">
        <v>0</v>
      </c>
    </row>
    <row r="8744">
      <c r="A8744" t="n">
        <v>201811</v>
      </c>
      <c r="B8744" t="n">
        <v>31</v>
      </c>
      <c r="C8744" t="inlineStr">
        <is>
          <t>POS</t>
        </is>
      </c>
      <c r="D8744" t="inlineStr">
        <is>
          <t>Hà Lan</t>
        </is>
      </c>
      <c r="E8744" t="inlineStr">
        <is>
          <t>Gia dụng</t>
        </is>
      </c>
      <c r="F8744" t="n">
        <v>10097.7</v>
      </c>
      <c r="G8744" t="n">
        <v>199.99</v>
      </c>
    </row>
    <row r="8745">
      <c r="A8745" t="n">
        <v>201811</v>
      </c>
      <c r="B8745" t="n">
        <v>31</v>
      </c>
      <c r="C8745" t="inlineStr">
        <is>
          <t>POS</t>
        </is>
      </c>
      <c r="D8745" t="inlineStr">
        <is>
          <t>Hà Lan</t>
        </is>
      </c>
      <c r="E8745" t="inlineStr">
        <is>
          <t>Nhạc, phim, sách nói</t>
        </is>
      </c>
      <c r="F8745" t="n">
        <v>1093.83</v>
      </c>
      <c r="G8745" t="n">
        <v>0</v>
      </c>
    </row>
    <row r="8746">
      <c r="A8746" t="n">
        <v>201811</v>
      </c>
      <c r="B8746" t="n">
        <v>32</v>
      </c>
      <c r="C8746" t="inlineStr">
        <is>
          <t>POS</t>
        </is>
      </c>
      <c r="D8746" t="inlineStr">
        <is>
          <t>Hà Lan</t>
        </is>
      </c>
      <c r="E8746" t="inlineStr">
        <is>
          <t>Điện thoại</t>
        </is>
      </c>
      <c r="F8746" t="n">
        <v>597</v>
      </c>
      <c r="G8746" t="n">
        <v>0</v>
      </c>
    </row>
    <row r="8747">
      <c r="A8747" t="n">
        <v>201811</v>
      </c>
      <c r="B8747" t="n">
        <v>32</v>
      </c>
      <c r="C8747" t="inlineStr">
        <is>
          <t>POS</t>
        </is>
      </c>
      <c r="D8747" t="inlineStr">
        <is>
          <t>Hà Lan</t>
        </is>
      </c>
      <c r="E8747" t="inlineStr">
        <is>
          <t>Máy tính</t>
        </is>
      </c>
      <c r="F8747" t="n">
        <v>1394.9</v>
      </c>
      <c r="G8747" t="n">
        <v>0</v>
      </c>
    </row>
    <row r="8748">
      <c r="A8748" t="n">
        <v>201811</v>
      </c>
      <c r="B8748" t="n">
        <v>33</v>
      </c>
      <c r="C8748" t="inlineStr">
        <is>
          <t>POS</t>
        </is>
      </c>
      <c r="D8748" t="inlineStr">
        <is>
          <t>Hà Lan</t>
        </is>
      </c>
      <c r="E8748" t="inlineStr">
        <is>
          <t>Âm thanh</t>
        </is>
      </c>
      <c r="F8748" t="n">
        <v>439.95</v>
      </c>
      <c r="G8748" t="n">
        <v>0</v>
      </c>
    </row>
    <row r="8749">
      <c r="A8749" t="n">
        <v>201811</v>
      </c>
      <c r="B8749" t="n">
        <v>33</v>
      </c>
      <c r="C8749" t="inlineStr">
        <is>
          <t>POS</t>
        </is>
      </c>
      <c r="D8749" t="inlineStr">
        <is>
          <t>Hà Lan</t>
        </is>
      </c>
      <c r="E8749" t="inlineStr">
        <is>
          <t>Máy ảnh</t>
        </is>
      </c>
      <c r="F8749" t="n">
        <v>1660</v>
      </c>
      <c r="G8749" t="n">
        <v>0</v>
      </c>
    </row>
    <row r="8750">
      <c r="A8750" t="n">
        <v>201811</v>
      </c>
      <c r="B8750" t="n">
        <v>33</v>
      </c>
      <c r="C8750" t="inlineStr">
        <is>
          <t>POS</t>
        </is>
      </c>
      <c r="D8750" t="inlineStr">
        <is>
          <t>Hà Lan</t>
        </is>
      </c>
      <c r="E8750" t="inlineStr">
        <is>
          <t>Điện thoại</t>
        </is>
      </c>
      <c r="F8750" t="n">
        <v>1022.9</v>
      </c>
      <c r="G8750" t="n">
        <v>0</v>
      </c>
    </row>
    <row r="8751">
      <c r="A8751" t="n">
        <v>201811</v>
      </c>
      <c r="B8751" t="n">
        <v>33</v>
      </c>
      <c r="C8751" t="inlineStr">
        <is>
          <t>POS</t>
        </is>
      </c>
      <c r="D8751" t="inlineStr">
        <is>
          <t>Hà Lan</t>
        </is>
      </c>
      <c r="E8751" t="inlineStr">
        <is>
          <t>Máy tính</t>
        </is>
      </c>
      <c r="F8751" t="n">
        <v>6295.7</v>
      </c>
      <c r="G8751" t="n">
        <v>0</v>
      </c>
    </row>
    <row r="8752">
      <c r="A8752" t="n">
        <v>201811</v>
      </c>
      <c r="B8752" t="n">
        <v>33</v>
      </c>
      <c r="C8752" t="inlineStr">
        <is>
          <t>POS</t>
        </is>
      </c>
      <c r="D8752" t="inlineStr">
        <is>
          <t>Hà Lan</t>
        </is>
      </c>
      <c r="E8752" t="inlineStr">
        <is>
          <t>Gia dụng</t>
        </is>
      </c>
      <c r="F8752" t="n">
        <v>30.99</v>
      </c>
      <c r="G8752" t="n">
        <v>0</v>
      </c>
    </row>
    <row r="8753">
      <c r="A8753" t="n">
        <v>201811</v>
      </c>
      <c r="B8753" t="n">
        <v>33</v>
      </c>
      <c r="C8753" t="inlineStr">
        <is>
          <t>POS</t>
        </is>
      </c>
      <c r="D8753" t="inlineStr">
        <is>
          <t>Hà Lan</t>
        </is>
      </c>
      <c r="E8753" t="inlineStr">
        <is>
          <t>Nhạc, phim, sách nói</t>
        </is>
      </c>
      <c r="F8753" t="n">
        <v>4055.84</v>
      </c>
      <c r="G8753" t="n">
        <v>0</v>
      </c>
    </row>
    <row r="8754">
      <c r="A8754" t="n">
        <v>201811</v>
      </c>
      <c r="B8754" t="n">
        <v>33</v>
      </c>
      <c r="C8754" t="inlineStr">
        <is>
          <t>POS</t>
        </is>
      </c>
      <c r="D8754" t="inlineStr">
        <is>
          <t>Hà Lan</t>
        </is>
      </c>
      <c r="E8754" t="inlineStr">
        <is>
          <t>TV &amp; Video</t>
        </is>
      </c>
      <c r="F8754" t="n">
        <v>639</v>
      </c>
      <c r="G8754" t="n">
        <v>0</v>
      </c>
    </row>
    <row r="8755">
      <c r="A8755" t="n">
        <v>201811</v>
      </c>
      <c r="B8755" t="n">
        <v>34</v>
      </c>
      <c r="C8755" t="inlineStr">
        <is>
          <t>POS</t>
        </is>
      </c>
      <c r="D8755" t="inlineStr">
        <is>
          <t>Hà Lan</t>
        </is>
      </c>
      <c r="E8755" t="inlineStr">
        <is>
          <t>Âm thanh</t>
        </is>
      </c>
      <c r="F8755" t="n">
        <v>1123.94</v>
      </c>
      <c r="G8755" t="n">
        <v>0</v>
      </c>
    </row>
    <row r="8756">
      <c r="A8756" t="n">
        <v>201811</v>
      </c>
      <c r="B8756" t="n">
        <v>34</v>
      </c>
      <c r="C8756" t="inlineStr">
        <is>
          <t>POS</t>
        </is>
      </c>
      <c r="D8756" t="inlineStr">
        <is>
          <t>Hà Lan</t>
        </is>
      </c>
      <c r="E8756" t="inlineStr">
        <is>
          <t>Điện thoại</t>
        </is>
      </c>
      <c r="F8756" t="n">
        <v>1025.6</v>
      </c>
      <c r="G8756" t="n">
        <v>0</v>
      </c>
    </row>
    <row r="8757">
      <c r="A8757" t="n">
        <v>201811</v>
      </c>
      <c r="B8757" t="n">
        <v>34</v>
      </c>
      <c r="C8757" t="inlineStr">
        <is>
          <t>POS</t>
        </is>
      </c>
      <c r="D8757" t="inlineStr">
        <is>
          <t>Hà Lan</t>
        </is>
      </c>
      <c r="E8757" t="inlineStr">
        <is>
          <t>Máy tính</t>
        </is>
      </c>
      <c r="F8757" t="n">
        <v>313.65</v>
      </c>
      <c r="G8757" t="n">
        <v>4845</v>
      </c>
    </row>
    <row r="8758">
      <c r="A8758" t="n">
        <v>201811</v>
      </c>
      <c r="B8758" t="n">
        <v>34</v>
      </c>
      <c r="C8758" t="inlineStr">
        <is>
          <t>POS</t>
        </is>
      </c>
      <c r="D8758" t="inlineStr">
        <is>
          <t>Hà Lan</t>
        </is>
      </c>
      <c r="E8758" t="inlineStr">
        <is>
          <t>Game &amp; Đồ chơi</t>
        </is>
      </c>
      <c r="F8758" t="n">
        <v>12.7</v>
      </c>
      <c r="G8758" t="n">
        <v>0</v>
      </c>
    </row>
    <row r="8759">
      <c r="A8759" t="n">
        <v>201811</v>
      </c>
      <c r="B8759" t="n">
        <v>34</v>
      </c>
      <c r="C8759" t="inlineStr">
        <is>
          <t>POS</t>
        </is>
      </c>
      <c r="D8759" t="inlineStr">
        <is>
          <t>Hà Lan</t>
        </is>
      </c>
      <c r="E8759" t="inlineStr">
        <is>
          <t>Gia dụng</t>
        </is>
      </c>
      <c r="F8759" t="n">
        <v>679.97</v>
      </c>
      <c r="G8759" t="n">
        <v>0</v>
      </c>
    </row>
    <row r="8760">
      <c r="A8760" t="n">
        <v>201811</v>
      </c>
      <c r="B8760" t="n">
        <v>34</v>
      </c>
      <c r="C8760" t="inlineStr">
        <is>
          <t>POS</t>
        </is>
      </c>
      <c r="D8760" t="inlineStr">
        <is>
          <t>Hà Lan</t>
        </is>
      </c>
      <c r="E8760" t="inlineStr">
        <is>
          <t>Nhạc, phim, sách nói</t>
        </is>
      </c>
      <c r="F8760" t="n">
        <v>97.23</v>
      </c>
      <c r="G8760" t="n">
        <v>0</v>
      </c>
    </row>
    <row r="8761">
      <c r="A8761" t="n">
        <v>201811</v>
      </c>
      <c r="B8761" t="n">
        <v>36</v>
      </c>
      <c r="C8761" t="inlineStr">
        <is>
          <t>POS</t>
        </is>
      </c>
      <c r="D8761" t="inlineStr">
        <is>
          <t>Anh</t>
        </is>
      </c>
      <c r="E8761" t="inlineStr">
        <is>
          <t>Âm thanh</t>
        </is>
      </c>
      <c r="F8761" t="n">
        <v>1989.6</v>
      </c>
      <c r="G8761" t="n">
        <v>95.90000000000001</v>
      </c>
    </row>
    <row r="8762">
      <c r="A8762" t="n">
        <v>201811</v>
      </c>
      <c r="B8762" t="n">
        <v>36</v>
      </c>
      <c r="C8762" t="inlineStr">
        <is>
          <t>POS</t>
        </is>
      </c>
      <c r="D8762" t="inlineStr">
        <is>
          <t>Anh</t>
        </is>
      </c>
      <c r="E8762" t="inlineStr">
        <is>
          <t>Máy ảnh</t>
        </is>
      </c>
      <c r="F8762" t="n">
        <v>1934</v>
      </c>
      <c r="G8762" t="n">
        <v>0</v>
      </c>
    </row>
    <row r="8763">
      <c r="A8763" t="n">
        <v>201811</v>
      </c>
      <c r="B8763" t="n">
        <v>36</v>
      </c>
      <c r="C8763" t="inlineStr">
        <is>
          <t>POS</t>
        </is>
      </c>
      <c r="D8763" t="inlineStr">
        <is>
          <t>Anh</t>
        </is>
      </c>
      <c r="E8763" t="inlineStr">
        <is>
          <t>Điện thoại</t>
        </is>
      </c>
      <c r="F8763" t="n">
        <v>3696.68</v>
      </c>
      <c r="G8763" t="n">
        <v>0</v>
      </c>
    </row>
    <row r="8764">
      <c r="A8764" t="n">
        <v>201811</v>
      </c>
      <c r="B8764" t="n">
        <v>36</v>
      </c>
      <c r="C8764" t="inlineStr">
        <is>
          <t>POS</t>
        </is>
      </c>
      <c r="D8764" t="inlineStr">
        <is>
          <t>Anh</t>
        </is>
      </c>
      <c r="E8764" t="inlineStr">
        <is>
          <t>Máy tính</t>
        </is>
      </c>
      <c r="F8764" t="n">
        <v>14699.15</v>
      </c>
      <c r="G8764" t="n">
        <v>0</v>
      </c>
    </row>
    <row r="8765">
      <c r="A8765" t="n">
        <v>201811</v>
      </c>
      <c r="B8765" t="n">
        <v>36</v>
      </c>
      <c r="C8765" t="inlineStr">
        <is>
          <t>POS</t>
        </is>
      </c>
      <c r="D8765" t="inlineStr">
        <is>
          <t>Anh</t>
        </is>
      </c>
      <c r="E8765" t="inlineStr">
        <is>
          <t>Game &amp; Đồ chơi</t>
        </is>
      </c>
      <c r="F8765" t="n">
        <v>212.5</v>
      </c>
      <c r="G8765" t="n">
        <v>0</v>
      </c>
    </row>
    <row r="8766">
      <c r="A8766" t="n">
        <v>201811</v>
      </c>
      <c r="B8766" t="n">
        <v>36</v>
      </c>
      <c r="C8766" t="inlineStr">
        <is>
          <t>POS</t>
        </is>
      </c>
      <c r="D8766" t="inlineStr">
        <is>
          <t>Anh</t>
        </is>
      </c>
      <c r="E8766" t="inlineStr">
        <is>
          <t>Gia dụng</t>
        </is>
      </c>
      <c r="F8766" t="n">
        <v>9419.709999999999</v>
      </c>
      <c r="G8766" t="n">
        <v>0</v>
      </c>
    </row>
    <row r="8767">
      <c r="A8767" t="n">
        <v>201811</v>
      </c>
      <c r="B8767" t="n">
        <v>36</v>
      </c>
      <c r="C8767" t="inlineStr">
        <is>
          <t>POS</t>
        </is>
      </c>
      <c r="D8767" t="inlineStr">
        <is>
          <t>Anh</t>
        </is>
      </c>
      <c r="E8767" t="inlineStr">
        <is>
          <t>Nhạc, phim, sách nói</t>
        </is>
      </c>
      <c r="F8767" t="n">
        <v>781.24</v>
      </c>
      <c r="G8767" t="n">
        <v>0</v>
      </c>
    </row>
    <row r="8768">
      <c r="A8768" t="n">
        <v>201811</v>
      </c>
      <c r="B8768" t="n">
        <v>37</v>
      </c>
      <c r="C8768" t="inlineStr">
        <is>
          <t>POS</t>
        </is>
      </c>
      <c r="D8768" t="inlineStr">
        <is>
          <t>Anh</t>
        </is>
      </c>
      <c r="E8768" t="inlineStr">
        <is>
          <t>Âm thanh</t>
        </is>
      </c>
      <c r="F8768" t="n">
        <v>2149.9</v>
      </c>
      <c r="G8768" t="n">
        <v>230</v>
      </c>
    </row>
    <row r="8769">
      <c r="A8769" t="n">
        <v>201811</v>
      </c>
      <c r="B8769" t="n">
        <v>37</v>
      </c>
      <c r="C8769" t="inlineStr">
        <is>
          <t>POS</t>
        </is>
      </c>
      <c r="D8769" t="inlineStr">
        <is>
          <t>Anh</t>
        </is>
      </c>
      <c r="E8769" t="inlineStr">
        <is>
          <t>Máy ảnh</t>
        </is>
      </c>
      <c r="F8769" t="n">
        <v>6073.71</v>
      </c>
      <c r="G8769" t="n">
        <v>0</v>
      </c>
    </row>
    <row r="8770">
      <c r="A8770" t="n">
        <v>201811</v>
      </c>
      <c r="B8770" t="n">
        <v>37</v>
      </c>
      <c r="C8770" t="inlineStr">
        <is>
          <t>POS</t>
        </is>
      </c>
      <c r="D8770" t="inlineStr">
        <is>
          <t>Anh</t>
        </is>
      </c>
      <c r="E8770" t="inlineStr">
        <is>
          <t>Điện thoại</t>
        </is>
      </c>
      <c r="F8770" t="n">
        <v>3939.95</v>
      </c>
      <c r="G8770" t="n">
        <v>35.99</v>
      </c>
    </row>
    <row r="8771">
      <c r="A8771" t="n">
        <v>201811</v>
      </c>
      <c r="B8771" t="n">
        <v>37</v>
      </c>
      <c r="C8771" t="inlineStr">
        <is>
          <t>POS</t>
        </is>
      </c>
      <c r="D8771" t="inlineStr">
        <is>
          <t>Anh</t>
        </is>
      </c>
      <c r="E8771" t="inlineStr">
        <is>
          <t>Máy tính</t>
        </is>
      </c>
      <c r="F8771" t="n">
        <v>20392.53</v>
      </c>
      <c r="G8771" t="n">
        <v>652</v>
      </c>
    </row>
    <row r="8772">
      <c r="A8772" t="n">
        <v>201811</v>
      </c>
      <c r="B8772" t="n">
        <v>37</v>
      </c>
      <c r="C8772" t="inlineStr">
        <is>
          <t>POS</t>
        </is>
      </c>
      <c r="D8772" t="inlineStr">
        <is>
          <t>Anh</t>
        </is>
      </c>
      <c r="E8772" t="inlineStr">
        <is>
          <t>Game &amp; Đồ chơi</t>
        </is>
      </c>
      <c r="F8772" t="n">
        <v>307.99</v>
      </c>
      <c r="G8772" t="n">
        <v>0</v>
      </c>
    </row>
    <row r="8773">
      <c r="A8773" t="n">
        <v>201811</v>
      </c>
      <c r="B8773" t="n">
        <v>37</v>
      </c>
      <c r="C8773" t="inlineStr">
        <is>
          <t>POS</t>
        </is>
      </c>
      <c r="D8773" t="inlineStr">
        <is>
          <t>Anh</t>
        </is>
      </c>
      <c r="E8773" t="inlineStr">
        <is>
          <t>Gia dụng</t>
        </is>
      </c>
      <c r="F8773" t="n">
        <v>3732.97</v>
      </c>
      <c r="G8773" t="n">
        <v>0</v>
      </c>
    </row>
    <row r="8774">
      <c r="A8774" t="n">
        <v>201811</v>
      </c>
      <c r="B8774" t="n">
        <v>37</v>
      </c>
      <c r="C8774" t="inlineStr">
        <is>
          <t>POS</t>
        </is>
      </c>
      <c r="D8774" t="inlineStr">
        <is>
          <t>Anh</t>
        </is>
      </c>
      <c r="E8774" t="inlineStr">
        <is>
          <t>Nhạc, phim, sách nói</t>
        </is>
      </c>
      <c r="F8774" t="n">
        <v>2765.54</v>
      </c>
      <c r="G8774" t="n">
        <v>0</v>
      </c>
    </row>
    <row r="8775">
      <c r="A8775" t="n">
        <v>201811</v>
      </c>
      <c r="B8775" t="n">
        <v>37</v>
      </c>
      <c r="C8775" t="inlineStr">
        <is>
          <t>POS</t>
        </is>
      </c>
      <c r="D8775" t="inlineStr">
        <is>
          <t>Anh</t>
        </is>
      </c>
      <c r="E8775" t="inlineStr">
        <is>
          <t>TV &amp; Video</t>
        </is>
      </c>
      <c r="F8775" t="n">
        <v>3737.9</v>
      </c>
      <c r="G8775" t="n">
        <v>0</v>
      </c>
    </row>
    <row r="8776">
      <c r="A8776" t="n">
        <v>201811</v>
      </c>
      <c r="B8776" t="n">
        <v>38</v>
      </c>
      <c r="C8776" t="inlineStr">
        <is>
          <t>POS</t>
        </is>
      </c>
      <c r="D8776" t="inlineStr">
        <is>
          <t>Anh</t>
        </is>
      </c>
      <c r="E8776" t="inlineStr">
        <is>
          <t>Âm thanh</t>
        </is>
      </c>
      <c r="F8776" t="n">
        <v>289.56</v>
      </c>
      <c r="G8776" t="n">
        <v>0</v>
      </c>
    </row>
    <row r="8777">
      <c r="A8777" t="n">
        <v>201811</v>
      </c>
      <c r="B8777" t="n">
        <v>38</v>
      </c>
      <c r="C8777" t="inlineStr">
        <is>
          <t>POS</t>
        </is>
      </c>
      <c r="D8777" t="inlineStr">
        <is>
          <t>Anh</t>
        </is>
      </c>
      <c r="E8777" t="inlineStr">
        <is>
          <t>Máy ảnh</t>
        </is>
      </c>
      <c r="F8777" t="n">
        <v>5651.99</v>
      </c>
      <c r="G8777" t="n">
        <v>3200</v>
      </c>
    </row>
    <row r="8778">
      <c r="A8778" t="n">
        <v>201811</v>
      </c>
      <c r="B8778" t="n">
        <v>38</v>
      </c>
      <c r="C8778" t="inlineStr">
        <is>
          <t>POS</t>
        </is>
      </c>
      <c r="D8778" t="inlineStr">
        <is>
          <t>Anh</t>
        </is>
      </c>
      <c r="E8778" t="inlineStr">
        <is>
          <t>Điện thoại</t>
        </is>
      </c>
      <c r="F8778" t="n">
        <v>762.91</v>
      </c>
      <c r="G8778" t="n">
        <v>0</v>
      </c>
    </row>
    <row r="8779">
      <c r="A8779" t="n">
        <v>201811</v>
      </c>
      <c r="B8779" t="n">
        <v>38</v>
      </c>
      <c r="C8779" t="inlineStr">
        <is>
          <t>POS</t>
        </is>
      </c>
      <c r="D8779" t="inlineStr">
        <is>
          <t>Anh</t>
        </is>
      </c>
      <c r="E8779" t="inlineStr">
        <is>
          <t>Máy tính</t>
        </is>
      </c>
      <c r="F8779" t="n">
        <v>5457.99</v>
      </c>
      <c r="G8779" t="n">
        <v>0</v>
      </c>
    </row>
    <row r="8780">
      <c r="A8780" t="n">
        <v>201811</v>
      </c>
      <c r="B8780" t="n">
        <v>38</v>
      </c>
      <c r="C8780" t="inlineStr">
        <is>
          <t>POS</t>
        </is>
      </c>
      <c r="D8780" t="inlineStr">
        <is>
          <t>Anh</t>
        </is>
      </c>
      <c r="E8780" t="inlineStr">
        <is>
          <t>Game &amp; Đồ chơi</t>
        </is>
      </c>
      <c r="F8780" t="n">
        <v>504.55</v>
      </c>
      <c r="G8780" t="n">
        <v>0</v>
      </c>
    </row>
    <row r="8781">
      <c r="A8781" t="n">
        <v>201811</v>
      </c>
      <c r="B8781" t="n">
        <v>38</v>
      </c>
      <c r="C8781" t="inlineStr">
        <is>
          <t>POS</t>
        </is>
      </c>
      <c r="D8781" t="inlineStr">
        <is>
          <t>Anh</t>
        </is>
      </c>
      <c r="E8781" t="inlineStr">
        <is>
          <t>Gia dụng</t>
        </is>
      </c>
      <c r="F8781" t="n">
        <v>15449.4</v>
      </c>
      <c r="G8781" t="n">
        <v>0</v>
      </c>
    </row>
    <row r="8782">
      <c r="A8782" t="n">
        <v>201811</v>
      </c>
      <c r="B8782" t="n">
        <v>38</v>
      </c>
      <c r="C8782" t="inlineStr">
        <is>
          <t>POS</t>
        </is>
      </c>
      <c r="D8782" t="inlineStr">
        <is>
          <t>Anh</t>
        </is>
      </c>
      <c r="E8782" t="inlineStr">
        <is>
          <t>Nhạc, phim, sách nói</t>
        </is>
      </c>
      <c r="F8782" t="n">
        <v>1164.9</v>
      </c>
      <c r="G8782" t="n">
        <v>0</v>
      </c>
    </row>
    <row r="8783">
      <c r="A8783" t="n">
        <v>201811</v>
      </c>
      <c r="B8783" t="n">
        <v>38</v>
      </c>
      <c r="C8783" t="inlineStr">
        <is>
          <t>POS</t>
        </is>
      </c>
      <c r="D8783" t="inlineStr">
        <is>
          <t>Anh</t>
        </is>
      </c>
      <c r="E8783" t="inlineStr">
        <is>
          <t>TV &amp; Video</t>
        </is>
      </c>
      <c r="F8783" t="n">
        <v>239.98</v>
      </c>
      <c r="G8783" t="n">
        <v>0</v>
      </c>
    </row>
    <row r="8784">
      <c r="A8784" t="n">
        <v>201811</v>
      </c>
      <c r="B8784" t="n">
        <v>39</v>
      </c>
      <c r="C8784" t="inlineStr">
        <is>
          <t>POS</t>
        </is>
      </c>
      <c r="D8784" t="inlineStr">
        <is>
          <t>Anh</t>
        </is>
      </c>
      <c r="E8784" t="inlineStr">
        <is>
          <t>Âm thanh</t>
        </is>
      </c>
      <c r="F8784" t="n">
        <v>2927.9</v>
      </c>
      <c r="G8784" t="n">
        <v>0</v>
      </c>
    </row>
    <row r="8785">
      <c r="A8785" t="n">
        <v>201811</v>
      </c>
      <c r="B8785" t="n">
        <v>39</v>
      </c>
      <c r="C8785" t="inlineStr">
        <is>
          <t>POS</t>
        </is>
      </c>
      <c r="D8785" t="inlineStr">
        <is>
          <t>Anh</t>
        </is>
      </c>
      <c r="E8785" t="inlineStr">
        <is>
          <t>Máy ảnh</t>
        </is>
      </c>
      <c r="F8785" t="n">
        <v>3332</v>
      </c>
      <c r="G8785" t="n">
        <v>0</v>
      </c>
    </row>
    <row r="8786">
      <c r="A8786" t="n">
        <v>201811</v>
      </c>
      <c r="B8786" t="n">
        <v>39</v>
      </c>
      <c r="C8786" t="inlineStr">
        <is>
          <t>POS</t>
        </is>
      </c>
      <c r="D8786" t="inlineStr">
        <is>
          <t>Anh</t>
        </is>
      </c>
      <c r="E8786" t="inlineStr">
        <is>
          <t>Điện thoại</t>
        </is>
      </c>
      <c r="F8786" t="n">
        <v>7004.41</v>
      </c>
      <c r="G8786" t="n">
        <v>0</v>
      </c>
    </row>
    <row r="8787">
      <c r="A8787" t="n">
        <v>201811</v>
      </c>
      <c r="B8787" t="n">
        <v>39</v>
      </c>
      <c r="C8787" t="inlineStr">
        <is>
          <t>POS</t>
        </is>
      </c>
      <c r="D8787" t="inlineStr">
        <is>
          <t>Anh</t>
        </is>
      </c>
      <c r="E8787" t="inlineStr">
        <is>
          <t>Máy tính</t>
        </is>
      </c>
      <c r="F8787" t="n">
        <v>8637.25</v>
      </c>
      <c r="G8787" t="n">
        <v>0</v>
      </c>
    </row>
    <row r="8788">
      <c r="A8788" t="n">
        <v>201811</v>
      </c>
      <c r="B8788" t="n">
        <v>39</v>
      </c>
      <c r="C8788" t="inlineStr">
        <is>
          <t>POS</t>
        </is>
      </c>
      <c r="D8788" t="inlineStr">
        <is>
          <t>Anh</t>
        </is>
      </c>
      <c r="E8788" t="inlineStr">
        <is>
          <t>Game &amp; Đồ chơi</t>
        </is>
      </c>
      <c r="F8788" t="n">
        <v>397.49</v>
      </c>
      <c r="G8788" t="n">
        <v>0</v>
      </c>
    </row>
    <row r="8789">
      <c r="A8789" t="n">
        <v>201811</v>
      </c>
      <c r="B8789" t="n">
        <v>39</v>
      </c>
      <c r="C8789" t="inlineStr">
        <is>
          <t>POS</t>
        </is>
      </c>
      <c r="D8789" t="inlineStr">
        <is>
          <t>Anh</t>
        </is>
      </c>
      <c r="E8789" t="inlineStr">
        <is>
          <t>Nhạc, phim, sách nói</t>
        </is>
      </c>
      <c r="F8789" t="n">
        <v>327.94</v>
      </c>
      <c r="G8789" t="n">
        <v>17.99</v>
      </c>
    </row>
    <row r="8790">
      <c r="A8790" t="n">
        <v>201811</v>
      </c>
      <c r="B8790" t="n">
        <v>40</v>
      </c>
      <c r="C8790" t="inlineStr">
        <is>
          <t>POS</t>
        </is>
      </c>
      <c r="D8790" t="inlineStr">
        <is>
          <t>Anh</t>
        </is>
      </c>
      <c r="E8790" t="inlineStr">
        <is>
          <t>Âm thanh</t>
        </is>
      </c>
      <c r="F8790" t="n">
        <v>1156.35</v>
      </c>
      <c r="G8790" t="n">
        <v>0</v>
      </c>
    </row>
    <row r="8791">
      <c r="A8791" t="n">
        <v>201811</v>
      </c>
      <c r="B8791" t="n">
        <v>40</v>
      </c>
      <c r="C8791" t="inlineStr">
        <is>
          <t>POS</t>
        </is>
      </c>
      <c r="D8791" t="inlineStr">
        <is>
          <t>Anh</t>
        </is>
      </c>
      <c r="E8791" t="inlineStr">
        <is>
          <t>Điện thoại</t>
        </is>
      </c>
      <c r="F8791" t="n">
        <v>2931.9</v>
      </c>
      <c r="G8791" t="n">
        <v>0</v>
      </c>
    </row>
    <row r="8792">
      <c r="A8792" t="n">
        <v>201811</v>
      </c>
      <c r="B8792" t="n">
        <v>40</v>
      </c>
      <c r="C8792" t="inlineStr">
        <is>
          <t>POS</t>
        </is>
      </c>
      <c r="D8792" t="inlineStr">
        <is>
          <t>Anh</t>
        </is>
      </c>
      <c r="E8792" t="inlineStr">
        <is>
          <t>Máy tính</t>
        </is>
      </c>
      <c r="F8792" t="n">
        <v>8445.299999999999</v>
      </c>
      <c r="G8792" t="n">
        <v>0</v>
      </c>
    </row>
    <row r="8793">
      <c r="A8793" t="n">
        <v>201811</v>
      </c>
      <c r="B8793" t="n">
        <v>40</v>
      </c>
      <c r="C8793" t="inlineStr">
        <is>
          <t>POS</t>
        </is>
      </c>
      <c r="D8793" t="inlineStr">
        <is>
          <t>Anh</t>
        </is>
      </c>
      <c r="E8793" t="inlineStr">
        <is>
          <t>Game &amp; Đồ chơi</t>
        </is>
      </c>
      <c r="F8793" t="n">
        <v>23.32</v>
      </c>
      <c r="G8793" t="n">
        <v>0</v>
      </c>
    </row>
    <row r="8794">
      <c r="A8794" t="n">
        <v>201811</v>
      </c>
      <c r="B8794" t="n">
        <v>40</v>
      </c>
      <c r="C8794" t="inlineStr">
        <is>
          <t>POS</t>
        </is>
      </c>
      <c r="D8794" t="inlineStr">
        <is>
          <t>Anh</t>
        </is>
      </c>
      <c r="E8794" t="inlineStr">
        <is>
          <t>Gia dụng</t>
        </is>
      </c>
      <c r="F8794" t="n">
        <v>94.98999999999999</v>
      </c>
      <c r="G8794" t="n">
        <v>0</v>
      </c>
    </row>
    <row r="8795">
      <c r="A8795" t="n">
        <v>201811</v>
      </c>
      <c r="B8795" t="n">
        <v>40</v>
      </c>
      <c r="C8795" t="inlineStr">
        <is>
          <t>POS</t>
        </is>
      </c>
      <c r="D8795" t="inlineStr">
        <is>
          <t>Anh</t>
        </is>
      </c>
      <c r="E8795" t="inlineStr">
        <is>
          <t>Nhạc, phim, sách nói</t>
        </is>
      </c>
      <c r="F8795" t="n">
        <v>869.97</v>
      </c>
      <c r="G8795" t="n">
        <v>0</v>
      </c>
    </row>
    <row r="8796">
      <c r="A8796" t="n">
        <v>201811</v>
      </c>
      <c r="B8796" t="n">
        <v>40</v>
      </c>
      <c r="C8796" t="inlineStr">
        <is>
          <t>POS</t>
        </is>
      </c>
      <c r="D8796" t="inlineStr">
        <is>
          <t>Anh</t>
        </is>
      </c>
      <c r="E8796" t="inlineStr">
        <is>
          <t>TV &amp; Video</t>
        </is>
      </c>
      <c r="F8796" t="n">
        <v>6215.88</v>
      </c>
      <c r="G8796" t="n">
        <v>119</v>
      </c>
    </row>
    <row r="8797">
      <c r="A8797" t="n">
        <v>201811</v>
      </c>
      <c r="B8797" t="n">
        <v>42</v>
      </c>
      <c r="C8797" t="inlineStr">
        <is>
          <t>POS</t>
        </is>
      </c>
      <c r="D8797" t="inlineStr">
        <is>
          <t>Anh</t>
        </is>
      </c>
      <c r="E8797" t="inlineStr">
        <is>
          <t>Âm thanh</t>
        </is>
      </c>
      <c r="F8797" t="n">
        <v>2382.09</v>
      </c>
      <c r="G8797" t="n">
        <v>0</v>
      </c>
    </row>
    <row r="8798">
      <c r="A8798" t="n">
        <v>201811</v>
      </c>
      <c r="B8798" t="n">
        <v>42</v>
      </c>
      <c r="C8798" t="inlineStr">
        <is>
          <t>POS</t>
        </is>
      </c>
      <c r="D8798" t="inlineStr">
        <is>
          <t>Anh</t>
        </is>
      </c>
      <c r="E8798" t="inlineStr">
        <is>
          <t>Điện thoại</t>
        </is>
      </c>
      <c r="F8798" t="n">
        <v>470.61</v>
      </c>
      <c r="G8798" t="n">
        <v>39.99</v>
      </c>
    </row>
    <row r="8799">
      <c r="A8799" t="n">
        <v>201811</v>
      </c>
      <c r="B8799" t="n">
        <v>42</v>
      </c>
      <c r="C8799" t="inlineStr">
        <is>
          <t>POS</t>
        </is>
      </c>
      <c r="D8799" t="inlineStr">
        <is>
          <t>Anh</t>
        </is>
      </c>
      <c r="E8799" t="inlineStr">
        <is>
          <t>Máy tính</t>
        </is>
      </c>
      <c r="F8799" t="n">
        <v>1999.95</v>
      </c>
      <c r="G8799" t="n">
        <v>0</v>
      </c>
    </row>
    <row r="8800">
      <c r="A8800" t="n">
        <v>201811</v>
      </c>
      <c r="B8800" t="n">
        <v>42</v>
      </c>
      <c r="C8800" t="inlineStr">
        <is>
          <t>POS</t>
        </is>
      </c>
      <c r="D8800" t="inlineStr">
        <is>
          <t>Anh</t>
        </is>
      </c>
      <c r="E8800" t="inlineStr">
        <is>
          <t>Game &amp; Đồ chơi</t>
        </is>
      </c>
      <c r="F8800" t="n">
        <v>321.73</v>
      </c>
      <c r="G8800" t="n">
        <v>0</v>
      </c>
    </row>
    <row r="8801">
      <c r="A8801" t="n">
        <v>201811</v>
      </c>
      <c r="B8801" t="n">
        <v>42</v>
      </c>
      <c r="C8801" t="inlineStr">
        <is>
          <t>POS</t>
        </is>
      </c>
      <c r="D8801" t="inlineStr">
        <is>
          <t>Anh</t>
        </is>
      </c>
      <c r="E8801" t="inlineStr">
        <is>
          <t>Gia dụng</t>
        </is>
      </c>
      <c r="F8801" t="n">
        <v>544.77</v>
      </c>
      <c r="G8801" t="n">
        <v>0</v>
      </c>
    </row>
    <row r="8802">
      <c r="A8802" t="n">
        <v>201811</v>
      </c>
      <c r="B8802" t="n">
        <v>42</v>
      </c>
      <c r="C8802" t="inlineStr">
        <is>
          <t>POS</t>
        </is>
      </c>
      <c r="D8802" t="inlineStr">
        <is>
          <t>Anh</t>
        </is>
      </c>
      <c r="E8802" t="inlineStr">
        <is>
          <t>Nhạc, phim, sách nói</t>
        </is>
      </c>
      <c r="F8802" t="n">
        <v>219.98</v>
      </c>
      <c r="G8802" t="n">
        <v>0</v>
      </c>
    </row>
    <row r="8803">
      <c r="A8803" t="n">
        <v>201811</v>
      </c>
      <c r="B8803" t="n">
        <v>42</v>
      </c>
      <c r="C8803" t="inlineStr">
        <is>
          <t>POS</t>
        </is>
      </c>
      <c r="D8803" t="inlineStr">
        <is>
          <t>Anh</t>
        </is>
      </c>
      <c r="E8803" t="inlineStr">
        <is>
          <t>TV &amp; Video</t>
        </is>
      </c>
      <c r="F8803" t="n">
        <v>678</v>
      </c>
      <c r="G8803" t="n">
        <v>0</v>
      </c>
    </row>
    <row r="8804">
      <c r="A8804" t="n">
        <v>201811</v>
      </c>
      <c r="B8804" t="n">
        <v>43</v>
      </c>
      <c r="C8804" t="inlineStr">
        <is>
          <t>POS</t>
        </is>
      </c>
      <c r="D8804" t="inlineStr">
        <is>
          <t>Mỹ</t>
        </is>
      </c>
      <c r="E8804" t="inlineStr">
        <is>
          <t>Âm thanh</t>
        </is>
      </c>
      <c r="F8804" t="n">
        <v>3161.57</v>
      </c>
      <c r="G8804" t="n">
        <v>0</v>
      </c>
    </row>
    <row r="8805">
      <c r="A8805" t="n">
        <v>201811</v>
      </c>
      <c r="B8805" t="n">
        <v>43</v>
      </c>
      <c r="C8805" t="inlineStr">
        <is>
          <t>POS</t>
        </is>
      </c>
      <c r="D8805" t="inlineStr">
        <is>
          <t>Mỹ</t>
        </is>
      </c>
      <c r="E8805" t="inlineStr">
        <is>
          <t>Máy ảnh</t>
        </is>
      </c>
      <c r="F8805" t="n">
        <v>1837</v>
      </c>
      <c r="G8805" t="n">
        <v>0</v>
      </c>
    </row>
    <row r="8806">
      <c r="A8806" t="n">
        <v>201811</v>
      </c>
      <c r="B8806" t="n">
        <v>43</v>
      </c>
      <c r="C8806" t="inlineStr">
        <is>
          <t>POS</t>
        </is>
      </c>
      <c r="D8806" t="inlineStr">
        <is>
          <t>Mỹ</t>
        </is>
      </c>
      <c r="E8806" t="inlineStr">
        <is>
          <t>Điện thoại</t>
        </is>
      </c>
      <c r="F8806" t="n">
        <v>1177</v>
      </c>
      <c r="G8806" t="n">
        <v>0</v>
      </c>
    </row>
    <row r="8807">
      <c r="A8807" t="n">
        <v>201811</v>
      </c>
      <c r="B8807" t="n">
        <v>43</v>
      </c>
      <c r="C8807" t="inlineStr">
        <is>
          <t>POS</t>
        </is>
      </c>
      <c r="D8807" t="inlineStr">
        <is>
          <t>Mỹ</t>
        </is>
      </c>
      <c r="E8807" t="inlineStr">
        <is>
          <t>Máy tính</t>
        </is>
      </c>
      <c r="F8807" t="n">
        <v>17548.73</v>
      </c>
      <c r="G8807" t="n">
        <v>0</v>
      </c>
    </row>
    <row r="8808">
      <c r="A8808" t="n">
        <v>201811</v>
      </c>
      <c r="B8808" t="n">
        <v>43</v>
      </c>
      <c r="C8808" t="inlineStr">
        <is>
          <t>POS</t>
        </is>
      </c>
      <c r="D8808" t="inlineStr">
        <is>
          <t>Mỹ</t>
        </is>
      </c>
      <c r="E8808" t="inlineStr">
        <is>
          <t>Game &amp; Đồ chơi</t>
        </is>
      </c>
      <c r="F8808" t="n">
        <v>399.98</v>
      </c>
      <c r="G8808" t="n">
        <v>0</v>
      </c>
    </row>
    <row r="8809">
      <c r="A8809" t="n">
        <v>201811</v>
      </c>
      <c r="B8809" t="n">
        <v>43</v>
      </c>
      <c r="C8809" t="inlineStr">
        <is>
          <t>POS</t>
        </is>
      </c>
      <c r="D8809" t="inlineStr">
        <is>
          <t>Mỹ</t>
        </is>
      </c>
      <c r="E8809" t="inlineStr">
        <is>
          <t>Gia dụng</t>
        </is>
      </c>
      <c r="F8809" t="n">
        <v>4362.9</v>
      </c>
      <c r="G8809" t="n">
        <v>0</v>
      </c>
    </row>
    <row r="8810">
      <c r="A8810" t="n">
        <v>201811</v>
      </c>
      <c r="B8810" t="n">
        <v>43</v>
      </c>
      <c r="C8810" t="inlineStr">
        <is>
          <t>POS</t>
        </is>
      </c>
      <c r="D8810" t="inlineStr">
        <is>
          <t>Mỹ</t>
        </is>
      </c>
      <c r="E8810" t="inlineStr">
        <is>
          <t>Nhạc, phim, sách nói</t>
        </is>
      </c>
      <c r="F8810" t="n">
        <v>779.97</v>
      </c>
      <c r="G8810" t="n">
        <v>0</v>
      </c>
    </row>
    <row r="8811">
      <c r="A8811" t="n">
        <v>201811</v>
      </c>
      <c r="B8811" t="n">
        <v>43</v>
      </c>
      <c r="C8811" t="inlineStr">
        <is>
          <t>POS</t>
        </is>
      </c>
      <c r="D8811" t="inlineStr">
        <is>
          <t>Mỹ</t>
        </is>
      </c>
      <c r="E8811" t="inlineStr">
        <is>
          <t>TV &amp; Video</t>
        </is>
      </c>
      <c r="F8811" t="n">
        <v>599.98</v>
      </c>
      <c r="G8811" t="n">
        <v>0</v>
      </c>
    </row>
    <row r="8812">
      <c r="A8812" t="n">
        <v>201811</v>
      </c>
      <c r="B8812" t="n">
        <v>44</v>
      </c>
      <c r="C8812" t="inlineStr">
        <is>
          <t>POS</t>
        </is>
      </c>
      <c r="D8812" t="inlineStr">
        <is>
          <t>Mỹ</t>
        </is>
      </c>
      <c r="E8812" t="inlineStr">
        <is>
          <t>Âm thanh</t>
        </is>
      </c>
      <c r="F8812" t="n">
        <v>1661.69</v>
      </c>
      <c r="G8812" t="n">
        <v>0</v>
      </c>
    </row>
    <row r="8813">
      <c r="A8813" t="n">
        <v>201811</v>
      </c>
      <c r="B8813" t="n">
        <v>44</v>
      </c>
      <c r="C8813" t="inlineStr">
        <is>
          <t>POS</t>
        </is>
      </c>
      <c r="D8813" t="inlineStr">
        <is>
          <t>Mỹ</t>
        </is>
      </c>
      <c r="E8813" t="inlineStr">
        <is>
          <t>Máy ảnh</t>
        </is>
      </c>
      <c r="F8813" t="n">
        <v>2813.8</v>
      </c>
      <c r="G8813" t="n">
        <v>0</v>
      </c>
    </row>
    <row r="8814">
      <c r="A8814" t="n">
        <v>201811</v>
      </c>
      <c r="B8814" t="n">
        <v>44</v>
      </c>
      <c r="C8814" t="inlineStr">
        <is>
          <t>POS</t>
        </is>
      </c>
      <c r="D8814" t="inlineStr">
        <is>
          <t>Mỹ</t>
        </is>
      </c>
      <c r="E8814" t="inlineStr">
        <is>
          <t>Điện thoại</t>
        </is>
      </c>
      <c r="F8814" t="n">
        <v>4674.61</v>
      </c>
      <c r="G8814" t="n">
        <v>3.35</v>
      </c>
    </row>
    <row r="8815">
      <c r="A8815" t="n">
        <v>201811</v>
      </c>
      <c r="B8815" t="n">
        <v>44</v>
      </c>
      <c r="C8815" t="inlineStr">
        <is>
          <t>POS</t>
        </is>
      </c>
      <c r="D8815" t="inlineStr">
        <is>
          <t>Mỹ</t>
        </is>
      </c>
      <c r="E8815" t="inlineStr">
        <is>
          <t>Máy tính</t>
        </is>
      </c>
      <c r="F8815" t="n">
        <v>22229.8</v>
      </c>
      <c r="G8815" t="n">
        <v>279</v>
      </c>
    </row>
    <row r="8816">
      <c r="A8816" t="n">
        <v>201811</v>
      </c>
      <c r="B8816" t="n">
        <v>44</v>
      </c>
      <c r="C8816" t="inlineStr">
        <is>
          <t>POS</t>
        </is>
      </c>
      <c r="D8816" t="inlineStr">
        <is>
          <t>Mỹ</t>
        </is>
      </c>
      <c r="E8816" t="inlineStr">
        <is>
          <t>Game &amp; Đồ chơi</t>
        </is>
      </c>
      <c r="F8816" t="n">
        <v>271.49</v>
      </c>
      <c r="G8816" t="n">
        <v>140</v>
      </c>
    </row>
    <row r="8817">
      <c r="A8817" t="n">
        <v>201811</v>
      </c>
      <c r="B8817" t="n">
        <v>44</v>
      </c>
      <c r="C8817" t="inlineStr">
        <is>
          <t>POS</t>
        </is>
      </c>
      <c r="D8817" t="inlineStr">
        <is>
          <t>Mỹ</t>
        </is>
      </c>
      <c r="E8817" t="inlineStr">
        <is>
          <t>Gia dụng</t>
        </is>
      </c>
      <c r="F8817" t="n">
        <v>7711.77</v>
      </c>
      <c r="G8817" t="n">
        <v>0</v>
      </c>
    </row>
    <row r="8818">
      <c r="A8818" t="n">
        <v>201811</v>
      </c>
      <c r="B8818" t="n">
        <v>44</v>
      </c>
      <c r="C8818" t="inlineStr">
        <is>
          <t>POS</t>
        </is>
      </c>
      <c r="D8818" t="inlineStr">
        <is>
          <t>Mỹ</t>
        </is>
      </c>
      <c r="E8818" t="inlineStr">
        <is>
          <t>Nhạc, phim, sách nói</t>
        </is>
      </c>
      <c r="F8818" t="n">
        <v>411.49</v>
      </c>
      <c r="G8818" t="n">
        <v>0</v>
      </c>
    </row>
    <row r="8819">
      <c r="A8819" t="n">
        <v>201811</v>
      </c>
      <c r="B8819" t="n">
        <v>44</v>
      </c>
      <c r="C8819" t="inlineStr">
        <is>
          <t>POS</t>
        </is>
      </c>
      <c r="D8819" t="inlineStr">
        <is>
          <t>Mỹ</t>
        </is>
      </c>
      <c r="E8819" t="inlineStr">
        <is>
          <t>TV &amp; Video</t>
        </is>
      </c>
      <c r="F8819" t="n">
        <v>7249.56</v>
      </c>
      <c r="G8819" t="n">
        <v>0</v>
      </c>
    </row>
    <row r="8820">
      <c r="A8820" t="n">
        <v>201811</v>
      </c>
      <c r="B8820" t="n">
        <v>45</v>
      </c>
      <c r="C8820" t="inlineStr">
        <is>
          <t>POS</t>
        </is>
      </c>
      <c r="D8820" t="inlineStr">
        <is>
          <t>Mỹ</t>
        </is>
      </c>
      <c r="E8820" t="inlineStr">
        <is>
          <t>Âm thanh</t>
        </is>
      </c>
      <c r="F8820" t="n">
        <v>3083.84</v>
      </c>
      <c r="G8820" t="n">
        <v>240</v>
      </c>
    </row>
    <row r="8821">
      <c r="A8821" t="n">
        <v>201811</v>
      </c>
      <c r="B8821" t="n">
        <v>45</v>
      </c>
      <c r="C8821" t="inlineStr">
        <is>
          <t>POS</t>
        </is>
      </c>
      <c r="D8821" t="inlineStr">
        <is>
          <t>Mỹ</t>
        </is>
      </c>
      <c r="E8821" t="inlineStr">
        <is>
          <t>Máy ảnh</t>
        </is>
      </c>
      <c r="F8821" t="n">
        <v>4907.18</v>
      </c>
      <c r="G8821" t="n">
        <v>462</v>
      </c>
    </row>
    <row r="8822">
      <c r="A8822" t="n">
        <v>201811</v>
      </c>
      <c r="B8822" t="n">
        <v>45</v>
      </c>
      <c r="C8822" t="inlineStr">
        <is>
          <t>POS</t>
        </is>
      </c>
      <c r="D8822" t="inlineStr">
        <is>
          <t>Mỹ</t>
        </is>
      </c>
      <c r="E8822" t="inlineStr">
        <is>
          <t>Điện thoại</t>
        </is>
      </c>
      <c r="F8822" t="n">
        <v>2848.93</v>
      </c>
      <c r="G8822" t="n">
        <v>534</v>
      </c>
    </row>
    <row r="8823">
      <c r="A8823" t="n">
        <v>201811</v>
      </c>
      <c r="B8823" t="n">
        <v>45</v>
      </c>
      <c r="C8823" t="inlineStr">
        <is>
          <t>POS</t>
        </is>
      </c>
      <c r="D8823" t="inlineStr">
        <is>
          <t>Mỹ</t>
        </is>
      </c>
      <c r="E8823" t="inlineStr">
        <is>
          <t>Máy tính</t>
        </is>
      </c>
      <c r="F8823" t="n">
        <v>11712.59</v>
      </c>
      <c r="G8823" t="n">
        <v>0</v>
      </c>
    </row>
    <row r="8824">
      <c r="A8824" t="n">
        <v>201811</v>
      </c>
      <c r="B8824" t="n">
        <v>45</v>
      </c>
      <c r="C8824" t="inlineStr">
        <is>
          <t>POS</t>
        </is>
      </c>
      <c r="D8824" t="inlineStr">
        <is>
          <t>Mỹ</t>
        </is>
      </c>
      <c r="E8824" t="inlineStr">
        <is>
          <t>Game &amp; Đồ chơi</t>
        </is>
      </c>
      <c r="F8824" t="n">
        <v>92.88</v>
      </c>
      <c r="G8824" t="n">
        <v>0</v>
      </c>
    </row>
    <row r="8825">
      <c r="A8825" t="n">
        <v>201811</v>
      </c>
      <c r="B8825" t="n">
        <v>45</v>
      </c>
      <c r="C8825" t="inlineStr">
        <is>
          <t>POS</t>
        </is>
      </c>
      <c r="D8825" t="inlineStr">
        <is>
          <t>Mỹ</t>
        </is>
      </c>
      <c r="E8825" t="inlineStr">
        <is>
          <t>Gia dụng</t>
        </is>
      </c>
      <c r="F8825" t="n">
        <v>14997.51</v>
      </c>
      <c r="G8825" t="n">
        <v>0</v>
      </c>
    </row>
    <row r="8826">
      <c r="A8826" t="n">
        <v>201811</v>
      </c>
      <c r="B8826" t="n">
        <v>45</v>
      </c>
      <c r="C8826" t="inlineStr">
        <is>
          <t>POS</t>
        </is>
      </c>
      <c r="D8826" t="inlineStr">
        <is>
          <t>Mỹ</t>
        </is>
      </c>
      <c r="E8826" t="inlineStr">
        <is>
          <t>Nhạc, phim, sách nói</t>
        </is>
      </c>
      <c r="F8826" t="n">
        <v>670.84</v>
      </c>
      <c r="G8826" t="n">
        <v>0</v>
      </c>
    </row>
    <row r="8827">
      <c r="A8827" t="n">
        <v>201811</v>
      </c>
      <c r="B8827" t="n">
        <v>47</v>
      </c>
      <c r="C8827" t="inlineStr">
        <is>
          <t>POS</t>
        </is>
      </c>
      <c r="D8827" t="inlineStr">
        <is>
          <t>Mỹ</t>
        </is>
      </c>
      <c r="E8827" t="inlineStr">
        <is>
          <t>Âm thanh</t>
        </is>
      </c>
      <c r="F8827" t="n">
        <v>2996.98</v>
      </c>
      <c r="G8827" t="n">
        <v>0</v>
      </c>
    </row>
    <row r="8828">
      <c r="A8828" t="n">
        <v>201811</v>
      </c>
      <c r="B8828" t="n">
        <v>47</v>
      </c>
      <c r="C8828" t="inlineStr">
        <is>
          <t>POS</t>
        </is>
      </c>
      <c r="D8828" t="inlineStr">
        <is>
          <t>Mỹ</t>
        </is>
      </c>
      <c r="E8828" t="inlineStr">
        <is>
          <t>Máy ảnh</t>
        </is>
      </c>
      <c r="F8828" t="n">
        <v>664</v>
      </c>
      <c r="G8828" t="n">
        <v>0</v>
      </c>
    </row>
    <row r="8829">
      <c r="A8829" t="n">
        <v>201811</v>
      </c>
      <c r="B8829" t="n">
        <v>47</v>
      </c>
      <c r="C8829" t="inlineStr">
        <is>
          <t>POS</t>
        </is>
      </c>
      <c r="D8829" t="inlineStr">
        <is>
          <t>Mỹ</t>
        </is>
      </c>
      <c r="E8829" t="inlineStr">
        <is>
          <t>Điện thoại</t>
        </is>
      </c>
      <c r="F8829" t="n">
        <v>2121.63</v>
      </c>
      <c r="G8829" t="n">
        <v>0</v>
      </c>
    </row>
    <row r="8830">
      <c r="A8830" t="n">
        <v>201811</v>
      </c>
      <c r="B8830" t="n">
        <v>47</v>
      </c>
      <c r="C8830" t="inlineStr">
        <is>
          <t>POS</t>
        </is>
      </c>
      <c r="D8830" t="inlineStr">
        <is>
          <t>Mỹ</t>
        </is>
      </c>
      <c r="E8830" t="inlineStr">
        <is>
          <t>Máy tính</t>
        </is>
      </c>
      <c r="F8830" t="n">
        <v>1938.68</v>
      </c>
      <c r="G8830" t="n">
        <v>0</v>
      </c>
    </row>
    <row r="8831">
      <c r="A8831" t="n">
        <v>201811</v>
      </c>
      <c r="B8831" t="n">
        <v>47</v>
      </c>
      <c r="C8831" t="inlineStr">
        <is>
          <t>POS</t>
        </is>
      </c>
      <c r="D8831" t="inlineStr">
        <is>
          <t>Mỹ</t>
        </is>
      </c>
      <c r="E8831" t="inlineStr">
        <is>
          <t>Game &amp; Đồ chơi</t>
        </is>
      </c>
      <c r="F8831" t="n">
        <v>167.75</v>
      </c>
      <c r="G8831" t="n">
        <v>0</v>
      </c>
    </row>
    <row r="8832">
      <c r="A8832" t="n">
        <v>201811</v>
      </c>
      <c r="B8832" t="n">
        <v>47</v>
      </c>
      <c r="C8832" t="inlineStr">
        <is>
          <t>POS</t>
        </is>
      </c>
      <c r="D8832" t="inlineStr">
        <is>
          <t>Mỹ</t>
        </is>
      </c>
      <c r="E8832" t="inlineStr">
        <is>
          <t>Gia dụng</t>
        </is>
      </c>
      <c r="F8832" t="n">
        <v>499.99</v>
      </c>
      <c r="G8832" t="n">
        <v>0</v>
      </c>
    </row>
    <row r="8833">
      <c r="A8833" t="n">
        <v>201811</v>
      </c>
      <c r="B8833" t="n">
        <v>47</v>
      </c>
      <c r="C8833" t="inlineStr">
        <is>
          <t>POS</t>
        </is>
      </c>
      <c r="D8833" t="inlineStr">
        <is>
          <t>Mỹ</t>
        </is>
      </c>
      <c r="E8833" t="inlineStr">
        <is>
          <t>Nhạc, phim, sách nói</t>
        </is>
      </c>
      <c r="F8833" t="n">
        <v>2103.05</v>
      </c>
      <c r="G8833" t="n">
        <v>0</v>
      </c>
    </row>
    <row r="8834">
      <c r="A8834" t="n">
        <v>201811</v>
      </c>
      <c r="B8834" t="n">
        <v>48</v>
      </c>
      <c r="C8834" t="inlineStr">
        <is>
          <t>POS</t>
        </is>
      </c>
      <c r="D8834" t="inlineStr">
        <is>
          <t>Mỹ</t>
        </is>
      </c>
      <c r="E8834" t="inlineStr">
        <is>
          <t>Âm thanh</t>
        </is>
      </c>
      <c r="F8834" t="n">
        <v>924.78</v>
      </c>
      <c r="G8834" t="n">
        <v>0</v>
      </c>
    </row>
    <row r="8835">
      <c r="A8835" t="n">
        <v>201811</v>
      </c>
      <c r="B8835" t="n">
        <v>48</v>
      </c>
      <c r="C8835" t="inlineStr">
        <is>
          <t>POS</t>
        </is>
      </c>
      <c r="D8835" t="inlineStr">
        <is>
          <t>Mỹ</t>
        </is>
      </c>
      <c r="E8835" t="inlineStr">
        <is>
          <t>Máy ảnh</t>
        </is>
      </c>
      <c r="F8835" t="n">
        <v>165</v>
      </c>
      <c r="G8835" t="n">
        <v>0</v>
      </c>
    </row>
    <row r="8836">
      <c r="A8836" t="n">
        <v>201811</v>
      </c>
      <c r="B8836" t="n">
        <v>48</v>
      </c>
      <c r="C8836" t="inlineStr">
        <is>
          <t>POS</t>
        </is>
      </c>
      <c r="D8836" t="inlineStr">
        <is>
          <t>Mỹ</t>
        </is>
      </c>
      <c r="E8836" t="inlineStr">
        <is>
          <t>Điện thoại</t>
        </is>
      </c>
      <c r="F8836" t="n">
        <v>4710.06</v>
      </c>
      <c r="G8836" t="n">
        <v>0</v>
      </c>
    </row>
    <row r="8837">
      <c r="A8837" t="n">
        <v>201811</v>
      </c>
      <c r="B8837" t="n">
        <v>48</v>
      </c>
      <c r="C8837" t="inlineStr">
        <is>
          <t>POS</t>
        </is>
      </c>
      <c r="D8837" t="inlineStr">
        <is>
          <t>Mỹ</t>
        </is>
      </c>
      <c r="E8837" t="inlineStr">
        <is>
          <t>Máy tính</t>
        </is>
      </c>
      <c r="F8837" t="n">
        <v>6341</v>
      </c>
      <c r="G8837" t="n">
        <v>599</v>
      </c>
    </row>
    <row r="8838">
      <c r="A8838" t="n">
        <v>201811</v>
      </c>
      <c r="B8838" t="n">
        <v>48</v>
      </c>
      <c r="C8838" t="inlineStr">
        <is>
          <t>POS</t>
        </is>
      </c>
      <c r="D8838" t="inlineStr">
        <is>
          <t>Mỹ</t>
        </is>
      </c>
      <c r="E8838" t="inlineStr">
        <is>
          <t>Game &amp; Đồ chơi</t>
        </is>
      </c>
      <c r="F8838" t="n">
        <v>199.24</v>
      </c>
      <c r="G8838" t="n">
        <v>0</v>
      </c>
    </row>
    <row r="8839">
      <c r="A8839" t="n">
        <v>201811</v>
      </c>
      <c r="B8839" t="n">
        <v>48</v>
      </c>
      <c r="C8839" t="inlineStr">
        <is>
          <t>POS</t>
        </is>
      </c>
      <c r="D8839" t="inlineStr">
        <is>
          <t>Mỹ</t>
        </is>
      </c>
      <c r="E8839" t="inlineStr">
        <is>
          <t>Gia dụng</t>
        </is>
      </c>
      <c r="F8839" t="n">
        <v>7891.73</v>
      </c>
      <c r="G8839" t="n">
        <v>94.98999999999999</v>
      </c>
    </row>
    <row r="8840">
      <c r="A8840" t="n">
        <v>201811</v>
      </c>
      <c r="B8840" t="n">
        <v>49</v>
      </c>
      <c r="C8840" t="inlineStr">
        <is>
          <t>POS</t>
        </is>
      </c>
      <c r="D8840" t="inlineStr">
        <is>
          <t>Mỹ</t>
        </is>
      </c>
      <c r="E8840" t="inlineStr">
        <is>
          <t>Âm thanh</t>
        </is>
      </c>
      <c r="F8840" t="n">
        <v>1054.17</v>
      </c>
      <c r="G8840" t="n">
        <v>0</v>
      </c>
    </row>
    <row r="8841">
      <c r="A8841" t="n">
        <v>201811</v>
      </c>
      <c r="B8841" t="n">
        <v>49</v>
      </c>
      <c r="C8841" t="inlineStr">
        <is>
          <t>POS</t>
        </is>
      </c>
      <c r="D8841" t="inlineStr">
        <is>
          <t>Mỹ</t>
        </is>
      </c>
      <c r="E8841" t="inlineStr">
        <is>
          <t>Máy ảnh</t>
        </is>
      </c>
      <c r="F8841" t="n">
        <v>8168.5</v>
      </c>
      <c r="G8841" t="n">
        <v>0</v>
      </c>
    </row>
    <row r="8842">
      <c r="A8842" t="n">
        <v>201811</v>
      </c>
      <c r="B8842" t="n">
        <v>49</v>
      </c>
      <c r="C8842" t="inlineStr">
        <is>
          <t>POS</t>
        </is>
      </c>
      <c r="D8842" t="inlineStr">
        <is>
          <t>Mỹ</t>
        </is>
      </c>
      <c r="E8842" t="inlineStr">
        <is>
          <t>Điện thoại</t>
        </is>
      </c>
      <c r="F8842" t="n">
        <v>5005.21</v>
      </c>
      <c r="G8842" t="n">
        <v>0</v>
      </c>
    </row>
    <row r="8843">
      <c r="A8843" t="n">
        <v>201811</v>
      </c>
      <c r="B8843" t="n">
        <v>49</v>
      </c>
      <c r="C8843" t="inlineStr">
        <is>
          <t>POS</t>
        </is>
      </c>
      <c r="D8843" t="inlineStr">
        <is>
          <t>Mỹ</t>
        </is>
      </c>
      <c r="E8843" t="inlineStr">
        <is>
          <t>Máy tính</t>
        </is>
      </c>
      <c r="F8843" t="n">
        <v>5561.98</v>
      </c>
      <c r="G8843" t="n">
        <v>0</v>
      </c>
    </row>
    <row r="8844">
      <c r="A8844" t="n">
        <v>201811</v>
      </c>
      <c r="B8844" t="n">
        <v>49</v>
      </c>
      <c r="C8844" t="inlineStr">
        <is>
          <t>POS</t>
        </is>
      </c>
      <c r="D8844" t="inlineStr">
        <is>
          <t>Mỹ</t>
        </is>
      </c>
      <c r="E8844" t="inlineStr">
        <is>
          <t>Game &amp; Đồ chơi</t>
        </is>
      </c>
      <c r="F8844" t="n">
        <v>1494.66</v>
      </c>
      <c r="G8844" t="n">
        <v>0</v>
      </c>
    </row>
    <row r="8845">
      <c r="A8845" t="n">
        <v>201811</v>
      </c>
      <c r="B8845" t="n">
        <v>49</v>
      </c>
      <c r="C8845" t="inlineStr">
        <is>
          <t>POS</t>
        </is>
      </c>
      <c r="D8845" t="inlineStr">
        <is>
          <t>Mỹ</t>
        </is>
      </c>
      <c r="E8845" t="inlineStr">
        <is>
          <t>Gia dụng</t>
        </is>
      </c>
      <c r="F8845" t="n">
        <v>4032.88</v>
      </c>
      <c r="G8845" t="n">
        <v>0</v>
      </c>
    </row>
    <row r="8846">
      <c r="A8846" t="n">
        <v>201811</v>
      </c>
      <c r="B8846" t="n">
        <v>49</v>
      </c>
      <c r="C8846" t="inlineStr">
        <is>
          <t>POS</t>
        </is>
      </c>
      <c r="D8846" t="inlineStr">
        <is>
          <t>Mỹ</t>
        </is>
      </c>
      <c r="E8846" t="inlineStr">
        <is>
          <t>Nhạc, phim, sách nói</t>
        </is>
      </c>
      <c r="F8846" t="n">
        <v>1312.11</v>
      </c>
      <c r="G8846" t="n">
        <v>0</v>
      </c>
    </row>
    <row r="8847">
      <c r="A8847" t="n">
        <v>201811</v>
      </c>
      <c r="B8847" t="n">
        <v>49</v>
      </c>
      <c r="C8847" t="inlineStr">
        <is>
          <t>POS</t>
        </is>
      </c>
      <c r="D8847" t="inlineStr">
        <is>
          <t>Mỹ</t>
        </is>
      </c>
      <c r="E8847" t="inlineStr">
        <is>
          <t>TV &amp; Video</t>
        </is>
      </c>
      <c r="F8847" t="n">
        <v>1594.9</v>
      </c>
      <c r="G8847" t="n">
        <v>0</v>
      </c>
    </row>
    <row r="8848">
      <c r="A8848" t="n">
        <v>201811</v>
      </c>
      <c r="B8848" t="n">
        <v>50</v>
      </c>
      <c r="C8848" t="inlineStr">
        <is>
          <t>POS</t>
        </is>
      </c>
      <c r="D8848" t="inlineStr">
        <is>
          <t>Mỹ</t>
        </is>
      </c>
      <c r="E8848" t="inlineStr">
        <is>
          <t>Âm thanh</t>
        </is>
      </c>
      <c r="F8848" t="n">
        <v>2636.93</v>
      </c>
      <c r="G8848" t="n">
        <v>0</v>
      </c>
    </row>
    <row r="8849">
      <c r="A8849" t="n">
        <v>201811</v>
      </c>
      <c r="B8849" t="n">
        <v>50</v>
      </c>
      <c r="C8849" t="inlineStr">
        <is>
          <t>POS</t>
        </is>
      </c>
      <c r="D8849" t="inlineStr">
        <is>
          <t>Mỹ</t>
        </is>
      </c>
      <c r="E8849" t="inlineStr">
        <is>
          <t>Máy ảnh</t>
        </is>
      </c>
      <c r="F8849" t="n">
        <v>2793</v>
      </c>
      <c r="G8849" t="n">
        <v>0</v>
      </c>
    </row>
    <row r="8850">
      <c r="A8850" t="n">
        <v>201811</v>
      </c>
      <c r="B8850" t="n">
        <v>50</v>
      </c>
      <c r="C8850" t="inlineStr">
        <is>
          <t>POS</t>
        </is>
      </c>
      <c r="D8850" t="inlineStr">
        <is>
          <t>Mỹ</t>
        </is>
      </c>
      <c r="E8850" t="inlineStr">
        <is>
          <t>Điện thoại</t>
        </is>
      </c>
      <c r="F8850" t="n">
        <v>953.04</v>
      </c>
      <c r="G8850" t="n">
        <v>0</v>
      </c>
    </row>
    <row r="8851">
      <c r="A8851" t="n">
        <v>201811</v>
      </c>
      <c r="B8851" t="n">
        <v>50</v>
      </c>
      <c r="C8851" t="inlineStr">
        <is>
          <t>POS</t>
        </is>
      </c>
      <c r="D8851" t="inlineStr">
        <is>
          <t>Mỹ</t>
        </is>
      </c>
      <c r="E8851" t="inlineStr">
        <is>
          <t>Máy tính</t>
        </is>
      </c>
      <c r="F8851" t="n">
        <v>1926.25</v>
      </c>
      <c r="G8851" t="n">
        <v>0</v>
      </c>
    </row>
    <row r="8852">
      <c r="A8852" t="n">
        <v>201811</v>
      </c>
      <c r="B8852" t="n">
        <v>50</v>
      </c>
      <c r="C8852" t="inlineStr">
        <is>
          <t>POS</t>
        </is>
      </c>
      <c r="D8852" t="inlineStr">
        <is>
          <t>Mỹ</t>
        </is>
      </c>
      <c r="E8852" t="inlineStr">
        <is>
          <t>Game &amp; Đồ chơi</t>
        </is>
      </c>
      <c r="F8852" t="n">
        <v>386.17</v>
      </c>
      <c r="G8852" t="n">
        <v>0</v>
      </c>
    </row>
    <row r="8853">
      <c r="A8853" t="n">
        <v>201811</v>
      </c>
      <c r="B8853" t="n">
        <v>50</v>
      </c>
      <c r="C8853" t="inlineStr">
        <is>
          <t>POS</t>
        </is>
      </c>
      <c r="D8853" t="inlineStr">
        <is>
          <t>Mỹ</t>
        </is>
      </c>
      <c r="E8853" t="inlineStr">
        <is>
          <t>Gia dụng</t>
        </is>
      </c>
      <c r="F8853" t="n">
        <v>5487.98</v>
      </c>
      <c r="G8853" t="n">
        <v>0</v>
      </c>
    </row>
    <row r="8854">
      <c r="A8854" t="n">
        <v>201811</v>
      </c>
      <c r="B8854" t="n">
        <v>50</v>
      </c>
      <c r="C8854" t="inlineStr">
        <is>
          <t>POS</t>
        </is>
      </c>
      <c r="D8854" t="inlineStr">
        <is>
          <t>Mỹ</t>
        </is>
      </c>
      <c r="E8854" t="inlineStr">
        <is>
          <t>Nhạc, phim, sách nói</t>
        </is>
      </c>
      <c r="F8854" t="n">
        <v>985.89</v>
      </c>
      <c r="G8854" t="n">
        <v>0</v>
      </c>
    </row>
    <row r="8855">
      <c r="A8855" t="n">
        <v>201811</v>
      </c>
      <c r="B8855" t="n">
        <v>50</v>
      </c>
      <c r="C8855" t="inlineStr">
        <is>
          <t>POS</t>
        </is>
      </c>
      <c r="D8855" t="inlineStr">
        <is>
          <t>Mỹ</t>
        </is>
      </c>
      <c r="E8855" t="inlineStr">
        <is>
          <t>TV &amp; Video</t>
        </is>
      </c>
      <c r="F8855" t="n">
        <v>509.96</v>
      </c>
      <c r="G8855" t="n">
        <v>0</v>
      </c>
    </row>
    <row r="8856">
      <c r="A8856" t="n">
        <v>201811</v>
      </c>
      <c r="B8856" t="n">
        <v>51</v>
      </c>
      <c r="C8856" t="inlineStr">
        <is>
          <t>POS</t>
        </is>
      </c>
      <c r="D8856" t="inlineStr">
        <is>
          <t>Mỹ</t>
        </is>
      </c>
      <c r="E8856" t="inlineStr">
        <is>
          <t>Âm thanh</t>
        </is>
      </c>
      <c r="F8856" t="n">
        <v>419.92</v>
      </c>
      <c r="G8856" t="n">
        <v>0</v>
      </c>
    </row>
    <row r="8857">
      <c r="A8857" t="n">
        <v>201811</v>
      </c>
      <c r="B8857" t="n">
        <v>51</v>
      </c>
      <c r="C8857" t="inlineStr">
        <is>
          <t>POS</t>
        </is>
      </c>
      <c r="D8857" t="inlineStr">
        <is>
          <t>Mỹ</t>
        </is>
      </c>
      <c r="E8857" t="inlineStr">
        <is>
          <t>Máy ảnh</t>
        </is>
      </c>
      <c r="F8857" t="n">
        <v>4461</v>
      </c>
      <c r="G8857" t="n">
        <v>0</v>
      </c>
    </row>
    <row r="8858">
      <c r="A8858" t="n">
        <v>201811</v>
      </c>
      <c r="B8858" t="n">
        <v>51</v>
      </c>
      <c r="C8858" t="inlineStr">
        <is>
          <t>POS</t>
        </is>
      </c>
      <c r="D8858" t="inlineStr">
        <is>
          <t>Mỹ</t>
        </is>
      </c>
      <c r="E8858" t="inlineStr">
        <is>
          <t>Điện thoại</t>
        </is>
      </c>
      <c r="F8858" t="n">
        <v>3457.82</v>
      </c>
      <c r="G8858" t="n">
        <v>0</v>
      </c>
    </row>
    <row r="8859">
      <c r="A8859" t="n">
        <v>201811</v>
      </c>
      <c r="B8859" t="n">
        <v>51</v>
      </c>
      <c r="C8859" t="inlineStr">
        <is>
          <t>POS</t>
        </is>
      </c>
      <c r="D8859" t="inlineStr">
        <is>
          <t>Mỹ</t>
        </is>
      </c>
      <c r="E8859" t="inlineStr">
        <is>
          <t>Máy tính</t>
        </is>
      </c>
      <c r="F8859" t="n">
        <v>13909.72</v>
      </c>
      <c r="G8859" t="n">
        <v>0</v>
      </c>
    </row>
    <row r="8860">
      <c r="A8860" t="n">
        <v>201811</v>
      </c>
      <c r="B8860" t="n">
        <v>51</v>
      </c>
      <c r="C8860" t="inlineStr">
        <is>
          <t>POS</t>
        </is>
      </c>
      <c r="D8860" t="inlineStr">
        <is>
          <t>Mỹ</t>
        </is>
      </c>
      <c r="E8860" t="inlineStr">
        <is>
          <t>Game &amp; Đồ chơi</t>
        </is>
      </c>
      <c r="F8860" t="n">
        <v>277.07</v>
      </c>
      <c r="G8860" t="n">
        <v>32</v>
      </c>
    </row>
    <row r="8861">
      <c r="A8861" t="n">
        <v>201811</v>
      </c>
      <c r="B8861" t="n">
        <v>51</v>
      </c>
      <c r="C8861" t="inlineStr">
        <is>
          <t>POS</t>
        </is>
      </c>
      <c r="D8861" t="inlineStr">
        <is>
          <t>Mỹ</t>
        </is>
      </c>
      <c r="E8861" t="inlineStr">
        <is>
          <t>Gia dụng</t>
        </is>
      </c>
      <c r="F8861" t="n">
        <v>8253.790000000001</v>
      </c>
      <c r="G8861" t="n">
        <v>0</v>
      </c>
    </row>
    <row r="8862">
      <c r="A8862" t="n">
        <v>201811</v>
      </c>
      <c r="B8862" t="n">
        <v>51</v>
      </c>
      <c r="C8862" t="inlineStr">
        <is>
          <t>POS</t>
        </is>
      </c>
      <c r="D8862" t="inlineStr">
        <is>
          <t>Mỹ</t>
        </is>
      </c>
      <c r="E8862" t="inlineStr">
        <is>
          <t>Nhạc, phim, sách nói</t>
        </is>
      </c>
      <c r="F8862" t="n">
        <v>2255.59</v>
      </c>
      <c r="G8862" t="n">
        <v>0</v>
      </c>
    </row>
    <row r="8863">
      <c r="A8863" t="n">
        <v>201811</v>
      </c>
      <c r="B8863" t="n">
        <v>51</v>
      </c>
      <c r="C8863" t="inlineStr">
        <is>
          <t>POS</t>
        </is>
      </c>
      <c r="D8863" t="inlineStr">
        <is>
          <t>Mỹ</t>
        </is>
      </c>
      <c r="E8863" t="inlineStr">
        <is>
          <t>TV &amp; Video</t>
        </is>
      </c>
      <c r="F8863" t="n">
        <v>2038.28</v>
      </c>
      <c r="G8863" t="n">
        <v>0</v>
      </c>
    </row>
    <row r="8864">
      <c r="A8864" t="n">
        <v>201811</v>
      </c>
      <c r="B8864" t="n">
        <v>53</v>
      </c>
      <c r="C8864" t="inlineStr">
        <is>
          <t>POS</t>
        </is>
      </c>
      <c r="D8864" t="inlineStr">
        <is>
          <t>Mỹ</t>
        </is>
      </c>
      <c r="E8864" t="inlineStr">
        <is>
          <t>Âm thanh</t>
        </is>
      </c>
      <c r="F8864" t="n">
        <v>560.78</v>
      </c>
      <c r="G8864" t="n">
        <v>0</v>
      </c>
    </row>
    <row r="8865">
      <c r="A8865" t="n">
        <v>201811</v>
      </c>
      <c r="B8865" t="n">
        <v>53</v>
      </c>
      <c r="C8865" t="inlineStr">
        <is>
          <t>POS</t>
        </is>
      </c>
      <c r="D8865" t="inlineStr">
        <is>
          <t>Mỹ</t>
        </is>
      </c>
      <c r="E8865" t="inlineStr">
        <is>
          <t>Máy ảnh</t>
        </is>
      </c>
      <c r="F8865" t="n">
        <v>16785.34</v>
      </c>
      <c r="G8865" t="n">
        <v>0</v>
      </c>
    </row>
    <row r="8866">
      <c r="A8866" t="n">
        <v>201811</v>
      </c>
      <c r="B8866" t="n">
        <v>53</v>
      </c>
      <c r="C8866" t="inlineStr">
        <is>
          <t>POS</t>
        </is>
      </c>
      <c r="D8866" t="inlineStr">
        <is>
          <t>Mỹ</t>
        </is>
      </c>
      <c r="E8866" t="inlineStr">
        <is>
          <t>Điện thoại</t>
        </is>
      </c>
      <c r="F8866" t="n">
        <v>2541.55</v>
      </c>
      <c r="G8866" t="n">
        <v>0</v>
      </c>
    </row>
    <row r="8867">
      <c r="A8867" t="n">
        <v>201811</v>
      </c>
      <c r="B8867" t="n">
        <v>53</v>
      </c>
      <c r="C8867" t="inlineStr">
        <is>
          <t>POS</t>
        </is>
      </c>
      <c r="D8867" t="inlineStr">
        <is>
          <t>Mỹ</t>
        </is>
      </c>
      <c r="E8867" t="inlineStr">
        <is>
          <t>Máy tính</t>
        </is>
      </c>
      <c r="F8867" t="n">
        <v>9579.870000000001</v>
      </c>
      <c r="G8867" t="n">
        <v>99</v>
      </c>
    </row>
    <row r="8868">
      <c r="A8868" t="n">
        <v>201811</v>
      </c>
      <c r="B8868" t="n">
        <v>53</v>
      </c>
      <c r="C8868" t="inlineStr">
        <is>
          <t>POS</t>
        </is>
      </c>
      <c r="D8868" t="inlineStr">
        <is>
          <t>Mỹ</t>
        </is>
      </c>
      <c r="E8868" t="inlineStr">
        <is>
          <t>Game &amp; Đồ chơi</t>
        </is>
      </c>
      <c r="F8868" t="n">
        <v>514.71</v>
      </c>
      <c r="G8868" t="n">
        <v>0</v>
      </c>
    </row>
    <row r="8869">
      <c r="A8869" t="n">
        <v>201811</v>
      </c>
      <c r="B8869" t="n">
        <v>53</v>
      </c>
      <c r="C8869" t="inlineStr">
        <is>
          <t>POS</t>
        </is>
      </c>
      <c r="D8869" t="inlineStr">
        <is>
          <t>Mỹ</t>
        </is>
      </c>
      <c r="E8869" t="inlineStr">
        <is>
          <t>Gia dụng</t>
        </is>
      </c>
      <c r="F8869" t="n">
        <v>9569.790000000001</v>
      </c>
      <c r="G8869" t="n">
        <v>0</v>
      </c>
    </row>
    <row r="8870">
      <c r="A8870" t="n">
        <v>201811</v>
      </c>
      <c r="B8870" t="n">
        <v>53</v>
      </c>
      <c r="C8870" t="inlineStr">
        <is>
          <t>POS</t>
        </is>
      </c>
      <c r="D8870" t="inlineStr">
        <is>
          <t>Mỹ</t>
        </is>
      </c>
      <c r="E8870" t="inlineStr">
        <is>
          <t>Nhạc, phim, sách nói</t>
        </is>
      </c>
      <c r="F8870" t="n">
        <v>699.98</v>
      </c>
      <c r="G8870" t="n">
        <v>0</v>
      </c>
    </row>
    <row r="8871">
      <c r="A8871" t="n">
        <v>201811</v>
      </c>
      <c r="B8871" t="n">
        <v>53</v>
      </c>
      <c r="C8871" t="inlineStr">
        <is>
          <t>POS</t>
        </is>
      </c>
      <c r="D8871" t="inlineStr">
        <is>
          <t>Mỹ</t>
        </is>
      </c>
      <c r="E8871" t="inlineStr">
        <is>
          <t>TV &amp; Video</t>
        </is>
      </c>
      <c r="F8871" t="n">
        <v>4280.08</v>
      </c>
      <c r="G8871" t="n">
        <v>0</v>
      </c>
    </row>
    <row r="8872">
      <c r="A8872" t="n">
        <v>201811</v>
      </c>
      <c r="B8872" t="n">
        <v>54</v>
      </c>
      <c r="C8872" t="inlineStr">
        <is>
          <t>POS</t>
        </is>
      </c>
      <c r="D8872" t="inlineStr">
        <is>
          <t>Mỹ</t>
        </is>
      </c>
      <c r="E8872" t="inlineStr">
        <is>
          <t>Âm thanh</t>
        </is>
      </c>
      <c r="F8872" t="n">
        <v>1577.78</v>
      </c>
      <c r="G8872" t="n">
        <v>0</v>
      </c>
    </row>
    <row r="8873">
      <c r="A8873" t="n">
        <v>201811</v>
      </c>
      <c r="B8873" t="n">
        <v>54</v>
      </c>
      <c r="C8873" t="inlineStr">
        <is>
          <t>POS</t>
        </is>
      </c>
      <c r="D8873" t="inlineStr">
        <is>
          <t>Mỹ</t>
        </is>
      </c>
      <c r="E8873" t="inlineStr">
        <is>
          <t>Máy ảnh</t>
        </is>
      </c>
      <c r="F8873" t="n">
        <v>6296.5</v>
      </c>
      <c r="G8873" t="n">
        <v>0</v>
      </c>
    </row>
    <row r="8874">
      <c r="A8874" t="n">
        <v>201811</v>
      </c>
      <c r="B8874" t="n">
        <v>54</v>
      </c>
      <c r="C8874" t="inlineStr">
        <is>
          <t>POS</t>
        </is>
      </c>
      <c r="D8874" t="inlineStr">
        <is>
          <t>Mỹ</t>
        </is>
      </c>
      <c r="E8874" t="inlineStr">
        <is>
          <t>Điện thoại</t>
        </is>
      </c>
      <c r="F8874" t="n">
        <v>1020.79</v>
      </c>
      <c r="G8874" t="n">
        <v>3.35</v>
      </c>
    </row>
    <row r="8875">
      <c r="A8875" t="n">
        <v>201811</v>
      </c>
      <c r="B8875" t="n">
        <v>54</v>
      </c>
      <c r="C8875" t="inlineStr">
        <is>
          <t>POS</t>
        </is>
      </c>
      <c r="D8875" t="inlineStr">
        <is>
          <t>Mỹ</t>
        </is>
      </c>
      <c r="E8875" t="inlineStr">
        <is>
          <t>Máy tính</t>
        </is>
      </c>
      <c r="F8875" t="n">
        <v>6463.83</v>
      </c>
      <c r="G8875" t="n">
        <v>0</v>
      </c>
    </row>
    <row r="8876">
      <c r="A8876" t="n">
        <v>201811</v>
      </c>
      <c r="B8876" t="n">
        <v>54</v>
      </c>
      <c r="C8876" t="inlineStr">
        <is>
          <t>POS</t>
        </is>
      </c>
      <c r="D8876" t="inlineStr">
        <is>
          <t>Mỹ</t>
        </is>
      </c>
      <c r="E8876" t="inlineStr">
        <is>
          <t>Game &amp; Đồ chơi</t>
        </is>
      </c>
      <c r="F8876" t="n">
        <v>413.5</v>
      </c>
      <c r="G8876" t="n">
        <v>0</v>
      </c>
    </row>
    <row r="8877">
      <c r="A8877" t="n">
        <v>201811</v>
      </c>
      <c r="B8877" t="n">
        <v>54</v>
      </c>
      <c r="C8877" t="inlineStr">
        <is>
          <t>POS</t>
        </is>
      </c>
      <c r="D8877" t="inlineStr">
        <is>
          <t>Mỹ</t>
        </is>
      </c>
      <c r="E8877" t="inlineStr">
        <is>
          <t>Gia dụng</t>
        </is>
      </c>
      <c r="F8877" t="n">
        <v>6377.44</v>
      </c>
      <c r="G8877" t="n">
        <v>0</v>
      </c>
    </row>
    <row r="8878">
      <c r="A8878" t="n">
        <v>201811</v>
      </c>
      <c r="B8878" t="n">
        <v>54</v>
      </c>
      <c r="C8878" t="inlineStr">
        <is>
          <t>POS</t>
        </is>
      </c>
      <c r="D8878" t="inlineStr">
        <is>
          <t>Mỹ</t>
        </is>
      </c>
      <c r="E8878" t="inlineStr">
        <is>
          <t>Nhạc, phim, sách nói</t>
        </is>
      </c>
      <c r="F8878" t="n">
        <v>495.7</v>
      </c>
      <c r="G8878" t="n">
        <v>0</v>
      </c>
    </row>
    <row r="8879">
      <c r="A8879" t="n">
        <v>201811</v>
      </c>
      <c r="B8879" t="n">
        <v>54</v>
      </c>
      <c r="C8879" t="inlineStr">
        <is>
          <t>POS</t>
        </is>
      </c>
      <c r="D8879" t="inlineStr">
        <is>
          <t>Mỹ</t>
        </is>
      </c>
      <c r="E8879" t="inlineStr">
        <is>
          <t>TV &amp; Video</t>
        </is>
      </c>
      <c r="F8879" t="n">
        <v>1059.97</v>
      </c>
      <c r="G8879" t="n">
        <v>0</v>
      </c>
    </row>
    <row r="8880">
      <c r="A8880" t="n">
        <v>201811</v>
      </c>
      <c r="B8880" t="n">
        <v>55</v>
      </c>
      <c r="C8880" t="inlineStr">
        <is>
          <t>POS</t>
        </is>
      </c>
      <c r="D8880" t="inlineStr">
        <is>
          <t>Mỹ</t>
        </is>
      </c>
      <c r="E8880" t="inlineStr">
        <is>
          <t>Âm thanh</t>
        </is>
      </c>
      <c r="F8880" t="n">
        <v>2371.78</v>
      </c>
      <c r="G8880" t="n">
        <v>265.98</v>
      </c>
    </row>
    <row r="8881">
      <c r="A8881" t="n">
        <v>201811</v>
      </c>
      <c r="B8881" t="n">
        <v>55</v>
      </c>
      <c r="C8881" t="inlineStr">
        <is>
          <t>POS</t>
        </is>
      </c>
      <c r="D8881" t="inlineStr">
        <is>
          <t>Mỹ</t>
        </is>
      </c>
      <c r="E8881" t="inlineStr">
        <is>
          <t>Máy ảnh</t>
        </is>
      </c>
      <c r="F8881" t="n">
        <v>1158.86</v>
      </c>
      <c r="G8881" t="n">
        <v>0</v>
      </c>
    </row>
    <row r="8882">
      <c r="A8882" t="n">
        <v>201811</v>
      </c>
      <c r="B8882" t="n">
        <v>55</v>
      </c>
      <c r="C8882" t="inlineStr">
        <is>
          <t>POS</t>
        </is>
      </c>
      <c r="D8882" t="inlineStr">
        <is>
          <t>Mỹ</t>
        </is>
      </c>
      <c r="E8882" t="inlineStr">
        <is>
          <t>Điện thoại</t>
        </is>
      </c>
      <c r="F8882" t="n">
        <v>3296.99</v>
      </c>
      <c r="G8882" t="n">
        <v>0</v>
      </c>
    </row>
    <row r="8883">
      <c r="A8883" t="n">
        <v>201811</v>
      </c>
      <c r="B8883" t="n">
        <v>55</v>
      </c>
      <c r="C8883" t="inlineStr">
        <is>
          <t>POS</t>
        </is>
      </c>
      <c r="D8883" t="inlineStr">
        <is>
          <t>Mỹ</t>
        </is>
      </c>
      <c r="E8883" t="inlineStr">
        <is>
          <t>Máy tính</t>
        </is>
      </c>
      <c r="F8883" t="n">
        <v>4383.4</v>
      </c>
      <c r="G8883" t="n">
        <v>699</v>
      </c>
    </row>
    <row r="8884">
      <c r="A8884" t="n">
        <v>201811</v>
      </c>
      <c r="B8884" t="n">
        <v>55</v>
      </c>
      <c r="C8884" t="inlineStr">
        <is>
          <t>POS</t>
        </is>
      </c>
      <c r="D8884" t="inlineStr">
        <is>
          <t>Mỹ</t>
        </is>
      </c>
      <c r="E8884" t="inlineStr">
        <is>
          <t>Game &amp; Đồ chơi</t>
        </is>
      </c>
      <c r="F8884" t="n">
        <v>364.41</v>
      </c>
      <c r="G8884" t="n">
        <v>0</v>
      </c>
    </row>
    <row r="8885">
      <c r="A8885" t="n">
        <v>201811</v>
      </c>
      <c r="B8885" t="n">
        <v>55</v>
      </c>
      <c r="C8885" t="inlineStr">
        <is>
          <t>POS</t>
        </is>
      </c>
      <c r="D8885" t="inlineStr">
        <is>
          <t>Mỹ</t>
        </is>
      </c>
      <c r="E8885" t="inlineStr">
        <is>
          <t>Gia dụng</t>
        </is>
      </c>
      <c r="F8885" t="n">
        <v>9594</v>
      </c>
      <c r="G8885" t="n">
        <v>0</v>
      </c>
    </row>
    <row r="8886">
      <c r="A8886" t="n">
        <v>201811</v>
      </c>
      <c r="B8886" t="n">
        <v>55</v>
      </c>
      <c r="C8886" t="inlineStr">
        <is>
          <t>POS</t>
        </is>
      </c>
      <c r="D8886" t="inlineStr">
        <is>
          <t>Mỹ</t>
        </is>
      </c>
      <c r="E8886" t="inlineStr">
        <is>
          <t>Nhạc, phim, sách nói</t>
        </is>
      </c>
      <c r="F8886" t="n">
        <v>1552.7</v>
      </c>
      <c r="G8886" t="n">
        <v>0</v>
      </c>
    </row>
    <row r="8887">
      <c r="A8887" t="n">
        <v>201811</v>
      </c>
      <c r="B8887" t="n">
        <v>55</v>
      </c>
      <c r="C8887" t="inlineStr">
        <is>
          <t>POS</t>
        </is>
      </c>
      <c r="D8887" t="inlineStr">
        <is>
          <t>Mỹ</t>
        </is>
      </c>
      <c r="E8887" t="inlineStr">
        <is>
          <t>TV &amp; Video</t>
        </is>
      </c>
      <c r="F8887" t="n">
        <v>2349.85</v>
      </c>
      <c r="G8887" t="n">
        <v>0</v>
      </c>
    </row>
    <row r="8888">
      <c r="A8888" t="n">
        <v>201811</v>
      </c>
      <c r="B8888" t="n">
        <v>56</v>
      </c>
      <c r="C8888" t="inlineStr">
        <is>
          <t>POS</t>
        </is>
      </c>
      <c r="D8888" t="inlineStr">
        <is>
          <t>Mỹ</t>
        </is>
      </c>
      <c r="E8888" t="inlineStr">
        <is>
          <t>Âm thanh</t>
        </is>
      </c>
      <c r="F8888" t="n">
        <v>2720</v>
      </c>
      <c r="G8888" t="n">
        <v>0</v>
      </c>
    </row>
    <row r="8889">
      <c r="A8889" t="n">
        <v>201811</v>
      </c>
      <c r="B8889" t="n">
        <v>56</v>
      </c>
      <c r="C8889" t="inlineStr">
        <is>
          <t>POS</t>
        </is>
      </c>
      <c r="D8889" t="inlineStr">
        <is>
          <t>Mỹ</t>
        </is>
      </c>
      <c r="E8889" t="inlineStr">
        <is>
          <t>Máy ảnh</t>
        </is>
      </c>
      <c r="F8889" t="n">
        <v>4977.99</v>
      </c>
      <c r="G8889" t="n">
        <v>0</v>
      </c>
    </row>
    <row r="8890">
      <c r="A8890" t="n">
        <v>201811</v>
      </c>
      <c r="B8890" t="n">
        <v>56</v>
      </c>
      <c r="C8890" t="inlineStr">
        <is>
          <t>POS</t>
        </is>
      </c>
      <c r="D8890" t="inlineStr">
        <is>
          <t>Mỹ</t>
        </is>
      </c>
      <c r="E8890" t="inlineStr">
        <is>
          <t>Điện thoại</t>
        </is>
      </c>
      <c r="F8890" t="n">
        <v>4203.41</v>
      </c>
      <c r="G8890" t="n">
        <v>0</v>
      </c>
    </row>
    <row r="8891">
      <c r="A8891" t="n">
        <v>201811</v>
      </c>
      <c r="B8891" t="n">
        <v>56</v>
      </c>
      <c r="C8891" t="inlineStr">
        <is>
          <t>POS</t>
        </is>
      </c>
      <c r="D8891" t="inlineStr">
        <is>
          <t>Mỹ</t>
        </is>
      </c>
      <c r="E8891" t="inlineStr">
        <is>
          <t>Máy tính</t>
        </is>
      </c>
      <c r="F8891" t="n">
        <v>7712.33</v>
      </c>
      <c r="G8891" t="n">
        <v>0</v>
      </c>
    </row>
    <row r="8892">
      <c r="A8892" t="n">
        <v>201811</v>
      </c>
      <c r="B8892" t="n">
        <v>56</v>
      </c>
      <c r="C8892" t="inlineStr">
        <is>
          <t>POS</t>
        </is>
      </c>
      <c r="D8892" t="inlineStr">
        <is>
          <t>Mỹ</t>
        </is>
      </c>
      <c r="E8892" t="inlineStr">
        <is>
          <t>Game &amp; Đồ chơi</t>
        </is>
      </c>
      <c r="F8892" t="n">
        <v>525</v>
      </c>
      <c r="G8892" t="n">
        <v>0</v>
      </c>
    </row>
    <row r="8893">
      <c r="A8893" t="n">
        <v>201811</v>
      </c>
      <c r="B8893" t="n">
        <v>56</v>
      </c>
      <c r="C8893" t="inlineStr">
        <is>
          <t>POS</t>
        </is>
      </c>
      <c r="D8893" t="inlineStr">
        <is>
          <t>Mỹ</t>
        </is>
      </c>
      <c r="E8893" t="inlineStr">
        <is>
          <t>Gia dụng</t>
        </is>
      </c>
      <c r="F8893" t="n">
        <v>13188.22</v>
      </c>
      <c r="G8893" t="n">
        <v>0</v>
      </c>
    </row>
    <row r="8894">
      <c r="A8894" t="n">
        <v>201811</v>
      </c>
      <c r="B8894" t="n">
        <v>56</v>
      </c>
      <c r="C8894" t="inlineStr">
        <is>
          <t>POS</t>
        </is>
      </c>
      <c r="D8894" t="inlineStr">
        <is>
          <t>Mỹ</t>
        </is>
      </c>
      <c r="E8894" t="inlineStr">
        <is>
          <t>Nhạc, phim, sách nói</t>
        </is>
      </c>
      <c r="F8894" t="n">
        <v>623.54</v>
      </c>
      <c r="G8894" t="n">
        <v>37.98</v>
      </c>
    </row>
    <row r="8895">
      <c r="A8895" t="n">
        <v>201811</v>
      </c>
      <c r="B8895" t="n">
        <v>56</v>
      </c>
      <c r="C8895" t="inlineStr">
        <is>
          <t>POS</t>
        </is>
      </c>
      <c r="D8895" t="inlineStr">
        <is>
          <t>Mỹ</t>
        </is>
      </c>
      <c r="E8895" t="inlineStr">
        <is>
          <t>TV &amp; Video</t>
        </is>
      </c>
      <c r="F8895" t="n">
        <v>4119.91</v>
      </c>
      <c r="G8895" t="n">
        <v>0</v>
      </c>
    </row>
    <row r="8896">
      <c r="A8896" t="n">
        <v>201811</v>
      </c>
      <c r="B8896" t="n">
        <v>57</v>
      </c>
      <c r="C8896" t="inlineStr">
        <is>
          <t>POS</t>
        </is>
      </c>
      <c r="D8896" t="inlineStr">
        <is>
          <t>Mỹ</t>
        </is>
      </c>
      <c r="E8896" t="inlineStr">
        <is>
          <t>Âm thanh</t>
        </is>
      </c>
      <c r="F8896" t="n">
        <v>796.95</v>
      </c>
      <c r="G8896" t="n">
        <v>0</v>
      </c>
    </row>
    <row r="8897">
      <c r="A8897" t="n">
        <v>201811</v>
      </c>
      <c r="B8897" t="n">
        <v>57</v>
      </c>
      <c r="C8897" t="inlineStr">
        <is>
          <t>POS</t>
        </is>
      </c>
      <c r="D8897" t="inlineStr">
        <is>
          <t>Mỹ</t>
        </is>
      </c>
      <c r="E8897" t="inlineStr">
        <is>
          <t>Máy ảnh</t>
        </is>
      </c>
      <c r="F8897" t="n">
        <v>6512.5</v>
      </c>
      <c r="G8897" t="n">
        <v>0</v>
      </c>
    </row>
    <row r="8898">
      <c r="A8898" t="n">
        <v>201811</v>
      </c>
      <c r="B8898" t="n">
        <v>57</v>
      </c>
      <c r="C8898" t="inlineStr">
        <is>
          <t>POS</t>
        </is>
      </c>
      <c r="D8898" t="inlineStr">
        <is>
          <t>Mỹ</t>
        </is>
      </c>
      <c r="E8898" t="inlineStr">
        <is>
          <t>Điện thoại</t>
        </is>
      </c>
      <c r="F8898" t="n">
        <v>2023.99</v>
      </c>
      <c r="G8898" t="n">
        <v>0</v>
      </c>
    </row>
    <row r="8899">
      <c r="A8899" t="n">
        <v>201811</v>
      </c>
      <c r="B8899" t="n">
        <v>57</v>
      </c>
      <c r="C8899" t="inlineStr">
        <is>
          <t>POS</t>
        </is>
      </c>
      <c r="D8899" t="inlineStr">
        <is>
          <t>Mỹ</t>
        </is>
      </c>
      <c r="E8899" t="inlineStr">
        <is>
          <t>Máy tính</t>
        </is>
      </c>
      <c r="F8899" t="n">
        <v>6409.3</v>
      </c>
      <c r="G8899" t="n">
        <v>0</v>
      </c>
    </row>
    <row r="8900">
      <c r="A8900" t="n">
        <v>201811</v>
      </c>
      <c r="B8900" t="n">
        <v>57</v>
      </c>
      <c r="C8900" t="inlineStr">
        <is>
          <t>POS</t>
        </is>
      </c>
      <c r="D8900" t="inlineStr">
        <is>
          <t>Mỹ</t>
        </is>
      </c>
      <c r="E8900" t="inlineStr">
        <is>
          <t>Gia dụng</t>
        </is>
      </c>
      <c r="F8900" t="n">
        <v>9684.889999999999</v>
      </c>
      <c r="G8900" t="n">
        <v>0</v>
      </c>
    </row>
    <row r="8901">
      <c r="A8901" t="n">
        <v>201811</v>
      </c>
      <c r="B8901" t="n">
        <v>57</v>
      </c>
      <c r="C8901" t="inlineStr">
        <is>
          <t>POS</t>
        </is>
      </c>
      <c r="D8901" t="inlineStr">
        <is>
          <t>Mỹ</t>
        </is>
      </c>
      <c r="E8901" t="inlineStr">
        <is>
          <t>Nhạc, phim, sách nói</t>
        </is>
      </c>
      <c r="F8901" t="n">
        <v>519.98</v>
      </c>
      <c r="G8901" t="n">
        <v>205.77</v>
      </c>
    </row>
    <row r="8902">
      <c r="A8902" t="n">
        <v>201811</v>
      </c>
      <c r="B8902" t="n">
        <v>59</v>
      </c>
      <c r="C8902" t="inlineStr">
        <is>
          <t>POS</t>
        </is>
      </c>
      <c r="D8902" t="inlineStr">
        <is>
          <t>Mỹ</t>
        </is>
      </c>
      <c r="E8902" t="inlineStr">
        <is>
          <t>Âm thanh</t>
        </is>
      </c>
      <c r="F8902" t="n">
        <v>1809.62</v>
      </c>
      <c r="G8902" t="n">
        <v>0</v>
      </c>
    </row>
    <row r="8903">
      <c r="A8903" t="n">
        <v>201811</v>
      </c>
      <c r="B8903" t="n">
        <v>59</v>
      </c>
      <c r="C8903" t="inlineStr">
        <is>
          <t>POS</t>
        </is>
      </c>
      <c r="D8903" t="inlineStr">
        <is>
          <t>Mỹ</t>
        </is>
      </c>
      <c r="E8903" t="inlineStr">
        <is>
          <t>Máy ảnh</t>
        </is>
      </c>
      <c r="F8903" t="n">
        <v>9803</v>
      </c>
      <c r="G8903" t="n">
        <v>0</v>
      </c>
    </row>
    <row r="8904">
      <c r="A8904" t="n">
        <v>201811</v>
      </c>
      <c r="B8904" t="n">
        <v>59</v>
      </c>
      <c r="C8904" t="inlineStr">
        <is>
          <t>POS</t>
        </is>
      </c>
      <c r="D8904" t="inlineStr">
        <is>
          <t>Mỹ</t>
        </is>
      </c>
      <c r="E8904" t="inlineStr">
        <is>
          <t>Điện thoại</t>
        </is>
      </c>
      <c r="F8904" t="n">
        <v>3169.97</v>
      </c>
      <c r="G8904" t="n">
        <v>0</v>
      </c>
    </row>
    <row r="8905">
      <c r="A8905" t="n">
        <v>201811</v>
      </c>
      <c r="B8905" t="n">
        <v>59</v>
      </c>
      <c r="C8905" t="inlineStr">
        <is>
          <t>POS</t>
        </is>
      </c>
      <c r="D8905" t="inlineStr">
        <is>
          <t>Mỹ</t>
        </is>
      </c>
      <c r="E8905" t="inlineStr">
        <is>
          <t>Máy tính</t>
        </is>
      </c>
      <c r="F8905" t="n">
        <v>5784.11</v>
      </c>
      <c r="G8905" t="n">
        <v>0</v>
      </c>
    </row>
    <row r="8906">
      <c r="A8906" t="n">
        <v>201811</v>
      </c>
      <c r="B8906" t="n">
        <v>59</v>
      </c>
      <c r="C8906" t="inlineStr">
        <is>
          <t>POS</t>
        </is>
      </c>
      <c r="D8906" t="inlineStr">
        <is>
          <t>Mỹ</t>
        </is>
      </c>
      <c r="E8906" t="inlineStr">
        <is>
          <t>Game &amp; Đồ chơi</t>
        </is>
      </c>
      <c r="F8906" t="n">
        <v>387.6</v>
      </c>
      <c r="G8906" t="n">
        <v>0</v>
      </c>
    </row>
    <row r="8907">
      <c r="A8907" t="n">
        <v>201811</v>
      </c>
      <c r="B8907" t="n">
        <v>59</v>
      </c>
      <c r="C8907" t="inlineStr">
        <is>
          <t>POS</t>
        </is>
      </c>
      <c r="D8907" t="inlineStr">
        <is>
          <t>Mỹ</t>
        </is>
      </c>
      <c r="E8907" t="inlineStr">
        <is>
          <t>Gia dụng</t>
        </is>
      </c>
      <c r="F8907" t="n">
        <v>11442.02</v>
      </c>
      <c r="G8907" t="n">
        <v>0</v>
      </c>
    </row>
    <row r="8908">
      <c r="A8908" t="n">
        <v>201811</v>
      </c>
      <c r="B8908" t="n">
        <v>59</v>
      </c>
      <c r="C8908" t="inlineStr">
        <is>
          <t>POS</t>
        </is>
      </c>
      <c r="D8908" t="inlineStr">
        <is>
          <t>Mỹ</t>
        </is>
      </c>
      <c r="E8908" t="inlineStr">
        <is>
          <t>Nhạc, phim, sách nói</t>
        </is>
      </c>
      <c r="F8908" t="n">
        <v>432.24</v>
      </c>
      <c r="G8908" t="n">
        <v>0</v>
      </c>
    </row>
    <row r="8909">
      <c r="A8909" t="n">
        <v>201811</v>
      </c>
      <c r="B8909" t="n">
        <v>59</v>
      </c>
      <c r="C8909" t="inlineStr">
        <is>
          <t>POS</t>
        </is>
      </c>
      <c r="D8909" t="inlineStr">
        <is>
          <t>Mỹ</t>
        </is>
      </c>
      <c r="E8909" t="inlineStr">
        <is>
          <t>TV &amp; Video</t>
        </is>
      </c>
      <c r="F8909" t="n">
        <v>6723.64</v>
      </c>
      <c r="G8909" t="n">
        <v>0</v>
      </c>
    </row>
    <row r="8910">
      <c r="A8910" t="n">
        <v>201811</v>
      </c>
      <c r="B8910" t="n">
        <v>61</v>
      </c>
      <c r="C8910" t="inlineStr">
        <is>
          <t>POS</t>
        </is>
      </c>
      <c r="D8910" t="inlineStr">
        <is>
          <t>Mỹ</t>
        </is>
      </c>
      <c r="E8910" t="inlineStr">
        <is>
          <t>Âm thanh</t>
        </is>
      </c>
      <c r="F8910" t="n">
        <v>793.91</v>
      </c>
      <c r="G8910" t="n">
        <v>0</v>
      </c>
    </row>
    <row r="8911">
      <c r="A8911" t="n">
        <v>201811</v>
      </c>
      <c r="B8911" t="n">
        <v>61</v>
      </c>
      <c r="C8911" t="inlineStr">
        <is>
          <t>POS</t>
        </is>
      </c>
      <c r="D8911" t="inlineStr">
        <is>
          <t>Mỹ</t>
        </is>
      </c>
      <c r="E8911" t="inlineStr">
        <is>
          <t>Máy ảnh</t>
        </is>
      </c>
      <c r="F8911" t="n">
        <v>5877</v>
      </c>
      <c r="G8911" t="n">
        <v>0</v>
      </c>
    </row>
    <row r="8912">
      <c r="A8912" t="n">
        <v>201811</v>
      </c>
      <c r="B8912" t="n">
        <v>61</v>
      </c>
      <c r="C8912" t="inlineStr">
        <is>
          <t>POS</t>
        </is>
      </c>
      <c r="D8912" t="inlineStr">
        <is>
          <t>Mỹ</t>
        </is>
      </c>
      <c r="E8912" t="inlineStr">
        <is>
          <t>Điện thoại</t>
        </is>
      </c>
      <c r="F8912" t="n">
        <v>2713</v>
      </c>
      <c r="G8912" t="n">
        <v>0</v>
      </c>
    </row>
    <row r="8913">
      <c r="A8913" t="n">
        <v>201811</v>
      </c>
      <c r="B8913" t="n">
        <v>61</v>
      </c>
      <c r="C8913" t="inlineStr">
        <is>
          <t>POS</t>
        </is>
      </c>
      <c r="D8913" t="inlineStr">
        <is>
          <t>Mỹ</t>
        </is>
      </c>
      <c r="E8913" t="inlineStr">
        <is>
          <t>Máy tính</t>
        </is>
      </c>
      <c r="F8913" t="n">
        <v>28267.2</v>
      </c>
      <c r="G8913" t="n">
        <v>0</v>
      </c>
    </row>
    <row r="8914">
      <c r="A8914" t="n">
        <v>201811</v>
      </c>
      <c r="B8914" t="n">
        <v>61</v>
      </c>
      <c r="C8914" t="inlineStr">
        <is>
          <t>POS</t>
        </is>
      </c>
      <c r="D8914" t="inlineStr">
        <is>
          <t>Mỹ</t>
        </is>
      </c>
      <c r="E8914" t="inlineStr">
        <is>
          <t>Game &amp; Đồ chơi</t>
        </is>
      </c>
      <c r="F8914" t="n">
        <v>268.61</v>
      </c>
      <c r="G8914" t="n">
        <v>0</v>
      </c>
    </row>
    <row r="8915">
      <c r="A8915" t="n">
        <v>201811</v>
      </c>
      <c r="B8915" t="n">
        <v>61</v>
      </c>
      <c r="C8915" t="inlineStr">
        <is>
          <t>POS</t>
        </is>
      </c>
      <c r="D8915" t="inlineStr">
        <is>
          <t>Mỹ</t>
        </is>
      </c>
      <c r="E8915" t="inlineStr">
        <is>
          <t>Gia dụng</t>
        </is>
      </c>
      <c r="F8915" t="n">
        <v>20453.66</v>
      </c>
      <c r="G8915" t="n">
        <v>0</v>
      </c>
    </row>
    <row r="8916">
      <c r="A8916" t="n">
        <v>201811</v>
      </c>
      <c r="B8916" t="n">
        <v>61</v>
      </c>
      <c r="C8916" t="inlineStr">
        <is>
          <t>POS</t>
        </is>
      </c>
      <c r="D8916" t="inlineStr">
        <is>
          <t>Mỹ</t>
        </is>
      </c>
      <c r="E8916" t="inlineStr">
        <is>
          <t>Nhạc, phim, sách nói</t>
        </is>
      </c>
      <c r="F8916" t="n">
        <v>1348.73</v>
      </c>
      <c r="G8916" t="n">
        <v>0</v>
      </c>
    </row>
    <row r="8917">
      <c r="A8917" t="n">
        <v>201811</v>
      </c>
      <c r="B8917" t="n">
        <v>61</v>
      </c>
      <c r="C8917" t="inlineStr">
        <is>
          <t>POS</t>
        </is>
      </c>
      <c r="D8917" t="inlineStr">
        <is>
          <t>Mỹ</t>
        </is>
      </c>
      <c r="E8917" t="inlineStr">
        <is>
          <t>TV &amp; Video</t>
        </is>
      </c>
      <c r="F8917" t="n">
        <v>143.4</v>
      </c>
      <c r="G8917" t="n">
        <v>0</v>
      </c>
    </row>
    <row r="8918">
      <c r="A8918" t="n">
        <v>201811</v>
      </c>
      <c r="B8918" t="n">
        <v>62</v>
      </c>
      <c r="C8918" t="inlineStr">
        <is>
          <t>POS</t>
        </is>
      </c>
      <c r="D8918" t="inlineStr">
        <is>
          <t>Mỹ</t>
        </is>
      </c>
      <c r="E8918" t="inlineStr">
        <is>
          <t>Âm thanh</t>
        </is>
      </c>
      <c r="F8918" t="n">
        <v>2538.93</v>
      </c>
      <c r="G8918" t="n">
        <v>0</v>
      </c>
    </row>
    <row r="8919">
      <c r="A8919" t="n">
        <v>201811</v>
      </c>
      <c r="B8919" t="n">
        <v>62</v>
      </c>
      <c r="C8919" t="inlineStr">
        <is>
          <t>POS</t>
        </is>
      </c>
      <c r="D8919" t="inlineStr">
        <is>
          <t>Mỹ</t>
        </is>
      </c>
      <c r="E8919" t="inlineStr">
        <is>
          <t>Máy ảnh</t>
        </is>
      </c>
      <c r="F8919" t="n">
        <v>1863.46</v>
      </c>
      <c r="G8919" t="n">
        <v>0</v>
      </c>
    </row>
    <row r="8920">
      <c r="A8920" t="n">
        <v>201811</v>
      </c>
      <c r="B8920" t="n">
        <v>62</v>
      </c>
      <c r="C8920" t="inlineStr">
        <is>
          <t>POS</t>
        </is>
      </c>
      <c r="D8920" t="inlineStr">
        <is>
          <t>Mỹ</t>
        </is>
      </c>
      <c r="E8920" t="inlineStr">
        <is>
          <t>Điện thoại</t>
        </is>
      </c>
      <c r="F8920" t="n">
        <v>5368</v>
      </c>
      <c r="G8920" t="n">
        <v>0</v>
      </c>
    </row>
    <row r="8921">
      <c r="A8921" t="n">
        <v>201811</v>
      </c>
      <c r="B8921" t="n">
        <v>62</v>
      </c>
      <c r="C8921" t="inlineStr">
        <is>
          <t>POS</t>
        </is>
      </c>
      <c r="D8921" t="inlineStr">
        <is>
          <t>Mỹ</t>
        </is>
      </c>
      <c r="E8921" t="inlineStr">
        <is>
          <t>Máy tính</t>
        </is>
      </c>
      <c r="F8921" t="n">
        <v>2623</v>
      </c>
      <c r="G8921" t="n">
        <v>0</v>
      </c>
    </row>
    <row r="8922">
      <c r="A8922" t="n">
        <v>201811</v>
      </c>
      <c r="B8922" t="n">
        <v>62</v>
      </c>
      <c r="C8922" t="inlineStr">
        <is>
          <t>POS</t>
        </is>
      </c>
      <c r="D8922" t="inlineStr">
        <is>
          <t>Mỹ</t>
        </is>
      </c>
      <c r="E8922" t="inlineStr">
        <is>
          <t>Game &amp; Đồ chơi</t>
        </is>
      </c>
      <c r="F8922" t="n">
        <v>507.92</v>
      </c>
      <c r="G8922" t="n">
        <v>0</v>
      </c>
    </row>
    <row r="8923">
      <c r="A8923" t="n">
        <v>201811</v>
      </c>
      <c r="B8923" t="n">
        <v>62</v>
      </c>
      <c r="C8923" t="inlineStr">
        <is>
          <t>POS</t>
        </is>
      </c>
      <c r="D8923" t="inlineStr">
        <is>
          <t>Mỹ</t>
        </is>
      </c>
      <c r="E8923" t="inlineStr">
        <is>
          <t>Gia dụng</t>
        </is>
      </c>
      <c r="F8923" t="n">
        <v>149</v>
      </c>
      <c r="G8923" t="n">
        <v>0</v>
      </c>
    </row>
    <row r="8924">
      <c r="A8924" t="n">
        <v>201811</v>
      </c>
      <c r="B8924" t="n">
        <v>62</v>
      </c>
      <c r="C8924" t="inlineStr">
        <is>
          <t>POS</t>
        </is>
      </c>
      <c r="D8924" t="inlineStr">
        <is>
          <t>Mỹ</t>
        </is>
      </c>
      <c r="E8924" t="inlineStr">
        <is>
          <t>Nhạc, phim, sách nói</t>
        </is>
      </c>
      <c r="F8924" t="n">
        <v>593.02</v>
      </c>
      <c r="G8924" t="n">
        <v>0</v>
      </c>
    </row>
    <row r="8925">
      <c r="A8925" t="n">
        <v>201811</v>
      </c>
      <c r="B8925" t="n">
        <v>63</v>
      </c>
      <c r="C8925" t="inlineStr">
        <is>
          <t>POS</t>
        </is>
      </c>
      <c r="D8925" t="inlineStr">
        <is>
          <t>Mỹ</t>
        </is>
      </c>
      <c r="E8925" t="inlineStr">
        <is>
          <t>Âm thanh</t>
        </is>
      </c>
      <c r="F8925" t="n">
        <v>1023.23</v>
      </c>
      <c r="G8925" t="n">
        <v>0</v>
      </c>
    </row>
    <row r="8926">
      <c r="A8926" t="n">
        <v>201811</v>
      </c>
      <c r="B8926" t="n">
        <v>63</v>
      </c>
      <c r="C8926" t="inlineStr">
        <is>
          <t>POS</t>
        </is>
      </c>
      <c r="D8926" t="inlineStr">
        <is>
          <t>Mỹ</t>
        </is>
      </c>
      <c r="E8926" t="inlineStr">
        <is>
          <t>Máy ảnh</t>
        </is>
      </c>
      <c r="F8926" t="n">
        <v>1050.85</v>
      </c>
      <c r="G8926" t="n">
        <v>0</v>
      </c>
    </row>
    <row r="8927">
      <c r="A8927" t="n">
        <v>201811</v>
      </c>
      <c r="B8927" t="n">
        <v>63</v>
      </c>
      <c r="C8927" t="inlineStr">
        <is>
          <t>POS</t>
        </is>
      </c>
      <c r="D8927" t="inlineStr">
        <is>
          <t>Mỹ</t>
        </is>
      </c>
      <c r="E8927" t="inlineStr">
        <is>
          <t>Điện thoại</t>
        </is>
      </c>
      <c r="F8927" t="n">
        <v>2143.96</v>
      </c>
      <c r="G8927" t="n">
        <v>0</v>
      </c>
    </row>
    <row r="8928">
      <c r="A8928" t="n">
        <v>201811</v>
      </c>
      <c r="B8928" t="n">
        <v>63</v>
      </c>
      <c r="C8928" t="inlineStr">
        <is>
          <t>POS</t>
        </is>
      </c>
      <c r="D8928" t="inlineStr">
        <is>
          <t>Mỹ</t>
        </is>
      </c>
      <c r="E8928" t="inlineStr">
        <is>
          <t>Máy tính</t>
        </is>
      </c>
      <c r="F8928" t="n">
        <v>2214.05</v>
      </c>
      <c r="G8928" t="n">
        <v>0</v>
      </c>
    </row>
    <row r="8929">
      <c r="A8929" t="n">
        <v>201811</v>
      </c>
      <c r="B8929" t="n">
        <v>63</v>
      </c>
      <c r="C8929" t="inlineStr">
        <is>
          <t>POS</t>
        </is>
      </c>
      <c r="D8929" t="inlineStr">
        <is>
          <t>Mỹ</t>
        </is>
      </c>
      <c r="E8929" t="inlineStr">
        <is>
          <t>Game &amp; Đồ chơi</t>
        </is>
      </c>
      <c r="F8929" t="n">
        <v>438.75</v>
      </c>
      <c r="G8929" t="n">
        <v>0</v>
      </c>
    </row>
    <row r="8930">
      <c r="A8930" t="n">
        <v>201811</v>
      </c>
      <c r="B8930" t="n">
        <v>63</v>
      </c>
      <c r="C8930" t="inlineStr">
        <is>
          <t>POS</t>
        </is>
      </c>
      <c r="D8930" t="inlineStr">
        <is>
          <t>Mỹ</t>
        </is>
      </c>
      <c r="E8930" t="inlineStr">
        <is>
          <t>Gia dụng</t>
        </is>
      </c>
      <c r="F8930" t="n">
        <v>319.97</v>
      </c>
      <c r="G8930" t="n">
        <v>0</v>
      </c>
    </row>
    <row r="8931">
      <c r="A8931" t="n">
        <v>201811</v>
      </c>
      <c r="B8931" t="n">
        <v>63</v>
      </c>
      <c r="C8931" t="inlineStr">
        <is>
          <t>POS</t>
        </is>
      </c>
      <c r="D8931" t="inlineStr">
        <is>
          <t>Mỹ</t>
        </is>
      </c>
      <c r="E8931" t="inlineStr">
        <is>
          <t>Nhạc, phim, sách nói</t>
        </is>
      </c>
      <c r="F8931" t="n">
        <v>272.97</v>
      </c>
      <c r="G8931" t="n">
        <v>0</v>
      </c>
    </row>
    <row r="8932">
      <c r="A8932" t="n">
        <v>201811</v>
      </c>
      <c r="B8932" t="n">
        <v>64</v>
      </c>
      <c r="C8932" t="inlineStr">
        <is>
          <t>POS</t>
        </is>
      </c>
      <c r="D8932" t="inlineStr">
        <is>
          <t>Mỹ</t>
        </is>
      </c>
      <c r="E8932" t="inlineStr">
        <is>
          <t>Âm thanh</t>
        </is>
      </c>
      <c r="F8932" t="n">
        <v>2723.21</v>
      </c>
      <c r="G8932" t="n">
        <v>0</v>
      </c>
    </row>
    <row r="8933">
      <c r="A8933" t="n">
        <v>201811</v>
      </c>
      <c r="B8933" t="n">
        <v>64</v>
      </c>
      <c r="C8933" t="inlineStr">
        <is>
          <t>POS</t>
        </is>
      </c>
      <c r="D8933" t="inlineStr">
        <is>
          <t>Mỹ</t>
        </is>
      </c>
      <c r="E8933" t="inlineStr">
        <is>
          <t>Điện thoại</t>
        </is>
      </c>
      <c r="F8933" t="n">
        <v>343.11</v>
      </c>
      <c r="G8933" t="n">
        <v>0</v>
      </c>
    </row>
    <row r="8934">
      <c r="A8934" t="n">
        <v>201811</v>
      </c>
      <c r="B8934" t="n">
        <v>64</v>
      </c>
      <c r="C8934" t="inlineStr">
        <is>
          <t>POS</t>
        </is>
      </c>
      <c r="D8934" t="inlineStr">
        <is>
          <t>Mỹ</t>
        </is>
      </c>
      <c r="E8934" t="inlineStr">
        <is>
          <t>Máy tính</t>
        </is>
      </c>
      <c r="F8934" t="n">
        <v>19011.8</v>
      </c>
      <c r="G8934" t="n">
        <v>0</v>
      </c>
    </row>
    <row r="8935">
      <c r="A8935" t="n">
        <v>201811</v>
      </c>
      <c r="B8935" t="n">
        <v>64</v>
      </c>
      <c r="C8935" t="inlineStr">
        <is>
          <t>POS</t>
        </is>
      </c>
      <c r="D8935" t="inlineStr">
        <is>
          <t>Mỹ</t>
        </is>
      </c>
      <c r="E8935" t="inlineStr">
        <is>
          <t>Game &amp; Đồ chơi</t>
        </is>
      </c>
      <c r="F8935" t="n">
        <v>96</v>
      </c>
      <c r="G8935" t="n">
        <v>0</v>
      </c>
    </row>
    <row r="8936">
      <c r="A8936" t="n">
        <v>201811</v>
      </c>
      <c r="B8936" t="n">
        <v>64</v>
      </c>
      <c r="C8936" t="inlineStr">
        <is>
          <t>POS</t>
        </is>
      </c>
      <c r="D8936" t="inlineStr">
        <is>
          <t>Mỹ</t>
        </is>
      </c>
      <c r="E8936" t="inlineStr">
        <is>
          <t>Gia dụng</t>
        </is>
      </c>
      <c r="F8936" t="n">
        <v>2632.5</v>
      </c>
      <c r="G8936" t="n">
        <v>0</v>
      </c>
    </row>
    <row r="8937">
      <c r="A8937" t="n">
        <v>201811</v>
      </c>
      <c r="B8937" t="n">
        <v>64</v>
      </c>
      <c r="C8937" t="inlineStr">
        <is>
          <t>POS</t>
        </is>
      </c>
      <c r="D8937" t="inlineStr">
        <is>
          <t>Mỹ</t>
        </is>
      </c>
      <c r="E8937" t="inlineStr">
        <is>
          <t>Nhạc, phim, sách nói</t>
        </is>
      </c>
      <c r="F8937" t="n">
        <v>852.55</v>
      </c>
      <c r="G8937" t="n">
        <v>0</v>
      </c>
    </row>
    <row r="8938">
      <c r="A8938" t="n">
        <v>201811</v>
      </c>
      <c r="B8938" t="n">
        <v>64</v>
      </c>
      <c r="C8938" t="inlineStr">
        <is>
          <t>POS</t>
        </is>
      </c>
      <c r="D8938" t="inlineStr">
        <is>
          <t>Mỹ</t>
        </is>
      </c>
      <c r="E8938" t="inlineStr">
        <is>
          <t>TV &amp; Video</t>
        </is>
      </c>
      <c r="F8938" t="n">
        <v>185.3</v>
      </c>
      <c r="G8938" t="n">
        <v>0</v>
      </c>
    </row>
    <row r="8939">
      <c r="A8939" t="n">
        <v>201811</v>
      </c>
      <c r="B8939" t="n">
        <v>65</v>
      </c>
      <c r="C8939" t="inlineStr">
        <is>
          <t>POS</t>
        </is>
      </c>
      <c r="D8939" t="inlineStr">
        <is>
          <t>Mỹ</t>
        </is>
      </c>
      <c r="E8939" t="inlineStr">
        <is>
          <t>Âm thanh</t>
        </is>
      </c>
      <c r="F8939" t="n">
        <v>2045.99</v>
      </c>
      <c r="G8939" t="n">
        <v>0</v>
      </c>
    </row>
    <row r="8940">
      <c r="A8940" t="n">
        <v>201811</v>
      </c>
      <c r="B8940" t="n">
        <v>65</v>
      </c>
      <c r="C8940" t="inlineStr">
        <is>
          <t>POS</t>
        </is>
      </c>
      <c r="D8940" t="inlineStr">
        <is>
          <t>Mỹ</t>
        </is>
      </c>
      <c r="E8940" t="inlineStr">
        <is>
          <t>Máy ảnh</t>
        </is>
      </c>
      <c r="F8940" t="n">
        <v>4001.8</v>
      </c>
      <c r="G8940" t="n">
        <v>0</v>
      </c>
    </row>
    <row r="8941">
      <c r="A8941" t="n">
        <v>201811</v>
      </c>
      <c r="B8941" t="n">
        <v>65</v>
      </c>
      <c r="C8941" t="inlineStr">
        <is>
          <t>POS</t>
        </is>
      </c>
      <c r="D8941" t="inlineStr">
        <is>
          <t>Mỹ</t>
        </is>
      </c>
      <c r="E8941" t="inlineStr">
        <is>
          <t>Điện thoại</t>
        </is>
      </c>
      <c r="F8941" t="n">
        <v>3574.59</v>
      </c>
      <c r="G8941" t="n">
        <v>832</v>
      </c>
    </row>
    <row r="8942">
      <c r="A8942" t="n">
        <v>201811</v>
      </c>
      <c r="B8942" t="n">
        <v>65</v>
      </c>
      <c r="C8942" t="inlineStr">
        <is>
          <t>POS</t>
        </is>
      </c>
      <c r="D8942" t="inlineStr">
        <is>
          <t>Mỹ</t>
        </is>
      </c>
      <c r="E8942" t="inlineStr">
        <is>
          <t>Máy tính</t>
        </is>
      </c>
      <c r="F8942" t="n">
        <v>2728.19</v>
      </c>
      <c r="G8942" t="n">
        <v>0</v>
      </c>
    </row>
    <row r="8943">
      <c r="A8943" t="n">
        <v>201811</v>
      </c>
      <c r="B8943" t="n">
        <v>65</v>
      </c>
      <c r="C8943" t="inlineStr">
        <is>
          <t>POS</t>
        </is>
      </c>
      <c r="D8943" t="inlineStr">
        <is>
          <t>Mỹ</t>
        </is>
      </c>
      <c r="E8943" t="inlineStr">
        <is>
          <t>Game &amp; Đồ chơi</t>
        </is>
      </c>
      <c r="F8943" t="n">
        <v>2009.57</v>
      </c>
      <c r="G8943" t="n">
        <v>0</v>
      </c>
    </row>
    <row r="8944">
      <c r="A8944" t="n">
        <v>201811</v>
      </c>
      <c r="B8944" t="n">
        <v>65</v>
      </c>
      <c r="C8944" t="inlineStr">
        <is>
          <t>POS</t>
        </is>
      </c>
      <c r="D8944" t="inlineStr">
        <is>
          <t>Mỹ</t>
        </is>
      </c>
      <c r="E8944" t="inlineStr">
        <is>
          <t>Gia dụng</t>
        </is>
      </c>
      <c r="F8944" t="n">
        <v>24116.49</v>
      </c>
      <c r="G8944" t="n">
        <v>0</v>
      </c>
    </row>
    <row r="8945">
      <c r="A8945" t="n">
        <v>201811</v>
      </c>
      <c r="B8945" t="n">
        <v>65</v>
      </c>
      <c r="C8945" t="inlineStr">
        <is>
          <t>POS</t>
        </is>
      </c>
      <c r="D8945" t="inlineStr">
        <is>
          <t>Mỹ</t>
        </is>
      </c>
      <c r="E8945" t="inlineStr">
        <is>
          <t>Nhạc, phim, sách nói</t>
        </is>
      </c>
      <c r="F8945" t="n">
        <v>1522.49</v>
      </c>
      <c r="G8945" t="n">
        <v>0</v>
      </c>
    </row>
    <row r="8946">
      <c r="A8946" t="n">
        <v>201811</v>
      </c>
      <c r="B8946" t="n">
        <v>66</v>
      </c>
      <c r="C8946" t="inlineStr">
        <is>
          <t>POS</t>
        </is>
      </c>
      <c r="D8946" t="inlineStr">
        <is>
          <t>Mỹ</t>
        </is>
      </c>
      <c r="E8946" t="inlineStr">
        <is>
          <t>Âm thanh</t>
        </is>
      </c>
      <c r="F8946" t="n">
        <v>795.88</v>
      </c>
      <c r="G8946" t="n">
        <v>0</v>
      </c>
    </row>
    <row r="8947">
      <c r="A8947" t="n">
        <v>201811</v>
      </c>
      <c r="B8947" t="n">
        <v>66</v>
      </c>
      <c r="C8947" t="inlineStr">
        <is>
          <t>POS</t>
        </is>
      </c>
      <c r="D8947" t="inlineStr">
        <is>
          <t>Mỹ</t>
        </is>
      </c>
      <c r="E8947" t="inlineStr">
        <is>
          <t>Máy ảnh</t>
        </is>
      </c>
      <c r="F8947" t="n">
        <v>5037.24</v>
      </c>
      <c r="G8947" t="n">
        <v>0</v>
      </c>
    </row>
    <row r="8948">
      <c r="A8948" t="n">
        <v>201811</v>
      </c>
      <c r="B8948" t="n">
        <v>66</v>
      </c>
      <c r="C8948" t="inlineStr">
        <is>
          <t>POS</t>
        </is>
      </c>
      <c r="D8948" t="inlineStr">
        <is>
          <t>Mỹ</t>
        </is>
      </c>
      <c r="E8948" t="inlineStr">
        <is>
          <t>Điện thoại</t>
        </is>
      </c>
      <c r="F8948" t="n">
        <v>874.46</v>
      </c>
      <c r="G8948" t="n">
        <v>0</v>
      </c>
    </row>
    <row r="8949">
      <c r="A8949" t="n">
        <v>201811</v>
      </c>
      <c r="B8949" t="n">
        <v>66</v>
      </c>
      <c r="C8949" t="inlineStr">
        <is>
          <t>POS</t>
        </is>
      </c>
      <c r="D8949" t="inlineStr">
        <is>
          <t>Mỹ</t>
        </is>
      </c>
      <c r="E8949" t="inlineStr">
        <is>
          <t>Máy tính</t>
        </is>
      </c>
      <c r="F8949" t="n">
        <v>2358</v>
      </c>
      <c r="G8949" t="n">
        <v>0</v>
      </c>
    </row>
    <row r="8950">
      <c r="A8950" t="n">
        <v>201811</v>
      </c>
      <c r="B8950" t="n">
        <v>66</v>
      </c>
      <c r="C8950" t="inlineStr">
        <is>
          <t>POS</t>
        </is>
      </c>
      <c r="D8950" t="inlineStr">
        <is>
          <t>Mỹ</t>
        </is>
      </c>
      <c r="E8950" t="inlineStr">
        <is>
          <t>Gia dụng</t>
        </is>
      </c>
      <c r="F8950" t="n">
        <v>0</v>
      </c>
      <c r="G8950" t="n">
        <v>139.99</v>
      </c>
    </row>
    <row r="8951">
      <c r="A8951" t="n">
        <v>201811</v>
      </c>
      <c r="B8951" t="n">
        <v>66</v>
      </c>
      <c r="C8951" t="inlineStr">
        <is>
          <t>POS</t>
        </is>
      </c>
      <c r="D8951" t="inlineStr">
        <is>
          <t>Mỹ</t>
        </is>
      </c>
      <c r="E8951" t="inlineStr">
        <is>
          <t>Nhạc, phim, sách nói</t>
        </is>
      </c>
      <c r="F8951" t="n">
        <v>2339.91</v>
      </c>
      <c r="G8951" t="n">
        <v>0</v>
      </c>
    </row>
    <row r="8952">
      <c r="A8952" t="n">
        <v>201812</v>
      </c>
      <c r="B8952" t="n">
        <v>0</v>
      </c>
      <c r="C8952" t="inlineStr">
        <is>
          <t>ONLINE</t>
        </is>
      </c>
      <c r="D8952" t="inlineStr">
        <is>
          <t>Online</t>
        </is>
      </c>
      <c r="E8952" t="inlineStr">
        <is>
          <t>Âm thanh</t>
        </is>
      </c>
      <c r="F8952" t="n">
        <v>26487.79</v>
      </c>
      <c r="G8952" t="n">
        <v>114.58</v>
      </c>
    </row>
    <row r="8953">
      <c r="A8953" t="n">
        <v>201812</v>
      </c>
      <c r="B8953" t="n">
        <v>0</v>
      </c>
      <c r="C8953" t="inlineStr">
        <is>
          <t>ONLINE</t>
        </is>
      </c>
      <c r="D8953" t="inlineStr">
        <is>
          <t>Online</t>
        </is>
      </c>
      <c r="E8953" t="inlineStr">
        <is>
          <t>Máy ảnh</t>
        </is>
      </c>
      <c r="F8953" t="n">
        <v>62831.03</v>
      </c>
      <c r="G8953" t="n">
        <v>0</v>
      </c>
    </row>
    <row r="8954">
      <c r="A8954" t="n">
        <v>201812</v>
      </c>
      <c r="B8954" t="n">
        <v>0</v>
      </c>
      <c r="C8954" t="inlineStr">
        <is>
          <t>ONLINE</t>
        </is>
      </c>
      <c r="D8954" t="inlineStr">
        <is>
          <t>Online</t>
        </is>
      </c>
      <c r="E8954" t="inlineStr">
        <is>
          <t>Điện thoại</t>
        </is>
      </c>
      <c r="F8954" t="n">
        <v>52158.17</v>
      </c>
      <c r="G8954" t="n">
        <v>1571.72</v>
      </c>
    </row>
    <row r="8955">
      <c r="A8955" t="n">
        <v>201812</v>
      </c>
      <c r="B8955" t="n">
        <v>0</v>
      </c>
      <c r="C8955" t="inlineStr">
        <is>
          <t>ONLINE</t>
        </is>
      </c>
      <c r="D8955" t="inlineStr">
        <is>
          <t>Online</t>
        </is>
      </c>
      <c r="E8955" t="inlineStr">
        <is>
          <t>Máy tính</t>
        </is>
      </c>
      <c r="F8955" t="n">
        <v>178328.72</v>
      </c>
      <c r="G8955" t="n">
        <v>2344.53</v>
      </c>
    </row>
    <row r="8956">
      <c r="A8956" t="n">
        <v>201812</v>
      </c>
      <c r="B8956" t="n">
        <v>0</v>
      </c>
      <c r="C8956" t="inlineStr">
        <is>
          <t>ONLINE</t>
        </is>
      </c>
      <c r="D8956" t="inlineStr">
        <is>
          <t>Online</t>
        </is>
      </c>
      <c r="E8956" t="inlineStr">
        <is>
          <t>Game &amp; Đồ chơi</t>
        </is>
      </c>
      <c r="F8956" t="n">
        <v>5223.87</v>
      </c>
      <c r="G8956" t="n">
        <v>5.39</v>
      </c>
    </row>
    <row r="8957">
      <c r="A8957" t="n">
        <v>201812</v>
      </c>
      <c r="B8957" t="n">
        <v>0</v>
      </c>
      <c r="C8957" t="inlineStr">
        <is>
          <t>ONLINE</t>
        </is>
      </c>
      <c r="D8957" t="inlineStr">
        <is>
          <t>Online</t>
        </is>
      </c>
      <c r="E8957" t="inlineStr">
        <is>
          <t>Gia dụng</t>
        </is>
      </c>
      <c r="F8957" t="n">
        <v>82991.48</v>
      </c>
      <c r="G8957" t="n">
        <v>332.46</v>
      </c>
    </row>
    <row r="8958">
      <c r="A8958" t="n">
        <v>201812</v>
      </c>
      <c r="B8958" t="n">
        <v>0</v>
      </c>
      <c r="C8958" t="inlineStr">
        <is>
          <t>ONLINE</t>
        </is>
      </c>
      <c r="D8958" t="inlineStr">
        <is>
          <t>Online</t>
        </is>
      </c>
      <c r="E8958" t="inlineStr">
        <is>
          <t>Nhạc, phim, sách nói</t>
        </is>
      </c>
      <c r="F8958" t="n">
        <v>16793.3</v>
      </c>
      <c r="G8958" t="n">
        <v>249.89</v>
      </c>
    </row>
    <row r="8959">
      <c r="A8959" t="n">
        <v>201812</v>
      </c>
      <c r="B8959" t="n">
        <v>0</v>
      </c>
      <c r="C8959" t="inlineStr">
        <is>
          <t>ONLINE</t>
        </is>
      </c>
      <c r="D8959" t="inlineStr">
        <is>
          <t>Online</t>
        </is>
      </c>
      <c r="E8959" t="inlineStr">
        <is>
          <t>TV &amp; Video</t>
        </is>
      </c>
      <c r="F8959" t="n">
        <v>38846.74</v>
      </c>
      <c r="G8959" t="n">
        <v>0</v>
      </c>
    </row>
    <row r="8960">
      <c r="A8960" t="n">
        <v>201812</v>
      </c>
      <c r="B8960" t="n">
        <v>1</v>
      </c>
      <c r="C8960" t="inlineStr">
        <is>
          <t>POS</t>
        </is>
      </c>
      <c r="D8960" t="inlineStr">
        <is>
          <t>Úc</t>
        </is>
      </c>
      <c r="E8960" t="inlineStr">
        <is>
          <t>Âm thanh</t>
        </is>
      </c>
      <c r="F8960" t="n">
        <v>2079.82</v>
      </c>
      <c r="G8960" t="n">
        <v>0</v>
      </c>
    </row>
    <row r="8961">
      <c r="A8961" t="n">
        <v>201812</v>
      </c>
      <c r="B8961" t="n">
        <v>1</v>
      </c>
      <c r="C8961" t="inlineStr">
        <is>
          <t>POS</t>
        </is>
      </c>
      <c r="D8961" t="inlineStr">
        <is>
          <t>Úc</t>
        </is>
      </c>
      <c r="E8961" t="inlineStr">
        <is>
          <t>Máy ảnh</t>
        </is>
      </c>
      <c r="F8961" t="n">
        <v>2471.97</v>
      </c>
      <c r="G8961" t="n">
        <v>0</v>
      </c>
    </row>
    <row r="8962">
      <c r="A8962" t="n">
        <v>201812</v>
      </c>
      <c r="B8962" t="n">
        <v>1</v>
      </c>
      <c r="C8962" t="inlineStr">
        <is>
          <t>POS</t>
        </is>
      </c>
      <c r="D8962" t="inlineStr">
        <is>
          <t>Úc</t>
        </is>
      </c>
      <c r="E8962" t="inlineStr">
        <is>
          <t>Điện thoại</t>
        </is>
      </c>
      <c r="F8962" t="n">
        <v>3839.57</v>
      </c>
      <c r="G8962" t="n">
        <v>0</v>
      </c>
    </row>
    <row r="8963">
      <c r="A8963" t="n">
        <v>201812</v>
      </c>
      <c r="B8963" t="n">
        <v>1</v>
      </c>
      <c r="C8963" t="inlineStr">
        <is>
          <t>POS</t>
        </is>
      </c>
      <c r="D8963" t="inlineStr">
        <is>
          <t>Úc</t>
        </is>
      </c>
      <c r="E8963" t="inlineStr">
        <is>
          <t>Máy tính</t>
        </is>
      </c>
      <c r="F8963" t="n">
        <v>9593.120000000001</v>
      </c>
      <c r="G8963" t="n">
        <v>0</v>
      </c>
    </row>
    <row r="8964">
      <c r="A8964" t="n">
        <v>201812</v>
      </c>
      <c r="B8964" t="n">
        <v>1</v>
      </c>
      <c r="C8964" t="inlineStr">
        <is>
          <t>POS</t>
        </is>
      </c>
      <c r="D8964" t="inlineStr">
        <is>
          <t>Úc</t>
        </is>
      </c>
      <c r="E8964" t="inlineStr">
        <is>
          <t>Game &amp; Đồ chơi</t>
        </is>
      </c>
      <c r="F8964" t="n">
        <v>8.99</v>
      </c>
      <c r="G8964" t="n">
        <v>0</v>
      </c>
    </row>
    <row r="8965">
      <c r="A8965" t="n">
        <v>201812</v>
      </c>
      <c r="B8965" t="n">
        <v>1</v>
      </c>
      <c r="C8965" t="inlineStr">
        <is>
          <t>POS</t>
        </is>
      </c>
      <c r="D8965" t="inlineStr">
        <is>
          <t>Úc</t>
        </is>
      </c>
      <c r="E8965" t="inlineStr">
        <is>
          <t>Gia dụng</t>
        </is>
      </c>
      <c r="F8965" t="n">
        <v>8419</v>
      </c>
      <c r="G8965" t="n">
        <v>3115</v>
      </c>
    </row>
    <row r="8966">
      <c r="A8966" t="n">
        <v>201812</v>
      </c>
      <c r="B8966" t="n">
        <v>1</v>
      </c>
      <c r="C8966" t="inlineStr">
        <is>
          <t>POS</t>
        </is>
      </c>
      <c r="D8966" t="inlineStr">
        <is>
          <t>Úc</t>
        </is>
      </c>
      <c r="E8966" t="inlineStr">
        <is>
          <t>Nhạc, phim, sách nói</t>
        </is>
      </c>
      <c r="F8966" t="n">
        <v>74.98</v>
      </c>
      <c r="G8966" t="n">
        <v>0</v>
      </c>
    </row>
    <row r="8967">
      <c r="A8967" t="n">
        <v>201812</v>
      </c>
      <c r="B8967" t="n">
        <v>1</v>
      </c>
      <c r="C8967" t="inlineStr">
        <is>
          <t>POS</t>
        </is>
      </c>
      <c r="D8967" t="inlineStr">
        <is>
          <t>Úc</t>
        </is>
      </c>
      <c r="E8967" t="inlineStr">
        <is>
          <t>TV &amp; Video</t>
        </is>
      </c>
      <c r="F8967" t="n">
        <v>400</v>
      </c>
      <c r="G8967" t="n">
        <v>0</v>
      </c>
    </row>
    <row r="8968">
      <c r="A8968" t="n">
        <v>201812</v>
      </c>
      <c r="B8968" t="n">
        <v>4</v>
      </c>
      <c r="C8968" t="inlineStr">
        <is>
          <t>POS</t>
        </is>
      </c>
      <c r="D8968" t="inlineStr">
        <is>
          <t>Úc</t>
        </is>
      </c>
      <c r="E8968" t="inlineStr">
        <is>
          <t>Âm thanh</t>
        </is>
      </c>
      <c r="F8968" t="n">
        <v>1120.8</v>
      </c>
      <c r="G8968" t="n">
        <v>0</v>
      </c>
    </row>
    <row r="8969">
      <c r="A8969" t="n">
        <v>201812</v>
      </c>
      <c r="B8969" t="n">
        <v>4</v>
      </c>
      <c r="C8969" t="inlineStr">
        <is>
          <t>POS</t>
        </is>
      </c>
      <c r="D8969" t="inlineStr">
        <is>
          <t>Úc</t>
        </is>
      </c>
      <c r="E8969" t="inlineStr">
        <is>
          <t>Điện thoại</t>
        </is>
      </c>
      <c r="F8969" t="n">
        <v>1703.33</v>
      </c>
      <c r="G8969" t="n">
        <v>0</v>
      </c>
    </row>
    <row r="8970">
      <c r="A8970" t="n">
        <v>201812</v>
      </c>
      <c r="B8970" t="n">
        <v>4</v>
      </c>
      <c r="C8970" t="inlineStr">
        <is>
          <t>POS</t>
        </is>
      </c>
      <c r="D8970" t="inlineStr">
        <is>
          <t>Úc</t>
        </is>
      </c>
      <c r="E8970" t="inlineStr">
        <is>
          <t>Máy tính</t>
        </is>
      </c>
      <c r="F8970" t="n">
        <v>4890.65</v>
      </c>
      <c r="G8970" t="n">
        <v>0</v>
      </c>
    </row>
    <row r="8971">
      <c r="A8971" t="n">
        <v>201812</v>
      </c>
      <c r="B8971" t="n">
        <v>4</v>
      </c>
      <c r="C8971" t="inlineStr">
        <is>
          <t>POS</t>
        </is>
      </c>
      <c r="D8971" t="inlineStr">
        <is>
          <t>Úc</t>
        </is>
      </c>
      <c r="E8971" t="inlineStr">
        <is>
          <t>Game &amp; Đồ chơi</t>
        </is>
      </c>
      <c r="F8971" t="n">
        <v>354.27</v>
      </c>
      <c r="G8971" t="n">
        <v>0</v>
      </c>
    </row>
    <row r="8972">
      <c r="A8972" t="n">
        <v>201812</v>
      </c>
      <c r="B8972" t="n">
        <v>4</v>
      </c>
      <c r="C8972" t="inlineStr">
        <is>
          <t>POS</t>
        </is>
      </c>
      <c r="D8972" t="inlineStr">
        <is>
          <t>Úc</t>
        </is>
      </c>
      <c r="E8972" t="inlineStr">
        <is>
          <t>Gia dụng</t>
        </is>
      </c>
      <c r="F8972" t="n">
        <v>1748.96</v>
      </c>
      <c r="G8972" t="n">
        <v>0</v>
      </c>
    </row>
    <row r="8973">
      <c r="A8973" t="n">
        <v>201812</v>
      </c>
      <c r="B8973" t="n">
        <v>4</v>
      </c>
      <c r="C8973" t="inlineStr">
        <is>
          <t>POS</t>
        </is>
      </c>
      <c r="D8973" t="inlineStr">
        <is>
          <t>Úc</t>
        </is>
      </c>
      <c r="E8973" t="inlineStr">
        <is>
          <t>Nhạc, phim, sách nói</t>
        </is>
      </c>
      <c r="F8973" t="n">
        <v>2868.67</v>
      </c>
      <c r="G8973" t="n">
        <v>104.18</v>
      </c>
    </row>
    <row r="8974">
      <c r="A8974" t="n">
        <v>201812</v>
      </c>
      <c r="B8974" t="n">
        <v>5</v>
      </c>
      <c r="C8974" t="inlineStr">
        <is>
          <t>POS</t>
        </is>
      </c>
      <c r="D8974" t="inlineStr">
        <is>
          <t>Úc</t>
        </is>
      </c>
      <c r="E8974" t="inlineStr">
        <is>
          <t>Âm thanh</t>
        </is>
      </c>
      <c r="F8974" t="n">
        <v>2549.95</v>
      </c>
      <c r="G8974" t="n">
        <v>0</v>
      </c>
    </row>
    <row r="8975">
      <c r="A8975" t="n">
        <v>201812</v>
      </c>
      <c r="B8975" t="n">
        <v>5</v>
      </c>
      <c r="C8975" t="inlineStr">
        <is>
          <t>POS</t>
        </is>
      </c>
      <c r="D8975" t="inlineStr">
        <is>
          <t>Úc</t>
        </is>
      </c>
      <c r="E8975" t="inlineStr">
        <is>
          <t>Máy ảnh</t>
        </is>
      </c>
      <c r="F8975" t="n">
        <v>15812.78</v>
      </c>
      <c r="G8975" t="n">
        <v>0</v>
      </c>
    </row>
    <row r="8976">
      <c r="A8976" t="n">
        <v>201812</v>
      </c>
      <c r="B8976" t="n">
        <v>5</v>
      </c>
      <c r="C8976" t="inlineStr">
        <is>
          <t>POS</t>
        </is>
      </c>
      <c r="D8976" t="inlineStr">
        <is>
          <t>Úc</t>
        </is>
      </c>
      <c r="E8976" t="inlineStr">
        <is>
          <t>Điện thoại</t>
        </is>
      </c>
      <c r="F8976" t="n">
        <v>5187.92</v>
      </c>
      <c r="G8976" t="n">
        <v>289</v>
      </c>
    </row>
    <row r="8977">
      <c r="A8977" t="n">
        <v>201812</v>
      </c>
      <c r="B8977" t="n">
        <v>5</v>
      </c>
      <c r="C8977" t="inlineStr">
        <is>
          <t>POS</t>
        </is>
      </c>
      <c r="D8977" t="inlineStr">
        <is>
          <t>Úc</t>
        </is>
      </c>
      <c r="E8977" t="inlineStr">
        <is>
          <t>Máy tính</t>
        </is>
      </c>
      <c r="F8977" t="n">
        <v>8074.1</v>
      </c>
      <c r="G8977" t="n">
        <v>0</v>
      </c>
    </row>
    <row r="8978">
      <c r="A8978" t="n">
        <v>201812</v>
      </c>
      <c r="B8978" t="n">
        <v>5</v>
      </c>
      <c r="C8978" t="inlineStr">
        <is>
          <t>POS</t>
        </is>
      </c>
      <c r="D8978" t="inlineStr">
        <is>
          <t>Úc</t>
        </is>
      </c>
      <c r="E8978" t="inlineStr">
        <is>
          <t>Game &amp; Đồ chơi</t>
        </is>
      </c>
      <c r="F8978" t="n">
        <v>2122.21</v>
      </c>
      <c r="G8978" t="n">
        <v>0</v>
      </c>
    </row>
    <row r="8979">
      <c r="A8979" t="n">
        <v>201812</v>
      </c>
      <c r="B8979" t="n">
        <v>5</v>
      </c>
      <c r="C8979" t="inlineStr">
        <is>
          <t>POS</t>
        </is>
      </c>
      <c r="D8979" t="inlineStr">
        <is>
          <t>Úc</t>
        </is>
      </c>
      <c r="E8979" t="inlineStr">
        <is>
          <t>Gia dụng</t>
        </is>
      </c>
      <c r="F8979" t="n">
        <v>3548.86</v>
      </c>
      <c r="G8979" t="n">
        <v>0</v>
      </c>
    </row>
    <row r="8980">
      <c r="A8980" t="n">
        <v>201812</v>
      </c>
      <c r="B8980" t="n">
        <v>5</v>
      </c>
      <c r="C8980" t="inlineStr">
        <is>
          <t>POS</t>
        </is>
      </c>
      <c r="D8980" t="inlineStr">
        <is>
          <t>Úc</t>
        </is>
      </c>
      <c r="E8980" t="inlineStr">
        <is>
          <t>Nhạc, phim, sách nói</t>
        </is>
      </c>
      <c r="F8980" t="n">
        <v>1419.46</v>
      </c>
      <c r="G8980" t="n">
        <v>0</v>
      </c>
    </row>
    <row r="8981">
      <c r="A8981" t="n">
        <v>201812</v>
      </c>
      <c r="B8981" t="n">
        <v>5</v>
      </c>
      <c r="C8981" t="inlineStr">
        <is>
          <t>POS</t>
        </is>
      </c>
      <c r="D8981" t="inlineStr">
        <is>
          <t>Úc</t>
        </is>
      </c>
      <c r="E8981" t="inlineStr">
        <is>
          <t>TV &amp; Video</t>
        </is>
      </c>
      <c r="F8981" t="n">
        <v>5769.51</v>
      </c>
      <c r="G8981" t="n">
        <v>0</v>
      </c>
    </row>
    <row r="8982">
      <c r="A8982" t="n">
        <v>201812</v>
      </c>
      <c r="B8982" t="n">
        <v>6</v>
      </c>
      <c r="C8982" t="inlineStr">
        <is>
          <t>POS</t>
        </is>
      </c>
      <c r="D8982" t="inlineStr">
        <is>
          <t>Úc</t>
        </is>
      </c>
      <c r="E8982" t="inlineStr">
        <is>
          <t>Âm thanh</t>
        </is>
      </c>
      <c r="F8982" t="n">
        <v>905.23</v>
      </c>
      <c r="G8982" t="n">
        <v>0</v>
      </c>
    </row>
    <row r="8983">
      <c r="A8983" t="n">
        <v>201812</v>
      </c>
      <c r="B8983" t="n">
        <v>6</v>
      </c>
      <c r="C8983" t="inlineStr">
        <is>
          <t>POS</t>
        </is>
      </c>
      <c r="D8983" t="inlineStr">
        <is>
          <t>Úc</t>
        </is>
      </c>
      <c r="E8983" t="inlineStr">
        <is>
          <t>Máy ảnh</t>
        </is>
      </c>
      <c r="F8983" t="n">
        <v>765</v>
      </c>
      <c r="G8983" t="n">
        <v>0</v>
      </c>
    </row>
    <row r="8984">
      <c r="A8984" t="n">
        <v>201812</v>
      </c>
      <c r="B8984" t="n">
        <v>6</v>
      </c>
      <c r="C8984" t="inlineStr">
        <is>
          <t>POS</t>
        </is>
      </c>
      <c r="D8984" t="inlineStr">
        <is>
          <t>Úc</t>
        </is>
      </c>
      <c r="E8984" t="inlineStr">
        <is>
          <t>Điện thoại</t>
        </is>
      </c>
      <c r="F8984" t="n">
        <v>1405.01</v>
      </c>
      <c r="G8984" t="n">
        <v>0</v>
      </c>
    </row>
    <row r="8985">
      <c r="A8985" t="n">
        <v>201812</v>
      </c>
      <c r="B8985" t="n">
        <v>6</v>
      </c>
      <c r="C8985" t="inlineStr">
        <is>
          <t>POS</t>
        </is>
      </c>
      <c r="D8985" t="inlineStr">
        <is>
          <t>Úc</t>
        </is>
      </c>
      <c r="E8985" t="inlineStr">
        <is>
          <t>Máy tính</t>
        </is>
      </c>
      <c r="F8985" t="n">
        <v>13259.4</v>
      </c>
      <c r="G8985" t="n">
        <v>804.6</v>
      </c>
    </row>
    <row r="8986">
      <c r="A8986" t="n">
        <v>201812</v>
      </c>
      <c r="B8986" t="n">
        <v>6</v>
      </c>
      <c r="C8986" t="inlineStr">
        <is>
          <t>POS</t>
        </is>
      </c>
      <c r="D8986" t="inlineStr">
        <is>
          <t>Úc</t>
        </is>
      </c>
      <c r="E8986" t="inlineStr">
        <is>
          <t>Game &amp; Đồ chơi</t>
        </is>
      </c>
      <c r="F8986" t="n">
        <v>310.48</v>
      </c>
      <c r="G8986" t="n">
        <v>0</v>
      </c>
    </row>
    <row r="8987">
      <c r="A8987" t="n">
        <v>201812</v>
      </c>
      <c r="B8987" t="n">
        <v>6</v>
      </c>
      <c r="C8987" t="inlineStr">
        <is>
          <t>POS</t>
        </is>
      </c>
      <c r="D8987" t="inlineStr">
        <is>
          <t>Úc</t>
        </is>
      </c>
      <c r="E8987" t="inlineStr">
        <is>
          <t>Gia dụng</t>
        </is>
      </c>
      <c r="F8987" t="n">
        <v>789.75</v>
      </c>
      <c r="G8987" t="n">
        <v>0</v>
      </c>
    </row>
    <row r="8988">
      <c r="A8988" t="n">
        <v>201812</v>
      </c>
      <c r="B8988" t="n">
        <v>6</v>
      </c>
      <c r="C8988" t="inlineStr">
        <is>
          <t>POS</t>
        </is>
      </c>
      <c r="D8988" t="inlineStr">
        <is>
          <t>Úc</t>
        </is>
      </c>
      <c r="E8988" t="inlineStr">
        <is>
          <t>Nhạc, phim, sách nói</t>
        </is>
      </c>
      <c r="F8988" t="n">
        <v>114.4</v>
      </c>
      <c r="G8988" t="n">
        <v>11.39</v>
      </c>
    </row>
    <row r="8989">
      <c r="A8989" t="n">
        <v>201812</v>
      </c>
      <c r="B8989" t="n">
        <v>8</v>
      </c>
      <c r="C8989" t="inlineStr">
        <is>
          <t>POS</t>
        </is>
      </c>
      <c r="D8989" t="inlineStr">
        <is>
          <t>Canada</t>
        </is>
      </c>
      <c r="E8989" t="inlineStr">
        <is>
          <t>Âm thanh</t>
        </is>
      </c>
      <c r="F8989" t="n">
        <v>7751.38</v>
      </c>
      <c r="G8989" t="n">
        <v>0</v>
      </c>
    </row>
    <row r="8990">
      <c r="A8990" t="n">
        <v>201812</v>
      </c>
      <c r="B8990" t="n">
        <v>8</v>
      </c>
      <c r="C8990" t="inlineStr">
        <is>
          <t>POS</t>
        </is>
      </c>
      <c r="D8990" t="inlineStr">
        <is>
          <t>Canada</t>
        </is>
      </c>
      <c r="E8990" t="inlineStr">
        <is>
          <t>Máy ảnh</t>
        </is>
      </c>
      <c r="F8990" t="n">
        <v>4768.92</v>
      </c>
      <c r="G8990" t="n">
        <v>69.98999999999999</v>
      </c>
    </row>
    <row r="8991">
      <c r="A8991" t="n">
        <v>201812</v>
      </c>
      <c r="B8991" t="n">
        <v>8</v>
      </c>
      <c r="C8991" t="inlineStr">
        <is>
          <t>POS</t>
        </is>
      </c>
      <c r="D8991" t="inlineStr">
        <is>
          <t>Canada</t>
        </is>
      </c>
      <c r="E8991" t="inlineStr">
        <is>
          <t>Điện thoại</t>
        </is>
      </c>
      <c r="F8991" t="n">
        <v>1492.65</v>
      </c>
      <c r="G8991" t="n">
        <v>0</v>
      </c>
    </row>
    <row r="8992">
      <c r="A8992" t="n">
        <v>201812</v>
      </c>
      <c r="B8992" t="n">
        <v>8</v>
      </c>
      <c r="C8992" t="inlineStr">
        <is>
          <t>POS</t>
        </is>
      </c>
      <c r="D8992" t="inlineStr">
        <is>
          <t>Canada</t>
        </is>
      </c>
      <c r="E8992" t="inlineStr">
        <is>
          <t>Máy tính</t>
        </is>
      </c>
      <c r="F8992" t="n">
        <v>11198.65</v>
      </c>
      <c r="G8992" t="n">
        <v>0</v>
      </c>
    </row>
    <row r="8993">
      <c r="A8993" t="n">
        <v>201812</v>
      </c>
      <c r="B8993" t="n">
        <v>8</v>
      </c>
      <c r="C8993" t="inlineStr">
        <is>
          <t>POS</t>
        </is>
      </c>
      <c r="D8993" t="inlineStr">
        <is>
          <t>Canada</t>
        </is>
      </c>
      <c r="E8993" t="inlineStr">
        <is>
          <t>Game &amp; Đồ chơi</t>
        </is>
      </c>
      <c r="F8993" t="n">
        <v>642.14</v>
      </c>
      <c r="G8993" t="n">
        <v>96</v>
      </c>
    </row>
    <row r="8994">
      <c r="A8994" t="n">
        <v>201812</v>
      </c>
      <c r="B8994" t="n">
        <v>8</v>
      </c>
      <c r="C8994" t="inlineStr">
        <is>
          <t>POS</t>
        </is>
      </c>
      <c r="D8994" t="inlineStr">
        <is>
          <t>Canada</t>
        </is>
      </c>
      <c r="E8994" t="inlineStr">
        <is>
          <t>Gia dụng</t>
        </is>
      </c>
      <c r="F8994" t="n">
        <v>5297.34</v>
      </c>
      <c r="G8994" t="n">
        <v>0</v>
      </c>
    </row>
    <row r="8995">
      <c r="A8995" t="n">
        <v>201812</v>
      </c>
      <c r="B8995" t="n">
        <v>8</v>
      </c>
      <c r="C8995" t="inlineStr">
        <is>
          <t>POS</t>
        </is>
      </c>
      <c r="D8995" t="inlineStr">
        <is>
          <t>Canada</t>
        </is>
      </c>
      <c r="E8995" t="inlineStr">
        <is>
          <t>Nhạc, phim, sách nói</t>
        </is>
      </c>
      <c r="F8995" t="n">
        <v>3225.16</v>
      </c>
      <c r="G8995" t="n">
        <v>0</v>
      </c>
    </row>
    <row r="8996">
      <c r="A8996" t="n">
        <v>201812</v>
      </c>
      <c r="B8996" t="n">
        <v>8</v>
      </c>
      <c r="C8996" t="inlineStr">
        <is>
          <t>POS</t>
        </is>
      </c>
      <c r="D8996" t="inlineStr">
        <is>
          <t>Canada</t>
        </is>
      </c>
      <c r="E8996" t="inlineStr">
        <is>
          <t>TV &amp; Video</t>
        </is>
      </c>
      <c r="F8996" t="n">
        <v>1015.2</v>
      </c>
      <c r="G8996" t="n">
        <v>0</v>
      </c>
    </row>
    <row r="8997">
      <c r="A8997" t="n">
        <v>201812</v>
      </c>
      <c r="B8997" t="n">
        <v>9</v>
      </c>
      <c r="C8997" t="inlineStr">
        <is>
          <t>POS</t>
        </is>
      </c>
      <c r="D8997" t="inlineStr">
        <is>
          <t>Canada</t>
        </is>
      </c>
      <c r="E8997" t="inlineStr">
        <is>
          <t>Âm thanh</t>
        </is>
      </c>
      <c r="F8997" t="n">
        <v>463.8</v>
      </c>
      <c r="G8997" t="n">
        <v>0</v>
      </c>
    </row>
    <row r="8998">
      <c r="A8998" t="n">
        <v>201812</v>
      </c>
      <c r="B8998" t="n">
        <v>9</v>
      </c>
      <c r="C8998" t="inlineStr">
        <is>
          <t>POS</t>
        </is>
      </c>
      <c r="D8998" t="inlineStr">
        <is>
          <t>Canada</t>
        </is>
      </c>
      <c r="E8998" t="inlineStr">
        <is>
          <t>Máy ảnh</t>
        </is>
      </c>
      <c r="F8998" t="n">
        <v>2460.52</v>
      </c>
      <c r="G8998" t="n">
        <v>0</v>
      </c>
    </row>
    <row r="8999">
      <c r="A8999" t="n">
        <v>201812</v>
      </c>
      <c r="B8999" t="n">
        <v>9</v>
      </c>
      <c r="C8999" t="inlineStr">
        <is>
          <t>POS</t>
        </is>
      </c>
      <c r="D8999" t="inlineStr">
        <is>
          <t>Canada</t>
        </is>
      </c>
      <c r="E8999" t="inlineStr">
        <is>
          <t>Điện thoại</t>
        </is>
      </c>
      <c r="F8999" t="n">
        <v>3177.22</v>
      </c>
      <c r="G8999" t="n">
        <v>0</v>
      </c>
    </row>
    <row r="9000">
      <c r="A9000" t="n">
        <v>201812</v>
      </c>
      <c r="B9000" t="n">
        <v>9</v>
      </c>
      <c r="C9000" t="inlineStr">
        <is>
          <t>POS</t>
        </is>
      </c>
      <c r="D9000" t="inlineStr">
        <is>
          <t>Canada</t>
        </is>
      </c>
      <c r="E9000" t="inlineStr">
        <is>
          <t>Máy tính</t>
        </is>
      </c>
      <c r="F9000" t="n">
        <v>14614.85</v>
      </c>
      <c r="G9000" t="n">
        <v>0</v>
      </c>
    </row>
    <row r="9001">
      <c r="A9001" t="n">
        <v>201812</v>
      </c>
      <c r="B9001" t="n">
        <v>9</v>
      </c>
      <c r="C9001" t="inlineStr">
        <is>
          <t>POS</t>
        </is>
      </c>
      <c r="D9001" t="inlineStr">
        <is>
          <t>Canada</t>
        </is>
      </c>
      <c r="E9001" t="inlineStr">
        <is>
          <t>Game &amp; Đồ chơi</t>
        </is>
      </c>
      <c r="F9001" t="n">
        <v>126.05</v>
      </c>
      <c r="G9001" t="n">
        <v>0</v>
      </c>
    </row>
    <row r="9002">
      <c r="A9002" t="n">
        <v>201812</v>
      </c>
      <c r="B9002" t="n">
        <v>9</v>
      </c>
      <c r="C9002" t="inlineStr">
        <is>
          <t>POS</t>
        </is>
      </c>
      <c r="D9002" t="inlineStr">
        <is>
          <t>Canada</t>
        </is>
      </c>
      <c r="E9002" t="inlineStr">
        <is>
          <t>Gia dụng</t>
        </is>
      </c>
      <c r="F9002" t="n">
        <v>8923.75</v>
      </c>
      <c r="G9002" t="n">
        <v>0</v>
      </c>
    </row>
    <row r="9003">
      <c r="A9003" t="n">
        <v>201812</v>
      </c>
      <c r="B9003" t="n">
        <v>9</v>
      </c>
      <c r="C9003" t="inlineStr">
        <is>
          <t>POS</t>
        </is>
      </c>
      <c r="D9003" t="inlineStr">
        <is>
          <t>Canada</t>
        </is>
      </c>
      <c r="E9003" t="inlineStr">
        <is>
          <t>Nhạc, phim, sách nói</t>
        </is>
      </c>
      <c r="F9003" t="n">
        <v>1838.05</v>
      </c>
      <c r="G9003" t="n">
        <v>68.67</v>
      </c>
    </row>
    <row r="9004">
      <c r="A9004" t="n">
        <v>201812</v>
      </c>
      <c r="B9004" t="n">
        <v>10</v>
      </c>
      <c r="C9004" t="inlineStr">
        <is>
          <t>POS</t>
        </is>
      </c>
      <c r="D9004" t="inlineStr">
        <is>
          <t>Canada</t>
        </is>
      </c>
      <c r="E9004" t="inlineStr">
        <is>
          <t>Âm thanh</t>
        </is>
      </c>
      <c r="F9004" t="n">
        <v>2414.42</v>
      </c>
      <c r="G9004" t="n">
        <v>34.16</v>
      </c>
    </row>
    <row r="9005">
      <c r="A9005" t="n">
        <v>201812</v>
      </c>
      <c r="B9005" t="n">
        <v>10</v>
      </c>
      <c r="C9005" t="inlineStr">
        <is>
          <t>POS</t>
        </is>
      </c>
      <c r="D9005" t="inlineStr">
        <is>
          <t>Canada</t>
        </is>
      </c>
      <c r="E9005" t="inlineStr">
        <is>
          <t>Máy ảnh</t>
        </is>
      </c>
      <c r="F9005" t="n">
        <v>3575.99</v>
      </c>
      <c r="G9005" t="n">
        <v>0</v>
      </c>
    </row>
    <row r="9006">
      <c r="A9006" t="n">
        <v>201812</v>
      </c>
      <c r="B9006" t="n">
        <v>10</v>
      </c>
      <c r="C9006" t="inlineStr">
        <is>
          <t>POS</t>
        </is>
      </c>
      <c r="D9006" t="inlineStr">
        <is>
          <t>Canada</t>
        </is>
      </c>
      <c r="E9006" t="inlineStr">
        <is>
          <t>Điện thoại</t>
        </is>
      </c>
      <c r="F9006" t="n">
        <v>8733.52</v>
      </c>
      <c r="G9006" t="n">
        <v>0</v>
      </c>
    </row>
    <row r="9007">
      <c r="A9007" t="n">
        <v>201812</v>
      </c>
      <c r="B9007" t="n">
        <v>10</v>
      </c>
      <c r="C9007" t="inlineStr">
        <is>
          <t>POS</t>
        </is>
      </c>
      <c r="D9007" t="inlineStr">
        <is>
          <t>Canada</t>
        </is>
      </c>
      <c r="E9007" t="inlineStr">
        <is>
          <t>Máy tính</t>
        </is>
      </c>
      <c r="F9007" t="n">
        <v>7964.39</v>
      </c>
      <c r="G9007" t="n">
        <v>599</v>
      </c>
    </row>
    <row r="9008">
      <c r="A9008" t="n">
        <v>201812</v>
      </c>
      <c r="B9008" t="n">
        <v>10</v>
      </c>
      <c r="C9008" t="inlineStr">
        <is>
          <t>POS</t>
        </is>
      </c>
      <c r="D9008" t="inlineStr">
        <is>
          <t>Canada</t>
        </is>
      </c>
      <c r="E9008" t="inlineStr">
        <is>
          <t>Game &amp; Đồ chơi</t>
        </is>
      </c>
      <c r="F9008" t="n">
        <v>140.95</v>
      </c>
      <c r="G9008" t="n">
        <v>0</v>
      </c>
    </row>
    <row r="9009">
      <c r="A9009" t="n">
        <v>201812</v>
      </c>
      <c r="B9009" t="n">
        <v>10</v>
      </c>
      <c r="C9009" t="inlineStr">
        <is>
          <t>POS</t>
        </is>
      </c>
      <c r="D9009" t="inlineStr">
        <is>
          <t>Canada</t>
        </is>
      </c>
      <c r="E9009" t="inlineStr">
        <is>
          <t>Gia dụng</t>
        </is>
      </c>
      <c r="F9009" t="n">
        <v>3811.89</v>
      </c>
      <c r="G9009" t="n">
        <v>0</v>
      </c>
    </row>
    <row r="9010">
      <c r="A9010" t="n">
        <v>201812</v>
      </c>
      <c r="B9010" t="n">
        <v>10</v>
      </c>
      <c r="C9010" t="inlineStr">
        <is>
          <t>POS</t>
        </is>
      </c>
      <c r="D9010" t="inlineStr">
        <is>
          <t>Canada</t>
        </is>
      </c>
      <c r="E9010" t="inlineStr">
        <is>
          <t>Nhạc, phim, sách nói</t>
        </is>
      </c>
      <c r="F9010" t="n">
        <v>2074.81</v>
      </c>
      <c r="G9010" t="n">
        <v>9.99</v>
      </c>
    </row>
    <row r="9011">
      <c r="A9011" t="n">
        <v>201812</v>
      </c>
      <c r="B9011" t="n">
        <v>10</v>
      </c>
      <c r="C9011" t="inlineStr">
        <is>
          <t>POS</t>
        </is>
      </c>
      <c r="D9011" t="inlineStr">
        <is>
          <t>Canada</t>
        </is>
      </c>
      <c r="E9011" t="inlineStr">
        <is>
          <t>TV &amp; Video</t>
        </is>
      </c>
      <c r="F9011" t="n">
        <v>777</v>
      </c>
      <c r="G9011" t="n">
        <v>0</v>
      </c>
    </row>
    <row r="9012">
      <c r="A9012" t="n">
        <v>201812</v>
      </c>
      <c r="B9012" t="n">
        <v>12</v>
      </c>
      <c r="C9012" t="inlineStr">
        <is>
          <t>POS</t>
        </is>
      </c>
      <c r="D9012" t="inlineStr">
        <is>
          <t>Pháp</t>
        </is>
      </c>
      <c r="E9012" t="inlineStr">
        <is>
          <t>Âm thanh</t>
        </is>
      </c>
      <c r="F9012" t="n">
        <v>299.98</v>
      </c>
      <c r="G9012" t="n">
        <v>0</v>
      </c>
    </row>
    <row r="9013">
      <c r="A9013" t="n">
        <v>201812</v>
      </c>
      <c r="B9013" t="n">
        <v>12</v>
      </c>
      <c r="C9013" t="inlineStr">
        <is>
          <t>POS</t>
        </is>
      </c>
      <c r="D9013" t="inlineStr">
        <is>
          <t>Pháp</t>
        </is>
      </c>
      <c r="E9013" t="inlineStr">
        <is>
          <t>Điện thoại</t>
        </is>
      </c>
      <c r="F9013" t="n">
        <v>0</v>
      </c>
      <c r="G9013" t="n">
        <v>979.2</v>
      </c>
    </row>
    <row r="9014">
      <c r="A9014" t="n">
        <v>201812</v>
      </c>
      <c r="B9014" t="n">
        <v>12</v>
      </c>
      <c r="C9014" t="inlineStr">
        <is>
          <t>POS</t>
        </is>
      </c>
      <c r="D9014" t="inlineStr">
        <is>
          <t>Pháp</t>
        </is>
      </c>
      <c r="E9014" t="inlineStr">
        <is>
          <t>Máy tính</t>
        </is>
      </c>
      <c r="F9014" t="n">
        <v>1457.73</v>
      </c>
      <c r="G9014" t="n">
        <v>0</v>
      </c>
    </row>
    <row r="9015">
      <c r="A9015" t="n">
        <v>201812</v>
      </c>
      <c r="B9015" t="n">
        <v>12</v>
      </c>
      <c r="C9015" t="inlineStr">
        <is>
          <t>POS</t>
        </is>
      </c>
      <c r="D9015" t="inlineStr">
        <is>
          <t>Pháp</t>
        </is>
      </c>
      <c r="E9015" t="inlineStr">
        <is>
          <t>Game &amp; Đồ chơi</t>
        </is>
      </c>
      <c r="F9015" t="n">
        <v>15.98</v>
      </c>
      <c r="G9015" t="n">
        <v>0</v>
      </c>
    </row>
    <row r="9016">
      <c r="A9016" t="n">
        <v>201812</v>
      </c>
      <c r="B9016" t="n">
        <v>12</v>
      </c>
      <c r="C9016" t="inlineStr">
        <is>
          <t>POS</t>
        </is>
      </c>
      <c r="D9016" t="inlineStr">
        <is>
          <t>Pháp</t>
        </is>
      </c>
      <c r="E9016" t="inlineStr">
        <is>
          <t>Nhạc, phim, sách nói</t>
        </is>
      </c>
      <c r="F9016" t="n">
        <v>219</v>
      </c>
      <c r="G9016" t="n">
        <v>0</v>
      </c>
    </row>
    <row r="9017">
      <c r="A9017" t="n">
        <v>201812</v>
      </c>
      <c r="B9017" t="n">
        <v>13</v>
      </c>
      <c r="C9017" t="inlineStr">
        <is>
          <t>POS</t>
        </is>
      </c>
      <c r="D9017" t="inlineStr">
        <is>
          <t>Pháp</t>
        </is>
      </c>
      <c r="E9017" t="inlineStr">
        <is>
          <t>Âm thanh</t>
        </is>
      </c>
      <c r="F9017" t="n">
        <v>1399.3</v>
      </c>
      <c r="G9017" t="n">
        <v>0</v>
      </c>
    </row>
    <row r="9018">
      <c r="A9018" t="n">
        <v>201812</v>
      </c>
      <c r="B9018" t="n">
        <v>13</v>
      </c>
      <c r="C9018" t="inlineStr">
        <is>
          <t>POS</t>
        </is>
      </c>
      <c r="D9018" t="inlineStr">
        <is>
          <t>Pháp</t>
        </is>
      </c>
      <c r="E9018" t="inlineStr">
        <is>
          <t>Game &amp; Đồ chơi</t>
        </is>
      </c>
      <c r="F9018" t="n">
        <v>86</v>
      </c>
      <c r="G9018" t="n">
        <v>0</v>
      </c>
    </row>
    <row r="9019">
      <c r="A9019" t="n">
        <v>201812</v>
      </c>
      <c r="B9019" t="n">
        <v>13</v>
      </c>
      <c r="C9019" t="inlineStr">
        <is>
          <t>POS</t>
        </is>
      </c>
      <c r="D9019" t="inlineStr">
        <is>
          <t>Pháp</t>
        </is>
      </c>
      <c r="E9019" t="inlineStr">
        <is>
          <t>Gia dụng</t>
        </is>
      </c>
      <c r="F9019" t="n">
        <v>1009.96</v>
      </c>
      <c r="G9019" t="n">
        <v>0</v>
      </c>
    </row>
    <row r="9020">
      <c r="A9020" t="n">
        <v>201812</v>
      </c>
      <c r="B9020" t="n">
        <v>14</v>
      </c>
      <c r="C9020" t="inlineStr">
        <is>
          <t>POS</t>
        </is>
      </c>
      <c r="D9020" t="inlineStr">
        <is>
          <t>Pháp</t>
        </is>
      </c>
      <c r="E9020" t="inlineStr">
        <is>
          <t>Điện thoại</t>
        </is>
      </c>
      <c r="F9020" t="n">
        <v>478.8</v>
      </c>
      <c r="G9020" t="n">
        <v>0</v>
      </c>
    </row>
    <row r="9021">
      <c r="A9021" t="n">
        <v>201812</v>
      </c>
      <c r="B9021" t="n">
        <v>14</v>
      </c>
      <c r="C9021" t="inlineStr">
        <is>
          <t>POS</t>
        </is>
      </c>
      <c r="D9021" t="inlineStr">
        <is>
          <t>Pháp</t>
        </is>
      </c>
      <c r="E9021" t="inlineStr">
        <is>
          <t>Máy tính</t>
        </is>
      </c>
      <c r="F9021" t="n">
        <v>2616.3</v>
      </c>
      <c r="G9021" t="n">
        <v>0</v>
      </c>
    </row>
    <row r="9022">
      <c r="A9022" t="n">
        <v>201812</v>
      </c>
      <c r="B9022" t="n">
        <v>14</v>
      </c>
      <c r="C9022" t="inlineStr">
        <is>
          <t>POS</t>
        </is>
      </c>
      <c r="D9022" t="inlineStr">
        <is>
          <t>Pháp</t>
        </is>
      </c>
      <c r="E9022" t="inlineStr">
        <is>
          <t>Gia dụng</t>
        </is>
      </c>
      <c r="F9022" t="n">
        <v>268.2</v>
      </c>
      <c r="G9022" t="n">
        <v>0</v>
      </c>
    </row>
    <row r="9023">
      <c r="A9023" t="n">
        <v>201812</v>
      </c>
      <c r="B9023" t="n">
        <v>15</v>
      </c>
      <c r="C9023" t="inlineStr">
        <is>
          <t>POS</t>
        </is>
      </c>
      <c r="D9023" t="inlineStr">
        <is>
          <t>Pháp</t>
        </is>
      </c>
      <c r="E9023" t="inlineStr">
        <is>
          <t>Điện thoại</t>
        </is>
      </c>
      <c r="F9023" t="n">
        <v>301.35</v>
      </c>
      <c r="G9023" t="n">
        <v>0</v>
      </c>
    </row>
    <row r="9024">
      <c r="A9024" t="n">
        <v>201812</v>
      </c>
      <c r="B9024" t="n">
        <v>15</v>
      </c>
      <c r="C9024" t="inlineStr">
        <is>
          <t>POS</t>
        </is>
      </c>
      <c r="D9024" t="inlineStr">
        <is>
          <t>Pháp</t>
        </is>
      </c>
      <c r="E9024" t="inlineStr">
        <is>
          <t>Máy tính</t>
        </is>
      </c>
      <c r="F9024" t="n">
        <v>1136.4</v>
      </c>
      <c r="G9024" t="n">
        <v>0</v>
      </c>
    </row>
    <row r="9025">
      <c r="A9025" t="n">
        <v>201812</v>
      </c>
      <c r="B9025" t="n">
        <v>15</v>
      </c>
      <c r="C9025" t="inlineStr">
        <is>
          <t>POS</t>
        </is>
      </c>
      <c r="D9025" t="inlineStr">
        <is>
          <t>Pháp</t>
        </is>
      </c>
      <c r="E9025" t="inlineStr">
        <is>
          <t>Game &amp; Đồ chơi</t>
        </is>
      </c>
      <c r="F9025" t="n">
        <v>182</v>
      </c>
      <c r="G9025" t="n">
        <v>0</v>
      </c>
    </row>
    <row r="9026">
      <c r="A9026" t="n">
        <v>201812</v>
      </c>
      <c r="B9026" t="n">
        <v>15</v>
      </c>
      <c r="C9026" t="inlineStr">
        <is>
          <t>POS</t>
        </is>
      </c>
      <c r="D9026" t="inlineStr">
        <is>
          <t>Pháp</t>
        </is>
      </c>
      <c r="E9026" t="inlineStr">
        <is>
          <t>Gia dụng</t>
        </is>
      </c>
      <c r="F9026" t="n">
        <v>3978.94</v>
      </c>
      <c r="G9026" t="n">
        <v>0</v>
      </c>
    </row>
    <row r="9027">
      <c r="A9027" t="n">
        <v>201812</v>
      </c>
      <c r="B9027" t="n">
        <v>15</v>
      </c>
      <c r="C9027" t="inlineStr">
        <is>
          <t>POS</t>
        </is>
      </c>
      <c r="D9027" t="inlineStr">
        <is>
          <t>Pháp</t>
        </is>
      </c>
      <c r="E9027" t="inlineStr">
        <is>
          <t>Nhạc, phim, sách nói</t>
        </is>
      </c>
      <c r="F9027" t="n">
        <v>509.34</v>
      </c>
      <c r="G9027" t="n">
        <v>0</v>
      </c>
    </row>
    <row r="9028">
      <c r="A9028" t="n">
        <v>201812</v>
      </c>
      <c r="B9028" t="n">
        <v>15</v>
      </c>
      <c r="C9028" t="inlineStr">
        <is>
          <t>POS</t>
        </is>
      </c>
      <c r="D9028" t="inlineStr">
        <is>
          <t>Pháp</t>
        </is>
      </c>
      <c r="E9028" t="inlineStr">
        <is>
          <t>TV &amp; Video</t>
        </is>
      </c>
      <c r="F9028" t="n">
        <v>2349.85</v>
      </c>
      <c r="G9028" t="n">
        <v>0</v>
      </c>
    </row>
    <row r="9029">
      <c r="A9029" t="n">
        <v>201812</v>
      </c>
      <c r="B9029" t="n">
        <v>16</v>
      </c>
      <c r="C9029" t="inlineStr">
        <is>
          <t>POS</t>
        </is>
      </c>
      <c r="D9029" t="inlineStr">
        <is>
          <t>Pháp</t>
        </is>
      </c>
      <c r="E9029" t="inlineStr">
        <is>
          <t>Điện thoại</t>
        </is>
      </c>
      <c r="F9029" t="n">
        <v>75.18000000000001</v>
      </c>
      <c r="G9029" t="n">
        <v>0</v>
      </c>
    </row>
    <row r="9030">
      <c r="A9030" t="n">
        <v>201812</v>
      </c>
      <c r="B9030" t="n">
        <v>16</v>
      </c>
      <c r="C9030" t="inlineStr">
        <is>
          <t>POS</t>
        </is>
      </c>
      <c r="D9030" t="inlineStr">
        <is>
          <t>Pháp</t>
        </is>
      </c>
      <c r="E9030" t="inlineStr">
        <is>
          <t>Gia dụng</t>
        </is>
      </c>
      <c r="F9030" t="n">
        <v>3015.98</v>
      </c>
      <c r="G9030" t="n">
        <v>0</v>
      </c>
    </row>
    <row r="9031">
      <c r="A9031" t="n">
        <v>201812</v>
      </c>
      <c r="B9031" t="n">
        <v>16</v>
      </c>
      <c r="C9031" t="inlineStr">
        <is>
          <t>POS</t>
        </is>
      </c>
      <c r="D9031" t="inlineStr">
        <is>
          <t>Pháp</t>
        </is>
      </c>
      <c r="E9031" t="inlineStr">
        <is>
          <t>Nhạc, phim, sách nói</t>
        </is>
      </c>
      <c r="F9031" t="n">
        <v>69.93000000000001</v>
      </c>
      <c r="G9031" t="n">
        <v>0</v>
      </c>
    </row>
    <row r="9032">
      <c r="A9032" t="n">
        <v>201812</v>
      </c>
      <c r="B9032" t="n">
        <v>17</v>
      </c>
      <c r="C9032" t="inlineStr">
        <is>
          <t>POS</t>
        </is>
      </c>
      <c r="D9032" t="inlineStr">
        <is>
          <t>Pháp</t>
        </is>
      </c>
      <c r="E9032" t="inlineStr">
        <is>
          <t>Âm thanh</t>
        </is>
      </c>
      <c r="F9032" t="n">
        <v>616.46</v>
      </c>
      <c r="G9032" t="n">
        <v>0</v>
      </c>
    </row>
    <row r="9033">
      <c r="A9033" t="n">
        <v>201812</v>
      </c>
      <c r="B9033" t="n">
        <v>17</v>
      </c>
      <c r="C9033" t="inlineStr">
        <is>
          <t>POS</t>
        </is>
      </c>
      <c r="D9033" t="inlineStr">
        <is>
          <t>Pháp</t>
        </is>
      </c>
      <c r="E9033" t="inlineStr">
        <is>
          <t>Máy ảnh</t>
        </is>
      </c>
      <c r="F9033" t="n">
        <v>595</v>
      </c>
      <c r="G9033" t="n">
        <v>0</v>
      </c>
    </row>
    <row r="9034">
      <c r="A9034" t="n">
        <v>201812</v>
      </c>
      <c r="B9034" t="n">
        <v>17</v>
      </c>
      <c r="C9034" t="inlineStr">
        <is>
          <t>POS</t>
        </is>
      </c>
      <c r="D9034" t="inlineStr">
        <is>
          <t>Pháp</t>
        </is>
      </c>
      <c r="E9034" t="inlineStr">
        <is>
          <t>Điện thoại</t>
        </is>
      </c>
      <c r="F9034" t="n">
        <v>69.93000000000001</v>
      </c>
      <c r="G9034" t="n">
        <v>0</v>
      </c>
    </row>
    <row r="9035">
      <c r="A9035" t="n">
        <v>201812</v>
      </c>
      <c r="B9035" t="n">
        <v>17</v>
      </c>
      <c r="C9035" t="inlineStr">
        <is>
          <t>POS</t>
        </is>
      </c>
      <c r="D9035" t="inlineStr">
        <is>
          <t>Pháp</t>
        </is>
      </c>
      <c r="E9035" t="inlineStr">
        <is>
          <t>Máy tính</t>
        </is>
      </c>
      <c r="F9035" t="n">
        <v>1739.5</v>
      </c>
      <c r="G9035" t="n">
        <v>0</v>
      </c>
    </row>
    <row r="9036">
      <c r="A9036" t="n">
        <v>201812</v>
      </c>
      <c r="B9036" t="n">
        <v>17</v>
      </c>
      <c r="C9036" t="inlineStr">
        <is>
          <t>POS</t>
        </is>
      </c>
      <c r="D9036" t="inlineStr">
        <is>
          <t>Pháp</t>
        </is>
      </c>
      <c r="E9036" t="inlineStr">
        <is>
          <t>Game &amp; Đồ chơi</t>
        </is>
      </c>
      <c r="F9036" t="n">
        <v>141.1</v>
      </c>
      <c r="G9036" t="n">
        <v>0</v>
      </c>
    </row>
    <row r="9037">
      <c r="A9037" t="n">
        <v>201812</v>
      </c>
      <c r="B9037" t="n">
        <v>17</v>
      </c>
      <c r="C9037" t="inlineStr">
        <is>
          <t>POS</t>
        </is>
      </c>
      <c r="D9037" t="inlineStr">
        <is>
          <t>Pháp</t>
        </is>
      </c>
      <c r="E9037" t="inlineStr">
        <is>
          <t>Gia dụng</t>
        </is>
      </c>
      <c r="F9037" t="n">
        <v>2341.45</v>
      </c>
      <c r="G9037" t="n">
        <v>0</v>
      </c>
    </row>
    <row r="9038">
      <c r="A9038" t="n">
        <v>201812</v>
      </c>
      <c r="B9038" t="n">
        <v>17</v>
      </c>
      <c r="C9038" t="inlineStr">
        <is>
          <t>POS</t>
        </is>
      </c>
      <c r="D9038" t="inlineStr">
        <is>
          <t>Pháp</t>
        </is>
      </c>
      <c r="E9038" t="inlineStr">
        <is>
          <t>Nhạc, phim, sách nói</t>
        </is>
      </c>
      <c r="F9038" t="n">
        <v>11.39</v>
      </c>
      <c r="G9038" t="n">
        <v>0</v>
      </c>
    </row>
    <row r="9039">
      <c r="A9039" t="n">
        <v>201812</v>
      </c>
      <c r="B9039" t="n">
        <v>17</v>
      </c>
      <c r="C9039" t="inlineStr">
        <is>
          <t>POS</t>
        </is>
      </c>
      <c r="D9039" t="inlineStr">
        <is>
          <t>Pháp</t>
        </is>
      </c>
      <c r="E9039" t="inlineStr">
        <is>
          <t>TV &amp; Video</t>
        </is>
      </c>
      <c r="F9039" t="n">
        <v>233.82</v>
      </c>
      <c r="G9039" t="n">
        <v>0</v>
      </c>
    </row>
    <row r="9040">
      <c r="A9040" t="n">
        <v>201812</v>
      </c>
      <c r="B9040" t="n">
        <v>18</v>
      </c>
      <c r="C9040" t="inlineStr">
        <is>
          <t>POS</t>
        </is>
      </c>
      <c r="D9040" t="inlineStr">
        <is>
          <t>Pháp</t>
        </is>
      </c>
      <c r="E9040" t="inlineStr">
        <is>
          <t>Âm thanh</t>
        </is>
      </c>
      <c r="F9040" t="n">
        <v>2711.8</v>
      </c>
      <c r="G9040" t="n">
        <v>0</v>
      </c>
    </row>
    <row r="9041">
      <c r="A9041" t="n">
        <v>201812</v>
      </c>
      <c r="B9041" t="n">
        <v>18</v>
      </c>
      <c r="C9041" t="inlineStr">
        <is>
          <t>POS</t>
        </is>
      </c>
      <c r="D9041" t="inlineStr">
        <is>
          <t>Pháp</t>
        </is>
      </c>
      <c r="E9041" t="inlineStr">
        <is>
          <t>Điện thoại</t>
        </is>
      </c>
      <c r="F9041" t="n">
        <v>286.98</v>
      </c>
      <c r="G9041" t="n">
        <v>0</v>
      </c>
    </row>
    <row r="9042">
      <c r="A9042" t="n">
        <v>201812</v>
      </c>
      <c r="B9042" t="n">
        <v>18</v>
      </c>
      <c r="C9042" t="inlineStr">
        <is>
          <t>POS</t>
        </is>
      </c>
      <c r="D9042" t="inlineStr">
        <is>
          <t>Pháp</t>
        </is>
      </c>
      <c r="E9042" t="inlineStr">
        <is>
          <t>Máy tính</t>
        </is>
      </c>
      <c r="F9042" t="n">
        <v>19205.17</v>
      </c>
      <c r="G9042" t="n">
        <v>0</v>
      </c>
    </row>
    <row r="9043">
      <c r="A9043" t="n">
        <v>201812</v>
      </c>
      <c r="B9043" t="n">
        <v>18</v>
      </c>
      <c r="C9043" t="inlineStr">
        <is>
          <t>POS</t>
        </is>
      </c>
      <c r="D9043" t="inlineStr">
        <is>
          <t>Pháp</t>
        </is>
      </c>
      <c r="E9043" t="inlineStr">
        <is>
          <t>Gia dụng</t>
        </is>
      </c>
      <c r="F9043" t="n">
        <v>665.9400000000001</v>
      </c>
      <c r="G9043" t="n">
        <v>0</v>
      </c>
    </row>
    <row r="9044">
      <c r="A9044" t="n">
        <v>201812</v>
      </c>
      <c r="B9044" t="n">
        <v>18</v>
      </c>
      <c r="C9044" t="inlineStr">
        <is>
          <t>POS</t>
        </is>
      </c>
      <c r="D9044" t="inlineStr">
        <is>
          <t>Pháp</t>
        </is>
      </c>
      <c r="E9044" t="inlineStr">
        <is>
          <t>Nhạc, phim, sách nói</t>
        </is>
      </c>
      <c r="F9044" t="n">
        <v>27.78</v>
      </c>
      <c r="G9044" t="n">
        <v>0</v>
      </c>
    </row>
    <row r="9045">
      <c r="A9045" t="n">
        <v>201812</v>
      </c>
      <c r="B9045" t="n">
        <v>19</v>
      </c>
      <c r="C9045" t="inlineStr">
        <is>
          <t>POS</t>
        </is>
      </c>
      <c r="D9045" t="inlineStr">
        <is>
          <t>Đức</t>
        </is>
      </c>
      <c r="E9045" t="inlineStr">
        <is>
          <t>Âm thanh</t>
        </is>
      </c>
      <c r="F9045" t="n">
        <v>2135.6</v>
      </c>
      <c r="G9045" t="n">
        <v>0</v>
      </c>
    </row>
    <row r="9046">
      <c r="A9046" t="n">
        <v>201812</v>
      </c>
      <c r="B9046" t="n">
        <v>19</v>
      </c>
      <c r="C9046" t="inlineStr">
        <is>
          <t>POS</t>
        </is>
      </c>
      <c r="D9046" t="inlineStr">
        <is>
          <t>Đức</t>
        </is>
      </c>
      <c r="E9046" t="inlineStr">
        <is>
          <t>Máy ảnh</t>
        </is>
      </c>
      <c r="F9046" t="n">
        <v>2537.65</v>
      </c>
      <c r="G9046" t="n">
        <v>0</v>
      </c>
    </row>
    <row r="9047">
      <c r="A9047" t="n">
        <v>201812</v>
      </c>
      <c r="B9047" t="n">
        <v>19</v>
      </c>
      <c r="C9047" t="inlineStr">
        <is>
          <t>POS</t>
        </is>
      </c>
      <c r="D9047" t="inlineStr">
        <is>
          <t>Đức</t>
        </is>
      </c>
      <c r="E9047" t="inlineStr">
        <is>
          <t>Điện thoại</t>
        </is>
      </c>
      <c r="F9047" t="n">
        <v>5445.91</v>
      </c>
      <c r="G9047" t="n">
        <v>0</v>
      </c>
    </row>
    <row r="9048">
      <c r="A9048" t="n">
        <v>201812</v>
      </c>
      <c r="B9048" t="n">
        <v>19</v>
      </c>
      <c r="C9048" t="inlineStr">
        <is>
          <t>POS</t>
        </is>
      </c>
      <c r="D9048" t="inlineStr">
        <is>
          <t>Đức</t>
        </is>
      </c>
      <c r="E9048" t="inlineStr">
        <is>
          <t>Máy tính</t>
        </is>
      </c>
      <c r="F9048" t="n">
        <v>3968.9</v>
      </c>
      <c r="G9048" t="n">
        <v>0</v>
      </c>
    </row>
    <row r="9049">
      <c r="A9049" t="n">
        <v>201812</v>
      </c>
      <c r="B9049" t="n">
        <v>19</v>
      </c>
      <c r="C9049" t="inlineStr">
        <is>
          <t>POS</t>
        </is>
      </c>
      <c r="D9049" t="inlineStr">
        <is>
          <t>Đức</t>
        </is>
      </c>
      <c r="E9049" t="inlineStr">
        <is>
          <t>Game &amp; Đồ chơi</t>
        </is>
      </c>
      <c r="F9049" t="n">
        <v>119.83</v>
      </c>
      <c r="G9049" t="n">
        <v>0</v>
      </c>
    </row>
    <row r="9050">
      <c r="A9050" t="n">
        <v>201812</v>
      </c>
      <c r="B9050" t="n">
        <v>19</v>
      </c>
      <c r="C9050" t="inlineStr">
        <is>
          <t>POS</t>
        </is>
      </c>
      <c r="D9050" t="inlineStr">
        <is>
          <t>Đức</t>
        </is>
      </c>
      <c r="E9050" t="inlineStr">
        <is>
          <t>Gia dụng</t>
        </is>
      </c>
      <c r="F9050" t="n">
        <v>2817.8</v>
      </c>
      <c r="G9050" t="n">
        <v>0</v>
      </c>
    </row>
    <row r="9051">
      <c r="A9051" t="n">
        <v>201812</v>
      </c>
      <c r="B9051" t="n">
        <v>19</v>
      </c>
      <c r="C9051" t="inlineStr">
        <is>
          <t>POS</t>
        </is>
      </c>
      <c r="D9051" t="inlineStr">
        <is>
          <t>Đức</t>
        </is>
      </c>
      <c r="E9051" t="inlineStr">
        <is>
          <t>Nhạc, phim, sách nói</t>
        </is>
      </c>
      <c r="F9051" t="n">
        <v>4333.6</v>
      </c>
      <c r="G9051" t="n">
        <v>0</v>
      </c>
    </row>
    <row r="9052">
      <c r="A9052" t="n">
        <v>201812</v>
      </c>
      <c r="B9052" t="n">
        <v>19</v>
      </c>
      <c r="C9052" t="inlineStr">
        <is>
          <t>POS</t>
        </is>
      </c>
      <c r="D9052" t="inlineStr">
        <is>
          <t>Đức</t>
        </is>
      </c>
      <c r="E9052" t="inlineStr">
        <is>
          <t>TV &amp; Video</t>
        </is>
      </c>
      <c r="F9052" t="n">
        <v>6569.95</v>
      </c>
      <c r="G9052" t="n">
        <v>0</v>
      </c>
    </row>
    <row r="9053">
      <c r="A9053" t="n">
        <v>201812</v>
      </c>
      <c r="B9053" t="n">
        <v>20</v>
      </c>
      <c r="C9053" t="inlineStr">
        <is>
          <t>POS</t>
        </is>
      </c>
      <c r="D9053" t="inlineStr">
        <is>
          <t>Đức</t>
        </is>
      </c>
      <c r="E9053" t="inlineStr">
        <is>
          <t>Âm thanh</t>
        </is>
      </c>
      <c r="F9053" t="n">
        <v>954.92</v>
      </c>
      <c r="G9053" t="n">
        <v>0</v>
      </c>
    </row>
    <row r="9054">
      <c r="A9054" t="n">
        <v>201812</v>
      </c>
      <c r="B9054" t="n">
        <v>20</v>
      </c>
      <c r="C9054" t="inlineStr">
        <is>
          <t>POS</t>
        </is>
      </c>
      <c r="D9054" t="inlineStr">
        <is>
          <t>Đức</t>
        </is>
      </c>
      <c r="E9054" t="inlineStr">
        <is>
          <t>Máy ảnh</t>
        </is>
      </c>
      <c r="F9054" t="n">
        <v>1993.49</v>
      </c>
      <c r="G9054" t="n">
        <v>0</v>
      </c>
    </row>
    <row r="9055">
      <c r="A9055" t="n">
        <v>201812</v>
      </c>
      <c r="B9055" t="n">
        <v>20</v>
      </c>
      <c r="C9055" t="inlineStr">
        <is>
          <t>POS</t>
        </is>
      </c>
      <c r="D9055" t="inlineStr">
        <is>
          <t>Đức</t>
        </is>
      </c>
      <c r="E9055" t="inlineStr">
        <is>
          <t>Điện thoại</t>
        </is>
      </c>
      <c r="F9055" t="n">
        <v>87.98999999999999</v>
      </c>
      <c r="G9055" t="n">
        <v>0</v>
      </c>
    </row>
    <row r="9056">
      <c r="A9056" t="n">
        <v>201812</v>
      </c>
      <c r="B9056" t="n">
        <v>20</v>
      </c>
      <c r="C9056" t="inlineStr">
        <is>
          <t>POS</t>
        </is>
      </c>
      <c r="D9056" t="inlineStr">
        <is>
          <t>Đức</t>
        </is>
      </c>
      <c r="E9056" t="inlineStr">
        <is>
          <t>Máy tính</t>
        </is>
      </c>
      <c r="F9056" t="n">
        <v>27647.65</v>
      </c>
      <c r="G9056" t="n">
        <v>0</v>
      </c>
    </row>
    <row r="9057">
      <c r="A9057" t="n">
        <v>201812</v>
      </c>
      <c r="B9057" t="n">
        <v>20</v>
      </c>
      <c r="C9057" t="inlineStr">
        <is>
          <t>POS</t>
        </is>
      </c>
      <c r="D9057" t="inlineStr">
        <is>
          <t>Đức</t>
        </is>
      </c>
      <c r="E9057" t="inlineStr">
        <is>
          <t>Game &amp; Đồ chơi</t>
        </is>
      </c>
      <c r="F9057" t="n">
        <v>185.99</v>
      </c>
      <c r="G9057" t="n">
        <v>0</v>
      </c>
    </row>
    <row r="9058">
      <c r="A9058" t="n">
        <v>201812</v>
      </c>
      <c r="B9058" t="n">
        <v>20</v>
      </c>
      <c r="C9058" t="inlineStr">
        <is>
          <t>POS</t>
        </is>
      </c>
      <c r="D9058" t="inlineStr">
        <is>
          <t>Đức</t>
        </is>
      </c>
      <c r="E9058" t="inlineStr">
        <is>
          <t>Gia dụng</t>
        </is>
      </c>
      <c r="F9058" t="n">
        <v>3614.67</v>
      </c>
      <c r="G9058" t="n">
        <v>0</v>
      </c>
    </row>
    <row r="9059">
      <c r="A9059" t="n">
        <v>201812</v>
      </c>
      <c r="B9059" t="n">
        <v>20</v>
      </c>
      <c r="C9059" t="inlineStr">
        <is>
          <t>POS</t>
        </is>
      </c>
      <c r="D9059" t="inlineStr">
        <is>
          <t>Đức</t>
        </is>
      </c>
      <c r="E9059" t="inlineStr">
        <is>
          <t>Nhạc, phim, sách nói</t>
        </is>
      </c>
      <c r="F9059" t="n">
        <v>61.8</v>
      </c>
      <c r="G9059" t="n">
        <v>0</v>
      </c>
    </row>
    <row r="9060">
      <c r="A9060" t="n">
        <v>201812</v>
      </c>
      <c r="B9060" t="n">
        <v>20</v>
      </c>
      <c r="C9060" t="inlineStr">
        <is>
          <t>POS</t>
        </is>
      </c>
      <c r="D9060" t="inlineStr">
        <is>
          <t>Đức</t>
        </is>
      </c>
      <c r="E9060" t="inlineStr">
        <is>
          <t>TV &amp; Video</t>
        </is>
      </c>
      <c r="F9060" t="n">
        <v>1971.6</v>
      </c>
      <c r="G9060" t="n">
        <v>0</v>
      </c>
    </row>
    <row r="9061">
      <c r="A9061" t="n">
        <v>201812</v>
      </c>
      <c r="B9061" t="n">
        <v>21</v>
      </c>
      <c r="C9061" t="inlineStr">
        <is>
          <t>POS</t>
        </is>
      </c>
      <c r="D9061" t="inlineStr">
        <is>
          <t>Đức</t>
        </is>
      </c>
      <c r="E9061" t="inlineStr">
        <is>
          <t>Âm thanh</t>
        </is>
      </c>
      <c r="F9061" t="n">
        <v>784.7</v>
      </c>
      <c r="G9061" t="n">
        <v>0</v>
      </c>
    </row>
    <row r="9062">
      <c r="A9062" t="n">
        <v>201812</v>
      </c>
      <c r="B9062" t="n">
        <v>21</v>
      </c>
      <c r="C9062" t="inlineStr">
        <is>
          <t>POS</t>
        </is>
      </c>
      <c r="D9062" t="inlineStr">
        <is>
          <t>Đức</t>
        </is>
      </c>
      <c r="E9062" t="inlineStr">
        <is>
          <t>Điện thoại</t>
        </is>
      </c>
      <c r="F9062" t="n">
        <v>501.43</v>
      </c>
      <c r="G9062" t="n">
        <v>0</v>
      </c>
    </row>
    <row r="9063">
      <c r="A9063" t="n">
        <v>201812</v>
      </c>
      <c r="B9063" t="n">
        <v>21</v>
      </c>
      <c r="C9063" t="inlineStr">
        <is>
          <t>POS</t>
        </is>
      </c>
      <c r="D9063" t="inlineStr">
        <is>
          <t>Đức</t>
        </is>
      </c>
      <c r="E9063" t="inlineStr">
        <is>
          <t>Máy tính</t>
        </is>
      </c>
      <c r="F9063" t="n">
        <v>1376.92</v>
      </c>
      <c r="G9063" t="n">
        <v>0</v>
      </c>
    </row>
    <row r="9064">
      <c r="A9064" t="n">
        <v>201812</v>
      </c>
      <c r="B9064" t="n">
        <v>21</v>
      </c>
      <c r="C9064" t="inlineStr">
        <is>
          <t>POS</t>
        </is>
      </c>
      <c r="D9064" t="inlineStr">
        <is>
          <t>Đức</t>
        </is>
      </c>
      <c r="E9064" t="inlineStr">
        <is>
          <t>Game &amp; Đồ chơi</t>
        </is>
      </c>
      <c r="F9064" t="n">
        <v>362.39</v>
      </c>
      <c r="G9064" t="n">
        <v>0</v>
      </c>
    </row>
    <row r="9065">
      <c r="A9065" t="n">
        <v>201812</v>
      </c>
      <c r="B9065" t="n">
        <v>21</v>
      </c>
      <c r="C9065" t="inlineStr">
        <is>
          <t>POS</t>
        </is>
      </c>
      <c r="D9065" t="inlineStr">
        <is>
          <t>Đức</t>
        </is>
      </c>
      <c r="E9065" t="inlineStr">
        <is>
          <t>Gia dụng</t>
        </is>
      </c>
      <c r="F9065" t="n">
        <v>5051.48</v>
      </c>
      <c r="G9065" t="n">
        <v>0</v>
      </c>
    </row>
    <row r="9066">
      <c r="A9066" t="n">
        <v>201812</v>
      </c>
      <c r="B9066" t="n">
        <v>21</v>
      </c>
      <c r="C9066" t="inlineStr">
        <is>
          <t>POS</t>
        </is>
      </c>
      <c r="D9066" t="inlineStr">
        <is>
          <t>Đức</t>
        </is>
      </c>
      <c r="E9066" t="inlineStr">
        <is>
          <t>Nhạc, phim, sách nói</t>
        </is>
      </c>
      <c r="F9066" t="n">
        <v>466.93</v>
      </c>
      <c r="G9066" t="n">
        <v>0</v>
      </c>
    </row>
    <row r="9067">
      <c r="A9067" t="n">
        <v>201812</v>
      </c>
      <c r="B9067" t="n">
        <v>21</v>
      </c>
      <c r="C9067" t="inlineStr">
        <is>
          <t>POS</t>
        </is>
      </c>
      <c r="D9067" t="inlineStr">
        <is>
          <t>Đức</t>
        </is>
      </c>
      <c r="E9067" t="inlineStr">
        <is>
          <t>TV &amp; Video</t>
        </is>
      </c>
      <c r="F9067" t="n">
        <v>1160.9</v>
      </c>
      <c r="G9067" t="n">
        <v>0</v>
      </c>
    </row>
    <row r="9068">
      <c r="A9068" t="n">
        <v>201812</v>
      </c>
      <c r="B9068" t="n">
        <v>22</v>
      </c>
      <c r="C9068" t="inlineStr">
        <is>
          <t>POS</t>
        </is>
      </c>
      <c r="D9068" t="inlineStr">
        <is>
          <t>Đức</t>
        </is>
      </c>
      <c r="E9068" t="inlineStr">
        <is>
          <t>Âm thanh</t>
        </is>
      </c>
      <c r="F9068" t="n">
        <v>1538.64</v>
      </c>
      <c r="G9068" t="n">
        <v>0</v>
      </c>
    </row>
    <row r="9069">
      <c r="A9069" t="n">
        <v>201812</v>
      </c>
      <c r="B9069" t="n">
        <v>22</v>
      </c>
      <c r="C9069" t="inlineStr">
        <is>
          <t>POS</t>
        </is>
      </c>
      <c r="D9069" t="inlineStr">
        <is>
          <t>Đức</t>
        </is>
      </c>
      <c r="E9069" t="inlineStr">
        <is>
          <t>Máy ảnh</t>
        </is>
      </c>
      <c r="F9069" t="n">
        <v>3746.96</v>
      </c>
      <c r="G9069" t="n">
        <v>0</v>
      </c>
    </row>
    <row r="9070">
      <c r="A9070" t="n">
        <v>201812</v>
      </c>
      <c r="B9070" t="n">
        <v>22</v>
      </c>
      <c r="C9070" t="inlineStr">
        <is>
          <t>POS</t>
        </is>
      </c>
      <c r="D9070" t="inlineStr">
        <is>
          <t>Đức</t>
        </is>
      </c>
      <c r="E9070" t="inlineStr">
        <is>
          <t>Điện thoại</t>
        </is>
      </c>
      <c r="F9070" t="n">
        <v>4877.11</v>
      </c>
      <c r="G9070" t="n">
        <v>0</v>
      </c>
    </row>
    <row r="9071">
      <c r="A9071" t="n">
        <v>201812</v>
      </c>
      <c r="B9071" t="n">
        <v>22</v>
      </c>
      <c r="C9071" t="inlineStr">
        <is>
          <t>POS</t>
        </is>
      </c>
      <c r="D9071" t="inlineStr">
        <is>
          <t>Đức</t>
        </is>
      </c>
      <c r="E9071" t="inlineStr">
        <is>
          <t>Máy tính</t>
        </is>
      </c>
      <c r="F9071" t="n">
        <v>12768.31</v>
      </c>
      <c r="G9071" t="n">
        <v>0</v>
      </c>
    </row>
    <row r="9072">
      <c r="A9072" t="n">
        <v>201812</v>
      </c>
      <c r="B9072" t="n">
        <v>22</v>
      </c>
      <c r="C9072" t="inlineStr">
        <is>
          <t>POS</t>
        </is>
      </c>
      <c r="D9072" t="inlineStr">
        <is>
          <t>Đức</t>
        </is>
      </c>
      <c r="E9072" t="inlineStr">
        <is>
          <t>Game &amp; Đồ chơi</t>
        </is>
      </c>
      <c r="F9072" t="n">
        <v>819.67</v>
      </c>
      <c r="G9072" t="n">
        <v>0</v>
      </c>
    </row>
    <row r="9073">
      <c r="A9073" t="n">
        <v>201812</v>
      </c>
      <c r="B9073" t="n">
        <v>22</v>
      </c>
      <c r="C9073" t="inlineStr">
        <is>
          <t>POS</t>
        </is>
      </c>
      <c r="D9073" t="inlineStr">
        <is>
          <t>Đức</t>
        </is>
      </c>
      <c r="E9073" t="inlineStr">
        <is>
          <t>Gia dụng</t>
        </is>
      </c>
      <c r="F9073" t="n">
        <v>1971.69</v>
      </c>
      <c r="G9073" t="n">
        <v>0</v>
      </c>
    </row>
    <row r="9074">
      <c r="A9074" t="n">
        <v>201812</v>
      </c>
      <c r="B9074" t="n">
        <v>22</v>
      </c>
      <c r="C9074" t="inlineStr">
        <is>
          <t>POS</t>
        </is>
      </c>
      <c r="D9074" t="inlineStr">
        <is>
          <t>Đức</t>
        </is>
      </c>
      <c r="E9074" t="inlineStr">
        <is>
          <t>Nhạc, phim, sách nói</t>
        </is>
      </c>
      <c r="F9074" t="n">
        <v>4249.2</v>
      </c>
      <c r="G9074" t="n">
        <v>143.99</v>
      </c>
    </row>
    <row r="9075">
      <c r="A9075" t="n">
        <v>201812</v>
      </c>
      <c r="B9075" t="n">
        <v>23</v>
      </c>
      <c r="C9075" t="inlineStr">
        <is>
          <t>POS</t>
        </is>
      </c>
      <c r="D9075" t="inlineStr">
        <is>
          <t>Đức</t>
        </is>
      </c>
      <c r="E9075" t="inlineStr">
        <is>
          <t>Âm thanh</t>
        </is>
      </c>
      <c r="F9075" t="n">
        <v>830.64</v>
      </c>
      <c r="G9075" t="n">
        <v>0</v>
      </c>
    </row>
    <row r="9076">
      <c r="A9076" t="n">
        <v>201812</v>
      </c>
      <c r="B9076" t="n">
        <v>23</v>
      </c>
      <c r="C9076" t="inlineStr">
        <is>
          <t>POS</t>
        </is>
      </c>
      <c r="D9076" t="inlineStr">
        <is>
          <t>Đức</t>
        </is>
      </c>
      <c r="E9076" t="inlineStr">
        <is>
          <t>Máy ảnh</t>
        </is>
      </c>
      <c r="F9076" t="n">
        <v>2728.18</v>
      </c>
      <c r="G9076" t="n">
        <v>0</v>
      </c>
    </row>
    <row r="9077">
      <c r="A9077" t="n">
        <v>201812</v>
      </c>
      <c r="B9077" t="n">
        <v>23</v>
      </c>
      <c r="C9077" t="inlineStr">
        <is>
          <t>POS</t>
        </is>
      </c>
      <c r="D9077" t="inlineStr">
        <is>
          <t>Đức</t>
        </is>
      </c>
      <c r="E9077" t="inlineStr">
        <is>
          <t>Điện thoại</t>
        </is>
      </c>
      <c r="F9077" t="n">
        <v>1488.64</v>
      </c>
      <c r="G9077" t="n">
        <v>0</v>
      </c>
    </row>
    <row r="9078">
      <c r="A9078" t="n">
        <v>201812</v>
      </c>
      <c r="B9078" t="n">
        <v>23</v>
      </c>
      <c r="C9078" t="inlineStr">
        <is>
          <t>POS</t>
        </is>
      </c>
      <c r="D9078" t="inlineStr">
        <is>
          <t>Đức</t>
        </is>
      </c>
      <c r="E9078" t="inlineStr">
        <is>
          <t>Máy tính</t>
        </is>
      </c>
      <c r="F9078" t="n">
        <v>6772.09</v>
      </c>
      <c r="G9078" t="n">
        <v>0</v>
      </c>
    </row>
    <row r="9079">
      <c r="A9079" t="n">
        <v>201812</v>
      </c>
      <c r="B9079" t="n">
        <v>23</v>
      </c>
      <c r="C9079" t="inlineStr">
        <is>
          <t>POS</t>
        </is>
      </c>
      <c r="D9079" t="inlineStr">
        <is>
          <t>Đức</t>
        </is>
      </c>
      <c r="E9079" t="inlineStr">
        <is>
          <t>Game &amp; Đồ chơi</t>
        </is>
      </c>
      <c r="F9079" t="n">
        <v>587.7</v>
      </c>
      <c r="G9079" t="n">
        <v>0</v>
      </c>
    </row>
    <row r="9080">
      <c r="A9080" t="n">
        <v>201812</v>
      </c>
      <c r="B9080" t="n">
        <v>23</v>
      </c>
      <c r="C9080" t="inlineStr">
        <is>
          <t>POS</t>
        </is>
      </c>
      <c r="D9080" t="inlineStr">
        <is>
          <t>Đức</t>
        </is>
      </c>
      <c r="E9080" t="inlineStr">
        <is>
          <t>Gia dụng</t>
        </is>
      </c>
      <c r="F9080" t="n">
        <v>11785.89</v>
      </c>
      <c r="G9080" t="n">
        <v>0</v>
      </c>
    </row>
    <row r="9081">
      <c r="A9081" t="n">
        <v>201812</v>
      </c>
      <c r="B9081" t="n">
        <v>23</v>
      </c>
      <c r="C9081" t="inlineStr">
        <is>
          <t>POS</t>
        </is>
      </c>
      <c r="D9081" t="inlineStr">
        <is>
          <t>Đức</t>
        </is>
      </c>
      <c r="E9081" t="inlineStr">
        <is>
          <t>Nhạc, phim, sách nói</t>
        </is>
      </c>
      <c r="F9081" t="n">
        <v>507.97</v>
      </c>
      <c r="G9081" t="n">
        <v>0</v>
      </c>
    </row>
    <row r="9082">
      <c r="A9082" t="n">
        <v>201812</v>
      </c>
      <c r="B9082" t="n">
        <v>23</v>
      </c>
      <c r="C9082" t="inlineStr">
        <is>
          <t>POS</t>
        </is>
      </c>
      <c r="D9082" t="inlineStr">
        <is>
          <t>Đức</t>
        </is>
      </c>
      <c r="E9082" t="inlineStr">
        <is>
          <t>TV &amp; Video</t>
        </is>
      </c>
      <c r="F9082" t="n">
        <v>286.8</v>
      </c>
      <c r="G9082" t="n">
        <v>0</v>
      </c>
    </row>
    <row r="9083">
      <c r="A9083" t="n">
        <v>201812</v>
      </c>
      <c r="B9083" t="n">
        <v>24</v>
      </c>
      <c r="C9083" t="inlineStr">
        <is>
          <t>POS</t>
        </is>
      </c>
      <c r="D9083" t="inlineStr">
        <is>
          <t>Đức</t>
        </is>
      </c>
      <c r="E9083" t="inlineStr">
        <is>
          <t>Âm thanh</t>
        </is>
      </c>
      <c r="F9083" t="n">
        <v>3253.61</v>
      </c>
      <c r="G9083" t="n">
        <v>0</v>
      </c>
    </row>
    <row r="9084">
      <c r="A9084" t="n">
        <v>201812</v>
      </c>
      <c r="B9084" t="n">
        <v>24</v>
      </c>
      <c r="C9084" t="inlineStr">
        <is>
          <t>POS</t>
        </is>
      </c>
      <c r="D9084" t="inlineStr">
        <is>
          <t>Đức</t>
        </is>
      </c>
      <c r="E9084" t="inlineStr">
        <is>
          <t>Máy ảnh</t>
        </is>
      </c>
      <c r="F9084" t="n">
        <v>1206</v>
      </c>
      <c r="G9084" t="n">
        <v>0</v>
      </c>
    </row>
    <row r="9085">
      <c r="A9085" t="n">
        <v>201812</v>
      </c>
      <c r="B9085" t="n">
        <v>24</v>
      </c>
      <c r="C9085" t="inlineStr">
        <is>
          <t>POS</t>
        </is>
      </c>
      <c r="D9085" t="inlineStr">
        <is>
          <t>Đức</t>
        </is>
      </c>
      <c r="E9085" t="inlineStr">
        <is>
          <t>Điện thoại</t>
        </is>
      </c>
      <c r="F9085" t="n">
        <v>577.92</v>
      </c>
      <c r="G9085" t="n">
        <v>0</v>
      </c>
    </row>
    <row r="9086">
      <c r="A9086" t="n">
        <v>201812</v>
      </c>
      <c r="B9086" t="n">
        <v>24</v>
      </c>
      <c r="C9086" t="inlineStr">
        <is>
          <t>POS</t>
        </is>
      </c>
      <c r="D9086" t="inlineStr">
        <is>
          <t>Đức</t>
        </is>
      </c>
      <c r="E9086" t="inlineStr">
        <is>
          <t>Máy tính</t>
        </is>
      </c>
      <c r="F9086" t="n">
        <v>3465.87</v>
      </c>
      <c r="G9086" t="n">
        <v>0</v>
      </c>
    </row>
    <row r="9087">
      <c r="A9087" t="n">
        <v>201812</v>
      </c>
      <c r="B9087" t="n">
        <v>24</v>
      </c>
      <c r="C9087" t="inlineStr">
        <is>
          <t>POS</t>
        </is>
      </c>
      <c r="D9087" t="inlineStr">
        <is>
          <t>Đức</t>
        </is>
      </c>
      <c r="E9087" t="inlineStr">
        <is>
          <t>Game &amp; Đồ chơi</t>
        </is>
      </c>
      <c r="F9087" t="n">
        <v>292.92</v>
      </c>
      <c r="G9087" t="n">
        <v>0</v>
      </c>
    </row>
    <row r="9088">
      <c r="A9088" t="n">
        <v>201812</v>
      </c>
      <c r="B9088" t="n">
        <v>24</v>
      </c>
      <c r="C9088" t="inlineStr">
        <is>
          <t>POS</t>
        </is>
      </c>
      <c r="D9088" t="inlineStr">
        <is>
          <t>Đức</t>
        </is>
      </c>
      <c r="E9088" t="inlineStr">
        <is>
          <t>Gia dụng</t>
        </is>
      </c>
      <c r="F9088" t="n">
        <v>3048.72</v>
      </c>
      <c r="G9088" t="n">
        <v>0</v>
      </c>
    </row>
    <row r="9089">
      <c r="A9089" t="n">
        <v>201812</v>
      </c>
      <c r="B9089" t="n">
        <v>24</v>
      </c>
      <c r="C9089" t="inlineStr">
        <is>
          <t>POS</t>
        </is>
      </c>
      <c r="D9089" t="inlineStr">
        <is>
          <t>Đức</t>
        </is>
      </c>
      <c r="E9089" t="inlineStr">
        <is>
          <t>Nhạc, phim, sách nói</t>
        </is>
      </c>
      <c r="F9089" t="n">
        <v>2583.34</v>
      </c>
      <c r="G9089" t="n">
        <v>0</v>
      </c>
    </row>
    <row r="9090">
      <c r="A9090" t="n">
        <v>201812</v>
      </c>
      <c r="B9090" t="n">
        <v>24</v>
      </c>
      <c r="C9090" t="inlineStr">
        <is>
          <t>POS</t>
        </is>
      </c>
      <c r="D9090" t="inlineStr">
        <is>
          <t>Đức</t>
        </is>
      </c>
      <c r="E9090" t="inlineStr">
        <is>
          <t>TV &amp; Video</t>
        </is>
      </c>
      <c r="F9090" t="n">
        <v>2305.91</v>
      </c>
      <c r="G9090" t="n">
        <v>0</v>
      </c>
    </row>
    <row r="9091">
      <c r="A9091" t="n">
        <v>201812</v>
      </c>
      <c r="B9091" t="n">
        <v>27</v>
      </c>
      <c r="C9091" t="inlineStr">
        <is>
          <t>POS</t>
        </is>
      </c>
      <c r="D9091" t="inlineStr">
        <is>
          <t>Đức</t>
        </is>
      </c>
      <c r="E9091" t="inlineStr">
        <is>
          <t>Âm thanh</t>
        </is>
      </c>
      <c r="F9091" t="n">
        <v>181</v>
      </c>
      <c r="G9091" t="n">
        <v>0</v>
      </c>
    </row>
    <row r="9092">
      <c r="A9092" t="n">
        <v>201812</v>
      </c>
      <c r="B9092" t="n">
        <v>27</v>
      </c>
      <c r="C9092" t="inlineStr">
        <is>
          <t>POS</t>
        </is>
      </c>
      <c r="D9092" t="inlineStr">
        <is>
          <t>Đức</t>
        </is>
      </c>
      <c r="E9092" t="inlineStr">
        <is>
          <t>Máy ảnh</t>
        </is>
      </c>
      <c r="F9092" t="n">
        <v>2000.9</v>
      </c>
      <c r="G9092" t="n">
        <v>0</v>
      </c>
    </row>
    <row r="9093">
      <c r="A9093" t="n">
        <v>201812</v>
      </c>
      <c r="B9093" t="n">
        <v>27</v>
      </c>
      <c r="C9093" t="inlineStr">
        <is>
          <t>POS</t>
        </is>
      </c>
      <c r="D9093" t="inlineStr">
        <is>
          <t>Đức</t>
        </is>
      </c>
      <c r="E9093" t="inlineStr">
        <is>
          <t>Điện thoại</t>
        </is>
      </c>
      <c r="F9093" t="n">
        <v>1799</v>
      </c>
      <c r="G9093" t="n">
        <v>0</v>
      </c>
    </row>
    <row r="9094">
      <c r="A9094" t="n">
        <v>201812</v>
      </c>
      <c r="B9094" t="n">
        <v>27</v>
      </c>
      <c r="C9094" t="inlineStr">
        <is>
          <t>POS</t>
        </is>
      </c>
      <c r="D9094" t="inlineStr">
        <is>
          <t>Đức</t>
        </is>
      </c>
      <c r="E9094" t="inlineStr">
        <is>
          <t>Máy tính</t>
        </is>
      </c>
      <c r="F9094" t="n">
        <v>8602.799999999999</v>
      </c>
      <c r="G9094" t="n">
        <v>0</v>
      </c>
    </row>
    <row r="9095">
      <c r="A9095" t="n">
        <v>201812</v>
      </c>
      <c r="B9095" t="n">
        <v>27</v>
      </c>
      <c r="C9095" t="inlineStr">
        <is>
          <t>POS</t>
        </is>
      </c>
      <c r="D9095" t="inlineStr">
        <is>
          <t>Đức</t>
        </is>
      </c>
      <c r="E9095" t="inlineStr">
        <is>
          <t>Game &amp; Đồ chơi</t>
        </is>
      </c>
      <c r="F9095" t="n">
        <v>261.87</v>
      </c>
      <c r="G9095" t="n">
        <v>0</v>
      </c>
    </row>
    <row r="9096">
      <c r="A9096" t="n">
        <v>201812</v>
      </c>
      <c r="B9096" t="n">
        <v>27</v>
      </c>
      <c r="C9096" t="inlineStr">
        <is>
          <t>POS</t>
        </is>
      </c>
      <c r="D9096" t="inlineStr">
        <is>
          <t>Đức</t>
        </is>
      </c>
      <c r="E9096" t="inlineStr">
        <is>
          <t>Gia dụng</t>
        </is>
      </c>
      <c r="F9096" t="n">
        <v>4939</v>
      </c>
      <c r="G9096" t="n">
        <v>0</v>
      </c>
    </row>
    <row r="9097">
      <c r="A9097" t="n">
        <v>201812</v>
      </c>
      <c r="B9097" t="n">
        <v>27</v>
      </c>
      <c r="C9097" t="inlineStr">
        <is>
          <t>POS</t>
        </is>
      </c>
      <c r="D9097" t="inlineStr">
        <is>
          <t>Đức</t>
        </is>
      </c>
      <c r="E9097" t="inlineStr">
        <is>
          <t>Nhạc, phim, sách nói</t>
        </is>
      </c>
      <c r="F9097" t="n">
        <v>289.95</v>
      </c>
      <c r="G9097" t="n">
        <v>0</v>
      </c>
    </row>
    <row r="9098">
      <c r="A9098" t="n">
        <v>201812</v>
      </c>
      <c r="B9098" t="n">
        <v>27</v>
      </c>
      <c r="C9098" t="inlineStr">
        <is>
          <t>POS</t>
        </is>
      </c>
      <c r="D9098" t="inlineStr">
        <is>
          <t>Đức</t>
        </is>
      </c>
      <c r="E9098" t="inlineStr">
        <is>
          <t>TV &amp; Video</t>
        </is>
      </c>
      <c r="F9098" t="n">
        <v>0</v>
      </c>
      <c r="G9098" t="n">
        <v>109.65</v>
      </c>
    </row>
    <row r="9099">
      <c r="A9099" t="n">
        <v>201812</v>
      </c>
      <c r="B9099" t="n">
        <v>29</v>
      </c>
      <c r="C9099" t="inlineStr">
        <is>
          <t>POS</t>
        </is>
      </c>
      <c r="D9099" t="inlineStr">
        <is>
          <t>Ý</t>
        </is>
      </c>
      <c r="E9099" t="inlineStr">
        <is>
          <t>Âm thanh</t>
        </is>
      </c>
      <c r="F9099" t="n">
        <v>2267.15</v>
      </c>
      <c r="G9099" t="n">
        <v>0</v>
      </c>
    </row>
    <row r="9100">
      <c r="A9100" t="n">
        <v>201812</v>
      </c>
      <c r="B9100" t="n">
        <v>29</v>
      </c>
      <c r="C9100" t="inlineStr">
        <is>
          <t>POS</t>
        </is>
      </c>
      <c r="D9100" t="inlineStr">
        <is>
          <t>Ý</t>
        </is>
      </c>
      <c r="E9100" t="inlineStr">
        <is>
          <t>Máy ảnh</t>
        </is>
      </c>
      <c r="F9100" t="n">
        <v>2204</v>
      </c>
      <c r="G9100" t="n">
        <v>1924.4</v>
      </c>
    </row>
    <row r="9101">
      <c r="A9101" t="n">
        <v>201812</v>
      </c>
      <c r="B9101" t="n">
        <v>29</v>
      </c>
      <c r="C9101" t="inlineStr">
        <is>
          <t>POS</t>
        </is>
      </c>
      <c r="D9101" t="inlineStr">
        <is>
          <t>Ý</t>
        </is>
      </c>
      <c r="E9101" t="inlineStr">
        <is>
          <t>Điện thoại</t>
        </is>
      </c>
      <c r="F9101" t="n">
        <v>4615.26</v>
      </c>
      <c r="G9101" t="n">
        <v>594.59</v>
      </c>
    </row>
    <row r="9102">
      <c r="A9102" t="n">
        <v>201812</v>
      </c>
      <c r="B9102" t="n">
        <v>29</v>
      </c>
      <c r="C9102" t="inlineStr">
        <is>
          <t>POS</t>
        </is>
      </c>
      <c r="D9102" t="inlineStr">
        <is>
          <t>Ý</t>
        </is>
      </c>
      <c r="E9102" t="inlineStr">
        <is>
          <t>Máy tính</t>
        </is>
      </c>
      <c r="F9102" t="n">
        <v>14701.75</v>
      </c>
      <c r="G9102" t="n">
        <v>0</v>
      </c>
    </row>
    <row r="9103">
      <c r="A9103" t="n">
        <v>201812</v>
      </c>
      <c r="B9103" t="n">
        <v>29</v>
      </c>
      <c r="C9103" t="inlineStr">
        <is>
          <t>POS</t>
        </is>
      </c>
      <c r="D9103" t="inlineStr">
        <is>
          <t>Ý</t>
        </is>
      </c>
      <c r="E9103" t="inlineStr">
        <is>
          <t>Game &amp; Đồ chơi</t>
        </is>
      </c>
      <c r="F9103" t="n">
        <v>6.29</v>
      </c>
      <c r="G9103" t="n">
        <v>0</v>
      </c>
    </row>
    <row r="9104">
      <c r="A9104" t="n">
        <v>201812</v>
      </c>
      <c r="B9104" t="n">
        <v>29</v>
      </c>
      <c r="C9104" t="inlineStr">
        <is>
          <t>POS</t>
        </is>
      </c>
      <c r="D9104" t="inlineStr">
        <is>
          <t>Ý</t>
        </is>
      </c>
      <c r="E9104" t="inlineStr">
        <is>
          <t>Gia dụng</t>
        </is>
      </c>
      <c r="F9104" t="n">
        <v>1862.5</v>
      </c>
      <c r="G9104" t="n">
        <v>0</v>
      </c>
    </row>
    <row r="9105">
      <c r="A9105" t="n">
        <v>201812</v>
      </c>
      <c r="B9105" t="n">
        <v>29</v>
      </c>
      <c r="C9105" t="inlineStr">
        <is>
          <t>POS</t>
        </is>
      </c>
      <c r="D9105" t="inlineStr">
        <is>
          <t>Ý</t>
        </is>
      </c>
      <c r="E9105" t="inlineStr">
        <is>
          <t>Nhạc, phim, sách nói</t>
        </is>
      </c>
      <c r="F9105" t="n">
        <v>2274.12</v>
      </c>
      <c r="G9105" t="n">
        <v>771.29</v>
      </c>
    </row>
    <row r="9106">
      <c r="A9106" t="n">
        <v>201812</v>
      </c>
      <c r="B9106" t="n">
        <v>29</v>
      </c>
      <c r="C9106" t="inlineStr">
        <is>
          <t>POS</t>
        </is>
      </c>
      <c r="D9106" t="inlineStr">
        <is>
          <t>Ý</t>
        </is>
      </c>
      <c r="E9106" t="inlineStr">
        <is>
          <t>TV &amp; Video</t>
        </is>
      </c>
      <c r="F9106" t="n">
        <v>10043.31</v>
      </c>
      <c r="G9106" t="n">
        <v>0</v>
      </c>
    </row>
    <row r="9107">
      <c r="A9107" t="n">
        <v>201812</v>
      </c>
      <c r="B9107" t="n">
        <v>30</v>
      </c>
      <c r="C9107" t="inlineStr">
        <is>
          <t>POS</t>
        </is>
      </c>
      <c r="D9107" t="inlineStr">
        <is>
          <t>Ý</t>
        </is>
      </c>
      <c r="E9107" t="inlineStr">
        <is>
          <t>Âm thanh</t>
        </is>
      </c>
      <c r="F9107" t="n">
        <v>2567.74</v>
      </c>
      <c r="G9107" t="n">
        <v>0</v>
      </c>
    </row>
    <row r="9108">
      <c r="A9108" t="n">
        <v>201812</v>
      </c>
      <c r="B9108" t="n">
        <v>30</v>
      </c>
      <c r="C9108" t="inlineStr">
        <is>
          <t>POS</t>
        </is>
      </c>
      <c r="D9108" t="inlineStr">
        <is>
          <t>Ý</t>
        </is>
      </c>
      <c r="E9108" t="inlineStr">
        <is>
          <t>Máy ảnh</t>
        </is>
      </c>
      <c r="F9108" t="n">
        <v>812.08</v>
      </c>
      <c r="G9108" t="n">
        <v>0</v>
      </c>
    </row>
    <row r="9109">
      <c r="A9109" t="n">
        <v>201812</v>
      </c>
      <c r="B9109" t="n">
        <v>30</v>
      </c>
      <c r="C9109" t="inlineStr">
        <is>
          <t>POS</t>
        </is>
      </c>
      <c r="D9109" t="inlineStr">
        <is>
          <t>Ý</t>
        </is>
      </c>
      <c r="E9109" t="inlineStr">
        <is>
          <t>Điện thoại</t>
        </is>
      </c>
      <c r="F9109" t="n">
        <v>2332.45</v>
      </c>
      <c r="G9109" t="n">
        <v>0</v>
      </c>
    </row>
    <row r="9110">
      <c r="A9110" t="n">
        <v>201812</v>
      </c>
      <c r="B9110" t="n">
        <v>30</v>
      </c>
      <c r="C9110" t="inlineStr">
        <is>
          <t>POS</t>
        </is>
      </c>
      <c r="D9110" t="inlineStr">
        <is>
          <t>Ý</t>
        </is>
      </c>
      <c r="E9110" t="inlineStr">
        <is>
          <t>Máy tính</t>
        </is>
      </c>
      <c r="F9110" t="n">
        <v>11251.48</v>
      </c>
      <c r="G9110" t="n">
        <v>0</v>
      </c>
    </row>
    <row r="9111">
      <c r="A9111" t="n">
        <v>201812</v>
      </c>
      <c r="B9111" t="n">
        <v>30</v>
      </c>
      <c r="C9111" t="inlineStr">
        <is>
          <t>POS</t>
        </is>
      </c>
      <c r="D9111" t="inlineStr">
        <is>
          <t>Ý</t>
        </is>
      </c>
      <c r="E9111" t="inlineStr">
        <is>
          <t>Game &amp; Đồ chơi</t>
        </is>
      </c>
      <c r="F9111" t="n">
        <v>2168.08</v>
      </c>
      <c r="G9111" t="n">
        <v>0</v>
      </c>
    </row>
    <row r="9112">
      <c r="A9112" t="n">
        <v>201812</v>
      </c>
      <c r="B9112" t="n">
        <v>30</v>
      </c>
      <c r="C9112" t="inlineStr">
        <is>
          <t>POS</t>
        </is>
      </c>
      <c r="D9112" t="inlineStr">
        <is>
          <t>Ý</t>
        </is>
      </c>
      <c r="E9112" t="inlineStr">
        <is>
          <t>Gia dụng</t>
        </is>
      </c>
      <c r="F9112" t="n">
        <v>24318.81</v>
      </c>
      <c r="G9112" t="n">
        <v>4045.5</v>
      </c>
    </row>
    <row r="9113">
      <c r="A9113" t="n">
        <v>201812</v>
      </c>
      <c r="B9113" t="n">
        <v>30</v>
      </c>
      <c r="C9113" t="inlineStr">
        <is>
          <t>POS</t>
        </is>
      </c>
      <c r="D9113" t="inlineStr">
        <is>
          <t>Ý</t>
        </is>
      </c>
      <c r="E9113" t="inlineStr">
        <is>
          <t>Nhạc, phim, sách nói</t>
        </is>
      </c>
      <c r="F9113" t="n">
        <v>2772.2</v>
      </c>
      <c r="G9113" t="n">
        <v>0</v>
      </c>
    </row>
    <row r="9114">
      <c r="A9114" t="n">
        <v>201812</v>
      </c>
      <c r="B9114" t="n">
        <v>31</v>
      </c>
      <c r="C9114" t="inlineStr">
        <is>
          <t>POS</t>
        </is>
      </c>
      <c r="D9114" t="inlineStr">
        <is>
          <t>Hà Lan</t>
        </is>
      </c>
      <c r="E9114" t="inlineStr">
        <is>
          <t>Âm thanh</t>
        </is>
      </c>
      <c r="F9114" t="n">
        <v>821.61</v>
      </c>
      <c r="G9114" t="n">
        <v>0</v>
      </c>
    </row>
    <row r="9115">
      <c r="A9115" t="n">
        <v>201812</v>
      </c>
      <c r="B9115" t="n">
        <v>31</v>
      </c>
      <c r="C9115" t="inlineStr">
        <is>
          <t>POS</t>
        </is>
      </c>
      <c r="D9115" t="inlineStr">
        <is>
          <t>Hà Lan</t>
        </is>
      </c>
      <c r="E9115" t="inlineStr">
        <is>
          <t>Điện thoại</t>
        </is>
      </c>
      <c r="F9115" t="n">
        <v>2659.85</v>
      </c>
      <c r="G9115" t="n">
        <v>0</v>
      </c>
    </row>
    <row r="9116">
      <c r="A9116" t="n">
        <v>201812</v>
      </c>
      <c r="B9116" t="n">
        <v>31</v>
      </c>
      <c r="C9116" t="inlineStr">
        <is>
          <t>POS</t>
        </is>
      </c>
      <c r="D9116" t="inlineStr">
        <is>
          <t>Hà Lan</t>
        </is>
      </c>
      <c r="E9116" t="inlineStr">
        <is>
          <t>Máy tính</t>
        </is>
      </c>
      <c r="F9116" t="n">
        <v>7886.66</v>
      </c>
      <c r="G9116" t="n">
        <v>0</v>
      </c>
    </row>
    <row r="9117">
      <c r="A9117" t="n">
        <v>201812</v>
      </c>
      <c r="B9117" t="n">
        <v>31</v>
      </c>
      <c r="C9117" t="inlineStr">
        <is>
          <t>POS</t>
        </is>
      </c>
      <c r="D9117" t="inlineStr">
        <is>
          <t>Hà Lan</t>
        </is>
      </c>
      <c r="E9117" t="inlineStr">
        <is>
          <t>Game &amp; Đồ chơi</t>
        </is>
      </c>
      <c r="F9117" t="n">
        <v>550.01</v>
      </c>
      <c r="G9117" t="n">
        <v>0</v>
      </c>
    </row>
    <row r="9118">
      <c r="A9118" t="n">
        <v>201812</v>
      </c>
      <c r="B9118" t="n">
        <v>31</v>
      </c>
      <c r="C9118" t="inlineStr">
        <is>
          <t>POS</t>
        </is>
      </c>
      <c r="D9118" t="inlineStr">
        <is>
          <t>Hà Lan</t>
        </is>
      </c>
      <c r="E9118" t="inlineStr">
        <is>
          <t>Gia dụng</t>
        </is>
      </c>
      <c r="F9118" t="n">
        <v>8050.99</v>
      </c>
      <c r="G9118" t="n">
        <v>0</v>
      </c>
    </row>
    <row r="9119">
      <c r="A9119" t="n">
        <v>201812</v>
      </c>
      <c r="B9119" t="n">
        <v>31</v>
      </c>
      <c r="C9119" t="inlineStr">
        <is>
          <t>POS</t>
        </is>
      </c>
      <c r="D9119" t="inlineStr">
        <is>
          <t>Hà Lan</t>
        </is>
      </c>
      <c r="E9119" t="inlineStr">
        <is>
          <t>Nhạc, phim, sách nói</t>
        </is>
      </c>
      <c r="F9119" t="n">
        <v>50.64</v>
      </c>
      <c r="G9119" t="n">
        <v>0</v>
      </c>
    </row>
    <row r="9120">
      <c r="A9120" t="n">
        <v>201812</v>
      </c>
      <c r="B9120" t="n">
        <v>31</v>
      </c>
      <c r="C9120" t="inlineStr">
        <is>
          <t>POS</t>
        </is>
      </c>
      <c r="D9120" t="inlineStr">
        <is>
          <t>Hà Lan</t>
        </is>
      </c>
      <c r="E9120" t="inlineStr">
        <is>
          <t>TV &amp; Video</t>
        </is>
      </c>
      <c r="F9120" t="n">
        <v>2459.04</v>
      </c>
      <c r="G9120" t="n">
        <v>0</v>
      </c>
    </row>
    <row r="9121">
      <c r="A9121" t="n">
        <v>201812</v>
      </c>
      <c r="B9121" t="n">
        <v>32</v>
      </c>
      <c r="C9121" t="inlineStr">
        <is>
          <t>POS</t>
        </is>
      </c>
      <c r="D9121" t="inlineStr">
        <is>
          <t>Hà Lan</t>
        </is>
      </c>
      <c r="E9121" t="inlineStr">
        <is>
          <t>Âm thanh</t>
        </is>
      </c>
      <c r="F9121" t="n">
        <v>3514.1</v>
      </c>
      <c r="G9121" t="n">
        <v>0</v>
      </c>
    </row>
    <row r="9122">
      <c r="A9122" t="n">
        <v>201812</v>
      </c>
      <c r="B9122" t="n">
        <v>32</v>
      </c>
      <c r="C9122" t="inlineStr">
        <is>
          <t>POS</t>
        </is>
      </c>
      <c r="D9122" t="inlineStr">
        <is>
          <t>Hà Lan</t>
        </is>
      </c>
      <c r="E9122" t="inlineStr">
        <is>
          <t>Máy ảnh</t>
        </is>
      </c>
      <c r="F9122" t="n">
        <v>2921.32</v>
      </c>
      <c r="G9122" t="n">
        <v>0</v>
      </c>
    </row>
    <row r="9123">
      <c r="A9123" t="n">
        <v>201812</v>
      </c>
      <c r="B9123" t="n">
        <v>32</v>
      </c>
      <c r="C9123" t="inlineStr">
        <is>
          <t>POS</t>
        </is>
      </c>
      <c r="D9123" t="inlineStr">
        <is>
          <t>Hà Lan</t>
        </is>
      </c>
      <c r="E9123" t="inlineStr">
        <is>
          <t>Điện thoại</t>
        </is>
      </c>
      <c r="F9123" t="n">
        <v>1804.18</v>
      </c>
      <c r="G9123" t="n">
        <v>0</v>
      </c>
    </row>
    <row r="9124">
      <c r="A9124" t="n">
        <v>201812</v>
      </c>
      <c r="B9124" t="n">
        <v>32</v>
      </c>
      <c r="C9124" t="inlineStr">
        <is>
          <t>POS</t>
        </is>
      </c>
      <c r="D9124" t="inlineStr">
        <is>
          <t>Hà Lan</t>
        </is>
      </c>
      <c r="E9124" t="inlineStr">
        <is>
          <t>Máy tính</t>
        </is>
      </c>
      <c r="F9124" t="n">
        <v>3747.85</v>
      </c>
      <c r="G9124" t="n">
        <v>0</v>
      </c>
    </row>
    <row r="9125">
      <c r="A9125" t="n">
        <v>201812</v>
      </c>
      <c r="B9125" t="n">
        <v>32</v>
      </c>
      <c r="C9125" t="inlineStr">
        <is>
          <t>POS</t>
        </is>
      </c>
      <c r="D9125" t="inlineStr">
        <is>
          <t>Hà Lan</t>
        </is>
      </c>
      <c r="E9125" t="inlineStr">
        <is>
          <t>Game &amp; Đồ chơi</t>
        </is>
      </c>
      <c r="F9125" t="n">
        <v>631.25</v>
      </c>
      <c r="G9125" t="n">
        <v>0</v>
      </c>
    </row>
    <row r="9126">
      <c r="A9126" t="n">
        <v>201812</v>
      </c>
      <c r="B9126" t="n">
        <v>32</v>
      </c>
      <c r="C9126" t="inlineStr">
        <is>
          <t>POS</t>
        </is>
      </c>
      <c r="D9126" t="inlineStr">
        <is>
          <t>Hà Lan</t>
        </is>
      </c>
      <c r="E9126" t="inlineStr">
        <is>
          <t>Gia dụng</t>
        </is>
      </c>
      <c r="F9126" t="n">
        <v>3482.92</v>
      </c>
      <c r="G9126" t="n">
        <v>0</v>
      </c>
    </row>
    <row r="9127">
      <c r="A9127" t="n">
        <v>201812</v>
      </c>
      <c r="B9127" t="n">
        <v>32</v>
      </c>
      <c r="C9127" t="inlineStr">
        <is>
          <t>POS</t>
        </is>
      </c>
      <c r="D9127" t="inlineStr">
        <is>
          <t>Hà Lan</t>
        </is>
      </c>
      <c r="E9127" t="inlineStr">
        <is>
          <t>Nhạc, phim, sách nói</t>
        </is>
      </c>
      <c r="F9127" t="n">
        <v>1350.01</v>
      </c>
      <c r="G9127" t="n">
        <v>0</v>
      </c>
    </row>
    <row r="9128">
      <c r="A9128" t="n">
        <v>201812</v>
      </c>
      <c r="B9128" t="n">
        <v>33</v>
      </c>
      <c r="C9128" t="inlineStr">
        <is>
          <t>POS</t>
        </is>
      </c>
      <c r="D9128" t="inlineStr">
        <is>
          <t>Hà Lan</t>
        </is>
      </c>
      <c r="E9128" t="inlineStr">
        <is>
          <t>Âm thanh</t>
        </is>
      </c>
      <c r="F9128" t="n">
        <v>1956.68</v>
      </c>
      <c r="G9128" t="n">
        <v>0</v>
      </c>
    </row>
    <row r="9129">
      <c r="A9129" t="n">
        <v>201812</v>
      </c>
      <c r="B9129" t="n">
        <v>33</v>
      </c>
      <c r="C9129" t="inlineStr">
        <is>
          <t>POS</t>
        </is>
      </c>
      <c r="D9129" t="inlineStr">
        <is>
          <t>Hà Lan</t>
        </is>
      </c>
      <c r="E9129" t="inlineStr">
        <is>
          <t>Máy ảnh</t>
        </is>
      </c>
      <c r="F9129" t="n">
        <v>1935</v>
      </c>
      <c r="G9129" t="n">
        <v>0</v>
      </c>
    </row>
    <row r="9130">
      <c r="A9130" t="n">
        <v>201812</v>
      </c>
      <c r="B9130" t="n">
        <v>33</v>
      </c>
      <c r="C9130" t="inlineStr">
        <is>
          <t>POS</t>
        </is>
      </c>
      <c r="D9130" t="inlineStr">
        <is>
          <t>Hà Lan</t>
        </is>
      </c>
      <c r="E9130" t="inlineStr">
        <is>
          <t>Điện thoại</t>
        </is>
      </c>
      <c r="F9130" t="n">
        <v>753.4</v>
      </c>
      <c r="G9130" t="n">
        <v>0</v>
      </c>
    </row>
    <row r="9131">
      <c r="A9131" t="n">
        <v>201812</v>
      </c>
      <c r="B9131" t="n">
        <v>33</v>
      </c>
      <c r="C9131" t="inlineStr">
        <is>
          <t>POS</t>
        </is>
      </c>
      <c r="D9131" t="inlineStr">
        <is>
          <t>Hà Lan</t>
        </is>
      </c>
      <c r="E9131" t="inlineStr">
        <is>
          <t>Máy tính</t>
        </is>
      </c>
      <c r="F9131" t="n">
        <v>1003.77</v>
      </c>
      <c r="G9131" t="n">
        <v>0</v>
      </c>
    </row>
    <row r="9132">
      <c r="A9132" t="n">
        <v>201812</v>
      </c>
      <c r="B9132" t="n">
        <v>33</v>
      </c>
      <c r="C9132" t="inlineStr">
        <is>
          <t>POS</t>
        </is>
      </c>
      <c r="D9132" t="inlineStr">
        <is>
          <t>Hà Lan</t>
        </is>
      </c>
      <c r="E9132" t="inlineStr">
        <is>
          <t>Game &amp; Đồ chơi</t>
        </is>
      </c>
      <c r="F9132" t="n">
        <v>74.62</v>
      </c>
      <c r="G9132" t="n">
        <v>0</v>
      </c>
    </row>
    <row r="9133">
      <c r="A9133" t="n">
        <v>201812</v>
      </c>
      <c r="B9133" t="n">
        <v>33</v>
      </c>
      <c r="C9133" t="inlineStr">
        <is>
          <t>POS</t>
        </is>
      </c>
      <c r="D9133" t="inlineStr">
        <is>
          <t>Hà Lan</t>
        </is>
      </c>
      <c r="E9133" t="inlineStr">
        <is>
          <t>Nhạc, phim, sách nói</t>
        </is>
      </c>
      <c r="F9133" t="n">
        <v>1983.03</v>
      </c>
      <c r="G9133" t="n">
        <v>0</v>
      </c>
    </row>
    <row r="9134">
      <c r="A9134" t="n">
        <v>201812</v>
      </c>
      <c r="B9134" t="n">
        <v>33</v>
      </c>
      <c r="C9134" t="inlineStr">
        <is>
          <t>POS</t>
        </is>
      </c>
      <c r="D9134" t="inlineStr">
        <is>
          <t>Hà Lan</t>
        </is>
      </c>
      <c r="E9134" t="inlineStr">
        <is>
          <t>TV &amp; Video</t>
        </is>
      </c>
      <c r="F9134" t="n">
        <v>558.99</v>
      </c>
      <c r="G9134" t="n">
        <v>0</v>
      </c>
    </row>
    <row r="9135">
      <c r="A9135" t="n">
        <v>201812</v>
      </c>
      <c r="B9135" t="n">
        <v>34</v>
      </c>
      <c r="C9135" t="inlineStr">
        <is>
          <t>POS</t>
        </is>
      </c>
      <c r="D9135" t="inlineStr">
        <is>
          <t>Hà Lan</t>
        </is>
      </c>
      <c r="E9135" t="inlineStr">
        <is>
          <t>Âm thanh</t>
        </is>
      </c>
      <c r="F9135" t="n">
        <v>431.55</v>
      </c>
      <c r="G9135" t="n">
        <v>0</v>
      </c>
    </row>
    <row r="9136">
      <c r="A9136" t="n">
        <v>201812</v>
      </c>
      <c r="B9136" t="n">
        <v>34</v>
      </c>
      <c r="C9136" t="inlineStr">
        <is>
          <t>POS</t>
        </is>
      </c>
      <c r="D9136" t="inlineStr">
        <is>
          <t>Hà Lan</t>
        </is>
      </c>
      <c r="E9136" t="inlineStr">
        <is>
          <t>Máy ảnh</t>
        </is>
      </c>
      <c r="F9136" t="n">
        <v>4548.2</v>
      </c>
      <c r="G9136" t="n">
        <v>0</v>
      </c>
    </row>
    <row r="9137">
      <c r="A9137" t="n">
        <v>201812</v>
      </c>
      <c r="B9137" t="n">
        <v>34</v>
      </c>
      <c r="C9137" t="inlineStr">
        <is>
          <t>POS</t>
        </is>
      </c>
      <c r="D9137" t="inlineStr">
        <is>
          <t>Hà Lan</t>
        </is>
      </c>
      <c r="E9137" t="inlineStr">
        <is>
          <t>Điện thoại</t>
        </is>
      </c>
      <c r="F9137" t="n">
        <v>914.5700000000001</v>
      </c>
      <c r="G9137" t="n">
        <v>36.17</v>
      </c>
    </row>
    <row r="9138">
      <c r="A9138" t="n">
        <v>201812</v>
      </c>
      <c r="B9138" t="n">
        <v>34</v>
      </c>
      <c r="C9138" t="inlineStr">
        <is>
          <t>POS</t>
        </is>
      </c>
      <c r="D9138" t="inlineStr">
        <is>
          <t>Hà Lan</t>
        </is>
      </c>
      <c r="E9138" t="inlineStr">
        <is>
          <t>Máy tính</t>
        </is>
      </c>
      <c r="F9138" t="n">
        <v>7466.17</v>
      </c>
      <c r="G9138" t="n">
        <v>0</v>
      </c>
    </row>
    <row r="9139">
      <c r="A9139" t="n">
        <v>201812</v>
      </c>
      <c r="B9139" t="n">
        <v>34</v>
      </c>
      <c r="C9139" t="inlineStr">
        <is>
          <t>POS</t>
        </is>
      </c>
      <c r="D9139" t="inlineStr">
        <is>
          <t>Hà Lan</t>
        </is>
      </c>
      <c r="E9139" t="inlineStr">
        <is>
          <t>Game &amp; Đồ chơi</t>
        </is>
      </c>
      <c r="F9139" t="n">
        <v>93.2</v>
      </c>
      <c r="G9139" t="n">
        <v>0</v>
      </c>
    </row>
    <row r="9140">
      <c r="A9140" t="n">
        <v>201812</v>
      </c>
      <c r="B9140" t="n">
        <v>34</v>
      </c>
      <c r="C9140" t="inlineStr">
        <is>
          <t>POS</t>
        </is>
      </c>
      <c r="D9140" t="inlineStr">
        <is>
          <t>Hà Lan</t>
        </is>
      </c>
      <c r="E9140" t="inlineStr">
        <is>
          <t>Gia dụng</t>
        </is>
      </c>
      <c r="F9140" t="n">
        <v>359.97</v>
      </c>
      <c r="G9140" t="n">
        <v>0</v>
      </c>
    </row>
    <row r="9141">
      <c r="A9141" t="n">
        <v>201812</v>
      </c>
      <c r="B9141" t="n">
        <v>34</v>
      </c>
      <c r="C9141" t="inlineStr">
        <is>
          <t>POS</t>
        </is>
      </c>
      <c r="D9141" t="inlineStr">
        <is>
          <t>Hà Lan</t>
        </is>
      </c>
      <c r="E9141" t="inlineStr">
        <is>
          <t>Nhạc, phim, sách nói</t>
        </is>
      </c>
      <c r="F9141" t="n">
        <v>389.94</v>
      </c>
      <c r="G9141" t="n">
        <v>0</v>
      </c>
    </row>
    <row r="9142">
      <c r="A9142" t="n">
        <v>201812</v>
      </c>
      <c r="B9142" t="n">
        <v>36</v>
      </c>
      <c r="C9142" t="inlineStr">
        <is>
          <t>POS</t>
        </is>
      </c>
      <c r="D9142" t="inlineStr">
        <is>
          <t>Anh</t>
        </is>
      </c>
      <c r="E9142" t="inlineStr">
        <is>
          <t>Âm thanh</t>
        </is>
      </c>
      <c r="F9142" t="n">
        <v>824.99</v>
      </c>
      <c r="G9142" t="n">
        <v>0</v>
      </c>
    </row>
    <row r="9143">
      <c r="A9143" t="n">
        <v>201812</v>
      </c>
      <c r="B9143" t="n">
        <v>36</v>
      </c>
      <c r="C9143" t="inlineStr">
        <is>
          <t>POS</t>
        </is>
      </c>
      <c r="D9143" t="inlineStr">
        <is>
          <t>Anh</t>
        </is>
      </c>
      <c r="E9143" t="inlineStr">
        <is>
          <t>Máy ảnh</t>
        </is>
      </c>
      <c r="F9143" t="n">
        <v>5943.8</v>
      </c>
      <c r="G9143" t="n">
        <v>3856</v>
      </c>
    </row>
    <row r="9144">
      <c r="A9144" t="n">
        <v>201812</v>
      </c>
      <c r="B9144" t="n">
        <v>36</v>
      </c>
      <c r="C9144" t="inlineStr">
        <is>
          <t>POS</t>
        </is>
      </c>
      <c r="D9144" t="inlineStr">
        <is>
          <t>Anh</t>
        </is>
      </c>
      <c r="E9144" t="inlineStr">
        <is>
          <t>Điện thoại</t>
        </is>
      </c>
      <c r="F9144" t="n">
        <v>3614.03</v>
      </c>
      <c r="G9144" t="n">
        <v>0</v>
      </c>
    </row>
    <row r="9145">
      <c r="A9145" t="n">
        <v>201812</v>
      </c>
      <c r="B9145" t="n">
        <v>36</v>
      </c>
      <c r="C9145" t="inlineStr">
        <is>
          <t>POS</t>
        </is>
      </c>
      <c r="D9145" t="inlineStr">
        <is>
          <t>Anh</t>
        </is>
      </c>
      <c r="E9145" t="inlineStr">
        <is>
          <t>Máy tính</t>
        </is>
      </c>
      <c r="F9145" t="n">
        <v>6085.75</v>
      </c>
      <c r="G9145" t="n">
        <v>0</v>
      </c>
    </row>
    <row r="9146">
      <c r="A9146" t="n">
        <v>201812</v>
      </c>
      <c r="B9146" t="n">
        <v>36</v>
      </c>
      <c r="C9146" t="inlineStr">
        <is>
          <t>POS</t>
        </is>
      </c>
      <c r="D9146" t="inlineStr">
        <is>
          <t>Anh</t>
        </is>
      </c>
      <c r="E9146" t="inlineStr">
        <is>
          <t>Game &amp; Đồ chơi</t>
        </is>
      </c>
      <c r="F9146" t="n">
        <v>623.49</v>
      </c>
      <c r="G9146" t="n">
        <v>0</v>
      </c>
    </row>
    <row r="9147">
      <c r="A9147" t="n">
        <v>201812</v>
      </c>
      <c r="B9147" t="n">
        <v>36</v>
      </c>
      <c r="C9147" t="inlineStr">
        <is>
          <t>POS</t>
        </is>
      </c>
      <c r="D9147" t="inlineStr">
        <is>
          <t>Anh</t>
        </is>
      </c>
      <c r="E9147" t="inlineStr">
        <is>
          <t>Gia dụng</t>
        </is>
      </c>
      <c r="F9147" t="n">
        <v>3665.3</v>
      </c>
      <c r="G9147" t="n">
        <v>0</v>
      </c>
    </row>
    <row r="9148">
      <c r="A9148" t="n">
        <v>201812</v>
      </c>
      <c r="B9148" t="n">
        <v>36</v>
      </c>
      <c r="C9148" t="inlineStr">
        <is>
          <t>POS</t>
        </is>
      </c>
      <c r="D9148" t="inlineStr">
        <is>
          <t>Anh</t>
        </is>
      </c>
      <c r="E9148" t="inlineStr">
        <is>
          <t>Nhạc, phim, sách nói</t>
        </is>
      </c>
      <c r="F9148" t="n">
        <v>562.77</v>
      </c>
      <c r="G9148" t="n">
        <v>0</v>
      </c>
    </row>
    <row r="9149">
      <c r="A9149" t="n">
        <v>201812</v>
      </c>
      <c r="B9149" t="n">
        <v>36</v>
      </c>
      <c r="C9149" t="inlineStr">
        <is>
          <t>POS</t>
        </is>
      </c>
      <c r="D9149" t="inlineStr">
        <is>
          <t>Anh</t>
        </is>
      </c>
      <c r="E9149" t="inlineStr">
        <is>
          <t>TV &amp; Video</t>
        </is>
      </c>
      <c r="F9149" t="n">
        <v>6157.95</v>
      </c>
      <c r="G9149" t="n">
        <v>0</v>
      </c>
    </row>
    <row r="9150">
      <c r="A9150" t="n">
        <v>201812</v>
      </c>
      <c r="B9150" t="n">
        <v>37</v>
      </c>
      <c r="C9150" t="inlineStr">
        <is>
          <t>POS</t>
        </is>
      </c>
      <c r="D9150" t="inlineStr">
        <is>
          <t>Anh</t>
        </is>
      </c>
      <c r="E9150" t="inlineStr">
        <is>
          <t>Âm thanh</t>
        </is>
      </c>
      <c r="F9150" t="n">
        <v>815.85</v>
      </c>
      <c r="G9150" t="n">
        <v>0</v>
      </c>
    </row>
    <row r="9151">
      <c r="A9151" t="n">
        <v>201812</v>
      </c>
      <c r="B9151" t="n">
        <v>37</v>
      </c>
      <c r="C9151" t="inlineStr">
        <is>
          <t>POS</t>
        </is>
      </c>
      <c r="D9151" t="inlineStr">
        <is>
          <t>Anh</t>
        </is>
      </c>
      <c r="E9151" t="inlineStr">
        <is>
          <t>Máy ảnh</t>
        </is>
      </c>
      <c r="F9151" t="n">
        <v>2571</v>
      </c>
      <c r="G9151" t="n">
        <v>0</v>
      </c>
    </row>
    <row r="9152">
      <c r="A9152" t="n">
        <v>201812</v>
      </c>
      <c r="B9152" t="n">
        <v>37</v>
      </c>
      <c r="C9152" t="inlineStr">
        <is>
          <t>POS</t>
        </is>
      </c>
      <c r="D9152" t="inlineStr">
        <is>
          <t>Anh</t>
        </is>
      </c>
      <c r="E9152" t="inlineStr">
        <is>
          <t>Điện thoại</t>
        </is>
      </c>
      <c r="F9152" t="n">
        <v>2510.16</v>
      </c>
      <c r="G9152" t="n">
        <v>0</v>
      </c>
    </row>
    <row r="9153">
      <c r="A9153" t="n">
        <v>201812</v>
      </c>
      <c r="B9153" t="n">
        <v>37</v>
      </c>
      <c r="C9153" t="inlineStr">
        <is>
          <t>POS</t>
        </is>
      </c>
      <c r="D9153" t="inlineStr">
        <is>
          <t>Anh</t>
        </is>
      </c>
      <c r="E9153" t="inlineStr">
        <is>
          <t>Máy tính</t>
        </is>
      </c>
      <c r="F9153" t="n">
        <v>12569.85</v>
      </c>
      <c r="G9153" t="n">
        <v>1929.63</v>
      </c>
    </row>
    <row r="9154">
      <c r="A9154" t="n">
        <v>201812</v>
      </c>
      <c r="B9154" t="n">
        <v>37</v>
      </c>
      <c r="C9154" t="inlineStr">
        <is>
          <t>POS</t>
        </is>
      </c>
      <c r="D9154" t="inlineStr">
        <is>
          <t>Anh</t>
        </is>
      </c>
      <c r="E9154" t="inlineStr">
        <is>
          <t>Game &amp; Đồ chơi</t>
        </is>
      </c>
      <c r="F9154" t="n">
        <v>378.63</v>
      </c>
      <c r="G9154" t="n">
        <v>5.5</v>
      </c>
    </row>
    <row r="9155">
      <c r="A9155" t="n">
        <v>201812</v>
      </c>
      <c r="B9155" t="n">
        <v>37</v>
      </c>
      <c r="C9155" t="inlineStr">
        <is>
          <t>POS</t>
        </is>
      </c>
      <c r="D9155" t="inlineStr">
        <is>
          <t>Anh</t>
        </is>
      </c>
      <c r="E9155" t="inlineStr">
        <is>
          <t>Gia dụng</t>
        </is>
      </c>
      <c r="F9155" t="n">
        <v>4857.5</v>
      </c>
      <c r="G9155" t="n">
        <v>0</v>
      </c>
    </row>
    <row r="9156">
      <c r="A9156" t="n">
        <v>201812</v>
      </c>
      <c r="B9156" t="n">
        <v>37</v>
      </c>
      <c r="C9156" t="inlineStr">
        <is>
          <t>POS</t>
        </is>
      </c>
      <c r="D9156" t="inlineStr">
        <is>
          <t>Anh</t>
        </is>
      </c>
      <c r="E9156" t="inlineStr">
        <is>
          <t>Nhạc, phim, sách nói</t>
        </is>
      </c>
      <c r="F9156" t="n">
        <v>1107.8</v>
      </c>
      <c r="G9156" t="n">
        <v>0</v>
      </c>
    </row>
    <row r="9157">
      <c r="A9157" t="n">
        <v>201812</v>
      </c>
      <c r="B9157" t="n">
        <v>37</v>
      </c>
      <c r="C9157" t="inlineStr">
        <is>
          <t>POS</t>
        </is>
      </c>
      <c r="D9157" t="inlineStr">
        <is>
          <t>Anh</t>
        </is>
      </c>
      <c r="E9157" t="inlineStr">
        <is>
          <t>TV &amp; Video</t>
        </is>
      </c>
      <c r="F9157" t="n">
        <v>737.99</v>
      </c>
      <c r="G9157" t="n">
        <v>0</v>
      </c>
    </row>
    <row r="9158">
      <c r="A9158" t="n">
        <v>201812</v>
      </c>
      <c r="B9158" t="n">
        <v>38</v>
      </c>
      <c r="C9158" t="inlineStr">
        <is>
          <t>POS</t>
        </is>
      </c>
      <c r="D9158" t="inlineStr">
        <is>
          <t>Anh</t>
        </is>
      </c>
      <c r="E9158" t="inlineStr">
        <is>
          <t>Âm thanh</t>
        </is>
      </c>
      <c r="F9158" t="n">
        <v>1189.98</v>
      </c>
      <c r="G9158" t="n">
        <v>0</v>
      </c>
    </row>
    <row r="9159">
      <c r="A9159" t="n">
        <v>201812</v>
      </c>
      <c r="B9159" t="n">
        <v>38</v>
      </c>
      <c r="C9159" t="inlineStr">
        <is>
          <t>POS</t>
        </is>
      </c>
      <c r="D9159" t="inlineStr">
        <is>
          <t>Anh</t>
        </is>
      </c>
      <c r="E9159" t="inlineStr">
        <is>
          <t>Máy ảnh</t>
        </is>
      </c>
      <c r="F9159" t="n">
        <v>1965</v>
      </c>
      <c r="G9159" t="n">
        <v>0</v>
      </c>
    </row>
    <row r="9160">
      <c r="A9160" t="n">
        <v>201812</v>
      </c>
      <c r="B9160" t="n">
        <v>38</v>
      </c>
      <c r="C9160" t="inlineStr">
        <is>
          <t>POS</t>
        </is>
      </c>
      <c r="D9160" t="inlineStr">
        <is>
          <t>Anh</t>
        </is>
      </c>
      <c r="E9160" t="inlineStr">
        <is>
          <t>Điện thoại</t>
        </is>
      </c>
      <c r="F9160" t="n">
        <v>1721.71</v>
      </c>
      <c r="G9160" t="n">
        <v>0</v>
      </c>
    </row>
    <row r="9161">
      <c r="A9161" t="n">
        <v>201812</v>
      </c>
      <c r="B9161" t="n">
        <v>38</v>
      </c>
      <c r="C9161" t="inlineStr">
        <is>
          <t>POS</t>
        </is>
      </c>
      <c r="D9161" t="inlineStr">
        <is>
          <t>Anh</t>
        </is>
      </c>
      <c r="E9161" t="inlineStr">
        <is>
          <t>Máy tính</t>
        </is>
      </c>
      <c r="F9161" t="n">
        <v>12572.32</v>
      </c>
      <c r="G9161" t="n">
        <v>0</v>
      </c>
    </row>
    <row r="9162">
      <c r="A9162" t="n">
        <v>201812</v>
      </c>
      <c r="B9162" t="n">
        <v>38</v>
      </c>
      <c r="C9162" t="inlineStr">
        <is>
          <t>POS</t>
        </is>
      </c>
      <c r="D9162" t="inlineStr">
        <is>
          <t>Anh</t>
        </is>
      </c>
      <c r="E9162" t="inlineStr">
        <is>
          <t>Game &amp; Đồ chơi</t>
        </is>
      </c>
      <c r="F9162" t="n">
        <v>693.26</v>
      </c>
      <c r="G9162" t="n">
        <v>4.98</v>
      </c>
    </row>
    <row r="9163">
      <c r="A9163" t="n">
        <v>201812</v>
      </c>
      <c r="B9163" t="n">
        <v>38</v>
      </c>
      <c r="C9163" t="inlineStr">
        <is>
          <t>POS</t>
        </is>
      </c>
      <c r="D9163" t="inlineStr">
        <is>
          <t>Anh</t>
        </is>
      </c>
      <c r="E9163" t="inlineStr">
        <is>
          <t>Gia dụng</t>
        </is>
      </c>
      <c r="F9163" t="n">
        <v>1399.93</v>
      </c>
      <c r="G9163" t="n">
        <v>0</v>
      </c>
    </row>
    <row r="9164">
      <c r="A9164" t="n">
        <v>201812</v>
      </c>
      <c r="B9164" t="n">
        <v>38</v>
      </c>
      <c r="C9164" t="inlineStr">
        <is>
          <t>POS</t>
        </is>
      </c>
      <c r="D9164" t="inlineStr">
        <is>
          <t>Anh</t>
        </is>
      </c>
      <c r="E9164" t="inlineStr">
        <is>
          <t>Nhạc, phim, sách nói</t>
        </is>
      </c>
      <c r="F9164" t="n">
        <v>4872.71</v>
      </c>
      <c r="G9164" t="n">
        <v>53.97</v>
      </c>
    </row>
    <row r="9165">
      <c r="A9165" t="n">
        <v>201812</v>
      </c>
      <c r="B9165" t="n">
        <v>38</v>
      </c>
      <c r="C9165" t="inlineStr">
        <is>
          <t>POS</t>
        </is>
      </c>
      <c r="D9165" t="inlineStr">
        <is>
          <t>Anh</t>
        </is>
      </c>
      <c r="E9165" t="inlineStr">
        <is>
          <t>TV &amp; Video</t>
        </is>
      </c>
      <c r="F9165" t="n">
        <v>7536.98</v>
      </c>
      <c r="G9165" t="n">
        <v>0</v>
      </c>
    </row>
    <row r="9166">
      <c r="A9166" t="n">
        <v>201812</v>
      </c>
      <c r="B9166" t="n">
        <v>39</v>
      </c>
      <c r="C9166" t="inlineStr">
        <is>
          <t>POS</t>
        </is>
      </c>
      <c r="D9166" t="inlineStr">
        <is>
          <t>Anh</t>
        </is>
      </c>
      <c r="E9166" t="inlineStr">
        <is>
          <t>Âm thanh</t>
        </is>
      </c>
      <c r="F9166" t="n">
        <v>620.42</v>
      </c>
      <c r="G9166" t="n">
        <v>0</v>
      </c>
    </row>
    <row r="9167">
      <c r="A9167" t="n">
        <v>201812</v>
      </c>
      <c r="B9167" t="n">
        <v>39</v>
      </c>
      <c r="C9167" t="inlineStr">
        <is>
          <t>POS</t>
        </is>
      </c>
      <c r="D9167" t="inlineStr">
        <is>
          <t>Anh</t>
        </is>
      </c>
      <c r="E9167" t="inlineStr">
        <is>
          <t>Máy ảnh</t>
        </is>
      </c>
      <c r="F9167" t="n">
        <v>1833.99</v>
      </c>
      <c r="G9167" t="n">
        <v>0</v>
      </c>
    </row>
    <row r="9168">
      <c r="A9168" t="n">
        <v>201812</v>
      </c>
      <c r="B9168" t="n">
        <v>39</v>
      </c>
      <c r="C9168" t="inlineStr">
        <is>
          <t>POS</t>
        </is>
      </c>
      <c r="D9168" t="inlineStr">
        <is>
          <t>Anh</t>
        </is>
      </c>
      <c r="E9168" t="inlineStr">
        <is>
          <t>Điện thoại</t>
        </is>
      </c>
      <c r="F9168" t="n">
        <v>4322.06</v>
      </c>
      <c r="G9168" t="n">
        <v>807</v>
      </c>
    </row>
    <row r="9169">
      <c r="A9169" t="n">
        <v>201812</v>
      </c>
      <c r="B9169" t="n">
        <v>39</v>
      </c>
      <c r="C9169" t="inlineStr">
        <is>
          <t>POS</t>
        </is>
      </c>
      <c r="D9169" t="inlineStr">
        <is>
          <t>Anh</t>
        </is>
      </c>
      <c r="E9169" t="inlineStr">
        <is>
          <t>Máy tính</t>
        </is>
      </c>
      <c r="F9169" t="n">
        <v>7561.5</v>
      </c>
      <c r="G9169" t="n">
        <v>0</v>
      </c>
    </row>
    <row r="9170">
      <c r="A9170" t="n">
        <v>201812</v>
      </c>
      <c r="B9170" t="n">
        <v>39</v>
      </c>
      <c r="C9170" t="inlineStr">
        <is>
          <t>POS</t>
        </is>
      </c>
      <c r="D9170" t="inlineStr">
        <is>
          <t>Anh</t>
        </is>
      </c>
      <c r="E9170" t="inlineStr">
        <is>
          <t>Game &amp; Đồ chơi</t>
        </is>
      </c>
      <c r="F9170" t="n">
        <v>740.6</v>
      </c>
      <c r="G9170" t="n">
        <v>17.98</v>
      </c>
    </row>
    <row r="9171">
      <c r="A9171" t="n">
        <v>201812</v>
      </c>
      <c r="B9171" t="n">
        <v>39</v>
      </c>
      <c r="C9171" t="inlineStr">
        <is>
          <t>POS</t>
        </is>
      </c>
      <c r="D9171" t="inlineStr">
        <is>
          <t>Anh</t>
        </is>
      </c>
      <c r="E9171" t="inlineStr">
        <is>
          <t>Gia dụng</t>
        </is>
      </c>
      <c r="F9171" t="n">
        <v>2582</v>
      </c>
      <c r="G9171" t="n">
        <v>0</v>
      </c>
    </row>
    <row r="9172">
      <c r="A9172" t="n">
        <v>201812</v>
      </c>
      <c r="B9172" t="n">
        <v>39</v>
      </c>
      <c r="C9172" t="inlineStr">
        <is>
          <t>POS</t>
        </is>
      </c>
      <c r="D9172" t="inlineStr">
        <is>
          <t>Anh</t>
        </is>
      </c>
      <c r="E9172" t="inlineStr">
        <is>
          <t>Nhạc, phim, sách nói</t>
        </is>
      </c>
      <c r="F9172" t="n">
        <v>714.88</v>
      </c>
      <c r="G9172" t="n">
        <v>19.98</v>
      </c>
    </row>
    <row r="9173">
      <c r="A9173" t="n">
        <v>201812</v>
      </c>
      <c r="B9173" t="n">
        <v>40</v>
      </c>
      <c r="C9173" t="inlineStr">
        <is>
          <t>POS</t>
        </is>
      </c>
      <c r="D9173" t="inlineStr">
        <is>
          <t>Anh</t>
        </is>
      </c>
      <c r="E9173" t="inlineStr">
        <is>
          <t>Âm thanh</t>
        </is>
      </c>
      <c r="F9173" t="n">
        <v>481.88</v>
      </c>
      <c r="G9173" t="n">
        <v>0</v>
      </c>
    </row>
    <row r="9174">
      <c r="A9174" t="n">
        <v>201812</v>
      </c>
      <c r="B9174" t="n">
        <v>40</v>
      </c>
      <c r="C9174" t="inlineStr">
        <is>
          <t>POS</t>
        </is>
      </c>
      <c r="D9174" t="inlineStr">
        <is>
          <t>Anh</t>
        </is>
      </c>
      <c r="E9174" t="inlineStr">
        <is>
          <t>Máy ảnh</t>
        </is>
      </c>
      <c r="F9174" t="n">
        <v>13873.6</v>
      </c>
      <c r="G9174" t="n">
        <v>0</v>
      </c>
    </row>
    <row r="9175">
      <c r="A9175" t="n">
        <v>201812</v>
      </c>
      <c r="B9175" t="n">
        <v>40</v>
      </c>
      <c r="C9175" t="inlineStr">
        <is>
          <t>POS</t>
        </is>
      </c>
      <c r="D9175" t="inlineStr">
        <is>
          <t>Anh</t>
        </is>
      </c>
      <c r="E9175" t="inlineStr">
        <is>
          <t>Điện thoại</t>
        </is>
      </c>
      <c r="F9175" t="n">
        <v>3246.17</v>
      </c>
      <c r="G9175" t="n">
        <v>0</v>
      </c>
    </row>
    <row r="9176">
      <c r="A9176" t="n">
        <v>201812</v>
      </c>
      <c r="B9176" t="n">
        <v>40</v>
      </c>
      <c r="C9176" t="inlineStr">
        <is>
          <t>POS</t>
        </is>
      </c>
      <c r="D9176" t="inlineStr">
        <is>
          <t>Anh</t>
        </is>
      </c>
      <c r="E9176" t="inlineStr">
        <is>
          <t>Máy tính</t>
        </is>
      </c>
      <c r="F9176" t="n">
        <v>2064</v>
      </c>
      <c r="G9176" t="n">
        <v>0</v>
      </c>
    </row>
    <row r="9177">
      <c r="A9177" t="n">
        <v>201812</v>
      </c>
      <c r="B9177" t="n">
        <v>40</v>
      </c>
      <c r="C9177" t="inlineStr">
        <is>
          <t>POS</t>
        </is>
      </c>
      <c r="D9177" t="inlineStr">
        <is>
          <t>Anh</t>
        </is>
      </c>
      <c r="E9177" t="inlineStr">
        <is>
          <t>Game &amp; Đồ chơi</t>
        </is>
      </c>
      <c r="F9177" t="n">
        <v>440.25</v>
      </c>
      <c r="G9177" t="n">
        <v>0</v>
      </c>
    </row>
    <row r="9178">
      <c r="A9178" t="n">
        <v>201812</v>
      </c>
      <c r="B9178" t="n">
        <v>40</v>
      </c>
      <c r="C9178" t="inlineStr">
        <is>
          <t>POS</t>
        </is>
      </c>
      <c r="D9178" t="inlineStr">
        <is>
          <t>Anh</t>
        </is>
      </c>
      <c r="E9178" t="inlineStr">
        <is>
          <t>Gia dụng</t>
        </is>
      </c>
      <c r="F9178" t="n">
        <v>2983.92</v>
      </c>
      <c r="G9178" t="n">
        <v>0</v>
      </c>
    </row>
    <row r="9179">
      <c r="A9179" t="n">
        <v>201812</v>
      </c>
      <c r="B9179" t="n">
        <v>40</v>
      </c>
      <c r="C9179" t="inlineStr">
        <is>
          <t>POS</t>
        </is>
      </c>
      <c r="D9179" t="inlineStr">
        <is>
          <t>Anh</t>
        </is>
      </c>
      <c r="E9179" t="inlineStr">
        <is>
          <t>Nhạc, phim, sách nói</t>
        </is>
      </c>
      <c r="F9179" t="n">
        <v>284.17</v>
      </c>
      <c r="G9179" t="n">
        <v>0</v>
      </c>
    </row>
    <row r="9180">
      <c r="A9180" t="n">
        <v>201812</v>
      </c>
      <c r="B9180" t="n">
        <v>42</v>
      </c>
      <c r="C9180" t="inlineStr">
        <is>
          <t>POS</t>
        </is>
      </c>
      <c r="D9180" t="inlineStr">
        <is>
          <t>Anh</t>
        </is>
      </c>
      <c r="E9180" t="inlineStr">
        <is>
          <t>Âm thanh</t>
        </is>
      </c>
      <c r="F9180" t="n">
        <v>528.87</v>
      </c>
      <c r="G9180" t="n">
        <v>0</v>
      </c>
    </row>
    <row r="9181">
      <c r="A9181" t="n">
        <v>201812</v>
      </c>
      <c r="B9181" t="n">
        <v>42</v>
      </c>
      <c r="C9181" t="inlineStr">
        <is>
          <t>POS</t>
        </is>
      </c>
      <c r="D9181" t="inlineStr">
        <is>
          <t>Anh</t>
        </is>
      </c>
      <c r="E9181" t="inlineStr">
        <is>
          <t>Máy ảnh</t>
        </is>
      </c>
      <c r="F9181" t="n">
        <v>133.96</v>
      </c>
      <c r="G9181" t="n">
        <v>0</v>
      </c>
    </row>
    <row r="9182">
      <c r="A9182" t="n">
        <v>201812</v>
      </c>
      <c r="B9182" t="n">
        <v>42</v>
      </c>
      <c r="C9182" t="inlineStr">
        <is>
          <t>POS</t>
        </is>
      </c>
      <c r="D9182" t="inlineStr">
        <is>
          <t>Anh</t>
        </is>
      </c>
      <c r="E9182" t="inlineStr">
        <is>
          <t>Điện thoại</t>
        </is>
      </c>
      <c r="F9182" t="n">
        <v>6584.56</v>
      </c>
      <c r="G9182" t="n">
        <v>4.74</v>
      </c>
    </row>
    <row r="9183">
      <c r="A9183" t="n">
        <v>201812</v>
      </c>
      <c r="B9183" t="n">
        <v>42</v>
      </c>
      <c r="C9183" t="inlineStr">
        <is>
          <t>POS</t>
        </is>
      </c>
      <c r="D9183" t="inlineStr">
        <is>
          <t>Anh</t>
        </is>
      </c>
      <c r="E9183" t="inlineStr">
        <is>
          <t>Máy tính</t>
        </is>
      </c>
      <c r="F9183" t="n">
        <v>8018.4</v>
      </c>
      <c r="G9183" t="n">
        <v>0</v>
      </c>
    </row>
    <row r="9184">
      <c r="A9184" t="n">
        <v>201812</v>
      </c>
      <c r="B9184" t="n">
        <v>42</v>
      </c>
      <c r="C9184" t="inlineStr">
        <is>
          <t>POS</t>
        </is>
      </c>
      <c r="D9184" t="inlineStr">
        <is>
          <t>Anh</t>
        </is>
      </c>
      <c r="E9184" t="inlineStr">
        <is>
          <t>Game &amp; Đồ chơi</t>
        </is>
      </c>
      <c r="F9184" t="n">
        <v>245.55</v>
      </c>
      <c r="G9184" t="n">
        <v>0</v>
      </c>
    </row>
    <row r="9185">
      <c r="A9185" t="n">
        <v>201812</v>
      </c>
      <c r="B9185" t="n">
        <v>42</v>
      </c>
      <c r="C9185" t="inlineStr">
        <is>
          <t>POS</t>
        </is>
      </c>
      <c r="D9185" t="inlineStr">
        <is>
          <t>Anh</t>
        </is>
      </c>
      <c r="E9185" t="inlineStr">
        <is>
          <t>Gia dụng</t>
        </is>
      </c>
      <c r="F9185" t="n">
        <v>10202.77</v>
      </c>
      <c r="G9185" t="n">
        <v>1989.9</v>
      </c>
    </row>
    <row r="9186">
      <c r="A9186" t="n">
        <v>201812</v>
      </c>
      <c r="B9186" t="n">
        <v>42</v>
      </c>
      <c r="C9186" t="inlineStr">
        <is>
          <t>POS</t>
        </is>
      </c>
      <c r="D9186" t="inlineStr">
        <is>
          <t>Anh</t>
        </is>
      </c>
      <c r="E9186" t="inlineStr">
        <is>
          <t>Nhạc, phim, sách nói</t>
        </is>
      </c>
      <c r="F9186" t="n">
        <v>1082.96</v>
      </c>
      <c r="G9186" t="n">
        <v>0</v>
      </c>
    </row>
    <row r="9187">
      <c r="A9187" t="n">
        <v>201812</v>
      </c>
      <c r="B9187" t="n">
        <v>42</v>
      </c>
      <c r="C9187" t="inlineStr">
        <is>
          <t>POS</t>
        </is>
      </c>
      <c r="D9187" t="inlineStr">
        <is>
          <t>Anh</t>
        </is>
      </c>
      <c r="E9187" t="inlineStr">
        <is>
          <t>TV &amp; Video</t>
        </is>
      </c>
      <c r="F9187" t="n">
        <v>5509.98</v>
      </c>
      <c r="G9187" t="n">
        <v>0</v>
      </c>
    </row>
    <row r="9188">
      <c r="A9188" t="n">
        <v>201812</v>
      </c>
      <c r="B9188" t="n">
        <v>43</v>
      </c>
      <c r="C9188" t="inlineStr">
        <is>
          <t>POS</t>
        </is>
      </c>
      <c r="D9188" t="inlineStr">
        <is>
          <t>Mỹ</t>
        </is>
      </c>
      <c r="E9188" t="inlineStr">
        <is>
          <t>Âm thanh</t>
        </is>
      </c>
      <c r="F9188" t="n">
        <v>4333.98</v>
      </c>
      <c r="G9188" t="n">
        <v>0</v>
      </c>
    </row>
    <row r="9189">
      <c r="A9189" t="n">
        <v>201812</v>
      </c>
      <c r="B9189" t="n">
        <v>43</v>
      </c>
      <c r="C9189" t="inlineStr">
        <is>
          <t>POS</t>
        </is>
      </c>
      <c r="D9189" t="inlineStr">
        <is>
          <t>Mỹ</t>
        </is>
      </c>
      <c r="E9189" t="inlineStr">
        <is>
          <t>Máy ảnh</t>
        </is>
      </c>
      <c r="F9189" t="n">
        <v>2091</v>
      </c>
      <c r="G9189" t="n">
        <v>0</v>
      </c>
    </row>
    <row r="9190">
      <c r="A9190" t="n">
        <v>201812</v>
      </c>
      <c r="B9190" t="n">
        <v>43</v>
      </c>
      <c r="C9190" t="inlineStr">
        <is>
          <t>POS</t>
        </is>
      </c>
      <c r="D9190" t="inlineStr">
        <is>
          <t>Mỹ</t>
        </is>
      </c>
      <c r="E9190" t="inlineStr">
        <is>
          <t>Điện thoại</t>
        </is>
      </c>
      <c r="F9190" t="n">
        <v>5061.57</v>
      </c>
      <c r="G9190" t="n">
        <v>0</v>
      </c>
    </row>
    <row r="9191">
      <c r="A9191" t="n">
        <v>201812</v>
      </c>
      <c r="B9191" t="n">
        <v>43</v>
      </c>
      <c r="C9191" t="inlineStr">
        <is>
          <t>POS</t>
        </is>
      </c>
      <c r="D9191" t="inlineStr">
        <is>
          <t>Mỹ</t>
        </is>
      </c>
      <c r="E9191" t="inlineStr">
        <is>
          <t>Máy tính</t>
        </is>
      </c>
      <c r="F9191" t="n">
        <v>22761.4</v>
      </c>
      <c r="G9191" t="n">
        <v>0</v>
      </c>
    </row>
    <row r="9192">
      <c r="A9192" t="n">
        <v>201812</v>
      </c>
      <c r="B9192" t="n">
        <v>43</v>
      </c>
      <c r="C9192" t="inlineStr">
        <is>
          <t>POS</t>
        </is>
      </c>
      <c r="D9192" t="inlineStr">
        <is>
          <t>Mỹ</t>
        </is>
      </c>
      <c r="E9192" t="inlineStr">
        <is>
          <t>Game &amp; Đồ chơi</t>
        </is>
      </c>
      <c r="F9192" t="n">
        <v>734.16</v>
      </c>
      <c r="G9192" t="n">
        <v>0</v>
      </c>
    </row>
    <row r="9193">
      <c r="A9193" t="n">
        <v>201812</v>
      </c>
      <c r="B9193" t="n">
        <v>43</v>
      </c>
      <c r="C9193" t="inlineStr">
        <is>
          <t>POS</t>
        </is>
      </c>
      <c r="D9193" t="inlineStr">
        <is>
          <t>Mỹ</t>
        </is>
      </c>
      <c r="E9193" t="inlineStr">
        <is>
          <t>Gia dụng</t>
        </is>
      </c>
      <c r="F9193" t="n">
        <v>3438.07</v>
      </c>
      <c r="G9193" t="n">
        <v>0</v>
      </c>
    </row>
    <row r="9194">
      <c r="A9194" t="n">
        <v>201812</v>
      </c>
      <c r="B9194" t="n">
        <v>43</v>
      </c>
      <c r="C9194" t="inlineStr">
        <is>
          <t>POS</t>
        </is>
      </c>
      <c r="D9194" t="inlineStr">
        <is>
          <t>Mỹ</t>
        </is>
      </c>
      <c r="E9194" t="inlineStr">
        <is>
          <t>Nhạc, phim, sách nói</t>
        </is>
      </c>
      <c r="F9194" t="n">
        <v>3207.49</v>
      </c>
      <c r="G9194" t="n">
        <v>0</v>
      </c>
    </row>
    <row r="9195">
      <c r="A9195" t="n">
        <v>201812</v>
      </c>
      <c r="B9195" t="n">
        <v>43</v>
      </c>
      <c r="C9195" t="inlineStr">
        <is>
          <t>POS</t>
        </is>
      </c>
      <c r="D9195" t="inlineStr">
        <is>
          <t>Mỹ</t>
        </is>
      </c>
      <c r="E9195" t="inlineStr">
        <is>
          <t>TV &amp; Video</t>
        </is>
      </c>
      <c r="F9195" t="n">
        <v>814</v>
      </c>
      <c r="G9195" t="n">
        <v>0</v>
      </c>
    </row>
    <row r="9196">
      <c r="A9196" t="n">
        <v>201812</v>
      </c>
      <c r="B9196" t="n">
        <v>44</v>
      </c>
      <c r="C9196" t="inlineStr">
        <is>
          <t>POS</t>
        </is>
      </c>
      <c r="D9196" t="inlineStr">
        <is>
          <t>Mỹ</t>
        </is>
      </c>
      <c r="E9196" t="inlineStr">
        <is>
          <t>Âm thanh</t>
        </is>
      </c>
      <c r="F9196" t="n">
        <v>2927.86</v>
      </c>
      <c r="G9196" t="n">
        <v>0</v>
      </c>
    </row>
    <row r="9197">
      <c r="A9197" t="n">
        <v>201812</v>
      </c>
      <c r="B9197" t="n">
        <v>44</v>
      </c>
      <c r="C9197" t="inlineStr">
        <is>
          <t>POS</t>
        </is>
      </c>
      <c r="D9197" t="inlineStr">
        <is>
          <t>Mỹ</t>
        </is>
      </c>
      <c r="E9197" t="inlineStr">
        <is>
          <t>Điện thoại</t>
        </is>
      </c>
      <c r="F9197" t="n">
        <v>3820.42</v>
      </c>
      <c r="G9197" t="n">
        <v>0</v>
      </c>
    </row>
    <row r="9198">
      <c r="A9198" t="n">
        <v>201812</v>
      </c>
      <c r="B9198" t="n">
        <v>44</v>
      </c>
      <c r="C9198" t="inlineStr">
        <is>
          <t>POS</t>
        </is>
      </c>
      <c r="D9198" t="inlineStr">
        <is>
          <t>Mỹ</t>
        </is>
      </c>
      <c r="E9198" t="inlineStr">
        <is>
          <t>Máy tính</t>
        </is>
      </c>
      <c r="F9198" t="n">
        <v>22858.42</v>
      </c>
      <c r="G9198" t="n">
        <v>0</v>
      </c>
    </row>
    <row r="9199">
      <c r="A9199" t="n">
        <v>201812</v>
      </c>
      <c r="B9199" t="n">
        <v>44</v>
      </c>
      <c r="C9199" t="inlineStr">
        <is>
          <t>POS</t>
        </is>
      </c>
      <c r="D9199" t="inlineStr">
        <is>
          <t>Mỹ</t>
        </is>
      </c>
      <c r="E9199" t="inlineStr">
        <is>
          <t>Game &amp; Đồ chơi</t>
        </is>
      </c>
      <c r="F9199" t="n">
        <v>566.48</v>
      </c>
      <c r="G9199" t="n">
        <v>0</v>
      </c>
    </row>
    <row r="9200">
      <c r="A9200" t="n">
        <v>201812</v>
      </c>
      <c r="B9200" t="n">
        <v>44</v>
      </c>
      <c r="C9200" t="inlineStr">
        <is>
          <t>POS</t>
        </is>
      </c>
      <c r="D9200" t="inlineStr">
        <is>
          <t>Mỹ</t>
        </is>
      </c>
      <c r="E9200" t="inlineStr">
        <is>
          <t>Gia dụng</t>
        </is>
      </c>
      <c r="F9200" t="n">
        <v>7907.28</v>
      </c>
      <c r="G9200" t="n">
        <v>672.35</v>
      </c>
    </row>
    <row r="9201">
      <c r="A9201" t="n">
        <v>201812</v>
      </c>
      <c r="B9201" t="n">
        <v>44</v>
      </c>
      <c r="C9201" t="inlineStr">
        <is>
          <t>POS</t>
        </is>
      </c>
      <c r="D9201" t="inlineStr">
        <is>
          <t>Mỹ</t>
        </is>
      </c>
      <c r="E9201" t="inlineStr">
        <is>
          <t>Nhạc, phim, sách nói</t>
        </is>
      </c>
      <c r="F9201" t="n">
        <v>2035.61</v>
      </c>
      <c r="G9201" t="n">
        <v>0</v>
      </c>
    </row>
    <row r="9202">
      <c r="A9202" t="n">
        <v>201812</v>
      </c>
      <c r="B9202" t="n">
        <v>44</v>
      </c>
      <c r="C9202" t="inlineStr">
        <is>
          <t>POS</t>
        </is>
      </c>
      <c r="D9202" t="inlineStr">
        <is>
          <t>Mỹ</t>
        </is>
      </c>
      <c r="E9202" t="inlineStr">
        <is>
          <t>TV &amp; Video</t>
        </is>
      </c>
      <c r="F9202" t="n">
        <v>664.49</v>
      </c>
      <c r="G9202" t="n">
        <v>0</v>
      </c>
    </row>
    <row r="9203">
      <c r="A9203" t="n">
        <v>201812</v>
      </c>
      <c r="B9203" t="n">
        <v>45</v>
      </c>
      <c r="C9203" t="inlineStr">
        <is>
          <t>POS</t>
        </is>
      </c>
      <c r="D9203" t="inlineStr">
        <is>
          <t>Mỹ</t>
        </is>
      </c>
      <c r="E9203" t="inlineStr">
        <is>
          <t>Âm thanh</t>
        </is>
      </c>
      <c r="F9203" t="n">
        <v>5193.88</v>
      </c>
      <c r="G9203" t="n">
        <v>0</v>
      </c>
    </row>
    <row r="9204">
      <c r="A9204" t="n">
        <v>201812</v>
      </c>
      <c r="B9204" t="n">
        <v>45</v>
      </c>
      <c r="C9204" t="inlineStr">
        <is>
          <t>POS</t>
        </is>
      </c>
      <c r="D9204" t="inlineStr">
        <is>
          <t>Mỹ</t>
        </is>
      </c>
      <c r="E9204" t="inlineStr">
        <is>
          <t>Máy ảnh</t>
        </is>
      </c>
      <c r="F9204" t="n">
        <v>7623.56</v>
      </c>
      <c r="G9204" t="n">
        <v>0</v>
      </c>
    </row>
    <row r="9205">
      <c r="A9205" t="n">
        <v>201812</v>
      </c>
      <c r="B9205" t="n">
        <v>45</v>
      </c>
      <c r="C9205" t="inlineStr">
        <is>
          <t>POS</t>
        </is>
      </c>
      <c r="D9205" t="inlineStr">
        <is>
          <t>Mỹ</t>
        </is>
      </c>
      <c r="E9205" t="inlineStr">
        <is>
          <t>Điện thoại</t>
        </is>
      </c>
      <c r="F9205" t="n">
        <v>3982.69</v>
      </c>
      <c r="G9205" t="n">
        <v>0</v>
      </c>
    </row>
    <row r="9206">
      <c r="A9206" t="n">
        <v>201812</v>
      </c>
      <c r="B9206" t="n">
        <v>45</v>
      </c>
      <c r="C9206" t="inlineStr">
        <is>
          <t>POS</t>
        </is>
      </c>
      <c r="D9206" t="inlineStr">
        <is>
          <t>Mỹ</t>
        </is>
      </c>
      <c r="E9206" t="inlineStr">
        <is>
          <t>Máy tính</t>
        </is>
      </c>
      <c r="F9206" t="n">
        <v>10385.76</v>
      </c>
      <c r="G9206" t="n">
        <v>51</v>
      </c>
    </row>
    <row r="9207">
      <c r="A9207" t="n">
        <v>201812</v>
      </c>
      <c r="B9207" t="n">
        <v>45</v>
      </c>
      <c r="C9207" t="inlineStr">
        <is>
          <t>POS</t>
        </is>
      </c>
      <c r="D9207" t="inlineStr">
        <is>
          <t>Mỹ</t>
        </is>
      </c>
      <c r="E9207" t="inlineStr">
        <is>
          <t>Game &amp; Đồ chơi</t>
        </is>
      </c>
      <c r="F9207" t="n">
        <v>732.49</v>
      </c>
      <c r="G9207" t="n">
        <v>0</v>
      </c>
    </row>
    <row r="9208">
      <c r="A9208" t="n">
        <v>201812</v>
      </c>
      <c r="B9208" t="n">
        <v>45</v>
      </c>
      <c r="C9208" t="inlineStr">
        <is>
          <t>POS</t>
        </is>
      </c>
      <c r="D9208" t="inlineStr">
        <is>
          <t>Mỹ</t>
        </is>
      </c>
      <c r="E9208" t="inlineStr">
        <is>
          <t>Gia dụng</t>
        </is>
      </c>
      <c r="F9208" t="n">
        <v>3972.31</v>
      </c>
      <c r="G9208" t="n">
        <v>0</v>
      </c>
    </row>
    <row r="9209">
      <c r="A9209" t="n">
        <v>201812</v>
      </c>
      <c r="B9209" t="n">
        <v>45</v>
      </c>
      <c r="C9209" t="inlineStr">
        <is>
          <t>POS</t>
        </is>
      </c>
      <c r="D9209" t="inlineStr">
        <is>
          <t>Mỹ</t>
        </is>
      </c>
      <c r="E9209" t="inlineStr">
        <is>
          <t>Nhạc, phim, sách nói</t>
        </is>
      </c>
      <c r="F9209" t="n">
        <v>257.22</v>
      </c>
      <c r="G9209" t="n">
        <v>0</v>
      </c>
    </row>
    <row r="9210">
      <c r="A9210" t="n">
        <v>201812</v>
      </c>
      <c r="B9210" t="n">
        <v>45</v>
      </c>
      <c r="C9210" t="inlineStr">
        <is>
          <t>POS</t>
        </is>
      </c>
      <c r="D9210" t="inlineStr">
        <is>
          <t>Mỹ</t>
        </is>
      </c>
      <c r="E9210" t="inlineStr">
        <is>
          <t>TV &amp; Video</t>
        </is>
      </c>
      <c r="F9210" t="n">
        <v>9918.709999999999</v>
      </c>
      <c r="G9210" t="n">
        <v>0</v>
      </c>
    </row>
    <row r="9211">
      <c r="A9211" t="n">
        <v>201812</v>
      </c>
      <c r="B9211" t="n">
        <v>47</v>
      </c>
      <c r="C9211" t="inlineStr">
        <is>
          <t>POS</t>
        </is>
      </c>
      <c r="D9211" t="inlineStr">
        <is>
          <t>Mỹ</t>
        </is>
      </c>
      <c r="E9211" t="inlineStr">
        <is>
          <t>Âm thanh</t>
        </is>
      </c>
      <c r="F9211" t="n">
        <v>3103.79</v>
      </c>
      <c r="G9211" t="n">
        <v>0</v>
      </c>
    </row>
    <row r="9212">
      <c r="A9212" t="n">
        <v>201812</v>
      </c>
      <c r="B9212" t="n">
        <v>47</v>
      </c>
      <c r="C9212" t="inlineStr">
        <is>
          <t>POS</t>
        </is>
      </c>
      <c r="D9212" t="inlineStr">
        <is>
          <t>Mỹ</t>
        </is>
      </c>
      <c r="E9212" t="inlineStr">
        <is>
          <t>Máy ảnh</t>
        </is>
      </c>
      <c r="F9212" t="n">
        <v>6799.2</v>
      </c>
      <c r="G9212" t="n">
        <v>0</v>
      </c>
    </row>
    <row r="9213">
      <c r="A9213" t="n">
        <v>201812</v>
      </c>
      <c r="B9213" t="n">
        <v>47</v>
      </c>
      <c r="C9213" t="inlineStr">
        <is>
          <t>POS</t>
        </is>
      </c>
      <c r="D9213" t="inlineStr">
        <is>
          <t>Mỹ</t>
        </is>
      </c>
      <c r="E9213" t="inlineStr">
        <is>
          <t>Điện thoại</t>
        </is>
      </c>
      <c r="F9213" t="n">
        <v>2474.66</v>
      </c>
      <c r="G9213" t="n">
        <v>0</v>
      </c>
    </row>
    <row r="9214">
      <c r="A9214" t="n">
        <v>201812</v>
      </c>
      <c r="B9214" t="n">
        <v>47</v>
      </c>
      <c r="C9214" t="inlineStr">
        <is>
          <t>POS</t>
        </is>
      </c>
      <c r="D9214" t="inlineStr">
        <is>
          <t>Mỹ</t>
        </is>
      </c>
      <c r="E9214" t="inlineStr">
        <is>
          <t>Máy tính</t>
        </is>
      </c>
      <c r="F9214" t="n">
        <v>12360.36</v>
      </c>
      <c r="G9214" t="n">
        <v>1744.2</v>
      </c>
    </row>
    <row r="9215">
      <c r="A9215" t="n">
        <v>201812</v>
      </c>
      <c r="B9215" t="n">
        <v>47</v>
      </c>
      <c r="C9215" t="inlineStr">
        <is>
          <t>POS</t>
        </is>
      </c>
      <c r="D9215" t="inlineStr">
        <is>
          <t>Mỹ</t>
        </is>
      </c>
      <c r="E9215" t="inlineStr">
        <is>
          <t>Game &amp; Đồ chơi</t>
        </is>
      </c>
      <c r="F9215" t="n">
        <v>316.8</v>
      </c>
      <c r="G9215" t="n">
        <v>0</v>
      </c>
    </row>
    <row r="9216">
      <c r="A9216" t="n">
        <v>201812</v>
      </c>
      <c r="B9216" t="n">
        <v>47</v>
      </c>
      <c r="C9216" t="inlineStr">
        <is>
          <t>POS</t>
        </is>
      </c>
      <c r="D9216" t="inlineStr">
        <is>
          <t>Mỹ</t>
        </is>
      </c>
      <c r="E9216" t="inlineStr">
        <is>
          <t>Gia dụng</t>
        </is>
      </c>
      <c r="F9216" t="n">
        <v>9631.48</v>
      </c>
      <c r="G9216" t="n">
        <v>0</v>
      </c>
    </row>
    <row r="9217">
      <c r="A9217" t="n">
        <v>201812</v>
      </c>
      <c r="B9217" t="n">
        <v>47</v>
      </c>
      <c r="C9217" t="inlineStr">
        <is>
          <t>POS</t>
        </is>
      </c>
      <c r="D9217" t="inlineStr">
        <is>
          <t>Mỹ</t>
        </is>
      </c>
      <c r="E9217" t="inlineStr">
        <is>
          <t>Nhạc, phim, sách nói</t>
        </is>
      </c>
      <c r="F9217" t="n">
        <v>1894.27</v>
      </c>
      <c r="G9217" t="n">
        <v>0</v>
      </c>
    </row>
    <row r="9218">
      <c r="A9218" t="n">
        <v>201812</v>
      </c>
      <c r="B9218" t="n">
        <v>47</v>
      </c>
      <c r="C9218" t="inlineStr">
        <is>
          <t>POS</t>
        </is>
      </c>
      <c r="D9218" t="inlineStr">
        <is>
          <t>Mỹ</t>
        </is>
      </c>
      <c r="E9218" t="inlineStr">
        <is>
          <t>TV &amp; Video</t>
        </is>
      </c>
      <c r="F9218" t="n">
        <v>1357.99</v>
      </c>
      <c r="G9218" t="n">
        <v>0</v>
      </c>
    </row>
    <row r="9219">
      <c r="A9219" t="n">
        <v>201812</v>
      </c>
      <c r="B9219" t="n">
        <v>48</v>
      </c>
      <c r="C9219" t="inlineStr">
        <is>
          <t>POS</t>
        </is>
      </c>
      <c r="D9219" t="inlineStr">
        <is>
          <t>Mỹ</t>
        </is>
      </c>
      <c r="E9219" t="inlineStr">
        <is>
          <t>Âm thanh</t>
        </is>
      </c>
      <c r="F9219" t="n">
        <v>923.85</v>
      </c>
      <c r="G9219" t="n">
        <v>0</v>
      </c>
    </row>
    <row r="9220">
      <c r="A9220" t="n">
        <v>201812</v>
      </c>
      <c r="B9220" t="n">
        <v>48</v>
      </c>
      <c r="C9220" t="inlineStr">
        <is>
          <t>POS</t>
        </is>
      </c>
      <c r="D9220" t="inlineStr">
        <is>
          <t>Mỹ</t>
        </is>
      </c>
      <c r="E9220" t="inlineStr">
        <is>
          <t>Máy ảnh</t>
        </is>
      </c>
      <c r="F9220" t="n">
        <v>1085.94</v>
      </c>
      <c r="G9220" t="n">
        <v>0</v>
      </c>
    </row>
    <row r="9221">
      <c r="A9221" t="n">
        <v>201812</v>
      </c>
      <c r="B9221" t="n">
        <v>48</v>
      </c>
      <c r="C9221" t="inlineStr">
        <is>
          <t>POS</t>
        </is>
      </c>
      <c r="D9221" t="inlineStr">
        <is>
          <t>Mỹ</t>
        </is>
      </c>
      <c r="E9221" t="inlineStr">
        <is>
          <t>Điện thoại</t>
        </is>
      </c>
      <c r="F9221" t="n">
        <v>4012.79</v>
      </c>
      <c r="G9221" t="n">
        <v>0</v>
      </c>
    </row>
    <row r="9222">
      <c r="A9222" t="n">
        <v>201812</v>
      </c>
      <c r="B9222" t="n">
        <v>48</v>
      </c>
      <c r="C9222" t="inlineStr">
        <is>
          <t>POS</t>
        </is>
      </c>
      <c r="D9222" t="inlineStr">
        <is>
          <t>Mỹ</t>
        </is>
      </c>
      <c r="E9222" t="inlineStr">
        <is>
          <t>Máy tính</t>
        </is>
      </c>
      <c r="F9222" t="n">
        <v>20146.79</v>
      </c>
      <c r="G9222" t="n">
        <v>0</v>
      </c>
    </row>
    <row r="9223">
      <c r="A9223" t="n">
        <v>201812</v>
      </c>
      <c r="B9223" t="n">
        <v>48</v>
      </c>
      <c r="C9223" t="inlineStr">
        <is>
          <t>POS</t>
        </is>
      </c>
      <c r="D9223" t="inlineStr">
        <is>
          <t>Mỹ</t>
        </is>
      </c>
      <c r="E9223" t="inlineStr">
        <is>
          <t>Game &amp; Đồ chơi</t>
        </is>
      </c>
      <c r="F9223" t="n">
        <v>376.31</v>
      </c>
      <c r="G9223" t="n">
        <v>0</v>
      </c>
    </row>
    <row r="9224">
      <c r="A9224" t="n">
        <v>201812</v>
      </c>
      <c r="B9224" t="n">
        <v>48</v>
      </c>
      <c r="C9224" t="inlineStr">
        <is>
          <t>POS</t>
        </is>
      </c>
      <c r="D9224" t="inlineStr">
        <is>
          <t>Mỹ</t>
        </is>
      </c>
      <c r="E9224" t="inlineStr">
        <is>
          <t>Gia dụng</t>
        </is>
      </c>
      <c r="F9224" t="n">
        <v>9109.959999999999</v>
      </c>
      <c r="G9224" t="n">
        <v>0</v>
      </c>
    </row>
    <row r="9225">
      <c r="A9225" t="n">
        <v>201812</v>
      </c>
      <c r="B9225" t="n">
        <v>48</v>
      </c>
      <c r="C9225" t="inlineStr">
        <is>
          <t>POS</t>
        </is>
      </c>
      <c r="D9225" t="inlineStr">
        <is>
          <t>Mỹ</t>
        </is>
      </c>
      <c r="E9225" t="inlineStr">
        <is>
          <t>Nhạc, phim, sách nói</t>
        </is>
      </c>
      <c r="F9225" t="n">
        <v>1005.19</v>
      </c>
      <c r="G9225" t="n">
        <v>0</v>
      </c>
    </row>
    <row r="9226">
      <c r="A9226" t="n">
        <v>201812</v>
      </c>
      <c r="B9226" t="n">
        <v>48</v>
      </c>
      <c r="C9226" t="inlineStr">
        <is>
          <t>POS</t>
        </is>
      </c>
      <c r="D9226" t="inlineStr">
        <is>
          <t>Mỹ</t>
        </is>
      </c>
      <c r="E9226" t="inlineStr">
        <is>
          <t>TV &amp; Video</t>
        </is>
      </c>
      <c r="F9226" t="n">
        <v>323.97</v>
      </c>
      <c r="G9226" t="n">
        <v>0</v>
      </c>
    </row>
    <row r="9227">
      <c r="A9227" t="n">
        <v>201812</v>
      </c>
      <c r="B9227" t="n">
        <v>49</v>
      </c>
      <c r="C9227" t="inlineStr">
        <is>
          <t>POS</t>
        </is>
      </c>
      <c r="D9227" t="inlineStr">
        <is>
          <t>Mỹ</t>
        </is>
      </c>
      <c r="E9227" t="inlineStr">
        <is>
          <t>Âm thanh</t>
        </is>
      </c>
      <c r="F9227" t="n">
        <v>5620.64</v>
      </c>
      <c r="G9227" t="n">
        <v>0</v>
      </c>
    </row>
    <row r="9228">
      <c r="A9228" t="n">
        <v>201812</v>
      </c>
      <c r="B9228" t="n">
        <v>49</v>
      </c>
      <c r="C9228" t="inlineStr">
        <is>
          <t>POS</t>
        </is>
      </c>
      <c r="D9228" t="inlineStr">
        <is>
          <t>Mỹ</t>
        </is>
      </c>
      <c r="E9228" t="inlineStr">
        <is>
          <t>Máy ảnh</t>
        </is>
      </c>
      <c r="F9228" t="n">
        <v>8475.379999999999</v>
      </c>
      <c r="G9228" t="n">
        <v>0</v>
      </c>
    </row>
    <row r="9229">
      <c r="A9229" t="n">
        <v>201812</v>
      </c>
      <c r="B9229" t="n">
        <v>49</v>
      </c>
      <c r="C9229" t="inlineStr">
        <is>
          <t>POS</t>
        </is>
      </c>
      <c r="D9229" t="inlineStr">
        <is>
          <t>Mỹ</t>
        </is>
      </c>
      <c r="E9229" t="inlineStr">
        <is>
          <t>Điện thoại</t>
        </is>
      </c>
      <c r="F9229" t="n">
        <v>6215.48</v>
      </c>
      <c r="G9229" t="n">
        <v>0</v>
      </c>
    </row>
    <row r="9230">
      <c r="A9230" t="n">
        <v>201812</v>
      </c>
      <c r="B9230" t="n">
        <v>49</v>
      </c>
      <c r="C9230" t="inlineStr">
        <is>
          <t>POS</t>
        </is>
      </c>
      <c r="D9230" t="inlineStr">
        <is>
          <t>Mỹ</t>
        </is>
      </c>
      <c r="E9230" t="inlineStr">
        <is>
          <t>Máy tính</t>
        </is>
      </c>
      <c r="F9230" t="n">
        <v>24887.91</v>
      </c>
      <c r="G9230" t="n">
        <v>278</v>
      </c>
    </row>
    <row r="9231">
      <c r="A9231" t="n">
        <v>201812</v>
      </c>
      <c r="B9231" t="n">
        <v>49</v>
      </c>
      <c r="C9231" t="inlineStr">
        <is>
          <t>POS</t>
        </is>
      </c>
      <c r="D9231" t="inlineStr">
        <is>
          <t>Mỹ</t>
        </is>
      </c>
      <c r="E9231" t="inlineStr">
        <is>
          <t>Game &amp; Đồ chơi</t>
        </is>
      </c>
      <c r="F9231" t="n">
        <v>165.06</v>
      </c>
      <c r="G9231" t="n">
        <v>0</v>
      </c>
    </row>
    <row r="9232">
      <c r="A9232" t="n">
        <v>201812</v>
      </c>
      <c r="B9232" t="n">
        <v>49</v>
      </c>
      <c r="C9232" t="inlineStr">
        <is>
          <t>POS</t>
        </is>
      </c>
      <c r="D9232" t="inlineStr">
        <is>
          <t>Mỹ</t>
        </is>
      </c>
      <c r="E9232" t="inlineStr">
        <is>
          <t>Gia dụng</t>
        </is>
      </c>
      <c r="F9232" t="n">
        <v>6607.44</v>
      </c>
      <c r="G9232" t="n">
        <v>0</v>
      </c>
    </row>
    <row r="9233">
      <c r="A9233" t="n">
        <v>201812</v>
      </c>
      <c r="B9233" t="n">
        <v>49</v>
      </c>
      <c r="C9233" t="inlineStr">
        <is>
          <t>POS</t>
        </is>
      </c>
      <c r="D9233" t="inlineStr">
        <is>
          <t>Mỹ</t>
        </is>
      </c>
      <c r="E9233" t="inlineStr">
        <is>
          <t>Nhạc, phim, sách nói</t>
        </is>
      </c>
      <c r="F9233" t="n">
        <v>8141.81</v>
      </c>
      <c r="G9233" t="n">
        <v>219</v>
      </c>
    </row>
    <row r="9234">
      <c r="A9234" t="n">
        <v>201812</v>
      </c>
      <c r="B9234" t="n">
        <v>49</v>
      </c>
      <c r="C9234" t="inlineStr">
        <is>
          <t>POS</t>
        </is>
      </c>
      <c r="D9234" t="inlineStr">
        <is>
          <t>Mỹ</t>
        </is>
      </c>
      <c r="E9234" t="inlineStr">
        <is>
          <t>TV &amp; Video</t>
        </is>
      </c>
      <c r="F9234" t="n">
        <v>18894.04</v>
      </c>
      <c r="G9234" t="n">
        <v>0</v>
      </c>
    </row>
    <row r="9235">
      <c r="A9235" t="n">
        <v>201812</v>
      </c>
      <c r="B9235" t="n">
        <v>50</v>
      </c>
      <c r="C9235" t="inlineStr">
        <is>
          <t>POS</t>
        </is>
      </c>
      <c r="D9235" t="inlineStr">
        <is>
          <t>Mỹ</t>
        </is>
      </c>
      <c r="E9235" t="inlineStr">
        <is>
          <t>Âm thanh</t>
        </is>
      </c>
      <c r="F9235" t="n">
        <v>2638.45</v>
      </c>
      <c r="G9235" t="n">
        <v>0</v>
      </c>
    </row>
    <row r="9236">
      <c r="A9236" t="n">
        <v>201812</v>
      </c>
      <c r="B9236" t="n">
        <v>50</v>
      </c>
      <c r="C9236" t="inlineStr">
        <is>
          <t>POS</t>
        </is>
      </c>
      <c r="D9236" t="inlineStr">
        <is>
          <t>Mỹ</t>
        </is>
      </c>
      <c r="E9236" t="inlineStr">
        <is>
          <t>Máy ảnh</t>
        </is>
      </c>
      <c r="F9236" t="n">
        <v>833</v>
      </c>
      <c r="G9236" t="n">
        <v>0</v>
      </c>
    </row>
    <row r="9237">
      <c r="A9237" t="n">
        <v>201812</v>
      </c>
      <c r="B9237" t="n">
        <v>50</v>
      </c>
      <c r="C9237" t="inlineStr">
        <is>
          <t>POS</t>
        </is>
      </c>
      <c r="D9237" t="inlineStr">
        <is>
          <t>Mỹ</t>
        </is>
      </c>
      <c r="E9237" t="inlineStr">
        <is>
          <t>Điện thoại</t>
        </is>
      </c>
      <c r="F9237" t="n">
        <v>7430.92</v>
      </c>
      <c r="G9237" t="n">
        <v>0</v>
      </c>
    </row>
    <row r="9238">
      <c r="A9238" t="n">
        <v>201812</v>
      </c>
      <c r="B9238" t="n">
        <v>50</v>
      </c>
      <c r="C9238" t="inlineStr">
        <is>
          <t>POS</t>
        </is>
      </c>
      <c r="D9238" t="inlineStr">
        <is>
          <t>Mỹ</t>
        </is>
      </c>
      <c r="E9238" t="inlineStr">
        <is>
          <t>Máy tính</t>
        </is>
      </c>
      <c r="F9238" t="n">
        <v>25742.31</v>
      </c>
      <c r="G9238" t="n">
        <v>0</v>
      </c>
    </row>
    <row r="9239">
      <c r="A9239" t="n">
        <v>201812</v>
      </c>
      <c r="B9239" t="n">
        <v>50</v>
      </c>
      <c r="C9239" t="inlineStr">
        <is>
          <t>POS</t>
        </is>
      </c>
      <c r="D9239" t="inlineStr">
        <is>
          <t>Mỹ</t>
        </is>
      </c>
      <c r="E9239" t="inlineStr">
        <is>
          <t>Game &amp; Đồ chơi</t>
        </is>
      </c>
      <c r="F9239" t="n">
        <v>1193.65</v>
      </c>
      <c r="G9239" t="n">
        <v>0</v>
      </c>
    </row>
    <row r="9240">
      <c r="A9240" t="n">
        <v>201812</v>
      </c>
      <c r="B9240" t="n">
        <v>50</v>
      </c>
      <c r="C9240" t="inlineStr">
        <is>
          <t>POS</t>
        </is>
      </c>
      <c r="D9240" t="inlineStr">
        <is>
          <t>Mỹ</t>
        </is>
      </c>
      <c r="E9240" t="inlineStr">
        <is>
          <t>Gia dụng</t>
        </is>
      </c>
      <c r="F9240" t="n">
        <v>5990.03</v>
      </c>
      <c r="G9240" t="n">
        <v>0</v>
      </c>
    </row>
    <row r="9241">
      <c r="A9241" t="n">
        <v>201812</v>
      </c>
      <c r="B9241" t="n">
        <v>50</v>
      </c>
      <c r="C9241" t="inlineStr">
        <is>
          <t>POS</t>
        </is>
      </c>
      <c r="D9241" t="inlineStr">
        <is>
          <t>Mỹ</t>
        </is>
      </c>
      <c r="E9241" t="inlineStr">
        <is>
          <t>Nhạc, phim, sách nói</t>
        </is>
      </c>
      <c r="F9241" t="n">
        <v>964.53</v>
      </c>
      <c r="G9241" t="n">
        <v>227.96</v>
      </c>
    </row>
    <row r="9242">
      <c r="A9242" t="n">
        <v>201812</v>
      </c>
      <c r="B9242" t="n">
        <v>50</v>
      </c>
      <c r="C9242" t="inlineStr">
        <is>
          <t>POS</t>
        </is>
      </c>
      <c r="D9242" t="inlineStr">
        <is>
          <t>Mỹ</t>
        </is>
      </c>
      <c r="E9242" t="inlineStr">
        <is>
          <t>TV &amp; Video</t>
        </is>
      </c>
      <c r="F9242" t="n">
        <v>4329.99</v>
      </c>
      <c r="G9242" t="n">
        <v>0</v>
      </c>
    </row>
    <row r="9243">
      <c r="A9243" t="n">
        <v>201812</v>
      </c>
      <c r="B9243" t="n">
        <v>51</v>
      </c>
      <c r="C9243" t="inlineStr">
        <is>
          <t>POS</t>
        </is>
      </c>
      <c r="D9243" t="inlineStr">
        <is>
          <t>Mỹ</t>
        </is>
      </c>
      <c r="E9243" t="inlineStr">
        <is>
          <t>Âm thanh</t>
        </is>
      </c>
      <c r="F9243" t="n">
        <v>1022.02</v>
      </c>
      <c r="G9243" t="n">
        <v>132.6</v>
      </c>
    </row>
    <row r="9244">
      <c r="A9244" t="n">
        <v>201812</v>
      </c>
      <c r="B9244" t="n">
        <v>51</v>
      </c>
      <c r="C9244" t="inlineStr">
        <is>
          <t>POS</t>
        </is>
      </c>
      <c r="D9244" t="inlineStr">
        <is>
          <t>Mỹ</t>
        </is>
      </c>
      <c r="E9244" t="inlineStr">
        <is>
          <t>Máy ảnh</t>
        </is>
      </c>
      <c r="F9244" t="n">
        <v>84</v>
      </c>
      <c r="G9244" t="n">
        <v>0</v>
      </c>
    </row>
    <row r="9245">
      <c r="A9245" t="n">
        <v>201812</v>
      </c>
      <c r="B9245" t="n">
        <v>51</v>
      </c>
      <c r="C9245" t="inlineStr">
        <is>
          <t>POS</t>
        </is>
      </c>
      <c r="D9245" t="inlineStr">
        <is>
          <t>Mỹ</t>
        </is>
      </c>
      <c r="E9245" t="inlineStr">
        <is>
          <t>Điện thoại</t>
        </is>
      </c>
      <c r="F9245" t="n">
        <v>5280</v>
      </c>
      <c r="G9245" t="n">
        <v>0</v>
      </c>
    </row>
    <row r="9246">
      <c r="A9246" t="n">
        <v>201812</v>
      </c>
      <c r="B9246" t="n">
        <v>51</v>
      </c>
      <c r="C9246" t="inlineStr">
        <is>
          <t>POS</t>
        </is>
      </c>
      <c r="D9246" t="inlineStr">
        <is>
          <t>Mỹ</t>
        </is>
      </c>
      <c r="E9246" t="inlineStr">
        <is>
          <t>Máy tính</t>
        </is>
      </c>
      <c r="F9246" t="n">
        <v>17716.17</v>
      </c>
      <c r="G9246" t="n">
        <v>2152.47</v>
      </c>
    </row>
    <row r="9247">
      <c r="A9247" t="n">
        <v>201812</v>
      </c>
      <c r="B9247" t="n">
        <v>51</v>
      </c>
      <c r="C9247" t="inlineStr">
        <is>
          <t>POS</t>
        </is>
      </c>
      <c r="D9247" t="inlineStr">
        <is>
          <t>Mỹ</t>
        </is>
      </c>
      <c r="E9247" t="inlineStr">
        <is>
          <t>Game &amp; Đồ chơi</t>
        </is>
      </c>
      <c r="F9247" t="n">
        <v>330</v>
      </c>
      <c r="G9247" t="n">
        <v>0</v>
      </c>
    </row>
    <row r="9248">
      <c r="A9248" t="n">
        <v>201812</v>
      </c>
      <c r="B9248" t="n">
        <v>51</v>
      </c>
      <c r="C9248" t="inlineStr">
        <is>
          <t>POS</t>
        </is>
      </c>
      <c r="D9248" t="inlineStr">
        <is>
          <t>Mỹ</t>
        </is>
      </c>
      <c r="E9248" t="inlineStr">
        <is>
          <t>Gia dụng</t>
        </is>
      </c>
      <c r="F9248" t="n">
        <v>11010.15</v>
      </c>
      <c r="G9248" t="n">
        <v>0</v>
      </c>
    </row>
    <row r="9249">
      <c r="A9249" t="n">
        <v>201812</v>
      </c>
      <c r="B9249" t="n">
        <v>51</v>
      </c>
      <c r="C9249" t="inlineStr">
        <is>
          <t>POS</t>
        </is>
      </c>
      <c r="D9249" t="inlineStr">
        <is>
          <t>Mỹ</t>
        </is>
      </c>
      <c r="E9249" t="inlineStr">
        <is>
          <t>Nhạc, phim, sách nói</t>
        </is>
      </c>
      <c r="F9249" t="n">
        <v>1551.39</v>
      </c>
      <c r="G9249" t="n">
        <v>85.18000000000001</v>
      </c>
    </row>
    <row r="9250">
      <c r="A9250" t="n">
        <v>201812</v>
      </c>
      <c r="B9250" t="n">
        <v>51</v>
      </c>
      <c r="C9250" t="inlineStr">
        <is>
          <t>POS</t>
        </is>
      </c>
      <c r="D9250" t="inlineStr">
        <is>
          <t>Mỹ</t>
        </is>
      </c>
      <c r="E9250" t="inlineStr">
        <is>
          <t>TV &amp; Video</t>
        </is>
      </c>
      <c r="F9250" t="n">
        <v>26780.37</v>
      </c>
      <c r="G9250" t="n">
        <v>0</v>
      </c>
    </row>
    <row r="9251">
      <c r="A9251" t="n">
        <v>201812</v>
      </c>
      <c r="B9251" t="n">
        <v>53</v>
      </c>
      <c r="C9251" t="inlineStr">
        <is>
          <t>POS</t>
        </is>
      </c>
      <c r="D9251" t="inlineStr">
        <is>
          <t>Mỹ</t>
        </is>
      </c>
      <c r="E9251" t="inlineStr">
        <is>
          <t>Âm thanh</t>
        </is>
      </c>
      <c r="F9251" t="n">
        <v>1917.6</v>
      </c>
      <c r="G9251" t="n">
        <v>0</v>
      </c>
    </row>
    <row r="9252">
      <c r="A9252" t="n">
        <v>201812</v>
      </c>
      <c r="B9252" t="n">
        <v>53</v>
      </c>
      <c r="C9252" t="inlineStr">
        <is>
          <t>POS</t>
        </is>
      </c>
      <c r="D9252" t="inlineStr">
        <is>
          <t>Mỹ</t>
        </is>
      </c>
      <c r="E9252" t="inlineStr">
        <is>
          <t>Máy ảnh</t>
        </is>
      </c>
      <c r="F9252" t="n">
        <v>13162.32</v>
      </c>
      <c r="G9252" t="n">
        <v>17.72</v>
      </c>
    </row>
    <row r="9253">
      <c r="A9253" t="n">
        <v>201812</v>
      </c>
      <c r="B9253" t="n">
        <v>53</v>
      </c>
      <c r="C9253" t="inlineStr">
        <is>
          <t>POS</t>
        </is>
      </c>
      <c r="D9253" t="inlineStr">
        <is>
          <t>Mỹ</t>
        </is>
      </c>
      <c r="E9253" t="inlineStr">
        <is>
          <t>Điện thoại</t>
        </is>
      </c>
      <c r="F9253" t="n">
        <v>7933.17</v>
      </c>
      <c r="G9253" t="n">
        <v>0</v>
      </c>
    </row>
    <row r="9254">
      <c r="A9254" t="n">
        <v>201812</v>
      </c>
      <c r="B9254" t="n">
        <v>53</v>
      </c>
      <c r="C9254" t="inlineStr">
        <is>
          <t>POS</t>
        </is>
      </c>
      <c r="D9254" t="inlineStr">
        <is>
          <t>Mỹ</t>
        </is>
      </c>
      <c r="E9254" t="inlineStr">
        <is>
          <t>Máy tính</t>
        </is>
      </c>
      <c r="F9254" t="n">
        <v>23484.48</v>
      </c>
      <c r="G9254" t="n">
        <v>0</v>
      </c>
    </row>
    <row r="9255">
      <c r="A9255" t="n">
        <v>201812</v>
      </c>
      <c r="B9255" t="n">
        <v>53</v>
      </c>
      <c r="C9255" t="inlineStr">
        <is>
          <t>POS</t>
        </is>
      </c>
      <c r="D9255" t="inlineStr">
        <is>
          <t>Mỹ</t>
        </is>
      </c>
      <c r="E9255" t="inlineStr">
        <is>
          <t>Game &amp; Đồ chơi</t>
        </is>
      </c>
      <c r="F9255" t="n">
        <v>744.99</v>
      </c>
      <c r="G9255" t="n">
        <v>0</v>
      </c>
    </row>
    <row r="9256">
      <c r="A9256" t="n">
        <v>201812</v>
      </c>
      <c r="B9256" t="n">
        <v>53</v>
      </c>
      <c r="C9256" t="inlineStr">
        <is>
          <t>POS</t>
        </is>
      </c>
      <c r="D9256" t="inlineStr">
        <is>
          <t>Mỹ</t>
        </is>
      </c>
      <c r="E9256" t="inlineStr">
        <is>
          <t>Gia dụng</t>
        </is>
      </c>
      <c r="F9256" t="n">
        <v>5084.28</v>
      </c>
      <c r="G9256" t="n">
        <v>0</v>
      </c>
    </row>
    <row r="9257">
      <c r="A9257" t="n">
        <v>201812</v>
      </c>
      <c r="B9257" t="n">
        <v>53</v>
      </c>
      <c r="C9257" t="inlineStr">
        <is>
          <t>POS</t>
        </is>
      </c>
      <c r="D9257" t="inlineStr">
        <is>
          <t>Mỹ</t>
        </is>
      </c>
      <c r="E9257" t="inlineStr">
        <is>
          <t>Nhạc, phim, sách nói</t>
        </is>
      </c>
      <c r="F9257" t="n">
        <v>3262.31</v>
      </c>
      <c r="G9257" t="n">
        <v>0</v>
      </c>
    </row>
    <row r="9258">
      <c r="A9258" t="n">
        <v>201812</v>
      </c>
      <c r="B9258" t="n">
        <v>53</v>
      </c>
      <c r="C9258" t="inlineStr">
        <is>
          <t>POS</t>
        </is>
      </c>
      <c r="D9258" t="inlineStr">
        <is>
          <t>Mỹ</t>
        </is>
      </c>
      <c r="E9258" t="inlineStr">
        <is>
          <t>TV &amp; Video</t>
        </is>
      </c>
      <c r="F9258" t="n">
        <v>227.6</v>
      </c>
      <c r="G9258" t="n">
        <v>0</v>
      </c>
    </row>
    <row r="9259">
      <c r="A9259" t="n">
        <v>201812</v>
      </c>
      <c r="B9259" t="n">
        <v>54</v>
      </c>
      <c r="C9259" t="inlineStr">
        <is>
          <t>POS</t>
        </is>
      </c>
      <c r="D9259" t="inlineStr">
        <is>
          <t>Mỹ</t>
        </is>
      </c>
      <c r="E9259" t="inlineStr">
        <is>
          <t>Âm thanh</t>
        </is>
      </c>
      <c r="F9259" t="n">
        <v>4666.9</v>
      </c>
      <c r="G9259" t="n">
        <v>0</v>
      </c>
    </row>
    <row r="9260">
      <c r="A9260" t="n">
        <v>201812</v>
      </c>
      <c r="B9260" t="n">
        <v>54</v>
      </c>
      <c r="C9260" t="inlineStr">
        <is>
          <t>POS</t>
        </is>
      </c>
      <c r="D9260" t="inlineStr">
        <is>
          <t>Mỹ</t>
        </is>
      </c>
      <c r="E9260" t="inlineStr">
        <is>
          <t>Máy ảnh</t>
        </is>
      </c>
      <c r="F9260" t="n">
        <v>9719.98</v>
      </c>
      <c r="G9260" t="n">
        <v>0</v>
      </c>
    </row>
    <row r="9261">
      <c r="A9261" t="n">
        <v>201812</v>
      </c>
      <c r="B9261" t="n">
        <v>54</v>
      </c>
      <c r="C9261" t="inlineStr">
        <is>
          <t>POS</t>
        </is>
      </c>
      <c r="D9261" t="inlineStr">
        <is>
          <t>Mỹ</t>
        </is>
      </c>
      <c r="E9261" t="inlineStr">
        <is>
          <t>Điện thoại</t>
        </is>
      </c>
      <c r="F9261" t="n">
        <v>4224.34</v>
      </c>
      <c r="G9261" t="n">
        <v>0</v>
      </c>
    </row>
    <row r="9262">
      <c r="A9262" t="n">
        <v>201812</v>
      </c>
      <c r="B9262" t="n">
        <v>54</v>
      </c>
      <c r="C9262" t="inlineStr">
        <is>
          <t>POS</t>
        </is>
      </c>
      <c r="D9262" t="inlineStr">
        <is>
          <t>Mỹ</t>
        </is>
      </c>
      <c r="E9262" t="inlineStr">
        <is>
          <t>Máy tính</t>
        </is>
      </c>
      <c r="F9262" t="n">
        <v>16171.16</v>
      </c>
      <c r="G9262" t="n">
        <v>0</v>
      </c>
    </row>
    <row r="9263">
      <c r="A9263" t="n">
        <v>201812</v>
      </c>
      <c r="B9263" t="n">
        <v>54</v>
      </c>
      <c r="C9263" t="inlineStr">
        <is>
          <t>POS</t>
        </is>
      </c>
      <c r="D9263" t="inlineStr">
        <is>
          <t>Mỹ</t>
        </is>
      </c>
      <c r="E9263" t="inlineStr">
        <is>
          <t>Game &amp; Đồ chơi</t>
        </is>
      </c>
      <c r="F9263" t="n">
        <v>1008.74</v>
      </c>
      <c r="G9263" t="n">
        <v>0</v>
      </c>
    </row>
    <row r="9264">
      <c r="A9264" t="n">
        <v>201812</v>
      </c>
      <c r="B9264" t="n">
        <v>54</v>
      </c>
      <c r="C9264" t="inlineStr">
        <is>
          <t>POS</t>
        </is>
      </c>
      <c r="D9264" t="inlineStr">
        <is>
          <t>Mỹ</t>
        </is>
      </c>
      <c r="E9264" t="inlineStr">
        <is>
          <t>Gia dụng</t>
        </is>
      </c>
      <c r="F9264" t="n">
        <v>9287.469999999999</v>
      </c>
      <c r="G9264" t="n">
        <v>0</v>
      </c>
    </row>
    <row r="9265">
      <c r="A9265" t="n">
        <v>201812</v>
      </c>
      <c r="B9265" t="n">
        <v>54</v>
      </c>
      <c r="C9265" t="inlineStr">
        <is>
          <t>POS</t>
        </is>
      </c>
      <c r="D9265" t="inlineStr">
        <is>
          <t>Mỹ</t>
        </is>
      </c>
      <c r="E9265" t="inlineStr">
        <is>
          <t>Nhạc, phim, sách nói</t>
        </is>
      </c>
      <c r="F9265" t="n">
        <v>4013.71</v>
      </c>
      <c r="G9265" t="n">
        <v>0</v>
      </c>
    </row>
    <row r="9266">
      <c r="A9266" t="n">
        <v>201812</v>
      </c>
      <c r="B9266" t="n">
        <v>54</v>
      </c>
      <c r="C9266" t="inlineStr">
        <is>
          <t>POS</t>
        </is>
      </c>
      <c r="D9266" t="inlineStr">
        <is>
          <t>Mỹ</t>
        </is>
      </c>
      <c r="E9266" t="inlineStr">
        <is>
          <t>TV &amp; Video</t>
        </is>
      </c>
      <c r="F9266" t="n">
        <v>658</v>
      </c>
      <c r="G9266" t="n">
        <v>0</v>
      </c>
    </row>
    <row r="9267">
      <c r="A9267" t="n">
        <v>201812</v>
      </c>
      <c r="B9267" t="n">
        <v>55</v>
      </c>
      <c r="C9267" t="inlineStr">
        <is>
          <t>POS</t>
        </is>
      </c>
      <c r="D9267" t="inlineStr">
        <is>
          <t>Mỹ</t>
        </is>
      </c>
      <c r="E9267" t="inlineStr">
        <is>
          <t>Âm thanh</t>
        </is>
      </c>
      <c r="F9267" t="n">
        <v>3013.04</v>
      </c>
      <c r="G9267" t="n">
        <v>0</v>
      </c>
    </row>
    <row r="9268">
      <c r="A9268" t="n">
        <v>201812</v>
      </c>
      <c r="B9268" t="n">
        <v>55</v>
      </c>
      <c r="C9268" t="inlineStr">
        <is>
          <t>POS</t>
        </is>
      </c>
      <c r="D9268" t="inlineStr">
        <is>
          <t>Mỹ</t>
        </is>
      </c>
      <c r="E9268" t="inlineStr">
        <is>
          <t>Máy ảnh</t>
        </is>
      </c>
      <c r="F9268" t="n">
        <v>4618.48</v>
      </c>
      <c r="G9268" t="n">
        <v>0</v>
      </c>
    </row>
    <row r="9269">
      <c r="A9269" t="n">
        <v>201812</v>
      </c>
      <c r="B9269" t="n">
        <v>55</v>
      </c>
      <c r="C9269" t="inlineStr">
        <is>
          <t>POS</t>
        </is>
      </c>
      <c r="D9269" t="inlineStr">
        <is>
          <t>Mỹ</t>
        </is>
      </c>
      <c r="E9269" t="inlineStr">
        <is>
          <t>Điện thoại</t>
        </is>
      </c>
      <c r="F9269" t="n">
        <v>2689.13</v>
      </c>
      <c r="G9269" t="n">
        <v>0</v>
      </c>
    </row>
    <row r="9270">
      <c r="A9270" t="n">
        <v>201812</v>
      </c>
      <c r="B9270" t="n">
        <v>55</v>
      </c>
      <c r="C9270" t="inlineStr">
        <is>
          <t>POS</t>
        </is>
      </c>
      <c r="D9270" t="inlineStr">
        <is>
          <t>Mỹ</t>
        </is>
      </c>
      <c r="E9270" t="inlineStr">
        <is>
          <t>Máy tính</t>
        </is>
      </c>
      <c r="F9270" t="n">
        <v>5345.37</v>
      </c>
      <c r="G9270" t="n">
        <v>116.1</v>
      </c>
    </row>
    <row r="9271">
      <c r="A9271" t="n">
        <v>201812</v>
      </c>
      <c r="B9271" t="n">
        <v>55</v>
      </c>
      <c r="C9271" t="inlineStr">
        <is>
          <t>POS</t>
        </is>
      </c>
      <c r="D9271" t="inlineStr">
        <is>
          <t>Mỹ</t>
        </is>
      </c>
      <c r="E9271" t="inlineStr">
        <is>
          <t>Game &amp; Đồ chơi</t>
        </is>
      </c>
      <c r="F9271" t="n">
        <v>1248.48</v>
      </c>
      <c r="G9271" t="n">
        <v>0</v>
      </c>
    </row>
    <row r="9272">
      <c r="A9272" t="n">
        <v>201812</v>
      </c>
      <c r="B9272" t="n">
        <v>55</v>
      </c>
      <c r="C9272" t="inlineStr">
        <is>
          <t>POS</t>
        </is>
      </c>
      <c r="D9272" t="inlineStr">
        <is>
          <t>Mỹ</t>
        </is>
      </c>
      <c r="E9272" t="inlineStr">
        <is>
          <t>Gia dụng</t>
        </is>
      </c>
      <c r="F9272" t="n">
        <v>5086.71</v>
      </c>
      <c r="G9272" t="n">
        <v>0</v>
      </c>
    </row>
    <row r="9273">
      <c r="A9273" t="n">
        <v>201812</v>
      </c>
      <c r="B9273" t="n">
        <v>55</v>
      </c>
      <c r="C9273" t="inlineStr">
        <is>
          <t>POS</t>
        </is>
      </c>
      <c r="D9273" t="inlineStr">
        <is>
          <t>Mỹ</t>
        </is>
      </c>
      <c r="E9273" t="inlineStr">
        <is>
          <t>Nhạc, phim, sách nói</t>
        </is>
      </c>
      <c r="F9273" t="n">
        <v>1383.52</v>
      </c>
      <c r="G9273" t="n">
        <v>0</v>
      </c>
    </row>
    <row r="9274">
      <c r="A9274" t="n">
        <v>201812</v>
      </c>
      <c r="B9274" t="n">
        <v>55</v>
      </c>
      <c r="C9274" t="inlineStr">
        <is>
          <t>POS</t>
        </is>
      </c>
      <c r="D9274" t="inlineStr">
        <is>
          <t>Mỹ</t>
        </is>
      </c>
      <c r="E9274" t="inlineStr">
        <is>
          <t>TV &amp; Video</t>
        </is>
      </c>
      <c r="F9274" t="n">
        <v>2159.2</v>
      </c>
      <c r="G9274" t="n">
        <v>0</v>
      </c>
    </row>
    <row r="9275">
      <c r="A9275" t="n">
        <v>201812</v>
      </c>
      <c r="B9275" t="n">
        <v>56</v>
      </c>
      <c r="C9275" t="inlineStr">
        <is>
          <t>POS</t>
        </is>
      </c>
      <c r="D9275" t="inlineStr">
        <is>
          <t>Mỹ</t>
        </is>
      </c>
      <c r="E9275" t="inlineStr">
        <is>
          <t>Âm thanh</t>
        </is>
      </c>
      <c r="F9275" t="n">
        <v>819.22</v>
      </c>
      <c r="G9275" t="n">
        <v>0</v>
      </c>
    </row>
    <row r="9276">
      <c r="A9276" t="n">
        <v>201812</v>
      </c>
      <c r="B9276" t="n">
        <v>56</v>
      </c>
      <c r="C9276" t="inlineStr">
        <is>
          <t>POS</t>
        </is>
      </c>
      <c r="D9276" t="inlineStr">
        <is>
          <t>Mỹ</t>
        </is>
      </c>
      <c r="E9276" t="inlineStr">
        <is>
          <t>Máy ảnh</t>
        </is>
      </c>
      <c r="F9276" t="n">
        <v>1199.99</v>
      </c>
      <c r="G9276" t="n">
        <v>0</v>
      </c>
    </row>
    <row r="9277">
      <c r="A9277" t="n">
        <v>201812</v>
      </c>
      <c r="B9277" t="n">
        <v>56</v>
      </c>
      <c r="C9277" t="inlineStr">
        <is>
          <t>POS</t>
        </is>
      </c>
      <c r="D9277" t="inlineStr">
        <is>
          <t>Mỹ</t>
        </is>
      </c>
      <c r="E9277" t="inlineStr">
        <is>
          <t>Điện thoại</t>
        </is>
      </c>
      <c r="F9277" t="n">
        <v>3049.97</v>
      </c>
      <c r="G9277" t="n">
        <v>0</v>
      </c>
    </row>
    <row r="9278">
      <c r="A9278" t="n">
        <v>201812</v>
      </c>
      <c r="B9278" t="n">
        <v>56</v>
      </c>
      <c r="C9278" t="inlineStr">
        <is>
          <t>POS</t>
        </is>
      </c>
      <c r="D9278" t="inlineStr">
        <is>
          <t>Mỹ</t>
        </is>
      </c>
      <c r="E9278" t="inlineStr">
        <is>
          <t>Máy tính</t>
        </is>
      </c>
      <c r="F9278" t="n">
        <v>3052.92</v>
      </c>
      <c r="G9278" t="n">
        <v>0</v>
      </c>
    </row>
    <row r="9279">
      <c r="A9279" t="n">
        <v>201812</v>
      </c>
      <c r="B9279" t="n">
        <v>56</v>
      </c>
      <c r="C9279" t="inlineStr">
        <is>
          <t>POS</t>
        </is>
      </c>
      <c r="D9279" t="inlineStr">
        <is>
          <t>Mỹ</t>
        </is>
      </c>
      <c r="E9279" t="inlineStr">
        <is>
          <t>Game &amp; Đồ chơi</t>
        </is>
      </c>
      <c r="F9279" t="n">
        <v>259.57</v>
      </c>
      <c r="G9279" t="n">
        <v>43</v>
      </c>
    </row>
    <row r="9280">
      <c r="A9280" t="n">
        <v>201812</v>
      </c>
      <c r="B9280" t="n">
        <v>56</v>
      </c>
      <c r="C9280" t="inlineStr">
        <is>
          <t>POS</t>
        </is>
      </c>
      <c r="D9280" t="inlineStr">
        <is>
          <t>Mỹ</t>
        </is>
      </c>
      <c r="E9280" t="inlineStr">
        <is>
          <t>Gia dụng</t>
        </is>
      </c>
      <c r="F9280" t="n">
        <v>79.95</v>
      </c>
      <c r="G9280" t="n">
        <v>0</v>
      </c>
    </row>
    <row r="9281">
      <c r="A9281" t="n">
        <v>201812</v>
      </c>
      <c r="B9281" t="n">
        <v>56</v>
      </c>
      <c r="C9281" t="inlineStr">
        <is>
          <t>POS</t>
        </is>
      </c>
      <c r="D9281" t="inlineStr">
        <is>
          <t>Mỹ</t>
        </is>
      </c>
      <c r="E9281" t="inlineStr">
        <is>
          <t>Nhạc, phim, sách nói</t>
        </is>
      </c>
      <c r="F9281" t="n">
        <v>1323.9</v>
      </c>
      <c r="G9281" t="n">
        <v>0</v>
      </c>
    </row>
    <row r="9282">
      <c r="A9282" t="n">
        <v>201812</v>
      </c>
      <c r="B9282" t="n">
        <v>56</v>
      </c>
      <c r="C9282" t="inlineStr">
        <is>
          <t>POS</t>
        </is>
      </c>
      <c r="D9282" t="inlineStr">
        <is>
          <t>Mỹ</t>
        </is>
      </c>
      <c r="E9282" t="inlineStr">
        <is>
          <t>TV &amp; Video</t>
        </is>
      </c>
      <c r="F9282" t="n">
        <v>2823.2</v>
      </c>
      <c r="G9282" t="n">
        <v>0</v>
      </c>
    </row>
    <row r="9283">
      <c r="A9283" t="n">
        <v>201812</v>
      </c>
      <c r="B9283" t="n">
        <v>57</v>
      </c>
      <c r="C9283" t="inlineStr">
        <is>
          <t>POS</t>
        </is>
      </c>
      <c r="D9283" t="inlineStr">
        <is>
          <t>Mỹ</t>
        </is>
      </c>
      <c r="E9283" t="inlineStr">
        <is>
          <t>Âm thanh</t>
        </is>
      </c>
      <c r="F9283" t="n">
        <v>721.48</v>
      </c>
      <c r="G9283" t="n">
        <v>0</v>
      </c>
    </row>
    <row r="9284">
      <c r="A9284" t="n">
        <v>201812</v>
      </c>
      <c r="B9284" t="n">
        <v>57</v>
      </c>
      <c r="C9284" t="inlineStr">
        <is>
          <t>POS</t>
        </is>
      </c>
      <c r="D9284" t="inlineStr">
        <is>
          <t>Mỹ</t>
        </is>
      </c>
      <c r="E9284" t="inlineStr">
        <is>
          <t>Máy ảnh</t>
        </is>
      </c>
      <c r="F9284" t="n">
        <v>9234.42</v>
      </c>
      <c r="G9284" t="n">
        <v>0</v>
      </c>
    </row>
    <row r="9285">
      <c r="A9285" t="n">
        <v>201812</v>
      </c>
      <c r="B9285" t="n">
        <v>57</v>
      </c>
      <c r="C9285" t="inlineStr">
        <is>
          <t>POS</t>
        </is>
      </c>
      <c r="D9285" t="inlineStr">
        <is>
          <t>Mỹ</t>
        </is>
      </c>
      <c r="E9285" t="inlineStr">
        <is>
          <t>Điện thoại</t>
        </is>
      </c>
      <c r="F9285" t="n">
        <v>2558.35</v>
      </c>
      <c r="G9285" t="n">
        <v>0</v>
      </c>
    </row>
    <row r="9286">
      <c r="A9286" t="n">
        <v>201812</v>
      </c>
      <c r="B9286" t="n">
        <v>57</v>
      </c>
      <c r="C9286" t="inlineStr">
        <is>
          <t>POS</t>
        </is>
      </c>
      <c r="D9286" t="inlineStr">
        <is>
          <t>Mỹ</t>
        </is>
      </c>
      <c r="E9286" t="inlineStr">
        <is>
          <t>Máy tính</t>
        </is>
      </c>
      <c r="F9286" t="n">
        <v>6996.66</v>
      </c>
      <c r="G9286" t="n">
        <v>360</v>
      </c>
    </row>
    <row r="9287">
      <c r="A9287" t="n">
        <v>201812</v>
      </c>
      <c r="B9287" t="n">
        <v>57</v>
      </c>
      <c r="C9287" t="inlineStr">
        <is>
          <t>POS</t>
        </is>
      </c>
      <c r="D9287" t="inlineStr">
        <is>
          <t>Mỹ</t>
        </is>
      </c>
      <c r="E9287" t="inlineStr">
        <is>
          <t>Game &amp; Đồ chơi</t>
        </is>
      </c>
      <c r="F9287" t="n">
        <v>162.33</v>
      </c>
      <c r="G9287" t="n">
        <v>0</v>
      </c>
    </row>
    <row r="9288">
      <c r="A9288" t="n">
        <v>201812</v>
      </c>
      <c r="B9288" t="n">
        <v>57</v>
      </c>
      <c r="C9288" t="inlineStr">
        <is>
          <t>POS</t>
        </is>
      </c>
      <c r="D9288" t="inlineStr">
        <is>
          <t>Mỹ</t>
        </is>
      </c>
      <c r="E9288" t="inlineStr">
        <is>
          <t>Gia dụng</t>
        </is>
      </c>
      <c r="F9288" t="n">
        <v>5837.55</v>
      </c>
      <c r="G9288" t="n">
        <v>3300</v>
      </c>
    </row>
    <row r="9289">
      <c r="A9289" t="n">
        <v>201812</v>
      </c>
      <c r="B9289" t="n">
        <v>57</v>
      </c>
      <c r="C9289" t="inlineStr">
        <is>
          <t>POS</t>
        </is>
      </c>
      <c r="D9289" t="inlineStr">
        <is>
          <t>Mỹ</t>
        </is>
      </c>
      <c r="E9289" t="inlineStr">
        <is>
          <t>Nhạc, phim, sách nói</t>
        </is>
      </c>
      <c r="F9289" t="n">
        <v>1440.08</v>
      </c>
      <c r="G9289" t="n">
        <v>0</v>
      </c>
    </row>
    <row r="9290">
      <c r="A9290" t="n">
        <v>201812</v>
      </c>
      <c r="B9290" t="n">
        <v>57</v>
      </c>
      <c r="C9290" t="inlineStr">
        <is>
          <t>POS</t>
        </is>
      </c>
      <c r="D9290" t="inlineStr">
        <is>
          <t>Mỹ</t>
        </is>
      </c>
      <c r="E9290" t="inlineStr">
        <is>
          <t>TV &amp; Video</t>
        </is>
      </c>
      <c r="F9290" t="n">
        <v>1138.1</v>
      </c>
      <c r="G9290" t="n">
        <v>0</v>
      </c>
    </row>
    <row r="9291">
      <c r="A9291" t="n">
        <v>201812</v>
      </c>
      <c r="B9291" t="n">
        <v>59</v>
      </c>
      <c r="C9291" t="inlineStr">
        <is>
          <t>POS</t>
        </is>
      </c>
      <c r="D9291" t="inlineStr">
        <is>
          <t>Mỹ</t>
        </is>
      </c>
      <c r="E9291" t="inlineStr">
        <is>
          <t>Âm thanh</t>
        </is>
      </c>
      <c r="F9291" t="n">
        <v>4396.36</v>
      </c>
      <c r="G9291" t="n">
        <v>0</v>
      </c>
    </row>
    <row r="9292">
      <c r="A9292" t="n">
        <v>201812</v>
      </c>
      <c r="B9292" t="n">
        <v>59</v>
      </c>
      <c r="C9292" t="inlineStr">
        <is>
          <t>POS</t>
        </is>
      </c>
      <c r="D9292" t="inlineStr">
        <is>
          <t>Mỹ</t>
        </is>
      </c>
      <c r="E9292" t="inlineStr">
        <is>
          <t>Máy ảnh</t>
        </is>
      </c>
      <c r="F9292" t="n">
        <v>9559.200000000001</v>
      </c>
      <c r="G9292" t="n">
        <v>0</v>
      </c>
    </row>
    <row r="9293">
      <c r="A9293" t="n">
        <v>201812</v>
      </c>
      <c r="B9293" t="n">
        <v>59</v>
      </c>
      <c r="C9293" t="inlineStr">
        <is>
          <t>POS</t>
        </is>
      </c>
      <c r="D9293" t="inlineStr">
        <is>
          <t>Mỹ</t>
        </is>
      </c>
      <c r="E9293" t="inlineStr">
        <is>
          <t>Điện thoại</t>
        </is>
      </c>
      <c r="F9293" t="n">
        <v>7657.28</v>
      </c>
      <c r="G9293" t="n">
        <v>510</v>
      </c>
    </row>
    <row r="9294">
      <c r="A9294" t="n">
        <v>201812</v>
      </c>
      <c r="B9294" t="n">
        <v>59</v>
      </c>
      <c r="C9294" t="inlineStr">
        <is>
          <t>POS</t>
        </is>
      </c>
      <c r="D9294" t="inlineStr">
        <is>
          <t>Mỹ</t>
        </is>
      </c>
      <c r="E9294" t="inlineStr">
        <is>
          <t>Máy tính</t>
        </is>
      </c>
      <c r="F9294" t="n">
        <v>18287.9</v>
      </c>
      <c r="G9294" t="n">
        <v>279</v>
      </c>
    </row>
    <row r="9295">
      <c r="A9295" t="n">
        <v>201812</v>
      </c>
      <c r="B9295" t="n">
        <v>59</v>
      </c>
      <c r="C9295" t="inlineStr">
        <is>
          <t>POS</t>
        </is>
      </c>
      <c r="D9295" t="inlineStr">
        <is>
          <t>Mỹ</t>
        </is>
      </c>
      <c r="E9295" t="inlineStr">
        <is>
          <t>Game &amp; Đồ chơi</t>
        </is>
      </c>
      <c r="F9295" t="n">
        <v>739.64</v>
      </c>
      <c r="G9295" t="n">
        <v>0</v>
      </c>
    </row>
    <row r="9296">
      <c r="A9296" t="n">
        <v>201812</v>
      </c>
      <c r="B9296" t="n">
        <v>59</v>
      </c>
      <c r="C9296" t="inlineStr">
        <is>
          <t>POS</t>
        </is>
      </c>
      <c r="D9296" t="inlineStr">
        <is>
          <t>Mỹ</t>
        </is>
      </c>
      <c r="E9296" t="inlineStr">
        <is>
          <t>Gia dụng</t>
        </is>
      </c>
      <c r="F9296" t="n">
        <v>5830.17</v>
      </c>
      <c r="G9296" t="n">
        <v>0</v>
      </c>
    </row>
    <row r="9297">
      <c r="A9297" t="n">
        <v>201812</v>
      </c>
      <c r="B9297" t="n">
        <v>59</v>
      </c>
      <c r="C9297" t="inlineStr">
        <is>
          <t>POS</t>
        </is>
      </c>
      <c r="D9297" t="inlineStr">
        <is>
          <t>Mỹ</t>
        </is>
      </c>
      <c r="E9297" t="inlineStr">
        <is>
          <t>Nhạc, phim, sách nói</t>
        </is>
      </c>
      <c r="F9297" t="n">
        <v>3537.76</v>
      </c>
      <c r="G9297" t="n">
        <v>0</v>
      </c>
    </row>
    <row r="9298">
      <c r="A9298" t="n">
        <v>201812</v>
      </c>
      <c r="B9298" t="n">
        <v>59</v>
      </c>
      <c r="C9298" t="inlineStr">
        <is>
          <t>POS</t>
        </is>
      </c>
      <c r="D9298" t="inlineStr">
        <is>
          <t>Mỹ</t>
        </is>
      </c>
      <c r="E9298" t="inlineStr">
        <is>
          <t>TV &amp; Video</t>
        </is>
      </c>
      <c r="F9298" t="n">
        <v>929</v>
      </c>
      <c r="G9298" t="n">
        <v>0</v>
      </c>
    </row>
    <row r="9299">
      <c r="A9299" t="n">
        <v>201812</v>
      </c>
      <c r="B9299" t="n">
        <v>61</v>
      </c>
      <c r="C9299" t="inlineStr">
        <is>
          <t>POS</t>
        </is>
      </c>
      <c r="D9299" t="inlineStr">
        <is>
          <t>Mỹ</t>
        </is>
      </c>
      <c r="E9299" t="inlineStr">
        <is>
          <t>Âm thanh</t>
        </is>
      </c>
      <c r="F9299" t="n">
        <v>2811.12</v>
      </c>
      <c r="G9299" t="n">
        <v>0</v>
      </c>
    </row>
    <row r="9300">
      <c r="A9300" t="n">
        <v>201812</v>
      </c>
      <c r="B9300" t="n">
        <v>61</v>
      </c>
      <c r="C9300" t="inlineStr">
        <is>
          <t>POS</t>
        </is>
      </c>
      <c r="D9300" t="inlineStr">
        <is>
          <t>Mỹ</t>
        </is>
      </c>
      <c r="E9300" t="inlineStr">
        <is>
          <t>Máy ảnh</t>
        </is>
      </c>
      <c r="F9300" t="n">
        <v>7353.6</v>
      </c>
      <c r="G9300" t="n">
        <v>0</v>
      </c>
    </row>
    <row r="9301">
      <c r="A9301" t="n">
        <v>201812</v>
      </c>
      <c r="B9301" t="n">
        <v>61</v>
      </c>
      <c r="C9301" t="inlineStr">
        <is>
          <t>POS</t>
        </is>
      </c>
      <c r="D9301" t="inlineStr">
        <is>
          <t>Mỹ</t>
        </is>
      </c>
      <c r="E9301" t="inlineStr">
        <is>
          <t>Điện thoại</t>
        </is>
      </c>
      <c r="F9301" t="n">
        <v>4058.1</v>
      </c>
      <c r="G9301" t="n">
        <v>2374</v>
      </c>
    </row>
    <row r="9302">
      <c r="A9302" t="n">
        <v>201812</v>
      </c>
      <c r="B9302" t="n">
        <v>61</v>
      </c>
      <c r="C9302" t="inlineStr">
        <is>
          <t>POS</t>
        </is>
      </c>
      <c r="D9302" t="inlineStr">
        <is>
          <t>Mỹ</t>
        </is>
      </c>
      <c r="E9302" t="inlineStr">
        <is>
          <t>Máy tính</t>
        </is>
      </c>
      <c r="F9302" t="n">
        <v>15513.12</v>
      </c>
      <c r="G9302" t="n">
        <v>0</v>
      </c>
    </row>
    <row r="9303">
      <c r="A9303" t="n">
        <v>201812</v>
      </c>
      <c r="B9303" t="n">
        <v>61</v>
      </c>
      <c r="C9303" t="inlineStr">
        <is>
          <t>POS</t>
        </is>
      </c>
      <c r="D9303" t="inlineStr">
        <is>
          <t>Mỹ</t>
        </is>
      </c>
      <c r="E9303" t="inlineStr">
        <is>
          <t>Game &amp; Đồ chơi</t>
        </is>
      </c>
      <c r="F9303" t="n">
        <v>291.75</v>
      </c>
      <c r="G9303" t="n">
        <v>0</v>
      </c>
    </row>
    <row r="9304">
      <c r="A9304" t="n">
        <v>201812</v>
      </c>
      <c r="B9304" t="n">
        <v>61</v>
      </c>
      <c r="C9304" t="inlineStr">
        <is>
          <t>POS</t>
        </is>
      </c>
      <c r="D9304" t="inlineStr">
        <is>
          <t>Mỹ</t>
        </is>
      </c>
      <c r="E9304" t="inlineStr">
        <is>
          <t>Gia dụng</t>
        </is>
      </c>
      <c r="F9304" t="n">
        <v>121.95</v>
      </c>
      <c r="G9304" t="n">
        <v>0</v>
      </c>
    </row>
    <row r="9305">
      <c r="A9305" t="n">
        <v>201812</v>
      </c>
      <c r="B9305" t="n">
        <v>61</v>
      </c>
      <c r="C9305" t="inlineStr">
        <is>
          <t>POS</t>
        </is>
      </c>
      <c r="D9305" t="inlineStr">
        <is>
          <t>Mỹ</t>
        </is>
      </c>
      <c r="E9305" t="inlineStr">
        <is>
          <t>Nhạc, phim, sách nói</t>
        </is>
      </c>
      <c r="F9305" t="n">
        <v>4912.45</v>
      </c>
      <c r="G9305" t="n">
        <v>0</v>
      </c>
    </row>
    <row r="9306">
      <c r="A9306" t="n">
        <v>201812</v>
      </c>
      <c r="B9306" t="n">
        <v>61</v>
      </c>
      <c r="C9306" t="inlineStr">
        <is>
          <t>POS</t>
        </is>
      </c>
      <c r="D9306" t="inlineStr">
        <is>
          <t>Mỹ</t>
        </is>
      </c>
      <c r="E9306" t="inlineStr">
        <is>
          <t>TV &amp; Video</t>
        </is>
      </c>
      <c r="F9306" t="n">
        <v>2879.94</v>
      </c>
      <c r="G9306" t="n">
        <v>0</v>
      </c>
    </row>
    <row r="9307">
      <c r="A9307" t="n">
        <v>201812</v>
      </c>
      <c r="B9307" t="n">
        <v>62</v>
      </c>
      <c r="C9307" t="inlineStr">
        <is>
          <t>POS</t>
        </is>
      </c>
      <c r="D9307" t="inlineStr">
        <is>
          <t>Mỹ</t>
        </is>
      </c>
      <c r="E9307" t="inlineStr">
        <is>
          <t>Âm thanh</t>
        </is>
      </c>
      <c r="F9307" t="n">
        <v>2077.34</v>
      </c>
      <c r="G9307" t="n">
        <v>0</v>
      </c>
    </row>
    <row r="9308">
      <c r="A9308" t="n">
        <v>201812</v>
      </c>
      <c r="B9308" t="n">
        <v>62</v>
      </c>
      <c r="C9308" t="inlineStr">
        <is>
          <t>POS</t>
        </is>
      </c>
      <c r="D9308" t="inlineStr">
        <is>
          <t>Mỹ</t>
        </is>
      </c>
      <c r="E9308" t="inlineStr">
        <is>
          <t>Máy ảnh</t>
        </is>
      </c>
      <c r="F9308" t="n">
        <v>2427.1</v>
      </c>
      <c r="G9308" t="n">
        <v>0</v>
      </c>
    </row>
    <row r="9309">
      <c r="A9309" t="n">
        <v>201812</v>
      </c>
      <c r="B9309" t="n">
        <v>62</v>
      </c>
      <c r="C9309" t="inlineStr">
        <is>
          <t>POS</t>
        </is>
      </c>
      <c r="D9309" t="inlineStr">
        <is>
          <t>Mỹ</t>
        </is>
      </c>
      <c r="E9309" t="inlineStr">
        <is>
          <t>Điện thoại</t>
        </is>
      </c>
      <c r="F9309" t="n">
        <v>3729.67</v>
      </c>
      <c r="G9309" t="n">
        <v>0</v>
      </c>
    </row>
    <row r="9310">
      <c r="A9310" t="n">
        <v>201812</v>
      </c>
      <c r="B9310" t="n">
        <v>62</v>
      </c>
      <c r="C9310" t="inlineStr">
        <is>
          <t>POS</t>
        </is>
      </c>
      <c r="D9310" t="inlineStr">
        <is>
          <t>Mỹ</t>
        </is>
      </c>
      <c r="E9310" t="inlineStr">
        <is>
          <t>Máy tính</t>
        </is>
      </c>
      <c r="F9310" t="n">
        <v>13362.09</v>
      </c>
      <c r="G9310" t="n">
        <v>499</v>
      </c>
    </row>
    <row r="9311">
      <c r="A9311" t="n">
        <v>201812</v>
      </c>
      <c r="B9311" t="n">
        <v>62</v>
      </c>
      <c r="C9311" t="inlineStr">
        <is>
          <t>POS</t>
        </is>
      </c>
      <c r="D9311" t="inlineStr">
        <is>
          <t>Mỹ</t>
        </is>
      </c>
      <c r="E9311" t="inlineStr">
        <is>
          <t>Game &amp; Đồ chơi</t>
        </is>
      </c>
      <c r="F9311" t="n">
        <v>1035.6</v>
      </c>
      <c r="G9311" t="n">
        <v>132.97</v>
      </c>
    </row>
    <row r="9312">
      <c r="A9312" t="n">
        <v>201812</v>
      </c>
      <c r="B9312" t="n">
        <v>62</v>
      </c>
      <c r="C9312" t="inlineStr">
        <is>
          <t>POS</t>
        </is>
      </c>
      <c r="D9312" t="inlineStr">
        <is>
          <t>Mỹ</t>
        </is>
      </c>
      <c r="E9312" t="inlineStr">
        <is>
          <t>Gia dụng</t>
        </is>
      </c>
      <c r="F9312" t="n">
        <v>16995.72</v>
      </c>
      <c r="G9312" t="n">
        <v>0</v>
      </c>
    </row>
    <row r="9313">
      <c r="A9313" t="n">
        <v>201812</v>
      </c>
      <c r="B9313" t="n">
        <v>62</v>
      </c>
      <c r="C9313" t="inlineStr">
        <is>
          <t>POS</t>
        </is>
      </c>
      <c r="D9313" t="inlineStr">
        <is>
          <t>Mỹ</t>
        </is>
      </c>
      <c r="E9313" t="inlineStr">
        <is>
          <t>Nhạc, phim, sách nói</t>
        </is>
      </c>
      <c r="F9313" t="n">
        <v>2930.98</v>
      </c>
      <c r="G9313" t="n">
        <v>109.99</v>
      </c>
    </row>
    <row r="9314">
      <c r="A9314" t="n">
        <v>201812</v>
      </c>
      <c r="B9314" t="n">
        <v>62</v>
      </c>
      <c r="C9314" t="inlineStr">
        <is>
          <t>POS</t>
        </is>
      </c>
      <c r="D9314" t="inlineStr">
        <is>
          <t>Mỹ</t>
        </is>
      </c>
      <c r="E9314" t="inlineStr">
        <is>
          <t>TV &amp; Video</t>
        </is>
      </c>
      <c r="F9314" t="n">
        <v>1025.92</v>
      </c>
      <c r="G9314" t="n">
        <v>0</v>
      </c>
    </row>
    <row r="9315">
      <c r="A9315" t="n">
        <v>201812</v>
      </c>
      <c r="B9315" t="n">
        <v>63</v>
      </c>
      <c r="C9315" t="inlineStr">
        <is>
          <t>POS</t>
        </is>
      </c>
      <c r="D9315" t="inlineStr">
        <is>
          <t>Mỹ</t>
        </is>
      </c>
      <c r="E9315" t="inlineStr">
        <is>
          <t>Âm thanh</t>
        </is>
      </c>
      <c r="F9315" t="n">
        <v>3520.18</v>
      </c>
      <c r="G9315" t="n">
        <v>99.98999999999999</v>
      </c>
    </row>
    <row r="9316">
      <c r="A9316" t="n">
        <v>201812</v>
      </c>
      <c r="B9316" t="n">
        <v>63</v>
      </c>
      <c r="C9316" t="inlineStr">
        <is>
          <t>POS</t>
        </is>
      </c>
      <c r="D9316" t="inlineStr">
        <is>
          <t>Mỹ</t>
        </is>
      </c>
      <c r="E9316" t="inlineStr">
        <is>
          <t>Máy ảnh</t>
        </is>
      </c>
      <c r="F9316" t="n">
        <v>3814</v>
      </c>
      <c r="G9316" t="n">
        <v>1617</v>
      </c>
    </row>
    <row r="9317">
      <c r="A9317" t="n">
        <v>201812</v>
      </c>
      <c r="B9317" t="n">
        <v>63</v>
      </c>
      <c r="C9317" t="inlineStr">
        <is>
          <t>POS</t>
        </is>
      </c>
      <c r="D9317" t="inlineStr">
        <is>
          <t>Mỹ</t>
        </is>
      </c>
      <c r="E9317" t="inlineStr">
        <is>
          <t>Điện thoại</t>
        </is>
      </c>
      <c r="F9317" t="n">
        <v>1911.38</v>
      </c>
      <c r="G9317" t="n">
        <v>0</v>
      </c>
    </row>
    <row r="9318">
      <c r="A9318" t="n">
        <v>201812</v>
      </c>
      <c r="B9318" t="n">
        <v>63</v>
      </c>
      <c r="C9318" t="inlineStr">
        <is>
          <t>POS</t>
        </is>
      </c>
      <c r="D9318" t="inlineStr">
        <is>
          <t>Mỹ</t>
        </is>
      </c>
      <c r="E9318" t="inlineStr">
        <is>
          <t>Máy tính</t>
        </is>
      </c>
      <c r="F9318" t="n">
        <v>11029.52</v>
      </c>
      <c r="G9318" t="n">
        <v>163</v>
      </c>
    </row>
    <row r="9319">
      <c r="A9319" t="n">
        <v>201812</v>
      </c>
      <c r="B9319" t="n">
        <v>63</v>
      </c>
      <c r="C9319" t="inlineStr">
        <is>
          <t>POS</t>
        </is>
      </c>
      <c r="D9319" t="inlineStr">
        <is>
          <t>Mỹ</t>
        </is>
      </c>
      <c r="E9319" t="inlineStr">
        <is>
          <t>Game &amp; Đồ chơi</t>
        </is>
      </c>
      <c r="F9319" t="n">
        <v>62.58</v>
      </c>
      <c r="G9319" t="n">
        <v>0</v>
      </c>
    </row>
    <row r="9320">
      <c r="A9320" t="n">
        <v>201812</v>
      </c>
      <c r="B9320" t="n">
        <v>63</v>
      </c>
      <c r="C9320" t="inlineStr">
        <is>
          <t>POS</t>
        </is>
      </c>
      <c r="D9320" t="inlineStr">
        <is>
          <t>Mỹ</t>
        </is>
      </c>
      <c r="E9320" t="inlineStr">
        <is>
          <t>Gia dụng</t>
        </is>
      </c>
      <c r="F9320" t="n">
        <v>2961.89</v>
      </c>
      <c r="G9320" t="n">
        <v>0</v>
      </c>
    </row>
    <row r="9321">
      <c r="A9321" t="n">
        <v>201812</v>
      </c>
      <c r="B9321" t="n">
        <v>63</v>
      </c>
      <c r="C9321" t="inlineStr">
        <is>
          <t>POS</t>
        </is>
      </c>
      <c r="D9321" t="inlineStr">
        <is>
          <t>Mỹ</t>
        </is>
      </c>
      <c r="E9321" t="inlineStr">
        <is>
          <t>Nhạc, phim, sách nói</t>
        </is>
      </c>
      <c r="F9321" t="n">
        <v>3659.39</v>
      </c>
      <c r="G9321" t="n">
        <v>188.96</v>
      </c>
    </row>
    <row r="9322">
      <c r="A9322" t="n">
        <v>201812</v>
      </c>
      <c r="B9322" t="n">
        <v>63</v>
      </c>
      <c r="C9322" t="inlineStr">
        <is>
          <t>POS</t>
        </is>
      </c>
      <c r="D9322" t="inlineStr">
        <is>
          <t>Mỹ</t>
        </is>
      </c>
      <c r="E9322" t="inlineStr">
        <is>
          <t>TV &amp; Video</t>
        </is>
      </c>
      <c r="F9322" t="n">
        <v>2409.04</v>
      </c>
      <c r="G9322" t="n">
        <v>0</v>
      </c>
    </row>
    <row r="9323">
      <c r="A9323" t="n">
        <v>201812</v>
      </c>
      <c r="B9323" t="n">
        <v>64</v>
      </c>
      <c r="C9323" t="inlineStr">
        <is>
          <t>POS</t>
        </is>
      </c>
      <c r="D9323" t="inlineStr">
        <is>
          <t>Mỹ</t>
        </is>
      </c>
      <c r="E9323" t="inlineStr">
        <is>
          <t>Âm thanh</t>
        </is>
      </c>
      <c r="F9323" t="n">
        <v>1458.89</v>
      </c>
      <c r="G9323" t="n">
        <v>914.9400000000001</v>
      </c>
    </row>
    <row r="9324">
      <c r="A9324" t="n">
        <v>201812</v>
      </c>
      <c r="B9324" t="n">
        <v>64</v>
      </c>
      <c r="C9324" t="inlineStr">
        <is>
          <t>POS</t>
        </is>
      </c>
      <c r="D9324" t="inlineStr">
        <is>
          <t>Mỹ</t>
        </is>
      </c>
      <c r="E9324" t="inlineStr">
        <is>
          <t>Máy ảnh</t>
        </is>
      </c>
      <c r="F9324" t="n">
        <v>179.97</v>
      </c>
      <c r="G9324" t="n">
        <v>0</v>
      </c>
    </row>
    <row r="9325">
      <c r="A9325" t="n">
        <v>201812</v>
      </c>
      <c r="B9325" t="n">
        <v>64</v>
      </c>
      <c r="C9325" t="inlineStr">
        <is>
          <t>POS</t>
        </is>
      </c>
      <c r="D9325" t="inlineStr">
        <is>
          <t>Mỹ</t>
        </is>
      </c>
      <c r="E9325" t="inlineStr">
        <is>
          <t>Điện thoại</t>
        </is>
      </c>
      <c r="F9325" t="n">
        <v>5017.67</v>
      </c>
      <c r="G9325" t="n">
        <v>0</v>
      </c>
    </row>
    <row r="9326">
      <c r="A9326" t="n">
        <v>201812</v>
      </c>
      <c r="B9326" t="n">
        <v>64</v>
      </c>
      <c r="C9326" t="inlineStr">
        <is>
          <t>POS</t>
        </is>
      </c>
      <c r="D9326" t="inlineStr">
        <is>
          <t>Mỹ</t>
        </is>
      </c>
      <c r="E9326" t="inlineStr">
        <is>
          <t>Máy tính</t>
        </is>
      </c>
      <c r="F9326" t="n">
        <v>12698.75</v>
      </c>
      <c r="G9326" t="n">
        <v>0</v>
      </c>
    </row>
    <row r="9327">
      <c r="A9327" t="n">
        <v>201812</v>
      </c>
      <c r="B9327" t="n">
        <v>64</v>
      </c>
      <c r="C9327" t="inlineStr">
        <is>
          <t>POS</t>
        </is>
      </c>
      <c r="D9327" t="inlineStr">
        <is>
          <t>Mỹ</t>
        </is>
      </c>
      <c r="E9327" t="inlineStr">
        <is>
          <t>Game &amp; Đồ chơi</t>
        </is>
      </c>
      <c r="F9327" t="n">
        <v>207.2</v>
      </c>
      <c r="G9327" t="n">
        <v>0</v>
      </c>
    </row>
    <row r="9328">
      <c r="A9328" t="n">
        <v>201812</v>
      </c>
      <c r="B9328" t="n">
        <v>64</v>
      </c>
      <c r="C9328" t="inlineStr">
        <is>
          <t>POS</t>
        </is>
      </c>
      <c r="D9328" t="inlineStr">
        <is>
          <t>Mỹ</t>
        </is>
      </c>
      <c r="E9328" t="inlineStr">
        <is>
          <t>Gia dụng</t>
        </is>
      </c>
      <c r="F9328" t="n">
        <v>8639.969999999999</v>
      </c>
      <c r="G9328" t="n">
        <v>0</v>
      </c>
    </row>
    <row r="9329">
      <c r="A9329" t="n">
        <v>201812</v>
      </c>
      <c r="B9329" t="n">
        <v>64</v>
      </c>
      <c r="C9329" t="inlineStr">
        <is>
          <t>POS</t>
        </is>
      </c>
      <c r="D9329" t="inlineStr">
        <is>
          <t>Mỹ</t>
        </is>
      </c>
      <c r="E9329" t="inlineStr">
        <is>
          <t>Nhạc, phim, sách nói</t>
        </is>
      </c>
      <c r="F9329" t="n">
        <v>997.9</v>
      </c>
      <c r="G9329" t="n">
        <v>344.38</v>
      </c>
    </row>
    <row r="9330">
      <c r="A9330" t="n">
        <v>201812</v>
      </c>
      <c r="B9330" t="n">
        <v>64</v>
      </c>
      <c r="C9330" t="inlineStr">
        <is>
          <t>POS</t>
        </is>
      </c>
      <c r="D9330" t="inlineStr">
        <is>
          <t>Mỹ</t>
        </is>
      </c>
      <c r="E9330" t="inlineStr">
        <is>
          <t>TV &amp; Video</t>
        </is>
      </c>
      <c r="F9330" t="n">
        <v>519.9400000000001</v>
      </c>
      <c r="G9330" t="n">
        <v>0</v>
      </c>
    </row>
    <row r="9331">
      <c r="A9331" t="n">
        <v>201812</v>
      </c>
      <c r="B9331" t="n">
        <v>65</v>
      </c>
      <c r="C9331" t="inlineStr">
        <is>
          <t>POS</t>
        </is>
      </c>
      <c r="D9331" t="inlineStr">
        <is>
          <t>Mỹ</t>
        </is>
      </c>
      <c r="E9331" t="inlineStr">
        <is>
          <t>Âm thanh</t>
        </is>
      </c>
      <c r="F9331" t="n">
        <v>1161.4</v>
      </c>
      <c r="G9331" t="n">
        <v>0</v>
      </c>
    </row>
    <row r="9332">
      <c r="A9332" t="n">
        <v>201812</v>
      </c>
      <c r="B9332" t="n">
        <v>65</v>
      </c>
      <c r="C9332" t="inlineStr">
        <is>
          <t>POS</t>
        </is>
      </c>
      <c r="D9332" t="inlineStr">
        <is>
          <t>Mỹ</t>
        </is>
      </c>
      <c r="E9332" t="inlineStr">
        <is>
          <t>Máy ảnh</t>
        </is>
      </c>
      <c r="F9332" t="n">
        <v>998</v>
      </c>
      <c r="G9332" t="n">
        <v>1319.5</v>
      </c>
    </row>
    <row r="9333">
      <c r="A9333" t="n">
        <v>201812</v>
      </c>
      <c r="B9333" t="n">
        <v>65</v>
      </c>
      <c r="C9333" t="inlineStr">
        <is>
          <t>POS</t>
        </is>
      </c>
      <c r="D9333" t="inlineStr">
        <is>
          <t>Mỹ</t>
        </is>
      </c>
      <c r="E9333" t="inlineStr">
        <is>
          <t>Điện thoại</t>
        </is>
      </c>
      <c r="F9333" t="n">
        <v>2839.49</v>
      </c>
      <c r="G9333" t="n">
        <v>0</v>
      </c>
    </row>
    <row r="9334">
      <c r="A9334" t="n">
        <v>201812</v>
      </c>
      <c r="B9334" t="n">
        <v>65</v>
      </c>
      <c r="C9334" t="inlineStr">
        <is>
          <t>POS</t>
        </is>
      </c>
      <c r="D9334" t="inlineStr">
        <is>
          <t>Mỹ</t>
        </is>
      </c>
      <c r="E9334" t="inlineStr">
        <is>
          <t>Máy tính</t>
        </is>
      </c>
      <c r="F9334" t="n">
        <v>3223.15</v>
      </c>
      <c r="G9334" t="n">
        <v>0</v>
      </c>
    </row>
    <row r="9335">
      <c r="A9335" t="n">
        <v>201812</v>
      </c>
      <c r="B9335" t="n">
        <v>65</v>
      </c>
      <c r="C9335" t="inlineStr">
        <is>
          <t>POS</t>
        </is>
      </c>
      <c r="D9335" t="inlineStr">
        <is>
          <t>Mỹ</t>
        </is>
      </c>
      <c r="E9335" t="inlineStr">
        <is>
          <t>Game &amp; Đồ chơi</t>
        </is>
      </c>
      <c r="F9335" t="n">
        <v>58.64</v>
      </c>
      <c r="G9335" t="n">
        <v>0</v>
      </c>
    </row>
    <row r="9336">
      <c r="A9336" t="n">
        <v>201812</v>
      </c>
      <c r="B9336" t="n">
        <v>65</v>
      </c>
      <c r="C9336" t="inlineStr">
        <is>
          <t>POS</t>
        </is>
      </c>
      <c r="D9336" t="inlineStr">
        <is>
          <t>Mỹ</t>
        </is>
      </c>
      <c r="E9336" t="inlineStr">
        <is>
          <t>Gia dụng</t>
        </is>
      </c>
      <c r="F9336" t="n">
        <v>2996.21</v>
      </c>
      <c r="G9336" t="n">
        <v>1331.88</v>
      </c>
    </row>
    <row r="9337">
      <c r="A9337" t="n">
        <v>201812</v>
      </c>
      <c r="B9337" t="n">
        <v>65</v>
      </c>
      <c r="C9337" t="inlineStr">
        <is>
          <t>POS</t>
        </is>
      </c>
      <c r="D9337" t="inlineStr">
        <is>
          <t>Mỹ</t>
        </is>
      </c>
      <c r="E9337" t="inlineStr">
        <is>
          <t>Nhạc, phim, sách nói</t>
        </is>
      </c>
      <c r="F9337" t="n">
        <v>4004.67</v>
      </c>
      <c r="G9337" t="n">
        <v>179.99</v>
      </c>
    </row>
    <row r="9338">
      <c r="A9338" t="n">
        <v>201812</v>
      </c>
      <c r="B9338" t="n">
        <v>65</v>
      </c>
      <c r="C9338" t="inlineStr">
        <is>
          <t>POS</t>
        </is>
      </c>
      <c r="D9338" t="inlineStr">
        <is>
          <t>Mỹ</t>
        </is>
      </c>
      <c r="E9338" t="inlineStr">
        <is>
          <t>TV &amp; Video</t>
        </is>
      </c>
      <c r="F9338" t="n">
        <v>4244.98</v>
      </c>
      <c r="G9338" t="n">
        <v>0</v>
      </c>
    </row>
    <row r="9339">
      <c r="A9339" t="n">
        <v>201812</v>
      </c>
      <c r="B9339" t="n">
        <v>66</v>
      </c>
      <c r="C9339" t="inlineStr">
        <is>
          <t>POS</t>
        </is>
      </c>
      <c r="D9339" t="inlineStr">
        <is>
          <t>Mỹ</t>
        </is>
      </c>
      <c r="E9339" t="inlineStr">
        <is>
          <t>Âm thanh</t>
        </is>
      </c>
      <c r="F9339" t="n">
        <v>2757.1</v>
      </c>
      <c r="G9339" t="n">
        <v>0</v>
      </c>
    </row>
    <row r="9340">
      <c r="A9340" t="n">
        <v>201812</v>
      </c>
      <c r="B9340" t="n">
        <v>66</v>
      </c>
      <c r="C9340" t="inlineStr">
        <is>
          <t>POS</t>
        </is>
      </c>
      <c r="D9340" t="inlineStr">
        <is>
          <t>Mỹ</t>
        </is>
      </c>
      <c r="E9340" t="inlineStr">
        <is>
          <t>Máy ảnh</t>
        </is>
      </c>
      <c r="F9340" t="n">
        <v>5808.65</v>
      </c>
      <c r="G9340" t="n">
        <v>0</v>
      </c>
    </row>
    <row r="9341">
      <c r="A9341" t="n">
        <v>201812</v>
      </c>
      <c r="B9341" t="n">
        <v>66</v>
      </c>
      <c r="C9341" t="inlineStr">
        <is>
          <t>POS</t>
        </is>
      </c>
      <c r="D9341" t="inlineStr">
        <is>
          <t>Mỹ</t>
        </is>
      </c>
      <c r="E9341" t="inlineStr">
        <is>
          <t>Điện thoại</t>
        </is>
      </c>
      <c r="F9341" t="n">
        <v>3611.62</v>
      </c>
      <c r="G9341" t="n">
        <v>0</v>
      </c>
    </row>
    <row r="9342">
      <c r="A9342" t="n">
        <v>201812</v>
      </c>
      <c r="B9342" t="n">
        <v>66</v>
      </c>
      <c r="C9342" t="inlineStr">
        <is>
          <t>POS</t>
        </is>
      </c>
      <c r="D9342" t="inlineStr">
        <is>
          <t>Mỹ</t>
        </is>
      </c>
      <c r="E9342" t="inlineStr">
        <is>
          <t>Máy tính</t>
        </is>
      </c>
      <c r="F9342" t="n">
        <v>5806</v>
      </c>
      <c r="G9342" t="n">
        <v>738</v>
      </c>
    </row>
    <row r="9343">
      <c r="A9343" t="n">
        <v>201812</v>
      </c>
      <c r="B9343" t="n">
        <v>66</v>
      </c>
      <c r="C9343" t="inlineStr">
        <is>
          <t>POS</t>
        </is>
      </c>
      <c r="D9343" t="inlineStr">
        <is>
          <t>Mỹ</t>
        </is>
      </c>
      <c r="E9343" t="inlineStr">
        <is>
          <t>Game &amp; Đồ chơi</t>
        </is>
      </c>
      <c r="F9343" t="n">
        <v>837.12</v>
      </c>
      <c r="G9343" t="n">
        <v>0</v>
      </c>
    </row>
    <row r="9344">
      <c r="A9344" t="n">
        <v>201812</v>
      </c>
      <c r="B9344" t="n">
        <v>66</v>
      </c>
      <c r="C9344" t="inlineStr">
        <is>
          <t>POS</t>
        </is>
      </c>
      <c r="D9344" t="inlineStr">
        <is>
          <t>Mỹ</t>
        </is>
      </c>
      <c r="E9344" t="inlineStr">
        <is>
          <t>Gia dụng</t>
        </is>
      </c>
      <c r="F9344" t="n">
        <v>10758.99</v>
      </c>
      <c r="G9344" t="n">
        <v>0</v>
      </c>
    </row>
    <row r="9345">
      <c r="A9345" t="n">
        <v>201812</v>
      </c>
      <c r="B9345" t="n">
        <v>66</v>
      </c>
      <c r="C9345" t="inlineStr">
        <is>
          <t>POS</t>
        </is>
      </c>
      <c r="D9345" t="inlineStr">
        <is>
          <t>Mỹ</t>
        </is>
      </c>
      <c r="E9345" t="inlineStr">
        <is>
          <t>Nhạc, phim, sách nói</t>
        </is>
      </c>
      <c r="F9345" t="n">
        <v>671.1</v>
      </c>
      <c r="G9345" t="n">
        <v>20.6</v>
      </c>
    </row>
    <row r="9346">
      <c r="A9346" t="n">
        <v>201812</v>
      </c>
      <c r="B9346" t="n">
        <v>66</v>
      </c>
      <c r="C9346" t="inlineStr">
        <is>
          <t>POS</t>
        </is>
      </c>
      <c r="D9346" t="inlineStr">
        <is>
          <t>Mỹ</t>
        </is>
      </c>
      <c r="E9346" t="inlineStr">
        <is>
          <t>TV &amp; Video</t>
        </is>
      </c>
      <c r="F9346" t="n">
        <v>9972.15</v>
      </c>
      <c r="G9346" t="n">
        <v>0</v>
      </c>
    </row>
    <row r="9347">
      <c r="A9347" t="n">
        <v>201901</v>
      </c>
      <c r="B9347" t="n">
        <v>0</v>
      </c>
      <c r="C9347" t="inlineStr">
        <is>
          <t>ONLINE</t>
        </is>
      </c>
      <c r="D9347" t="inlineStr">
        <is>
          <t>Online</t>
        </is>
      </c>
      <c r="E9347" t="inlineStr">
        <is>
          <t>Âm thanh</t>
        </is>
      </c>
      <c r="F9347" t="n">
        <v>21907.3</v>
      </c>
      <c r="G9347" t="n">
        <v>1881.16</v>
      </c>
    </row>
    <row r="9348">
      <c r="A9348" t="n">
        <v>201901</v>
      </c>
      <c r="B9348" t="n">
        <v>0</v>
      </c>
      <c r="C9348" t="inlineStr">
        <is>
          <t>ONLINE</t>
        </is>
      </c>
      <c r="D9348" t="inlineStr">
        <is>
          <t>Online</t>
        </is>
      </c>
      <c r="E9348" t="inlineStr">
        <is>
          <t>Máy ảnh</t>
        </is>
      </c>
      <c r="F9348" t="n">
        <v>28931.51</v>
      </c>
      <c r="G9348" t="n">
        <v>136</v>
      </c>
    </row>
    <row r="9349">
      <c r="A9349" t="n">
        <v>201901</v>
      </c>
      <c r="B9349" t="n">
        <v>0</v>
      </c>
      <c r="C9349" t="inlineStr">
        <is>
          <t>ONLINE</t>
        </is>
      </c>
      <c r="D9349" t="inlineStr">
        <is>
          <t>Online</t>
        </is>
      </c>
      <c r="E9349" t="inlineStr">
        <is>
          <t>Điện thoại</t>
        </is>
      </c>
      <c r="F9349" t="n">
        <v>51380.99</v>
      </c>
      <c r="G9349" t="n">
        <v>1128.4</v>
      </c>
    </row>
    <row r="9350">
      <c r="A9350" t="n">
        <v>201901</v>
      </c>
      <c r="B9350" t="n">
        <v>0</v>
      </c>
      <c r="C9350" t="inlineStr">
        <is>
          <t>ONLINE</t>
        </is>
      </c>
      <c r="D9350" t="inlineStr">
        <is>
          <t>Online</t>
        </is>
      </c>
      <c r="E9350" t="inlineStr">
        <is>
          <t>Máy tính</t>
        </is>
      </c>
      <c r="F9350" t="n">
        <v>119318.65</v>
      </c>
      <c r="G9350" t="n">
        <v>6692.41</v>
      </c>
    </row>
    <row r="9351">
      <c r="A9351" t="n">
        <v>201901</v>
      </c>
      <c r="B9351" t="n">
        <v>0</v>
      </c>
      <c r="C9351" t="inlineStr">
        <is>
          <t>ONLINE</t>
        </is>
      </c>
      <c r="D9351" t="inlineStr">
        <is>
          <t>Online</t>
        </is>
      </c>
      <c r="E9351" t="inlineStr">
        <is>
          <t>Game &amp; Đồ chơi</t>
        </is>
      </c>
      <c r="F9351" t="n">
        <v>4540.33</v>
      </c>
      <c r="G9351" t="n">
        <v>123.56</v>
      </c>
    </row>
    <row r="9352">
      <c r="A9352" t="n">
        <v>201901</v>
      </c>
      <c r="B9352" t="n">
        <v>0</v>
      </c>
      <c r="C9352" t="inlineStr">
        <is>
          <t>ONLINE</t>
        </is>
      </c>
      <c r="D9352" t="inlineStr">
        <is>
          <t>Online</t>
        </is>
      </c>
      <c r="E9352" t="inlineStr">
        <is>
          <t>Gia dụng</t>
        </is>
      </c>
      <c r="F9352" t="n">
        <v>75116.34</v>
      </c>
      <c r="G9352" t="n">
        <v>0</v>
      </c>
    </row>
    <row r="9353">
      <c r="A9353" t="n">
        <v>201901</v>
      </c>
      <c r="B9353" t="n">
        <v>0</v>
      </c>
      <c r="C9353" t="inlineStr">
        <is>
          <t>ONLINE</t>
        </is>
      </c>
      <c r="D9353" t="inlineStr">
        <is>
          <t>Online</t>
        </is>
      </c>
      <c r="E9353" t="inlineStr">
        <is>
          <t>Nhạc, phim, sách nói</t>
        </is>
      </c>
      <c r="F9353" t="n">
        <v>17611.23</v>
      </c>
      <c r="G9353" t="n">
        <v>58.44</v>
      </c>
    </row>
    <row r="9354">
      <c r="A9354" t="n">
        <v>201901</v>
      </c>
      <c r="B9354" t="n">
        <v>0</v>
      </c>
      <c r="C9354" t="inlineStr">
        <is>
          <t>ONLINE</t>
        </is>
      </c>
      <c r="D9354" t="inlineStr">
        <is>
          <t>Online</t>
        </is>
      </c>
      <c r="E9354" t="inlineStr">
        <is>
          <t>TV &amp; Video</t>
        </is>
      </c>
      <c r="F9354" t="n">
        <v>24519.69</v>
      </c>
      <c r="G9354" t="n">
        <v>0</v>
      </c>
    </row>
    <row r="9355">
      <c r="A9355" t="n">
        <v>201901</v>
      </c>
      <c r="B9355" t="n">
        <v>1</v>
      </c>
      <c r="C9355" t="inlineStr">
        <is>
          <t>POS</t>
        </is>
      </c>
      <c r="D9355" t="inlineStr">
        <is>
          <t>Úc</t>
        </is>
      </c>
      <c r="E9355" t="inlineStr">
        <is>
          <t>Âm thanh</t>
        </is>
      </c>
      <c r="F9355" t="n">
        <v>604.1900000000001</v>
      </c>
      <c r="G9355" t="n">
        <v>0</v>
      </c>
    </row>
    <row r="9356">
      <c r="A9356" t="n">
        <v>201901</v>
      </c>
      <c r="B9356" t="n">
        <v>1</v>
      </c>
      <c r="C9356" t="inlineStr">
        <is>
          <t>POS</t>
        </is>
      </c>
      <c r="D9356" t="inlineStr">
        <is>
          <t>Úc</t>
        </is>
      </c>
      <c r="E9356" t="inlineStr">
        <is>
          <t>Điện thoại</t>
        </is>
      </c>
      <c r="F9356" t="n">
        <v>292.6</v>
      </c>
      <c r="G9356" t="n">
        <v>0</v>
      </c>
    </row>
    <row r="9357">
      <c r="A9357" t="n">
        <v>201901</v>
      </c>
      <c r="B9357" t="n">
        <v>1</v>
      </c>
      <c r="C9357" t="inlineStr">
        <is>
          <t>POS</t>
        </is>
      </c>
      <c r="D9357" t="inlineStr">
        <is>
          <t>Úc</t>
        </is>
      </c>
      <c r="E9357" t="inlineStr">
        <is>
          <t>Game &amp; Đồ chơi</t>
        </is>
      </c>
      <c r="F9357" t="n">
        <v>13.07</v>
      </c>
      <c r="G9357" t="n">
        <v>0</v>
      </c>
    </row>
    <row r="9358">
      <c r="A9358" t="n">
        <v>201901</v>
      </c>
      <c r="B9358" t="n">
        <v>1</v>
      </c>
      <c r="C9358" t="inlineStr">
        <is>
          <t>POS</t>
        </is>
      </c>
      <c r="D9358" t="inlineStr">
        <is>
          <t>Úc</t>
        </is>
      </c>
      <c r="E9358" t="inlineStr">
        <is>
          <t>Gia dụng</t>
        </is>
      </c>
      <c r="F9358" t="n">
        <v>17097.88</v>
      </c>
      <c r="G9358" t="n">
        <v>0</v>
      </c>
    </row>
    <row r="9359">
      <c r="A9359" t="n">
        <v>201901</v>
      </c>
      <c r="B9359" t="n">
        <v>1</v>
      </c>
      <c r="C9359" t="inlineStr">
        <is>
          <t>POS</t>
        </is>
      </c>
      <c r="D9359" t="inlineStr">
        <is>
          <t>Úc</t>
        </is>
      </c>
      <c r="E9359" t="inlineStr">
        <is>
          <t>Nhạc, phim, sách nói</t>
        </is>
      </c>
      <c r="F9359" t="n">
        <v>1040.25</v>
      </c>
      <c r="G9359" t="n">
        <v>0</v>
      </c>
    </row>
    <row r="9360">
      <c r="A9360" t="n">
        <v>201901</v>
      </c>
      <c r="B9360" t="n">
        <v>4</v>
      </c>
      <c r="C9360" t="inlineStr">
        <is>
          <t>POS</t>
        </is>
      </c>
      <c r="D9360" t="inlineStr">
        <is>
          <t>Úc</t>
        </is>
      </c>
      <c r="E9360" t="inlineStr">
        <is>
          <t>Máy ảnh</t>
        </is>
      </c>
      <c r="F9360" t="n">
        <v>4808.6</v>
      </c>
      <c r="G9360" t="n">
        <v>0</v>
      </c>
    </row>
    <row r="9361">
      <c r="A9361" t="n">
        <v>201901</v>
      </c>
      <c r="B9361" t="n">
        <v>4</v>
      </c>
      <c r="C9361" t="inlineStr">
        <is>
          <t>POS</t>
        </is>
      </c>
      <c r="D9361" t="inlineStr">
        <is>
          <t>Úc</t>
        </is>
      </c>
      <c r="E9361" t="inlineStr">
        <is>
          <t>Điện thoại</t>
        </is>
      </c>
      <c r="F9361" t="n">
        <v>901.53</v>
      </c>
      <c r="G9361" t="n">
        <v>0</v>
      </c>
    </row>
    <row r="9362">
      <c r="A9362" t="n">
        <v>201901</v>
      </c>
      <c r="B9362" t="n">
        <v>4</v>
      </c>
      <c r="C9362" t="inlineStr">
        <is>
          <t>POS</t>
        </is>
      </c>
      <c r="D9362" t="inlineStr">
        <is>
          <t>Úc</t>
        </is>
      </c>
      <c r="E9362" t="inlineStr">
        <is>
          <t>Máy tính</t>
        </is>
      </c>
      <c r="F9362" t="n">
        <v>368.37</v>
      </c>
      <c r="G9362" t="n">
        <v>0</v>
      </c>
    </row>
    <row r="9363">
      <c r="A9363" t="n">
        <v>201901</v>
      </c>
      <c r="B9363" t="n">
        <v>4</v>
      </c>
      <c r="C9363" t="inlineStr">
        <is>
          <t>POS</t>
        </is>
      </c>
      <c r="D9363" t="inlineStr">
        <is>
          <t>Úc</t>
        </is>
      </c>
      <c r="E9363" t="inlineStr">
        <is>
          <t>Game &amp; Đồ chơi</t>
        </is>
      </c>
      <c r="F9363" t="n">
        <v>16.14</v>
      </c>
      <c r="G9363" t="n">
        <v>0</v>
      </c>
    </row>
    <row r="9364">
      <c r="A9364" t="n">
        <v>201901</v>
      </c>
      <c r="B9364" t="n">
        <v>4</v>
      </c>
      <c r="C9364" t="inlineStr">
        <is>
          <t>POS</t>
        </is>
      </c>
      <c r="D9364" t="inlineStr">
        <is>
          <t>Úc</t>
        </is>
      </c>
      <c r="E9364" t="inlineStr">
        <is>
          <t>TV &amp; Video</t>
        </is>
      </c>
      <c r="F9364" t="n">
        <v>5924.85</v>
      </c>
      <c r="G9364" t="n">
        <v>0</v>
      </c>
    </row>
    <row r="9365">
      <c r="A9365" t="n">
        <v>201901</v>
      </c>
      <c r="B9365" t="n">
        <v>5</v>
      </c>
      <c r="C9365" t="inlineStr">
        <is>
          <t>POS</t>
        </is>
      </c>
      <c r="D9365" t="inlineStr">
        <is>
          <t>Úc</t>
        </is>
      </c>
      <c r="E9365" t="inlineStr">
        <is>
          <t>Âm thanh</t>
        </is>
      </c>
      <c r="F9365" t="n">
        <v>1847.41</v>
      </c>
      <c r="G9365" t="n">
        <v>0</v>
      </c>
    </row>
    <row r="9366">
      <c r="A9366" t="n">
        <v>201901</v>
      </c>
      <c r="B9366" t="n">
        <v>5</v>
      </c>
      <c r="C9366" t="inlineStr">
        <is>
          <t>POS</t>
        </is>
      </c>
      <c r="D9366" t="inlineStr">
        <is>
          <t>Úc</t>
        </is>
      </c>
      <c r="E9366" t="inlineStr">
        <is>
          <t>Máy ảnh</t>
        </is>
      </c>
      <c r="F9366" t="n">
        <v>7235.68</v>
      </c>
      <c r="G9366" t="n">
        <v>624</v>
      </c>
    </row>
    <row r="9367">
      <c r="A9367" t="n">
        <v>201901</v>
      </c>
      <c r="B9367" t="n">
        <v>5</v>
      </c>
      <c r="C9367" t="inlineStr">
        <is>
          <t>POS</t>
        </is>
      </c>
      <c r="D9367" t="inlineStr">
        <is>
          <t>Úc</t>
        </is>
      </c>
      <c r="E9367" t="inlineStr">
        <is>
          <t>Điện thoại</t>
        </is>
      </c>
      <c r="F9367" t="n">
        <v>332.17</v>
      </c>
      <c r="G9367" t="n">
        <v>0</v>
      </c>
    </row>
    <row r="9368">
      <c r="A9368" t="n">
        <v>201901</v>
      </c>
      <c r="B9368" t="n">
        <v>5</v>
      </c>
      <c r="C9368" t="inlineStr">
        <is>
          <t>POS</t>
        </is>
      </c>
      <c r="D9368" t="inlineStr">
        <is>
          <t>Úc</t>
        </is>
      </c>
      <c r="E9368" t="inlineStr">
        <is>
          <t>Máy tính</t>
        </is>
      </c>
      <c r="F9368" t="n">
        <v>5881.24</v>
      </c>
      <c r="G9368" t="n">
        <v>0</v>
      </c>
    </row>
    <row r="9369">
      <c r="A9369" t="n">
        <v>201901</v>
      </c>
      <c r="B9369" t="n">
        <v>5</v>
      </c>
      <c r="C9369" t="inlineStr">
        <is>
          <t>POS</t>
        </is>
      </c>
      <c r="D9369" t="inlineStr">
        <is>
          <t>Úc</t>
        </is>
      </c>
      <c r="E9369" t="inlineStr">
        <is>
          <t>Game &amp; Đồ chơi</t>
        </is>
      </c>
      <c r="F9369" t="n">
        <v>286.21</v>
      </c>
      <c r="G9369" t="n">
        <v>0</v>
      </c>
    </row>
    <row r="9370">
      <c r="A9370" t="n">
        <v>201901</v>
      </c>
      <c r="B9370" t="n">
        <v>5</v>
      </c>
      <c r="C9370" t="inlineStr">
        <is>
          <t>POS</t>
        </is>
      </c>
      <c r="D9370" t="inlineStr">
        <is>
          <t>Úc</t>
        </is>
      </c>
      <c r="E9370" t="inlineStr">
        <is>
          <t>Gia dụng</t>
        </is>
      </c>
      <c r="F9370" t="n">
        <v>7947.86</v>
      </c>
      <c r="G9370" t="n">
        <v>0</v>
      </c>
    </row>
    <row r="9371">
      <c r="A9371" t="n">
        <v>201901</v>
      </c>
      <c r="B9371" t="n">
        <v>5</v>
      </c>
      <c r="C9371" t="inlineStr">
        <is>
          <t>POS</t>
        </is>
      </c>
      <c r="D9371" t="inlineStr">
        <is>
          <t>Úc</t>
        </is>
      </c>
      <c r="E9371" t="inlineStr">
        <is>
          <t>Nhạc, phim, sách nói</t>
        </is>
      </c>
      <c r="F9371" t="n">
        <v>456.94</v>
      </c>
      <c r="G9371" t="n">
        <v>109.99</v>
      </c>
    </row>
    <row r="9372">
      <c r="A9372" t="n">
        <v>201901</v>
      </c>
      <c r="B9372" t="n">
        <v>6</v>
      </c>
      <c r="C9372" t="inlineStr">
        <is>
          <t>POS</t>
        </is>
      </c>
      <c r="D9372" t="inlineStr">
        <is>
          <t>Úc</t>
        </is>
      </c>
      <c r="E9372" t="inlineStr">
        <is>
          <t>Âm thanh</t>
        </is>
      </c>
      <c r="F9372" t="n">
        <v>1175.61</v>
      </c>
      <c r="G9372" t="n">
        <v>0</v>
      </c>
    </row>
    <row r="9373">
      <c r="A9373" t="n">
        <v>201901</v>
      </c>
      <c r="B9373" t="n">
        <v>6</v>
      </c>
      <c r="C9373" t="inlineStr">
        <is>
          <t>POS</t>
        </is>
      </c>
      <c r="D9373" t="inlineStr">
        <is>
          <t>Úc</t>
        </is>
      </c>
      <c r="E9373" t="inlineStr">
        <is>
          <t>Máy ảnh</t>
        </is>
      </c>
      <c r="F9373" t="n">
        <v>149.88</v>
      </c>
      <c r="G9373" t="n">
        <v>0</v>
      </c>
    </row>
    <row r="9374">
      <c r="A9374" t="n">
        <v>201901</v>
      </c>
      <c r="B9374" t="n">
        <v>6</v>
      </c>
      <c r="C9374" t="inlineStr">
        <is>
          <t>POS</t>
        </is>
      </c>
      <c r="D9374" t="inlineStr">
        <is>
          <t>Úc</t>
        </is>
      </c>
      <c r="E9374" t="inlineStr">
        <is>
          <t>Máy tính</t>
        </is>
      </c>
      <c r="F9374" t="n">
        <v>844</v>
      </c>
      <c r="G9374" t="n">
        <v>0</v>
      </c>
    </row>
    <row r="9375">
      <c r="A9375" t="n">
        <v>201901</v>
      </c>
      <c r="B9375" t="n">
        <v>6</v>
      </c>
      <c r="C9375" t="inlineStr">
        <is>
          <t>POS</t>
        </is>
      </c>
      <c r="D9375" t="inlineStr">
        <is>
          <t>Úc</t>
        </is>
      </c>
      <c r="E9375" t="inlineStr">
        <is>
          <t>Game &amp; Đồ chơi</t>
        </is>
      </c>
      <c r="F9375" t="n">
        <v>109</v>
      </c>
      <c r="G9375" t="n">
        <v>0</v>
      </c>
    </row>
    <row r="9376">
      <c r="A9376" t="n">
        <v>201901</v>
      </c>
      <c r="B9376" t="n">
        <v>6</v>
      </c>
      <c r="C9376" t="inlineStr">
        <is>
          <t>POS</t>
        </is>
      </c>
      <c r="D9376" t="inlineStr">
        <is>
          <t>Úc</t>
        </is>
      </c>
      <c r="E9376" t="inlineStr">
        <is>
          <t>Gia dụng</t>
        </is>
      </c>
      <c r="F9376" t="n">
        <v>1452.95</v>
      </c>
      <c r="G9376" t="n">
        <v>0</v>
      </c>
    </row>
    <row r="9377">
      <c r="A9377" t="n">
        <v>201901</v>
      </c>
      <c r="B9377" t="n">
        <v>6</v>
      </c>
      <c r="C9377" t="inlineStr">
        <is>
          <t>POS</t>
        </is>
      </c>
      <c r="D9377" t="inlineStr">
        <is>
          <t>Úc</t>
        </is>
      </c>
      <c r="E9377" t="inlineStr">
        <is>
          <t>Nhạc, phim, sách nói</t>
        </is>
      </c>
      <c r="F9377" t="n">
        <v>1081.81</v>
      </c>
      <c r="G9377" t="n">
        <v>0</v>
      </c>
    </row>
    <row r="9378">
      <c r="A9378" t="n">
        <v>201901</v>
      </c>
      <c r="B9378" t="n">
        <v>8</v>
      </c>
      <c r="C9378" t="inlineStr">
        <is>
          <t>POS</t>
        </is>
      </c>
      <c r="D9378" t="inlineStr">
        <is>
          <t>Canada</t>
        </is>
      </c>
      <c r="E9378" t="inlineStr">
        <is>
          <t>Âm thanh</t>
        </is>
      </c>
      <c r="F9378" t="n">
        <v>834.04</v>
      </c>
      <c r="G9378" t="n">
        <v>0</v>
      </c>
    </row>
    <row r="9379">
      <c r="A9379" t="n">
        <v>201901</v>
      </c>
      <c r="B9379" t="n">
        <v>8</v>
      </c>
      <c r="C9379" t="inlineStr">
        <is>
          <t>POS</t>
        </is>
      </c>
      <c r="D9379" t="inlineStr">
        <is>
          <t>Canada</t>
        </is>
      </c>
      <c r="E9379" t="inlineStr">
        <is>
          <t>Máy ảnh</t>
        </is>
      </c>
      <c r="F9379" t="n">
        <v>2754.95</v>
      </c>
      <c r="G9379" t="n">
        <v>6.95</v>
      </c>
    </row>
    <row r="9380">
      <c r="A9380" t="n">
        <v>201901</v>
      </c>
      <c r="B9380" t="n">
        <v>8</v>
      </c>
      <c r="C9380" t="inlineStr">
        <is>
          <t>POS</t>
        </is>
      </c>
      <c r="D9380" t="inlineStr">
        <is>
          <t>Canada</t>
        </is>
      </c>
      <c r="E9380" t="inlineStr">
        <is>
          <t>Điện thoại</t>
        </is>
      </c>
      <c r="F9380" t="n">
        <v>2098.54</v>
      </c>
      <c r="G9380" t="n">
        <v>0</v>
      </c>
    </row>
    <row r="9381">
      <c r="A9381" t="n">
        <v>201901</v>
      </c>
      <c r="B9381" t="n">
        <v>8</v>
      </c>
      <c r="C9381" t="inlineStr">
        <is>
          <t>POS</t>
        </is>
      </c>
      <c r="D9381" t="inlineStr">
        <is>
          <t>Canada</t>
        </is>
      </c>
      <c r="E9381" t="inlineStr">
        <is>
          <t>Máy tính</t>
        </is>
      </c>
      <c r="F9381" t="n">
        <v>7402.95</v>
      </c>
      <c r="G9381" t="n">
        <v>0</v>
      </c>
    </row>
    <row r="9382">
      <c r="A9382" t="n">
        <v>201901</v>
      </c>
      <c r="B9382" t="n">
        <v>8</v>
      </c>
      <c r="C9382" t="inlineStr">
        <is>
          <t>POS</t>
        </is>
      </c>
      <c r="D9382" t="inlineStr">
        <is>
          <t>Canada</t>
        </is>
      </c>
      <c r="E9382" t="inlineStr">
        <is>
          <t>Game &amp; Đồ chơi</t>
        </is>
      </c>
      <c r="F9382" t="n">
        <v>453.5</v>
      </c>
      <c r="G9382" t="n">
        <v>8.99</v>
      </c>
    </row>
    <row r="9383">
      <c r="A9383" t="n">
        <v>201901</v>
      </c>
      <c r="B9383" t="n">
        <v>8</v>
      </c>
      <c r="C9383" t="inlineStr">
        <is>
          <t>POS</t>
        </is>
      </c>
      <c r="D9383" t="inlineStr">
        <is>
          <t>Canada</t>
        </is>
      </c>
      <c r="E9383" t="inlineStr">
        <is>
          <t>Gia dụng</t>
        </is>
      </c>
      <c r="F9383" t="n">
        <v>3264.11</v>
      </c>
      <c r="G9383" t="n">
        <v>0</v>
      </c>
    </row>
    <row r="9384">
      <c r="A9384" t="n">
        <v>201901</v>
      </c>
      <c r="B9384" t="n">
        <v>8</v>
      </c>
      <c r="C9384" t="inlineStr">
        <is>
          <t>POS</t>
        </is>
      </c>
      <c r="D9384" t="inlineStr">
        <is>
          <t>Canada</t>
        </is>
      </c>
      <c r="E9384" t="inlineStr">
        <is>
          <t>Nhạc, phim, sách nói</t>
        </is>
      </c>
      <c r="F9384" t="n">
        <v>5247.67</v>
      </c>
      <c r="G9384" t="n">
        <v>0</v>
      </c>
    </row>
    <row r="9385">
      <c r="A9385" t="n">
        <v>201901</v>
      </c>
      <c r="B9385" t="n">
        <v>8</v>
      </c>
      <c r="C9385" t="inlineStr">
        <is>
          <t>POS</t>
        </is>
      </c>
      <c r="D9385" t="inlineStr">
        <is>
          <t>Canada</t>
        </is>
      </c>
      <c r="E9385" t="inlineStr">
        <is>
          <t>TV &amp; Video</t>
        </is>
      </c>
      <c r="F9385" t="n">
        <v>2694.04</v>
      </c>
      <c r="G9385" t="n">
        <v>0</v>
      </c>
    </row>
    <row r="9386">
      <c r="A9386" t="n">
        <v>201901</v>
      </c>
      <c r="B9386" t="n">
        <v>9</v>
      </c>
      <c r="C9386" t="inlineStr">
        <is>
          <t>POS</t>
        </is>
      </c>
      <c r="D9386" t="inlineStr">
        <is>
          <t>Canada</t>
        </is>
      </c>
      <c r="E9386" t="inlineStr">
        <is>
          <t>Âm thanh</t>
        </is>
      </c>
      <c r="F9386" t="n">
        <v>5998.97</v>
      </c>
      <c r="G9386" t="n">
        <v>40.55</v>
      </c>
    </row>
    <row r="9387">
      <c r="A9387" t="n">
        <v>201901</v>
      </c>
      <c r="B9387" t="n">
        <v>9</v>
      </c>
      <c r="C9387" t="inlineStr">
        <is>
          <t>POS</t>
        </is>
      </c>
      <c r="D9387" t="inlineStr">
        <is>
          <t>Canada</t>
        </is>
      </c>
      <c r="E9387" t="inlineStr">
        <is>
          <t>Máy ảnh</t>
        </is>
      </c>
      <c r="F9387" t="n">
        <v>4485.9</v>
      </c>
      <c r="G9387" t="n">
        <v>0</v>
      </c>
    </row>
    <row r="9388">
      <c r="A9388" t="n">
        <v>201901</v>
      </c>
      <c r="B9388" t="n">
        <v>9</v>
      </c>
      <c r="C9388" t="inlineStr">
        <is>
          <t>POS</t>
        </is>
      </c>
      <c r="D9388" t="inlineStr">
        <is>
          <t>Canada</t>
        </is>
      </c>
      <c r="E9388" t="inlineStr">
        <is>
          <t>Điện thoại</t>
        </is>
      </c>
      <c r="F9388" t="n">
        <v>4289.86</v>
      </c>
      <c r="G9388" t="n">
        <v>0</v>
      </c>
    </row>
    <row r="9389">
      <c r="A9389" t="n">
        <v>201901</v>
      </c>
      <c r="B9389" t="n">
        <v>9</v>
      </c>
      <c r="C9389" t="inlineStr">
        <is>
          <t>POS</t>
        </is>
      </c>
      <c r="D9389" t="inlineStr">
        <is>
          <t>Canada</t>
        </is>
      </c>
      <c r="E9389" t="inlineStr">
        <is>
          <t>Máy tính</t>
        </is>
      </c>
      <c r="F9389" t="n">
        <v>16757.91</v>
      </c>
      <c r="G9389" t="n">
        <v>499.9</v>
      </c>
    </row>
    <row r="9390">
      <c r="A9390" t="n">
        <v>201901</v>
      </c>
      <c r="B9390" t="n">
        <v>9</v>
      </c>
      <c r="C9390" t="inlineStr">
        <is>
          <t>POS</t>
        </is>
      </c>
      <c r="D9390" t="inlineStr">
        <is>
          <t>Canada</t>
        </is>
      </c>
      <c r="E9390" t="inlineStr">
        <is>
          <t>Game &amp; Đồ chơi</t>
        </is>
      </c>
      <c r="F9390" t="n">
        <v>888.9</v>
      </c>
      <c r="G9390" t="n">
        <v>0</v>
      </c>
    </row>
    <row r="9391">
      <c r="A9391" t="n">
        <v>201901</v>
      </c>
      <c r="B9391" t="n">
        <v>9</v>
      </c>
      <c r="C9391" t="inlineStr">
        <is>
          <t>POS</t>
        </is>
      </c>
      <c r="D9391" t="inlineStr">
        <is>
          <t>Canada</t>
        </is>
      </c>
      <c r="E9391" t="inlineStr">
        <is>
          <t>Gia dụng</t>
        </is>
      </c>
      <c r="F9391" t="n">
        <v>9011.25</v>
      </c>
      <c r="G9391" t="n">
        <v>0</v>
      </c>
    </row>
    <row r="9392">
      <c r="A9392" t="n">
        <v>201901</v>
      </c>
      <c r="B9392" t="n">
        <v>9</v>
      </c>
      <c r="C9392" t="inlineStr">
        <is>
          <t>POS</t>
        </is>
      </c>
      <c r="D9392" t="inlineStr">
        <is>
          <t>Canada</t>
        </is>
      </c>
      <c r="E9392" t="inlineStr">
        <is>
          <t>Nhạc, phim, sách nói</t>
        </is>
      </c>
      <c r="F9392" t="n">
        <v>2839.88</v>
      </c>
      <c r="G9392" t="n">
        <v>0</v>
      </c>
    </row>
    <row r="9393">
      <c r="A9393" t="n">
        <v>201901</v>
      </c>
      <c r="B9393" t="n">
        <v>9</v>
      </c>
      <c r="C9393" t="inlineStr">
        <is>
          <t>POS</t>
        </is>
      </c>
      <c r="D9393" t="inlineStr">
        <is>
          <t>Canada</t>
        </is>
      </c>
      <c r="E9393" t="inlineStr">
        <is>
          <t>TV &amp; Video</t>
        </is>
      </c>
      <c r="F9393" t="n">
        <v>1398</v>
      </c>
      <c r="G9393" t="n">
        <v>0</v>
      </c>
    </row>
    <row r="9394">
      <c r="A9394" t="n">
        <v>201901</v>
      </c>
      <c r="B9394" t="n">
        <v>10</v>
      </c>
      <c r="C9394" t="inlineStr">
        <is>
          <t>POS</t>
        </is>
      </c>
      <c r="D9394" t="inlineStr">
        <is>
          <t>Canada</t>
        </is>
      </c>
      <c r="E9394" t="inlineStr">
        <is>
          <t>Âm thanh</t>
        </is>
      </c>
      <c r="F9394" t="n">
        <v>796.42</v>
      </c>
      <c r="G9394" t="n">
        <v>0</v>
      </c>
    </row>
    <row r="9395">
      <c r="A9395" t="n">
        <v>201901</v>
      </c>
      <c r="B9395" t="n">
        <v>10</v>
      </c>
      <c r="C9395" t="inlineStr">
        <is>
          <t>POS</t>
        </is>
      </c>
      <c r="D9395" t="inlineStr">
        <is>
          <t>Canada</t>
        </is>
      </c>
      <c r="E9395" t="inlineStr">
        <is>
          <t>Máy ảnh</t>
        </is>
      </c>
      <c r="F9395" t="n">
        <v>2745.5</v>
      </c>
      <c r="G9395" t="n">
        <v>0</v>
      </c>
    </row>
    <row r="9396">
      <c r="A9396" t="n">
        <v>201901</v>
      </c>
      <c r="B9396" t="n">
        <v>10</v>
      </c>
      <c r="C9396" t="inlineStr">
        <is>
          <t>POS</t>
        </is>
      </c>
      <c r="D9396" t="inlineStr">
        <is>
          <t>Canada</t>
        </is>
      </c>
      <c r="E9396" t="inlineStr">
        <is>
          <t>Điện thoại</t>
        </is>
      </c>
      <c r="F9396" t="n">
        <v>6920.02</v>
      </c>
      <c r="G9396" t="n">
        <v>0</v>
      </c>
    </row>
    <row r="9397">
      <c r="A9397" t="n">
        <v>201901</v>
      </c>
      <c r="B9397" t="n">
        <v>10</v>
      </c>
      <c r="C9397" t="inlineStr">
        <is>
          <t>POS</t>
        </is>
      </c>
      <c r="D9397" t="inlineStr">
        <is>
          <t>Canada</t>
        </is>
      </c>
      <c r="E9397" t="inlineStr">
        <is>
          <t>Máy tính</t>
        </is>
      </c>
      <c r="F9397" t="n">
        <v>10561.27</v>
      </c>
      <c r="G9397" t="n">
        <v>0</v>
      </c>
    </row>
    <row r="9398">
      <c r="A9398" t="n">
        <v>201901</v>
      </c>
      <c r="B9398" t="n">
        <v>10</v>
      </c>
      <c r="C9398" t="inlineStr">
        <is>
          <t>POS</t>
        </is>
      </c>
      <c r="D9398" t="inlineStr">
        <is>
          <t>Canada</t>
        </is>
      </c>
      <c r="E9398" t="inlineStr">
        <is>
          <t>Game &amp; Đồ chơi</t>
        </is>
      </c>
      <c r="F9398" t="n">
        <v>1124</v>
      </c>
      <c r="G9398" t="n">
        <v>0</v>
      </c>
    </row>
    <row r="9399">
      <c r="A9399" t="n">
        <v>201901</v>
      </c>
      <c r="B9399" t="n">
        <v>10</v>
      </c>
      <c r="C9399" t="inlineStr">
        <is>
          <t>POS</t>
        </is>
      </c>
      <c r="D9399" t="inlineStr">
        <is>
          <t>Canada</t>
        </is>
      </c>
      <c r="E9399" t="inlineStr">
        <is>
          <t>Gia dụng</t>
        </is>
      </c>
      <c r="F9399" t="n">
        <v>2034.94</v>
      </c>
      <c r="G9399" t="n">
        <v>0</v>
      </c>
    </row>
    <row r="9400">
      <c r="A9400" t="n">
        <v>201901</v>
      </c>
      <c r="B9400" t="n">
        <v>10</v>
      </c>
      <c r="C9400" t="inlineStr">
        <is>
          <t>POS</t>
        </is>
      </c>
      <c r="D9400" t="inlineStr">
        <is>
          <t>Canada</t>
        </is>
      </c>
      <c r="E9400" t="inlineStr">
        <is>
          <t>Nhạc, phim, sách nói</t>
        </is>
      </c>
      <c r="F9400" t="n">
        <v>2525.56</v>
      </c>
      <c r="G9400" t="n">
        <v>1292.83</v>
      </c>
    </row>
    <row r="9401">
      <c r="A9401" t="n">
        <v>201901</v>
      </c>
      <c r="B9401" t="n">
        <v>10</v>
      </c>
      <c r="C9401" t="inlineStr">
        <is>
          <t>POS</t>
        </is>
      </c>
      <c r="D9401" t="inlineStr">
        <is>
          <t>Canada</t>
        </is>
      </c>
      <c r="E9401" t="inlineStr">
        <is>
          <t>TV &amp; Video</t>
        </is>
      </c>
      <c r="F9401" t="n">
        <v>162.16</v>
      </c>
      <c r="G9401" t="n">
        <v>0</v>
      </c>
    </row>
    <row r="9402">
      <c r="A9402" t="n">
        <v>201901</v>
      </c>
      <c r="B9402" t="n">
        <v>12</v>
      </c>
      <c r="C9402" t="inlineStr">
        <is>
          <t>POS</t>
        </is>
      </c>
      <c r="D9402" t="inlineStr">
        <is>
          <t>Pháp</t>
        </is>
      </c>
      <c r="E9402" t="inlineStr">
        <is>
          <t>Âm thanh</t>
        </is>
      </c>
      <c r="F9402" t="n">
        <v>749.95</v>
      </c>
      <c r="G9402" t="n">
        <v>0</v>
      </c>
    </row>
    <row r="9403">
      <c r="A9403" t="n">
        <v>201901</v>
      </c>
      <c r="B9403" t="n">
        <v>12</v>
      </c>
      <c r="C9403" t="inlineStr">
        <is>
          <t>POS</t>
        </is>
      </c>
      <c r="D9403" t="inlineStr">
        <is>
          <t>Pháp</t>
        </is>
      </c>
      <c r="E9403" t="inlineStr">
        <is>
          <t>Máy ảnh</t>
        </is>
      </c>
      <c r="F9403" t="n">
        <v>2932.09</v>
      </c>
      <c r="G9403" t="n">
        <v>0</v>
      </c>
    </row>
    <row r="9404">
      <c r="A9404" t="n">
        <v>201901</v>
      </c>
      <c r="B9404" t="n">
        <v>12</v>
      </c>
      <c r="C9404" t="inlineStr">
        <is>
          <t>POS</t>
        </is>
      </c>
      <c r="D9404" t="inlineStr">
        <is>
          <t>Pháp</t>
        </is>
      </c>
      <c r="E9404" t="inlineStr">
        <is>
          <t>Máy tính</t>
        </is>
      </c>
      <c r="F9404" t="n">
        <v>4194</v>
      </c>
      <c r="G9404" t="n">
        <v>0</v>
      </c>
    </row>
    <row r="9405">
      <c r="A9405" t="n">
        <v>201901</v>
      </c>
      <c r="B9405" t="n">
        <v>12</v>
      </c>
      <c r="C9405" t="inlineStr">
        <is>
          <t>POS</t>
        </is>
      </c>
      <c r="D9405" t="inlineStr">
        <is>
          <t>Pháp</t>
        </is>
      </c>
      <c r="E9405" t="inlineStr">
        <is>
          <t>Game &amp; Đồ chơi</t>
        </is>
      </c>
      <c r="F9405" t="n">
        <v>107.22</v>
      </c>
      <c r="G9405" t="n">
        <v>0</v>
      </c>
    </row>
    <row r="9406">
      <c r="A9406" t="n">
        <v>201901</v>
      </c>
      <c r="B9406" t="n">
        <v>12</v>
      </c>
      <c r="C9406" t="inlineStr">
        <is>
          <t>POS</t>
        </is>
      </c>
      <c r="D9406" t="inlineStr">
        <is>
          <t>Pháp</t>
        </is>
      </c>
      <c r="E9406" t="inlineStr">
        <is>
          <t>Nhạc, phim, sách nói</t>
        </is>
      </c>
      <c r="F9406" t="n">
        <v>730.4299999999999</v>
      </c>
      <c r="G9406" t="n">
        <v>0</v>
      </c>
    </row>
    <row r="9407">
      <c r="A9407" t="n">
        <v>201901</v>
      </c>
      <c r="B9407" t="n">
        <v>14</v>
      </c>
      <c r="C9407" t="inlineStr">
        <is>
          <t>POS</t>
        </is>
      </c>
      <c r="D9407" t="inlineStr">
        <is>
          <t>Pháp</t>
        </is>
      </c>
      <c r="E9407" t="inlineStr">
        <is>
          <t>Âm thanh</t>
        </is>
      </c>
      <c r="F9407" t="n">
        <v>25.69</v>
      </c>
      <c r="G9407" t="n">
        <v>0</v>
      </c>
    </row>
    <row r="9408">
      <c r="A9408" t="n">
        <v>201901</v>
      </c>
      <c r="B9408" t="n">
        <v>14</v>
      </c>
      <c r="C9408" t="inlineStr">
        <is>
          <t>POS</t>
        </is>
      </c>
      <c r="D9408" t="inlineStr">
        <is>
          <t>Pháp</t>
        </is>
      </c>
      <c r="E9408" t="inlineStr">
        <is>
          <t>Máy tính</t>
        </is>
      </c>
      <c r="F9408" t="n">
        <v>3283</v>
      </c>
      <c r="G9408" t="n">
        <v>0</v>
      </c>
    </row>
    <row r="9409">
      <c r="A9409" t="n">
        <v>201901</v>
      </c>
      <c r="B9409" t="n">
        <v>15</v>
      </c>
      <c r="C9409" t="inlineStr">
        <is>
          <t>POS</t>
        </is>
      </c>
      <c r="D9409" t="inlineStr">
        <is>
          <t>Pháp</t>
        </is>
      </c>
      <c r="E9409" t="inlineStr">
        <is>
          <t>Điện thoại</t>
        </is>
      </c>
      <c r="F9409" t="n">
        <v>2845.04</v>
      </c>
      <c r="G9409" t="n">
        <v>0</v>
      </c>
    </row>
    <row r="9410">
      <c r="A9410" t="n">
        <v>201901</v>
      </c>
      <c r="B9410" t="n">
        <v>15</v>
      </c>
      <c r="C9410" t="inlineStr">
        <is>
          <t>POS</t>
        </is>
      </c>
      <c r="D9410" t="inlineStr">
        <is>
          <t>Pháp</t>
        </is>
      </c>
      <c r="E9410" t="inlineStr">
        <is>
          <t>Máy tính</t>
        </is>
      </c>
      <c r="F9410" t="n">
        <v>8143.9</v>
      </c>
      <c r="G9410" t="n">
        <v>0</v>
      </c>
    </row>
    <row r="9411">
      <c r="A9411" t="n">
        <v>201901</v>
      </c>
      <c r="B9411" t="n">
        <v>15</v>
      </c>
      <c r="C9411" t="inlineStr">
        <is>
          <t>POS</t>
        </is>
      </c>
      <c r="D9411" t="inlineStr">
        <is>
          <t>Pháp</t>
        </is>
      </c>
      <c r="E9411" t="inlineStr">
        <is>
          <t>Game &amp; Đồ chơi</t>
        </is>
      </c>
      <c r="F9411" t="n">
        <v>6.55</v>
      </c>
      <c r="G9411" t="n">
        <v>0</v>
      </c>
    </row>
    <row r="9412">
      <c r="A9412" t="n">
        <v>201901</v>
      </c>
      <c r="B9412" t="n">
        <v>15</v>
      </c>
      <c r="C9412" t="inlineStr">
        <is>
          <t>POS</t>
        </is>
      </c>
      <c r="D9412" t="inlineStr">
        <is>
          <t>Pháp</t>
        </is>
      </c>
      <c r="E9412" t="inlineStr">
        <is>
          <t>Gia dụng</t>
        </is>
      </c>
      <c r="F9412" t="n">
        <v>5862.5</v>
      </c>
      <c r="G9412" t="n">
        <v>0</v>
      </c>
    </row>
    <row r="9413">
      <c r="A9413" t="n">
        <v>201901</v>
      </c>
      <c r="B9413" t="n">
        <v>16</v>
      </c>
      <c r="C9413" t="inlineStr">
        <is>
          <t>POS</t>
        </is>
      </c>
      <c r="D9413" t="inlineStr">
        <is>
          <t>Pháp</t>
        </is>
      </c>
      <c r="E9413" t="inlineStr">
        <is>
          <t>Âm thanh</t>
        </is>
      </c>
      <c r="F9413" t="n">
        <v>364.42</v>
      </c>
      <c r="G9413" t="n">
        <v>0</v>
      </c>
    </row>
    <row r="9414">
      <c r="A9414" t="n">
        <v>201901</v>
      </c>
      <c r="B9414" t="n">
        <v>16</v>
      </c>
      <c r="C9414" t="inlineStr">
        <is>
          <t>POS</t>
        </is>
      </c>
      <c r="D9414" t="inlineStr">
        <is>
          <t>Pháp</t>
        </is>
      </c>
      <c r="E9414" t="inlineStr">
        <is>
          <t>Máy ảnh</t>
        </is>
      </c>
      <c r="F9414" t="n">
        <v>373.8</v>
      </c>
      <c r="G9414" t="n">
        <v>0</v>
      </c>
    </row>
    <row r="9415">
      <c r="A9415" t="n">
        <v>201901</v>
      </c>
      <c r="B9415" t="n">
        <v>16</v>
      </c>
      <c r="C9415" t="inlineStr">
        <is>
          <t>POS</t>
        </is>
      </c>
      <c r="D9415" t="inlineStr">
        <is>
          <t>Pháp</t>
        </is>
      </c>
      <c r="E9415" t="inlineStr">
        <is>
          <t>Điện thoại</t>
        </is>
      </c>
      <c r="F9415" t="n">
        <v>3202.29</v>
      </c>
      <c r="G9415" t="n">
        <v>0</v>
      </c>
    </row>
    <row r="9416">
      <c r="A9416" t="n">
        <v>201901</v>
      </c>
      <c r="B9416" t="n">
        <v>16</v>
      </c>
      <c r="C9416" t="inlineStr">
        <is>
          <t>POS</t>
        </is>
      </c>
      <c r="D9416" t="inlineStr">
        <is>
          <t>Pháp</t>
        </is>
      </c>
      <c r="E9416" t="inlineStr">
        <is>
          <t>Máy tính</t>
        </is>
      </c>
      <c r="F9416" t="n">
        <v>3446.25</v>
      </c>
      <c r="G9416" t="n">
        <v>0</v>
      </c>
    </row>
    <row r="9417">
      <c r="A9417" t="n">
        <v>201901</v>
      </c>
      <c r="B9417" t="n">
        <v>16</v>
      </c>
      <c r="C9417" t="inlineStr">
        <is>
          <t>POS</t>
        </is>
      </c>
      <c r="D9417" t="inlineStr">
        <is>
          <t>Pháp</t>
        </is>
      </c>
      <c r="E9417" t="inlineStr">
        <is>
          <t>Game &amp; Đồ chơi</t>
        </is>
      </c>
      <c r="F9417" t="n">
        <v>664.3</v>
      </c>
      <c r="G9417" t="n">
        <v>43</v>
      </c>
    </row>
    <row r="9418">
      <c r="A9418" t="n">
        <v>201901</v>
      </c>
      <c r="B9418" t="n">
        <v>16</v>
      </c>
      <c r="C9418" t="inlineStr">
        <is>
          <t>POS</t>
        </is>
      </c>
      <c r="D9418" t="inlineStr">
        <is>
          <t>Pháp</t>
        </is>
      </c>
      <c r="E9418" t="inlineStr">
        <is>
          <t>Gia dụng</t>
        </is>
      </c>
      <c r="F9418" t="n">
        <v>3995.64</v>
      </c>
      <c r="G9418" t="n">
        <v>0</v>
      </c>
    </row>
    <row r="9419">
      <c r="A9419" t="n">
        <v>201901</v>
      </c>
      <c r="B9419" t="n">
        <v>16</v>
      </c>
      <c r="C9419" t="inlineStr">
        <is>
          <t>POS</t>
        </is>
      </c>
      <c r="D9419" t="inlineStr">
        <is>
          <t>Pháp</t>
        </is>
      </c>
      <c r="E9419" t="inlineStr">
        <is>
          <t>TV &amp; Video</t>
        </is>
      </c>
      <c r="F9419" t="n">
        <v>1710</v>
      </c>
      <c r="G9419" t="n">
        <v>0</v>
      </c>
    </row>
    <row r="9420">
      <c r="A9420" t="n">
        <v>201901</v>
      </c>
      <c r="B9420" t="n">
        <v>17</v>
      </c>
      <c r="C9420" t="inlineStr">
        <is>
          <t>POS</t>
        </is>
      </c>
      <c r="D9420" t="inlineStr">
        <is>
          <t>Pháp</t>
        </is>
      </c>
      <c r="E9420" t="inlineStr">
        <is>
          <t>Âm thanh</t>
        </is>
      </c>
      <c r="F9420" t="n">
        <v>695.91</v>
      </c>
      <c r="G9420" t="n">
        <v>0</v>
      </c>
    </row>
    <row r="9421">
      <c r="A9421" t="n">
        <v>201901</v>
      </c>
      <c r="B9421" t="n">
        <v>17</v>
      </c>
      <c r="C9421" t="inlineStr">
        <is>
          <t>POS</t>
        </is>
      </c>
      <c r="D9421" t="inlineStr">
        <is>
          <t>Pháp</t>
        </is>
      </c>
      <c r="E9421" t="inlineStr">
        <is>
          <t>Máy ảnh</t>
        </is>
      </c>
      <c r="F9421" t="n">
        <v>580</v>
      </c>
      <c r="G9421" t="n">
        <v>0</v>
      </c>
    </row>
    <row r="9422">
      <c r="A9422" t="n">
        <v>201901</v>
      </c>
      <c r="B9422" t="n">
        <v>17</v>
      </c>
      <c r="C9422" t="inlineStr">
        <is>
          <t>POS</t>
        </is>
      </c>
      <c r="D9422" t="inlineStr">
        <is>
          <t>Pháp</t>
        </is>
      </c>
      <c r="E9422" t="inlineStr">
        <is>
          <t>Điện thoại</t>
        </is>
      </c>
      <c r="F9422" t="n">
        <v>1716.57</v>
      </c>
      <c r="G9422" t="n">
        <v>0</v>
      </c>
    </row>
    <row r="9423">
      <c r="A9423" t="n">
        <v>201901</v>
      </c>
      <c r="B9423" t="n">
        <v>17</v>
      </c>
      <c r="C9423" t="inlineStr">
        <is>
          <t>POS</t>
        </is>
      </c>
      <c r="D9423" t="inlineStr">
        <is>
          <t>Pháp</t>
        </is>
      </c>
      <c r="E9423" t="inlineStr">
        <is>
          <t>Máy tính</t>
        </is>
      </c>
      <c r="F9423" t="n">
        <v>2535</v>
      </c>
      <c r="G9423" t="n">
        <v>0</v>
      </c>
    </row>
    <row r="9424">
      <c r="A9424" t="n">
        <v>201901</v>
      </c>
      <c r="B9424" t="n">
        <v>17</v>
      </c>
      <c r="C9424" t="inlineStr">
        <is>
          <t>POS</t>
        </is>
      </c>
      <c r="D9424" t="inlineStr">
        <is>
          <t>Pháp</t>
        </is>
      </c>
      <c r="E9424" t="inlineStr">
        <is>
          <t>Game &amp; Đồ chơi</t>
        </is>
      </c>
      <c r="F9424" t="n">
        <v>34</v>
      </c>
      <c r="G9424" t="n">
        <v>0</v>
      </c>
    </row>
    <row r="9425">
      <c r="A9425" t="n">
        <v>201901</v>
      </c>
      <c r="B9425" t="n">
        <v>17</v>
      </c>
      <c r="C9425" t="inlineStr">
        <is>
          <t>POS</t>
        </is>
      </c>
      <c r="D9425" t="inlineStr">
        <is>
          <t>Pháp</t>
        </is>
      </c>
      <c r="E9425" t="inlineStr">
        <is>
          <t>Gia dụng</t>
        </is>
      </c>
      <c r="F9425" t="n">
        <v>3033.53</v>
      </c>
      <c r="G9425" t="n">
        <v>2126.07</v>
      </c>
    </row>
    <row r="9426">
      <c r="A9426" t="n">
        <v>201901</v>
      </c>
      <c r="B9426" t="n">
        <v>17</v>
      </c>
      <c r="C9426" t="inlineStr">
        <is>
          <t>POS</t>
        </is>
      </c>
      <c r="D9426" t="inlineStr">
        <is>
          <t>Pháp</t>
        </is>
      </c>
      <c r="E9426" t="inlineStr">
        <is>
          <t>Nhạc, phim, sách nói</t>
        </is>
      </c>
      <c r="F9426" t="n">
        <v>2825.8</v>
      </c>
      <c r="G9426" t="n">
        <v>0</v>
      </c>
    </row>
    <row r="9427">
      <c r="A9427" t="n">
        <v>201901</v>
      </c>
      <c r="B9427" t="n">
        <v>18</v>
      </c>
      <c r="C9427" t="inlineStr">
        <is>
          <t>POS</t>
        </is>
      </c>
      <c r="D9427" t="inlineStr">
        <is>
          <t>Pháp</t>
        </is>
      </c>
      <c r="E9427" t="inlineStr">
        <is>
          <t>Âm thanh</t>
        </is>
      </c>
      <c r="F9427" t="n">
        <v>1795.38</v>
      </c>
      <c r="G9427" t="n">
        <v>0</v>
      </c>
    </row>
    <row r="9428">
      <c r="A9428" t="n">
        <v>201901</v>
      </c>
      <c r="B9428" t="n">
        <v>18</v>
      </c>
      <c r="C9428" t="inlineStr">
        <is>
          <t>POS</t>
        </is>
      </c>
      <c r="D9428" t="inlineStr">
        <is>
          <t>Pháp</t>
        </is>
      </c>
      <c r="E9428" t="inlineStr">
        <is>
          <t>Điện thoại</t>
        </is>
      </c>
      <c r="F9428" t="n">
        <v>6074.95</v>
      </c>
      <c r="G9428" t="n">
        <v>0</v>
      </c>
    </row>
    <row r="9429">
      <c r="A9429" t="n">
        <v>201901</v>
      </c>
      <c r="B9429" t="n">
        <v>18</v>
      </c>
      <c r="C9429" t="inlineStr">
        <is>
          <t>POS</t>
        </is>
      </c>
      <c r="D9429" t="inlineStr">
        <is>
          <t>Pháp</t>
        </is>
      </c>
      <c r="E9429" t="inlineStr">
        <is>
          <t>Máy tính</t>
        </is>
      </c>
      <c r="F9429" t="n">
        <v>4982.35</v>
      </c>
      <c r="G9429" t="n">
        <v>0</v>
      </c>
    </row>
    <row r="9430">
      <c r="A9430" t="n">
        <v>201901</v>
      </c>
      <c r="B9430" t="n">
        <v>18</v>
      </c>
      <c r="C9430" t="inlineStr">
        <is>
          <t>POS</t>
        </is>
      </c>
      <c r="D9430" t="inlineStr">
        <is>
          <t>Pháp</t>
        </is>
      </c>
      <c r="E9430" t="inlineStr">
        <is>
          <t>Game &amp; Đồ chơi</t>
        </is>
      </c>
      <c r="F9430" t="n">
        <v>100.41</v>
      </c>
      <c r="G9430" t="n">
        <v>0</v>
      </c>
    </row>
    <row r="9431">
      <c r="A9431" t="n">
        <v>201901</v>
      </c>
      <c r="B9431" t="n">
        <v>18</v>
      </c>
      <c r="C9431" t="inlineStr">
        <is>
          <t>POS</t>
        </is>
      </c>
      <c r="D9431" t="inlineStr">
        <is>
          <t>Pháp</t>
        </is>
      </c>
      <c r="E9431" t="inlineStr">
        <is>
          <t>Nhạc, phim, sách nói</t>
        </is>
      </c>
      <c r="F9431" t="n">
        <v>58.99</v>
      </c>
      <c r="G9431" t="n">
        <v>0</v>
      </c>
    </row>
    <row r="9432">
      <c r="A9432" t="n">
        <v>201901</v>
      </c>
      <c r="B9432" t="n">
        <v>18</v>
      </c>
      <c r="C9432" t="inlineStr">
        <is>
          <t>POS</t>
        </is>
      </c>
      <c r="D9432" t="inlineStr">
        <is>
          <t>Pháp</t>
        </is>
      </c>
      <c r="E9432" t="inlineStr">
        <is>
          <t>TV &amp; Video</t>
        </is>
      </c>
      <c r="F9432" t="n">
        <v>9553.200000000001</v>
      </c>
      <c r="G9432" t="n">
        <v>0</v>
      </c>
    </row>
    <row r="9433">
      <c r="A9433" t="n">
        <v>201901</v>
      </c>
      <c r="B9433" t="n">
        <v>19</v>
      </c>
      <c r="C9433" t="inlineStr">
        <is>
          <t>POS</t>
        </is>
      </c>
      <c r="D9433" t="inlineStr">
        <is>
          <t>Đức</t>
        </is>
      </c>
      <c r="E9433" t="inlineStr">
        <is>
          <t>Âm thanh</t>
        </is>
      </c>
      <c r="F9433" t="n">
        <v>2817.85</v>
      </c>
      <c r="G9433" t="n">
        <v>0</v>
      </c>
    </row>
    <row r="9434">
      <c r="A9434" t="n">
        <v>201901</v>
      </c>
      <c r="B9434" t="n">
        <v>19</v>
      </c>
      <c r="C9434" t="inlineStr">
        <is>
          <t>POS</t>
        </is>
      </c>
      <c r="D9434" t="inlineStr">
        <is>
          <t>Đức</t>
        </is>
      </c>
      <c r="E9434" t="inlineStr">
        <is>
          <t>Máy ảnh</t>
        </is>
      </c>
      <c r="F9434" t="n">
        <v>1418.35</v>
      </c>
      <c r="G9434" t="n">
        <v>800</v>
      </c>
    </row>
    <row r="9435">
      <c r="A9435" t="n">
        <v>201901</v>
      </c>
      <c r="B9435" t="n">
        <v>19</v>
      </c>
      <c r="C9435" t="inlineStr">
        <is>
          <t>POS</t>
        </is>
      </c>
      <c r="D9435" t="inlineStr">
        <is>
          <t>Đức</t>
        </is>
      </c>
      <c r="E9435" t="inlineStr">
        <is>
          <t>Điện thoại</t>
        </is>
      </c>
      <c r="F9435" t="n">
        <v>4541.33</v>
      </c>
      <c r="G9435" t="n">
        <v>0</v>
      </c>
    </row>
    <row r="9436">
      <c r="A9436" t="n">
        <v>201901</v>
      </c>
      <c r="B9436" t="n">
        <v>19</v>
      </c>
      <c r="C9436" t="inlineStr">
        <is>
          <t>POS</t>
        </is>
      </c>
      <c r="D9436" t="inlineStr">
        <is>
          <t>Đức</t>
        </is>
      </c>
      <c r="E9436" t="inlineStr">
        <is>
          <t>Máy tính</t>
        </is>
      </c>
      <c r="F9436" t="n">
        <v>7044.66</v>
      </c>
      <c r="G9436" t="n">
        <v>0</v>
      </c>
    </row>
    <row r="9437">
      <c r="A9437" t="n">
        <v>201901</v>
      </c>
      <c r="B9437" t="n">
        <v>19</v>
      </c>
      <c r="C9437" t="inlineStr">
        <is>
          <t>POS</t>
        </is>
      </c>
      <c r="D9437" t="inlineStr">
        <is>
          <t>Đức</t>
        </is>
      </c>
      <c r="E9437" t="inlineStr">
        <is>
          <t>Game &amp; Đồ chơi</t>
        </is>
      </c>
      <c r="F9437" t="n">
        <v>763</v>
      </c>
      <c r="G9437" t="n">
        <v>0</v>
      </c>
    </row>
    <row r="9438">
      <c r="A9438" t="n">
        <v>201901</v>
      </c>
      <c r="B9438" t="n">
        <v>19</v>
      </c>
      <c r="C9438" t="inlineStr">
        <is>
          <t>POS</t>
        </is>
      </c>
      <c r="D9438" t="inlineStr">
        <is>
          <t>Đức</t>
        </is>
      </c>
      <c r="E9438" t="inlineStr">
        <is>
          <t>Gia dụng</t>
        </is>
      </c>
      <c r="F9438" t="n">
        <v>953.04</v>
      </c>
      <c r="G9438" t="n">
        <v>0</v>
      </c>
    </row>
    <row r="9439">
      <c r="A9439" t="n">
        <v>201901</v>
      </c>
      <c r="B9439" t="n">
        <v>19</v>
      </c>
      <c r="C9439" t="inlineStr">
        <is>
          <t>POS</t>
        </is>
      </c>
      <c r="D9439" t="inlineStr">
        <is>
          <t>Đức</t>
        </is>
      </c>
      <c r="E9439" t="inlineStr">
        <is>
          <t>Nhạc, phim, sách nói</t>
        </is>
      </c>
      <c r="F9439" t="n">
        <v>861.02</v>
      </c>
      <c r="G9439" t="n">
        <v>141.76</v>
      </c>
    </row>
    <row r="9440">
      <c r="A9440" t="n">
        <v>201901</v>
      </c>
      <c r="B9440" t="n">
        <v>20</v>
      </c>
      <c r="C9440" t="inlineStr">
        <is>
          <t>POS</t>
        </is>
      </c>
      <c r="D9440" t="inlineStr">
        <is>
          <t>Đức</t>
        </is>
      </c>
      <c r="E9440" t="inlineStr">
        <is>
          <t>Âm thanh</t>
        </is>
      </c>
      <c r="F9440" t="n">
        <v>1109.01</v>
      </c>
      <c r="G9440" t="n">
        <v>0</v>
      </c>
    </row>
    <row r="9441">
      <c r="A9441" t="n">
        <v>201901</v>
      </c>
      <c r="B9441" t="n">
        <v>20</v>
      </c>
      <c r="C9441" t="inlineStr">
        <is>
          <t>POS</t>
        </is>
      </c>
      <c r="D9441" t="inlineStr">
        <is>
          <t>Đức</t>
        </is>
      </c>
      <c r="E9441" t="inlineStr">
        <is>
          <t>Máy ảnh</t>
        </is>
      </c>
      <c r="F9441" t="n">
        <v>2102.4</v>
      </c>
      <c r="G9441" t="n">
        <v>0</v>
      </c>
    </row>
    <row r="9442">
      <c r="A9442" t="n">
        <v>201901</v>
      </c>
      <c r="B9442" t="n">
        <v>20</v>
      </c>
      <c r="C9442" t="inlineStr">
        <is>
          <t>POS</t>
        </is>
      </c>
      <c r="D9442" t="inlineStr">
        <is>
          <t>Đức</t>
        </is>
      </c>
      <c r="E9442" t="inlineStr">
        <is>
          <t>Điện thoại</t>
        </is>
      </c>
      <c r="F9442" t="n">
        <v>3466.1</v>
      </c>
      <c r="G9442" t="n">
        <v>292.99</v>
      </c>
    </row>
    <row r="9443">
      <c r="A9443" t="n">
        <v>201901</v>
      </c>
      <c r="B9443" t="n">
        <v>20</v>
      </c>
      <c r="C9443" t="inlineStr">
        <is>
          <t>POS</t>
        </is>
      </c>
      <c r="D9443" t="inlineStr">
        <is>
          <t>Đức</t>
        </is>
      </c>
      <c r="E9443" t="inlineStr">
        <is>
          <t>Máy tính</t>
        </is>
      </c>
      <c r="F9443" t="n">
        <v>5301.4</v>
      </c>
      <c r="G9443" t="n">
        <v>219.95</v>
      </c>
    </row>
    <row r="9444">
      <c r="A9444" t="n">
        <v>201901</v>
      </c>
      <c r="B9444" t="n">
        <v>20</v>
      </c>
      <c r="C9444" t="inlineStr">
        <is>
          <t>POS</t>
        </is>
      </c>
      <c r="D9444" t="inlineStr">
        <is>
          <t>Đức</t>
        </is>
      </c>
      <c r="E9444" t="inlineStr">
        <is>
          <t>Game &amp; Đồ chơi</t>
        </is>
      </c>
      <c r="F9444" t="n">
        <v>696.9299999999999</v>
      </c>
      <c r="G9444" t="n">
        <v>0</v>
      </c>
    </row>
    <row r="9445">
      <c r="A9445" t="n">
        <v>201901</v>
      </c>
      <c r="B9445" t="n">
        <v>20</v>
      </c>
      <c r="C9445" t="inlineStr">
        <is>
          <t>POS</t>
        </is>
      </c>
      <c r="D9445" t="inlineStr">
        <is>
          <t>Đức</t>
        </is>
      </c>
      <c r="E9445" t="inlineStr">
        <is>
          <t>Nhạc, phim, sách nói</t>
        </is>
      </c>
      <c r="F9445" t="n">
        <v>1591.59</v>
      </c>
      <c r="G9445" t="n">
        <v>0</v>
      </c>
    </row>
    <row r="9446">
      <c r="A9446" t="n">
        <v>201901</v>
      </c>
      <c r="B9446" t="n">
        <v>21</v>
      </c>
      <c r="C9446" t="inlineStr">
        <is>
          <t>POS</t>
        </is>
      </c>
      <c r="D9446" t="inlineStr">
        <is>
          <t>Đức</t>
        </is>
      </c>
      <c r="E9446" t="inlineStr">
        <is>
          <t>Âm thanh</t>
        </is>
      </c>
      <c r="F9446" t="n">
        <v>156</v>
      </c>
      <c r="G9446" t="n">
        <v>0</v>
      </c>
    </row>
    <row r="9447">
      <c r="A9447" t="n">
        <v>201901</v>
      </c>
      <c r="B9447" t="n">
        <v>21</v>
      </c>
      <c r="C9447" t="inlineStr">
        <is>
          <t>POS</t>
        </is>
      </c>
      <c r="D9447" t="inlineStr">
        <is>
          <t>Đức</t>
        </is>
      </c>
      <c r="E9447" t="inlineStr">
        <is>
          <t>Máy ảnh</t>
        </is>
      </c>
      <c r="F9447" t="n">
        <v>4135</v>
      </c>
      <c r="G9447" t="n">
        <v>0</v>
      </c>
    </row>
    <row r="9448">
      <c r="A9448" t="n">
        <v>201901</v>
      </c>
      <c r="B9448" t="n">
        <v>21</v>
      </c>
      <c r="C9448" t="inlineStr">
        <is>
          <t>POS</t>
        </is>
      </c>
      <c r="D9448" t="inlineStr">
        <is>
          <t>Đức</t>
        </is>
      </c>
      <c r="E9448" t="inlineStr">
        <is>
          <t>Điện thoại</t>
        </is>
      </c>
      <c r="F9448" t="n">
        <v>4354.5</v>
      </c>
      <c r="G9448" t="n">
        <v>0</v>
      </c>
    </row>
    <row r="9449">
      <c r="A9449" t="n">
        <v>201901</v>
      </c>
      <c r="B9449" t="n">
        <v>21</v>
      </c>
      <c r="C9449" t="inlineStr">
        <is>
          <t>POS</t>
        </is>
      </c>
      <c r="D9449" t="inlineStr">
        <is>
          <t>Đức</t>
        </is>
      </c>
      <c r="E9449" t="inlineStr">
        <is>
          <t>Máy tính</t>
        </is>
      </c>
      <c r="F9449" t="n">
        <v>22734.35</v>
      </c>
      <c r="G9449" t="n">
        <v>619</v>
      </c>
    </row>
    <row r="9450">
      <c r="A9450" t="n">
        <v>201901</v>
      </c>
      <c r="B9450" t="n">
        <v>21</v>
      </c>
      <c r="C9450" t="inlineStr">
        <is>
          <t>POS</t>
        </is>
      </c>
      <c r="D9450" t="inlineStr">
        <is>
          <t>Đức</t>
        </is>
      </c>
      <c r="E9450" t="inlineStr">
        <is>
          <t>Game &amp; Đồ chơi</t>
        </is>
      </c>
      <c r="F9450" t="n">
        <v>13.98</v>
      </c>
      <c r="G9450" t="n">
        <v>0</v>
      </c>
    </row>
    <row r="9451">
      <c r="A9451" t="n">
        <v>201901</v>
      </c>
      <c r="B9451" t="n">
        <v>21</v>
      </c>
      <c r="C9451" t="inlineStr">
        <is>
          <t>POS</t>
        </is>
      </c>
      <c r="D9451" t="inlineStr">
        <is>
          <t>Đức</t>
        </is>
      </c>
      <c r="E9451" t="inlineStr">
        <is>
          <t>Gia dụng</t>
        </is>
      </c>
      <c r="F9451" t="n">
        <v>665.9400000000001</v>
      </c>
      <c r="G9451" t="n">
        <v>0</v>
      </c>
    </row>
    <row r="9452">
      <c r="A9452" t="n">
        <v>201901</v>
      </c>
      <c r="B9452" t="n">
        <v>21</v>
      </c>
      <c r="C9452" t="inlineStr">
        <is>
          <t>POS</t>
        </is>
      </c>
      <c r="D9452" t="inlineStr">
        <is>
          <t>Đức</t>
        </is>
      </c>
      <c r="E9452" t="inlineStr">
        <is>
          <t>Nhạc, phim, sách nói</t>
        </is>
      </c>
      <c r="F9452" t="n">
        <v>519.84</v>
      </c>
      <c r="G9452" t="n">
        <v>0</v>
      </c>
    </row>
    <row r="9453">
      <c r="A9453" t="n">
        <v>201901</v>
      </c>
      <c r="B9453" t="n">
        <v>21</v>
      </c>
      <c r="C9453" t="inlineStr">
        <is>
          <t>POS</t>
        </is>
      </c>
      <c r="D9453" t="inlineStr">
        <is>
          <t>Đức</t>
        </is>
      </c>
      <c r="E9453" t="inlineStr">
        <is>
          <t>TV &amp; Video</t>
        </is>
      </c>
      <c r="F9453" t="n">
        <v>25699.87</v>
      </c>
      <c r="G9453" t="n">
        <v>0</v>
      </c>
    </row>
    <row r="9454">
      <c r="A9454" t="n">
        <v>201901</v>
      </c>
      <c r="B9454" t="n">
        <v>22</v>
      </c>
      <c r="C9454" t="inlineStr">
        <is>
          <t>POS</t>
        </is>
      </c>
      <c r="D9454" t="inlineStr">
        <is>
          <t>Đức</t>
        </is>
      </c>
      <c r="E9454" t="inlineStr">
        <is>
          <t>Âm thanh</t>
        </is>
      </c>
      <c r="F9454" t="n">
        <v>885.28</v>
      </c>
      <c r="G9454" t="n">
        <v>0</v>
      </c>
    </row>
    <row r="9455">
      <c r="A9455" t="n">
        <v>201901</v>
      </c>
      <c r="B9455" t="n">
        <v>22</v>
      </c>
      <c r="C9455" t="inlineStr">
        <is>
          <t>POS</t>
        </is>
      </c>
      <c r="D9455" t="inlineStr">
        <is>
          <t>Đức</t>
        </is>
      </c>
      <c r="E9455" t="inlineStr">
        <is>
          <t>Máy ảnh</t>
        </is>
      </c>
      <c r="F9455" t="n">
        <v>1439.94</v>
      </c>
      <c r="G9455" t="n">
        <v>0</v>
      </c>
    </row>
    <row r="9456">
      <c r="A9456" t="n">
        <v>201901</v>
      </c>
      <c r="B9456" t="n">
        <v>22</v>
      </c>
      <c r="C9456" t="inlineStr">
        <is>
          <t>POS</t>
        </is>
      </c>
      <c r="D9456" t="inlineStr">
        <is>
          <t>Đức</t>
        </is>
      </c>
      <c r="E9456" t="inlineStr">
        <is>
          <t>Điện thoại</t>
        </is>
      </c>
      <c r="F9456" t="n">
        <v>2897.59</v>
      </c>
      <c r="G9456" t="n">
        <v>0</v>
      </c>
    </row>
    <row r="9457">
      <c r="A9457" t="n">
        <v>201901</v>
      </c>
      <c r="B9457" t="n">
        <v>22</v>
      </c>
      <c r="C9457" t="inlineStr">
        <is>
          <t>POS</t>
        </is>
      </c>
      <c r="D9457" t="inlineStr">
        <is>
          <t>Đức</t>
        </is>
      </c>
      <c r="E9457" t="inlineStr">
        <is>
          <t>Máy tính</t>
        </is>
      </c>
      <c r="F9457" t="n">
        <v>4898.1</v>
      </c>
      <c r="G9457" t="n">
        <v>0</v>
      </c>
    </row>
    <row r="9458">
      <c r="A9458" t="n">
        <v>201901</v>
      </c>
      <c r="B9458" t="n">
        <v>22</v>
      </c>
      <c r="C9458" t="inlineStr">
        <is>
          <t>POS</t>
        </is>
      </c>
      <c r="D9458" t="inlineStr">
        <is>
          <t>Đức</t>
        </is>
      </c>
      <c r="E9458" t="inlineStr">
        <is>
          <t>Game &amp; Đồ chơi</t>
        </is>
      </c>
      <c r="F9458" t="n">
        <v>666.2</v>
      </c>
      <c r="G9458" t="n">
        <v>354</v>
      </c>
    </row>
    <row r="9459">
      <c r="A9459" t="n">
        <v>201901</v>
      </c>
      <c r="B9459" t="n">
        <v>22</v>
      </c>
      <c r="C9459" t="inlineStr">
        <is>
          <t>POS</t>
        </is>
      </c>
      <c r="D9459" t="inlineStr">
        <is>
          <t>Đức</t>
        </is>
      </c>
      <c r="E9459" t="inlineStr">
        <is>
          <t>Nhạc, phim, sách nói</t>
        </is>
      </c>
      <c r="F9459" t="n">
        <v>673.14</v>
      </c>
      <c r="G9459" t="n">
        <v>0</v>
      </c>
    </row>
    <row r="9460">
      <c r="A9460" t="n">
        <v>201901</v>
      </c>
      <c r="B9460" t="n">
        <v>23</v>
      </c>
      <c r="C9460" t="inlineStr">
        <is>
          <t>POS</t>
        </is>
      </c>
      <c r="D9460" t="inlineStr">
        <is>
          <t>Đức</t>
        </is>
      </c>
      <c r="E9460" t="inlineStr">
        <is>
          <t>Âm thanh</t>
        </is>
      </c>
      <c r="F9460" t="n">
        <v>3285.47</v>
      </c>
      <c r="G9460" t="n">
        <v>0</v>
      </c>
    </row>
    <row r="9461">
      <c r="A9461" t="n">
        <v>201901</v>
      </c>
      <c r="B9461" t="n">
        <v>23</v>
      </c>
      <c r="C9461" t="inlineStr">
        <is>
          <t>POS</t>
        </is>
      </c>
      <c r="D9461" t="inlineStr">
        <is>
          <t>Đức</t>
        </is>
      </c>
      <c r="E9461" t="inlineStr">
        <is>
          <t>Máy ảnh</t>
        </is>
      </c>
      <c r="F9461" t="n">
        <v>3578.93</v>
      </c>
      <c r="G9461" t="n">
        <v>0</v>
      </c>
    </row>
    <row r="9462">
      <c r="A9462" t="n">
        <v>201901</v>
      </c>
      <c r="B9462" t="n">
        <v>23</v>
      </c>
      <c r="C9462" t="inlineStr">
        <is>
          <t>POS</t>
        </is>
      </c>
      <c r="D9462" t="inlineStr">
        <is>
          <t>Đức</t>
        </is>
      </c>
      <c r="E9462" t="inlineStr">
        <is>
          <t>Điện thoại</t>
        </is>
      </c>
      <c r="F9462" t="n">
        <v>4009.59</v>
      </c>
      <c r="G9462" t="n">
        <v>197.6</v>
      </c>
    </row>
    <row r="9463">
      <c r="A9463" t="n">
        <v>201901</v>
      </c>
      <c r="B9463" t="n">
        <v>23</v>
      </c>
      <c r="C9463" t="inlineStr">
        <is>
          <t>POS</t>
        </is>
      </c>
      <c r="D9463" t="inlineStr">
        <is>
          <t>Đức</t>
        </is>
      </c>
      <c r="E9463" t="inlineStr">
        <is>
          <t>Máy tính</t>
        </is>
      </c>
      <c r="F9463" t="n">
        <v>3044.1</v>
      </c>
      <c r="G9463" t="n">
        <v>559</v>
      </c>
    </row>
    <row r="9464">
      <c r="A9464" t="n">
        <v>201901</v>
      </c>
      <c r="B9464" t="n">
        <v>23</v>
      </c>
      <c r="C9464" t="inlineStr">
        <is>
          <t>POS</t>
        </is>
      </c>
      <c r="D9464" t="inlineStr">
        <is>
          <t>Đức</t>
        </is>
      </c>
      <c r="E9464" t="inlineStr">
        <is>
          <t>Game &amp; Đồ chơi</t>
        </is>
      </c>
      <c r="F9464" t="n">
        <v>17.76</v>
      </c>
      <c r="G9464" t="n">
        <v>0</v>
      </c>
    </row>
    <row r="9465">
      <c r="A9465" t="n">
        <v>201901</v>
      </c>
      <c r="B9465" t="n">
        <v>23</v>
      </c>
      <c r="C9465" t="inlineStr">
        <is>
          <t>POS</t>
        </is>
      </c>
      <c r="D9465" t="inlineStr">
        <is>
          <t>Đức</t>
        </is>
      </c>
      <c r="E9465" t="inlineStr">
        <is>
          <t>Gia dụng</t>
        </is>
      </c>
      <c r="F9465" t="n">
        <v>10565.94</v>
      </c>
      <c r="G9465" t="n">
        <v>0</v>
      </c>
    </row>
    <row r="9466">
      <c r="A9466" t="n">
        <v>201901</v>
      </c>
      <c r="B9466" t="n">
        <v>23</v>
      </c>
      <c r="C9466" t="inlineStr">
        <is>
          <t>POS</t>
        </is>
      </c>
      <c r="D9466" t="inlineStr">
        <is>
          <t>Đức</t>
        </is>
      </c>
      <c r="E9466" t="inlineStr">
        <is>
          <t>Nhạc, phim, sách nói</t>
        </is>
      </c>
      <c r="F9466" t="n">
        <v>1429.93</v>
      </c>
      <c r="G9466" t="n">
        <v>0</v>
      </c>
    </row>
    <row r="9467">
      <c r="A9467" t="n">
        <v>201901</v>
      </c>
      <c r="B9467" t="n">
        <v>23</v>
      </c>
      <c r="C9467" t="inlineStr">
        <is>
          <t>POS</t>
        </is>
      </c>
      <c r="D9467" t="inlineStr">
        <is>
          <t>Đức</t>
        </is>
      </c>
      <c r="E9467" t="inlineStr">
        <is>
          <t>TV &amp; Video</t>
        </is>
      </c>
      <c r="F9467" t="n">
        <v>6620.87</v>
      </c>
      <c r="G9467" t="n">
        <v>0</v>
      </c>
    </row>
    <row r="9468">
      <c r="A9468" t="n">
        <v>201901</v>
      </c>
      <c r="B9468" t="n">
        <v>24</v>
      </c>
      <c r="C9468" t="inlineStr">
        <is>
          <t>POS</t>
        </is>
      </c>
      <c r="D9468" t="inlineStr">
        <is>
          <t>Đức</t>
        </is>
      </c>
      <c r="E9468" t="inlineStr">
        <is>
          <t>Âm thanh</t>
        </is>
      </c>
      <c r="F9468" t="n">
        <v>2082.92</v>
      </c>
      <c r="G9468" t="n">
        <v>0</v>
      </c>
    </row>
    <row r="9469">
      <c r="A9469" t="n">
        <v>201901</v>
      </c>
      <c r="B9469" t="n">
        <v>24</v>
      </c>
      <c r="C9469" t="inlineStr">
        <is>
          <t>POS</t>
        </is>
      </c>
      <c r="D9469" t="inlineStr">
        <is>
          <t>Đức</t>
        </is>
      </c>
      <c r="E9469" t="inlineStr">
        <is>
          <t>Máy ảnh</t>
        </is>
      </c>
      <c r="F9469" t="n">
        <v>783.8</v>
      </c>
      <c r="G9469" t="n">
        <v>0</v>
      </c>
    </row>
    <row r="9470">
      <c r="A9470" t="n">
        <v>201901</v>
      </c>
      <c r="B9470" t="n">
        <v>24</v>
      </c>
      <c r="C9470" t="inlineStr">
        <is>
          <t>POS</t>
        </is>
      </c>
      <c r="D9470" t="inlineStr">
        <is>
          <t>Đức</t>
        </is>
      </c>
      <c r="E9470" t="inlineStr">
        <is>
          <t>Điện thoại</t>
        </is>
      </c>
      <c r="F9470" t="n">
        <v>1521.29</v>
      </c>
      <c r="G9470" t="n">
        <v>0</v>
      </c>
    </row>
    <row r="9471">
      <c r="A9471" t="n">
        <v>201901</v>
      </c>
      <c r="B9471" t="n">
        <v>24</v>
      </c>
      <c r="C9471" t="inlineStr">
        <is>
          <t>POS</t>
        </is>
      </c>
      <c r="D9471" t="inlineStr">
        <is>
          <t>Đức</t>
        </is>
      </c>
      <c r="E9471" t="inlineStr">
        <is>
          <t>Máy tính</t>
        </is>
      </c>
      <c r="F9471" t="n">
        <v>6268.1</v>
      </c>
      <c r="G9471" t="n">
        <v>0</v>
      </c>
    </row>
    <row r="9472">
      <c r="A9472" t="n">
        <v>201901</v>
      </c>
      <c r="B9472" t="n">
        <v>24</v>
      </c>
      <c r="C9472" t="inlineStr">
        <is>
          <t>POS</t>
        </is>
      </c>
      <c r="D9472" t="inlineStr">
        <is>
          <t>Đức</t>
        </is>
      </c>
      <c r="E9472" t="inlineStr">
        <is>
          <t>Game &amp; Đồ chơi</t>
        </is>
      </c>
      <c r="F9472" t="n">
        <v>72.09</v>
      </c>
      <c r="G9472" t="n">
        <v>0</v>
      </c>
    </row>
    <row r="9473">
      <c r="A9473" t="n">
        <v>201901</v>
      </c>
      <c r="B9473" t="n">
        <v>24</v>
      </c>
      <c r="C9473" t="inlineStr">
        <is>
          <t>POS</t>
        </is>
      </c>
      <c r="D9473" t="inlineStr">
        <is>
          <t>Đức</t>
        </is>
      </c>
      <c r="E9473" t="inlineStr">
        <is>
          <t>Gia dụng</t>
        </is>
      </c>
      <c r="F9473" t="n">
        <v>3039.99</v>
      </c>
      <c r="G9473" t="n">
        <v>3039.99</v>
      </c>
    </row>
    <row r="9474">
      <c r="A9474" t="n">
        <v>201901</v>
      </c>
      <c r="B9474" t="n">
        <v>24</v>
      </c>
      <c r="C9474" t="inlineStr">
        <is>
          <t>POS</t>
        </is>
      </c>
      <c r="D9474" t="inlineStr">
        <is>
          <t>Đức</t>
        </is>
      </c>
      <c r="E9474" t="inlineStr">
        <is>
          <t>Nhạc, phim, sách nói</t>
        </is>
      </c>
      <c r="F9474" t="n">
        <v>1378.16</v>
      </c>
      <c r="G9474" t="n">
        <v>869.97</v>
      </c>
    </row>
    <row r="9475">
      <c r="A9475" t="n">
        <v>201901</v>
      </c>
      <c r="B9475" t="n">
        <v>27</v>
      </c>
      <c r="C9475" t="inlineStr">
        <is>
          <t>POS</t>
        </is>
      </c>
      <c r="D9475" t="inlineStr">
        <is>
          <t>Đức</t>
        </is>
      </c>
      <c r="E9475" t="inlineStr">
        <is>
          <t>Âm thanh</t>
        </is>
      </c>
      <c r="F9475" t="n">
        <v>2671.73</v>
      </c>
      <c r="G9475" t="n">
        <v>0</v>
      </c>
    </row>
    <row r="9476">
      <c r="A9476" t="n">
        <v>201901</v>
      </c>
      <c r="B9476" t="n">
        <v>27</v>
      </c>
      <c r="C9476" t="inlineStr">
        <is>
          <t>POS</t>
        </is>
      </c>
      <c r="D9476" t="inlineStr">
        <is>
          <t>Đức</t>
        </is>
      </c>
      <c r="E9476" t="inlineStr">
        <is>
          <t>Máy ảnh</t>
        </is>
      </c>
      <c r="F9476" t="n">
        <v>453.78</v>
      </c>
      <c r="G9476" t="n">
        <v>591.3</v>
      </c>
    </row>
    <row r="9477">
      <c r="A9477" t="n">
        <v>201901</v>
      </c>
      <c r="B9477" t="n">
        <v>27</v>
      </c>
      <c r="C9477" t="inlineStr">
        <is>
          <t>POS</t>
        </is>
      </c>
      <c r="D9477" t="inlineStr">
        <is>
          <t>Đức</t>
        </is>
      </c>
      <c r="E9477" t="inlineStr">
        <is>
          <t>Điện thoại</t>
        </is>
      </c>
      <c r="F9477" t="n">
        <v>2144.13</v>
      </c>
      <c r="G9477" t="n">
        <v>0</v>
      </c>
    </row>
    <row r="9478">
      <c r="A9478" t="n">
        <v>201901</v>
      </c>
      <c r="B9478" t="n">
        <v>27</v>
      </c>
      <c r="C9478" t="inlineStr">
        <is>
          <t>POS</t>
        </is>
      </c>
      <c r="D9478" t="inlineStr">
        <is>
          <t>Đức</t>
        </is>
      </c>
      <c r="E9478" t="inlineStr">
        <is>
          <t>Máy tính</t>
        </is>
      </c>
      <c r="F9478" t="n">
        <v>13105.59</v>
      </c>
      <c r="G9478" t="n">
        <v>0</v>
      </c>
    </row>
    <row r="9479">
      <c r="A9479" t="n">
        <v>201901</v>
      </c>
      <c r="B9479" t="n">
        <v>27</v>
      </c>
      <c r="C9479" t="inlineStr">
        <is>
          <t>POS</t>
        </is>
      </c>
      <c r="D9479" t="inlineStr">
        <is>
          <t>Đức</t>
        </is>
      </c>
      <c r="E9479" t="inlineStr">
        <is>
          <t>Game &amp; Đồ chơi</t>
        </is>
      </c>
      <c r="F9479" t="n">
        <v>416.32</v>
      </c>
      <c r="G9479" t="n">
        <v>0</v>
      </c>
    </row>
    <row r="9480">
      <c r="A9480" t="n">
        <v>201901</v>
      </c>
      <c r="B9480" t="n">
        <v>27</v>
      </c>
      <c r="C9480" t="inlineStr">
        <is>
          <t>POS</t>
        </is>
      </c>
      <c r="D9480" t="inlineStr">
        <is>
          <t>Đức</t>
        </is>
      </c>
      <c r="E9480" t="inlineStr">
        <is>
          <t>Gia dụng</t>
        </is>
      </c>
      <c r="F9480" t="n">
        <v>3048</v>
      </c>
      <c r="G9480" t="n">
        <v>0</v>
      </c>
    </row>
    <row r="9481">
      <c r="A9481" t="n">
        <v>201901</v>
      </c>
      <c r="B9481" t="n">
        <v>27</v>
      </c>
      <c r="C9481" t="inlineStr">
        <is>
          <t>POS</t>
        </is>
      </c>
      <c r="D9481" t="inlineStr">
        <is>
          <t>Đức</t>
        </is>
      </c>
      <c r="E9481" t="inlineStr">
        <is>
          <t>Nhạc, phim, sách nói</t>
        </is>
      </c>
      <c r="F9481" t="n">
        <v>338.98</v>
      </c>
      <c r="G9481" t="n">
        <v>0</v>
      </c>
    </row>
    <row r="9482">
      <c r="A9482" t="n">
        <v>201901</v>
      </c>
      <c r="B9482" t="n">
        <v>27</v>
      </c>
      <c r="C9482" t="inlineStr">
        <is>
          <t>POS</t>
        </is>
      </c>
      <c r="D9482" t="inlineStr">
        <is>
          <t>Đức</t>
        </is>
      </c>
      <c r="E9482" t="inlineStr">
        <is>
          <t>TV &amp; Video</t>
        </is>
      </c>
      <c r="F9482" t="n">
        <v>378.1</v>
      </c>
      <c r="G9482" t="n">
        <v>0</v>
      </c>
    </row>
    <row r="9483">
      <c r="A9483" t="n">
        <v>201901</v>
      </c>
      <c r="B9483" t="n">
        <v>29</v>
      </c>
      <c r="C9483" t="inlineStr">
        <is>
          <t>POS</t>
        </is>
      </c>
      <c r="D9483" t="inlineStr">
        <is>
          <t>Ý</t>
        </is>
      </c>
      <c r="E9483" t="inlineStr">
        <is>
          <t>Âm thanh</t>
        </is>
      </c>
      <c r="F9483" t="n">
        <v>3905.86</v>
      </c>
      <c r="G9483" t="n">
        <v>359.07</v>
      </c>
    </row>
    <row r="9484">
      <c r="A9484" t="n">
        <v>201901</v>
      </c>
      <c r="B9484" t="n">
        <v>29</v>
      </c>
      <c r="C9484" t="inlineStr">
        <is>
          <t>POS</t>
        </is>
      </c>
      <c r="D9484" t="inlineStr">
        <is>
          <t>Ý</t>
        </is>
      </c>
      <c r="E9484" t="inlineStr">
        <is>
          <t>Máy ảnh</t>
        </is>
      </c>
      <c r="F9484" t="n">
        <v>2472</v>
      </c>
      <c r="G9484" t="n">
        <v>0</v>
      </c>
    </row>
    <row r="9485">
      <c r="A9485" t="n">
        <v>201901</v>
      </c>
      <c r="B9485" t="n">
        <v>29</v>
      </c>
      <c r="C9485" t="inlineStr">
        <is>
          <t>POS</t>
        </is>
      </c>
      <c r="D9485" t="inlineStr">
        <is>
          <t>Ý</t>
        </is>
      </c>
      <c r="E9485" t="inlineStr">
        <is>
          <t>Điện thoại</t>
        </is>
      </c>
      <c r="F9485" t="n">
        <v>4115.98</v>
      </c>
      <c r="G9485" t="n">
        <v>0</v>
      </c>
    </row>
    <row r="9486">
      <c r="A9486" t="n">
        <v>201901</v>
      </c>
      <c r="B9486" t="n">
        <v>29</v>
      </c>
      <c r="C9486" t="inlineStr">
        <is>
          <t>POS</t>
        </is>
      </c>
      <c r="D9486" t="inlineStr">
        <is>
          <t>Ý</t>
        </is>
      </c>
      <c r="E9486" t="inlineStr">
        <is>
          <t>Máy tính</t>
        </is>
      </c>
      <c r="F9486" t="n">
        <v>18548</v>
      </c>
      <c r="G9486" t="n">
        <v>1051.65</v>
      </c>
    </row>
    <row r="9487">
      <c r="A9487" t="n">
        <v>201901</v>
      </c>
      <c r="B9487" t="n">
        <v>29</v>
      </c>
      <c r="C9487" t="inlineStr">
        <is>
          <t>POS</t>
        </is>
      </c>
      <c r="D9487" t="inlineStr">
        <is>
          <t>Ý</t>
        </is>
      </c>
      <c r="E9487" t="inlineStr">
        <is>
          <t>Game &amp; Đồ chơi</t>
        </is>
      </c>
      <c r="F9487" t="n">
        <v>113.52</v>
      </c>
      <c r="G9487" t="n">
        <v>0</v>
      </c>
    </row>
    <row r="9488">
      <c r="A9488" t="n">
        <v>201901</v>
      </c>
      <c r="B9488" t="n">
        <v>29</v>
      </c>
      <c r="C9488" t="inlineStr">
        <is>
          <t>POS</t>
        </is>
      </c>
      <c r="D9488" t="inlineStr">
        <is>
          <t>Ý</t>
        </is>
      </c>
      <c r="E9488" t="inlineStr">
        <is>
          <t>Gia dụng</t>
        </is>
      </c>
      <c r="F9488" t="n">
        <v>4014.16</v>
      </c>
      <c r="G9488" t="n">
        <v>0</v>
      </c>
    </row>
    <row r="9489">
      <c r="A9489" t="n">
        <v>201901</v>
      </c>
      <c r="B9489" t="n">
        <v>29</v>
      </c>
      <c r="C9489" t="inlineStr">
        <is>
          <t>POS</t>
        </is>
      </c>
      <c r="D9489" t="inlineStr">
        <is>
          <t>Ý</t>
        </is>
      </c>
      <c r="E9489" t="inlineStr">
        <is>
          <t>Nhạc, phim, sách nói</t>
        </is>
      </c>
      <c r="F9489" t="n">
        <v>1652.94</v>
      </c>
      <c r="G9489" t="n">
        <v>0</v>
      </c>
    </row>
    <row r="9490">
      <c r="A9490" t="n">
        <v>201901</v>
      </c>
      <c r="B9490" t="n">
        <v>29</v>
      </c>
      <c r="C9490" t="inlineStr">
        <is>
          <t>POS</t>
        </is>
      </c>
      <c r="D9490" t="inlineStr">
        <is>
          <t>Ý</t>
        </is>
      </c>
      <c r="E9490" t="inlineStr">
        <is>
          <t>TV &amp; Video</t>
        </is>
      </c>
      <c r="F9490" t="n">
        <v>2374.97</v>
      </c>
      <c r="G9490" t="n">
        <v>284.99</v>
      </c>
    </row>
    <row r="9491">
      <c r="A9491" t="n">
        <v>201901</v>
      </c>
      <c r="B9491" t="n">
        <v>30</v>
      </c>
      <c r="C9491" t="inlineStr">
        <is>
          <t>POS</t>
        </is>
      </c>
      <c r="D9491" t="inlineStr">
        <is>
          <t>Ý</t>
        </is>
      </c>
      <c r="E9491" t="inlineStr">
        <is>
          <t>Âm thanh</t>
        </is>
      </c>
      <c r="F9491" t="n">
        <v>1725.43</v>
      </c>
      <c r="G9491" t="n">
        <v>0</v>
      </c>
    </row>
    <row r="9492">
      <c r="A9492" t="n">
        <v>201901</v>
      </c>
      <c r="B9492" t="n">
        <v>30</v>
      </c>
      <c r="C9492" t="inlineStr">
        <is>
          <t>POS</t>
        </is>
      </c>
      <c r="D9492" t="inlineStr">
        <is>
          <t>Ý</t>
        </is>
      </c>
      <c r="E9492" t="inlineStr">
        <is>
          <t>Máy ảnh</t>
        </is>
      </c>
      <c r="F9492" t="n">
        <v>2749.22</v>
      </c>
      <c r="G9492" t="n">
        <v>0</v>
      </c>
    </row>
    <row r="9493">
      <c r="A9493" t="n">
        <v>201901</v>
      </c>
      <c r="B9493" t="n">
        <v>30</v>
      </c>
      <c r="C9493" t="inlineStr">
        <is>
          <t>POS</t>
        </is>
      </c>
      <c r="D9493" t="inlineStr">
        <is>
          <t>Ý</t>
        </is>
      </c>
      <c r="E9493" t="inlineStr">
        <is>
          <t>Điện thoại</t>
        </is>
      </c>
      <c r="F9493" t="n">
        <v>1900.42</v>
      </c>
      <c r="G9493" t="n">
        <v>2.94</v>
      </c>
    </row>
    <row r="9494">
      <c r="A9494" t="n">
        <v>201901</v>
      </c>
      <c r="B9494" t="n">
        <v>30</v>
      </c>
      <c r="C9494" t="inlineStr">
        <is>
          <t>POS</t>
        </is>
      </c>
      <c r="D9494" t="inlineStr">
        <is>
          <t>Ý</t>
        </is>
      </c>
      <c r="E9494" t="inlineStr">
        <is>
          <t>Máy tính</t>
        </is>
      </c>
      <c r="F9494" t="n">
        <v>8151.87</v>
      </c>
      <c r="G9494" t="n">
        <v>0</v>
      </c>
    </row>
    <row r="9495">
      <c r="A9495" t="n">
        <v>201901</v>
      </c>
      <c r="B9495" t="n">
        <v>30</v>
      </c>
      <c r="C9495" t="inlineStr">
        <is>
          <t>POS</t>
        </is>
      </c>
      <c r="D9495" t="inlineStr">
        <is>
          <t>Ý</t>
        </is>
      </c>
      <c r="E9495" t="inlineStr">
        <is>
          <t>Game &amp; Đồ chơi</t>
        </is>
      </c>
      <c r="F9495" t="n">
        <v>281.43</v>
      </c>
      <c r="G9495" t="n">
        <v>0</v>
      </c>
    </row>
    <row r="9496">
      <c r="A9496" t="n">
        <v>201901</v>
      </c>
      <c r="B9496" t="n">
        <v>30</v>
      </c>
      <c r="C9496" t="inlineStr">
        <is>
          <t>POS</t>
        </is>
      </c>
      <c r="D9496" t="inlineStr">
        <is>
          <t>Ý</t>
        </is>
      </c>
      <c r="E9496" t="inlineStr">
        <is>
          <t>Gia dụng</t>
        </is>
      </c>
      <c r="F9496" t="n">
        <v>199.99</v>
      </c>
      <c r="G9496" t="n">
        <v>0</v>
      </c>
    </row>
    <row r="9497">
      <c r="A9497" t="n">
        <v>201901</v>
      </c>
      <c r="B9497" t="n">
        <v>30</v>
      </c>
      <c r="C9497" t="inlineStr">
        <is>
          <t>POS</t>
        </is>
      </c>
      <c r="D9497" t="inlineStr">
        <is>
          <t>Ý</t>
        </is>
      </c>
      <c r="E9497" t="inlineStr">
        <is>
          <t>Nhạc, phim, sách nói</t>
        </is>
      </c>
      <c r="F9497" t="n">
        <v>86.98</v>
      </c>
      <c r="G9497" t="n">
        <v>0</v>
      </c>
    </row>
    <row r="9498">
      <c r="A9498" t="n">
        <v>201901</v>
      </c>
      <c r="B9498" t="n">
        <v>31</v>
      </c>
      <c r="C9498" t="inlineStr">
        <is>
          <t>POS</t>
        </is>
      </c>
      <c r="D9498" t="inlineStr">
        <is>
          <t>Hà Lan</t>
        </is>
      </c>
      <c r="E9498" t="inlineStr">
        <is>
          <t>Máy ảnh</t>
        </is>
      </c>
      <c r="F9498" t="n">
        <v>3448.9</v>
      </c>
      <c r="G9498" t="n">
        <v>0</v>
      </c>
    </row>
    <row r="9499">
      <c r="A9499" t="n">
        <v>201901</v>
      </c>
      <c r="B9499" t="n">
        <v>31</v>
      </c>
      <c r="C9499" t="inlineStr">
        <is>
          <t>POS</t>
        </is>
      </c>
      <c r="D9499" t="inlineStr">
        <is>
          <t>Hà Lan</t>
        </is>
      </c>
      <c r="E9499" t="inlineStr">
        <is>
          <t>Điện thoại</t>
        </is>
      </c>
      <c r="F9499" t="n">
        <v>2599.4</v>
      </c>
      <c r="G9499" t="n">
        <v>486.4</v>
      </c>
    </row>
    <row r="9500">
      <c r="A9500" t="n">
        <v>201901</v>
      </c>
      <c r="B9500" t="n">
        <v>31</v>
      </c>
      <c r="C9500" t="inlineStr">
        <is>
          <t>POS</t>
        </is>
      </c>
      <c r="D9500" t="inlineStr">
        <is>
          <t>Hà Lan</t>
        </is>
      </c>
      <c r="E9500" t="inlineStr">
        <is>
          <t>Máy tính</t>
        </is>
      </c>
      <c r="F9500" t="n">
        <v>2808</v>
      </c>
      <c r="G9500" t="n">
        <v>0</v>
      </c>
    </row>
    <row r="9501">
      <c r="A9501" t="n">
        <v>201901</v>
      </c>
      <c r="B9501" t="n">
        <v>31</v>
      </c>
      <c r="C9501" t="inlineStr">
        <is>
          <t>POS</t>
        </is>
      </c>
      <c r="D9501" t="inlineStr">
        <is>
          <t>Hà Lan</t>
        </is>
      </c>
      <c r="E9501" t="inlineStr">
        <is>
          <t>Game &amp; Đồ chơi</t>
        </is>
      </c>
      <c r="F9501" t="n">
        <v>26.12</v>
      </c>
      <c r="G9501" t="n">
        <v>0</v>
      </c>
    </row>
    <row r="9502">
      <c r="A9502" t="n">
        <v>201901</v>
      </c>
      <c r="B9502" t="n">
        <v>31</v>
      </c>
      <c r="C9502" t="inlineStr">
        <is>
          <t>POS</t>
        </is>
      </c>
      <c r="D9502" t="inlineStr">
        <is>
          <t>Hà Lan</t>
        </is>
      </c>
      <c r="E9502" t="inlineStr">
        <is>
          <t>Gia dụng</t>
        </is>
      </c>
      <c r="F9502" t="n">
        <v>269.89</v>
      </c>
      <c r="G9502" t="n">
        <v>0</v>
      </c>
    </row>
    <row r="9503">
      <c r="A9503" t="n">
        <v>201901</v>
      </c>
      <c r="B9503" t="n">
        <v>31</v>
      </c>
      <c r="C9503" t="inlineStr">
        <is>
          <t>POS</t>
        </is>
      </c>
      <c r="D9503" t="inlineStr">
        <is>
          <t>Hà Lan</t>
        </is>
      </c>
      <c r="E9503" t="inlineStr">
        <is>
          <t>Nhạc, phim, sách nói</t>
        </is>
      </c>
      <c r="F9503" t="n">
        <v>829.15</v>
      </c>
      <c r="G9503" t="n">
        <v>0</v>
      </c>
    </row>
    <row r="9504">
      <c r="A9504" t="n">
        <v>201901</v>
      </c>
      <c r="B9504" t="n">
        <v>31</v>
      </c>
      <c r="C9504" t="inlineStr">
        <is>
          <t>POS</t>
        </is>
      </c>
      <c r="D9504" t="inlineStr">
        <is>
          <t>Hà Lan</t>
        </is>
      </c>
      <c r="E9504" t="inlineStr">
        <is>
          <t>TV &amp; Video</t>
        </is>
      </c>
      <c r="F9504" t="n">
        <v>108.11</v>
      </c>
      <c r="G9504" t="n">
        <v>0</v>
      </c>
    </row>
    <row r="9505">
      <c r="A9505" t="n">
        <v>201901</v>
      </c>
      <c r="B9505" t="n">
        <v>32</v>
      </c>
      <c r="C9505" t="inlineStr">
        <is>
          <t>POS</t>
        </is>
      </c>
      <c r="D9505" t="inlineStr">
        <is>
          <t>Hà Lan</t>
        </is>
      </c>
      <c r="E9505" t="inlineStr">
        <is>
          <t>Điện thoại</t>
        </is>
      </c>
      <c r="F9505" t="n">
        <v>567.1799999999999</v>
      </c>
      <c r="G9505" t="n">
        <v>0</v>
      </c>
    </row>
    <row r="9506">
      <c r="A9506" t="n">
        <v>201901</v>
      </c>
      <c r="B9506" t="n">
        <v>32</v>
      </c>
      <c r="C9506" t="inlineStr">
        <is>
          <t>POS</t>
        </is>
      </c>
      <c r="D9506" t="inlineStr">
        <is>
          <t>Hà Lan</t>
        </is>
      </c>
      <c r="E9506" t="inlineStr">
        <is>
          <t>Máy tính</t>
        </is>
      </c>
      <c r="F9506" t="n">
        <v>118</v>
      </c>
      <c r="G9506" t="n">
        <v>0</v>
      </c>
    </row>
    <row r="9507">
      <c r="A9507" t="n">
        <v>201901</v>
      </c>
      <c r="B9507" t="n">
        <v>32</v>
      </c>
      <c r="C9507" t="inlineStr">
        <is>
          <t>POS</t>
        </is>
      </c>
      <c r="D9507" t="inlineStr">
        <is>
          <t>Hà Lan</t>
        </is>
      </c>
      <c r="E9507" t="inlineStr">
        <is>
          <t>Game &amp; Đồ chơi</t>
        </is>
      </c>
      <c r="F9507" t="n">
        <v>13.76</v>
      </c>
      <c r="G9507" t="n">
        <v>0</v>
      </c>
    </row>
    <row r="9508">
      <c r="A9508" t="n">
        <v>201901</v>
      </c>
      <c r="B9508" t="n">
        <v>33</v>
      </c>
      <c r="C9508" t="inlineStr">
        <is>
          <t>POS</t>
        </is>
      </c>
      <c r="D9508" t="inlineStr">
        <is>
          <t>Hà Lan</t>
        </is>
      </c>
      <c r="E9508" t="inlineStr">
        <is>
          <t>Âm thanh</t>
        </is>
      </c>
      <c r="F9508" t="n">
        <v>48.81</v>
      </c>
      <c r="G9508" t="n">
        <v>0</v>
      </c>
    </row>
    <row r="9509">
      <c r="A9509" t="n">
        <v>201901</v>
      </c>
      <c r="B9509" t="n">
        <v>33</v>
      </c>
      <c r="C9509" t="inlineStr">
        <is>
          <t>POS</t>
        </is>
      </c>
      <c r="D9509" t="inlineStr">
        <is>
          <t>Hà Lan</t>
        </is>
      </c>
      <c r="E9509" t="inlineStr">
        <is>
          <t>Điện thoại</t>
        </is>
      </c>
      <c r="F9509" t="n">
        <v>254.6</v>
      </c>
      <c r="G9509" t="n">
        <v>0</v>
      </c>
    </row>
    <row r="9510">
      <c r="A9510" t="n">
        <v>201901</v>
      </c>
      <c r="B9510" t="n">
        <v>34</v>
      </c>
      <c r="C9510" t="inlineStr">
        <is>
          <t>POS</t>
        </is>
      </c>
      <c r="D9510" t="inlineStr">
        <is>
          <t>Hà Lan</t>
        </is>
      </c>
      <c r="E9510" t="inlineStr">
        <is>
          <t>Âm thanh</t>
        </is>
      </c>
      <c r="F9510" t="n">
        <v>1143.15</v>
      </c>
      <c r="G9510" t="n">
        <v>0</v>
      </c>
    </row>
    <row r="9511">
      <c r="A9511" t="n">
        <v>201901</v>
      </c>
      <c r="B9511" t="n">
        <v>34</v>
      </c>
      <c r="C9511" t="inlineStr">
        <is>
          <t>POS</t>
        </is>
      </c>
      <c r="D9511" t="inlineStr">
        <is>
          <t>Hà Lan</t>
        </is>
      </c>
      <c r="E9511" t="inlineStr">
        <is>
          <t>Máy ảnh</t>
        </is>
      </c>
      <c r="F9511" t="n">
        <v>399.92</v>
      </c>
      <c r="G9511" t="n">
        <v>0</v>
      </c>
    </row>
    <row r="9512">
      <c r="A9512" t="n">
        <v>201901</v>
      </c>
      <c r="B9512" t="n">
        <v>34</v>
      </c>
      <c r="C9512" t="inlineStr">
        <is>
          <t>POS</t>
        </is>
      </c>
      <c r="D9512" t="inlineStr">
        <is>
          <t>Hà Lan</t>
        </is>
      </c>
      <c r="E9512" t="inlineStr">
        <is>
          <t>Điện thoại</t>
        </is>
      </c>
      <c r="F9512" t="n">
        <v>581.5700000000001</v>
      </c>
      <c r="G9512" t="n">
        <v>0</v>
      </c>
    </row>
    <row r="9513">
      <c r="A9513" t="n">
        <v>201901</v>
      </c>
      <c r="B9513" t="n">
        <v>34</v>
      </c>
      <c r="C9513" t="inlineStr">
        <is>
          <t>POS</t>
        </is>
      </c>
      <c r="D9513" t="inlineStr">
        <is>
          <t>Hà Lan</t>
        </is>
      </c>
      <c r="E9513" t="inlineStr">
        <is>
          <t>Máy tính</t>
        </is>
      </c>
      <c r="F9513" t="n">
        <v>22060.9</v>
      </c>
      <c r="G9513" t="n">
        <v>0</v>
      </c>
    </row>
    <row r="9514">
      <c r="A9514" t="n">
        <v>201901</v>
      </c>
      <c r="B9514" t="n">
        <v>34</v>
      </c>
      <c r="C9514" t="inlineStr">
        <is>
          <t>POS</t>
        </is>
      </c>
      <c r="D9514" t="inlineStr">
        <is>
          <t>Hà Lan</t>
        </is>
      </c>
      <c r="E9514" t="inlineStr">
        <is>
          <t>Game &amp; Đồ chơi</t>
        </is>
      </c>
      <c r="F9514" t="n">
        <v>76.16</v>
      </c>
      <c r="G9514" t="n">
        <v>0</v>
      </c>
    </row>
    <row r="9515">
      <c r="A9515" t="n">
        <v>201901</v>
      </c>
      <c r="B9515" t="n">
        <v>34</v>
      </c>
      <c r="C9515" t="inlineStr">
        <is>
          <t>POS</t>
        </is>
      </c>
      <c r="D9515" t="inlineStr">
        <is>
          <t>Hà Lan</t>
        </is>
      </c>
      <c r="E9515" t="inlineStr">
        <is>
          <t>Nhạc, phim, sách nói</t>
        </is>
      </c>
      <c r="F9515" t="n">
        <v>2424.38</v>
      </c>
      <c r="G9515" t="n">
        <v>0</v>
      </c>
    </row>
    <row r="9516">
      <c r="A9516" t="n">
        <v>201901</v>
      </c>
      <c r="B9516" t="n">
        <v>34</v>
      </c>
      <c r="C9516" t="inlineStr">
        <is>
          <t>POS</t>
        </is>
      </c>
      <c r="D9516" t="inlineStr">
        <is>
          <t>Hà Lan</t>
        </is>
      </c>
      <c r="E9516" t="inlineStr">
        <is>
          <t>TV &amp; Video</t>
        </is>
      </c>
      <c r="F9516" t="n">
        <v>4953.3</v>
      </c>
      <c r="G9516" t="n">
        <v>0</v>
      </c>
    </row>
    <row r="9517">
      <c r="A9517" t="n">
        <v>201901</v>
      </c>
      <c r="B9517" t="n">
        <v>36</v>
      </c>
      <c r="C9517" t="inlineStr">
        <is>
          <t>POS</t>
        </is>
      </c>
      <c r="D9517" t="inlineStr">
        <is>
          <t>Anh</t>
        </is>
      </c>
      <c r="E9517" t="inlineStr">
        <is>
          <t>Âm thanh</t>
        </is>
      </c>
      <c r="F9517" t="n">
        <v>381.85</v>
      </c>
      <c r="G9517" t="n">
        <v>0</v>
      </c>
    </row>
    <row r="9518">
      <c r="A9518" t="n">
        <v>201901</v>
      </c>
      <c r="B9518" t="n">
        <v>36</v>
      </c>
      <c r="C9518" t="inlineStr">
        <is>
          <t>POS</t>
        </is>
      </c>
      <c r="D9518" t="inlineStr">
        <is>
          <t>Anh</t>
        </is>
      </c>
      <c r="E9518" t="inlineStr">
        <is>
          <t>Máy ảnh</t>
        </is>
      </c>
      <c r="F9518" t="n">
        <v>1402.62</v>
      </c>
      <c r="G9518" t="n">
        <v>0</v>
      </c>
    </row>
    <row r="9519">
      <c r="A9519" t="n">
        <v>201901</v>
      </c>
      <c r="B9519" t="n">
        <v>36</v>
      </c>
      <c r="C9519" t="inlineStr">
        <is>
          <t>POS</t>
        </is>
      </c>
      <c r="D9519" t="inlineStr">
        <is>
          <t>Anh</t>
        </is>
      </c>
      <c r="E9519" t="inlineStr">
        <is>
          <t>Điện thoại</t>
        </is>
      </c>
      <c r="F9519" t="n">
        <v>5408.01</v>
      </c>
      <c r="G9519" t="n">
        <v>3.35</v>
      </c>
    </row>
    <row r="9520">
      <c r="A9520" t="n">
        <v>201901</v>
      </c>
      <c r="B9520" t="n">
        <v>36</v>
      </c>
      <c r="C9520" t="inlineStr">
        <is>
          <t>POS</t>
        </is>
      </c>
      <c r="D9520" t="inlineStr">
        <is>
          <t>Anh</t>
        </is>
      </c>
      <c r="E9520" t="inlineStr">
        <is>
          <t>Máy tính</t>
        </is>
      </c>
      <c r="F9520" t="n">
        <v>17597.7</v>
      </c>
      <c r="G9520" t="n">
        <v>0</v>
      </c>
    </row>
    <row r="9521">
      <c r="A9521" t="n">
        <v>201901</v>
      </c>
      <c r="B9521" t="n">
        <v>36</v>
      </c>
      <c r="C9521" t="inlineStr">
        <is>
          <t>POS</t>
        </is>
      </c>
      <c r="D9521" t="inlineStr">
        <is>
          <t>Anh</t>
        </is>
      </c>
      <c r="E9521" t="inlineStr">
        <is>
          <t>Game &amp; Đồ chơi</t>
        </is>
      </c>
      <c r="F9521" t="n">
        <v>289</v>
      </c>
      <c r="G9521" t="n">
        <v>28</v>
      </c>
    </row>
    <row r="9522">
      <c r="A9522" t="n">
        <v>201901</v>
      </c>
      <c r="B9522" t="n">
        <v>36</v>
      </c>
      <c r="C9522" t="inlineStr">
        <is>
          <t>POS</t>
        </is>
      </c>
      <c r="D9522" t="inlineStr">
        <is>
          <t>Anh</t>
        </is>
      </c>
      <c r="E9522" t="inlineStr">
        <is>
          <t>Gia dụng</t>
        </is>
      </c>
      <c r="F9522" t="n">
        <v>1445.95</v>
      </c>
      <c r="G9522" t="n">
        <v>0</v>
      </c>
    </row>
    <row r="9523">
      <c r="A9523" t="n">
        <v>201901</v>
      </c>
      <c r="B9523" t="n">
        <v>36</v>
      </c>
      <c r="C9523" t="inlineStr">
        <is>
          <t>POS</t>
        </is>
      </c>
      <c r="D9523" t="inlineStr">
        <is>
          <t>Anh</t>
        </is>
      </c>
      <c r="E9523" t="inlineStr">
        <is>
          <t>Nhạc, phim, sách nói</t>
        </is>
      </c>
      <c r="F9523" t="n">
        <v>1728.57</v>
      </c>
      <c r="G9523" t="n">
        <v>0</v>
      </c>
    </row>
    <row r="9524">
      <c r="A9524" t="n">
        <v>201901</v>
      </c>
      <c r="B9524" t="n">
        <v>37</v>
      </c>
      <c r="C9524" t="inlineStr">
        <is>
          <t>POS</t>
        </is>
      </c>
      <c r="D9524" t="inlineStr">
        <is>
          <t>Anh</t>
        </is>
      </c>
      <c r="E9524" t="inlineStr">
        <is>
          <t>Âm thanh</t>
        </is>
      </c>
      <c r="F9524" t="n">
        <v>1047.95</v>
      </c>
      <c r="G9524" t="n">
        <v>0</v>
      </c>
    </row>
    <row r="9525">
      <c r="A9525" t="n">
        <v>201901</v>
      </c>
      <c r="B9525" t="n">
        <v>37</v>
      </c>
      <c r="C9525" t="inlineStr">
        <is>
          <t>POS</t>
        </is>
      </c>
      <c r="D9525" t="inlineStr">
        <is>
          <t>Anh</t>
        </is>
      </c>
      <c r="E9525" t="inlineStr">
        <is>
          <t>Máy ảnh</t>
        </is>
      </c>
      <c r="F9525" t="n">
        <v>5541</v>
      </c>
      <c r="G9525" t="n">
        <v>0</v>
      </c>
    </row>
    <row r="9526">
      <c r="A9526" t="n">
        <v>201901</v>
      </c>
      <c r="B9526" t="n">
        <v>37</v>
      </c>
      <c r="C9526" t="inlineStr">
        <is>
          <t>POS</t>
        </is>
      </c>
      <c r="D9526" t="inlineStr">
        <is>
          <t>Anh</t>
        </is>
      </c>
      <c r="E9526" t="inlineStr">
        <is>
          <t>Điện thoại</t>
        </is>
      </c>
      <c r="F9526" t="n">
        <v>1858.84</v>
      </c>
      <c r="G9526" t="n">
        <v>0</v>
      </c>
    </row>
    <row r="9527">
      <c r="A9527" t="n">
        <v>201901</v>
      </c>
      <c r="B9527" t="n">
        <v>37</v>
      </c>
      <c r="C9527" t="inlineStr">
        <is>
          <t>POS</t>
        </is>
      </c>
      <c r="D9527" t="inlineStr">
        <is>
          <t>Anh</t>
        </is>
      </c>
      <c r="E9527" t="inlineStr">
        <is>
          <t>Máy tính</t>
        </is>
      </c>
      <c r="F9527" t="n">
        <v>3044.09</v>
      </c>
      <c r="G9527" t="n">
        <v>0</v>
      </c>
    </row>
    <row r="9528">
      <c r="A9528" t="n">
        <v>201901</v>
      </c>
      <c r="B9528" t="n">
        <v>37</v>
      </c>
      <c r="C9528" t="inlineStr">
        <is>
          <t>POS</t>
        </is>
      </c>
      <c r="D9528" t="inlineStr">
        <is>
          <t>Anh</t>
        </is>
      </c>
      <c r="E9528" t="inlineStr">
        <is>
          <t>Game &amp; Đồ chơi</t>
        </is>
      </c>
      <c r="F9528" t="n">
        <v>299.19</v>
      </c>
      <c r="G9528" t="n">
        <v>56</v>
      </c>
    </row>
    <row r="9529">
      <c r="A9529" t="n">
        <v>201901</v>
      </c>
      <c r="B9529" t="n">
        <v>37</v>
      </c>
      <c r="C9529" t="inlineStr">
        <is>
          <t>POS</t>
        </is>
      </c>
      <c r="D9529" t="inlineStr">
        <is>
          <t>Anh</t>
        </is>
      </c>
      <c r="E9529" t="inlineStr">
        <is>
          <t>Gia dụng</t>
        </is>
      </c>
      <c r="F9529" t="n">
        <v>199.98</v>
      </c>
      <c r="G9529" t="n">
        <v>0</v>
      </c>
    </row>
    <row r="9530">
      <c r="A9530" t="n">
        <v>201901</v>
      </c>
      <c r="B9530" t="n">
        <v>37</v>
      </c>
      <c r="C9530" t="inlineStr">
        <is>
          <t>POS</t>
        </is>
      </c>
      <c r="D9530" t="inlineStr">
        <is>
          <t>Anh</t>
        </is>
      </c>
      <c r="E9530" t="inlineStr">
        <is>
          <t>Nhạc, phim, sách nói</t>
        </is>
      </c>
      <c r="F9530" t="n">
        <v>648.24</v>
      </c>
      <c r="G9530" t="n">
        <v>0</v>
      </c>
    </row>
    <row r="9531">
      <c r="A9531" t="n">
        <v>201901</v>
      </c>
      <c r="B9531" t="n">
        <v>37</v>
      </c>
      <c r="C9531" t="inlineStr">
        <is>
          <t>POS</t>
        </is>
      </c>
      <c r="D9531" t="inlineStr">
        <is>
          <t>Anh</t>
        </is>
      </c>
      <c r="E9531" t="inlineStr">
        <is>
          <t>TV &amp; Video</t>
        </is>
      </c>
      <c r="F9531" t="n">
        <v>1014</v>
      </c>
      <c r="G9531" t="n">
        <v>0</v>
      </c>
    </row>
    <row r="9532">
      <c r="A9532" t="n">
        <v>201901</v>
      </c>
      <c r="B9532" t="n">
        <v>38</v>
      </c>
      <c r="C9532" t="inlineStr">
        <is>
          <t>POS</t>
        </is>
      </c>
      <c r="D9532" t="inlineStr">
        <is>
          <t>Anh</t>
        </is>
      </c>
      <c r="E9532" t="inlineStr">
        <is>
          <t>Âm thanh</t>
        </is>
      </c>
      <c r="F9532" t="n">
        <v>464</v>
      </c>
      <c r="G9532" t="n">
        <v>0</v>
      </c>
    </row>
    <row r="9533">
      <c r="A9533" t="n">
        <v>201901</v>
      </c>
      <c r="B9533" t="n">
        <v>38</v>
      </c>
      <c r="C9533" t="inlineStr">
        <is>
          <t>POS</t>
        </is>
      </c>
      <c r="D9533" t="inlineStr">
        <is>
          <t>Anh</t>
        </is>
      </c>
      <c r="E9533" t="inlineStr">
        <is>
          <t>Máy ảnh</t>
        </is>
      </c>
      <c r="F9533" t="n">
        <v>956.7</v>
      </c>
      <c r="G9533" t="n">
        <v>0</v>
      </c>
    </row>
    <row r="9534">
      <c r="A9534" t="n">
        <v>201901</v>
      </c>
      <c r="B9534" t="n">
        <v>38</v>
      </c>
      <c r="C9534" t="inlineStr">
        <is>
          <t>POS</t>
        </is>
      </c>
      <c r="D9534" t="inlineStr">
        <is>
          <t>Anh</t>
        </is>
      </c>
      <c r="E9534" t="inlineStr">
        <is>
          <t>Điện thoại</t>
        </is>
      </c>
      <c r="F9534" t="n">
        <v>4835.12</v>
      </c>
      <c r="G9534" t="n">
        <v>0</v>
      </c>
    </row>
    <row r="9535">
      <c r="A9535" t="n">
        <v>201901</v>
      </c>
      <c r="B9535" t="n">
        <v>38</v>
      </c>
      <c r="C9535" t="inlineStr">
        <is>
          <t>POS</t>
        </is>
      </c>
      <c r="D9535" t="inlineStr">
        <is>
          <t>Anh</t>
        </is>
      </c>
      <c r="E9535" t="inlineStr">
        <is>
          <t>Máy tính</t>
        </is>
      </c>
      <c r="F9535" t="n">
        <v>6311.75</v>
      </c>
      <c r="G9535" t="n">
        <v>0</v>
      </c>
    </row>
    <row r="9536">
      <c r="A9536" t="n">
        <v>201901</v>
      </c>
      <c r="B9536" t="n">
        <v>38</v>
      </c>
      <c r="C9536" t="inlineStr">
        <is>
          <t>POS</t>
        </is>
      </c>
      <c r="D9536" t="inlineStr">
        <is>
          <t>Anh</t>
        </is>
      </c>
      <c r="E9536" t="inlineStr">
        <is>
          <t>Game &amp; Đồ chơi</t>
        </is>
      </c>
      <c r="F9536" t="n">
        <v>444.84</v>
      </c>
      <c r="G9536" t="n">
        <v>0</v>
      </c>
    </row>
    <row r="9537">
      <c r="A9537" t="n">
        <v>201901</v>
      </c>
      <c r="B9537" t="n">
        <v>38</v>
      </c>
      <c r="C9537" t="inlineStr">
        <is>
          <t>POS</t>
        </is>
      </c>
      <c r="D9537" t="inlineStr">
        <is>
          <t>Anh</t>
        </is>
      </c>
      <c r="E9537" t="inlineStr">
        <is>
          <t>Gia dụng</t>
        </is>
      </c>
      <c r="F9537" t="n">
        <v>6189.87</v>
      </c>
      <c r="G9537" t="n">
        <v>1635.94</v>
      </c>
    </row>
    <row r="9538">
      <c r="A9538" t="n">
        <v>201901</v>
      </c>
      <c r="B9538" t="n">
        <v>38</v>
      </c>
      <c r="C9538" t="inlineStr">
        <is>
          <t>POS</t>
        </is>
      </c>
      <c r="D9538" t="inlineStr">
        <is>
          <t>Anh</t>
        </is>
      </c>
      <c r="E9538" t="inlineStr">
        <is>
          <t>Nhạc, phim, sách nói</t>
        </is>
      </c>
      <c r="F9538" t="n">
        <v>2732.71</v>
      </c>
      <c r="G9538" t="n">
        <v>0</v>
      </c>
    </row>
    <row r="9539">
      <c r="A9539" t="n">
        <v>201901</v>
      </c>
      <c r="B9539" t="n">
        <v>38</v>
      </c>
      <c r="C9539" t="inlineStr">
        <is>
          <t>POS</t>
        </is>
      </c>
      <c r="D9539" t="inlineStr">
        <is>
          <t>Anh</t>
        </is>
      </c>
      <c r="E9539" t="inlineStr">
        <is>
          <t>TV &amp; Video</t>
        </is>
      </c>
      <c r="F9539" t="n">
        <v>7392.18</v>
      </c>
      <c r="G9539" t="n">
        <v>0</v>
      </c>
    </row>
    <row r="9540">
      <c r="A9540" t="n">
        <v>201901</v>
      </c>
      <c r="B9540" t="n">
        <v>39</v>
      </c>
      <c r="C9540" t="inlineStr">
        <is>
          <t>POS</t>
        </is>
      </c>
      <c r="D9540" t="inlineStr">
        <is>
          <t>Anh</t>
        </is>
      </c>
      <c r="E9540" t="inlineStr">
        <is>
          <t>Âm thanh</t>
        </is>
      </c>
      <c r="F9540" t="n">
        <v>3149.05</v>
      </c>
      <c r="G9540" t="n">
        <v>0</v>
      </c>
    </row>
    <row r="9541">
      <c r="A9541" t="n">
        <v>201901</v>
      </c>
      <c r="B9541" t="n">
        <v>39</v>
      </c>
      <c r="C9541" t="inlineStr">
        <is>
          <t>POS</t>
        </is>
      </c>
      <c r="D9541" t="inlineStr">
        <is>
          <t>Anh</t>
        </is>
      </c>
      <c r="E9541" t="inlineStr">
        <is>
          <t>Máy ảnh</t>
        </is>
      </c>
      <c r="F9541" t="n">
        <v>6144</v>
      </c>
      <c r="G9541" t="n">
        <v>534</v>
      </c>
    </row>
    <row r="9542">
      <c r="A9542" t="n">
        <v>201901</v>
      </c>
      <c r="B9542" t="n">
        <v>39</v>
      </c>
      <c r="C9542" t="inlineStr">
        <is>
          <t>POS</t>
        </is>
      </c>
      <c r="D9542" t="inlineStr">
        <is>
          <t>Anh</t>
        </is>
      </c>
      <c r="E9542" t="inlineStr">
        <is>
          <t>Điện thoại</t>
        </is>
      </c>
      <c r="F9542" t="n">
        <v>9608.91</v>
      </c>
      <c r="G9542" t="n">
        <v>267</v>
      </c>
    </row>
    <row r="9543">
      <c r="A9543" t="n">
        <v>201901</v>
      </c>
      <c r="B9543" t="n">
        <v>39</v>
      </c>
      <c r="C9543" t="inlineStr">
        <is>
          <t>POS</t>
        </is>
      </c>
      <c r="D9543" t="inlineStr">
        <is>
          <t>Anh</t>
        </is>
      </c>
      <c r="E9543" t="inlineStr">
        <is>
          <t>Máy tính</t>
        </is>
      </c>
      <c r="F9543" t="n">
        <v>14250</v>
      </c>
      <c r="G9543" t="n">
        <v>1079.6</v>
      </c>
    </row>
    <row r="9544">
      <c r="A9544" t="n">
        <v>201901</v>
      </c>
      <c r="B9544" t="n">
        <v>39</v>
      </c>
      <c r="C9544" t="inlineStr">
        <is>
          <t>POS</t>
        </is>
      </c>
      <c r="D9544" t="inlineStr">
        <is>
          <t>Anh</t>
        </is>
      </c>
      <c r="E9544" t="inlineStr">
        <is>
          <t>Game &amp; Đồ chơi</t>
        </is>
      </c>
      <c r="F9544" t="n">
        <v>786.86</v>
      </c>
      <c r="G9544" t="n">
        <v>0</v>
      </c>
    </row>
    <row r="9545">
      <c r="A9545" t="n">
        <v>201901</v>
      </c>
      <c r="B9545" t="n">
        <v>39</v>
      </c>
      <c r="C9545" t="inlineStr">
        <is>
          <t>POS</t>
        </is>
      </c>
      <c r="D9545" t="inlineStr">
        <is>
          <t>Anh</t>
        </is>
      </c>
      <c r="E9545" t="inlineStr">
        <is>
          <t>Gia dụng</t>
        </is>
      </c>
      <c r="F9545" t="n">
        <v>22950.42</v>
      </c>
      <c r="G9545" t="n">
        <v>0</v>
      </c>
    </row>
    <row r="9546">
      <c r="A9546" t="n">
        <v>201901</v>
      </c>
      <c r="B9546" t="n">
        <v>39</v>
      </c>
      <c r="C9546" t="inlineStr">
        <is>
          <t>POS</t>
        </is>
      </c>
      <c r="D9546" t="inlineStr">
        <is>
          <t>Anh</t>
        </is>
      </c>
      <c r="E9546" t="inlineStr">
        <is>
          <t>Nhạc, phim, sách nói</t>
        </is>
      </c>
      <c r="F9546" t="n">
        <v>1102.47</v>
      </c>
      <c r="G9546" t="n">
        <v>0</v>
      </c>
    </row>
    <row r="9547">
      <c r="A9547" t="n">
        <v>201901</v>
      </c>
      <c r="B9547" t="n">
        <v>39</v>
      </c>
      <c r="C9547" t="inlineStr">
        <is>
          <t>POS</t>
        </is>
      </c>
      <c r="D9547" t="inlineStr">
        <is>
          <t>Anh</t>
        </is>
      </c>
      <c r="E9547" t="inlineStr">
        <is>
          <t>TV &amp; Video</t>
        </is>
      </c>
      <c r="F9547" t="n">
        <v>2160</v>
      </c>
      <c r="G9547" t="n">
        <v>0</v>
      </c>
    </row>
    <row r="9548">
      <c r="A9548" t="n">
        <v>201901</v>
      </c>
      <c r="B9548" t="n">
        <v>40</v>
      </c>
      <c r="C9548" t="inlineStr">
        <is>
          <t>POS</t>
        </is>
      </c>
      <c r="D9548" t="inlineStr">
        <is>
          <t>Anh</t>
        </is>
      </c>
      <c r="E9548" t="inlineStr">
        <is>
          <t>Âm thanh</t>
        </is>
      </c>
      <c r="F9548" t="n">
        <v>3112.31</v>
      </c>
      <c r="G9548" t="n">
        <v>0</v>
      </c>
    </row>
    <row r="9549">
      <c r="A9549" t="n">
        <v>201901</v>
      </c>
      <c r="B9549" t="n">
        <v>40</v>
      </c>
      <c r="C9549" t="inlineStr">
        <is>
          <t>POS</t>
        </is>
      </c>
      <c r="D9549" t="inlineStr">
        <is>
          <t>Anh</t>
        </is>
      </c>
      <c r="E9549" t="inlineStr">
        <is>
          <t>Máy ảnh</t>
        </is>
      </c>
      <c r="F9549" t="n">
        <v>1145.47</v>
      </c>
      <c r="G9549" t="n">
        <v>0</v>
      </c>
    </row>
    <row r="9550">
      <c r="A9550" t="n">
        <v>201901</v>
      </c>
      <c r="B9550" t="n">
        <v>40</v>
      </c>
      <c r="C9550" t="inlineStr">
        <is>
          <t>POS</t>
        </is>
      </c>
      <c r="D9550" t="inlineStr">
        <is>
          <t>Anh</t>
        </is>
      </c>
      <c r="E9550" t="inlineStr">
        <is>
          <t>Điện thoại</t>
        </is>
      </c>
      <c r="F9550" t="n">
        <v>5272.46</v>
      </c>
      <c r="G9550" t="n">
        <v>0</v>
      </c>
    </row>
    <row r="9551">
      <c r="A9551" t="n">
        <v>201901</v>
      </c>
      <c r="B9551" t="n">
        <v>40</v>
      </c>
      <c r="C9551" t="inlineStr">
        <is>
          <t>POS</t>
        </is>
      </c>
      <c r="D9551" t="inlineStr">
        <is>
          <t>Anh</t>
        </is>
      </c>
      <c r="E9551" t="inlineStr">
        <is>
          <t>Máy tính</t>
        </is>
      </c>
      <c r="F9551" t="n">
        <v>5765.35</v>
      </c>
      <c r="G9551" t="n">
        <v>0</v>
      </c>
    </row>
    <row r="9552">
      <c r="A9552" t="n">
        <v>201901</v>
      </c>
      <c r="B9552" t="n">
        <v>40</v>
      </c>
      <c r="C9552" t="inlineStr">
        <is>
          <t>POS</t>
        </is>
      </c>
      <c r="D9552" t="inlineStr">
        <is>
          <t>Anh</t>
        </is>
      </c>
      <c r="E9552" t="inlineStr">
        <is>
          <t>Game &amp; Đồ chơi</t>
        </is>
      </c>
      <c r="F9552" t="n">
        <v>141.62</v>
      </c>
      <c r="G9552" t="n">
        <v>0</v>
      </c>
    </row>
    <row r="9553">
      <c r="A9553" t="n">
        <v>201901</v>
      </c>
      <c r="B9553" t="n">
        <v>40</v>
      </c>
      <c r="C9553" t="inlineStr">
        <is>
          <t>POS</t>
        </is>
      </c>
      <c r="D9553" t="inlineStr">
        <is>
          <t>Anh</t>
        </is>
      </c>
      <c r="E9553" t="inlineStr">
        <is>
          <t>Gia dụng</t>
        </is>
      </c>
      <c r="F9553" t="n">
        <v>619.89</v>
      </c>
      <c r="G9553" t="n">
        <v>0</v>
      </c>
    </row>
    <row r="9554">
      <c r="A9554" t="n">
        <v>201901</v>
      </c>
      <c r="B9554" t="n">
        <v>40</v>
      </c>
      <c r="C9554" t="inlineStr">
        <is>
          <t>POS</t>
        </is>
      </c>
      <c r="D9554" t="inlineStr">
        <is>
          <t>Anh</t>
        </is>
      </c>
      <c r="E9554" t="inlineStr">
        <is>
          <t>Nhạc, phim, sách nói</t>
        </is>
      </c>
      <c r="F9554" t="n">
        <v>1297.24</v>
      </c>
      <c r="G9554" t="n">
        <v>0</v>
      </c>
    </row>
    <row r="9555">
      <c r="A9555" t="n">
        <v>201901</v>
      </c>
      <c r="B9555" t="n">
        <v>42</v>
      </c>
      <c r="C9555" t="inlineStr">
        <is>
          <t>POS</t>
        </is>
      </c>
      <c r="D9555" t="inlineStr">
        <is>
          <t>Anh</t>
        </is>
      </c>
      <c r="E9555" t="inlineStr">
        <is>
          <t>Âm thanh</t>
        </is>
      </c>
      <c r="F9555" t="n">
        <v>149.99</v>
      </c>
      <c r="G9555" t="n">
        <v>0</v>
      </c>
    </row>
    <row r="9556">
      <c r="A9556" t="n">
        <v>201901</v>
      </c>
      <c r="B9556" t="n">
        <v>42</v>
      </c>
      <c r="C9556" t="inlineStr">
        <is>
          <t>POS</t>
        </is>
      </c>
      <c r="D9556" t="inlineStr">
        <is>
          <t>Anh</t>
        </is>
      </c>
      <c r="E9556" t="inlineStr">
        <is>
          <t>Máy ảnh</t>
        </is>
      </c>
      <c r="F9556" t="n">
        <v>4534.45</v>
      </c>
      <c r="G9556" t="n">
        <v>0</v>
      </c>
    </row>
    <row r="9557">
      <c r="A9557" t="n">
        <v>201901</v>
      </c>
      <c r="B9557" t="n">
        <v>42</v>
      </c>
      <c r="C9557" t="inlineStr">
        <is>
          <t>POS</t>
        </is>
      </c>
      <c r="D9557" t="inlineStr">
        <is>
          <t>Anh</t>
        </is>
      </c>
      <c r="E9557" t="inlineStr">
        <is>
          <t>Điện thoại</t>
        </is>
      </c>
      <c r="F9557" t="n">
        <v>4215</v>
      </c>
      <c r="G9557" t="n">
        <v>492.39</v>
      </c>
    </row>
    <row r="9558">
      <c r="A9558" t="n">
        <v>201901</v>
      </c>
      <c r="B9558" t="n">
        <v>42</v>
      </c>
      <c r="C9558" t="inlineStr">
        <is>
          <t>POS</t>
        </is>
      </c>
      <c r="D9558" t="inlineStr">
        <is>
          <t>Anh</t>
        </is>
      </c>
      <c r="E9558" t="inlineStr">
        <is>
          <t>Máy tính</t>
        </is>
      </c>
      <c r="F9558" t="n">
        <v>11050.25</v>
      </c>
      <c r="G9558" t="n">
        <v>382.95</v>
      </c>
    </row>
    <row r="9559">
      <c r="A9559" t="n">
        <v>201901</v>
      </c>
      <c r="B9559" t="n">
        <v>42</v>
      </c>
      <c r="C9559" t="inlineStr">
        <is>
          <t>POS</t>
        </is>
      </c>
      <c r="D9559" t="inlineStr">
        <is>
          <t>Anh</t>
        </is>
      </c>
      <c r="E9559" t="inlineStr">
        <is>
          <t>Game &amp; Đồ chơi</t>
        </is>
      </c>
      <c r="F9559" t="n">
        <v>128.48</v>
      </c>
      <c r="G9559" t="n">
        <v>0</v>
      </c>
    </row>
    <row r="9560">
      <c r="A9560" t="n">
        <v>201901</v>
      </c>
      <c r="B9560" t="n">
        <v>42</v>
      </c>
      <c r="C9560" t="inlineStr">
        <is>
          <t>POS</t>
        </is>
      </c>
      <c r="D9560" t="inlineStr">
        <is>
          <t>Anh</t>
        </is>
      </c>
      <c r="E9560" t="inlineStr">
        <is>
          <t>Gia dụng</t>
        </is>
      </c>
      <c r="F9560" t="n">
        <v>734.63</v>
      </c>
      <c r="G9560" t="n">
        <v>0</v>
      </c>
    </row>
    <row r="9561">
      <c r="A9561" t="n">
        <v>201901</v>
      </c>
      <c r="B9561" t="n">
        <v>42</v>
      </c>
      <c r="C9561" t="inlineStr">
        <is>
          <t>POS</t>
        </is>
      </c>
      <c r="D9561" t="inlineStr">
        <is>
          <t>Anh</t>
        </is>
      </c>
      <c r="E9561" t="inlineStr">
        <is>
          <t>Nhạc, phim, sách nói</t>
        </is>
      </c>
      <c r="F9561" t="n">
        <v>1457.22</v>
      </c>
      <c r="G9561" t="n">
        <v>0</v>
      </c>
    </row>
    <row r="9562">
      <c r="A9562" t="n">
        <v>201901</v>
      </c>
      <c r="B9562" t="n">
        <v>42</v>
      </c>
      <c r="C9562" t="inlineStr">
        <is>
          <t>POS</t>
        </is>
      </c>
      <c r="D9562" t="inlineStr">
        <is>
          <t>Anh</t>
        </is>
      </c>
      <c r="E9562" t="inlineStr">
        <is>
          <t>TV &amp; Video</t>
        </is>
      </c>
      <c r="F9562" t="n">
        <v>3138.1</v>
      </c>
      <c r="G9562" t="n">
        <v>0</v>
      </c>
    </row>
    <row r="9563">
      <c r="A9563" t="n">
        <v>201901</v>
      </c>
      <c r="B9563" t="n">
        <v>43</v>
      </c>
      <c r="C9563" t="inlineStr">
        <is>
          <t>POS</t>
        </is>
      </c>
      <c r="D9563" t="inlineStr">
        <is>
          <t>Mỹ</t>
        </is>
      </c>
      <c r="E9563" t="inlineStr">
        <is>
          <t>Âm thanh</t>
        </is>
      </c>
      <c r="F9563" t="n">
        <v>2431.15</v>
      </c>
      <c r="G9563" t="n">
        <v>0</v>
      </c>
    </row>
    <row r="9564">
      <c r="A9564" t="n">
        <v>201901</v>
      </c>
      <c r="B9564" t="n">
        <v>43</v>
      </c>
      <c r="C9564" t="inlineStr">
        <is>
          <t>POS</t>
        </is>
      </c>
      <c r="D9564" t="inlineStr">
        <is>
          <t>Mỹ</t>
        </is>
      </c>
      <c r="E9564" t="inlineStr">
        <is>
          <t>Máy ảnh</t>
        </is>
      </c>
      <c r="F9564" t="n">
        <v>454.19</v>
      </c>
      <c r="G9564" t="n">
        <v>0</v>
      </c>
    </row>
    <row r="9565">
      <c r="A9565" t="n">
        <v>201901</v>
      </c>
      <c r="B9565" t="n">
        <v>43</v>
      </c>
      <c r="C9565" t="inlineStr">
        <is>
          <t>POS</t>
        </is>
      </c>
      <c r="D9565" t="inlineStr">
        <is>
          <t>Mỹ</t>
        </is>
      </c>
      <c r="E9565" t="inlineStr">
        <is>
          <t>Điện thoại</t>
        </is>
      </c>
      <c r="F9565" t="n">
        <v>11078.19</v>
      </c>
      <c r="G9565" t="n">
        <v>0</v>
      </c>
    </row>
    <row r="9566">
      <c r="A9566" t="n">
        <v>201901</v>
      </c>
      <c r="B9566" t="n">
        <v>43</v>
      </c>
      <c r="C9566" t="inlineStr">
        <is>
          <t>POS</t>
        </is>
      </c>
      <c r="D9566" t="inlineStr">
        <is>
          <t>Mỹ</t>
        </is>
      </c>
      <c r="E9566" t="inlineStr">
        <is>
          <t>Máy tính</t>
        </is>
      </c>
      <c r="F9566" t="n">
        <v>14567.39</v>
      </c>
      <c r="G9566" t="n">
        <v>0</v>
      </c>
    </row>
    <row r="9567">
      <c r="A9567" t="n">
        <v>201901</v>
      </c>
      <c r="B9567" t="n">
        <v>43</v>
      </c>
      <c r="C9567" t="inlineStr">
        <is>
          <t>POS</t>
        </is>
      </c>
      <c r="D9567" t="inlineStr">
        <is>
          <t>Mỹ</t>
        </is>
      </c>
      <c r="E9567" t="inlineStr">
        <is>
          <t>Game &amp; Đồ chơi</t>
        </is>
      </c>
      <c r="F9567" t="n">
        <v>688.38</v>
      </c>
      <c r="G9567" t="n">
        <v>0</v>
      </c>
    </row>
    <row r="9568">
      <c r="A9568" t="n">
        <v>201901</v>
      </c>
      <c r="B9568" t="n">
        <v>43</v>
      </c>
      <c r="C9568" t="inlineStr">
        <is>
          <t>POS</t>
        </is>
      </c>
      <c r="D9568" t="inlineStr">
        <is>
          <t>Mỹ</t>
        </is>
      </c>
      <c r="E9568" t="inlineStr">
        <is>
          <t>Gia dụng</t>
        </is>
      </c>
      <c r="F9568" t="n">
        <v>8167.36</v>
      </c>
      <c r="G9568" t="n">
        <v>0</v>
      </c>
    </row>
    <row r="9569">
      <c r="A9569" t="n">
        <v>201901</v>
      </c>
      <c r="B9569" t="n">
        <v>43</v>
      </c>
      <c r="C9569" t="inlineStr">
        <is>
          <t>POS</t>
        </is>
      </c>
      <c r="D9569" t="inlineStr">
        <is>
          <t>Mỹ</t>
        </is>
      </c>
      <c r="E9569" t="inlineStr">
        <is>
          <t>Nhạc, phim, sách nói</t>
        </is>
      </c>
      <c r="F9569" t="n">
        <v>5741.69</v>
      </c>
      <c r="G9569" t="n">
        <v>935.97</v>
      </c>
    </row>
    <row r="9570">
      <c r="A9570" t="n">
        <v>201901</v>
      </c>
      <c r="B9570" t="n">
        <v>43</v>
      </c>
      <c r="C9570" t="inlineStr">
        <is>
          <t>POS</t>
        </is>
      </c>
      <c r="D9570" t="inlineStr">
        <is>
          <t>Mỹ</t>
        </is>
      </c>
      <c r="E9570" t="inlineStr">
        <is>
          <t>TV &amp; Video</t>
        </is>
      </c>
      <c r="F9570" t="n">
        <v>554.05</v>
      </c>
      <c r="G9570" t="n">
        <v>0</v>
      </c>
    </row>
    <row r="9571">
      <c r="A9571" t="n">
        <v>201901</v>
      </c>
      <c r="B9571" t="n">
        <v>44</v>
      </c>
      <c r="C9571" t="inlineStr">
        <is>
          <t>POS</t>
        </is>
      </c>
      <c r="D9571" t="inlineStr">
        <is>
          <t>Mỹ</t>
        </is>
      </c>
      <c r="E9571" t="inlineStr">
        <is>
          <t>Âm thanh</t>
        </is>
      </c>
      <c r="F9571" t="n">
        <v>3019.19</v>
      </c>
      <c r="G9571" t="n">
        <v>0</v>
      </c>
    </row>
    <row r="9572">
      <c r="A9572" t="n">
        <v>201901</v>
      </c>
      <c r="B9572" t="n">
        <v>44</v>
      </c>
      <c r="C9572" t="inlineStr">
        <is>
          <t>POS</t>
        </is>
      </c>
      <c r="D9572" t="inlineStr">
        <is>
          <t>Mỹ</t>
        </is>
      </c>
      <c r="E9572" t="inlineStr">
        <is>
          <t>Máy ảnh</t>
        </is>
      </c>
      <c r="F9572" t="n">
        <v>1609</v>
      </c>
      <c r="G9572" t="n">
        <v>0</v>
      </c>
    </row>
    <row r="9573">
      <c r="A9573" t="n">
        <v>201901</v>
      </c>
      <c r="B9573" t="n">
        <v>44</v>
      </c>
      <c r="C9573" t="inlineStr">
        <is>
          <t>POS</t>
        </is>
      </c>
      <c r="D9573" t="inlineStr">
        <is>
          <t>Mỹ</t>
        </is>
      </c>
      <c r="E9573" t="inlineStr">
        <is>
          <t>Điện thoại</t>
        </is>
      </c>
      <c r="F9573" t="n">
        <v>9027.9</v>
      </c>
      <c r="G9573" t="n">
        <v>0</v>
      </c>
    </row>
    <row r="9574">
      <c r="A9574" t="n">
        <v>201901</v>
      </c>
      <c r="B9574" t="n">
        <v>44</v>
      </c>
      <c r="C9574" t="inlineStr">
        <is>
          <t>POS</t>
        </is>
      </c>
      <c r="D9574" t="inlineStr">
        <is>
          <t>Mỹ</t>
        </is>
      </c>
      <c r="E9574" t="inlineStr">
        <is>
          <t>Máy tính</t>
        </is>
      </c>
      <c r="F9574" t="n">
        <v>15236.5</v>
      </c>
      <c r="G9574" t="n">
        <v>469</v>
      </c>
    </row>
    <row r="9575">
      <c r="A9575" t="n">
        <v>201901</v>
      </c>
      <c r="B9575" t="n">
        <v>44</v>
      </c>
      <c r="C9575" t="inlineStr">
        <is>
          <t>POS</t>
        </is>
      </c>
      <c r="D9575" t="inlineStr">
        <is>
          <t>Mỹ</t>
        </is>
      </c>
      <c r="E9575" t="inlineStr">
        <is>
          <t>Game &amp; Đồ chơi</t>
        </is>
      </c>
      <c r="F9575" t="n">
        <v>542.16</v>
      </c>
      <c r="G9575" t="n">
        <v>0</v>
      </c>
    </row>
    <row r="9576">
      <c r="A9576" t="n">
        <v>201901</v>
      </c>
      <c r="B9576" t="n">
        <v>44</v>
      </c>
      <c r="C9576" t="inlineStr">
        <is>
          <t>POS</t>
        </is>
      </c>
      <c r="D9576" t="inlineStr">
        <is>
          <t>Mỹ</t>
        </is>
      </c>
      <c r="E9576" t="inlineStr">
        <is>
          <t>Gia dụng</t>
        </is>
      </c>
      <c r="F9576" t="n">
        <v>1599.94</v>
      </c>
      <c r="G9576" t="n">
        <v>125.99</v>
      </c>
    </row>
    <row r="9577">
      <c r="A9577" t="n">
        <v>201901</v>
      </c>
      <c r="B9577" t="n">
        <v>44</v>
      </c>
      <c r="C9577" t="inlineStr">
        <is>
          <t>POS</t>
        </is>
      </c>
      <c r="D9577" t="inlineStr">
        <is>
          <t>Mỹ</t>
        </is>
      </c>
      <c r="E9577" t="inlineStr">
        <is>
          <t>Nhạc, phim, sách nói</t>
        </is>
      </c>
      <c r="F9577" t="n">
        <v>2751.92</v>
      </c>
      <c r="G9577" t="n">
        <v>0</v>
      </c>
    </row>
    <row r="9578">
      <c r="A9578" t="n">
        <v>201901</v>
      </c>
      <c r="B9578" t="n">
        <v>44</v>
      </c>
      <c r="C9578" t="inlineStr">
        <is>
          <t>POS</t>
        </is>
      </c>
      <c r="D9578" t="inlineStr">
        <is>
          <t>Mỹ</t>
        </is>
      </c>
      <c r="E9578" t="inlineStr">
        <is>
          <t>TV &amp; Video</t>
        </is>
      </c>
      <c r="F9578" t="n">
        <v>2854.8</v>
      </c>
      <c r="G9578" t="n">
        <v>0</v>
      </c>
    </row>
    <row r="9579">
      <c r="A9579" t="n">
        <v>201901</v>
      </c>
      <c r="B9579" t="n">
        <v>45</v>
      </c>
      <c r="C9579" t="inlineStr">
        <is>
          <t>POS</t>
        </is>
      </c>
      <c r="D9579" t="inlineStr">
        <is>
          <t>Mỹ</t>
        </is>
      </c>
      <c r="E9579" t="inlineStr">
        <is>
          <t>Âm thanh</t>
        </is>
      </c>
      <c r="F9579" t="n">
        <v>1766.44</v>
      </c>
      <c r="G9579" t="n">
        <v>0</v>
      </c>
    </row>
    <row r="9580">
      <c r="A9580" t="n">
        <v>201901</v>
      </c>
      <c r="B9580" t="n">
        <v>45</v>
      </c>
      <c r="C9580" t="inlineStr">
        <is>
          <t>POS</t>
        </is>
      </c>
      <c r="D9580" t="inlineStr">
        <is>
          <t>Mỹ</t>
        </is>
      </c>
      <c r="E9580" t="inlineStr">
        <is>
          <t>Máy ảnh</t>
        </is>
      </c>
      <c r="F9580" t="n">
        <v>4212</v>
      </c>
      <c r="G9580" t="n">
        <v>0</v>
      </c>
    </row>
    <row r="9581">
      <c r="A9581" t="n">
        <v>201901</v>
      </c>
      <c r="B9581" t="n">
        <v>45</v>
      </c>
      <c r="C9581" t="inlineStr">
        <is>
          <t>POS</t>
        </is>
      </c>
      <c r="D9581" t="inlineStr">
        <is>
          <t>Mỹ</t>
        </is>
      </c>
      <c r="E9581" t="inlineStr">
        <is>
          <t>Điện thoại</t>
        </is>
      </c>
      <c r="F9581" t="n">
        <v>6690.57</v>
      </c>
      <c r="G9581" t="n">
        <v>15.43</v>
      </c>
    </row>
    <row r="9582">
      <c r="A9582" t="n">
        <v>201901</v>
      </c>
      <c r="B9582" t="n">
        <v>45</v>
      </c>
      <c r="C9582" t="inlineStr">
        <is>
          <t>POS</t>
        </is>
      </c>
      <c r="D9582" t="inlineStr">
        <is>
          <t>Mỹ</t>
        </is>
      </c>
      <c r="E9582" t="inlineStr">
        <is>
          <t>Máy tính</t>
        </is>
      </c>
      <c r="F9582" t="n">
        <v>11961.1</v>
      </c>
      <c r="G9582" t="n">
        <v>0</v>
      </c>
    </row>
    <row r="9583">
      <c r="A9583" t="n">
        <v>201901</v>
      </c>
      <c r="B9583" t="n">
        <v>45</v>
      </c>
      <c r="C9583" t="inlineStr">
        <is>
          <t>POS</t>
        </is>
      </c>
      <c r="D9583" t="inlineStr">
        <is>
          <t>Mỹ</t>
        </is>
      </c>
      <c r="E9583" t="inlineStr">
        <is>
          <t>Game &amp; Đồ chơi</t>
        </is>
      </c>
      <c r="F9583" t="n">
        <v>28.44</v>
      </c>
      <c r="G9583" t="n">
        <v>11</v>
      </c>
    </row>
    <row r="9584">
      <c r="A9584" t="n">
        <v>201901</v>
      </c>
      <c r="B9584" t="n">
        <v>45</v>
      </c>
      <c r="C9584" t="inlineStr">
        <is>
          <t>POS</t>
        </is>
      </c>
      <c r="D9584" t="inlineStr">
        <is>
          <t>Mỹ</t>
        </is>
      </c>
      <c r="E9584" t="inlineStr">
        <is>
          <t>Gia dụng</t>
        </is>
      </c>
      <c r="F9584" t="n">
        <v>12547.32</v>
      </c>
      <c r="G9584" t="n">
        <v>0</v>
      </c>
    </row>
    <row r="9585">
      <c r="A9585" t="n">
        <v>201901</v>
      </c>
      <c r="B9585" t="n">
        <v>45</v>
      </c>
      <c r="C9585" t="inlineStr">
        <is>
          <t>POS</t>
        </is>
      </c>
      <c r="D9585" t="inlineStr">
        <is>
          <t>Mỹ</t>
        </is>
      </c>
      <c r="E9585" t="inlineStr">
        <is>
          <t>Nhạc, phim, sách nói</t>
        </is>
      </c>
      <c r="F9585" t="n">
        <v>1216.04</v>
      </c>
      <c r="G9585" t="n">
        <v>0</v>
      </c>
    </row>
    <row r="9586">
      <c r="A9586" t="n">
        <v>201901</v>
      </c>
      <c r="B9586" t="n">
        <v>45</v>
      </c>
      <c r="C9586" t="inlineStr">
        <is>
          <t>POS</t>
        </is>
      </c>
      <c r="D9586" t="inlineStr">
        <is>
          <t>Mỹ</t>
        </is>
      </c>
      <c r="E9586" t="inlineStr">
        <is>
          <t>TV &amp; Video</t>
        </is>
      </c>
      <c r="F9586" t="n">
        <v>927</v>
      </c>
      <c r="G9586" t="n">
        <v>0</v>
      </c>
    </row>
    <row r="9587">
      <c r="A9587" t="n">
        <v>201901</v>
      </c>
      <c r="B9587" t="n">
        <v>47</v>
      </c>
      <c r="C9587" t="inlineStr">
        <is>
          <t>POS</t>
        </is>
      </c>
      <c r="D9587" t="inlineStr">
        <is>
          <t>Mỹ</t>
        </is>
      </c>
      <c r="E9587" t="inlineStr">
        <is>
          <t>Âm thanh</t>
        </is>
      </c>
      <c r="F9587" t="n">
        <v>2165.06</v>
      </c>
      <c r="G9587" t="n">
        <v>0</v>
      </c>
    </row>
    <row r="9588">
      <c r="A9588" t="n">
        <v>201901</v>
      </c>
      <c r="B9588" t="n">
        <v>47</v>
      </c>
      <c r="C9588" t="inlineStr">
        <is>
          <t>POS</t>
        </is>
      </c>
      <c r="D9588" t="inlineStr">
        <is>
          <t>Mỹ</t>
        </is>
      </c>
      <c r="E9588" t="inlineStr">
        <is>
          <t>Máy ảnh</t>
        </is>
      </c>
      <c r="F9588" t="n">
        <v>984</v>
      </c>
      <c r="G9588" t="n">
        <v>0</v>
      </c>
    </row>
    <row r="9589">
      <c r="A9589" t="n">
        <v>201901</v>
      </c>
      <c r="B9589" t="n">
        <v>47</v>
      </c>
      <c r="C9589" t="inlineStr">
        <is>
          <t>POS</t>
        </is>
      </c>
      <c r="D9589" t="inlineStr">
        <is>
          <t>Mỹ</t>
        </is>
      </c>
      <c r="E9589" t="inlineStr">
        <is>
          <t>Điện thoại</t>
        </is>
      </c>
      <c r="F9589" t="n">
        <v>850.8</v>
      </c>
      <c r="G9589" t="n">
        <v>0</v>
      </c>
    </row>
    <row r="9590">
      <c r="A9590" t="n">
        <v>201901</v>
      </c>
      <c r="B9590" t="n">
        <v>47</v>
      </c>
      <c r="C9590" t="inlineStr">
        <is>
          <t>POS</t>
        </is>
      </c>
      <c r="D9590" t="inlineStr">
        <is>
          <t>Mỹ</t>
        </is>
      </c>
      <c r="E9590" t="inlineStr">
        <is>
          <t>Máy tính</t>
        </is>
      </c>
      <c r="F9590" t="n">
        <v>8356.469999999999</v>
      </c>
      <c r="G9590" t="n">
        <v>0</v>
      </c>
    </row>
    <row r="9591">
      <c r="A9591" t="n">
        <v>201901</v>
      </c>
      <c r="B9591" t="n">
        <v>47</v>
      </c>
      <c r="C9591" t="inlineStr">
        <is>
          <t>POS</t>
        </is>
      </c>
      <c r="D9591" t="inlineStr">
        <is>
          <t>Mỹ</t>
        </is>
      </c>
      <c r="E9591" t="inlineStr">
        <is>
          <t>Game &amp; Đồ chơi</t>
        </is>
      </c>
      <c r="F9591" t="n">
        <v>380.85</v>
      </c>
      <c r="G9591" t="n">
        <v>0</v>
      </c>
    </row>
    <row r="9592">
      <c r="A9592" t="n">
        <v>201901</v>
      </c>
      <c r="B9592" t="n">
        <v>47</v>
      </c>
      <c r="C9592" t="inlineStr">
        <is>
          <t>POS</t>
        </is>
      </c>
      <c r="D9592" t="inlineStr">
        <is>
          <t>Mỹ</t>
        </is>
      </c>
      <c r="E9592" t="inlineStr">
        <is>
          <t>Gia dụng</t>
        </is>
      </c>
      <c r="F9592" t="n">
        <v>7250.4</v>
      </c>
      <c r="G9592" t="n">
        <v>0</v>
      </c>
    </row>
    <row r="9593">
      <c r="A9593" t="n">
        <v>201901</v>
      </c>
      <c r="B9593" t="n">
        <v>47</v>
      </c>
      <c r="C9593" t="inlineStr">
        <is>
          <t>POS</t>
        </is>
      </c>
      <c r="D9593" t="inlineStr">
        <is>
          <t>Mỹ</t>
        </is>
      </c>
      <c r="E9593" t="inlineStr">
        <is>
          <t>Nhạc, phim, sách nói</t>
        </is>
      </c>
      <c r="F9593" t="n">
        <v>2537.64</v>
      </c>
      <c r="G9593" t="n">
        <v>0</v>
      </c>
    </row>
    <row r="9594">
      <c r="A9594" t="n">
        <v>201901</v>
      </c>
      <c r="B9594" t="n">
        <v>47</v>
      </c>
      <c r="C9594" t="inlineStr">
        <is>
          <t>POS</t>
        </is>
      </c>
      <c r="D9594" t="inlineStr">
        <is>
          <t>Mỹ</t>
        </is>
      </c>
      <c r="E9594" t="inlineStr">
        <is>
          <t>TV &amp; Video</t>
        </is>
      </c>
      <c r="F9594" t="n">
        <v>2815.66</v>
      </c>
      <c r="G9594" t="n">
        <v>0</v>
      </c>
    </row>
    <row r="9595">
      <c r="A9595" t="n">
        <v>201901</v>
      </c>
      <c r="B9595" t="n">
        <v>48</v>
      </c>
      <c r="C9595" t="inlineStr">
        <is>
          <t>POS</t>
        </is>
      </c>
      <c r="D9595" t="inlineStr">
        <is>
          <t>Mỹ</t>
        </is>
      </c>
      <c r="E9595" t="inlineStr">
        <is>
          <t>Âm thanh</t>
        </is>
      </c>
      <c r="F9595" t="n">
        <v>1151.33</v>
      </c>
      <c r="G9595" t="n">
        <v>143.85</v>
      </c>
    </row>
    <row r="9596">
      <c r="A9596" t="n">
        <v>201901</v>
      </c>
      <c r="B9596" t="n">
        <v>48</v>
      </c>
      <c r="C9596" t="inlineStr">
        <is>
          <t>POS</t>
        </is>
      </c>
      <c r="D9596" t="inlineStr">
        <is>
          <t>Mỹ</t>
        </is>
      </c>
      <c r="E9596" t="inlineStr">
        <is>
          <t>Máy ảnh</t>
        </is>
      </c>
      <c r="F9596" t="n">
        <v>5261.98</v>
      </c>
      <c r="G9596" t="n">
        <v>39.98</v>
      </c>
    </row>
    <row r="9597">
      <c r="A9597" t="n">
        <v>201901</v>
      </c>
      <c r="B9597" t="n">
        <v>48</v>
      </c>
      <c r="C9597" t="inlineStr">
        <is>
          <t>POS</t>
        </is>
      </c>
      <c r="D9597" t="inlineStr">
        <is>
          <t>Mỹ</t>
        </is>
      </c>
      <c r="E9597" t="inlineStr">
        <is>
          <t>Điện thoại</t>
        </is>
      </c>
      <c r="F9597" t="n">
        <v>1283.98</v>
      </c>
      <c r="G9597" t="n">
        <v>402</v>
      </c>
    </row>
    <row r="9598">
      <c r="A9598" t="n">
        <v>201901</v>
      </c>
      <c r="B9598" t="n">
        <v>48</v>
      </c>
      <c r="C9598" t="inlineStr">
        <is>
          <t>POS</t>
        </is>
      </c>
      <c r="D9598" t="inlineStr">
        <is>
          <t>Mỹ</t>
        </is>
      </c>
      <c r="E9598" t="inlineStr">
        <is>
          <t>Máy tính</t>
        </is>
      </c>
      <c r="F9598" t="n">
        <v>12577.78</v>
      </c>
      <c r="G9598" t="n">
        <v>0</v>
      </c>
    </row>
    <row r="9599">
      <c r="A9599" t="n">
        <v>201901</v>
      </c>
      <c r="B9599" t="n">
        <v>48</v>
      </c>
      <c r="C9599" t="inlineStr">
        <is>
          <t>POS</t>
        </is>
      </c>
      <c r="D9599" t="inlineStr">
        <is>
          <t>Mỹ</t>
        </is>
      </c>
      <c r="E9599" t="inlineStr">
        <is>
          <t>Game &amp; Đồ chơi</t>
        </is>
      </c>
      <c r="F9599" t="n">
        <v>461.43</v>
      </c>
      <c r="G9599" t="n">
        <v>0</v>
      </c>
    </row>
    <row r="9600">
      <c r="A9600" t="n">
        <v>201901</v>
      </c>
      <c r="B9600" t="n">
        <v>48</v>
      </c>
      <c r="C9600" t="inlineStr">
        <is>
          <t>POS</t>
        </is>
      </c>
      <c r="D9600" t="inlineStr">
        <is>
          <t>Mỹ</t>
        </is>
      </c>
      <c r="E9600" t="inlineStr">
        <is>
          <t>Gia dụng</t>
        </is>
      </c>
      <c r="F9600" t="n">
        <v>3709.98</v>
      </c>
      <c r="G9600" t="n">
        <v>0</v>
      </c>
    </row>
    <row r="9601">
      <c r="A9601" t="n">
        <v>201901</v>
      </c>
      <c r="B9601" t="n">
        <v>48</v>
      </c>
      <c r="C9601" t="inlineStr">
        <is>
          <t>POS</t>
        </is>
      </c>
      <c r="D9601" t="inlineStr">
        <is>
          <t>Mỹ</t>
        </is>
      </c>
      <c r="E9601" t="inlineStr">
        <is>
          <t>Nhạc, phim, sách nói</t>
        </is>
      </c>
      <c r="F9601" t="n">
        <v>600.53</v>
      </c>
      <c r="G9601" t="n">
        <v>0</v>
      </c>
    </row>
    <row r="9602">
      <c r="A9602" t="n">
        <v>201901</v>
      </c>
      <c r="B9602" t="n">
        <v>49</v>
      </c>
      <c r="C9602" t="inlineStr">
        <is>
          <t>POS</t>
        </is>
      </c>
      <c r="D9602" t="inlineStr">
        <is>
          <t>Mỹ</t>
        </is>
      </c>
      <c r="E9602" t="inlineStr">
        <is>
          <t>Âm thanh</t>
        </is>
      </c>
      <c r="F9602" t="n">
        <v>2466.91</v>
      </c>
      <c r="G9602" t="n">
        <v>156</v>
      </c>
    </row>
    <row r="9603">
      <c r="A9603" t="n">
        <v>201901</v>
      </c>
      <c r="B9603" t="n">
        <v>49</v>
      </c>
      <c r="C9603" t="inlineStr">
        <is>
          <t>POS</t>
        </is>
      </c>
      <c r="D9603" t="inlineStr">
        <is>
          <t>Mỹ</t>
        </is>
      </c>
      <c r="E9603" t="inlineStr">
        <is>
          <t>Máy ảnh</t>
        </is>
      </c>
      <c r="F9603" t="n">
        <v>4502.25</v>
      </c>
      <c r="G9603" t="n">
        <v>0</v>
      </c>
    </row>
    <row r="9604">
      <c r="A9604" t="n">
        <v>201901</v>
      </c>
      <c r="B9604" t="n">
        <v>49</v>
      </c>
      <c r="C9604" t="inlineStr">
        <is>
          <t>POS</t>
        </is>
      </c>
      <c r="D9604" t="inlineStr">
        <is>
          <t>Mỹ</t>
        </is>
      </c>
      <c r="E9604" t="inlineStr">
        <is>
          <t>Điện thoại</t>
        </is>
      </c>
      <c r="F9604" t="n">
        <v>2785.49</v>
      </c>
      <c r="G9604" t="n">
        <v>602</v>
      </c>
    </row>
    <row r="9605">
      <c r="A9605" t="n">
        <v>201901</v>
      </c>
      <c r="B9605" t="n">
        <v>49</v>
      </c>
      <c r="C9605" t="inlineStr">
        <is>
          <t>POS</t>
        </is>
      </c>
      <c r="D9605" t="inlineStr">
        <is>
          <t>Mỹ</t>
        </is>
      </c>
      <c r="E9605" t="inlineStr">
        <is>
          <t>Máy tính</t>
        </is>
      </c>
      <c r="F9605" t="n">
        <v>8854.530000000001</v>
      </c>
      <c r="G9605" t="n">
        <v>0</v>
      </c>
    </row>
    <row r="9606">
      <c r="A9606" t="n">
        <v>201901</v>
      </c>
      <c r="B9606" t="n">
        <v>49</v>
      </c>
      <c r="C9606" t="inlineStr">
        <is>
          <t>POS</t>
        </is>
      </c>
      <c r="D9606" t="inlineStr">
        <is>
          <t>Mỹ</t>
        </is>
      </c>
      <c r="E9606" t="inlineStr">
        <is>
          <t>Game &amp; Đồ chơi</t>
        </is>
      </c>
      <c r="F9606" t="n">
        <v>429.97</v>
      </c>
      <c r="G9606" t="n">
        <v>0</v>
      </c>
    </row>
    <row r="9607">
      <c r="A9607" t="n">
        <v>201901</v>
      </c>
      <c r="B9607" t="n">
        <v>49</v>
      </c>
      <c r="C9607" t="inlineStr">
        <is>
          <t>POS</t>
        </is>
      </c>
      <c r="D9607" t="inlineStr">
        <is>
          <t>Mỹ</t>
        </is>
      </c>
      <c r="E9607" t="inlineStr">
        <is>
          <t>Gia dụng</t>
        </is>
      </c>
      <c r="F9607" t="n">
        <v>4351.43</v>
      </c>
      <c r="G9607" t="n">
        <v>0</v>
      </c>
    </row>
    <row r="9608">
      <c r="A9608" t="n">
        <v>201901</v>
      </c>
      <c r="B9608" t="n">
        <v>49</v>
      </c>
      <c r="C9608" t="inlineStr">
        <is>
          <t>POS</t>
        </is>
      </c>
      <c r="D9608" t="inlineStr">
        <is>
          <t>Mỹ</t>
        </is>
      </c>
      <c r="E9608" t="inlineStr">
        <is>
          <t>Nhạc, phim, sách nói</t>
        </is>
      </c>
      <c r="F9608" t="n">
        <v>4195.56</v>
      </c>
      <c r="G9608" t="n">
        <v>0</v>
      </c>
    </row>
    <row r="9609">
      <c r="A9609" t="n">
        <v>201901</v>
      </c>
      <c r="B9609" t="n">
        <v>49</v>
      </c>
      <c r="C9609" t="inlineStr">
        <is>
          <t>POS</t>
        </is>
      </c>
      <c r="D9609" t="inlineStr">
        <is>
          <t>Mỹ</t>
        </is>
      </c>
      <c r="E9609" t="inlineStr">
        <is>
          <t>TV &amp; Video</t>
        </is>
      </c>
      <c r="F9609" t="n">
        <v>7335.78</v>
      </c>
      <c r="G9609" t="n">
        <v>0</v>
      </c>
    </row>
    <row r="9610">
      <c r="A9610" t="n">
        <v>201901</v>
      </c>
      <c r="B9610" t="n">
        <v>50</v>
      </c>
      <c r="C9610" t="inlineStr">
        <is>
          <t>POS</t>
        </is>
      </c>
      <c r="D9610" t="inlineStr">
        <is>
          <t>Mỹ</t>
        </is>
      </c>
      <c r="E9610" t="inlineStr">
        <is>
          <t>Âm thanh</t>
        </is>
      </c>
      <c r="F9610" t="n">
        <v>1625.97</v>
      </c>
      <c r="G9610" t="n">
        <v>0</v>
      </c>
    </row>
    <row r="9611">
      <c r="A9611" t="n">
        <v>201901</v>
      </c>
      <c r="B9611" t="n">
        <v>50</v>
      </c>
      <c r="C9611" t="inlineStr">
        <is>
          <t>POS</t>
        </is>
      </c>
      <c r="D9611" t="inlineStr">
        <is>
          <t>Mỹ</t>
        </is>
      </c>
      <c r="E9611" t="inlineStr">
        <is>
          <t>Máy ảnh</t>
        </is>
      </c>
      <c r="F9611" t="n">
        <v>724.74</v>
      </c>
      <c r="G9611" t="n">
        <v>0</v>
      </c>
    </row>
    <row r="9612">
      <c r="A9612" t="n">
        <v>201901</v>
      </c>
      <c r="B9612" t="n">
        <v>50</v>
      </c>
      <c r="C9612" t="inlineStr">
        <is>
          <t>POS</t>
        </is>
      </c>
      <c r="D9612" t="inlineStr">
        <is>
          <t>Mỹ</t>
        </is>
      </c>
      <c r="E9612" t="inlineStr">
        <is>
          <t>Điện thoại</t>
        </is>
      </c>
      <c r="F9612" t="n">
        <v>2340.25</v>
      </c>
      <c r="G9612" t="n">
        <v>39.9</v>
      </c>
    </row>
    <row r="9613">
      <c r="A9613" t="n">
        <v>201901</v>
      </c>
      <c r="B9613" t="n">
        <v>50</v>
      </c>
      <c r="C9613" t="inlineStr">
        <is>
          <t>POS</t>
        </is>
      </c>
      <c r="D9613" t="inlineStr">
        <is>
          <t>Mỹ</t>
        </is>
      </c>
      <c r="E9613" t="inlineStr">
        <is>
          <t>Máy tính</t>
        </is>
      </c>
      <c r="F9613" t="n">
        <v>14128.49</v>
      </c>
      <c r="G9613" t="n">
        <v>0</v>
      </c>
    </row>
    <row r="9614">
      <c r="A9614" t="n">
        <v>201901</v>
      </c>
      <c r="B9614" t="n">
        <v>50</v>
      </c>
      <c r="C9614" t="inlineStr">
        <is>
          <t>POS</t>
        </is>
      </c>
      <c r="D9614" t="inlineStr">
        <is>
          <t>Mỹ</t>
        </is>
      </c>
      <c r="E9614" t="inlineStr">
        <is>
          <t>Game &amp; Đồ chơi</t>
        </is>
      </c>
      <c r="F9614" t="n">
        <v>927.72</v>
      </c>
      <c r="G9614" t="n">
        <v>6.89</v>
      </c>
    </row>
    <row r="9615">
      <c r="A9615" t="n">
        <v>201901</v>
      </c>
      <c r="B9615" t="n">
        <v>50</v>
      </c>
      <c r="C9615" t="inlineStr">
        <is>
          <t>POS</t>
        </is>
      </c>
      <c r="D9615" t="inlineStr">
        <is>
          <t>Mỹ</t>
        </is>
      </c>
      <c r="E9615" t="inlineStr">
        <is>
          <t>Gia dụng</t>
        </is>
      </c>
      <c r="F9615" t="n">
        <v>609.99</v>
      </c>
      <c r="G9615" t="n">
        <v>0</v>
      </c>
    </row>
    <row r="9616">
      <c r="A9616" t="n">
        <v>201901</v>
      </c>
      <c r="B9616" t="n">
        <v>50</v>
      </c>
      <c r="C9616" t="inlineStr">
        <is>
          <t>POS</t>
        </is>
      </c>
      <c r="D9616" t="inlineStr">
        <is>
          <t>Mỹ</t>
        </is>
      </c>
      <c r="E9616" t="inlineStr">
        <is>
          <t>Nhạc, phim, sách nói</t>
        </is>
      </c>
      <c r="F9616" t="n">
        <v>2429.44</v>
      </c>
      <c r="G9616" t="n">
        <v>0</v>
      </c>
    </row>
    <row r="9617">
      <c r="A9617" t="n">
        <v>201901</v>
      </c>
      <c r="B9617" t="n">
        <v>51</v>
      </c>
      <c r="C9617" t="inlineStr">
        <is>
          <t>POS</t>
        </is>
      </c>
      <c r="D9617" t="inlineStr">
        <is>
          <t>Mỹ</t>
        </is>
      </c>
      <c r="E9617" t="inlineStr">
        <is>
          <t>Âm thanh</t>
        </is>
      </c>
      <c r="F9617" t="n">
        <v>453.94</v>
      </c>
      <c r="G9617" t="n">
        <v>302.09</v>
      </c>
    </row>
    <row r="9618">
      <c r="A9618" t="n">
        <v>201901</v>
      </c>
      <c r="B9618" t="n">
        <v>51</v>
      </c>
      <c r="C9618" t="inlineStr">
        <is>
          <t>POS</t>
        </is>
      </c>
      <c r="D9618" t="inlineStr">
        <is>
          <t>Mỹ</t>
        </is>
      </c>
      <c r="E9618" t="inlineStr">
        <is>
          <t>Máy ảnh</t>
        </is>
      </c>
      <c r="F9618" t="n">
        <v>4640.35</v>
      </c>
      <c r="G9618" t="n">
        <v>0</v>
      </c>
    </row>
    <row r="9619">
      <c r="A9619" t="n">
        <v>201901</v>
      </c>
      <c r="B9619" t="n">
        <v>51</v>
      </c>
      <c r="C9619" t="inlineStr">
        <is>
          <t>POS</t>
        </is>
      </c>
      <c r="D9619" t="inlineStr">
        <is>
          <t>Mỹ</t>
        </is>
      </c>
      <c r="E9619" t="inlineStr">
        <is>
          <t>Điện thoại</t>
        </is>
      </c>
      <c r="F9619" t="n">
        <v>3987.42</v>
      </c>
      <c r="G9619" t="n">
        <v>0</v>
      </c>
    </row>
    <row r="9620">
      <c r="A9620" t="n">
        <v>201901</v>
      </c>
      <c r="B9620" t="n">
        <v>51</v>
      </c>
      <c r="C9620" t="inlineStr">
        <is>
          <t>POS</t>
        </is>
      </c>
      <c r="D9620" t="inlineStr">
        <is>
          <t>Mỹ</t>
        </is>
      </c>
      <c r="E9620" t="inlineStr">
        <is>
          <t>Máy tính</t>
        </is>
      </c>
      <c r="F9620" t="n">
        <v>23508.66</v>
      </c>
      <c r="G9620" t="n">
        <v>197.95</v>
      </c>
    </row>
    <row r="9621">
      <c r="A9621" t="n">
        <v>201901</v>
      </c>
      <c r="B9621" t="n">
        <v>51</v>
      </c>
      <c r="C9621" t="inlineStr">
        <is>
          <t>POS</t>
        </is>
      </c>
      <c r="D9621" t="inlineStr">
        <is>
          <t>Mỹ</t>
        </is>
      </c>
      <c r="E9621" t="inlineStr">
        <is>
          <t>Game &amp; Đồ chơi</t>
        </is>
      </c>
      <c r="F9621" t="n">
        <v>151.89</v>
      </c>
      <c r="G9621" t="n">
        <v>0</v>
      </c>
    </row>
    <row r="9622">
      <c r="A9622" t="n">
        <v>201901</v>
      </c>
      <c r="B9622" t="n">
        <v>51</v>
      </c>
      <c r="C9622" t="inlineStr">
        <is>
          <t>POS</t>
        </is>
      </c>
      <c r="D9622" t="inlineStr">
        <is>
          <t>Mỹ</t>
        </is>
      </c>
      <c r="E9622" t="inlineStr">
        <is>
          <t>Gia dụng</t>
        </is>
      </c>
      <c r="F9622" t="n">
        <v>6937.64</v>
      </c>
      <c r="G9622" t="n">
        <v>0</v>
      </c>
    </row>
    <row r="9623">
      <c r="A9623" t="n">
        <v>201901</v>
      </c>
      <c r="B9623" t="n">
        <v>51</v>
      </c>
      <c r="C9623" t="inlineStr">
        <is>
          <t>POS</t>
        </is>
      </c>
      <c r="D9623" t="inlineStr">
        <is>
          <t>Mỹ</t>
        </is>
      </c>
      <c r="E9623" t="inlineStr">
        <is>
          <t>Nhạc, phim, sách nói</t>
        </is>
      </c>
      <c r="F9623" t="n">
        <v>3761.39</v>
      </c>
      <c r="G9623" t="n">
        <v>0</v>
      </c>
    </row>
    <row r="9624">
      <c r="A9624" t="n">
        <v>201901</v>
      </c>
      <c r="B9624" t="n">
        <v>51</v>
      </c>
      <c r="C9624" t="inlineStr">
        <is>
          <t>POS</t>
        </is>
      </c>
      <c r="D9624" t="inlineStr">
        <is>
          <t>Mỹ</t>
        </is>
      </c>
      <c r="E9624" t="inlineStr">
        <is>
          <t>TV &amp; Video</t>
        </is>
      </c>
      <c r="F9624" t="n">
        <v>279</v>
      </c>
      <c r="G9624" t="n">
        <v>0</v>
      </c>
    </row>
    <row r="9625">
      <c r="A9625" t="n">
        <v>201901</v>
      </c>
      <c r="B9625" t="n">
        <v>53</v>
      </c>
      <c r="C9625" t="inlineStr">
        <is>
          <t>POS</t>
        </is>
      </c>
      <c r="D9625" t="inlineStr">
        <is>
          <t>Mỹ</t>
        </is>
      </c>
      <c r="E9625" t="inlineStr">
        <is>
          <t>Âm thanh</t>
        </is>
      </c>
      <c r="F9625" t="n">
        <v>3023.54</v>
      </c>
      <c r="G9625" t="n">
        <v>0</v>
      </c>
    </row>
    <row r="9626">
      <c r="A9626" t="n">
        <v>201901</v>
      </c>
      <c r="B9626" t="n">
        <v>53</v>
      </c>
      <c r="C9626" t="inlineStr">
        <is>
          <t>POS</t>
        </is>
      </c>
      <c r="D9626" t="inlineStr">
        <is>
          <t>Mỹ</t>
        </is>
      </c>
      <c r="E9626" t="inlineStr">
        <is>
          <t>Máy ảnh</t>
        </is>
      </c>
      <c r="F9626" t="n">
        <v>3390.39</v>
      </c>
      <c r="G9626" t="n">
        <v>0</v>
      </c>
    </row>
    <row r="9627">
      <c r="A9627" t="n">
        <v>201901</v>
      </c>
      <c r="B9627" t="n">
        <v>53</v>
      </c>
      <c r="C9627" t="inlineStr">
        <is>
          <t>POS</t>
        </is>
      </c>
      <c r="D9627" t="inlineStr">
        <is>
          <t>Mỹ</t>
        </is>
      </c>
      <c r="E9627" t="inlineStr">
        <is>
          <t>Điện thoại</t>
        </is>
      </c>
      <c r="F9627" t="n">
        <v>1161.88</v>
      </c>
      <c r="G9627" t="n">
        <v>0</v>
      </c>
    </row>
    <row r="9628">
      <c r="A9628" t="n">
        <v>201901</v>
      </c>
      <c r="B9628" t="n">
        <v>53</v>
      </c>
      <c r="C9628" t="inlineStr">
        <is>
          <t>POS</t>
        </is>
      </c>
      <c r="D9628" t="inlineStr">
        <is>
          <t>Mỹ</t>
        </is>
      </c>
      <c r="E9628" t="inlineStr">
        <is>
          <t>Máy tính</t>
        </is>
      </c>
      <c r="F9628" t="n">
        <v>40560.1</v>
      </c>
      <c r="G9628" t="n">
        <v>0</v>
      </c>
    </row>
    <row r="9629">
      <c r="A9629" t="n">
        <v>201901</v>
      </c>
      <c r="B9629" t="n">
        <v>53</v>
      </c>
      <c r="C9629" t="inlineStr">
        <is>
          <t>POS</t>
        </is>
      </c>
      <c r="D9629" t="inlineStr">
        <is>
          <t>Mỹ</t>
        </is>
      </c>
      <c r="E9629" t="inlineStr">
        <is>
          <t>Game &amp; Đồ chơi</t>
        </is>
      </c>
      <c r="F9629" t="n">
        <v>661.66</v>
      </c>
      <c r="G9629" t="n">
        <v>0</v>
      </c>
    </row>
    <row r="9630">
      <c r="A9630" t="n">
        <v>201901</v>
      </c>
      <c r="B9630" t="n">
        <v>53</v>
      </c>
      <c r="C9630" t="inlineStr">
        <is>
          <t>POS</t>
        </is>
      </c>
      <c r="D9630" t="inlineStr">
        <is>
          <t>Mỹ</t>
        </is>
      </c>
      <c r="E9630" t="inlineStr">
        <is>
          <t>Gia dụng</t>
        </is>
      </c>
      <c r="F9630" t="n">
        <v>3133.26</v>
      </c>
      <c r="G9630" t="n">
        <v>559.98</v>
      </c>
    </row>
    <row r="9631">
      <c r="A9631" t="n">
        <v>201901</v>
      </c>
      <c r="B9631" t="n">
        <v>53</v>
      </c>
      <c r="C9631" t="inlineStr">
        <is>
          <t>POS</t>
        </is>
      </c>
      <c r="D9631" t="inlineStr">
        <is>
          <t>Mỹ</t>
        </is>
      </c>
      <c r="E9631" t="inlineStr">
        <is>
          <t>Nhạc, phim, sách nói</t>
        </is>
      </c>
      <c r="F9631" t="n">
        <v>2017.76</v>
      </c>
      <c r="G9631" t="n">
        <v>0</v>
      </c>
    </row>
    <row r="9632">
      <c r="A9632" t="n">
        <v>201901</v>
      </c>
      <c r="B9632" t="n">
        <v>53</v>
      </c>
      <c r="C9632" t="inlineStr">
        <is>
          <t>POS</t>
        </is>
      </c>
      <c r="D9632" t="inlineStr">
        <is>
          <t>Mỹ</t>
        </is>
      </c>
      <c r="E9632" t="inlineStr">
        <is>
          <t>TV &amp; Video</t>
        </is>
      </c>
      <c r="F9632" t="n">
        <v>2455.41</v>
      </c>
      <c r="G9632" t="n">
        <v>0</v>
      </c>
    </row>
    <row r="9633">
      <c r="A9633" t="n">
        <v>201901</v>
      </c>
      <c r="B9633" t="n">
        <v>54</v>
      </c>
      <c r="C9633" t="inlineStr">
        <is>
          <t>POS</t>
        </is>
      </c>
      <c r="D9633" t="inlineStr">
        <is>
          <t>Mỹ</t>
        </is>
      </c>
      <c r="E9633" t="inlineStr">
        <is>
          <t>Âm thanh</t>
        </is>
      </c>
      <c r="F9633" t="n">
        <v>2800.69</v>
      </c>
      <c r="G9633" t="n">
        <v>0</v>
      </c>
    </row>
    <row r="9634">
      <c r="A9634" t="n">
        <v>201901</v>
      </c>
      <c r="B9634" t="n">
        <v>54</v>
      </c>
      <c r="C9634" t="inlineStr">
        <is>
          <t>POS</t>
        </is>
      </c>
      <c r="D9634" t="inlineStr">
        <is>
          <t>Mỹ</t>
        </is>
      </c>
      <c r="E9634" t="inlineStr">
        <is>
          <t>Máy ảnh</t>
        </is>
      </c>
      <c r="F9634" t="n">
        <v>2926.2</v>
      </c>
      <c r="G9634" t="n">
        <v>0</v>
      </c>
    </row>
    <row r="9635">
      <c r="A9635" t="n">
        <v>201901</v>
      </c>
      <c r="B9635" t="n">
        <v>54</v>
      </c>
      <c r="C9635" t="inlineStr">
        <is>
          <t>POS</t>
        </is>
      </c>
      <c r="D9635" t="inlineStr">
        <is>
          <t>Mỹ</t>
        </is>
      </c>
      <c r="E9635" t="inlineStr">
        <is>
          <t>Điện thoại</t>
        </is>
      </c>
      <c r="F9635" t="n">
        <v>2304.45</v>
      </c>
      <c r="G9635" t="n">
        <v>0</v>
      </c>
    </row>
    <row r="9636">
      <c r="A9636" t="n">
        <v>201901</v>
      </c>
      <c r="B9636" t="n">
        <v>54</v>
      </c>
      <c r="C9636" t="inlineStr">
        <is>
          <t>POS</t>
        </is>
      </c>
      <c r="D9636" t="inlineStr">
        <is>
          <t>Mỹ</t>
        </is>
      </c>
      <c r="E9636" t="inlineStr">
        <is>
          <t>Máy tính</t>
        </is>
      </c>
      <c r="F9636" t="n">
        <v>10203.01</v>
      </c>
      <c r="G9636" t="n">
        <v>0</v>
      </c>
    </row>
    <row r="9637">
      <c r="A9637" t="n">
        <v>201901</v>
      </c>
      <c r="B9637" t="n">
        <v>54</v>
      </c>
      <c r="C9637" t="inlineStr">
        <is>
          <t>POS</t>
        </is>
      </c>
      <c r="D9637" t="inlineStr">
        <is>
          <t>Mỹ</t>
        </is>
      </c>
      <c r="E9637" t="inlineStr">
        <is>
          <t>Game &amp; Đồ chơi</t>
        </is>
      </c>
      <c r="F9637" t="n">
        <v>49.5</v>
      </c>
      <c r="G9637" t="n">
        <v>0</v>
      </c>
    </row>
    <row r="9638">
      <c r="A9638" t="n">
        <v>201901</v>
      </c>
      <c r="B9638" t="n">
        <v>54</v>
      </c>
      <c r="C9638" t="inlineStr">
        <is>
          <t>POS</t>
        </is>
      </c>
      <c r="D9638" t="inlineStr">
        <is>
          <t>Mỹ</t>
        </is>
      </c>
      <c r="E9638" t="inlineStr">
        <is>
          <t>Gia dụng</t>
        </is>
      </c>
      <c r="F9638" t="n">
        <v>14799.94</v>
      </c>
      <c r="G9638" t="n">
        <v>0</v>
      </c>
    </row>
    <row r="9639">
      <c r="A9639" t="n">
        <v>201901</v>
      </c>
      <c r="B9639" t="n">
        <v>54</v>
      </c>
      <c r="C9639" t="inlineStr">
        <is>
          <t>POS</t>
        </is>
      </c>
      <c r="D9639" t="inlineStr">
        <is>
          <t>Mỹ</t>
        </is>
      </c>
      <c r="E9639" t="inlineStr">
        <is>
          <t>Nhạc, phim, sách nói</t>
        </is>
      </c>
      <c r="F9639" t="n">
        <v>3518.59</v>
      </c>
      <c r="G9639" t="n">
        <v>0</v>
      </c>
    </row>
    <row r="9640">
      <c r="A9640" t="n">
        <v>201901</v>
      </c>
      <c r="B9640" t="n">
        <v>55</v>
      </c>
      <c r="C9640" t="inlineStr">
        <is>
          <t>POS</t>
        </is>
      </c>
      <c r="D9640" t="inlineStr">
        <is>
          <t>Mỹ</t>
        </is>
      </c>
      <c r="E9640" t="inlineStr">
        <is>
          <t>Âm thanh</t>
        </is>
      </c>
      <c r="F9640" t="n">
        <v>1039.41</v>
      </c>
      <c r="G9640" t="n">
        <v>0</v>
      </c>
    </row>
    <row r="9641">
      <c r="A9641" t="n">
        <v>201901</v>
      </c>
      <c r="B9641" t="n">
        <v>55</v>
      </c>
      <c r="C9641" t="inlineStr">
        <is>
          <t>POS</t>
        </is>
      </c>
      <c r="D9641" t="inlineStr">
        <is>
          <t>Mỹ</t>
        </is>
      </c>
      <c r="E9641" t="inlineStr">
        <is>
          <t>Máy ảnh</t>
        </is>
      </c>
      <c r="F9641" t="n">
        <v>9591</v>
      </c>
      <c r="G9641" t="n">
        <v>0</v>
      </c>
    </row>
    <row r="9642">
      <c r="A9642" t="n">
        <v>201901</v>
      </c>
      <c r="B9642" t="n">
        <v>55</v>
      </c>
      <c r="C9642" t="inlineStr">
        <is>
          <t>POS</t>
        </is>
      </c>
      <c r="D9642" t="inlineStr">
        <is>
          <t>Mỹ</t>
        </is>
      </c>
      <c r="E9642" t="inlineStr">
        <is>
          <t>Điện thoại</t>
        </is>
      </c>
      <c r="F9642" t="n">
        <v>6260.04</v>
      </c>
      <c r="G9642" t="n">
        <v>0</v>
      </c>
    </row>
    <row r="9643">
      <c r="A9643" t="n">
        <v>201901</v>
      </c>
      <c r="B9643" t="n">
        <v>55</v>
      </c>
      <c r="C9643" t="inlineStr">
        <is>
          <t>POS</t>
        </is>
      </c>
      <c r="D9643" t="inlineStr">
        <is>
          <t>Mỹ</t>
        </is>
      </c>
      <c r="E9643" t="inlineStr">
        <is>
          <t>Máy tính</t>
        </is>
      </c>
      <c r="F9643" t="n">
        <v>7944.05</v>
      </c>
      <c r="G9643" t="n">
        <v>0</v>
      </c>
    </row>
    <row r="9644">
      <c r="A9644" t="n">
        <v>201901</v>
      </c>
      <c r="B9644" t="n">
        <v>55</v>
      </c>
      <c r="C9644" t="inlineStr">
        <is>
          <t>POS</t>
        </is>
      </c>
      <c r="D9644" t="inlineStr">
        <is>
          <t>Mỹ</t>
        </is>
      </c>
      <c r="E9644" t="inlineStr">
        <is>
          <t>Game &amp; Đồ chơi</t>
        </is>
      </c>
      <c r="F9644" t="n">
        <v>609.65</v>
      </c>
      <c r="G9644" t="n">
        <v>4.85</v>
      </c>
    </row>
    <row r="9645">
      <c r="A9645" t="n">
        <v>201901</v>
      </c>
      <c r="B9645" t="n">
        <v>55</v>
      </c>
      <c r="C9645" t="inlineStr">
        <is>
          <t>POS</t>
        </is>
      </c>
      <c r="D9645" t="inlineStr">
        <is>
          <t>Mỹ</t>
        </is>
      </c>
      <c r="E9645" t="inlineStr">
        <is>
          <t>Gia dụng</t>
        </is>
      </c>
      <c r="F9645" t="n">
        <v>4501.28</v>
      </c>
      <c r="G9645" t="n">
        <v>0</v>
      </c>
    </row>
    <row r="9646">
      <c r="A9646" t="n">
        <v>201901</v>
      </c>
      <c r="B9646" t="n">
        <v>55</v>
      </c>
      <c r="C9646" t="inlineStr">
        <is>
          <t>POS</t>
        </is>
      </c>
      <c r="D9646" t="inlineStr">
        <is>
          <t>Mỹ</t>
        </is>
      </c>
      <c r="E9646" t="inlineStr">
        <is>
          <t>Nhạc, phim, sách nói</t>
        </is>
      </c>
      <c r="F9646" t="n">
        <v>2050.11</v>
      </c>
      <c r="G9646" t="n">
        <v>0</v>
      </c>
    </row>
    <row r="9647">
      <c r="A9647" t="n">
        <v>201901</v>
      </c>
      <c r="B9647" t="n">
        <v>55</v>
      </c>
      <c r="C9647" t="inlineStr">
        <is>
          <t>POS</t>
        </is>
      </c>
      <c r="D9647" t="inlineStr">
        <is>
          <t>Mỹ</t>
        </is>
      </c>
      <c r="E9647" t="inlineStr">
        <is>
          <t>TV &amp; Video</t>
        </is>
      </c>
      <c r="F9647" t="n">
        <v>2629.3</v>
      </c>
      <c r="G9647" t="n">
        <v>0</v>
      </c>
    </row>
    <row r="9648">
      <c r="A9648" t="n">
        <v>201901</v>
      </c>
      <c r="B9648" t="n">
        <v>56</v>
      </c>
      <c r="C9648" t="inlineStr">
        <is>
          <t>POS</t>
        </is>
      </c>
      <c r="D9648" t="inlineStr">
        <is>
          <t>Mỹ</t>
        </is>
      </c>
      <c r="E9648" t="inlineStr">
        <is>
          <t>Âm thanh</t>
        </is>
      </c>
      <c r="F9648" t="n">
        <v>2922.46</v>
      </c>
      <c r="G9648" t="n">
        <v>0</v>
      </c>
    </row>
    <row r="9649">
      <c r="A9649" t="n">
        <v>201901</v>
      </c>
      <c r="B9649" t="n">
        <v>56</v>
      </c>
      <c r="C9649" t="inlineStr">
        <is>
          <t>POS</t>
        </is>
      </c>
      <c r="D9649" t="inlineStr">
        <is>
          <t>Mỹ</t>
        </is>
      </c>
      <c r="E9649" t="inlineStr">
        <is>
          <t>Máy ảnh</t>
        </is>
      </c>
      <c r="F9649" t="n">
        <v>22856.08</v>
      </c>
      <c r="G9649" t="n">
        <v>0</v>
      </c>
    </row>
    <row r="9650">
      <c r="A9650" t="n">
        <v>201901</v>
      </c>
      <c r="B9650" t="n">
        <v>56</v>
      </c>
      <c r="C9650" t="inlineStr">
        <is>
          <t>POS</t>
        </is>
      </c>
      <c r="D9650" t="inlineStr">
        <is>
          <t>Mỹ</t>
        </is>
      </c>
      <c r="E9650" t="inlineStr">
        <is>
          <t>Điện thoại</t>
        </is>
      </c>
      <c r="F9650" t="n">
        <v>3721.33</v>
      </c>
      <c r="G9650" t="n">
        <v>0</v>
      </c>
    </row>
    <row r="9651">
      <c r="A9651" t="n">
        <v>201901</v>
      </c>
      <c r="B9651" t="n">
        <v>56</v>
      </c>
      <c r="C9651" t="inlineStr">
        <is>
          <t>POS</t>
        </is>
      </c>
      <c r="D9651" t="inlineStr">
        <is>
          <t>Mỹ</t>
        </is>
      </c>
      <c r="E9651" t="inlineStr">
        <is>
          <t>Máy tính</t>
        </is>
      </c>
      <c r="F9651" t="n">
        <v>10187.85</v>
      </c>
      <c r="G9651" t="n">
        <v>0</v>
      </c>
    </row>
    <row r="9652">
      <c r="A9652" t="n">
        <v>201901</v>
      </c>
      <c r="B9652" t="n">
        <v>56</v>
      </c>
      <c r="C9652" t="inlineStr">
        <is>
          <t>POS</t>
        </is>
      </c>
      <c r="D9652" t="inlineStr">
        <is>
          <t>Mỹ</t>
        </is>
      </c>
      <c r="E9652" t="inlineStr">
        <is>
          <t>Game &amp; Đồ chơi</t>
        </is>
      </c>
      <c r="F9652" t="n">
        <v>145.78</v>
      </c>
      <c r="G9652" t="n">
        <v>13.78</v>
      </c>
    </row>
    <row r="9653">
      <c r="A9653" t="n">
        <v>201901</v>
      </c>
      <c r="B9653" t="n">
        <v>56</v>
      </c>
      <c r="C9653" t="inlineStr">
        <is>
          <t>POS</t>
        </is>
      </c>
      <c r="D9653" t="inlineStr">
        <is>
          <t>Mỹ</t>
        </is>
      </c>
      <c r="E9653" t="inlineStr">
        <is>
          <t>Gia dụng</t>
        </is>
      </c>
      <c r="F9653" t="n">
        <v>3767.5</v>
      </c>
      <c r="G9653" t="n">
        <v>0</v>
      </c>
    </row>
    <row r="9654">
      <c r="A9654" t="n">
        <v>201901</v>
      </c>
      <c r="B9654" t="n">
        <v>56</v>
      </c>
      <c r="C9654" t="inlineStr">
        <is>
          <t>POS</t>
        </is>
      </c>
      <c r="D9654" t="inlineStr">
        <is>
          <t>Mỹ</t>
        </is>
      </c>
      <c r="E9654" t="inlineStr">
        <is>
          <t>Nhạc, phim, sách nói</t>
        </is>
      </c>
      <c r="F9654" t="n">
        <v>3902.47</v>
      </c>
      <c r="G9654" t="n">
        <v>0</v>
      </c>
    </row>
    <row r="9655">
      <c r="A9655" t="n">
        <v>201901</v>
      </c>
      <c r="B9655" t="n">
        <v>56</v>
      </c>
      <c r="C9655" t="inlineStr">
        <is>
          <t>POS</t>
        </is>
      </c>
      <c r="D9655" t="inlineStr">
        <is>
          <t>Mỹ</t>
        </is>
      </c>
      <c r="E9655" t="inlineStr">
        <is>
          <t>TV &amp; Video</t>
        </is>
      </c>
      <c r="F9655" t="n">
        <v>544.92</v>
      </c>
      <c r="G9655" t="n">
        <v>0</v>
      </c>
    </row>
    <row r="9656">
      <c r="A9656" t="n">
        <v>201901</v>
      </c>
      <c r="B9656" t="n">
        <v>57</v>
      </c>
      <c r="C9656" t="inlineStr">
        <is>
          <t>POS</t>
        </is>
      </c>
      <c r="D9656" t="inlineStr">
        <is>
          <t>Mỹ</t>
        </is>
      </c>
      <c r="E9656" t="inlineStr">
        <is>
          <t>Âm thanh</t>
        </is>
      </c>
      <c r="F9656" t="n">
        <v>4079.84</v>
      </c>
      <c r="G9656" t="n">
        <v>0</v>
      </c>
    </row>
    <row r="9657">
      <c r="A9657" t="n">
        <v>201901</v>
      </c>
      <c r="B9657" t="n">
        <v>57</v>
      </c>
      <c r="C9657" t="inlineStr">
        <is>
          <t>POS</t>
        </is>
      </c>
      <c r="D9657" t="inlineStr">
        <is>
          <t>Mỹ</t>
        </is>
      </c>
      <c r="E9657" t="inlineStr">
        <is>
          <t>Máy ảnh</t>
        </is>
      </c>
      <c r="F9657" t="n">
        <v>16003.96</v>
      </c>
      <c r="G9657" t="n">
        <v>0</v>
      </c>
    </row>
    <row r="9658">
      <c r="A9658" t="n">
        <v>201901</v>
      </c>
      <c r="B9658" t="n">
        <v>57</v>
      </c>
      <c r="C9658" t="inlineStr">
        <is>
          <t>POS</t>
        </is>
      </c>
      <c r="D9658" t="inlineStr">
        <is>
          <t>Mỹ</t>
        </is>
      </c>
      <c r="E9658" t="inlineStr">
        <is>
          <t>Điện thoại</t>
        </is>
      </c>
      <c r="F9658" t="n">
        <v>7377.74</v>
      </c>
      <c r="G9658" t="n">
        <v>0</v>
      </c>
    </row>
    <row r="9659">
      <c r="A9659" t="n">
        <v>201901</v>
      </c>
      <c r="B9659" t="n">
        <v>57</v>
      </c>
      <c r="C9659" t="inlineStr">
        <is>
          <t>POS</t>
        </is>
      </c>
      <c r="D9659" t="inlineStr">
        <is>
          <t>Mỹ</t>
        </is>
      </c>
      <c r="E9659" t="inlineStr">
        <is>
          <t>Máy tính</t>
        </is>
      </c>
      <c r="F9659" t="n">
        <v>34339.34</v>
      </c>
      <c r="G9659" t="n">
        <v>4375.9</v>
      </c>
    </row>
    <row r="9660">
      <c r="A9660" t="n">
        <v>201901</v>
      </c>
      <c r="B9660" t="n">
        <v>57</v>
      </c>
      <c r="C9660" t="inlineStr">
        <is>
          <t>POS</t>
        </is>
      </c>
      <c r="D9660" t="inlineStr">
        <is>
          <t>Mỹ</t>
        </is>
      </c>
      <c r="E9660" t="inlineStr">
        <is>
          <t>Game &amp; Đồ chơi</t>
        </is>
      </c>
      <c r="F9660" t="n">
        <v>628.61</v>
      </c>
      <c r="G9660" t="n">
        <v>0</v>
      </c>
    </row>
    <row r="9661">
      <c r="A9661" t="n">
        <v>201901</v>
      </c>
      <c r="B9661" t="n">
        <v>57</v>
      </c>
      <c r="C9661" t="inlineStr">
        <is>
          <t>POS</t>
        </is>
      </c>
      <c r="D9661" t="inlineStr">
        <is>
          <t>Mỹ</t>
        </is>
      </c>
      <c r="E9661" t="inlineStr">
        <is>
          <t>Gia dụng</t>
        </is>
      </c>
      <c r="F9661" t="n">
        <v>8186</v>
      </c>
      <c r="G9661" t="n">
        <v>0</v>
      </c>
    </row>
    <row r="9662">
      <c r="A9662" t="n">
        <v>201901</v>
      </c>
      <c r="B9662" t="n">
        <v>57</v>
      </c>
      <c r="C9662" t="inlineStr">
        <is>
          <t>POS</t>
        </is>
      </c>
      <c r="D9662" t="inlineStr">
        <is>
          <t>Mỹ</t>
        </is>
      </c>
      <c r="E9662" t="inlineStr">
        <is>
          <t>Nhạc, phim, sách nói</t>
        </is>
      </c>
      <c r="F9662" t="n">
        <v>1499.51</v>
      </c>
      <c r="G9662" t="n">
        <v>246.99</v>
      </c>
    </row>
    <row r="9663">
      <c r="A9663" t="n">
        <v>201901</v>
      </c>
      <c r="B9663" t="n">
        <v>57</v>
      </c>
      <c r="C9663" t="inlineStr">
        <is>
          <t>POS</t>
        </is>
      </c>
      <c r="D9663" t="inlineStr">
        <is>
          <t>Mỹ</t>
        </is>
      </c>
      <c r="E9663" t="inlineStr">
        <is>
          <t>TV &amp; Video</t>
        </is>
      </c>
      <c r="F9663" t="n">
        <v>3600.8</v>
      </c>
      <c r="G9663" t="n">
        <v>0</v>
      </c>
    </row>
    <row r="9664">
      <c r="A9664" t="n">
        <v>201901</v>
      </c>
      <c r="B9664" t="n">
        <v>59</v>
      </c>
      <c r="C9664" t="inlineStr">
        <is>
          <t>POS</t>
        </is>
      </c>
      <c r="D9664" t="inlineStr">
        <is>
          <t>Mỹ</t>
        </is>
      </c>
      <c r="E9664" t="inlineStr">
        <is>
          <t>Âm thanh</t>
        </is>
      </c>
      <c r="F9664" t="n">
        <v>1397.37</v>
      </c>
      <c r="G9664" t="n">
        <v>0</v>
      </c>
    </row>
    <row r="9665">
      <c r="A9665" t="n">
        <v>201901</v>
      </c>
      <c r="B9665" t="n">
        <v>59</v>
      </c>
      <c r="C9665" t="inlineStr">
        <is>
          <t>POS</t>
        </is>
      </c>
      <c r="D9665" t="inlineStr">
        <is>
          <t>Mỹ</t>
        </is>
      </c>
      <c r="E9665" t="inlineStr">
        <is>
          <t>Máy ảnh</t>
        </is>
      </c>
      <c r="F9665" t="n">
        <v>379.05</v>
      </c>
      <c r="G9665" t="n">
        <v>376</v>
      </c>
    </row>
    <row r="9666">
      <c r="A9666" t="n">
        <v>201901</v>
      </c>
      <c r="B9666" t="n">
        <v>59</v>
      </c>
      <c r="C9666" t="inlineStr">
        <is>
          <t>POS</t>
        </is>
      </c>
      <c r="D9666" t="inlineStr">
        <is>
          <t>Mỹ</t>
        </is>
      </c>
      <c r="E9666" t="inlineStr">
        <is>
          <t>Điện thoại</t>
        </is>
      </c>
      <c r="F9666" t="n">
        <v>5743.3</v>
      </c>
      <c r="G9666" t="n">
        <v>0</v>
      </c>
    </row>
    <row r="9667">
      <c r="A9667" t="n">
        <v>201901</v>
      </c>
      <c r="B9667" t="n">
        <v>59</v>
      </c>
      <c r="C9667" t="inlineStr">
        <is>
          <t>POS</t>
        </is>
      </c>
      <c r="D9667" t="inlineStr">
        <is>
          <t>Mỹ</t>
        </is>
      </c>
      <c r="E9667" t="inlineStr">
        <is>
          <t>Máy tính</t>
        </is>
      </c>
      <c r="F9667" t="n">
        <v>19835.95</v>
      </c>
      <c r="G9667" t="n">
        <v>229.9</v>
      </c>
    </row>
    <row r="9668">
      <c r="A9668" t="n">
        <v>201901</v>
      </c>
      <c r="B9668" t="n">
        <v>59</v>
      </c>
      <c r="C9668" t="inlineStr">
        <is>
          <t>POS</t>
        </is>
      </c>
      <c r="D9668" t="inlineStr">
        <is>
          <t>Mỹ</t>
        </is>
      </c>
      <c r="E9668" t="inlineStr">
        <is>
          <t>Game &amp; Đồ chơi</t>
        </is>
      </c>
      <c r="F9668" t="n">
        <v>609.5</v>
      </c>
      <c r="G9668" t="n">
        <v>60.8</v>
      </c>
    </row>
    <row r="9669">
      <c r="A9669" t="n">
        <v>201901</v>
      </c>
      <c r="B9669" t="n">
        <v>59</v>
      </c>
      <c r="C9669" t="inlineStr">
        <is>
          <t>POS</t>
        </is>
      </c>
      <c r="D9669" t="inlineStr">
        <is>
          <t>Mỹ</t>
        </is>
      </c>
      <c r="E9669" t="inlineStr">
        <is>
          <t>Gia dụng</t>
        </is>
      </c>
      <c r="F9669" t="n">
        <v>9917.219999999999</v>
      </c>
      <c r="G9669" t="n">
        <v>0</v>
      </c>
    </row>
    <row r="9670">
      <c r="A9670" t="n">
        <v>201901</v>
      </c>
      <c r="B9670" t="n">
        <v>59</v>
      </c>
      <c r="C9670" t="inlineStr">
        <is>
          <t>POS</t>
        </is>
      </c>
      <c r="D9670" t="inlineStr">
        <is>
          <t>Mỹ</t>
        </is>
      </c>
      <c r="E9670" t="inlineStr">
        <is>
          <t>Nhạc, phim, sách nói</t>
        </is>
      </c>
      <c r="F9670" t="n">
        <v>1953.66</v>
      </c>
      <c r="G9670" t="n">
        <v>319.98</v>
      </c>
    </row>
    <row r="9671">
      <c r="A9671" t="n">
        <v>201901</v>
      </c>
      <c r="B9671" t="n">
        <v>59</v>
      </c>
      <c r="C9671" t="inlineStr">
        <is>
          <t>POS</t>
        </is>
      </c>
      <c r="D9671" t="inlineStr">
        <is>
          <t>Mỹ</t>
        </is>
      </c>
      <c r="E9671" t="inlineStr">
        <is>
          <t>TV &amp; Video</t>
        </is>
      </c>
      <c r="F9671" t="n">
        <v>8264.969999999999</v>
      </c>
      <c r="G9671" t="n">
        <v>0</v>
      </c>
    </row>
    <row r="9672">
      <c r="A9672" t="n">
        <v>201901</v>
      </c>
      <c r="B9672" t="n">
        <v>61</v>
      </c>
      <c r="C9672" t="inlineStr">
        <is>
          <t>POS</t>
        </is>
      </c>
      <c r="D9672" t="inlineStr">
        <is>
          <t>Mỹ</t>
        </is>
      </c>
      <c r="E9672" t="inlineStr">
        <is>
          <t>Âm thanh</t>
        </is>
      </c>
      <c r="F9672" t="n">
        <v>2069.59</v>
      </c>
      <c r="G9672" t="n">
        <v>0</v>
      </c>
    </row>
    <row r="9673">
      <c r="A9673" t="n">
        <v>201901</v>
      </c>
      <c r="B9673" t="n">
        <v>61</v>
      </c>
      <c r="C9673" t="inlineStr">
        <is>
          <t>POS</t>
        </is>
      </c>
      <c r="D9673" t="inlineStr">
        <is>
          <t>Mỹ</t>
        </is>
      </c>
      <c r="E9673" t="inlineStr">
        <is>
          <t>Máy ảnh</t>
        </is>
      </c>
      <c r="F9673" t="n">
        <v>2057.48</v>
      </c>
      <c r="G9673" t="n">
        <v>0</v>
      </c>
    </row>
    <row r="9674">
      <c r="A9674" t="n">
        <v>201901</v>
      </c>
      <c r="B9674" t="n">
        <v>61</v>
      </c>
      <c r="C9674" t="inlineStr">
        <is>
          <t>POS</t>
        </is>
      </c>
      <c r="D9674" t="inlineStr">
        <is>
          <t>Mỹ</t>
        </is>
      </c>
      <c r="E9674" t="inlineStr">
        <is>
          <t>Điện thoại</t>
        </is>
      </c>
      <c r="F9674" t="n">
        <v>9784.610000000001</v>
      </c>
      <c r="G9674" t="n">
        <v>0</v>
      </c>
    </row>
    <row r="9675">
      <c r="A9675" t="n">
        <v>201901</v>
      </c>
      <c r="B9675" t="n">
        <v>61</v>
      </c>
      <c r="C9675" t="inlineStr">
        <is>
          <t>POS</t>
        </is>
      </c>
      <c r="D9675" t="inlineStr">
        <is>
          <t>Mỹ</t>
        </is>
      </c>
      <c r="E9675" t="inlineStr">
        <is>
          <t>Máy tính</t>
        </is>
      </c>
      <c r="F9675" t="n">
        <v>17045.97</v>
      </c>
      <c r="G9675" t="n">
        <v>0</v>
      </c>
    </row>
    <row r="9676">
      <c r="A9676" t="n">
        <v>201901</v>
      </c>
      <c r="B9676" t="n">
        <v>61</v>
      </c>
      <c r="C9676" t="inlineStr">
        <is>
          <t>POS</t>
        </is>
      </c>
      <c r="D9676" t="inlineStr">
        <is>
          <t>Mỹ</t>
        </is>
      </c>
      <c r="E9676" t="inlineStr">
        <is>
          <t>Game &amp; Đồ chơi</t>
        </is>
      </c>
      <c r="F9676" t="n">
        <v>314.72</v>
      </c>
      <c r="G9676" t="n">
        <v>0</v>
      </c>
    </row>
    <row r="9677">
      <c r="A9677" t="n">
        <v>201901</v>
      </c>
      <c r="B9677" t="n">
        <v>61</v>
      </c>
      <c r="C9677" t="inlineStr">
        <is>
          <t>POS</t>
        </is>
      </c>
      <c r="D9677" t="inlineStr">
        <is>
          <t>Mỹ</t>
        </is>
      </c>
      <c r="E9677" t="inlineStr">
        <is>
          <t>Gia dụng</t>
        </is>
      </c>
      <c r="F9677" t="n">
        <v>16912.94</v>
      </c>
      <c r="G9677" t="n">
        <v>0</v>
      </c>
    </row>
    <row r="9678">
      <c r="A9678" t="n">
        <v>201901</v>
      </c>
      <c r="B9678" t="n">
        <v>61</v>
      </c>
      <c r="C9678" t="inlineStr">
        <is>
          <t>POS</t>
        </is>
      </c>
      <c r="D9678" t="inlineStr">
        <is>
          <t>Mỹ</t>
        </is>
      </c>
      <c r="E9678" t="inlineStr">
        <is>
          <t>Nhạc, phim, sách nói</t>
        </is>
      </c>
      <c r="F9678" t="n">
        <v>1463.68</v>
      </c>
      <c r="G9678" t="n">
        <v>9.99</v>
      </c>
    </row>
    <row r="9679">
      <c r="A9679" t="n">
        <v>201901</v>
      </c>
      <c r="B9679" t="n">
        <v>61</v>
      </c>
      <c r="C9679" t="inlineStr">
        <is>
          <t>POS</t>
        </is>
      </c>
      <c r="D9679" t="inlineStr">
        <is>
          <t>Mỹ</t>
        </is>
      </c>
      <c r="E9679" t="inlineStr">
        <is>
          <t>TV &amp; Video</t>
        </is>
      </c>
      <c r="F9679" t="n">
        <v>2369.94</v>
      </c>
      <c r="G9679" t="n">
        <v>0</v>
      </c>
    </row>
    <row r="9680">
      <c r="A9680" t="n">
        <v>201901</v>
      </c>
      <c r="B9680" t="n">
        <v>62</v>
      </c>
      <c r="C9680" t="inlineStr">
        <is>
          <t>POS</t>
        </is>
      </c>
      <c r="D9680" t="inlineStr">
        <is>
          <t>Mỹ</t>
        </is>
      </c>
      <c r="E9680" t="inlineStr">
        <is>
          <t>Âm thanh</t>
        </is>
      </c>
      <c r="F9680" t="n">
        <v>1626.2</v>
      </c>
      <c r="G9680" t="n">
        <v>38.76</v>
      </c>
    </row>
    <row r="9681">
      <c r="A9681" t="n">
        <v>201901</v>
      </c>
      <c r="B9681" t="n">
        <v>62</v>
      </c>
      <c r="C9681" t="inlineStr">
        <is>
          <t>POS</t>
        </is>
      </c>
      <c r="D9681" t="inlineStr">
        <is>
          <t>Mỹ</t>
        </is>
      </c>
      <c r="E9681" t="inlineStr">
        <is>
          <t>Máy ảnh</t>
        </is>
      </c>
      <c r="F9681" t="n">
        <v>3512.05</v>
      </c>
      <c r="G9681" t="n">
        <v>90.25</v>
      </c>
    </row>
    <row r="9682">
      <c r="A9682" t="n">
        <v>201901</v>
      </c>
      <c r="B9682" t="n">
        <v>62</v>
      </c>
      <c r="C9682" t="inlineStr">
        <is>
          <t>POS</t>
        </is>
      </c>
      <c r="D9682" t="inlineStr">
        <is>
          <t>Mỹ</t>
        </is>
      </c>
      <c r="E9682" t="inlineStr">
        <is>
          <t>Điện thoại</t>
        </is>
      </c>
      <c r="F9682" t="n">
        <v>3947.7</v>
      </c>
      <c r="G9682" t="n">
        <v>0</v>
      </c>
    </row>
    <row r="9683">
      <c r="A9683" t="n">
        <v>201901</v>
      </c>
      <c r="B9683" t="n">
        <v>62</v>
      </c>
      <c r="C9683" t="inlineStr">
        <is>
          <t>POS</t>
        </is>
      </c>
      <c r="D9683" t="inlineStr">
        <is>
          <t>Mỹ</t>
        </is>
      </c>
      <c r="E9683" t="inlineStr">
        <is>
          <t>Máy tính</t>
        </is>
      </c>
      <c r="F9683" t="n">
        <v>8488.559999999999</v>
      </c>
      <c r="G9683" t="n">
        <v>1140</v>
      </c>
    </row>
    <row r="9684">
      <c r="A9684" t="n">
        <v>201901</v>
      </c>
      <c r="B9684" t="n">
        <v>62</v>
      </c>
      <c r="C9684" t="inlineStr">
        <is>
          <t>POS</t>
        </is>
      </c>
      <c r="D9684" t="inlineStr">
        <is>
          <t>Mỹ</t>
        </is>
      </c>
      <c r="E9684" t="inlineStr">
        <is>
          <t>Game &amp; Đồ chơi</t>
        </is>
      </c>
      <c r="F9684" t="n">
        <v>78.61</v>
      </c>
      <c r="G9684" t="n">
        <v>6.99</v>
      </c>
    </row>
    <row r="9685">
      <c r="A9685" t="n">
        <v>201901</v>
      </c>
      <c r="B9685" t="n">
        <v>62</v>
      </c>
      <c r="C9685" t="inlineStr">
        <is>
          <t>POS</t>
        </is>
      </c>
      <c r="D9685" t="inlineStr">
        <is>
          <t>Mỹ</t>
        </is>
      </c>
      <c r="E9685" t="inlineStr">
        <is>
          <t>Gia dụng</t>
        </is>
      </c>
      <c r="F9685" t="n">
        <v>8362.93</v>
      </c>
      <c r="G9685" t="n">
        <v>751.45</v>
      </c>
    </row>
    <row r="9686">
      <c r="A9686" t="n">
        <v>201901</v>
      </c>
      <c r="B9686" t="n">
        <v>62</v>
      </c>
      <c r="C9686" t="inlineStr">
        <is>
          <t>POS</t>
        </is>
      </c>
      <c r="D9686" t="inlineStr">
        <is>
          <t>Mỹ</t>
        </is>
      </c>
      <c r="E9686" t="inlineStr">
        <is>
          <t>Nhạc, phim, sách nói</t>
        </is>
      </c>
      <c r="F9686" t="n">
        <v>1058.95</v>
      </c>
      <c r="G9686" t="n">
        <v>0</v>
      </c>
    </row>
    <row r="9687">
      <c r="A9687" t="n">
        <v>201901</v>
      </c>
      <c r="B9687" t="n">
        <v>62</v>
      </c>
      <c r="C9687" t="inlineStr">
        <is>
          <t>POS</t>
        </is>
      </c>
      <c r="D9687" t="inlineStr">
        <is>
          <t>Mỹ</t>
        </is>
      </c>
      <c r="E9687" t="inlineStr">
        <is>
          <t>TV &amp; Video</t>
        </is>
      </c>
      <c r="F9687" t="n">
        <v>160.55</v>
      </c>
      <c r="G9687" t="n">
        <v>0</v>
      </c>
    </row>
    <row r="9688">
      <c r="A9688" t="n">
        <v>201901</v>
      </c>
      <c r="B9688" t="n">
        <v>63</v>
      </c>
      <c r="C9688" t="inlineStr">
        <is>
          <t>POS</t>
        </is>
      </c>
      <c r="D9688" t="inlineStr">
        <is>
          <t>Mỹ</t>
        </is>
      </c>
      <c r="E9688" t="inlineStr">
        <is>
          <t>Âm thanh</t>
        </is>
      </c>
      <c r="F9688" t="n">
        <v>1112.77</v>
      </c>
      <c r="G9688" t="n">
        <v>0</v>
      </c>
    </row>
    <row r="9689">
      <c r="A9689" t="n">
        <v>201901</v>
      </c>
      <c r="B9689" t="n">
        <v>63</v>
      </c>
      <c r="C9689" t="inlineStr">
        <is>
          <t>POS</t>
        </is>
      </c>
      <c r="D9689" t="inlineStr">
        <is>
          <t>Mỹ</t>
        </is>
      </c>
      <c r="E9689" t="inlineStr">
        <is>
          <t>Máy ảnh</t>
        </is>
      </c>
      <c r="F9689" t="n">
        <v>1811.7</v>
      </c>
      <c r="G9689" t="n">
        <v>0</v>
      </c>
    </row>
    <row r="9690">
      <c r="A9690" t="n">
        <v>201901</v>
      </c>
      <c r="B9690" t="n">
        <v>63</v>
      </c>
      <c r="C9690" t="inlineStr">
        <is>
          <t>POS</t>
        </is>
      </c>
      <c r="D9690" t="inlineStr">
        <is>
          <t>Mỹ</t>
        </is>
      </c>
      <c r="E9690" t="inlineStr">
        <is>
          <t>Điện thoại</t>
        </is>
      </c>
      <c r="F9690" t="n">
        <v>5669.13</v>
      </c>
      <c r="G9690" t="n">
        <v>930</v>
      </c>
    </row>
    <row r="9691">
      <c r="A9691" t="n">
        <v>201901</v>
      </c>
      <c r="B9691" t="n">
        <v>63</v>
      </c>
      <c r="C9691" t="inlineStr">
        <is>
          <t>POS</t>
        </is>
      </c>
      <c r="D9691" t="inlineStr">
        <is>
          <t>Mỹ</t>
        </is>
      </c>
      <c r="E9691" t="inlineStr">
        <is>
          <t>Máy tính</t>
        </is>
      </c>
      <c r="F9691" t="n">
        <v>16438.11</v>
      </c>
      <c r="G9691" t="n">
        <v>229.9</v>
      </c>
    </row>
    <row r="9692">
      <c r="A9692" t="n">
        <v>201901</v>
      </c>
      <c r="B9692" t="n">
        <v>63</v>
      </c>
      <c r="C9692" t="inlineStr">
        <is>
          <t>POS</t>
        </is>
      </c>
      <c r="D9692" t="inlineStr">
        <is>
          <t>Mỹ</t>
        </is>
      </c>
      <c r="E9692" t="inlineStr">
        <is>
          <t>Game &amp; Đồ chơi</t>
        </is>
      </c>
      <c r="F9692" t="n">
        <v>281</v>
      </c>
      <c r="G9692" t="n">
        <v>0</v>
      </c>
    </row>
    <row r="9693">
      <c r="A9693" t="n">
        <v>201901</v>
      </c>
      <c r="B9693" t="n">
        <v>63</v>
      </c>
      <c r="C9693" t="inlineStr">
        <is>
          <t>POS</t>
        </is>
      </c>
      <c r="D9693" t="inlineStr">
        <is>
          <t>Mỹ</t>
        </is>
      </c>
      <c r="E9693" t="inlineStr">
        <is>
          <t>Gia dụng</t>
        </is>
      </c>
      <c r="F9693" t="n">
        <v>8616.790000000001</v>
      </c>
      <c r="G9693" t="n">
        <v>0</v>
      </c>
    </row>
    <row r="9694">
      <c r="A9694" t="n">
        <v>201901</v>
      </c>
      <c r="B9694" t="n">
        <v>63</v>
      </c>
      <c r="C9694" t="inlineStr">
        <is>
          <t>POS</t>
        </is>
      </c>
      <c r="D9694" t="inlineStr">
        <is>
          <t>Mỹ</t>
        </is>
      </c>
      <c r="E9694" t="inlineStr">
        <is>
          <t>Nhạc, phim, sách nói</t>
        </is>
      </c>
      <c r="F9694" t="n">
        <v>13.89</v>
      </c>
      <c r="G9694" t="n">
        <v>63.3</v>
      </c>
    </row>
    <row r="9695">
      <c r="A9695" t="n">
        <v>201901</v>
      </c>
      <c r="B9695" t="n">
        <v>63</v>
      </c>
      <c r="C9695" t="inlineStr">
        <is>
          <t>POS</t>
        </is>
      </c>
      <c r="D9695" t="inlineStr">
        <is>
          <t>Mỹ</t>
        </is>
      </c>
      <c r="E9695" t="inlineStr">
        <is>
          <t>TV &amp; Video</t>
        </is>
      </c>
      <c r="F9695" t="n">
        <v>535.97</v>
      </c>
      <c r="G9695" t="n">
        <v>1099.99</v>
      </c>
    </row>
    <row r="9696">
      <c r="A9696" t="n">
        <v>201901</v>
      </c>
      <c r="B9696" t="n">
        <v>64</v>
      </c>
      <c r="C9696" t="inlineStr">
        <is>
          <t>POS</t>
        </is>
      </c>
      <c r="D9696" t="inlineStr">
        <is>
          <t>Mỹ</t>
        </is>
      </c>
      <c r="E9696" t="inlineStr">
        <is>
          <t>Âm thanh</t>
        </is>
      </c>
      <c r="F9696" t="n">
        <v>5510.33</v>
      </c>
      <c r="G9696" t="n">
        <v>0</v>
      </c>
    </row>
    <row r="9697">
      <c r="A9697" t="n">
        <v>201901</v>
      </c>
      <c r="B9697" t="n">
        <v>64</v>
      </c>
      <c r="C9697" t="inlineStr">
        <is>
          <t>POS</t>
        </is>
      </c>
      <c r="D9697" t="inlineStr">
        <is>
          <t>Mỹ</t>
        </is>
      </c>
      <c r="E9697" t="inlineStr">
        <is>
          <t>Máy ảnh</t>
        </is>
      </c>
      <c r="F9697" t="n">
        <v>5920.45</v>
      </c>
      <c r="G9697" t="n">
        <v>0</v>
      </c>
    </row>
    <row r="9698">
      <c r="A9698" t="n">
        <v>201901</v>
      </c>
      <c r="B9698" t="n">
        <v>64</v>
      </c>
      <c r="C9698" t="inlineStr">
        <is>
          <t>POS</t>
        </is>
      </c>
      <c r="D9698" t="inlineStr">
        <is>
          <t>Mỹ</t>
        </is>
      </c>
      <c r="E9698" t="inlineStr">
        <is>
          <t>Điện thoại</t>
        </is>
      </c>
      <c r="F9698" t="n">
        <v>7778.97</v>
      </c>
      <c r="G9698" t="n">
        <v>3.35</v>
      </c>
    </row>
    <row r="9699">
      <c r="A9699" t="n">
        <v>201901</v>
      </c>
      <c r="B9699" t="n">
        <v>64</v>
      </c>
      <c r="C9699" t="inlineStr">
        <is>
          <t>POS</t>
        </is>
      </c>
      <c r="D9699" t="inlineStr">
        <is>
          <t>Mỹ</t>
        </is>
      </c>
      <c r="E9699" t="inlineStr">
        <is>
          <t>Máy tính</t>
        </is>
      </c>
      <c r="F9699" t="n">
        <v>11584.25</v>
      </c>
      <c r="G9699" t="n">
        <v>0</v>
      </c>
    </row>
    <row r="9700">
      <c r="A9700" t="n">
        <v>201901</v>
      </c>
      <c r="B9700" t="n">
        <v>64</v>
      </c>
      <c r="C9700" t="inlineStr">
        <is>
          <t>POS</t>
        </is>
      </c>
      <c r="D9700" t="inlineStr">
        <is>
          <t>Mỹ</t>
        </is>
      </c>
      <c r="E9700" t="inlineStr">
        <is>
          <t>Game &amp; Đồ chơi</t>
        </is>
      </c>
      <c r="F9700" t="n">
        <v>535.01</v>
      </c>
      <c r="G9700" t="n">
        <v>0</v>
      </c>
    </row>
    <row r="9701">
      <c r="A9701" t="n">
        <v>201901</v>
      </c>
      <c r="B9701" t="n">
        <v>64</v>
      </c>
      <c r="C9701" t="inlineStr">
        <is>
          <t>POS</t>
        </is>
      </c>
      <c r="D9701" t="inlineStr">
        <is>
          <t>Mỹ</t>
        </is>
      </c>
      <c r="E9701" t="inlineStr">
        <is>
          <t>Gia dụng</t>
        </is>
      </c>
      <c r="F9701" t="n">
        <v>3997.62</v>
      </c>
      <c r="G9701" t="n">
        <v>791</v>
      </c>
    </row>
    <row r="9702">
      <c r="A9702" t="n">
        <v>201901</v>
      </c>
      <c r="B9702" t="n">
        <v>64</v>
      </c>
      <c r="C9702" t="inlineStr">
        <is>
          <t>POS</t>
        </is>
      </c>
      <c r="D9702" t="inlineStr">
        <is>
          <t>Mỹ</t>
        </is>
      </c>
      <c r="E9702" t="inlineStr">
        <is>
          <t>Nhạc, phim, sách nói</t>
        </is>
      </c>
      <c r="F9702" t="n">
        <v>2146.89</v>
      </c>
      <c r="G9702" t="n">
        <v>0</v>
      </c>
    </row>
    <row r="9703">
      <c r="A9703" t="n">
        <v>201901</v>
      </c>
      <c r="B9703" t="n">
        <v>64</v>
      </c>
      <c r="C9703" t="inlineStr">
        <is>
          <t>POS</t>
        </is>
      </c>
      <c r="D9703" t="inlineStr">
        <is>
          <t>Mỹ</t>
        </is>
      </c>
      <c r="E9703" t="inlineStr">
        <is>
          <t>TV &amp; Video</t>
        </is>
      </c>
      <c r="F9703" t="n">
        <v>287.1</v>
      </c>
      <c r="G9703" t="n">
        <v>0</v>
      </c>
    </row>
    <row r="9704">
      <c r="A9704" t="n">
        <v>201901</v>
      </c>
      <c r="B9704" t="n">
        <v>65</v>
      </c>
      <c r="C9704" t="inlineStr">
        <is>
          <t>POS</t>
        </is>
      </c>
      <c r="D9704" t="inlineStr">
        <is>
          <t>Mỹ</t>
        </is>
      </c>
      <c r="E9704" t="inlineStr">
        <is>
          <t>Âm thanh</t>
        </is>
      </c>
      <c r="F9704" t="n">
        <v>8928.370000000001</v>
      </c>
      <c r="G9704" t="n">
        <v>0</v>
      </c>
    </row>
    <row r="9705">
      <c r="A9705" t="n">
        <v>201901</v>
      </c>
      <c r="B9705" t="n">
        <v>65</v>
      </c>
      <c r="C9705" t="inlineStr">
        <is>
          <t>POS</t>
        </is>
      </c>
      <c r="D9705" t="inlineStr">
        <is>
          <t>Mỹ</t>
        </is>
      </c>
      <c r="E9705" t="inlineStr">
        <is>
          <t>Điện thoại</t>
        </is>
      </c>
      <c r="F9705" t="n">
        <v>7174.86</v>
      </c>
      <c r="G9705" t="n">
        <v>0</v>
      </c>
    </row>
    <row r="9706">
      <c r="A9706" t="n">
        <v>201901</v>
      </c>
      <c r="B9706" t="n">
        <v>65</v>
      </c>
      <c r="C9706" t="inlineStr">
        <is>
          <t>POS</t>
        </is>
      </c>
      <c r="D9706" t="inlineStr">
        <is>
          <t>Mỹ</t>
        </is>
      </c>
      <c r="E9706" t="inlineStr">
        <is>
          <t>Máy tính</t>
        </is>
      </c>
      <c r="F9706" t="n">
        <v>18297.12</v>
      </c>
      <c r="G9706" t="n">
        <v>439.9</v>
      </c>
    </row>
    <row r="9707">
      <c r="A9707" t="n">
        <v>201901</v>
      </c>
      <c r="B9707" t="n">
        <v>65</v>
      </c>
      <c r="C9707" t="inlineStr">
        <is>
          <t>POS</t>
        </is>
      </c>
      <c r="D9707" t="inlineStr">
        <is>
          <t>Mỹ</t>
        </is>
      </c>
      <c r="E9707" t="inlineStr">
        <is>
          <t>Game &amp; Đồ chơi</t>
        </is>
      </c>
      <c r="F9707" t="n">
        <v>1397.71</v>
      </c>
      <c r="G9707" t="n">
        <v>0</v>
      </c>
    </row>
    <row r="9708">
      <c r="A9708" t="n">
        <v>201901</v>
      </c>
      <c r="B9708" t="n">
        <v>65</v>
      </c>
      <c r="C9708" t="inlineStr">
        <is>
          <t>POS</t>
        </is>
      </c>
      <c r="D9708" t="inlineStr">
        <is>
          <t>Mỹ</t>
        </is>
      </c>
      <c r="E9708" t="inlineStr">
        <is>
          <t>Gia dụng</t>
        </is>
      </c>
      <c r="F9708" t="n">
        <v>5214.45</v>
      </c>
      <c r="G9708" t="n">
        <v>0</v>
      </c>
    </row>
    <row r="9709">
      <c r="A9709" t="n">
        <v>201901</v>
      </c>
      <c r="B9709" t="n">
        <v>65</v>
      </c>
      <c r="C9709" t="inlineStr">
        <is>
          <t>POS</t>
        </is>
      </c>
      <c r="D9709" t="inlineStr">
        <is>
          <t>Mỹ</t>
        </is>
      </c>
      <c r="E9709" t="inlineStr">
        <is>
          <t>Nhạc, phim, sách nói</t>
        </is>
      </c>
      <c r="F9709" t="n">
        <v>2156.87</v>
      </c>
      <c r="G9709" t="n">
        <v>13.89</v>
      </c>
    </row>
    <row r="9710">
      <c r="A9710" t="n">
        <v>201901</v>
      </c>
      <c r="B9710" t="n">
        <v>65</v>
      </c>
      <c r="C9710" t="inlineStr">
        <is>
          <t>POS</t>
        </is>
      </c>
      <c r="D9710" t="inlineStr">
        <is>
          <t>Mỹ</t>
        </is>
      </c>
      <c r="E9710" t="inlineStr">
        <is>
          <t>TV &amp; Video</t>
        </is>
      </c>
      <c r="F9710" t="n">
        <v>660.54</v>
      </c>
      <c r="G9710" t="n">
        <v>0</v>
      </c>
    </row>
    <row r="9711">
      <c r="A9711" t="n">
        <v>201901</v>
      </c>
      <c r="B9711" t="n">
        <v>66</v>
      </c>
      <c r="C9711" t="inlineStr">
        <is>
          <t>POS</t>
        </is>
      </c>
      <c r="D9711" t="inlineStr">
        <is>
          <t>Mỹ</t>
        </is>
      </c>
      <c r="E9711" t="inlineStr">
        <is>
          <t>Âm thanh</t>
        </is>
      </c>
      <c r="F9711" t="n">
        <v>4608.25</v>
      </c>
      <c r="G9711" t="n">
        <v>0</v>
      </c>
    </row>
    <row r="9712">
      <c r="A9712" t="n">
        <v>201901</v>
      </c>
      <c r="B9712" t="n">
        <v>66</v>
      </c>
      <c r="C9712" t="inlineStr">
        <is>
          <t>POS</t>
        </is>
      </c>
      <c r="D9712" t="inlineStr">
        <is>
          <t>Mỹ</t>
        </is>
      </c>
      <c r="E9712" t="inlineStr">
        <is>
          <t>Máy ảnh</t>
        </is>
      </c>
      <c r="F9712" t="n">
        <v>2674.44</v>
      </c>
      <c r="G9712" t="n">
        <v>495</v>
      </c>
    </row>
    <row r="9713">
      <c r="A9713" t="n">
        <v>201901</v>
      </c>
      <c r="B9713" t="n">
        <v>66</v>
      </c>
      <c r="C9713" t="inlineStr">
        <is>
          <t>POS</t>
        </is>
      </c>
      <c r="D9713" t="inlineStr">
        <is>
          <t>Mỹ</t>
        </is>
      </c>
      <c r="E9713" t="inlineStr">
        <is>
          <t>Điện thoại</t>
        </is>
      </c>
      <c r="F9713" t="n">
        <v>3520.15</v>
      </c>
      <c r="G9713" t="n">
        <v>0</v>
      </c>
    </row>
    <row r="9714">
      <c r="A9714" t="n">
        <v>201901</v>
      </c>
      <c r="B9714" t="n">
        <v>66</v>
      </c>
      <c r="C9714" t="inlineStr">
        <is>
          <t>POS</t>
        </is>
      </c>
      <c r="D9714" t="inlineStr">
        <is>
          <t>Mỹ</t>
        </is>
      </c>
      <c r="E9714" t="inlineStr">
        <is>
          <t>Máy tính</t>
        </is>
      </c>
      <c r="F9714" t="n">
        <v>20178.54</v>
      </c>
      <c r="G9714" t="n">
        <v>0</v>
      </c>
    </row>
    <row r="9715">
      <c r="A9715" t="n">
        <v>201901</v>
      </c>
      <c r="B9715" t="n">
        <v>66</v>
      </c>
      <c r="C9715" t="inlineStr">
        <is>
          <t>POS</t>
        </is>
      </c>
      <c r="D9715" t="inlineStr">
        <is>
          <t>Mỹ</t>
        </is>
      </c>
      <c r="E9715" t="inlineStr">
        <is>
          <t>Gia dụng</t>
        </is>
      </c>
      <c r="F9715" t="n">
        <v>23379.13</v>
      </c>
      <c r="G9715" t="n">
        <v>0</v>
      </c>
    </row>
    <row r="9716">
      <c r="A9716" t="n">
        <v>201901</v>
      </c>
      <c r="B9716" t="n">
        <v>66</v>
      </c>
      <c r="C9716" t="inlineStr">
        <is>
          <t>POS</t>
        </is>
      </c>
      <c r="D9716" t="inlineStr">
        <is>
          <t>Mỹ</t>
        </is>
      </c>
      <c r="E9716" t="inlineStr">
        <is>
          <t>Nhạc, phim, sách nói</t>
        </is>
      </c>
      <c r="F9716" t="n">
        <v>3686.04</v>
      </c>
      <c r="G9716" t="n">
        <v>467.98</v>
      </c>
    </row>
    <row r="9717">
      <c r="A9717" t="n">
        <v>201902</v>
      </c>
      <c r="B9717" t="n">
        <v>0</v>
      </c>
      <c r="C9717" t="inlineStr">
        <is>
          <t>ONLINE</t>
        </is>
      </c>
      <c r="D9717" t="inlineStr">
        <is>
          <t>Online</t>
        </is>
      </c>
      <c r="E9717" t="inlineStr">
        <is>
          <t>Âm thanh</t>
        </is>
      </c>
      <c r="F9717" t="n">
        <v>24710.52</v>
      </c>
      <c r="G9717" t="n">
        <v>293.43</v>
      </c>
    </row>
    <row r="9718">
      <c r="A9718" t="n">
        <v>201902</v>
      </c>
      <c r="B9718" t="n">
        <v>0</v>
      </c>
      <c r="C9718" t="inlineStr">
        <is>
          <t>ONLINE</t>
        </is>
      </c>
      <c r="D9718" t="inlineStr">
        <is>
          <t>Online</t>
        </is>
      </c>
      <c r="E9718" t="inlineStr">
        <is>
          <t>Máy ảnh</t>
        </is>
      </c>
      <c r="F9718" t="n">
        <v>51108.86</v>
      </c>
      <c r="G9718" t="n">
        <v>0</v>
      </c>
    </row>
    <row r="9719">
      <c r="A9719" t="n">
        <v>201902</v>
      </c>
      <c r="B9719" t="n">
        <v>0</v>
      </c>
      <c r="C9719" t="inlineStr">
        <is>
          <t>ONLINE</t>
        </is>
      </c>
      <c r="D9719" t="inlineStr">
        <is>
          <t>Online</t>
        </is>
      </c>
      <c r="E9719" t="inlineStr">
        <is>
          <t>Điện thoại</t>
        </is>
      </c>
      <c r="F9719" t="n">
        <v>57178.85</v>
      </c>
      <c r="G9719" t="n">
        <v>252.7</v>
      </c>
    </row>
    <row r="9720">
      <c r="A9720" t="n">
        <v>201902</v>
      </c>
      <c r="B9720" t="n">
        <v>0</v>
      </c>
      <c r="C9720" t="inlineStr">
        <is>
          <t>ONLINE</t>
        </is>
      </c>
      <c r="D9720" t="inlineStr">
        <is>
          <t>Online</t>
        </is>
      </c>
      <c r="E9720" t="inlineStr">
        <is>
          <t>Máy tính</t>
        </is>
      </c>
      <c r="F9720" t="n">
        <v>197160.09</v>
      </c>
      <c r="G9720" t="n">
        <v>2567.6</v>
      </c>
    </row>
    <row r="9721">
      <c r="A9721" t="n">
        <v>201902</v>
      </c>
      <c r="B9721" t="n">
        <v>0</v>
      </c>
      <c r="C9721" t="inlineStr">
        <is>
          <t>ONLINE</t>
        </is>
      </c>
      <c r="D9721" t="inlineStr">
        <is>
          <t>Online</t>
        </is>
      </c>
      <c r="E9721" t="inlineStr">
        <is>
          <t>Game &amp; Đồ chơi</t>
        </is>
      </c>
      <c r="F9721" t="n">
        <v>5965.47</v>
      </c>
      <c r="G9721" t="n">
        <v>50.97</v>
      </c>
    </row>
    <row r="9722">
      <c r="A9722" t="n">
        <v>201902</v>
      </c>
      <c r="B9722" t="n">
        <v>0</v>
      </c>
      <c r="C9722" t="inlineStr">
        <is>
          <t>ONLINE</t>
        </is>
      </c>
      <c r="D9722" t="inlineStr">
        <is>
          <t>Online</t>
        </is>
      </c>
      <c r="E9722" t="inlineStr">
        <is>
          <t>Gia dụng</t>
        </is>
      </c>
      <c r="F9722" t="n">
        <v>80419.49000000001</v>
      </c>
      <c r="G9722" t="n">
        <v>1401.25</v>
      </c>
    </row>
    <row r="9723">
      <c r="A9723" t="n">
        <v>201902</v>
      </c>
      <c r="B9723" t="n">
        <v>0</v>
      </c>
      <c r="C9723" t="inlineStr">
        <is>
          <t>ONLINE</t>
        </is>
      </c>
      <c r="D9723" t="inlineStr">
        <is>
          <t>Online</t>
        </is>
      </c>
      <c r="E9723" t="inlineStr">
        <is>
          <t>Nhạc, phim, sách nói</t>
        </is>
      </c>
      <c r="F9723" t="n">
        <v>16487.8</v>
      </c>
      <c r="G9723" t="n">
        <v>438</v>
      </c>
    </row>
    <row r="9724">
      <c r="A9724" t="n">
        <v>201902</v>
      </c>
      <c r="B9724" t="n">
        <v>0</v>
      </c>
      <c r="C9724" t="inlineStr">
        <is>
          <t>ONLINE</t>
        </is>
      </c>
      <c r="D9724" t="inlineStr">
        <is>
          <t>Online</t>
        </is>
      </c>
      <c r="E9724" t="inlineStr">
        <is>
          <t>TV &amp; Video</t>
        </is>
      </c>
      <c r="F9724" t="n">
        <v>39211.05</v>
      </c>
      <c r="G9724" t="n">
        <v>0</v>
      </c>
    </row>
    <row r="9725">
      <c r="A9725" t="n">
        <v>201902</v>
      </c>
      <c r="B9725" t="n">
        <v>1</v>
      </c>
      <c r="C9725" t="inlineStr">
        <is>
          <t>POS</t>
        </is>
      </c>
      <c r="D9725" t="inlineStr">
        <is>
          <t>Úc</t>
        </is>
      </c>
      <c r="E9725" t="inlineStr">
        <is>
          <t>Máy ảnh</t>
        </is>
      </c>
      <c r="F9725" t="n">
        <v>336</v>
      </c>
      <c r="G9725" t="n">
        <v>0</v>
      </c>
    </row>
    <row r="9726">
      <c r="A9726" t="n">
        <v>201902</v>
      </c>
      <c r="B9726" t="n">
        <v>1</v>
      </c>
      <c r="C9726" t="inlineStr">
        <is>
          <t>POS</t>
        </is>
      </c>
      <c r="D9726" t="inlineStr">
        <is>
          <t>Úc</t>
        </is>
      </c>
      <c r="E9726" t="inlineStr">
        <is>
          <t>Điện thoại</t>
        </is>
      </c>
      <c r="F9726" t="n">
        <v>160</v>
      </c>
      <c r="G9726" t="n">
        <v>292.6</v>
      </c>
    </row>
    <row r="9727">
      <c r="A9727" t="n">
        <v>201902</v>
      </c>
      <c r="B9727" t="n">
        <v>1</v>
      </c>
      <c r="C9727" t="inlineStr">
        <is>
          <t>POS</t>
        </is>
      </c>
      <c r="D9727" t="inlineStr">
        <is>
          <t>Úc</t>
        </is>
      </c>
      <c r="E9727" t="inlineStr">
        <is>
          <t>Máy tính</t>
        </is>
      </c>
      <c r="F9727" t="n">
        <v>606</v>
      </c>
      <c r="G9727" t="n">
        <v>0</v>
      </c>
    </row>
    <row r="9728">
      <c r="A9728" t="n">
        <v>201902</v>
      </c>
      <c r="B9728" t="n">
        <v>1</v>
      </c>
      <c r="C9728" t="inlineStr">
        <is>
          <t>POS</t>
        </is>
      </c>
      <c r="D9728" t="inlineStr">
        <is>
          <t>Úc</t>
        </is>
      </c>
      <c r="E9728" t="inlineStr">
        <is>
          <t>Gia dụng</t>
        </is>
      </c>
      <c r="F9728" t="n">
        <v>89.98</v>
      </c>
      <c r="G9728" t="n">
        <v>0</v>
      </c>
    </row>
    <row r="9729">
      <c r="A9729" t="n">
        <v>201902</v>
      </c>
      <c r="B9729" t="n">
        <v>1</v>
      </c>
      <c r="C9729" t="inlineStr">
        <is>
          <t>POS</t>
        </is>
      </c>
      <c r="D9729" t="inlineStr">
        <is>
          <t>Úc</t>
        </is>
      </c>
      <c r="E9729" t="inlineStr">
        <is>
          <t>Nhạc, phim, sách nói</t>
        </is>
      </c>
      <c r="F9729" t="n">
        <v>573.48</v>
      </c>
      <c r="G9729" t="n">
        <v>0</v>
      </c>
    </row>
    <row r="9730">
      <c r="A9730" t="n">
        <v>201902</v>
      </c>
      <c r="B9730" t="n">
        <v>1</v>
      </c>
      <c r="C9730" t="inlineStr">
        <is>
          <t>POS</t>
        </is>
      </c>
      <c r="D9730" t="inlineStr">
        <is>
          <t>Úc</t>
        </is>
      </c>
      <c r="E9730" t="inlineStr">
        <is>
          <t>TV &amp; Video</t>
        </is>
      </c>
      <c r="F9730" t="n">
        <v>286.8</v>
      </c>
      <c r="G9730" t="n">
        <v>0</v>
      </c>
    </row>
    <row r="9731">
      <c r="A9731" t="n">
        <v>201902</v>
      </c>
      <c r="B9731" t="n">
        <v>4</v>
      </c>
      <c r="C9731" t="inlineStr">
        <is>
          <t>POS</t>
        </is>
      </c>
      <c r="D9731" t="inlineStr">
        <is>
          <t>Úc</t>
        </is>
      </c>
      <c r="E9731" t="inlineStr">
        <is>
          <t>Âm thanh</t>
        </is>
      </c>
      <c r="F9731" t="n">
        <v>461.99</v>
      </c>
      <c r="G9731" t="n">
        <v>0</v>
      </c>
    </row>
    <row r="9732">
      <c r="A9732" t="n">
        <v>201902</v>
      </c>
      <c r="B9732" t="n">
        <v>4</v>
      </c>
      <c r="C9732" t="inlineStr">
        <is>
          <t>POS</t>
        </is>
      </c>
      <c r="D9732" t="inlineStr">
        <is>
          <t>Úc</t>
        </is>
      </c>
      <c r="E9732" t="inlineStr">
        <is>
          <t>Máy ảnh</t>
        </is>
      </c>
      <c r="F9732" t="n">
        <v>1063.99</v>
      </c>
      <c r="G9732" t="n">
        <v>0</v>
      </c>
    </row>
    <row r="9733">
      <c r="A9733" t="n">
        <v>201902</v>
      </c>
      <c r="B9733" t="n">
        <v>4</v>
      </c>
      <c r="C9733" t="inlineStr">
        <is>
          <t>POS</t>
        </is>
      </c>
      <c r="D9733" t="inlineStr">
        <is>
          <t>Úc</t>
        </is>
      </c>
      <c r="E9733" t="inlineStr">
        <is>
          <t>Máy tính</t>
        </is>
      </c>
      <c r="F9733" t="n">
        <v>7049.56</v>
      </c>
      <c r="G9733" t="n">
        <v>0</v>
      </c>
    </row>
    <row r="9734">
      <c r="A9734" t="n">
        <v>201902</v>
      </c>
      <c r="B9734" t="n">
        <v>4</v>
      </c>
      <c r="C9734" t="inlineStr">
        <is>
          <t>POS</t>
        </is>
      </c>
      <c r="D9734" t="inlineStr">
        <is>
          <t>Úc</t>
        </is>
      </c>
      <c r="E9734" t="inlineStr">
        <is>
          <t>Game &amp; Đồ chơi</t>
        </is>
      </c>
      <c r="F9734" t="n">
        <v>1197.6</v>
      </c>
      <c r="G9734" t="n">
        <v>0</v>
      </c>
    </row>
    <row r="9735">
      <c r="A9735" t="n">
        <v>201902</v>
      </c>
      <c r="B9735" t="n">
        <v>4</v>
      </c>
      <c r="C9735" t="inlineStr">
        <is>
          <t>POS</t>
        </is>
      </c>
      <c r="D9735" t="inlineStr">
        <is>
          <t>Úc</t>
        </is>
      </c>
      <c r="E9735" t="inlineStr">
        <is>
          <t>Gia dụng</t>
        </is>
      </c>
      <c r="F9735" t="n">
        <v>544.99</v>
      </c>
      <c r="G9735" t="n">
        <v>0</v>
      </c>
    </row>
    <row r="9736">
      <c r="A9736" t="n">
        <v>201902</v>
      </c>
      <c r="B9736" t="n">
        <v>4</v>
      </c>
      <c r="C9736" t="inlineStr">
        <is>
          <t>POS</t>
        </is>
      </c>
      <c r="D9736" t="inlineStr">
        <is>
          <t>Úc</t>
        </is>
      </c>
      <c r="E9736" t="inlineStr">
        <is>
          <t>TV &amp; Video</t>
        </is>
      </c>
      <c r="F9736" t="n">
        <v>1246</v>
      </c>
      <c r="G9736" t="n">
        <v>0</v>
      </c>
    </row>
    <row r="9737">
      <c r="A9737" t="n">
        <v>201902</v>
      </c>
      <c r="B9737" t="n">
        <v>5</v>
      </c>
      <c r="C9737" t="inlineStr">
        <is>
          <t>POS</t>
        </is>
      </c>
      <c r="D9737" t="inlineStr">
        <is>
          <t>Úc</t>
        </is>
      </c>
      <c r="E9737" t="inlineStr">
        <is>
          <t>Âm thanh</t>
        </is>
      </c>
      <c r="F9737" t="n">
        <v>2567.51</v>
      </c>
      <c r="G9737" t="n">
        <v>0</v>
      </c>
    </row>
    <row r="9738">
      <c r="A9738" t="n">
        <v>201902</v>
      </c>
      <c r="B9738" t="n">
        <v>5</v>
      </c>
      <c r="C9738" t="inlineStr">
        <is>
          <t>POS</t>
        </is>
      </c>
      <c r="D9738" t="inlineStr">
        <is>
          <t>Úc</t>
        </is>
      </c>
      <c r="E9738" t="inlineStr">
        <is>
          <t>Máy ảnh</t>
        </is>
      </c>
      <c r="F9738" t="n">
        <v>5279</v>
      </c>
      <c r="G9738" t="n">
        <v>0</v>
      </c>
    </row>
    <row r="9739">
      <c r="A9739" t="n">
        <v>201902</v>
      </c>
      <c r="B9739" t="n">
        <v>5</v>
      </c>
      <c r="C9739" t="inlineStr">
        <is>
          <t>POS</t>
        </is>
      </c>
      <c r="D9739" t="inlineStr">
        <is>
          <t>Úc</t>
        </is>
      </c>
      <c r="E9739" t="inlineStr">
        <is>
          <t>Điện thoại</t>
        </is>
      </c>
      <c r="F9739" t="n">
        <v>4731.93</v>
      </c>
      <c r="G9739" t="n">
        <v>0</v>
      </c>
    </row>
    <row r="9740">
      <c r="A9740" t="n">
        <v>201902</v>
      </c>
      <c r="B9740" t="n">
        <v>5</v>
      </c>
      <c r="C9740" t="inlineStr">
        <is>
          <t>POS</t>
        </is>
      </c>
      <c r="D9740" t="inlineStr">
        <is>
          <t>Úc</t>
        </is>
      </c>
      <c r="E9740" t="inlineStr">
        <is>
          <t>Máy tính</t>
        </is>
      </c>
      <c r="F9740" t="n">
        <v>7307.8</v>
      </c>
      <c r="G9740" t="n">
        <v>0</v>
      </c>
    </row>
    <row r="9741">
      <c r="A9741" t="n">
        <v>201902</v>
      </c>
      <c r="B9741" t="n">
        <v>5</v>
      </c>
      <c r="C9741" t="inlineStr">
        <is>
          <t>POS</t>
        </is>
      </c>
      <c r="D9741" t="inlineStr">
        <is>
          <t>Úc</t>
        </is>
      </c>
      <c r="E9741" t="inlineStr">
        <is>
          <t>Game &amp; Đồ chơi</t>
        </is>
      </c>
      <c r="F9741" t="n">
        <v>337.56</v>
      </c>
      <c r="G9741" t="n">
        <v>0</v>
      </c>
    </row>
    <row r="9742">
      <c r="A9742" t="n">
        <v>201902</v>
      </c>
      <c r="B9742" t="n">
        <v>5</v>
      </c>
      <c r="C9742" t="inlineStr">
        <is>
          <t>POS</t>
        </is>
      </c>
      <c r="D9742" t="inlineStr">
        <is>
          <t>Úc</t>
        </is>
      </c>
      <c r="E9742" t="inlineStr">
        <is>
          <t>Gia dụng</t>
        </is>
      </c>
      <c r="F9742" t="n">
        <v>6691</v>
      </c>
      <c r="G9742" t="n">
        <v>0</v>
      </c>
    </row>
    <row r="9743">
      <c r="A9743" t="n">
        <v>201902</v>
      </c>
      <c r="B9743" t="n">
        <v>5</v>
      </c>
      <c r="C9743" t="inlineStr">
        <is>
          <t>POS</t>
        </is>
      </c>
      <c r="D9743" t="inlineStr">
        <is>
          <t>Úc</t>
        </is>
      </c>
      <c r="E9743" t="inlineStr">
        <is>
          <t>Nhạc, phim, sách nói</t>
        </is>
      </c>
      <c r="F9743" t="n">
        <v>2069.81</v>
      </c>
      <c r="G9743" t="n">
        <v>0</v>
      </c>
    </row>
    <row r="9744">
      <c r="A9744" t="n">
        <v>201902</v>
      </c>
      <c r="B9744" t="n">
        <v>5</v>
      </c>
      <c r="C9744" t="inlineStr">
        <is>
          <t>POS</t>
        </is>
      </c>
      <c r="D9744" t="inlineStr">
        <is>
          <t>Úc</t>
        </is>
      </c>
      <c r="E9744" t="inlineStr">
        <is>
          <t>TV &amp; Video</t>
        </is>
      </c>
      <c r="F9744" t="n">
        <v>2439.75</v>
      </c>
      <c r="G9744" t="n">
        <v>0</v>
      </c>
    </row>
    <row r="9745">
      <c r="A9745" t="n">
        <v>201902</v>
      </c>
      <c r="B9745" t="n">
        <v>6</v>
      </c>
      <c r="C9745" t="inlineStr">
        <is>
          <t>POS</t>
        </is>
      </c>
      <c r="D9745" t="inlineStr">
        <is>
          <t>Úc</t>
        </is>
      </c>
      <c r="E9745" t="inlineStr">
        <is>
          <t>Âm thanh</t>
        </is>
      </c>
      <c r="F9745" t="n">
        <v>335.65</v>
      </c>
      <c r="G9745" t="n">
        <v>0</v>
      </c>
    </row>
    <row r="9746">
      <c r="A9746" t="n">
        <v>201902</v>
      </c>
      <c r="B9746" t="n">
        <v>6</v>
      </c>
      <c r="C9746" t="inlineStr">
        <is>
          <t>POS</t>
        </is>
      </c>
      <c r="D9746" t="inlineStr">
        <is>
          <t>Úc</t>
        </is>
      </c>
      <c r="E9746" t="inlineStr">
        <is>
          <t>Máy ảnh</t>
        </is>
      </c>
      <c r="F9746" t="n">
        <v>1881</v>
      </c>
      <c r="G9746" t="n">
        <v>0</v>
      </c>
    </row>
    <row r="9747">
      <c r="A9747" t="n">
        <v>201902</v>
      </c>
      <c r="B9747" t="n">
        <v>6</v>
      </c>
      <c r="C9747" t="inlineStr">
        <is>
          <t>POS</t>
        </is>
      </c>
      <c r="D9747" t="inlineStr">
        <is>
          <t>Úc</t>
        </is>
      </c>
      <c r="E9747" t="inlineStr">
        <is>
          <t>Điện thoại</t>
        </is>
      </c>
      <c r="F9747" t="n">
        <v>2372.16</v>
      </c>
      <c r="G9747" t="n">
        <v>0</v>
      </c>
    </row>
    <row r="9748">
      <c r="A9748" t="n">
        <v>201902</v>
      </c>
      <c r="B9748" t="n">
        <v>6</v>
      </c>
      <c r="C9748" t="inlineStr">
        <is>
          <t>POS</t>
        </is>
      </c>
      <c r="D9748" t="inlineStr">
        <is>
          <t>Úc</t>
        </is>
      </c>
      <c r="E9748" t="inlineStr">
        <is>
          <t>Máy tính</t>
        </is>
      </c>
      <c r="F9748" t="n">
        <v>4002</v>
      </c>
      <c r="G9748" t="n">
        <v>0</v>
      </c>
    </row>
    <row r="9749">
      <c r="A9749" t="n">
        <v>201902</v>
      </c>
      <c r="B9749" t="n">
        <v>6</v>
      </c>
      <c r="C9749" t="inlineStr">
        <is>
          <t>POS</t>
        </is>
      </c>
      <c r="D9749" t="inlineStr">
        <is>
          <t>Úc</t>
        </is>
      </c>
      <c r="E9749" t="inlineStr">
        <is>
          <t>Game &amp; Đồ chơi</t>
        </is>
      </c>
      <c r="F9749" t="n">
        <v>6.88</v>
      </c>
      <c r="G9749" t="n">
        <v>0</v>
      </c>
    </row>
    <row r="9750">
      <c r="A9750" t="n">
        <v>201902</v>
      </c>
      <c r="B9750" t="n">
        <v>6</v>
      </c>
      <c r="C9750" t="inlineStr">
        <is>
          <t>POS</t>
        </is>
      </c>
      <c r="D9750" t="inlineStr">
        <is>
          <t>Úc</t>
        </is>
      </c>
      <c r="E9750" t="inlineStr">
        <is>
          <t>Gia dụng</t>
        </is>
      </c>
      <c r="F9750" t="n">
        <v>1582</v>
      </c>
      <c r="G9750" t="n">
        <v>0</v>
      </c>
    </row>
    <row r="9751">
      <c r="A9751" t="n">
        <v>201902</v>
      </c>
      <c r="B9751" t="n">
        <v>6</v>
      </c>
      <c r="C9751" t="inlineStr">
        <is>
          <t>POS</t>
        </is>
      </c>
      <c r="D9751" t="inlineStr">
        <is>
          <t>Úc</t>
        </is>
      </c>
      <c r="E9751" t="inlineStr">
        <is>
          <t>Nhạc, phim, sách nói</t>
        </is>
      </c>
      <c r="F9751" t="n">
        <v>45.78</v>
      </c>
      <c r="G9751" t="n">
        <v>0</v>
      </c>
    </row>
    <row r="9752">
      <c r="A9752" t="n">
        <v>201902</v>
      </c>
      <c r="B9752" t="n">
        <v>8</v>
      </c>
      <c r="C9752" t="inlineStr">
        <is>
          <t>POS</t>
        </is>
      </c>
      <c r="D9752" t="inlineStr">
        <is>
          <t>Canada</t>
        </is>
      </c>
      <c r="E9752" t="inlineStr">
        <is>
          <t>Âm thanh</t>
        </is>
      </c>
      <c r="F9752" t="n">
        <v>4435.94</v>
      </c>
      <c r="G9752" t="n">
        <v>592</v>
      </c>
    </row>
    <row r="9753">
      <c r="A9753" t="n">
        <v>201902</v>
      </c>
      <c r="B9753" t="n">
        <v>8</v>
      </c>
      <c r="C9753" t="inlineStr">
        <is>
          <t>POS</t>
        </is>
      </c>
      <c r="D9753" t="inlineStr">
        <is>
          <t>Canada</t>
        </is>
      </c>
      <c r="E9753" t="inlineStr">
        <is>
          <t>Máy ảnh</t>
        </is>
      </c>
      <c r="F9753" t="n">
        <v>7839.99</v>
      </c>
      <c r="G9753" t="n">
        <v>0</v>
      </c>
    </row>
    <row r="9754">
      <c r="A9754" t="n">
        <v>201902</v>
      </c>
      <c r="B9754" t="n">
        <v>8</v>
      </c>
      <c r="C9754" t="inlineStr">
        <is>
          <t>POS</t>
        </is>
      </c>
      <c r="D9754" t="inlineStr">
        <is>
          <t>Canada</t>
        </is>
      </c>
      <c r="E9754" t="inlineStr">
        <is>
          <t>Điện thoại</t>
        </is>
      </c>
      <c r="F9754" t="n">
        <v>6540.67</v>
      </c>
      <c r="G9754" t="n">
        <v>0</v>
      </c>
    </row>
    <row r="9755">
      <c r="A9755" t="n">
        <v>201902</v>
      </c>
      <c r="B9755" t="n">
        <v>8</v>
      </c>
      <c r="C9755" t="inlineStr">
        <is>
          <t>POS</t>
        </is>
      </c>
      <c r="D9755" t="inlineStr">
        <is>
          <t>Canada</t>
        </is>
      </c>
      <c r="E9755" t="inlineStr">
        <is>
          <t>Máy tính</t>
        </is>
      </c>
      <c r="F9755" t="n">
        <v>19191.55</v>
      </c>
      <c r="G9755" t="n">
        <v>0</v>
      </c>
    </row>
    <row r="9756">
      <c r="A9756" t="n">
        <v>201902</v>
      </c>
      <c r="B9756" t="n">
        <v>8</v>
      </c>
      <c r="C9756" t="inlineStr">
        <is>
          <t>POS</t>
        </is>
      </c>
      <c r="D9756" t="inlineStr">
        <is>
          <t>Canada</t>
        </is>
      </c>
      <c r="E9756" t="inlineStr">
        <is>
          <t>Game &amp; Đồ chơi</t>
        </is>
      </c>
      <c r="F9756" t="n">
        <v>427.64</v>
      </c>
      <c r="G9756" t="n">
        <v>0</v>
      </c>
    </row>
    <row r="9757">
      <c r="A9757" t="n">
        <v>201902</v>
      </c>
      <c r="B9757" t="n">
        <v>8</v>
      </c>
      <c r="C9757" t="inlineStr">
        <is>
          <t>POS</t>
        </is>
      </c>
      <c r="D9757" t="inlineStr">
        <is>
          <t>Canada</t>
        </is>
      </c>
      <c r="E9757" t="inlineStr">
        <is>
          <t>Gia dụng</t>
        </is>
      </c>
      <c r="F9757" t="n">
        <v>13357.47</v>
      </c>
      <c r="G9757" t="n">
        <v>0</v>
      </c>
    </row>
    <row r="9758">
      <c r="A9758" t="n">
        <v>201902</v>
      </c>
      <c r="B9758" t="n">
        <v>8</v>
      </c>
      <c r="C9758" t="inlineStr">
        <is>
          <t>POS</t>
        </is>
      </c>
      <c r="D9758" t="inlineStr">
        <is>
          <t>Canada</t>
        </is>
      </c>
      <c r="E9758" t="inlineStr">
        <is>
          <t>Nhạc, phim, sách nói</t>
        </is>
      </c>
      <c r="F9758" t="n">
        <v>2892.73</v>
      </c>
      <c r="G9758" t="n">
        <v>0</v>
      </c>
    </row>
    <row r="9759">
      <c r="A9759" t="n">
        <v>201902</v>
      </c>
      <c r="B9759" t="n">
        <v>8</v>
      </c>
      <c r="C9759" t="inlineStr">
        <is>
          <t>POS</t>
        </is>
      </c>
      <c r="D9759" t="inlineStr">
        <is>
          <t>Canada</t>
        </is>
      </c>
      <c r="E9759" t="inlineStr">
        <is>
          <t>TV &amp; Video</t>
        </is>
      </c>
      <c r="F9759" t="n">
        <v>2708</v>
      </c>
      <c r="G9759" t="n">
        <v>0</v>
      </c>
    </row>
    <row r="9760">
      <c r="A9760" t="n">
        <v>201902</v>
      </c>
      <c r="B9760" t="n">
        <v>9</v>
      </c>
      <c r="C9760" t="inlineStr">
        <is>
          <t>POS</t>
        </is>
      </c>
      <c r="D9760" t="inlineStr">
        <is>
          <t>Canada</t>
        </is>
      </c>
      <c r="E9760" t="inlineStr">
        <is>
          <t>Âm thanh</t>
        </is>
      </c>
      <c r="F9760" t="n">
        <v>1783.76</v>
      </c>
      <c r="G9760" t="n">
        <v>0</v>
      </c>
    </row>
    <row r="9761">
      <c r="A9761" t="n">
        <v>201902</v>
      </c>
      <c r="B9761" t="n">
        <v>9</v>
      </c>
      <c r="C9761" t="inlineStr">
        <is>
          <t>POS</t>
        </is>
      </c>
      <c r="D9761" t="inlineStr">
        <is>
          <t>Canada</t>
        </is>
      </c>
      <c r="E9761" t="inlineStr">
        <is>
          <t>Máy ảnh</t>
        </is>
      </c>
      <c r="F9761" t="n">
        <v>632.99</v>
      </c>
      <c r="G9761" t="n">
        <v>1896</v>
      </c>
    </row>
    <row r="9762">
      <c r="A9762" t="n">
        <v>201902</v>
      </c>
      <c r="B9762" t="n">
        <v>9</v>
      </c>
      <c r="C9762" t="inlineStr">
        <is>
          <t>POS</t>
        </is>
      </c>
      <c r="D9762" t="inlineStr">
        <is>
          <t>Canada</t>
        </is>
      </c>
      <c r="E9762" t="inlineStr">
        <is>
          <t>Điện thoại</t>
        </is>
      </c>
      <c r="F9762" t="n">
        <v>7554.02</v>
      </c>
      <c r="G9762" t="n">
        <v>0</v>
      </c>
    </row>
    <row r="9763">
      <c r="A9763" t="n">
        <v>201902</v>
      </c>
      <c r="B9763" t="n">
        <v>9</v>
      </c>
      <c r="C9763" t="inlineStr">
        <is>
          <t>POS</t>
        </is>
      </c>
      <c r="D9763" t="inlineStr">
        <is>
          <t>Canada</t>
        </is>
      </c>
      <c r="E9763" t="inlineStr">
        <is>
          <t>Máy tính</t>
        </is>
      </c>
      <c r="F9763" t="n">
        <v>13802.7</v>
      </c>
      <c r="G9763" t="n">
        <v>0</v>
      </c>
    </row>
    <row r="9764">
      <c r="A9764" t="n">
        <v>201902</v>
      </c>
      <c r="B9764" t="n">
        <v>9</v>
      </c>
      <c r="C9764" t="inlineStr">
        <is>
          <t>POS</t>
        </is>
      </c>
      <c r="D9764" t="inlineStr">
        <is>
          <t>Canada</t>
        </is>
      </c>
      <c r="E9764" t="inlineStr">
        <is>
          <t>Game &amp; Đồ chơi</t>
        </is>
      </c>
      <c r="F9764" t="n">
        <v>992.9</v>
      </c>
      <c r="G9764" t="n">
        <v>0</v>
      </c>
    </row>
    <row r="9765">
      <c r="A9765" t="n">
        <v>201902</v>
      </c>
      <c r="B9765" t="n">
        <v>9</v>
      </c>
      <c r="C9765" t="inlineStr">
        <is>
          <t>POS</t>
        </is>
      </c>
      <c r="D9765" t="inlineStr">
        <is>
          <t>Canada</t>
        </is>
      </c>
      <c r="E9765" t="inlineStr">
        <is>
          <t>Gia dụng</t>
        </is>
      </c>
      <c r="F9765" t="n">
        <v>409.68</v>
      </c>
      <c r="G9765" t="n">
        <v>0</v>
      </c>
    </row>
    <row r="9766">
      <c r="A9766" t="n">
        <v>201902</v>
      </c>
      <c r="B9766" t="n">
        <v>9</v>
      </c>
      <c r="C9766" t="inlineStr">
        <is>
          <t>POS</t>
        </is>
      </c>
      <c r="D9766" t="inlineStr">
        <is>
          <t>Canada</t>
        </is>
      </c>
      <c r="E9766" t="inlineStr">
        <is>
          <t>Nhạc, phim, sách nói</t>
        </is>
      </c>
      <c r="F9766" t="n">
        <v>3353.75</v>
      </c>
      <c r="G9766" t="n">
        <v>0</v>
      </c>
    </row>
    <row r="9767">
      <c r="A9767" t="n">
        <v>201902</v>
      </c>
      <c r="B9767" t="n">
        <v>9</v>
      </c>
      <c r="C9767" t="inlineStr">
        <is>
          <t>POS</t>
        </is>
      </c>
      <c r="D9767" t="inlineStr">
        <is>
          <t>Canada</t>
        </is>
      </c>
      <c r="E9767" t="inlineStr">
        <is>
          <t>TV &amp; Video</t>
        </is>
      </c>
      <c r="F9767" t="n">
        <v>844.7</v>
      </c>
      <c r="G9767" t="n">
        <v>0</v>
      </c>
    </row>
    <row r="9768">
      <c r="A9768" t="n">
        <v>201902</v>
      </c>
      <c r="B9768" t="n">
        <v>10</v>
      </c>
      <c r="C9768" t="inlineStr">
        <is>
          <t>POS</t>
        </is>
      </c>
      <c r="D9768" t="inlineStr">
        <is>
          <t>Canada</t>
        </is>
      </c>
      <c r="E9768" t="inlineStr">
        <is>
          <t>Âm thanh</t>
        </is>
      </c>
      <c r="F9768" t="n">
        <v>3221.53</v>
      </c>
      <c r="G9768" t="n">
        <v>296</v>
      </c>
    </row>
    <row r="9769">
      <c r="A9769" t="n">
        <v>201902</v>
      </c>
      <c r="B9769" t="n">
        <v>10</v>
      </c>
      <c r="C9769" t="inlineStr">
        <is>
          <t>POS</t>
        </is>
      </c>
      <c r="D9769" t="inlineStr">
        <is>
          <t>Canada</t>
        </is>
      </c>
      <c r="E9769" t="inlineStr">
        <is>
          <t>Máy ảnh</t>
        </is>
      </c>
      <c r="F9769" t="n">
        <v>14519.45</v>
      </c>
      <c r="G9769" t="n">
        <v>0</v>
      </c>
    </row>
    <row r="9770">
      <c r="A9770" t="n">
        <v>201902</v>
      </c>
      <c r="B9770" t="n">
        <v>10</v>
      </c>
      <c r="C9770" t="inlineStr">
        <is>
          <t>POS</t>
        </is>
      </c>
      <c r="D9770" t="inlineStr">
        <is>
          <t>Canada</t>
        </is>
      </c>
      <c r="E9770" t="inlineStr">
        <is>
          <t>Điện thoại</t>
        </is>
      </c>
      <c r="F9770" t="n">
        <v>1886.95</v>
      </c>
      <c r="G9770" t="n">
        <v>0</v>
      </c>
    </row>
    <row r="9771">
      <c r="A9771" t="n">
        <v>201902</v>
      </c>
      <c r="B9771" t="n">
        <v>10</v>
      </c>
      <c r="C9771" t="inlineStr">
        <is>
          <t>POS</t>
        </is>
      </c>
      <c r="D9771" t="inlineStr">
        <is>
          <t>Canada</t>
        </is>
      </c>
      <c r="E9771" t="inlineStr">
        <is>
          <t>Máy tính</t>
        </is>
      </c>
      <c r="F9771" t="n">
        <v>12964.04</v>
      </c>
      <c r="G9771" t="n">
        <v>0</v>
      </c>
    </row>
    <row r="9772">
      <c r="A9772" t="n">
        <v>201902</v>
      </c>
      <c r="B9772" t="n">
        <v>10</v>
      </c>
      <c r="C9772" t="inlineStr">
        <is>
          <t>POS</t>
        </is>
      </c>
      <c r="D9772" t="inlineStr">
        <is>
          <t>Canada</t>
        </is>
      </c>
      <c r="E9772" t="inlineStr">
        <is>
          <t>Game &amp; Đồ chơi</t>
        </is>
      </c>
      <c r="F9772" t="n">
        <v>668.52</v>
      </c>
      <c r="G9772" t="n">
        <v>0</v>
      </c>
    </row>
    <row r="9773">
      <c r="A9773" t="n">
        <v>201902</v>
      </c>
      <c r="B9773" t="n">
        <v>10</v>
      </c>
      <c r="C9773" t="inlineStr">
        <is>
          <t>POS</t>
        </is>
      </c>
      <c r="D9773" t="inlineStr">
        <is>
          <t>Canada</t>
        </is>
      </c>
      <c r="E9773" t="inlineStr">
        <is>
          <t>Gia dụng</t>
        </is>
      </c>
      <c r="F9773" t="n">
        <v>3028.95</v>
      </c>
      <c r="G9773" t="n">
        <v>0</v>
      </c>
    </row>
    <row r="9774">
      <c r="A9774" t="n">
        <v>201902</v>
      </c>
      <c r="B9774" t="n">
        <v>10</v>
      </c>
      <c r="C9774" t="inlineStr">
        <is>
          <t>POS</t>
        </is>
      </c>
      <c r="D9774" t="inlineStr">
        <is>
          <t>Canada</t>
        </is>
      </c>
      <c r="E9774" t="inlineStr">
        <is>
          <t>Nhạc, phim, sách nói</t>
        </is>
      </c>
      <c r="F9774" t="n">
        <v>2068.03</v>
      </c>
      <c r="G9774" t="n">
        <v>289.99</v>
      </c>
    </row>
    <row r="9775">
      <c r="A9775" t="n">
        <v>201902</v>
      </c>
      <c r="B9775" t="n">
        <v>10</v>
      </c>
      <c r="C9775" t="inlineStr">
        <is>
          <t>POS</t>
        </is>
      </c>
      <c r="D9775" t="inlineStr">
        <is>
          <t>Canada</t>
        </is>
      </c>
      <c r="E9775" t="inlineStr">
        <is>
          <t>TV &amp; Video</t>
        </is>
      </c>
      <c r="F9775" t="n">
        <v>6812.19</v>
      </c>
      <c r="G9775" t="n">
        <v>0</v>
      </c>
    </row>
    <row r="9776">
      <c r="A9776" t="n">
        <v>201902</v>
      </c>
      <c r="B9776" t="n">
        <v>12</v>
      </c>
      <c r="C9776" t="inlineStr">
        <is>
          <t>POS</t>
        </is>
      </c>
      <c r="D9776" t="inlineStr">
        <is>
          <t>Pháp</t>
        </is>
      </c>
      <c r="E9776" t="inlineStr">
        <is>
          <t>Âm thanh</t>
        </is>
      </c>
      <c r="F9776" t="n">
        <v>1896.85</v>
      </c>
      <c r="G9776" t="n">
        <v>0</v>
      </c>
    </row>
    <row r="9777">
      <c r="A9777" t="n">
        <v>201902</v>
      </c>
      <c r="B9777" t="n">
        <v>12</v>
      </c>
      <c r="C9777" t="inlineStr">
        <is>
          <t>POS</t>
        </is>
      </c>
      <c r="D9777" t="inlineStr">
        <is>
          <t>Pháp</t>
        </is>
      </c>
      <c r="E9777" t="inlineStr">
        <is>
          <t>Máy ảnh</t>
        </is>
      </c>
      <c r="F9777" t="n">
        <v>110.97</v>
      </c>
      <c r="G9777" t="n">
        <v>0</v>
      </c>
    </row>
    <row r="9778">
      <c r="A9778" t="n">
        <v>201902</v>
      </c>
      <c r="B9778" t="n">
        <v>12</v>
      </c>
      <c r="C9778" t="inlineStr">
        <is>
          <t>POS</t>
        </is>
      </c>
      <c r="D9778" t="inlineStr">
        <is>
          <t>Pháp</t>
        </is>
      </c>
      <c r="E9778" t="inlineStr">
        <is>
          <t>Điện thoại</t>
        </is>
      </c>
      <c r="F9778" t="n">
        <v>1703</v>
      </c>
      <c r="G9778" t="n">
        <v>0</v>
      </c>
    </row>
    <row r="9779">
      <c r="A9779" t="n">
        <v>201902</v>
      </c>
      <c r="B9779" t="n">
        <v>12</v>
      </c>
      <c r="C9779" t="inlineStr">
        <is>
          <t>POS</t>
        </is>
      </c>
      <c r="D9779" t="inlineStr">
        <is>
          <t>Pháp</t>
        </is>
      </c>
      <c r="E9779" t="inlineStr">
        <is>
          <t>Máy tính</t>
        </is>
      </c>
      <c r="F9779" t="n">
        <v>2524.5</v>
      </c>
      <c r="G9779" t="n">
        <v>0</v>
      </c>
    </row>
    <row r="9780">
      <c r="A9780" t="n">
        <v>201902</v>
      </c>
      <c r="B9780" t="n">
        <v>12</v>
      </c>
      <c r="C9780" t="inlineStr">
        <is>
          <t>POS</t>
        </is>
      </c>
      <c r="D9780" t="inlineStr">
        <is>
          <t>Pháp</t>
        </is>
      </c>
      <c r="E9780" t="inlineStr">
        <is>
          <t>Game &amp; Đồ chơi</t>
        </is>
      </c>
      <c r="F9780" t="n">
        <v>465.97</v>
      </c>
      <c r="G9780" t="n">
        <v>0</v>
      </c>
    </row>
    <row r="9781">
      <c r="A9781" t="n">
        <v>201902</v>
      </c>
      <c r="B9781" t="n">
        <v>12</v>
      </c>
      <c r="C9781" t="inlineStr">
        <is>
          <t>POS</t>
        </is>
      </c>
      <c r="D9781" t="inlineStr">
        <is>
          <t>Pháp</t>
        </is>
      </c>
      <c r="E9781" t="inlineStr">
        <is>
          <t>Gia dụng</t>
        </is>
      </c>
      <c r="F9781" t="n">
        <v>1059.19</v>
      </c>
      <c r="G9781" t="n">
        <v>19.99</v>
      </c>
    </row>
    <row r="9782">
      <c r="A9782" t="n">
        <v>201902</v>
      </c>
      <c r="B9782" t="n">
        <v>13</v>
      </c>
      <c r="C9782" t="inlineStr">
        <is>
          <t>POS</t>
        </is>
      </c>
      <c r="D9782" t="inlineStr">
        <is>
          <t>Pháp</t>
        </is>
      </c>
      <c r="E9782" t="inlineStr">
        <is>
          <t>Điện thoại</t>
        </is>
      </c>
      <c r="F9782" t="n">
        <v>598</v>
      </c>
      <c r="G9782" t="n">
        <v>0</v>
      </c>
    </row>
    <row r="9783">
      <c r="A9783" t="n">
        <v>201902</v>
      </c>
      <c r="B9783" t="n">
        <v>13</v>
      </c>
      <c r="C9783" t="inlineStr">
        <is>
          <t>POS</t>
        </is>
      </c>
      <c r="D9783" t="inlineStr">
        <is>
          <t>Pháp</t>
        </is>
      </c>
      <c r="E9783" t="inlineStr">
        <is>
          <t>Máy tính</t>
        </is>
      </c>
      <c r="F9783" t="n">
        <v>1299</v>
      </c>
      <c r="G9783" t="n">
        <v>1299</v>
      </c>
    </row>
    <row r="9784">
      <c r="A9784" t="n">
        <v>201902</v>
      </c>
      <c r="B9784" t="n">
        <v>13</v>
      </c>
      <c r="C9784" t="inlineStr">
        <is>
          <t>POS</t>
        </is>
      </c>
      <c r="D9784" t="inlineStr">
        <is>
          <t>Pháp</t>
        </is>
      </c>
      <c r="E9784" t="inlineStr">
        <is>
          <t>TV &amp; Video</t>
        </is>
      </c>
      <c r="F9784" t="n">
        <v>876</v>
      </c>
      <c r="G9784" t="n">
        <v>0</v>
      </c>
    </row>
    <row r="9785">
      <c r="A9785" t="n">
        <v>201902</v>
      </c>
      <c r="B9785" t="n">
        <v>14</v>
      </c>
      <c r="C9785" t="inlineStr">
        <is>
          <t>POS</t>
        </is>
      </c>
      <c r="D9785" t="inlineStr">
        <is>
          <t>Pháp</t>
        </is>
      </c>
      <c r="E9785" t="inlineStr">
        <is>
          <t>Âm thanh</t>
        </is>
      </c>
      <c r="F9785" t="n">
        <v>749.97</v>
      </c>
      <c r="G9785" t="n">
        <v>0</v>
      </c>
    </row>
    <row r="9786">
      <c r="A9786" t="n">
        <v>201902</v>
      </c>
      <c r="B9786" t="n">
        <v>14</v>
      </c>
      <c r="C9786" t="inlineStr">
        <is>
          <t>POS</t>
        </is>
      </c>
      <c r="D9786" t="inlineStr">
        <is>
          <t>Pháp</t>
        </is>
      </c>
      <c r="E9786" t="inlineStr">
        <is>
          <t>Máy ảnh</t>
        </is>
      </c>
      <c r="F9786" t="n">
        <v>338</v>
      </c>
      <c r="G9786" t="n">
        <v>0</v>
      </c>
    </row>
    <row r="9787">
      <c r="A9787" t="n">
        <v>201902</v>
      </c>
      <c r="B9787" t="n">
        <v>14</v>
      </c>
      <c r="C9787" t="inlineStr">
        <is>
          <t>POS</t>
        </is>
      </c>
      <c r="D9787" t="inlineStr">
        <is>
          <t>Pháp</t>
        </is>
      </c>
      <c r="E9787" t="inlineStr">
        <is>
          <t>Điện thoại</t>
        </is>
      </c>
      <c r="F9787" t="n">
        <v>160.93</v>
      </c>
      <c r="G9787" t="n">
        <v>0</v>
      </c>
    </row>
    <row r="9788">
      <c r="A9788" t="n">
        <v>201902</v>
      </c>
      <c r="B9788" t="n">
        <v>14</v>
      </c>
      <c r="C9788" t="inlineStr">
        <is>
          <t>POS</t>
        </is>
      </c>
      <c r="D9788" t="inlineStr">
        <is>
          <t>Pháp</t>
        </is>
      </c>
      <c r="E9788" t="inlineStr">
        <is>
          <t>Gia dụng</t>
        </is>
      </c>
      <c r="F9788" t="n">
        <v>259.8</v>
      </c>
      <c r="G9788" t="n">
        <v>0</v>
      </c>
    </row>
    <row r="9789">
      <c r="A9789" t="n">
        <v>201902</v>
      </c>
      <c r="B9789" t="n">
        <v>14</v>
      </c>
      <c r="C9789" t="inlineStr">
        <is>
          <t>POS</t>
        </is>
      </c>
      <c r="D9789" t="inlineStr">
        <is>
          <t>Pháp</t>
        </is>
      </c>
      <c r="E9789" t="inlineStr">
        <is>
          <t>TV &amp; Video</t>
        </is>
      </c>
      <c r="F9789" t="n">
        <v>469.97</v>
      </c>
      <c r="G9789" t="n">
        <v>0</v>
      </c>
    </row>
    <row r="9790">
      <c r="A9790" t="n">
        <v>201902</v>
      </c>
      <c r="B9790" t="n">
        <v>15</v>
      </c>
      <c r="C9790" t="inlineStr">
        <is>
          <t>POS</t>
        </is>
      </c>
      <c r="D9790" t="inlineStr">
        <is>
          <t>Pháp</t>
        </is>
      </c>
      <c r="E9790" t="inlineStr">
        <is>
          <t>Máy ảnh</t>
        </is>
      </c>
      <c r="F9790" t="n">
        <v>2660</v>
      </c>
      <c r="G9790" t="n">
        <v>0</v>
      </c>
    </row>
    <row r="9791">
      <c r="A9791" t="n">
        <v>201902</v>
      </c>
      <c r="B9791" t="n">
        <v>15</v>
      </c>
      <c r="C9791" t="inlineStr">
        <is>
          <t>POS</t>
        </is>
      </c>
      <c r="D9791" t="inlineStr">
        <is>
          <t>Pháp</t>
        </is>
      </c>
      <c r="E9791" t="inlineStr">
        <is>
          <t>Điện thoại</t>
        </is>
      </c>
      <c r="F9791" t="n">
        <v>2753</v>
      </c>
      <c r="G9791" t="n">
        <v>0</v>
      </c>
    </row>
    <row r="9792">
      <c r="A9792" t="n">
        <v>201902</v>
      </c>
      <c r="B9792" t="n">
        <v>15</v>
      </c>
      <c r="C9792" t="inlineStr">
        <is>
          <t>POS</t>
        </is>
      </c>
      <c r="D9792" t="inlineStr">
        <is>
          <t>Pháp</t>
        </is>
      </c>
      <c r="E9792" t="inlineStr">
        <is>
          <t>Máy tính</t>
        </is>
      </c>
      <c r="F9792" t="n">
        <v>13910.97</v>
      </c>
      <c r="G9792" t="n">
        <v>0</v>
      </c>
    </row>
    <row r="9793">
      <c r="A9793" t="n">
        <v>201902</v>
      </c>
      <c r="B9793" t="n">
        <v>15</v>
      </c>
      <c r="C9793" t="inlineStr">
        <is>
          <t>POS</t>
        </is>
      </c>
      <c r="D9793" t="inlineStr">
        <is>
          <t>Pháp</t>
        </is>
      </c>
      <c r="E9793" t="inlineStr">
        <is>
          <t>Gia dụng</t>
        </is>
      </c>
      <c r="F9793" t="n">
        <v>163</v>
      </c>
      <c r="G9793" t="n">
        <v>0</v>
      </c>
    </row>
    <row r="9794">
      <c r="A9794" t="n">
        <v>201902</v>
      </c>
      <c r="B9794" t="n">
        <v>16</v>
      </c>
      <c r="C9794" t="inlineStr">
        <is>
          <t>POS</t>
        </is>
      </c>
      <c r="D9794" t="inlineStr">
        <is>
          <t>Pháp</t>
        </is>
      </c>
      <c r="E9794" t="inlineStr">
        <is>
          <t>Điện thoại</t>
        </is>
      </c>
      <c r="F9794" t="n">
        <v>1220</v>
      </c>
      <c r="G9794" t="n">
        <v>0</v>
      </c>
    </row>
    <row r="9795">
      <c r="A9795" t="n">
        <v>201902</v>
      </c>
      <c r="B9795" t="n">
        <v>16</v>
      </c>
      <c r="C9795" t="inlineStr">
        <is>
          <t>POS</t>
        </is>
      </c>
      <c r="D9795" t="inlineStr">
        <is>
          <t>Pháp</t>
        </is>
      </c>
      <c r="E9795" t="inlineStr">
        <is>
          <t>Máy tính</t>
        </is>
      </c>
      <c r="F9795" t="n">
        <v>3861</v>
      </c>
      <c r="G9795" t="n">
        <v>0</v>
      </c>
    </row>
    <row r="9796">
      <c r="A9796" t="n">
        <v>201902</v>
      </c>
      <c r="B9796" t="n">
        <v>16</v>
      </c>
      <c r="C9796" t="inlineStr">
        <is>
          <t>POS</t>
        </is>
      </c>
      <c r="D9796" t="inlineStr">
        <is>
          <t>Pháp</t>
        </is>
      </c>
      <c r="E9796" t="inlineStr">
        <is>
          <t>Game &amp; Đồ chơi</t>
        </is>
      </c>
      <c r="F9796" t="n">
        <v>32</v>
      </c>
      <c r="G9796" t="n">
        <v>0</v>
      </c>
    </row>
    <row r="9797">
      <c r="A9797" t="n">
        <v>201902</v>
      </c>
      <c r="B9797" t="n">
        <v>16</v>
      </c>
      <c r="C9797" t="inlineStr">
        <is>
          <t>POS</t>
        </is>
      </c>
      <c r="D9797" t="inlineStr">
        <is>
          <t>Pháp</t>
        </is>
      </c>
      <c r="E9797" t="inlineStr">
        <is>
          <t>Gia dụng</t>
        </is>
      </c>
      <c r="F9797" t="n">
        <v>1997.82</v>
      </c>
      <c r="G9797" t="n">
        <v>0</v>
      </c>
    </row>
    <row r="9798">
      <c r="A9798" t="n">
        <v>201902</v>
      </c>
      <c r="B9798" t="n">
        <v>18</v>
      </c>
      <c r="C9798" t="inlineStr">
        <is>
          <t>POS</t>
        </is>
      </c>
      <c r="D9798" t="inlineStr">
        <is>
          <t>Pháp</t>
        </is>
      </c>
      <c r="E9798" t="inlineStr">
        <is>
          <t>Âm thanh</t>
        </is>
      </c>
      <c r="F9798" t="n">
        <v>0</v>
      </c>
      <c r="G9798" t="n">
        <v>897.6900000000001</v>
      </c>
    </row>
    <row r="9799">
      <c r="A9799" t="n">
        <v>201902</v>
      </c>
      <c r="B9799" t="n">
        <v>18</v>
      </c>
      <c r="C9799" t="inlineStr">
        <is>
          <t>POS</t>
        </is>
      </c>
      <c r="D9799" t="inlineStr">
        <is>
          <t>Pháp</t>
        </is>
      </c>
      <c r="E9799" t="inlineStr">
        <is>
          <t>Máy ảnh</t>
        </is>
      </c>
      <c r="F9799" t="n">
        <v>4403</v>
      </c>
      <c r="G9799" t="n">
        <v>0</v>
      </c>
    </row>
    <row r="9800">
      <c r="A9800" t="n">
        <v>201902</v>
      </c>
      <c r="B9800" t="n">
        <v>18</v>
      </c>
      <c r="C9800" t="inlineStr">
        <is>
          <t>POS</t>
        </is>
      </c>
      <c r="D9800" t="inlineStr">
        <is>
          <t>Pháp</t>
        </is>
      </c>
      <c r="E9800" t="inlineStr">
        <is>
          <t>Điện thoại</t>
        </is>
      </c>
      <c r="F9800" t="n">
        <v>600</v>
      </c>
      <c r="G9800" t="n">
        <v>0</v>
      </c>
    </row>
    <row r="9801">
      <c r="A9801" t="n">
        <v>201902</v>
      </c>
      <c r="B9801" t="n">
        <v>18</v>
      </c>
      <c r="C9801" t="inlineStr">
        <is>
          <t>POS</t>
        </is>
      </c>
      <c r="D9801" t="inlineStr">
        <is>
          <t>Pháp</t>
        </is>
      </c>
      <c r="E9801" t="inlineStr">
        <is>
          <t>Máy tính</t>
        </is>
      </c>
      <c r="F9801" t="n">
        <v>6433</v>
      </c>
      <c r="G9801" t="n">
        <v>0</v>
      </c>
    </row>
    <row r="9802">
      <c r="A9802" t="n">
        <v>201902</v>
      </c>
      <c r="B9802" t="n">
        <v>18</v>
      </c>
      <c r="C9802" t="inlineStr">
        <is>
          <t>POS</t>
        </is>
      </c>
      <c r="D9802" t="inlineStr">
        <is>
          <t>Pháp</t>
        </is>
      </c>
      <c r="E9802" t="inlineStr">
        <is>
          <t>Game &amp; Đồ chơi</t>
        </is>
      </c>
      <c r="F9802" t="n">
        <v>186.97</v>
      </c>
      <c r="G9802" t="n">
        <v>0</v>
      </c>
    </row>
    <row r="9803">
      <c r="A9803" t="n">
        <v>201902</v>
      </c>
      <c r="B9803" t="n">
        <v>18</v>
      </c>
      <c r="C9803" t="inlineStr">
        <is>
          <t>POS</t>
        </is>
      </c>
      <c r="D9803" t="inlineStr">
        <is>
          <t>Pháp</t>
        </is>
      </c>
      <c r="E9803" t="inlineStr">
        <is>
          <t>Gia dụng</t>
        </is>
      </c>
      <c r="F9803" t="n">
        <v>7119</v>
      </c>
      <c r="G9803" t="n">
        <v>0</v>
      </c>
    </row>
    <row r="9804">
      <c r="A9804" t="n">
        <v>201902</v>
      </c>
      <c r="B9804" t="n">
        <v>18</v>
      </c>
      <c r="C9804" t="inlineStr">
        <is>
          <t>POS</t>
        </is>
      </c>
      <c r="D9804" t="inlineStr">
        <is>
          <t>Pháp</t>
        </is>
      </c>
      <c r="E9804" t="inlineStr">
        <is>
          <t>Nhạc, phim, sách nói</t>
        </is>
      </c>
      <c r="F9804" t="n">
        <v>259.99</v>
      </c>
      <c r="G9804" t="n">
        <v>0</v>
      </c>
    </row>
    <row r="9805">
      <c r="A9805" t="n">
        <v>201902</v>
      </c>
      <c r="B9805" t="n">
        <v>19</v>
      </c>
      <c r="C9805" t="inlineStr">
        <is>
          <t>POS</t>
        </is>
      </c>
      <c r="D9805" t="inlineStr">
        <is>
          <t>Đức</t>
        </is>
      </c>
      <c r="E9805" t="inlineStr">
        <is>
          <t>Âm thanh</t>
        </is>
      </c>
      <c r="F9805" t="n">
        <v>1792.68</v>
      </c>
      <c r="G9805" t="n">
        <v>0</v>
      </c>
    </row>
    <row r="9806">
      <c r="A9806" t="n">
        <v>201902</v>
      </c>
      <c r="B9806" t="n">
        <v>19</v>
      </c>
      <c r="C9806" t="inlineStr">
        <is>
          <t>POS</t>
        </is>
      </c>
      <c r="D9806" t="inlineStr">
        <is>
          <t>Đức</t>
        </is>
      </c>
      <c r="E9806" t="inlineStr">
        <is>
          <t>Máy ảnh</t>
        </is>
      </c>
      <c r="F9806" t="n">
        <v>4686.5</v>
      </c>
      <c r="G9806" t="n">
        <v>0</v>
      </c>
    </row>
    <row r="9807">
      <c r="A9807" t="n">
        <v>201902</v>
      </c>
      <c r="B9807" t="n">
        <v>19</v>
      </c>
      <c r="C9807" t="inlineStr">
        <is>
          <t>POS</t>
        </is>
      </c>
      <c r="D9807" t="inlineStr">
        <is>
          <t>Đức</t>
        </is>
      </c>
      <c r="E9807" t="inlineStr">
        <is>
          <t>Điện thoại</t>
        </is>
      </c>
      <c r="F9807" t="n">
        <v>3396.93</v>
      </c>
      <c r="G9807" t="n">
        <v>567</v>
      </c>
    </row>
    <row r="9808">
      <c r="A9808" t="n">
        <v>201902</v>
      </c>
      <c r="B9808" t="n">
        <v>19</v>
      </c>
      <c r="C9808" t="inlineStr">
        <is>
          <t>POS</t>
        </is>
      </c>
      <c r="D9808" t="inlineStr">
        <is>
          <t>Đức</t>
        </is>
      </c>
      <c r="E9808" t="inlineStr">
        <is>
          <t>Máy tính</t>
        </is>
      </c>
      <c r="F9808" t="n">
        <v>1497</v>
      </c>
      <c r="G9808" t="n">
        <v>0</v>
      </c>
    </row>
    <row r="9809">
      <c r="A9809" t="n">
        <v>201902</v>
      </c>
      <c r="B9809" t="n">
        <v>19</v>
      </c>
      <c r="C9809" t="inlineStr">
        <is>
          <t>POS</t>
        </is>
      </c>
      <c r="D9809" t="inlineStr">
        <is>
          <t>Đức</t>
        </is>
      </c>
      <c r="E9809" t="inlineStr">
        <is>
          <t>Game &amp; Đồ chơi</t>
        </is>
      </c>
      <c r="F9809" t="n">
        <v>43</v>
      </c>
      <c r="G9809" t="n">
        <v>0</v>
      </c>
    </row>
    <row r="9810">
      <c r="A9810" t="n">
        <v>201902</v>
      </c>
      <c r="B9810" t="n">
        <v>19</v>
      </c>
      <c r="C9810" t="inlineStr">
        <is>
          <t>POS</t>
        </is>
      </c>
      <c r="D9810" t="inlineStr">
        <is>
          <t>Đức</t>
        </is>
      </c>
      <c r="E9810" t="inlineStr">
        <is>
          <t>Nhạc, phim, sách nói</t>
        </is>
      </c>
      <c r="F9810" t="n">
        <v>639.33</v>
      </c>
      <c r="G9810" t="n">
        <v>0</v>
      </c>
    </row>
    <row r="9811">
      <c r="A9811" t="n">
        <v>201902</v>
      </c>
      <c r="B9811" t="n">
        <v>20</v>
      </c>
      <c r="C9811" t="inlineStr">
        <is>
          <t>POS</t>
        </is>
      </c>
      <c r="D9811" t="inlineStr">
        <is>
          <t>Đức</t>
        </is>
      </c>
      <c r="E9811" t="inlineStr">
        <is>
          <t>Âm thanh</t>
        </is>
      </c>
      <c r="F9811" t="n">
        <v>37.95</v>
      </c>
      <c r="G9811" t="n">
        <v>0</v>
      </c>
    </row>
    <row r="9812">
      <c r="A9812" t="n">
        <v>201902</v>
      </c>
      <c r="B9812" t="n">
        <v>20</v>
      </c>
      <c r="C9812" t="inlineStr">
        <is>
          <t>POS</t>
        </is>
      </c>
      <c r="D9812" t="inlineStr">
        <is>
          <t>Đức</t>
        </is>
      </c>
      <c r="E9812" t="inlineStr">
        <is>
          <t>Máy ảnh</t>
        </is>
      </c>
      <c r="F9812" t="n">
        <v>100</v>
      </c>
      <c r="G9812" t="n">
        <v>0</v>
      </c>
    </row>
    <row r="9813">
      <c r="A9813" t="n">
        <v>201902</v>
      </c>
      <c r="B9813" t="n">
        <v>20</v>
      </c>
      <c r="C9813" t="inlineStr">
        <is>
          <t>POS</t>
        </is>
      </c>
      <c r="D9813" t="inlineStr">
        <is>
          <t>Đức</t>
        </is>
      </c>
      <c r="E9813" t="inlineStr">
        <is>
          <t>Điện thoại</t>
        </is>
      </c>
      <c r="F9813" t="n">
        <v>3634.74</v>
      </c>
      <c r="G9813" t="n">
        <v>0</v>
      </c>
    </row>
    <row r="9814">
      <c r="A9814" t="n">
        <v>201902</v>
      </c>
      <c r="B9814" t="n">
        <v>20</v>
      </c>
      <c r="C9814" t="inlineStr">
        <is>
          <t>POS</t>
        </is>
      </c>
      <c r="D9814" t="inlineStr">
        <is>
          <t>Đức</t>
        </is>
      </c>
      <c r="E9814" t="inlineStr">
        <is>
          <t>Máy tính</t>
        </is>
      </c>
      <c r="F9814" t="n">
        <v>23867.8</v>
      </c>
      <c r="G9814" t="n">
        <v>0</v>
      </c>
    </row>
    <row r="9815">
      <c r="A9815" t="n">
        <v>201902</v>
      </c>
      <c r="B9815" t="n">
        <v>20</v>
      </c>
      <c r="C9815" t="inlineStr">
        <is>
          <t>POS</t>
        </is>
      </c>
      <c r="D9815" t="inlineStr">
        <is>
          <t>Đức</t>
        </is>
      </c>
      <c r="E9815" t="inlineStr">
        <is>
          <t>Game &amp; Đồ chơi</t>
        </is>
      </c>
      <c r="F9815" t="n">
        <v>262.89</v>
      </c>
      <c r="G9815" t="n">
        <v>0</v>
      </c>
    </row>
    <row r="9816">
      <c r="A9816" t="n">
        <v>201902</v>
      </c>
      <c r="B9816" t="n">
        <v>20</v>
      </c>
      <c r="C9816" t="inlineStr">
        <is>
          <t>POS</t>
        </is>
      </c>
      <c r="D9816" t="inlineStr">
        <is>
          <t>Đức</t>
        </is>
      </c>
      <c r="E9816" t="inlineStr">
        <is>
          <t>Gia dụng</t>
        </is>
      </c>
      <c r="F9816" t="n">
        <v>2509.97</v>
      </c>
      <c r="G9816" t="n">
        <v>0</v>
      </c>
    </row>
    <row r="9817">
      <c r="A9817" t="n">
        <v>201902</v>
      </c>
      <c r="B9817" t="n">
        <v>20</v>
      </c>
      <c r="C9817" t="inlineStr">
        <is>
          <t>POS</t>
        </is>
      </c>
      <c r="D9817" t="inlineStr">
        <is>
          <t>Đức</t>
        </is>
      </c>
      <c r="E9817" t="inlineStr">
        <is>
          <t>Nhạc, phim, sách nói</t>
        </is>
      </c>
      <c r="F9817" t="n">
        <v>465.78</v>
      </c>
      <c r="G9817" t="n">
        <v>0</v>
      </c>
    </row>
    <row r="9818">
      <c r="A9818" t="n">
        <v>201902</v>
      </c>
      <c r="B9818" t="n">
        <v>20</v>
      </c>
      <c r="C9818" t="inlineStr">
        <is>
          <t>POS</t>
        </is>
      </c>
      <c r="D9818" t="inlineStr">
        <is>
          <t>Đức</t>
        </is>
      </c>
      <c r="E9818" t="inlineStr">
        <is>
          <t>TV &amp; Video</t>
        </is>
      </c>
      <c r="F9818" t="n">
        <v>839.97</v>
      </c>
      <c r="G9818" t="n">
        <v>0</v>
      </c>
    </row>
    <row r="9819">
      <c r="A9819" t="n">
        <v>201902</v>
      </c>
      <c r="B9819" t="n">
        <v>21</v>
      </c>
      <c r="C9819" t="inlineStr">
        <is>
          <t>POS</t>
        </is>
      </c>
      <c r="D9819" t="inlineStr">
        <is>
          <t>Đức</t>
        </is>
      </c>
      <c r="E9819" t="inlineStr">
        <is>
          <t>Âm thanh</t>
        </is>
      </c>
      <c r="F9819" t="n">
        <v>62.47</v>
      </c>
      <c r="G9819" t="n">
        <v>0</v>
      </c>
    </row>
    <row r="9820">
      <c r="A9820" t="n">
        <v>201902</v>
      </c>
      <c r="B9820" t="n">
        <v>21</v>
      </c>
      <c r="C9820" t="inlineStr">
        <is>
          <t>POS</t>
        </is>
      </c>
      <c r="D9820" t="inlineStr">
        <is>
          <t>Đức</t>
        </is>
      </c>
      <c r="E9820" t="inlineStr">
        <is>
          <t>Máy ảnh</t>
        </is>
      </c>
      <c r="F9820" t="n">
        <v>119.98</v>
      </c>
      <c r="G9820" t="n">
        <v>0</v>
      </c>
    </row>
    <row r="9821">
      <c r="A9821" t="n">
        <v>201902</v>
      </c>
      <c r="B9821" t="n">
        <v>21</v>
      </c>
      <c r="C9821" t="inlineStr">
        <is>
          <t>POS</t>
        </is>
      </c>
      <c r="D9821" t="inlineStr">
        <is>
          <t>Đức</t>
        </is>
      </c>
      <c r="E9821" t="inlineStr">
        <is>
          <t>Điện thoại</t>
        </is>
      </c>
      <c r="F9821" t="n">
        <v>1399.98</v>
      </c>
      <c r="G9821" t="n">
        <v>0</v>
      </c>
    </row>
    <row r="9822">
      <c r="A9822" t="n">
        <v>201902</v>
      </c>
      <c r="B9822" t="n">
        <v>21</v>
      </c>
      <c r="C9822" t="inlineStr">
        <is>
          <t>POS</t>
        </is>
      </c>
      <c r="D9822" t="inlineStr">
        <is>
          <t>Đức</t>
        </is>
      </c>
      <c r="E9822" t="inlineStr">
        <is>
          <t>Máy tính</t>
        </is>
      </c>
      <c r="F9822" t="n">
        <v>4714</v>
      </c>
      <c r="G9822" t="n">
        <v>0</v>
      </c>
    </row>
    <row r="9823">
      <c r="A9823" t="n">
        <v>201902</v>
      </c>
      <c r="B9823" t="n">
        <v>21</v>
      </c>
      <c r="C9823" t="inlineStr">
        <is>
          <t>POS</t>
        </is>
      </c>
      <c r="D9823" t="inlineStr">
        <is>
          <t>Đức</t>
        </is>
      </c>
      <c r="E9823" t="inlineStr">
        <is>
          <t>Game &amp; Đồ chơi</t>
        </is>
      </c>
      <c r="F9823" t="n">
        <v>685.4400000000001</v>
      </c>
      <c r="G9823" t="n">
        <v>0</v>
      </c>
    </row>
    <row r="9824">
      <c r="A9824" t="n">
        <v>201902</v>
      </c>
      <c r="B9824" t="n">
        <v>21</v>
      </c>
      <c r="C9824" t="inlineStr">
        <is>
          <t>POS</t>
        </is>
      </c>
      <c r="D9824" t="inlineStr">
        <is>
          <t>Đức</t>
        </is>
      </c>
      <c r="E9824" t="inlineStr">
        <is>
          <t>Gia dụng</t>
        </is>
      </c>
      <c r="F9824" t="n">
        <v>8017.47</v>
      </c>
      <c r="G9824" t="n">
        <v>0</v>
      </c>
    </row>
    <row r="9825">
      <c r="A9825" t="n">
        <v>201902</v>
      </c>
      <c r="B9825" t="n">
        <v>21</v>
      </c>
      <c r="C9825" t="inlineStr">
        <is>
          <t>POS</t>
        </is>
      </c>
      <c r="D9825" t="inlineStr">
        <is>
          <t>Đức</t>
        </is>
      </c>
      <c r="E9825" t="inlineStr">
        <is>
          <t>Nhạc, phim, sách nói</t>
        </is>
      </c>
      <c r="F9825" t="n">
        <v>1827.78</v>
      </c>
      <c r="G9825" t="n">
        <v>0</v>
      </c>
    </row>
    <row r="9826">
      <c r="A9826" t="n">
        <v>201902</v>
      </c>
      <c r="B9826" t="n">
        <v>21</v>
      </c>
      <c r="C9826" t="inlineStr">
        <is>
          <t>POS</t>
        </is>
      </c>
      <c r="D9826" t="inlineStr">
        <is>
          <t>Đức</t>
        </is>
      </c>
      <c r="E9826" t="inlineStr">
        <is>
          <t>TV &amp; Video</t>
        </is>
      </c>
      <c r="F9826" t="n">
        <v>258</v>
      </c>
      <c r="G9826" t="n">
        <v>0</v>
      </c>
    </row>
    <row r="9827">
      <c r="A9827" t="n">
        <v>201902</v>
      </c>
      <c r="B9827" t="n">
        <v>22</v>
      </c>
      <c r="C9827" t="inlineStr">
        <is>
          <t>POS</t>
        </is>
      </c>
      <c r="D9827" t="inlineStr">
        <is>
          <t>Đức</t>
        </is>
      </c>
      <c r="E9827" t="inlineStr">
        <is>
          <t>Âm thanh</t>
        </is>
      </c>
      <c r="F9827" t="n">
        <v>632.55</v>
      </c>
      <c r="G9827" t="n">
        <v>0</v>
      </c>
    </row>
    <row r="9828">
      <c r="A9828" t="n">
        <v>201902</v>
      </c>
      <c r="B9828" t="n">
        <v>22</v>
      </c>
      <c r="C9828" t="inlineStr">
        <is>
          <t>POS</t>
        </is>
      </c>
      <c r="D9828" t="inlineStr">
        <is>
          <t>Đức</t>
        </is>
      </c>
      <c r="E9828" t="inlineStr">
        <is>
          <t>Máy ảnh</t>
        </is>
      </c>
      <c r="F9828" t="n">
        <v>4355.76</v>
      </c>
      <c r="G9828" t="n">
        <v>0</v>
      </c>
    </row>
    <row r="9829">
      <c r="A9829" t="n">
        <v>201902</v>
      </c>
      <c r="B9829" t="n">
        <v>22</v>
      </c>
      <c r="C9829" t="inlineStr">
        <is>
          <t>POS</t>
        </is>
      </c>
      <c r="D9829" t="inlineStr">
        <is>
          <t>Đức</t>
        </is>
      </c>
      <c r="E9829" t="inlineStr">
        <is>
          <t>Điện thoại</t>
        </is>
      </c>
      <c r="F9829" t="n">
        <v>9566.92</v>
      </c>
      <c r="G9829" t="n">
        <v>0</v>
      </c>
    </row>
    <row r="9830">
      <c r="A9830" t="n">
        <v>201902</v>
      </c>
      <c r="B9830" t="n">
        <v>22</v>
      </c>
      <c r="C9830" t="inlineStr">
        <is>
          <t>POS</t>
        </is>
      </c>
      <c r="D9830" t="inlineStr">
        <is>
          <t>Đức</t>
        </is>
      </c>
      <c r="E9830" t="inlineStr">
        <is>
          <t>Máy tính</t>
        </is>
      </c>
      <c r="F9830" t="n">
        <v>27974.5</v>
      </c>
      <c r="G9830" t="n">
        <v>47.6</v>
      </c>
    </row>
    <row r="9831">
      <c r="A9831" t="n">
        <v>201902</v>
      </c>
      <c r="B9831" t="n">
        <v>22</v>
      </c>
      <c r="C9831" t="inlineStr">
        <is>
          <t>POS</t>
        </is>
      </c>
      <c r="D9831" t="inlineStr">
        <is>
          <t>Đức</t>
        </is>
      </c>
      <c r="E9831" t="inlineStr">
        <is>
          <t>Game &amp; Đồ chơi</t>
        </is>
      </c>
      <c r="F9831" t="n">
        <v>232.91</v>
      </c>
      <c r="G9831" t="n">
        <v>0</v>
      </c>
    </row>
    <row r="9832">
      <c r="A9832" t="n">
        <v>201902</v>
      </c>
      <c r="B9832" t="n">
        <v>22</v>
      </c>
      <c r="C9832" t="inlineStr">
        <is>
          <t>POS</t>
        </is>
      </c>
      <c r="D9832" t="inlineStr">
        <is>
          <t>Đức</t>
        </is>
      </c>
      <c r="E9832" t="inlineStr">
        <is>
          <t>Gia dụng</t>
        </is>
      </c>
      <c r="F9832" t="n">
        <v>599.95</v>
      </c>
      <c r="G9832" t="n">
        <v>0</v>
      </c>
    </row>
    <row r="9833">
      <c r="A9833" t="n">
        <v>201902</v>
      </c>
      <c r="B9833" t="n">
        <v>22</v>
      </c>
      <c r="C9833" t="inlineStr">
        <is>
          <t>POS</t>
        </is>
      </c>
      <c r="D9833" t="inlineStr">
        <is>
          <t>Đức</t>
        </is>
      </c>
      <c r="E9833" t="inlineStr">
        <is>
          <t>Nhạc, phim, sách nói</t>
        </is>
      </c>
      <c r="F9833" t="n">
        <v>857.7</v>
      </c>
      <c r="G9833" t="n">
        <v>0</v>
      </c>
    </row>
    <row r="9834">
      <c r="A9834" t="n">
        <v>201902</v>
      </c>
      <c r="B9834" t="n">
        <v>22</v>
      </c>
      <c r="C9834" t="inlineStr">
        <is>
          <t>POS</t>
        </is>
      </c>
      <c r="D9834" t="inlineStr">
        <is>
          <t>Đức</t>
        </is>
      </c>
      <c r="E9834" t="inlineStr">
        <is>
          <t>TV &amp; Video</t>
        </is>
      </c>
      <c r="F9834" t="n">
        <v>774</v>
      </c>
      <c r="G9834" t="n">
        <v>0</v>
      </c>
    </row>
    <row r="9835">
      <c r="A9835" t="n">
        <v>201902</v>
      </c>
      <c r="B9835" t="n">
        <v>23</v>
      </c>
      <c r="C9835" t="inlineStr">
        <is>
          <t>POS</t>
        </is>
      </c>
      <c r="D9835" t="inlineStr">
        <is>
          <t>Đức</t>
        </is>
      </c>
      <c r="E9835" t="inlineStr">
        <is>
          <t>Âm thanh</t>
        </is>
      </c>
      <c r="F9835" t="n">
        <v>2073.63</v>
      </c>
      <c r="G9835" t="n">
        <v>0</v>
      </c>
    </row>
    <row r="9836">
      <c r="A9836" t="n">
        <v>201902</v>
      </c>
      <c r="B9836" t="n">
        <v>23</v>
      </c>
      <c r="C9836" t="inlineStr">
        <is>
          <t>POS</t>
        </is>
      </c>
      <c r="D9836" t="inlineStr">
        <is>
          <t>Đức</t>
        </is>
      </c>
      <c r="E9836" t="inlineStr">
        <is>
          <t>Máy ảnh</t>
        </is>
      </c>
      <c r="F9836" t="n">
        <v>996</v>
      </c>
      <c r="G9836" t="n">
        <v>0</v>
      </c>
    </row>
    <row r="9837">
      <c r="A9837" t="n">
        <v>201902</v>
      </c>
      <c r="B9837" t="n">
        <v>23</v>
      </c>
      <c r="C9837" t="inlineStr">
        <is>
          <t>POS</t>
        </is>
      </c>
      <c r="D9837" t="inlineStr">
        <is>
          <t>Đức</t>
        </is>
      </c>
      <c r="E9837" t="inlineStr">
        <is>
          <t>Điện thoại</t>
        </is>
      </c>
      <c r="F9837" t="n">
        <v>8.119999999999999</v>
      </c>
      <c r="G9837" t="n">
        <v>308.99</v>
      </c>
    </row>
    <row r="9838">
      <c r="A9838" t="n">
        <v>201902</v>
      </c>
      <c r="B9838" t="n">
        <v>23</v>
      </c>
      <c r="C9838" t="inlineStr">
        <is>
          <t>POS</t>
        </is>
      </c>
      <c r="D9838" t="inlineStr">
        <is>
          <t>Đức</t>
        </is>
      </c>
      <c r="E9838" t="inlineStr">
        <is>
          <t>Máy tính</t>
        </is>
      </c>
      <c r="F9838" t="n">
        <v>5592.55</v>
      </c>
      <c r="G9838" t="n">
        <v>0</v>
      </c>
    </row>
    <row r="9839">
      <c r="A9839" t="n">
        <v>201902</v>
      </c>
      <c r="B9839" t="n">
        <v>23</v>
      </c>
      <c r="C9839" t="inlineStr">
        <is>
          <t>POS</t>
        </is>
      </c>
      <c r="D9839" t="inlineStr">
        <is>
          <t>Đức</t>
        </is>
      </c>
      <c r="E9839" t="inlineStr">
        <is>
          <t>Game &amp; Đồ chơi</t>
        </is>
      </c>
      <c r="F9839" t="n">
        <v>32</v>
      </c>
      <c r="G9839" t="n">
        <v>0</v>
      </c>
    </row>
    <row r="9840">
      <c r="A9840" t="n">
        <v>201902</v>
      </c>
      <c r="B9840" t="n">
        <v>23</v>
      </c>
      <c r="C9840" t="inlineStr">
        <is>
          <t>POS</t>
        </is>
      </c>
      <c r="D9840" t="inlineStr">
        <is>
          <t>Đức</t>
        </is>
      </c>
      <c r="E9840" t="inlineStr">
        <is>
          <t>Gia dụng</t>
        </is>
      </c>
      <c r="F9840" t="n">
        <v>1141</v>
      </c>
      <c r="G9840" t="n">
        <v>0</v>
      </c>
    </row>
    <row r="9841">
      <c r="A9841" t="n">
        <v>201902</v>
      </c>
      <c r="B9841" t="n">
        <v>23</v>
      </c>
      <c r="C9841" t="inlineStr">
        <is>
          <t>POS</t>
        </is>
      </c>
      <c r="D9841" t="inlineStr">
        <is>
          <t>Đức</t>
        </is>
      </c>
      <c r="E9841" t="inlineStr">
        <is>
          <t>Nhạc, phim, sách nói</t>
        </is>
      </c>
      <c r="F9841" t="n">
        <v>2355.22</v>
      </c>
      <c r="G9841" t="n">
        <v>0</v>
      </c>
    </row>
    <row r="9842">
      <c r="A9842" t="n">
        <v>201902</v>
      </c>
      <c r="B9842" t="n">
        <v>23</v>
      </c>
      <c r="C9842" t="inlineStr">
        <is>
          <t>POS</t>
        </is>
      </c>
      <c r="D9842" t="inlineStr">
        <is>
          <t>Đức</t>
        </is>
      </c>
      <c r="E9842" t="inlineStr">
        <is>
          <t>TV &amp; Video</t>
        </is>
      </c>
      <c r="F9842" t="n">
        <v>975</v>
      </c>
      <c r="G9842" t="n">
        <v>0</v>
      </c>
    </row>
    <row r="9843">
      <c r="A9843" t="n">
        <v>201902</v>
      </c>
      <c r="B9843" t="n">
        <v>24</v>
      </c>
      <c r="C9843" t="inlineStr">
        <is>
          <t>POS</t>
        </is>
      </c>
      <c r="D9843" t="inlineStr">
        <is>
          <t>Đức</t>
        </is>
      </c>
      <c r="E9843" t="inlineStr">
        <is>
          <t>Âm thanh</t>
        </is>
      </c>
      <c r="F9843" t="n">
        <v>255</v>
      </c>
      <c r="G9843" t="n">
        <v>0</v>
      </c>
    </row>
    <row r="9844">
      <c r="A9844" t="n">
        <v>201902</v>
      </c>
      <c r="B9844" t="n">
        <v>24</v>
      </c>
      <c r="C9844" t="inlineStr">
        <is>
          <t>POS</t>
        </is>
      </c>
      <c r="D9844" t="inlineStr">
        <is>
          <t>Đức</t>
        </is>
      </c>
      <c r="E9844" t="inlineStr">
        <is>
          <t>Máy ảnh</t>
        </is>
      </c>
      <c r="F9844" t="n">
        <v>410</v>
      </c>
      <c r="G9844" t="n">
        <v>0</v>
      </c>
    </row>
    <row r="9845">
      <c r="A9845" t="n">
        <v>201902</v>
      </c>
      <c r="B9845" t="n">
        <v>24</v>
      </c>
      <c r="C9845" t="inlineStr">
        <is>
          <t>POS</t>
        </is>
      </c>
      <c r="D9845" t="inlineStr">
        <is>
          <t>Đức</t>
        </is>
      </c>
      <c r="E9845" t="inlineStr">
        <is>
          <t>Điện thoại</t>
        </is>
      </c>
      <c r="F9845" t="n">
        <v>2311.4</v>
      </c>
      <c r="G9845" t="n">
        <v>0</v>
      </c>
    </row>
    <row r="9846">
      <c r="A9846" t="n">
        <v>201902</v>
      </c>
      <c r="B9846" t="n">
        <v>24</v>
      </c>
      <c r="C9846" t="inlineStr">
        <is>
          <t>POS</t>
        </is>
      </c>
      <c r="D9846" t="inlineStr">
        <is>
          <t>Đức</t>
        </is>
      </c>
      <c r="E9846" t="inlineStr">
        <is>
          <t>Máy tính</t>
        </is>
      </c>
      <c r="F9846" t="n">
        <v>998.9</v>
      </c>
      <c r="G9846" t="n">
        <v>0</v>
      </c>
    </row>
    <row r="9847">
      <c r="A9847" t="n">
        <v>201902</v>
      </c>
      <c r="B9847" t="n">
        <v>24</v>
      </c>
      <c r="C9847" t="inlineStr">
        <is>
          <t>POS</t>
        </is>
      </c>
      <c r="D9847" t="inlineStr">
        <is>
          <t>Đức</t>
        </is>
      </c>
      <c r="E9847" t="inlineStr">
        <is>
          <t>Game &amp; Đồ chơi</t>
        </is>
      </c>
      <c r="F9847" t="n">
        <v>468.39</v>
      </c>
      <c r="G9847" t="n">
        <v>0</v>
      </c>
    </row>
    <row r="9848">
      <c r="A9848" t="n">
        <v>201902</v>
      </c>
      <c r="B9848" t="n">
        <v>24</v>
      </c>
      <c r="C9848" t="inlineStr">
        <is>
          <t>POS</t>
        </is>
      </c>
      <c r="D9848" t="inlineStr">
        <is>
          <t>Đức</t>
        </is>
      </c>
      <c r="E9848" t="inlineStr">
        <is>
          <t>Gia dụng</t>
        </is>
      </c>
      <c r="F9848" t="n">
        <v>3009.93</v>
      </c>
      <c r="G9848" t="n">
        <v>0</v>
      </c>
    </row>
    <row r="9849">
      <c r="A9849" t="n">
        <v>201902</v>
      </c>
      <c r="B9849" t="n">
        <v>24</v>
      </c>
      <c r="C9849" t="inlineStr">
        <is>
          <t>POS</t>
        </is>
      </c>
      <c r="D9849" t="inlineStr">
        <is>
          <t>Đức</t>
        </is>
      </c>
      <c r="E9849" t="inlineStr">
        <is>
          <t>Nhạc, phim, sách nói</t>
        </is>
      </c>
      <c r="F9849" t="n">
        <v>424.39</v>
      </c>
      <c r="G9849" t="n">
        <v>0</v>
      </c>
    </row>
    <row r="9850">
      <c r="A9850" t="n">
        <v>201902</v>
      </c>
      <c r="B9850" t="n">
        <v>27</v>
      </c>
      <c r="C9850" t="inlineStr">
        <is>
          <t>POS</t>
        </is>
      </c>
      <c r="D9850" t="inlineStr">
        <is>
          <t>Đức</t>
        </is>
      </c>
      <c r="E9850" t="inlineStr">
        <is>
          <t>Âm thanh</t>
        </is>
      </c>
      <c r="F9850" t="n">
        <v>1580</v>
      </c>
      <c r="G9850" t="n">
        <v>0</v>
      </c>
    </row>
    <row r="9851">
      <c r="A9851" t="n">
        <v>201902</v>
      </c>
      <c r="B9851" t="n">
        <v>27</v>
      </c>
      <c r="C9851" t="inlineStr">
        <is>
          <t>POS</t>
        </is>
      </c>
      <c r="D9851" t="inlineStr">
        <is>
          <t>Đức</t>
        </is>
      </c>
      <c r="E9851" t="inlineStr">
        <is>
          <t>Máy ảnh</t>
        </is>
      </c>
      <c r="F9851" t="n">
        <v>2137</v>
      </c>
      <c r="G9851" t="n">
        <v>0</v>
      </c>
    </row>
    <row r="9852">
      <c r="A9852" t="n">
        <v>201902</v>
      </c>
      <c r="B9852" t="n">
        <v>27</v>
      </c>
      <c r="C9852" t="inlineStr">
        <is>
          <t>POS</t>
        </is>
      </c>
      <c r="D9852" t="inlineStr">
        <is>
          <t>Đức</t>
        </is>
      </c>
      <c r="E9852" t="inlineStr">
        <is>
          <t>Điện thoại</t>
        </is>
      </c>
      <c r="F9852" t="n">
        <v>1308.4</v>
      </c>
      <c r="G9852" t="n">
        <v>0</v>
      </c>
    </row>
    <row r="9853">
      <c r="A9853" t="n">
        <v>201902</v>
      </c>
      <c r="B9853" t="n">
        <v>27</v>
      </c>
      <c r="C9853" t="inlineStr">
        <is>
          <t>POS</t>
        </is>
      </c>
      <c r="D9853" t="inlineStr">
        <is>
          <t>Đức</t>
        </is>
      </c>
      <c r="E9853" t="inlineStr">
        <is>
          <t>Máy tính</t>
        </is>
      </c>
      <c r="F9853" t="n">
        <v>5548.5</v>
      </c>
      <c r="G9853" t="n">
        <v>269.9</v>
      </c>
    </row>
    <row r="9854">
      <c r="A9854" t="n">
        <v>201902</v>
      </c>
      <c r="B9854" t="n">
        <v>27</v>
      </c>
      <c r="C9854" t="inlineStr">
        <is>
          <t>POS</t>
        </is>
      </c>
      <c r="D9854" t="inlineStr">
        <is>
          <t>Đức</t>
        </is>
      </c>
      <c r="E9854" t="inlineStr">
        <is>
          <t>Game &amp; Đồ chơi</t>
        </is>
      </c>
      <c r="F9854" t="n">
        <v>852.88</v>
      </c>
      <c r="G9854" t="n">
        <v>0</v>
      </c>
    </row>
    <row r="9855">
      <c r="A9855" t="n">
        <v>201902</v>
      </c>
      <c r="B9855" t="n">
        <v>27</v>
      </c>
      <c r="C9855" t="inlineStr">
        <is>
          <t>POS</t>
        </is>
      </c>
      <c r="D9855" t="inlineStr">
        <is>
          <t>Đức</t>
        </is>
      </c>
      <c r="E9855" t="inlineStr">
        <is>
          <t>Nhạc, phim, sách nói</t>
        </is>
      </c>
      <c r="F9855" t="n">
        <v>505.98</v>
      </c>
      <c r="G9855" t="n">
        <v>0</v>
      </c>
    </row>
    <row r="9856">
      <c r="A9856" t="n">
        <v>201902</v>
      </c>
      <c r="B9856" t="n">
        <v>29</v>
      </c>
      <c r="C9856" t="inlineStr">
        <is>
          <t>POS</t>
        </is>
      </c>
      <c r="D9856" t="inlineStr">
        <is>
          <t>Ý</t>
        </is>
      </c>
      <c r="E9856" t="inlineStr">
        <is>
          <t>Âm thanh</t>
        </is>
      </c>
      <c r="F9856" t="n">
        <v>778.79</v>
      </c>
      <c r="G9856" t="n">
        <v>0</v>
      </c>
    </row>
    <row r="9857">
      <c r="A9857" t="n">
        <v>201902</v>
      </c>
      <c r="B9857" t="n">
        <v>29</v>
      </c>
      <c r="C9857" t="inlineStr">
        <is>
          <t>POS</t>
        </is>
      </c>
      <c r="D9857" t="inlineStr">
        <is>
          <t>Ý</t>
        </is>
      </c>
      <c r="E9857" t="inlineStr">
        <is>
          <t>Máy ảnh</t>
        </is>
      </c>
      <c r="F9857" t="n">
        <v>3528</v>
      </c>
      <c r="G9857" t="n">
        <v>0</v>
      </c>
    </row>
    <row r="9858">
      <c r="A9858" t="n">
        <v>201902</v>
      </c>
      <c r="B9858" t="n">
        <v>29</v>
      </c>
      <c r="C9858" t="inlineStr">
        <is>
          <t>POS</t>
        </is>
      </c>
      <c r="D9858" t="inlineStr">
        <is>
          <t>Ý</t>
        </is>
      </c>
      <c r="E9858" t="inlineStr">
        <is>
          <t>Điện thoại</t>
        </is>
      </c>
      <c r="F9858" t="n">
        <v>5994.08</v>
      </c>
      <c r="G9858" t="n">
        <v>0</v>
      </c>
    </row>
    <row r="9859">
      <c r="A9859" t="n">
        <v>201902</v>
      </c>
      <c r="B9859" t="n">
        <v>29</v>
      </c>
      <c r="C9859" t="inlineStr">
        <is>
          <t>POS</t>
        </is>
      </c>
      <c r="D9859" t="inlineStr">
        <is>
          <t>Ý</t>
        </is>
      </c>
      <c r="E9859" t="inlineStr">
        <is>
          <t>Máy tính</t>
        </is>
      </c>
      <c r="F9859" t="n">
        <v>37739.3</v>
      </c>
      <c r="G9859" t="n">
        <v>0</v>
      </c>
    </row>
    <row r="9860">
      <c r="A9860" t="n">
        <v>201902</v>
      </c>
      <c r="B9860" t="n">
        <v>29</v>
      </c>
      <c r="C9860" t="inlineStr">
        <is>
          <t>POS</t>
        </is>
      </c>
      <c r="D9860" t="inlineStr">
        <is>
          <t>Ý</t>
        </is>
      </c>
      <c r="E9860" t="inlineStr">
        <is>
          <t>Game &amp; Đồ chơi</t>
        </is>
      </c>
      <c r="F9860" t="n">
        <v>398.52</v>
      </c>
      <c r="G9860" t="n">
        <v>0</v>
      </c>
    </row>
    <row r="9861">
      <c r="A9861" t="n">
        <v>201902</v>
      </c>
      <c r="B9861" t="n">
        <v>29</v>
      </c>
      <c r="C9861" t="inlineStr">
        <is>
          <t>POS</t>
        </is>
      </c>
      <c r="D9861" t="inlineStr">
        <is>
          <t>Ý</t>
        </is>
      </c>
      <c r="E9861" t="inlineStr">
        <is>
          <t>Gia dụng</t>
        </is>
      </c>
      <c r="F9861" t="n">
        <v>835.98</v>
      </c>
      <c r="G9861" t="n">
        <v>0</v>
      </c>
    </row>
    <row r="9862">
      <c r="A9862" t="n">
        <v>201902</v>
      </c>
      <c r="B9862" t="n">
        <v>29</v>
      </c>
      <c r="C9862" t="inlineStr">
        <is>
          <t>POS</t>
        </is>
      </c>
      <c r="D9862" t="inlineStr">
        <is>
          <t>Ý</t>
        </is>
      </c>
      <c r="E9862" t="inlineStr">
        <is>
          <t>Nhạc, phim, sách nói</t>
        </is>
      </c>
      <c r="F9862" t="n">
        <v>475.96</v>
      </c>
      <c r="G9862" t="n">
        <v>0</v>
      </c>
    </row>
    <row r="9863">
      <c r="A9863" t="n">
        <v>201902</v>
      </c>
      <c r="B9863" t="n">
        <v>29</v>
      </c>
      <c r="C9863" t="inlineStr">
        <is>
          <t>POS</t>
        </is>
      </c>
      <c r="D9863" t="inlineStr">
        <is>
          <t>Ý</t>
        </is>
      </c>
      <c r="E9863" t="inlineStr">
        <is>
          <t>TV &amp; Video</t>
        </is>
      </c>
      <c r="F9863" t="n">
        <v>2349.85</v>
      </c>
      <c r="G9863" t="n">
        <v>0</v>
      </c>
    </row>
    <row r="9864">
      <c r="A9864" t="n">
        <v>201902</v>
      </c>
      <c r="B9864" t="n">
        <v>30</v>
      </c>
      <c r="C9864" t="inlineStr">
        <is>
          <t>POS</t>
        </is>
      </c>
      <c r="D9864" t="inlineStr">
        <is>
          <t>Ý</t>
        </is>
      </c>
      <c r="E9864" t="inlineStr">
        <is>
          <t>Âm thanh</t>
        </is>
      </c>
      <c r="F9864" t="n">
        <v>1802.63</v>
      </c>
      <c r="G9864" t="n">
        <v>0</v>
      </c>
    </row>
    <row r="9865">
      <c r="A9865" t="n">
        <v>201902</v>
      </c>
      <c r="B9865" t="n">
        <v>30</v>
      </c>
      <c r="C9865" t="inlineStr">
        <is>
          <t>POS</t>
        </is>
      </c>
      <c r="D9865" t="inlineStr">
        <is>
          <t>Ý</t>
        </is>
      </c>
      <c r="E9865" t="inlineStr">
        <is>
          <t>Máy ảnh</t>
        </is>
      </c>
      <c r="F9865" t="n">
        <v>2999.97</v>
      </c>
      <c r="G9865" t="n">
        <v>0</v>
      </c>
    </row>
    <row r="9866">
      <c r="A9866" t="n">
        <v>201902</v>
      </c>
      <c r="B9866" t="n">
        <v>30</v>
      </c>
      <c r="C9866" t="inlineStr">
        <is>
          <t>POS</t>
        </is>
      </c>
      <c r="D9866" t="inlineStr">
        <is>
          <t>Ý</t>
        </is>
      </c>
      <c r="E9866" t="inlineStr">
        <is>
          <t>Điện thoại</t>
        </is>
      </c>
      <c r="F9866" t="n">
        <v>2255.27</v>
      </c>
      <c r="G9866" t="n">
        <v>0</v>
      </c>
    </row>
    <row r="9867">
      <c r="A9867" t="n">
        <v>201902</v>
      </c>
      <c r="B9867" t="n">
        <v>30</v>
      </c>
      <c r="C9867" t="inlineStr">
        <is>
          <t>POS</t>
        </is>
      </c>
      <c r="D9867" t="inlineStr">
        <is>
          <t>Ý</t>
        </is>
      </c>
      <c r="E9867" t="inlineStr">
        <is>
          <t>Máy tính</t>
        </is>
      </c>
      <c r="F9867" t="n">
        <v>12370.3</v>
      </c>
      <c r="G9867" t="n">
        <v>0</v>
      </c>
    </row>
    <row r="9868">
      <c r="A9868" t="n">
        <v>201902</v>
      </c>
      <c r="B9868" t="n">
        <v>30</v>
      </c>
      <c r="C9868" t="inlineStr">
        <is>
          <t>POS</t>
        </is>
      </c>
      <c r="D9868" t="inlineStr">
        <is>
          <t>Ý</t>
        </is>
      </c>
      <c r="E9868" t="inlineStr">
        <is>
          <t>Game &amp; Đồ chơi</t>
        </is>
      </c>
      <c r="F9868" t="n">
        <v>342</v>
      </c>
      <c r="G9868" t="n">
        <v>0</v>
      </c>
    </row>
    <row r="9869">
      <c r="A9869" t="n">
        <v>201902</v>
      </c>
      <c r="B9869" t="n">
        <v>30</v>
      </c>
      <c r="C9869" t="inlineStr">
        <is>
          <t>POS</t>
        </is>
      </c>
      <c r="D9869" t="inlineStr">
        <is>
          <t>Ý</t>
        </is>
      </c>
      <c r="E9869" t="inlineStr">
        <is>
          <t>Gia dụng</t>
        </is>
      </c>
      <c r="F9869" t="n">
        <v>8785.51</v>
      </c>
      <c r="G9869" t="n">
        <v>0</v>
      </c>
    </row>
    <row r="9870">
      <c r="A9870" t="n">
        <v>201902</v>
      </c>
      <c r="B9870" t="n">
        <v>30</v>
      </c>
      <c r="C9870" t="inlineStr">
        <is>
          <t>POS</t>
        </is>
      </c>
      <c r="D9870" t="inlineStr">
        <is>
          <t>Ý</t>
        </is>
      </c>
      <c r="E9870" t="inlineStr">
        <is>
          <t>Nhạc, phim, sách nói</t>
        </is>
      </c>
      <c r="F9870" t="n">
        <v>537.92</v>
      </c>
      <c r="G9870" t="n">
        <v>0</v>
      </c>
    </row>
    <row r="9871">
      <c r="A9871" t="n">
        <v>201902</v>
      </c>
      <c r="B9871" t="n">
        <v>30</v>
      </c>
      <c r="C9871" t="inlineStr">
        <is>
          <t>POS</t>
        </is>
      </c>
      <c r="D9871" t="inlineStr">
        <is>
          <t>Ý</t>
        </is>
      </c>
      <c r="E9871" t="inlineStr">
        <is>
          <t>TV &amp; Video</t>
        </is>
      </c>
      <c r="F9871" t="n">
        <v>6984.95</v>
      </c>
      <c r="G9871" t="n">
        <v>0</v>
      </c>
    </row>
    <row r="9872">
      <c r="A9872" t="n">
        <v>201902</v>
      </c>
      <c r="B9872" t="n">
        <v>31</v>
      </c>
      <c r="C9872" t="inlineStr">
        <is>
          <t>POS</t>
        </is>
      </c>
      <c r="D9872" t="inlineStr">
        <is>
          <t>Hà Lan</t>
        </is>
      </c>
      <c r="E9872" t="inlineStr">
        <is>
          <t>Âm thanh</t>
        </is>
      </c>
      <c r="F9872" t="n">
        <v>230</v>
      </c>
      <c r="G9872" t="n">
        <v>0</v>
      </c>
    </row>
    <row r="9873">
      <c r="A9873" t="n">
        <v>201902</v>
      </c>
      <c r="B9873" t="n">
        <v>31</v>
      </c>
      <c r="C9873" t="inlineStr">
        <is>
          <t>POS</t>
        </is>
      </c>
      <c r="D9873" t="inlineStr">
        <is>
          <t>Hà Lan</t>
        </is>
      </c>
      <c r="E9873" t="inlineStr">
        <is>
          <t>Máy ảnh</t>
        </is>
      </c>
      <c r="F9873" t="n">
        <v>2148</v>
      </c>
      <c r="G9873" t="n">
        <v>0</v>
      </c>
    </row>
    <row r="9874">
      <c r="A9874" t="n">
        <v>201902</v>
      </c>
      <c r="B9874" t="n">
        <v>31</v>
      </c>
      <c r="C9874" t="inlineStr">
        <is>
          <t>POS</t>
        </is>
      </c>
      <c r="D9874" t="inlineStr">
        <is>
          <t>Hà Lan</t>
        </is>
      </c>
      <c r="E9874" t="inlineStr">
        <is>
          <t>Điện thoại</t>
        </is>
      </c>
      <c r="F9874" t="n">
        <v>1435</v>
      </c>
      <c r="G9874" t="n">
        <v>299</v>
      </c>
    </row>
    <row r="9875">
      <c r="A9875" t="n">
        <v>201902</v>
      </c>
      <c r="B9875" t="n">
        <v>31</v>
      </c>
      <c r="C9875" t="inlineStr">
        <is>
          <t>POS</t>
        </is>
      </c>
      <c r="D9875" t="inlineStr">
        <is>
          <t>Hà Lan</t>
        </is>
      </c>
      <c r="E9875" t="inlineStr">
        <is>
          <t>Máy tính</t>
        </is>
      </c>
      <c r="F9875" t="n">
        <v>8495.700000000001</v>
      </c>
      <c r="G9875" t="n">
        <v>0</v>
      </c>
    </row>
    <row r="9876">
      <c r="A9876" t="n">
        <v>201902</v>
      </c>
      <c r="B9876" t="n">
        <v>31</v>
      </c>
      <c r="C9876" t="inlineStr">
        <is>
          <t>POS</t>
        </is>
      </c>
      <c r="D9876" t="inlineStr">
        <is>
          <t>Hà Lan</t>
        </is>
      </c>
      <c r="E9876" t="inlineStr">
        <is>
          <t>Game &amp; Đồ chơi</t>
        </is>
      </c>
      <c r="F9876" t="n">
        <v>21.93</v>
      </c>
      <c r="G9876" t="n">
        <v>0</v>
      </c>
    </row>
    <row r="9877">
      <c r="A9877" t="n">
        <v>201902</v>
      </c>
      <c r="B9877" t="n">
        <v>31</v>
      </c>
      <c r="C9877" t="inlineStr">
        <is>
          <t>POS</t>
        </is>
      </c>
      <c r="D9877" t="inlineStr">
        <is>
          <t>Hà Lan</t>
        </is>
      </c>
      <c r="E9877" t="inlineStr">
        <is>
          <t>Gia dụng</t>
        </is>
      </c>
      <c r="F9877" t="n">
        <v>3063.75</v>
      </c>
      <c r="G9877" t="n">
        <v>0</v>
      </c>
    </row>
    <row r="9878">
      <c r="A9878" t="n">
        <v>201902</v>
      </c>
      <c r="B9878" t="n">
        <v>31</v>
      </c>
      <c r="C9878" t="inlineStr">
        <is>
          <t>POS</t>
        </is>
      </c>
      <c r="D9878" t="inlineStr">
        <is>
          <t>Hà Lan</t>
        </is>
      </c>
      <c r="E9878" t="inlineStr">
        <is>
          <t>Nhạc, phim, sách nói</t>
        </is>
      </c>
      <c r="F9878" t="n">
        <v>174.28</v>
      </c>
      <c r="G9878" t="n">
        <v>0</v>
      </c>
    </row>
    <row r="9879">
      <c r="A9879" t="n">
        <v>201902</v>
      </c>
      <c r="B9879" t="n">
        <v>32</v>
      </c>
      <c r="C9879" t="inlineStr">
        <is>
          <t>POS</t>
        </is>
      </c>
      <c r="D9879" t="inlineStr">
        <is>
          <t>Hà Lan</t>
        </is>
      </c>
      <c r="E9879" t="inlineStr">
        <is>
          <t>Máy tính</t>
        </is>
      </c>
      <c r="F9879" t="n">
        <v>219.95</v>
      </c>
      <c r="G9879" t="n">
        <v>0</v>
      </c>
    </row>
    <row r="9880">
      <c r="A9880" t="n">
        <v>201902</v>
      </c>
      <c r="B9880" t="n">
        <v>32</v>
      </c>
      <c r="C9880" t="inlineStr">
        <is>
          <t>POS</t>
        </is>
      </c>
      <c r="D9880" t="inlineStr">
        <is>
          <t>Hà Lan</t>
        </is>
      </c>
      <c r="E9880" t="inlineStr">
        <is>
          <t>Game &amp; Đồ chơi</t>
        </is>
      </c>
      <c r="F9880" t="n">
        <v>613.58</v>
      </c>
      <c r="G9880" t="n">
        <v>0</v>
      </c>
    </row>
    <row r="9881">
      <c r="A9881" t="n">
        <v>201902</v>
      </c>
      <c r="B9881" t="n">
        <v>32</v>
      </c>
      <c r="C9881" t="inlineStr">
        <is>
          <t>POS</t>
        </is>
      </c>
      <c r="D9881" t="inlineStr">
        <is>
          <t>Hà Lan</t>
        </is>
      </c>
      <c r="E9881" t="inlineStr">
        <is>
          <t>TV &amp; Video</t>
        </is>
      </c>
      <c r="F9881" t="n">
        <v>3499.5</v>
      </c>
      <c r="G9881" t="n">
        <v>0</v>
      </c>
    </row>
    <row r="9882">
      <c r="A9882" t="n">
        <v>201902</v>
      </c>
      <c r="B9882" t="n">
        <v>33</v>
      </c>
      <c r="C9882" t="inlineStr">
        <is>
          <t>POS</t>
        </is>
      </c>
      <c r="D9882" t="inlineStr">
        <is>
          <t>Hà Lan</t>
        </is>
      </c>
      <c r="E9882" t="inlineStr">
        <is>
          <t>Âm thanh</t>
        </is>
      </c>
      <c r="F9882" t="n">
        <v>1665.44</v>
      </c>
      <c r="G9882" t="n">
        <v>0</v>
      </c>
    </row>
    <row r="9883">
      <c r="A9883" t="n">
        <v>201902</v>
      </c>
      <c r="B9883" t="n">
        <v>33</v>
      </c>
      <c r="C9883" t="inlineStr">
        <is>
          <t>POS</t>
        </is>
      </c>
      <c r="D9883" t="inlineStr">
        <is>
          <t>Hà Lan</t>
        </is>
      </c>
      <c r="E9883" t="inlineStr">
        <is>
          <t>Máy ảnh</t>
        </is>
      </c>
      <c r="F9883" t="n">
        <v>358</v>
      </c>
      <c r="G9883" t="n">
        <v>0</v>
      </c>
    </row>
    <row r="9884">
      <c r="A9884" t="n">
        <v>201902</v>
      </c>
      <c r="B9884" t="n">
        <v>33</v>
      </c>
      <c r="C9884" t="inlineStr">
        <is>
          <t>POS</t>
        </is>
      </c>
      <c r="D9884" t="inlineStr">
        <is>
          <t>Hà Lan</t>
        </is>
      </c>
      <c r="E9884" t="inlineStr">
        <is>
          <t>Điện thoại</t>
        </is>
      </c>
      <c r="F9884" t="n">
        <v>3616.96</v>
      </c>
      <c r="G9884" t="n">
        <v>0</v>
      </c>
    </row>
    <row r="9885">
      <c r="A9885" t="n">
        <v>201902</v>
      </c>
      <c r="B9885" t="n">
        <v>33</v>
      </c>
      <c r="C9885" t="inlineStr">
        <is>
          <t>POS</t>
        </is>
      </c>
      <c r="D9885" t="inlineStr">
        <is>
          <t>Hà Lan</t>
        </is>
      </c>
      <c r="E9885" t="inlineStr">
        <is>
          <t>Máy tính</t>
        </is>
      </c>
      <c r="F9885" t="n">
        <v>3086.8</v>
      </c>
      <c r="G9885" t="n">
        <v>0</v>
      </c>
    </row>
    <row r="9886">
      <c r="A9886" t="n">
        <v>201902</v>
      </c>
      <c r="B9886" t="n">
        <v>33</v>
      </c>
      <c r="C9886" t="inlineStr">
        <is>
          <t>POS</t>
        </is>
      </c>
      <c r="D9886" t="inlineStr">
        <is>
          <t>Hà Lan</t>
        </is>
      </c>
      <c r="E9886" t="inlineStr">
        <is>
          <t>Game &amp; Đồ chơi</t>
        </is>
      </c>
      <c r="F9886" t="n">
        <v>315.69</v>
      </c>
      <c r="G9886" t="n">
        <v>35.52</v>
      </c>
    </row>
    <row r="9887">
      <c r="A9887" t="n">
        <v>201902</v>
      </c>
      <c r="B9887" t="n">
        <v>33</v>
      </c>
      <c r="C9887" t="inlineStr">
        <is>
          <t>POS</t>
        </is>
      </c>
      <c r="D9887" t="inlineStr">
        <is>
          <t>Hà Lan</t>
        </is>
      </c>
      <c r="E9887" t="inlineStr">
        <is>
          <t>Gia dụng</t>
        </is>
      </c>
      <c r="F9887" t="n">
        <v>2749.82</v>
      </c>
      <c r="G9887" t="n">
        <v>0</v>
      </c>
    </row>
    <row r="9888">
      <c r="A9888" t="n">
        <v>201902</v>
      </c>
      <c r="B9888" t="n">
        <v>33</v>
      </c>
      <c r="C9888" t="inlineStr">
        <is>
          <t>POS</t>
        </is>
      </c>
      <c r="D9888" t="inlineStr">
        <is>
          <t>Hà Lan</t>
        </is>
      </c>
      <c r="E9888" t="inlineStr">
        <is>
          <t>Nhạc, phim, sách nói</t>
        </is>
      </c>
      <c r="F9888" t="n">
        <v>429.71</v>
      </c>
      <c r="G9888" t="n">
        <v>0</v>
      </c>
    </row>
    <row r="9889">
      <c r="A9889" t="n">
        <v>201902</v>
      </c>
      <c r="B9889" t="n">
        <v>33</v>
      </c>
      <c r="C9889" t="inlineStr">
        <is>
          <t>POS</t>
        </is>
      </c>
      <c r="D9889" t="inlineStr">
        <is>
          <t>Hà Lan</t>
        </is>
      </c>
      <c r="E9889" t="inlineStr">
        <is>
          <t>TV &amp; Video</t>
        </is>
      </c>
      <c r="F9889" t="n">
        <v>939.9400000000001</v>
      </c>
      <c r="G9889" t="n">
        <v>0</v>
      </c>
    </row>
    <row r="9890">
      <c r="A9890" t="n">
        <v>201902</v>
      </c>
      <c r="B9890" t="n">
        <v>34</v>
      </c>
      <c r="C9890" t="inlineStr">
        <is>
          <t>POS</t>
        </is>
      </c>
      <c r="D9890" t="inlineStr">
        <is>
          <t>Hà Lan</t>
        </is>
      </c>
      <c r="E9890" t="inlineStr">
        <is>
          <t>Âm thanh</t>
        </is>
      </c>
      <c r="F9890" t="n">
        <v>249.99</v>
      </c>
      <c r="G9890" t="n">
        <v>0</v>
      </c>
    </row>
    <row r="9891">
      <c r="A9891" t="n">
        <v>201902</v>
      </c>
      <c r="B9891" t="n">
        <v>34</v>
      </c>
      <c r="C9891" t="inlineStr">
        <is>
          <t>POS</t>
        </is>
      </c>
      <c r="D9891" t="inlineStr">
        <is>
          <t>Hà Lan</t>
        </is>
      </c>
      <c r="E9891" t="inlineStr">
        <is>
          <t>Máy ảnh</t>
        </is>
      </c>
      <c r="F9891" t="n">
        <v>0</v>
      </c>
      <c r="G9891" t="n">
        <v>299.94</v>
      </c>
    </row>
    <row r="9892">
      <c r="A9892" t="n">
        <v>201902</v>
      </c>
      <c r="B9892" t="n">
        <v>34</v>
      </c>
      <c r="C9892" t="inlineStr">
        <is>
          <t>POS</t>
        </is>
      </c>
      <c r="D9892" t="inlineStr">
        <is>
          <t>Hà Lan</t>
        </is>
      </c>
      <c r="E9892" t="inlineStr">
        <is>
          <t>Điện thoại</t>
        </is>
      </c>
      <c r="F9892" t="n">
        <v>767.45</v>
      </c>
      <c r="G9892" t="n">
        <v>28.99</v>
      </c>
    </row>
    <row r="9893">
      <c r="A9893" t="n">
        <v>201902</v>
      </c>
      <c r="B9893" t="n">
        <v>34</v>
      </c>
      <c r="C9893" t="inlineStr">
        <is>
          <t>POS</t>
        </is>
      </c>
      <c r="D9893" t="inlineStr">
        <is>
          <t>Hà Lan</t>
        </is>
      </c>
      <c r="E9893" t="inlineStr">
        <is>
          <t>Máy tính</t>
        </is>
      </c>
      <c r="F9893" t="n">
        <v>1717.06</v>
      </c>
      <c r="G9893" t="n">
        <v>0</v>
      </c>
    </row>
    <row r="9894">
      <c r="A9894" t="n">
        <v>201902</v>
      </c>
      <c r="B9894" t="n">
        <v>34</v>
      </c>
      <c r="C9894" t="inlineStr">
        <is>
          <t>POS</t>
        </is>
      </c>
      <c r="D9894" t="inlineStr">
        <is>
          <t>Hà Lan</t>
        </is>
      </c>
      <c r="E9894" t="inlineStr">
        <is>
          <t>Game &amp; Đồ chơi</t>
        </is>
      </c>
      <c r="F9894" t="n">
        <v>32.14</v>
      </c>
      <c r="G9894" t="n">
        <v>0</v>
      </c>
    </row>
    <row r="9895">
      <c r="A9895" t="n">
        <v>201902</v>
      </c>
      <c r="B9895" t="n">
        <v>34</v>
      </c>
      <c r="C9895" t="inlineStr">
        <is>
          <t>POS</t>
        </is>
      </c>
      <c r="D9895" t="inlineStr">
        <is>
          <t>Hà Lan</t>
        </is>
      </c>
      <c r="E9895" t="inlineStr">
        <is>
          <t>Gia dụng</t>
        </is>
      </c>
      <c r="F9895" t="n">
        <v>5087.92</v>
      </c>
      <c r="G9895" t="n">
        <v>0</v>
      </c>
    </row>
    <row r="9896">
      <c r="A9896" t="n">
        <v>201902</v>
      </c>
      <c r="B9896" t="n">
        <v>34</v>
      </c>
      <c r="C9896" t="inlineStr">
        <is>
          <t>POS</t>
        </is>
      </c>
      <c r="D9896" t="inlineStr">
        <is>
          <t>Hà Lan</t>
        </is>
      </c>
      <c r="E9896" t="inlineStr">
        <is>
          <t>Nhạc, phim, sách nói</t>
        </is>
      </c>
      <c r="F9896" t="n">
        <v>1314</v>
      </c>
      <c r="G9896" t="n">
        <v>0</v>
      </c>
    </row>
    <row r="9897">
      <c r="A9897" t="n">
        <v>201902</v>
      </c>
      <c r="B9897" t="n">
        <v>34</v>
      </c>
      <c r="C9897" t="inlineStr">
        <is>
          <t>POS</t>
        </is>
      </c>
      <c r="D9897" t="inlineStr">
        <is>
          <t>Hà Lan</t>
        </is>
      </c>
      <c r="E9897" t="inlineStr">
        <is>
          <t>TV &amp; Video</t>
        </is>
      </c>
      <c r="F9897" t="n">
        <v>299.99</v>
      </c>
      <c r="G9897" t="n">
        <v>0</v>
      </c>
    </row>
    <row r="9898">
      <c r="A9898" t="n">
        <v>201902</v>
      </c>
      <c r="B9898" t="n">
        <v>36</v>
      </c>
      <c r="C9898" t="inlineStr">
        <is>
          <t>POS</t>
        </is>
      </c>
      <c r="D9898" t="inlineStr">
        <is>
          <t>Anh</t>
        </is>
      </c>
      <c r="E9898" t="inlineStr">
        <is>
          <t>Âm thanh</t>
        </is>
      </c>
      <c r="F9898" t="n">
        <v>2536.14</v>
      </c>
      <c r="G9898" t="n">
        <v>0</v>
      </c>
    </row>
    <row r="9899">
      <c r="A9899" t="n">
        <v>201902</v>
      </c>
      <c r="B9899" t="n">
        <v>36</v>
      </c>
      <c r="C9899" t="inlineStr">
        <is>
          <t>POS</t>
        </is>
      </c>
      <c r="D9899" t="inlineStr">
        <is>
          <t>Anh</t>
        </is>
      </c>
      <c r="E9899" t="inlineStr">
        <is>
          <t>Máy ảnh</t>
        </is>
      </c>
      <c r="F9899" t="n">
        <v>330</v>
      </c>
      <c r="G9899" t="n">
        <v>0</v>
      </c>
    </row>
    <row r="9900">
      <c r="A9900" t="n">
        <v>201902</v>
      </c>
      <c r="B9900" t="n">
        <v>36</v>
      </c>
      <c r="C9900" t="inlineStr">
        <is>
          <t>POS</t>
        </is>
      </c>
      <c r="D9900" t="inlineStr">
        <is>
          <t>Anh</t>
        </is>
      </c>
      <c r="E9900" t="inlineStr">
        <is>
          <t>Điện thoại</t>
        </is>
      </c>
      <c r="F9900" t="n">
        <v>1047.96</v>
      </c>
      <c r="G9900" t="n">
        <v>0</v>
      </c>
    </row>
    <row r="9901">
      <c r="A9901" t="n">
        <v>201902</v>
      </c>
      <c r="B9901" t="n">
        <v>36</v>
      </c>
      <c r="C9901" t="inlineStr">
        <is>
          <t>POS</t>
        </is>
      </c>
      <c r="D9901" t="inlineStr">
        <is>
          <t>Anh</t>
        </is>
      </c>
      <c r="E9901" t="inlineStr">
        <is>
          <t>Máy tính</t>
        </is>
      </c>
      <c r="F9901" t="n">
        <v>7289.78</v>
      </c>
      <c r="G9901" t="n">
        <v>0</v>
      </c>
    </row>
    <row r="9902">
      <c r="A9902" t="n">
        <v>201902</v>
      </c>
      <c r="B9902" t="n">
        <v>36</v>
      </c>
      <c r="C9902" t="inlineStr">
        <is>
          <t>POS</t>
        </is>
      </c>
      <c r="D9902" t="inlineStr">
        <is>
          <t>Anh</t>
        </is>
      </c>
      <c r="E9902" t="inlineStr">
        <is>
          <t>Game &amp; Đồ chơi</t>
        </is>
      </c>
      <c r="F9902" t="n">
        <v>1132.08</v>
      </c>
      <c r="G9902" t="n">
        <v>43</v>
      </c>
    </row>
    <row r="9903">
      <c r="A9903" t="n">
        <v>201902</v>
      </c>
      <c r="B9903" t="n">
        <v>36</v>
      </c>
      <c r="C9903" t="inlineStr">
        <is>
          <t>POS</t>
        </is>
      </c>
      <c r="D9903" t="inlineStr">
        <is>
          <t>Anh</t>
        </is>
      </c>
      <c r="E9903" t="inlineStr">
        <is>
          <t>Gia dụng</t>
        </is>
      </c>
      <c r="F9903" t="n">
        <v>4219.7</v>
      </c>
      <c r="G9903" t="n">
        <v>0</v>
      </c>
    </row>
    <row r="9904">
      <c r="A9904" t="n">
        <v>201902</v>
      </c>
      <c r="B9904" t="n">
        <v>36</v>
      </c>
      <c r="C9904" t="inlineStr">
        <is>
          <t>POS</t>
        </is>
      </c>
      <c r="D9904" t="inlineStr">
        <is>
          <t>Anh</t>
        </is>
      </c>
      <c r="E9904" t="inlineStr">
        <is>
          <t>Nhạc, phim, sách nói</t>
        </is>
      </c>
      <c r="F9904" t="n">
        <v>1192.8</v>
      </c>
      <c r="G9904" t="n">
        <v>0</v>
      </c>
    </row>
    <row r="9905">
      <c r="A9905" t="n">
        <v>201902</v>
      </c>
      <c r="B9905" t="n">
        <v>36</v>
      </c>
      <c r="C9905" t="inlineStr">
        <is>
          <t>POS</t>
        </is>
      </c>
      <c r="D9905" t="inlineStr">
        <is>
          <t>Anh</t>
        </is>
      </c>
      <c r="E9905" t="inlineStr">
        <is>
          <t>TV &amp; Video</t>
        </is>
      </c>
      <c r="F9905" t="n">
        <v>529</v>
      </c>
      <c r="G9905" t="n">
        <v>0</v>
      </c>
    </row>
    <row r="9906">
      <c r="A9906" t="n">
        <v>201902</v>
      </c>
      <c r="B9906" t="n">
        <v>37</v>
      </c>
      <c r="C9906" t="inlineStr">
        <is>
          <t>POS</t>
        </is>
      </c>
      <c r="D9906" t="inlineStr">
        <is>
          <t>Anh</t>
        </is>
      </c>
      <c r="E9906" t="inlineStr">
        <is>
          <t>Âm thanh</t>
        </is>
      </c>
      <c r="F9906" t="n">
        <v>1748.84</v>
      </c>
      <c r="G9906" t="n">
        <v>0</v>
      </c>
    </row>
    <row r="9907">
      <c r="A9907" t="n">
        <v>201902</v>
      </c>
      <c r="B9907" t="n">
        <v>37</v>
      </c>
      <c r="C9907" t="inlineStr">
        <is>
          <t>POS</t>
        </is>
      </c>
      <c r="D9907" t="inlineStr">
        <is>
          <t>Anh</t>
        </is>
      </c>
      <c r="E9907" t="inlineStr">
        <is>
          <t>Máy ảnh</t>
        </is>
      </c>
      <c r="F9907" t="n">
        <v>13399.91</v>
      </c>
      <c r="G9907" t="n">
        <v>0</v>
      </c>
    </row>
    <row r="9908">
      <c r="A9908" t="n">
        <v>201902</v>
      </c>
      <c r="B9908" t="n">
        <v>37</v>
      </c>
      <c r="C9908" t="inlineStr">
        <is>
          <t>POS</t>
        </is>
      </c>
      <c r="D9908" t="inlineStr">
        <is>
          <t>Anh</t>
        </is>
      </c>
      <c r="E9908" t="inlineStr">
        <is>
          <t>Điện thoại</t>
        </is>
      </c>
      <c r="F9908" t="n">
        <v>5853</v>
      </c>
      <c r="G9908" t="n">
        <v>0</v>
      </c>
    </row>
    <row r="9909">
      <c r="A9909" t="n">
        <v>201902</v>
      </c>
      <c r="B9909" t="n">
        <v>37</v>
      </c>
      <c r="C9909" t="inlineStr">
        <is>
          <t>POS</t>
        </is>
      </c>
      <c r="D9909" t="inlineStr">
        <is>
          <t>Anh</t>
        </is>
      </c>
      <c r="E9909" t="inlineStr">
        <is>
          <t>Máy tính</t>
        </is>
      </c>
      <c r="F9909" t="n">
        <v>13628.4</v>
      </c>
      <c r="G9909" t="n">
        <v>0</v>
      </c>
    </row>
    <row r="9910">
      <c r="A9910" t="n">
        <v>201902</v>
      </c>
      <c r="B9910" t="n">
        <v>37</v>
      </c>
      <c r="C9910" t="inlineStr">
        <is>
          <t>POS</t>
        </is>
      </c>
      <c r="D9910" t="inlineStr">
        <is>
          <t>Anh</t>
        </is>
      </c>
      <c r="E9910" t="inlineStr">
        <is>
          <t>Game &amp; Đồ chơi</t>
        </is>
      </c>
      <c r="F9910" t="n">
        <v>343.6</v>
      </c>
      <c r="G9910" t="n">
        <v>0</v>
      </c>
    </row>
    <row r="9911">
      <c r="A9911" t="n">
        <v>201902</v>
      </c>
      <c r="B9911" t="n">
        <v>37</v>
      </c>
      <c r="C9911" t="inlineStr">
        <is>
          <t>POS</t>
        </is>
      </c>
      <c r="D9911" t="inlineStr">
        <is>
          <t>Anh</t>
        </is>
      </c>
      <c r="E9911" t="inlineStr">
        <is>
          <t>Gia dụng</t>
        </is>
      </c>
      <c r="F9911" t="n">
        <v>2341.82</v>
      </c>
      <c r="G9911" t="n">
        <v>0</v>
      </c>
    </row>
    <row r="9912">
      <c r="A9912" t="n">
        <v>201902</v>
      </c>
      <c r="B9912" t="n">
        <v>37</v>
      </c>
      <c r="C9912" t="inlineStr">
        <is>
          <t>POS</t>
        </is>
      </c>
      <c r="D9912" t="inlineStr">
        <is>
          <t>Anh</t>
        </is>
      </c>
      <c r="E9912" t="inlineStr">
        <is>
          <t>Nhạc, phim, sách nói</t>
        </is>
      </c>
      <c r="F9912" t="n">
        <v>1348.98</v>
      </c>
      <c r="G9912" t="n">
        <v>0</v>
      </c>
    </row>
    <row r="9913">
      <c r="A9913" t="n">
        <v>201902</v>
      </c>
      <c r="B9913" t="n">
        <v>37</v>
      </c>
      <c r="C9913" t="inlineStr">
        <is>
          <t>POS</t>
        </is>
      </c>
      <c r="D9913" t="inlineStr">
        <is>
          <t>Anh</t>
        </is>
      </c>
      <c r="E9913" t="inlineStr">
        <is>
          <t>TV &amp; Video</t>
        </is>
      </c>
      <c r="F9913" t="n">
        <v>19608.24</v>
      </c>
      <c r="G9913" t="n">
        <v>0</v>
      </c>
    </row>
    <row r="9914">
      <c r="A9914" t="n">
        <v>201902</v>
      </c>
      <c r="B9914" t="n">
        <v>38</v>
      </c>
      <c r="C9914" t="inlineStr">
        <is>
          <t>POS</t>
        </is>
      </c>
      <c r="D9914" t="inlineStr">
        <is>
          <t>Anh</t>
        </is>
      </c>
      <c r="E9914" t="inlineStr">
        <is>
          <t>Âm thanh</t>
        </is>
      </c>
      <c r="F9914" t="n">
        <v>3620.85</v>
      </c>
      <c r="G9914" t="n">
        <v>0</v>
      </c>
    </row>
    <row r="9915">
      <c r="A9915" t="n">
        <v>201902</v>
      </c>
      <c r="B9915" t="n">
        <v>38</v>
      </c>
      <c r="C9915" t="inlineStr">
        <is>
          <t>POS</t>
        </is>
      </c>
      <c r="D9915" t="inlineStr">
        <is>
          <t>Anh</t>
        </is>
      </c>
      <c r="E9915" t="inlineStr">
        <is>
          <t>Máy ảnh</t>
        </is>
      </c>
      <c r="F9915" t="n">
        <v>267.74</v>
      </c>
      <c r="G9915" t="n">
        <v>0</v>
      </c>
    </row>
    <row r="9916">
      <c r="A9916" t="n">
        <v>201902</v>
      </c>
      <c r="B9916" t="n">
        <v>38</v>
      </c>
      <c r="C9916" t="inlineStr">
        <is>
          <t>POS</t>
        </is>
      </c>
      <c r="D9916" t="inlineStr">
        <is>
          <t>Anh</t>
        </is>
      </c>
      <c r="E9916" t="inlineStr">
        <is>
          <t>Điện thoại</t>
        </is>
      </c>
      <c r="F9916" t="n">
        <v>4008.78</v>
      </c>
      <c r="G9916" t="n">
        <v>660</v>
      </c>
    </row>
    <row r="9917">
      <c r="A9917" t="n">
        <v>201902</v>
      </c>
      <c r="B9917" t="n">
        <v>38</v>
      </c>
      <c r="C9917" t="inlineStr">
        <is>
          <t>POS</t>
        </is>
      </c>
      <c r="D9917" t="inlineStr">
        <is>
          <t>Anh</t>
        </is>
      </c>
      <c r="E9917" t="inlineStr">
        <is>
          <t>Máy tính</t>
        </is>
      </c>
      <c r="F9917" t="n">
        <v>12311.9</v>
      </c>
      <c r="G9917" t="n">
        <v>0</v>
      </c>
    </row>
    <row r="9918">
      <c r="A9918" t="n">
        <v>201902</v>
      </c>
      <c r="B9918" t="n">
        <v>38</v>
      </c>
      <c r="C9918" t="inlineStr">
        <is>
          <t>POS</t>
        </is>
      </c>
      <c r="D9918" t="inlineStr">
        <is>
          <t>Anh</t>
        </is>
      </c>
      <c r="E9918" t="inlineStr">
        <is>
          <t>Game &amp; Đồ chơi</t>
        </is>
      </c>
      <c r="F9918" t="n">
        <v>76.91</v>
      </c>
      <c r="G9918" t="n">
        <v>0</v>
      </c>
    </row>
    <row r="9919">
      <c r="A9919" t="n">
        <v>201902</v>
      </c>
      <c r="B9919" t="n">
        <v>38</v>
      </c>
      <c r="C9919" t="inlineStr">
        <is>
          <t>POS</t>
        </is>
      </c>
      <c r="D9919" t="inlineStr">
        <is>
          <t>Anh</t>
        </is>
      </c>
      <c r="E9919" t="inlineStr">
        <is>
          <t>Nhạc, phim, sách nói</t>
        </is>
      </c>
      <c r="F9919" t="n">
        <v>572.58</v>
      </c>
      <c r="G9919" t="n">
        <v>1449.95</v>
      </c>
    </row>
    <row r="9920">
      <c r="A9920" t="n">
        <v>201902</v>
      </c>
      <c r="B9920" t="n">
        <v>38</v>
      </c>
      <c r="C9920" t="inlineStr">
        <is>
          <t>POS</t>
        </is>
      </c>
      <c r="D9920" t="inlineStr">
        <is>
          <t>Anh</t>
        </is>
      </c>
      <c r="E9920" t="inlineStr">
        <is>
          <t>TV &amp; Video</t>
        </is>
      </c>
      <c r="F9920" t="n">
        <v>2990.9</v>
      </c>
      <c r="G9920" t="n">
        <v>0</v>
      </c>
    </row>
    <row r="9921">
      <c r="A9921" t="n">
        <v>201902</v>
      </c>
      <c r="B9921" t="n">
        <v>39</v>
      </c>
      <c r="C9921" t="inlineStr">
        <is>
          <t>POS</t>
        </is>
      </c>
      <c r="D9921" t="inlineStr">
        <is>
          <t>Anh</t>
        </is>
      </c>
      <c r="E9921" t="inlineStr">
        <is>
          <t>Âm thanh</t>
        </is>
      </c>
      <c r="F9921" t="n">
        <v>1015.95</v>
      </c>
      <c r="G9921" t="n">
        <v>0</v>
      </c>
    </row>
    <row r="9922">
      <c r="A9922" t="n">
        <v>201902</v>
      </c>
      <c r="B9922" t="n">
        <v>39</v>
      </c>
      <c r="C9922" t="inlineStr">
        <is>
          <t>POS</t>
        </is>
      </c>
      <c r="D9922" t="inlineStr">
        <is>
          <t>Anh</t>
        </is>
      </c>
      <c r="E9922" t="inlineStr">
        <is>
          <t>Máy ảnh</t>
        </is>
      </c>
      <c r="F9922" t="n">
        <v>2256</v>
      </c>
      <c r="G9922" t="n">
        <v>0</v>
      </c>
    </row>
    <row r="9923">
      <c r="A9923" t="n">
        <v>201902</v>
      </c>
      <c r="B9923" t="n">
        <v>39</v>
      </c>
      <c r="C9923" t="inlineStr">
        <is>
          <t>POS</t>
        </is>
      </c>
      <c r="D9923" t="inlineStr">
        <is>
          <t>Anh</t>
        </is>
      </c>
      <c r="E9923" t="inlineStr">
        <is>
          <t>Điện thoại</t>
        </is>
      </c>
      <c r="F9923" t="n">
        <v>591.4400000000001</v>
      </c>
      <c r="G9923" t="n">
        <v>0</v>
      </c>
    </row>
    <row r="9924">
      <c r="A9924" t="n">
        <v>201902</v>
      </c>
      <c r="B9924" t="n">
        <v>39</v>
      </c>
      <c r="C9924" t="inlineStr">
        <is>
          <t>POS</t>
        </is>
      </c>
      <c r="D9924" t="inlineStr">
        <is>
          <t>Anh</t>
        </is>
      </c>
      <c r="E9924" t="inlineStr">
        <is>
          <t>Máy tính</t>
        </is>
      </c>
      <c r="F9924" t="n">
        <v>7336.9</v>
      </c>
      <c r="G9924" t="n">
        <v>0</v>
      </c>
    </row>
    <row r="9925">
      <c r="A9925" t="n">
        <v>201902</v>
      </c>
      <c r="B9925" t="n">
        <v>39</v>
      </c>
      <c r="C9925" t="inlineStr">
        <is>
          <t>POS</t>
        </is>
      </c>
      <c r="D9925" t="inlineStr">
        <is>
          <t>Anh</t>
        </is>
      </c>
      <c r="E9925" t="inlineStr">
        <is>
          <t>Game &amp; Đồ chơi</t>
        </is>
      </c>
      <c r="F9925" t="n">
        <v>244.32</v>
      </c>
      <c r="G9925" t="n">
        <v>0</v>
      </c>
    </row>
    <row r="9926">
      <c r="A9926" t="n">
        <v>201902</v>
      </c>
      <c r="B9926" t="n">
        <v>39</v>
      </c>
      <c r="C9926" t="inlineStr">
        <is>
          <t>POS</t>
        </is>
      </c>
      <c r="D9926" t="inlineStr">
        <is>
          <t>Anh</t>
        </is>
      </c>
      <c r="E9926" t="inlineStr">
        <is>
          <t>Nhạc, phim, sách nói</t>
        </is>
      </c>
      <c r="F9926" t="n">
        <v>362.96</v>
      </c>
      <c r="G9926" t="n">
        <v>0</v>
      </c>
    </row>
    <row r="9927">
      <c r="A9927" t="n">
        <v>201902</v>
      </c>
      <c r="B9927" t="n">
        <v>39</v>
      </c>
      <c r="C9927" t="inlineStr">
        <is>
          <t>POS</t>
        </is>
      </c>
      <c r="D9927" t="inlineStr">
        <is>
          <t>Anh</t>
        </is>
      </c>
      <c r="E9927" t="inlineStr">
        <is>
          <t>TV &amp; Video</t>
        </is>
      </c>
      <c r="F9927" t="n">
        <v>1988.8</v>
      </c>
      <c r="G9927" t="n">
        <v>0</v>
      </c>
    </row>
    <row r="9928">
      <c r="A9928" t="n">
        <v>201902</v>
      </c>
      <c r="B9928" t="n">
        <v>40</v>
      </c>
      <c r="C9928" t="inlineStr">
        <is>
          <t>POS</t>
        </is>
      </c>
      <c r="D9928" t="inlineStr">
        <is>
          <t>Anh</t>
        </is>
      </c>
      <c r="E9928" t="inlineStr">
        <is>
          <t>Âm thanh</t>
        </is>
      </c>
      <c r="F9928" t="n">
        <v>3248.75</v>
      </c>
      <c r="G9928" t="n">
        <v>0</v>
      </c>
    </row>
    <row r="9929">
      <c r="A9929" t="n">
        <v>201902</v>
      </c>
      <c r="B9929" t="n">
        <v>40</v>
      </c>
      <c r="C9929" t="inlineStr">
        <is>
          <t>POS</t>
        </is>
      </c>
      <c r="D9929" t="inlineStr">
        <is>
          <t>Anh</t>
        </is>
      </c>
      <c r="E9929" t="inlineStr">
        <is>
          <t>Máy ảnh</t>
        </is>
      </c>
      <c r="F9929" t="n">
        <v>4245.39</v>
      </c>
      <c r="G9929" t="n">
        <v>0</v>
      </c>
    </row>
    <row r="9930">
      <c r="A9930" t="n">
        <v>201902</v>
      </c>
      <c r="B9930" t="n">
        <v>40</v>
      </c>
      <c r="C9930" t="inlineStr">
        <is>
          <t>POS</t>
        </is>
      </c>
      <c r="D9930" t="inlineStr">
        <is>
          <t>Anh</t>
        </is>
      </c>
      <c r="E9930" t="inlineStr">
        <is>
          <t>Điện thoại</t>
        </is>
      </c>
      <c r="F9930" t="n">
        <v>8704.74</v>
      </c>
      <c r="G9930" t="n">
        <v>2550</v>
      </c>
    </row>
    <row r="9931">
      <c r="A9931" t="n">
        <v>201902</v>
      </c>
      <c r="B9931" t="n">
        <v>40</v>
      </c>
      <c r="C9931" t="inlineStr">
        <is>
          <t>POS</t>
        </is>
      </c>
      <c r="D9931" t="inlineStr">
        <is>
          <t>Anh</t>
        </is>
      </c>
      <c r="E9931" t="inlineStr">
        <is>
          <t>Máy tính</t>
        </is>
      </c>
      <c r="F9931" t="n">
        <v>9216.25</v>
      </c>
      <c r="G9931" t="n">
        <v>0</v>
      </c>
    </row>
    <row r="9932">
      <c r="A9932" t="n">
        <v>201902</v>
      </c>
      <c r="B9932" t="n">
        <v>40</v>
      </c>
      <c r="C9932" t="inlineStr">
        <is>
          <t>POS</t>
        </is>
      </c>
      <c r="D9932" t="inlineStr">
        <is>
          <t>Anh</t>
        </is>
      </c>
      <c r="E9932" t="inlineStr">
        <is>
          <t>Game &amp; Đồ chơi</t>
        </is>
      </c>
      <c r="F9932" t="n">
        <v>1232.55</v>
      </c>
      <c r="G9932" t="n">
        <v>0</v>
      </c>
    </row>
    <row r="9933">
      <c r="A9933" t="n">
        <v>201902</v>
      </c>
      <c r="B9933" t="n">
        <v>40</v>
      </c>
      <c r="C9933" t="inlineStr">
        <is>
          <t>POS</t>
        </is>
      </c>
      <c r="D9933" t="inlineStr">
        <is>
          <t>Anh</t>
        </is>
      </c>
      <c r="E9933" t="inlineStr">
        <is>
          <t>Gia dụng</t>
        </is>
      </c>
      <c r="F9933" t="n">
        <v>5490.98</v>
      </c>
      <c r="G9933" t="n">
        <v>0</v>
      </c>
    </row>
    <row r="9934">
      <c r="A9934" t="n">
        <v>201902</v>
      </c>
      <c r="B9934" t="n">
        <v>40</v>
      </c>
      <c r="C9934" t="inlineStr">
        <is>
          <t>POS</t>
        </is>
      </c>
      <c r="D9934" t="inlineStr">
        <is>
          <t>Anh</t>
        </is>
      </c>
      <c r="E9934" t="inlineStr">
        <is>
          <t>Nhạc, phim, sách nói</t>
        </is>
      </c>
      <c r="F9934" t="n">
        <v>3145.77</v>
      </c>
      <c r="G9934" t="n">
        <v>0</v>
      </c>
    </row>
    <row r="9935">
      <c r="A9935" t="n">
        <v>201902</v>
      </c>
      <c r="B9935" t="n">
        <v>40</v>
      </c>
      <c r="C9935" t="inlineStr">
        <is>
          <t>POS</t>
        </is>
      </c>
      <c r="D9935" t="inlineStr">
        <is>
          <t>Anh</t>
        </is>
      </c>
      <c r="E9935" t="inlineStr">
        <is>
          <t>TV &amp; Video</t>
        </is>
      </c>
      <c r="F9935" t="n">
        <v>2365.96</v>
      </c>
      <c r="G9935" t="n">
        <v>0</v>
      </c>
    </row>
    <row r="9936">
      <c r="A9936" t="n">
        <v>201902</v>
      </c>
      <c r="B9936" t="n">
        <v>42</v>
      </c>
      <c r="C9936" t="inlineStr">
        <is>
          <t>POS</t>
        </is>
      </c>
      <c r="D9936" t="inlineStr">
        <is>
          <t>Anh</t>
        </is>
      </c>
      <c r="E9936" t="inlineStr">
        <is>
          <t>Âm thanh</t>
        </is>
      </c>
      <c r="F9936" t="n">
        <v>2436.99</v>
      </c>
      <c r="G9936" t="n">
        <v>0</v>
      </c>
    </row>
    <row r="9937">
      <c r="A9937" t="n">
        <v>201902</v>
      </c>
      <c r="B9937" t="n">
        <v>42</v>
      </c>
      <c r="C9937" t="inlineStr">
        <is>
          <t>POS</t>
        </is>
      </c>
      <c r="D9937" t="inlineStr">
        <is>
          <t>Anh</t>
        </is>
      </c>
      <c r="E9937" t="inlineStr">
        <is>
          <t>Máy ảnh</t>
        </is>
      </c>
      <c r="F9937" t="n">
        <v>100</v>
      </c>
      <c r="G9937" t="n">
        <v>0</v>
      </c>
    </row>
    <row r="9938">
      <c r="A9938" t="n">
        <v>201902</v>
      </c>
      <c r="B9938" t="n">
        <v>42</v>
      </c>
      <c r="C9938" t="inlineStr">
        <is>
          <t>POS</t>
        </is>
      </c>
      <c r="D9938" t="inlineStr">
        <is>
          <t>Anh</t>
        </is>
      </c>
      <c r="E9938" t="inlineStr">
        <is>
          <t>Điện thoại</t>
        </is>
      </c>
      <c r="F9938" t="n">
        <v>6381.73</v>
      </c>
      <c r="G9938" t="n">
        <v>0</v>
      </c>
    </row>
    <row r="9939">
      <c r="A9939" t="n">
        <v>201902</v>
      </c>
      <c r="B9939" t="n">
        <v>42</v>
      </c>
      <c r="C9939" t="inlineStr">
        <is>
          <t>POS</t>
        </is>
      </c>
      <c r="D9939" t="inlineStr">
        <is>
          <t>Anh</t>
        </is>
      </c>
      <c r="E9939" t="inlineStr">
        <is>
          <t>Máy tính</t>
        </is>
      </c>
      <c r="F9939" t="n">
        <v>28051.6</v>
      </c>
      <c r="G9939" t="n">
        <v>0</v>
      </c>
    </row>
    <row r="9940">
      <c r="A9940" t="n">
        <v>201902</v>
      </c>
      <c r="B9940" t="n">
        <v>42</v>
      </c>
      <c r="C9940" t="inlineStr">
        <is>
          <t>POS</t>
        </is>
      </c>
      <c r="D9940" t="inlineStr">
        <is>
          <t>Anh</t>
        </is>
      </c>
      <c r="E9940" t="inlineStr">
        <is>
          <t>Game &amp; Đồ chơi</t>
        </is>
      </c>
      <c r="F9940" t="n">
        <v>351.17</v>
      </c>
      <c r="G9940" t="n">
        <v>0</v>
      </c>
    </row>
    <row r="9941">
      <c r="A9941" t="n">
        <v>201902</v>
      </c>
      <c r="B9941" t="n">
        <v>42</v>
      </c>
      <c r="C9941" t="inlineStr">
        <is>
          <t>POS</t>
        </is>
      </c>
      <c r="D9941" t="inlineStr">
        <is>
          <t>Anh</t>
        </is>
      </c>
      <c r="E9941" t="inlineStr">
        <is>
          <t>Gia dụng</t>
        </is>
      </c>
      <c r="F9941" t="n">
        <v>877.5</v>
      </c>
      <c r="G9941" t="n">
        <v>0</v>
      </c>
    </row>
    <row r="9942">
      <c r="A9942" t="n">
        <v>201902</v>
      </c>
      <c r="B9942" t="n">
        <v>42</v>
      </c>
      <c r="C9942" t="inlineStr">
        <is>
          <t>POS</t>
        </is>
      </c>
      <c r="D9942" t="inlineStr">
        <is>
          <t>Anh</t>
        </is>
      </c>
      <c r="E9942" t="inlineStr">
        <is>
          <t>Nhạc, phim, sách nói</t>
        </is>
      </c>
      <c r="F9942" t="n">
        <v>1276.94</v>
      </c>
      <c r="G9942" t="n">
        <v>259.99</v>
      </c>
    </row>
    <row r="9943">
      <c r="A9943" t="n">
        <v>201902</v>
      </c>
      <c r="B9943" t="n">
        <v>42</v>
      </c>
      <c r="C9943" t="inlineStr">
        <is>
          <t>POS</t>
        </is>
      </c>
      <c r="D9943" t="inlineStr">
        <is>
          <t>Anh</t>
        </is>
      </c>
      <c r="E9943" t="inlineStr">
        <is>
          <t>TV &amp; Video</t>
        </is>
      </c>
      <c r="F9943" t="n">
        <v>3884.3</v>
      </c>
      <c r="G9943" t="n">
        <v>0</v>
      </c>
    </row>
    <row r="9944">
      <c r="A9944" t="n">
        <v>201902</v>
      </c>
      <c r="B9944" t="n">
        <v>43</v>
      </c>
      <c r="C9944" t="inlineStr">
        <is>
          <t>POS</t>
        </is>
      </c>
      <c r="D9944" t="inlineStr">
        <is>
          <t>Mỹ</t>
        </is>
      </c>
      <c r="E9944" t="inlineStr">
        <is>
          <t>Âm thanh</t>
        </is>
      </c>
      <c r="F9944" t="n">
        <v>6734.35</v>
      </c>
      <c r="G9944" t="n">
        <v>0</v>
      </c>
    </row>
    <row r="9945">
      <c r="A9945" t="n">
        <v>201902</v>
      </c>
      <c r="B9945" t="n">
        <v>43</v>
      </c>
      <c r="C9945" t="inlineStr">
        <is>
          <t>POS</t>
        </is>
      </c>
      <c r="D9945" t="inlineStr">
        <is>
          <t>Mỹ</t>
        </is>
      </c>
      <c r="E9945" t="inlineStr">
        <is>
          <t>Máy ảnh</t>
        </is>
      </c>
      <c r="F9945" t="n">
        <v>1275.69</v>
      </c>
      <c r="G9945" t="n">
        <v>0</v>
      </c>
    </row>
    <row r="9946">
      <c r="A9946" t="n">
        <v>201902</v>
      </c>
      <c r="B9946" t="n">
        <v>43</v>
      </c>
      <c r="C9946" t="inlineStr">
        <is>
          <t>POS</t>
        </is>
      </c>
      <c r="D9946" t="inlineStr">
        <is>
          <t>Mỹ</t>
        </is>
      </c>
      <c r="E9946" t="inlineStr">
        <is>
          <t>Điện thoại</t>
        </is>
      </c>
      <c r="F9946" t="n">
        <v>8020.31</v>
      </c>
      <c r="G9946" t="n">
        <v>529</v>
      </c>
    </row>
    <row r="9947">
      <c r="A9947" t="n">
        <v>201902</v>
      </c>
      <c r="B9947" t="n">
        <v>43</v>
      </c>
      <c r="C9947" t="inlineStr">
        <is>
          <t>POS</t>
        </is>
      </c>
      <c r="D9947" t="inlineStr">
        <is>
          <t>Mỹ</t>
        </is>
      </c>
      <c r="E9947" t="inlineStr">
        <is>
          <t>Máy tính</t>
        </is>
      </c>
      <c r="F9947" t="n">
        <v>6448.4</v>
      </c>
      <c r="G9947" t="n">
        <v>0</v>
      </c>
    </row>
    <row r="9948">
      <c r="A9948" t="n">
        <v>201902</v>
      </c>
      <c r="B9948" t="n">
        <v>43</v>
      </c>
      <c r="C9948" t="inlineStr">
        <is>
          <t>POS</t>
        </is>
      </c>
      <c r="D9948" t="inlineStr">
        <is>
          <t>Mỹ</t>
        </is>
      </c>
      <c r="E9948" t="inlineStr">
        <is>
          <t>Game &amp; Đồ chơi</t>
        </is>
      </c>
      <c r="F9948" t="n">
        <v>708.12</v>
      </c>
      <c r="G9948" t="n">
        <v>20.97</v>
      </c>
    </row>
    <row r="9949">
      <c r="A9949" t="n">
        <v>201902</v>
      </c>
      <c r="B9949" t="n">
        <v>43</v>
      </c>
      <c r="C9949" t="inlineStr">
        <is>
          <t>POS</t>
        </is>
      </c>
      <c r="D9949" t="inlineStr">
        <is>
          <t>Mỹ</t>
        </is>
      </c>
      <c r="E9949" t="inlineStr">
        <is>
          <t>Gia dụng</t>
        </is>
      </c>
      <c r="F9949" t="n">
        <v>3269.92</v>
      </c>
      <c r="G9949" t="n">
        <v>0</v>
      </c>
    </row>
    <row r="9950">
      <c r="A9950" t="n">
        <v>201902</v>
      </c>
      <c r="B9950" t="n">
        <v>43</v>
      </c>
      <c r="C9950" t="inlineStr">
        <is>
          <t>POS</t>
        </is>
      </c>
      <c r="D9950" t="inlineStr">
        <is>
          <t>Mỹ</t>
        </is>
      </c>
      <c r="E9950" t="inlineStr">
        <is>
          <t>Nhạc, phim, sách nói</t>
        </is>
      </c>
      <c r="F9950" t="n">
        <v>4898.68</v>
      </c>
      <c r="G9950" t="n">
        <v>0</v>
      </c>
    </row>
    <row r="9951">
      <c r="A9951" t="n">
        <v>201902</v>
      </c>
      <c r="B9951" t="n">
        <v>43</v>
      </c>
      <c r="C9951" t="inlineStr">
        <is>
          <t>POS</t>
        </is>
      </c>
      <c r="D9951" t="inlineStr">
        <is>
          <t>Mỹ</t>
        </is>
      </c>
      <c r="E9951" t="inlineStr">
        <is>
          <t>TV &amp; Video</t>
        </is>
      </c>
      <c r="F9951" t="n">
        <v>40253.47</v>
      </c>
      <c r="G9951" t="n">
        <v>0</v>
      </c>
    </row>
    <row r="9952">
      <c r="A9952" t="n">
        <v>201902</v>
      </c>
      <c r="B9952" t="n">
        <v>44</v>
      </c>
      <c r="C9952" t="inlineStr">
        <is>
          <t>POS</t>
        </is>
      </c>
      <c r="D9952" t="inlineStr">
        <is>
          <t>Mỹ</t>
        </is>
      </c>
      <c r="E9952" t="inlineStr">
        <is>
          <t>Âm thanh</t>
        </is>
      </c>
      <c r="F9952" t="n">
        <v>2207.69</v>
      </c>
      <c r="G9952" t="n">
        <v>0</v>
      </c>
    </row>
    <row r="9953">
      <c r="A9953" t="n">
        <v>201902</v>
      </c>
      <c r="B9953" t="n">
        <v>44</v>
      </c>
      <c r="C9953" t="inlineStr">
        <is>
          <t>POS</t>
        </is>
      </c>
      <c r="D9953" t="inlineStr">
        <is>
          <t>Mỹ</t>
        </is>
      </c>
      <c r="E9953" t="inlineStr">
        <is>
          <t>Máy ảnh</t>
        </is>
      </c>
      <c r="F9953" t="n">
        <v>6525.74</v>
      </c>
      <c r="G9953" t="n">
        <v>0</v>
      </c>
    </row>
    <row r="9954">
      <c r="A9954" t="n">
        <v>201902</v>
      </c>
      <c r="B9954" t="n">
        <v>44</v>
      </c>
      <c r="C9954" t="inlineStr">
        <is>
          <t>POS</t>
        </is>
      </c>
      <c r="D9954" t="inlineStr">
        <is>
          <t>Mỹ</t>
        </is>
      </c>
      <c r="E9954" t="inlineStr">
        <is>
          <t>Điện thoại</t>
        </is>
      </c>
      <c r="F9954" t="n">
        <v>4256.4</v>
      </c>
      <c r="G9954" t="n">
        <v>598</v>
      </c>
    </row>
    <row r="9955">
      <c r="A9955" t="n">
        <v>201902</v>
      </c>
      <c r="B9955" t="n">
        <v>44</v>
      </c>
      <c r="C9955" t="inlineStr">
        <is>
          <t>POS</t>
        </is>
      </c>
      <c r="D9955" t="inlineStr">
        <is>
          <t>Mỹ</t>
        </is>
      </c>
      <c r="E9955" t="inlineStr">
        <is>
          <t>Máy tính</t>
        </is>
      </c>
      <c r="F9955" t="n">
        <v>15812</v>
      </c>
      <c r="G9955" t="n">
        <v>0</v>
      </c>
    </row>
    <row r="9956">
      <c r="A9956" t="n">
        <v>201902</v>
      </c>
      <c r="B9956" t="n">
        <v>44</v>
      </c>
      <c r="C9956" t="inlineStr">
        <is>
          <t>POS</t>
        </is>
      </c>
      <c r="D9956" t="inlineStr">
        <is>
          <t>Mỹ</t>
        </is>
      </c>
      <c r="E9956" t="inlineStr">
        <is>
          <t>Game &amp; Đồ chơi</t>
        </is>
      </c>
      <c r="F9956" t="n">
        <v>318.8</v>
      </c>
      <c r="G9956" t="n">
        <v>43</v>
      </c>
    </row>
    <row r="9957">
      <c r="A9957" t="n">
        <v>201902</v>
      </c>
      <c r="B9957" t="n">
        <v>44</v>
      </c>
      <c r="C9957" t="inlineStr">
        <is>
          <t>POS</t>
        </is>
      </c>
      <c r="D9957" t="inlineStr">
        <is>
          <t>Mỹ</t>
        </is>
      </c>
      <c r="E9957" t="inlineStr">
        <is>
          <t>Gia dụng</t>
        </is>
      </c>
      <c r="F9957" t="n">
        <v>1934.87</v>
      </c>
      <c r="G9957" t="n">
        <v>0</v>
      </c>
    </row>
    <row r="9958">
      <c r="A9958" t="n">
        <v>201902</v>
      </c>
      <c r="B9958" t="n">
        <v>44</v>
      </c>
      <c r="C9958" t="inlineStr">
        <is>
          <t>POS</t>
        </is>
      </c>
      <c r="D9958" t="inlineStr">
        <is>
          <t>Mỹ</t>
        </is>
      </c>
      <c r="E9958" t="inlineStr">
        <is>
          <t>Nhạc, phim, sách nói</t>
        </is>
      </c>
      <c r="F9958" t="n">
        <v>2699.63</v>
      </c>
      <c r="G9958" t="n">
        <v>0</v>
      </c>
    </row>
    <row r="9959">
      <c r="A9959" t="n">
        <v>201902</v>
      </c>
      <c r="B9959" t="n">
        <v>44</v>
      </c>
      <c r="C9959" t="inlineStr">
        <is>
          <t>POS</t>
        </is>
      </c>
      <c r="D9959" t="inlineStr">
        <is>
          <t>Mỹ</t>
        </is>
      </c>
      <c r="E9959" t="inlineStr">
        <is>
          <t>TV &amp; Video</t>
        </is>
      </c>
      <c r="F9959" t="n">
        <v>999.98</v>
      </c>
      <c r="G9959" t="n">
        <v>0</v>
      </c>
    </row>
    <row r="9960">
      <c r="A9960" t="n">
        <v>201902</v>
      </c>
      <c r="B9960" t="n">
        <v>45</v>
      </c>
      <c r="C9960" t="inlineStr">
        <is>
          <t>POS</t>
        </is>
      </c>
      <c r="D9960" t="inlineStr">
        <is>
          <t>Mỹ</t>
        </is>
      </c>
      <c r="E9960" t="inlineStr">
        <is>
          <t>Âm thanh</t>
        </is>
      </c>
      <c r="F9960" t="n">
        <v>3805.92</v>
      </c>
      <c r="G9960" t="n">
        <v>0</v>
      </c>
    </row>
    <row r="9961">
      <c r="A9961" t="n">
        <v>201902</v>
      </c>
      <c r="B9961" t="n">
        <v>45</v>
      </c>
      <c r="C9961" t="inlineStr">
        <is>
          <t>POS</t>
        </is>
      </c>
      <c r="D9961" t="inlineStr">
        <is>
          <t>Mỹ</t>
        </is>
      </c>
      <c r="E9961" t="inlineStr">
        <is>
          <t>Máy ảnh</t>
        </is>
      </c>
      <c r="F9961" t="n">
        <v>575.95</v>
      </c>
      <c r="G9961" t="n">
        <v>0</v>
      </c>
    </row>
    <row r="9962">
      <c r="A9962" t="n">
        <v>201902</v>
      </c>
      <c r="B9962" t="n">
        <v>45</v>
      </c>
      <c r="C9962" t="inlineStr">
        <is>
          <t>POS</t>
        </is>
      </c>
      <c r="D9962" t="inlineStr">
        <is>
          <t>Mỹ</t>
        </is>
      </c>
      <c r="E9962" t="inlineStr">
        <is>
          <t>Điện thoại</t>
        </is>
      </c>
      <c r="F9962" t="n">
        <v>5581.74</v>
      </c>
      <c r="G9962" t="n">
        <v>620</v>
      </c>
    </row>
    <row r="9963">
      <c r="A9963" t="n">
        <v>201902</v>
      </c>
      <c r="B9963" t="n">
        <v>45</v>
      </c>
      <c r="C9963" t="inlineStr">
        <is>
          <t>POS</t>
        </is>
      </c>
      <c r="D9963" t="inlineStr">
        <is>
          <t>Mỹ</t>
        </is>
      </c>
      <c r="E9963" t="inlineStr">
        <is>
          <t>Máy tính</t>
        </is>
      </c>
      <c r="F9963" t="n">
        <v>13087.05</v>
      </c>
      <c r="G9963" t="n">
        <v>0</v>
      </c>
    </row>
    <row r="9964">
      <c r="A9964" t="n">
        <v>201902</v>
      </c>
      <c r="B9964" t="n">
        <v>45</v>
      </c>
      <c r="C9964" t="inlineStr">
        <is>
          <t>POS</t>
        </is>
      </c>
      <c r="D9964" t="inlineStr">
        <is>
          <t>Mỹ</t>
        </is>
      </c>
      <c r="E9964" t="inlineStr">
        <is>
          <t>Game &amp; Đồ chơi</t>
        </is>
      </c>
      <c r="F9964" t="n">
        <v>1266.91</v>
      </c>
      <c r="G9964" t="n">
        <v>0</v>
      </c>
    </row>
    <row r="9965">
      <c r="A9965" t="n">
        <v>201902</v>
      </c>
      <c r="B9965" t="n">
        <v>45</v>
      </c>
      <c r="C9965" t="inlineStr">
        <is>
          <t>POS</t>
        </is>
      </c>
      <c r="D9965" t="inlineStr">
        <is>
          <t>Mỹ</t>
        </is>
      </c>
      <c r="E9965" t="inlineStr">
        <is>
          <t>Gia dụng</t>
        </is>
      </c>
      <c r="F9965" t="n">
        <v>6569.67</v>
      </c>
      <c r="G9965" t="n">
        <v>0</v>
      </c>
    </row>
    <row r="9966">
      <c r="A9966" t="n">
        <v>201902</v>
      </c>
      <c r="B9966" t="n">
        <v>45</v>
      </c>
      <c r="C9966" t="inlineStr">
        <is>
          <t>POS</t>
        </is>
      </c>
      <c r="D9966" t="inlineStr">
        <is>
          <t>Mỹ</t>
        </is>
      </c>
      <c r="E9966" t="inlineStr">
        <is>
          <t>Nhạc, phim, sách nói</t>
        </is>
      </c>
      <c r="F9966" t="n">
        <v>1870.48</v>
      </c>
      <c r="G9966" t="n">
        <v>0</v>
      </c>
    </row>
    <row r="9967">
      <c r="A9967" t="n">
        <v>201902</v>
      </c>
      <c r="B9967" t="n">
        <v>45</v>
      </c>
      <c r="C9967" t="inlineStr">
        <is>
          <t>POS</t>
        </is>
      </c>
      <c r="D9967" t="inlineStr">
        <is>
          <t>Mỹ</t>
        </is>
      </c>
      <c r="E9967" t="inlineStr">
        <is>
          <t>TV &amp; Video</t>
        </is>
      </c>
      <c r="F9967" t="n">
        <v>1435.99</v>
      </c>
      <c r="G9967" t="n">
        <v>0</v>
      </c>
    </row>
    <row r="9968">
      <c r="A9968" t="n">
        <v>201902</v>
      </c>
      <c r="B9968" t="n">
        <v>47</v>
      </c>
      <c r="C9968" t="inlineStr">
        <is>
          <t>POS</t>
        </is>
      </c>
      <c r="D9968" t="inlineStr">
        <is>
          <t>Mỹ</t>
        </is>
      </c>
      <c r="E9968" t="inlineStr">
        <is>
          <t>Âm thanh</t>
        </is>
      </c>
      <c r="F9968" t="n">
        <v>1667.67</v>
      </c>
      <c r="G9968" t="n">
        <v>0</v>
      </c>
    </row>
    <row r="9969">
      <c r="A9969" t="n">
        <v>201902</v>
      </c>
      <c r="B9969" t="n">
        <v>47</v>
      </c>
      <c r="C9969" t="inlineStr">
        <is>
          <t>POS</t>
        </is>
      </c>
      <c r="D9969" t="inlineStr">
        <is>
          <t>Mỹ</t>
        </is>
      </c>
      <c r="E9969" t="inlineStr">
        <is>
          <t>Máy ảnh</t>
        </is>
      </c>
      <c r="F9969" t="n">
        <v>659.9400000000001</v>
      </c>
      <c r="G9969" t="n">
        <v>0</v>
      </c>
    </row>
    <row r="9970">
      <c r="A9970" t="n">
        <v>201902</v>
      </c>
      <c r="B9970" t="n">
        <v>47</v>
      </c>
      <c r="C9970" t="inlineStr">
        <is>
          <t>POS</t>
        </is>
      </c>
      <c r="D9970" t="inlineStr">
        <is>
          <t>Mỹ</t>
        </is>
      </c>
      <c r="E9970" t="inlineStr">
        <is>
          <t>Điện thoại</t>
        </is>
      </c>
      <c r="F9970" t="n">
        <v>4351.99</v>
      </c>
      <c r="G9970" t="n">
        <v>0</v>
      </c>
    </row>
    <row r="9971">
      <c r="A9971" t="n">
        <v>201902</v>
      </c>
      <c r="B9971" t="n">
        <v>47</v>
      </c>
      <c r="C9971" t="inlineStr">
        <is>
          <t>POS</t>
        </is>
      </c>
      <c r="D9971" t="inlineStr">
        <is>
          <t>Mỹ</t>
        </is>
      </c>
      <c r="E9971" t="inlineStr">
        <is>
          <t>Máy tính</t>
        </is>
      </c>
      <c r="F9971" t="n">
        <v>14092.2</v>
      </c>
      <c r="G9971" t="n">
        <v>0</v>
      </c>
    </row>
    <row r="9972">
      <c r="A9972" t="n">
        <v>201902</v>
      </c>
      <c r="B9972" t="n">
        <v>47</v>
      </c>
      <c r="C9972" t="inlineStr">
        <is>
          <t>POS</t>
        </is>
      </c>
      <c r="D9972" t="inlineStr">
        <is>
          <t>Mỹ</t>
        </is>
      </c>
      <c r="E9972" t="inlineStr">
        <is>
          <t>Game &amp; Đồ chơi</t>
        </is>
      </c>
      <c r="F9972" t="n">
        <v>288.66</v>
      </c>
      <c r="G9972" t="n">
        <v>0</v>
      </c>
    </row>
    <row r="9973">
      <c r="A9973" t="n">
        <v>201902</v>
      </c>
      <c r="B9973" t="n">
        <v>47</v>
      </c>
      <c r="C9973" t="inlineStr">
        <is>
          <t>POS</t>
        </is>
      </c>
      <c r="D9973" t="inlineStr">
        <is>
          <t>Mỹ</t>
        </is>
      </c>
      <c r="E9973" t="inlineStr">
        <is>
          <t>Gia dụng</t>
        </is>
      </c>
      <c r="F9973" t="n">
        <v>12260.85</v>
      </c>
      <c r="G9973" t="n">
        <v>0</v>
      </c>
    </row>
    <row r="9974">
      <c r="A9974" t="n">
        <v>201902</v>
      </c>
      <c r="B9974" t="n">
        <v>47</v>
      </c>
      <c r="C9974" t="inlineStr">
        <is>
          <t>POS</t>
        </is>
      </c>
      <c r="D9974" t="inlineStr">
        <is>
          <t>Mỹ</t>
        </is>
      </c>
      <c r="E9974" t="inlineStr">
        <is>
          <t>Nhạc, phim, sách nói</t>
        </is>
      </c>
      <c r="F9974" t="n">
        <v>1878.5</v>
      </c>
      <c r="G9974" t="n">
        <v>0</v>
      </c>
    </row>
    <row r="9975">
      <c r="A9975" t="n">
        <v>201902</v>
      </c>
      <c r="B9975" t="n">
        <v>47</v>
      </c>
      <c r="C9975" t="inlineStr">
        <is>
          <t>POS</t>
        </is>
      </c>
      <c r="D9975" t="inlineStr">
        <is>
          <t>Mỹ</t>
        </is>
      </c>
      <c r="E9975" t="inlineStr">
        <is>
          <t>TV &amp; Video</t>
        </is>
      </c>
      <c r="F9975" t="n">
        <v>1637.7</v>
      </c>
      <c r="G9975" t="n">
        <v>0</v>
      </c>
    </row>
    <row r="9976">
      <c r="A9976" t="n">
        <v>201902</v>
      </c>
      <c r="B9976" t="n">
        <v>48</v>
      </c>
      <c r="C9976" t="inlineStr">
        <is>
          <t>POS</t>
        </is>
      </c>
      <c r="D9976" t="inlineStr">
        <is>
          <t>Mỹ</t>
        </is>
      </c>
      <c r="E9976" t="inlineStr">
        <is>
          <t>Âm thanh</t>
        </is>
      </c>
      <c r="F9976" t="n">
        <v>2044.97</v>
      </c>
      <c r="G9976" t="n">
        <v>0</v>
      </c>
    </row>
    <row r="9977">
      <c r="A9977" t="n">
        <v>201902</v>
      </c>
      <c r="B9977" t="n">
        <v>48</v>
      </c>
      <c r="C9977" t="inlineStr">
        <is>
          <t>POS</t>
        </is>
      </c>
      <c r="D9977" t="inlineStr">
        <is>
          <t>Mỹ</t>
        </is>
      </c>
      <c r="E9977" t="inlineStr">
        <is>
          <t>Máy ảnh</t>
        </is>
      </c>
      <c r="F9977" t="n">
        <v>2893.49</v>
      </c>
      <c r="G9977" t="n">
        <v>0</v>
      </c>
    </row>
    <row r="9978">
      <c r="A9978" t="n">
        <v>201902</v>
      </c>
      <c r="B9978" t="n">
        <v>48</v>
      </c>
      <c r="C9978" t="inlineStr">
        <is>
          <t>POS</t>
        </is>
      </c>
      <c r="D9978" t="inlineStr">
        <is>
          <t>Mỹ</t>
        </is>
      </c>
      <c r="E9978" t="inlineStr">
        <is>
          <t>Điện thoại</t>
        </is>
      </c>
      <c r="F9978" t="n">
        <v>4500.21</v>
      </c>
      <c r="G9978" t="n">
        <v>0</v>
      </c>
    </row>
    <row r="9979">
      <c r="A9979" t="n">
        <v>201902</v>
      </c>
      <c r="B9979" t="n">
        <v>48</v>
      </c>
      <c r="C9979" t="inlineStr">
        <is>
          <t>POS</t>
        </is>
      </c>
      <c r="D9979" t="inlineStr">
        <is>
          <t>Mỹ</t>
        </is>
      </c>
      <c r="E9979" t="inlineStr">
        <is>
          <t>Máy tính</t>
        </is>
      </c>
      <c r="F9979" t="n">
        <v>4807.4</v>
      </c>
      <c r="G9979" t="n">
        <v>0</v>
      </c>
    </row>
    <row r="9980">
      <c r="A9980" t="n">
        <v>201902</v>
      </c>
      <c r="B9980" t="n">
        <v>48</v>
      </c>
      <c r="C9980" t="inlineStr">
        <is>
          <t>POS</t>
        </is>
      </c>
      <c r="D9980" t="inlineStr">
        <is>
          <t>Mỹ</t>
        </is>
      </c>
      <c r="E9980" t="inlineStr">
        <is>
          <t>Game &amp; Đồ chơi</t>
        </is>
      </c>
      <c r="F9980" t="n">
        <v>206.97</v>
      </c>
      <c r="G9980" t="n">
        <v>0</v>
      </c>
    </row>
    <row r="9981">
      <c r="A9981" t="n">
        <v>201902</v>
      </c>
      <c r="B9981" t="n">
        <v>48</v>
      </c>
      <c r="C9981" t="inlineStr">
        <is>
          <t>POS</t>
        </is>
      </c>
      <c r="D9981" t="inlineStr">
        <is>
          <t>Mỹ</t>
        </is>
      </c>
      <c r="E9981" t="inlineStr">
        <is>
          <t>Gia dụng</t>
        </is>
      </c>
      <c r="F9981" t="n">
        <v>2297.29</v>
      </c>
      <c r="G9981" t="n">
        <v>0</v>
      </c>
    </row>
    <row r="9982">
      <c r="A9982" t="n">
        <v>201902</v>
      </c>
      <c r="B9982" t="n">
        <v>48</v>
      </c>
      <c r="C9982" t="inlineStr">
        <is>
          <t>POS</t>
        </is>
      </c>
      <c r="D9982" t="inlineStr">
        <is>
          <t>Mỹ</t>
        </is>
      </c>
      <c r="E9982" t="inlineStr">
        <is>
          <t>Nhạc, phim, sách nói</t>
        </is>
      </c>
      <c r="F9982" t="n">
        <v>940.98</v>
      </c>
      <c r="G9982" t="n">
        <v>205.77</v>
      </c>
    </row>
    <row r="9983">
      <c r="A9983" t="n">
        <v>201902</v>
      </c>
      <c r="B9983" t="n">
        <v>48</v>
      </c>
      <c r="C9983" t="inlineStr">
        <is>
          <t>POS</t>
        </is>
      </c>
      <c r="D9983" t="inlineStr">
        <is>
          <t>Mỹ</t>
        </is>
      </c>
      <c r="E9983" t="inlineStr">
        <is>
          <t>TV &amp; Video</t>
        </is>
      </c>
      <c r="F9983" t="n">
        <v>489</v>
      </c>
      <c r="G9983" t="n">
        <v>0</v>
      </c>
    </row>
    <row r="9984">
      <c r="A9984" t="n">
        <v>201902</v>
      </c>
      <c r="B9984" t="n">
        <v>49</v>
      </c>
      <c r="C9984" t="inlineStr">
        <is>
          <t>POS</t>
        </is>
      </c>
      <c r="D9984" t="inlineStr">
        <is>
          <t>Mỹ</t>
        </is>
      </c>
      <c r="E9984" t="inlineStr">
        <is>
          <t>Âm thanh</t>
        </is>
      </c>
      <c r="F9984" t="n">
        <v>1418.28</v>
      </c>
      <c r="G9984" t="n">
        <v>0</v>
      </c>
    </row>
    <row r="9985">
      <c r="A9985" t="n">
        <v>201902</v>
      </c>
      <c r="B9985" t="n">
        <v>49</v>
      </c>
      <c r="C9985" t="inlineStr">
        <is>
          <t>POS</t>
        </is>
      </c>
      <c r="D9985" t="inlineStr">
        <is>
          <t>Mỹ</t>
        </is>
      </c>
      <c r="E9985" t="inlineStr">
        <is>
          <t>Máy ảnh</t>
        </is>
      </c>
      <c r="F9985" t="n">
        <v>188.5</v>
      </c>
      <c r="G9985" t="n">
        <v>0</v>
      </c>
    </row>
    <row r="9986">
      <c r="A9986" t="n">
        <v>201902</v>
      </c>
      <c r="B9986" t="n">
        <v>49</v>
      </c>
      <c r="C9986" t="inlineStr">
        <is>
          <t>POS</t>
        </is>
      </c>
      <c r="D9986" t="inlineStr">
        <is>
          <t>Mỹ</t>
        </is>
      </c>
      <c r="E9986" t="inlineStr">
        <is>
          <t>Điện thoại</t>
        </is>
      </c>
      <c r="F9986" t="n">
        <v>4123</v>
      </c>
      <c r="G9986" t="n">
        <v>268</v>
      </c>
    </row>
    <row r="9987">
      <c r="A9987" t="n">
        <v>201902</v>
      </c>
      <c r="B9987" t="n">
        <v>49</v>
      </c>
      <c r="C9987" t="inlineStr">
        <is>
          <t>POS</t>
        </is>
      </c>
      <c r="D9987" t="inlineStr">
        <is>
          <t>Mỹ</t>
        </is>
      </c>
      <c r="E9987" t="inlineStr">
        <is>
          <t>Máy tính</t>
        </is>
      </c>
      <c r="F9987" t="n">
        <v>12787.45</v>
      </c>
      <c r="G9987" t="n">
        <v>0</v>
      </c>
    </row>
    <row r="9988">
      <c r="A9988" t="n">
        <v>201902</v>
      </c>
      <c r="B9988" t="n">
        <v>49</v>
      </c>
      <c r="C9988" t="inlineStr">
        <is>
          <t>POS</t>
        </is>
      </c>
      <c r="D9988" t="inlineStr">
        <is>
          <t>Mỹ</t>
        </is>
      </c>
      <c r="E9988" t="inlineStr">
        <is>
          <t>Game &amp; Đồ chơi</t>
        </is>
      </c>
      <c r="F9988" t="n">
        <v>252.05</v>
      </c>
      <c r="G9988" t="n">
        <v>0</v>
      </c>
    </row>
    <row r="9989">
      <c r="A9989" t="n">
        <v>201902</v>
      </c>
      <c r="B9989" t="n">
        <v>49</v>
      </c>
      <c r="C9989" t="inlineStr">
        <is>
          <t>POS</t>
        </is>
      </c>
      <c r="D9989" t="inlineStr">
        <is>
          <t>Mỹ</t>
        </is>
      </c>
      <c r="E9989" t="inlineStr">
        <is>
          <t>Gia dụng</t>
        </is>
      </c>
      <c r="F9989" t="n">
        <v>2441</v>
      </c>
      <c r="G9989" t="n">
        <v>0</v>
      </c>
    </row>
    <row r="9990">
      <c r="A9990" t="n">
        <v>201902</v>
      </c>
      <c r="B9990" t="n">
        <v>49</v>
      </c>
      <c r="C9990" t="inlineStr">
        <is>
          <t>POS</t>
        </is>
      </c>
      <c r="D9990" t="inlineStr">
        <is>
          <t>Mỹ</t>
        </is>
      </c>
      <c r="E9990" t="inlineStr">
        <is>
          <t>Nhạc, phim, sách nói</t>
        </is>
      </c>
      <c r="F9990" t="n">
        <v>159.99</v>
      </c>
      <c r="G9990" t="n">
        <v>0</v>
      </c>
    </row>
    <row r="9991">
      <c r="A9991" t="n">
        <v>201902</v>
      </c>
      <c r="B9991" t="n">
        <v>49</v>
      </c>
      <c r="C9991" t="inlineStr">
        <is>
          <t>POS</t>
        </is>
      </c>
      <c r="D9991" t="inlineStr">
        <is>
          <t>Mỹ</t>
        </is>
      </c>
      <c r="E9991" t="inlineStr">
        <is>
          <t>TV &amp; Video</t>
        </is>
      </c>
      <c r="F9991" t="n">
        <v>1059.97</v>
      </c>
      <c r="G9991" t="n">
        <v>0</v>
      </c>
    </row>
    <row r="9992">
      <c r="A9992" t="n">
        <v>201902</v>
      </c>
      <c r="B9992" t="n">
        <v>50</v>
      </c>
      <c r="C9992" t="inlineStr">
        <is>
          <t>POS</t>
        </is>
      </c>
      <c r="D9992" t="inlineStr">
        <is>
          <t>Mỹ</t>
        </is>
      </c>
      <c r="E9992" t="inlineStr">
        <is>
          <t>Âm thanh</t>
        </is>
      </c>
      <c r="F9992" t="n">
        <v>1354.19</v>
      </c>
      <c r="G9992" t="n">
        <v>0</v>
      </c>
    </row>
    <row r="9993">
      <c r="A9993" t="n">
        <v>201902</v>
      </c>
      <c r="B9993" t="n">
        <v>50</v>
      </c>
      <c r="C9993" t="inlineStr">
        <is>
          <t>POS</t>
        </is>
      </c>
      <c r="D9993" t="inlineStr">
        <is>
          <t>Mỹ</t>
        </is>
      </c>
      <c r="E9993" t="inlineStr">
        <is>
          <t>Máy ảnh</t>
        </is>
      </c>
      <c r="F9993" t="n">
        <v>407</v>
      </c>
      <c r="G9993" t="n">
        <v>0</v>
      </c>
    </row>
    <row r="9994">
      <c r="A9994" t="n">
        <v>201902</v>
      </c>
      <c r="B9994" t="n">
        <v>50</v>
      </c>
      <c r="C9994" t="inlineStr">
        <is>
          <t>POS</t>
        </is>
      </c>
      <c r="D9994" t="inlineStr">
        <is>
          <t>Mỹ</t>
        </is>
      </c>
      <c r="E9994" t="inlineStr">
        <is>
          <t>Điện thoại</t>
        </is>
      </c>
      <c r="F9994" t="n">
        <v>2425</v>
      </c>
      <c r="G9994" t="n">
        <v>0</v>
      </c>
    </row>
    <row r="9995">
      <c r="A9995" t="n">
        <v>201902</v>
      </c>
      <c r="B9995" t="n">
        <v>50</v>
      </c>
      <c r="C9995" t="inlineStr">
        <is>
          <t>POS</t>
        </is>
      </c>
      <c r="D9995" t="inlineStr">
        <is>
          <t>Mỹ</t>
        </is>
      </c>
      <c r="E9995" t="inlineStr">
        <is>
          <t>Máy tính</t>
        </is>
      </c>
      <c r="F9995" t="n">
        <v>5022.9</v>
      </c>
      <c r="G9995" t="n">
        <v>0</v>
      </c>
    </row>
    <row r="9996">
      <c r="A9996" t="n">
        <v>201902</v>
      </c>
      <c r="B9996" t="n">
        <v>50</v>
      </c>
      <c r="C9996" t="inlineStr">
        <is>
          <t>POS</t>
        </is>
      </c>
      <c r="D9996" t="inlineStr">
        <is>
          <t>Mỹ</t>
        </is>
      </c>
      <c r="E9996" t="inlineStr">
        <is>
          <t>Game &amp; Đồ chơi</t>
        </is>
      </c>
      <c r="F9996" t="n">
        <v>104.01</v>
      </c>
      <c r="G9996" t="n">
        <v>0</v>
      </c>
    </row>
    <row r="9997">
      <c r="A9997" t="n">
        <v>201902</v>
      </c>
      <c r="B9997" t="n">
        <v>50</v>
      </c>
      <c r="C9997" t="inlineStr">
        <is>
          <t>POS</t>
        </is>
      </c>
      <c r="D9997" t="inlineStr">
        <is>
          <t>Mỹ</t>
        </is>
      </c>
      <c r="E9997" t="inlineStr">
        <is>
          <t>Gia dụng</t>
        </is>
      </c>
      <c r="F9997" t="n">
        <v>3439.97</v>
      </c>
      <c r="G9997" t="n">
        <v>0</v>
      </c>
    </row>
    <row r="9998">
      <c r="A9998" t="n">
        <v>201902</v>
      </c>
      <c r="B9998" t="n">
        <v>50</v>
      </c>
      <c r="C9998" t="inlineStr">
        <is>
          <t>POS</t>
        </is>
      </c>
      <c r="D9998" t="inlineStr">
        <is>
          <t>Mỹ</t>
        </is>
      </c>
      <c r="E9998" t="inlineStr">
        <is>
          <t>Nhạc, phim, sách nói</t>
        </is>
      </c>
      <c r="F9998" t="n">
        <v>273.88</v>
      </c>
      <c r="G9998" t="n">
        <v>0</v>
      </c>
    </row>
    <row r="9999">
      <c r="A9999" t="n">
        <v>201902</v>
      </c>
      <c r="B9999" t="n">
        <v>51</v>
      </c>
      <c r="C9999" t="inlineStr">
        <is>
          <t>POS</t>
        </is>
      </c>
      <c r="D9999" t="inlineStr">
        <is>
          <t>Mỹ</t>
        </is>
      </c>
      <c r="E9999" t="inlineStr">
        <is>
          <t>Âm thanh</t>
        </is>
      </c>
      <c r="F9999" t="n">
        <v>1002.12</v>
      </c>
      <c r="G9999" t="n">
        <v>230</v>
      </c>
    </row>
    <row r="10000">
      <c r="A10000" t="n">
        <v>201902</v>
      </c>
      <c r="B10000" t="n">
        <v>51</v>
      </c>
      <c r="C10000" t="inlineStr">
        <is>
          <t>POS</t>
        </is>
      </c>
      <c r="D10000" t="inlineStr">
        <is>
          <t>Mỹ</t>
        </is>
      </c>
      <c r="E10000" t="inlineStr">
        <is>
          <t>Máy ảnh</t>
        </is>
      </c>
      <c r="F10000" t="n">
        <v>2134</v>
      </c>
      <c r="G10000" t="n">
        <v>358</v>
      </c>
    </row>
    <row r="10001">
      <c r="A10001" t="n">
        <v>201902</v>
      </c>
      <c r="B10001" t="n">
        <v>51</v>
      </c>
      <c r="C10001" t="inlineStr">
        <is>
          <t>POS</t>
        </is>
      </c>
      <c r="D10001" t="inlineStr">
        <is>
          <t>Mỹ</t>
        </is>
      </c>
      <c r="E10001" t="inlineStr">
        <is>
          <t>Điện thoại</t>
        </is>
      </c>
      <c r="F10001" t="n">
        <v>3034.99</v>
      </c>
      <c r="G10001" t="n">
        <v>0</v>
      </c>
    </row>
    <row r="10002">
      <c r="A10002" t="n">
        <v>201902</v>
      </c>
      <c r="B10002" t="n">
        <v>51</v>
      </c>
      <c r="C10002" t="inlineStr">
        <is>
          <t>POS</t>
        </is>
      </c>
      <c r="D10002" t="inlineStr">
        <is>
          <t>Mỹ</t>
        </is>
      </c>
      <c r="E10002" t="inlineStr">
        <is>
          <t>Máy tính</t>
        </is>
      </c>
      <c r="F10002" t="n">
        <v>3603.5</v>
      </c>
      <c r="G10002" t="n">
        <v>819</v>
      </c>
    </row>
    <row r="10003">
      <c r="A10003" t="n">
        <v>201902</v>
      </c>
      <c r="B10003" t="n">
        <v>51</v>
      </c>
      <c r="C10003" t="inlineStr">
        <is>
          <t>POS</t>
        </is>
      </c>
      <c r="D10003" t="inlineStr">
        <is>
          <t>Mỹ</t>
        </is>
      </c>
      <c r="E10003" t="inlineStr">
        <is>
          <t>Game &amp; Đồ chơi</t>
        </is>
      </c>
      <c r="F10003" t="n">
        <v>427.78</v>
      </c>
      <c r="G10003" t="n">
        <v>0</v>
      </c>
    </row>
    <row r="10004">
      <c r="A10004" t="n">
        <v>201902</v>
      </c>
      <c r="B10004" t="n">
        <v>51</v>
      </c>
      <c r="C10004" t="inlineStr">
        <is>
          <t>POS</t>
        </is>
      </c>
      <c r="D10004" t="inlineStr">
        <is>
          <t>Mỹ</t>
        </is>
      </c>
      <c r="E10004" t="inlineStr">
        <is>
          <t>Gia dụng</t>
        </is>
      </c>
      <c r="F10004" t="n">
        <v>189.98</v>
      </c>
      <c r="G10004" t="n">
        <v>0</v>
      </c>
    </row>
    <row r="10005">
      <c r="A10005" t="n">
        <v>201902</v>
      </c>
      <c r="B10005" t="n">
        <v>51</v>
      </c>
      <c r="C10005" t="inlineStr">
        <is>
          <t>POS</t>
        </is>
      </c>
      <c r="D10005" t="inlineStr">
        <is>
          <t>Mỹ</t>
        </is>
      </c>
      <c r="E10005" t="inlineStr">
        <is>
          <t>Nhạc, phim, sách nói</t>
        </is>
      </c>
      <c r="F10005" t="n">
        <v>238.98</v>
      </c>
      <c r="G10005" t="n">
        <v>0</v>
      </c>
    </row>
    <row r="10006">
      <c r="A10006" t="n">
        <v>201902</v>
      </c>
      <c r="B10006" t="n">
        <v>51</v>
      </c>
      <c r="C10006" t="inlineStr">
        <is>
          <t>POS</t>
        </is>
      </c>
      <c r="D10006" t="inlineStr">
        <is>
          <t>Mỹ</t>
        </is>
      </c>
      <c r="E10006" t="inlineStr">
        <is>
          <t>TV &amp; Video</t>
        </is>
      </c>
      <c r="F10006" t="n">
        <v>10179</v>
      </c>
      <c r="G10006" t="n">
        <v>0</v>
      </c>
    </row>
    <row r="10007">
      <c r="A10007" t="n">
        <v>201902</v>
      </c>
      <c r="B10007" t="n">
        <v>53</v>
      </c>
      <c r="C10007" t="inlineStr">
        <is>
          <t>POS</t>
        </is>
      </c>
      <c r="D10007" t="inlineStr">
        <is>
          <t>Mỹ</t>
        </is>
      </c>
      <c r="E10007" t="inlineStr">
        <is>
          <t>Âm thanh</t>
        </is>
      </c>
      <c r="F10007" t="n">
        <v>2450.66</v>
      </c>
      <c r="G10007" t="n">
        <v>0</v>
      </c>
    </row>
    <row r="10008">
      <c r="A10008" t="n">
        <v>201902</v>
      </c>
      <c r="B10008" t="n">
        <v>53</v>
      </c>
      <c r="C10008" t="inlineStr">
        <is>
          <t>POS</t>
        </is>
      </c>
      <c r="D10008" t="inlineStr">
        <is>
          <t>Mỹ</t>
        </is>
      </c>
      <c r="E10008" t="inlineStr">
        <is>
          <t>Máy ảnh</t>
        </is>
      </c>
      <c r="F10008" t="n">
        <v>439</v>
      </c>
      <c r="G10008" t="n">
        <v>0</v>
      </c>
    </row>
    <row r="10009">
      <c r="A10009" t="n">
        <v>201902</v>
      </c>
      <c r="B10009" t="n">
        <v>53</v>
      </c>
      <c r="C10009" t="inlineStr">
        <is>
          <t>POS</t>
        </is>
      </c>
      <c r="D10009" t="inlineStr">
        <is>
          <t>Mỹ</t>
        </is>
      </c>
      <c r="E10009" t="inlineStr">
        <is>
          <t>Điện thoại</t>
        </is>
      </c>
      <c r="F10009" t="n">
        <v>5690.94</v>
      </c>
      <c r="G10009" t="n">
        <v>0</v>
      </c>
    </row>
    <row r="10010">
      <c r="A10010" t="n">
        <v>201902</v>
      </c>
      <c r="B10010" t="n">
        <v>53</v>
      </c>
      <c r="C10010" t="inlineStr">
        <is>
          <t>POS</t>
        </is>
      </c>
      <c r="D10010" t="inlineStr">
        <is>
          <t>Mỹ</t>
        </is>
      </c>
      <c r="E10010" t="inlineStr">
        <is>
          <t>Máy tính</t>
        </is>
      </c>
      <c r="F10010" t="n">
        <v>7110.55</v>
      </c>
      <c r="G10010" t="n">
        <v>0</v>
      </c>
    </row>
    <row r="10011">
      <c r="A10011" t="n">
        <v>201902</v>
      </c>
      <c r="B10011" t="n">
        <v>53</v>
      </c>
      <c r="C10011" t="inlineStr">
        <is>
          <t>POS</t>
        </is>
      </c>
      <c r="D10011" t="inlineStr">
        <is>
          <t>Mỹ</t>
        </is>
      </c>
      <c r="E10011" t="inlineStr">
        <is>
          <t>Game &amp; Đồ chơi</t>
        </is>
      </c>
      <c r="F10011" t="n">
        <v>150.99</v>
      </c>
      <c r="G10011" t="n">
        <v>0</v>
      </c>
    </row>
    <row r="10012">
      <c r="A10012" t="n">
        <v>201902</v>
      </c>
      <c r="B10012" t="n">
        <v>53</v>
      </c>
      <c r="C10012" t="inlineStr">
        <is>
          <t>POS</t>
        </is>
      </c>
      <c r="D10012" t="inlineStr">
        <is>
          <t>Mỹ</t>
        </is>
      </c>
      <c r="E10012" t="inlineStr">
        <is>
          <t>Gia dụng</t>
        </is>
      </c>
      <c r="F10012" t="n">
        <v>42805.85</v>
      </c>
      <c r="G10012" t="n">
        <v>0</v>
      </c>
    </row>
    <row r="10013">
      <c r="A10013" t="n">
        <v>201902</v>
      </c>
      <c r="B10013" t="n">
        <v>53</v>
      </c>
      <c r="C10013" t="inlineStr">
        <is>
          <t>POS</t>
        </is>
      </c>
      <c r="D10013" t="inlineStr">
        <is>
          <t>Mỹ</t>
        </is>
      </c>
      <c r="E10013" t="inlineStr">
        <is>
          <t>Nhạc, phim, sách nói</t>
        </is>
      </c>
      <c r="F10013" t="n">
        <v>219</v>
      </c>
      <c r="G10013" t="n">
        <v>0</v>
      </c>
    </row>
    <row r="10014">
      <c r="A10014" t="n">
        <v>201902</v>
      </c>
      <c r="B10014" t="n">
        <v>53</v>
      </c>
      <c r="C10014" t="inlineStr">
        <is>
          <t>POS</t>
        </is>
      </c>
      <c r="D10014" t="inlineStr">
        <is>
          <t>Mỹ</t>
        </is>
      </c>
      <c r="E10014" t="inlineStr">
        <is>
          <t>TV &amp; Video</t>
        </is>
      </c>
      <c r="F10014" t="n">
        <v>269</v>
      </c>
      <c r="G10014" t="n">
        <v>0</v>
      </c>
    </row>
    <row r="10015">
      <c r="A10015" t="n">
        <v>201902</v>
      </c>
      <c r="B10015" t="n">
        <v>54</v>
      </c>
      <c r="C10015" t="inlineStr">
        <is>
          <t>POS</t>
        </is>
      </c>
      <c r="D10015" t="inlineStr">
        <is>
          <t>Mỹ</t>
        </is>
      </c>
      <c r="E10015" t="inlineStr">
        <is>
          <t>Âm thanh</t>
        </is>
      </c>
      <c r="F10015" t="n">
        <v>4798.2</v>
      </c>
      <c r="G10015" t="n">
        <v>0</v>
      </c>
    </row>
    <row r="10016">
      <c r="A10016" t="n">
        <v>201902</v>
      </c>
      <c r="B10016" t="n">
        <v>54</v>
      </c>
      <c r="C10016" t="inlineStr">
        <is>
          <t>POS</t>
        </is>
      </c>
      <c r="D10016" t="inlineStr">
        <is>
          <t>Mỹ</t>
        </is>
      </c>
      <c r="E10016" t="inlineStr">
        <is>
          <t>Máy ảnh</t>
        </is>
      </c>
      <c r="F10016" t="n">
        <v>10740</v>
      </c>
      <c r="G10016" t="n">
        <v>0</v>
      </c>
    </row>
    <row r="10017">
      <c r="A10017" t="n">
        <v>201902</v>
      </c>
      <c r="B10017" t="n">
        <v>54</v>
      </c>
      <c r="C10017" t="inlineStr">
        <is>
          <t>POS</t>
        </is>
      </c>
      <c r="D10017" t="inlineStr">
        <is>
          <t>Mỹ</t>
        </is>
      </c>
      <c r="E10017" t="inlineStr">
        <is>
          <t>Điện thoại</t>
        </is>
      </c>
      <c r="F10017" t="n">
        <v>13343.79</v>
      </c>
      <c r="G10017" t="n">
        <v>0</v>
      </c>
    </row>
    <row r="10018">
      <c r="A10018" t="n">
        <v>201902</v>
      </c>
      <c r="B10018" t="n">
        <v>54</v>
      </c>
      <c r="C10018" t="inlineStr">
        <is>
          <t>POS</t>
        </is>
      </c>
      <c r="D10018" t="inlineStr">
        <is>
          <t>Mỹ</t>
        </is>
      </c>
      <c r="E10018" t="inlineStr">
        <is>
          <t>Máy tính</t>
        </is>
      </c>
      <c r="F10018" t="n">
        <v>57729</v>
      </c>
      <c r="G10018" t="n">
        <v>0</v>
      </c>
    </row>
    <row r="10019">
      <c r="A10019" t="n">
        <v>201902</v>
      </c>
      <c r="B10019" t="n">
        <v>54</v>
      </c>
      <c r="C10019" t="inlineStr">
        <is>
          <t>POS</t>
        </is>
      </c>
      <c r="D10019" t="inlineStr">
        <is>
          <t>Mỹ</t>
        </is>
      </c>
      <c r="E10019" t="inlineStr">
        <is>
          <t>Game &amp; Đồ chơi</t>
        </is>
      </c>
      <c r="F10019" t="n">
        <v>1133.05</v>
      </c>
      <c r="G10019" t="n">
        <v>5.5</v>
      </c>
    </row>
    <row r="10020">
      <c r="A10020" t="n">
        <v>201902</v>
      </c>
      <c r="B10020" t="n">
        <v>54</v>
      </c>
      <c r="C10020" t="inlineStr">
        <is>
          <t>POS</t>
        </is>
      </c>
      <c r="D10020" t="inlineStr">
        <is>
          <t>Mỹ</t>
        </is>
      </c>
      <c r="E10020" t="inlineStr">
        <is>
          <t>Gia dụng</t>
        </is>
      </c>
      <c r="F10020" t="n">
        <v>18925.88</v>
      </c>
      <c r="G10020" t="n">
        <v>0</v>
      </c>
    </row>
    <row r="10021">
      <c r="A10021" t="n">
        <v>201902</v>
      </c>
      <c r="B10021" t="n">
        <v>54</v>
      </c>
      <c r="C10021" t="inlineStr">
        <is>
          <t>POS</t>
        </is>
      </c>
      <c r="D10021" t="inlineStr">
        <is>
          <t>Mỹ</t>
        </is>
      </c>
      <c r="E10021" t="inlineStr">
        <is>
          <t>Nhạc, phim, sách nói</t>
        </is>
      </c>
      <c r="F10021" t="n">
        <v>4605.48</v>
      </c>
      <c r="G10021" t="n">
        <v>9.49</v>
      </c>
    </row>
    <row r="10022">
      <c r="A10022" t="n">
        <v>201902</v>
      </c>
      <c r="B10022" t="n">
        <v>54</v>
      </c>
      <c r="C10022" t="inlineStr">
        <is>
          <t>POS</t>
        </is>
      </c>
      <c r="D10022" t="inlineStr">
        <is>
          <t>Mỹ</t>
        </is>
      </c>
      <c r="E10022" t="inlineStr">
        <is>
          <t>TV &amp; Video</t>
        </is>
      </c>
      <c r="F10022" t="n">
        <v>3326.51</v>
      </c>
      <c r="G10022" t="n">
        <v>0</v>
      </c>
    </row>
    <row r="10023">
      <c r="A10023" t="n">
        <v>201902</v>
      </c>
      <c r="B10023" t="n">
        <v>55</v>
      </c>
      <c r="C10023" t="inlineStr">
        <is>
          <t>POS</t>
        </is>
      </c>
      <c r="D10023" t="inlineStr">
        <is>
          <t>Mỹ</t>
        </is>
      </c>
      <c r="E10023" t="inlineStr">
        <is>
          <t>Âm thanh</t>
        </is>
      </c>
      <c r="F10023" t="n">
        <v>3292.59</v>
      </c>
      <c r="G10023" t="n">
        <v>0</v>
      </c>
    </row>
    <row r="10024">
      <c r="A10024" t="n">
        <v>201902</v>
      </c>
      <c r="B10024" t="n">
        <v>55</v>
      </c>
      <c r="C10024" t="inlineStr">
        <is>
          <t>POS</t>
        </is>
      </c>
      <c r="D10024" t="inlineStr">
        <is>
          <t>Mỹ</t>
        </is>
      </c>
      <c r="E10024" t="inlineStr">
        <is>
          <t>Máy ảnh</t>
        </is>
      </c>
      <c r="F10024" t="n">
        <v>6930.97</v>
      </c>
      <c r="G10024" t="n">
        <v>6536</v>
      </c>
    </row>
    <row r="10025">
      <c r="A10025" t="n">
        <v>201902</v>
      </c>
      <c r="B10025" t="n">
        <v>55</v>
      </c>
      <c r="C10025" t="inlineStr">
        <is>
          <t>POS</t>
        </is>
      </c>
      <c r="D10025" t="inlineStr">
        <is>
          <t>Mỹ</t>
        </is>
      </c>
      <c r="E10025" t="inlineStr">
        <is>
          <t>Điện thoại</t>
        </is>
      </c>
      <c r="F10025" t="n">
        <v>8664.690000000001</v>
      </c>
      <c r="G10025" t="n">
        <v>239</v>
      </c>
    </row>
    <row r="10026">
      <c r="A10026" t="n">
        <v>201902</v>
      </c>
      <c r="B10026" t="n">
        <v>55</v>
      </c>
      <c r="C10026" t="inlineStr">
        <is>
          <t>POS</t>
        </is>
      </c>
      <c r="D10026" t="inlineStr">
        <is>
          <t>Mỹ</t>
        </is>
      </c>
      <c r="E10026" t="inlineStr">
        <is>
          <t>Máy tính</t>
        </is>
      </c>
      <c r="F10026" t="n">
        <v>18786.6</v>
      </c>
      <c r="G10026" t="n">
        <v>0</v>
      </c>
    </row>
    <row r="10027">
      <c r="A10027" t="n">
        <v>201902</v>
      </c>
      <c r="B10027" t="n">
        <v>55</v>
      </c>
      <c r="C10027" t="inlineStr">
        <is>
          <t>POS</t>
        </is>
      </c>
      <c r="D10027" t="inlineStr">
        <is>
          <t>Mỹ</t>
        </is>
      </c>
      <c r="E10027" t="inlineStr">
        <is>
          <t>Game &amp; Đồ chơi</t>
        </is>
      </c>
      <c r="F10027" t="n">
        <v>439.4</v>
      </c>
      <c r="G10027" t="n">
        <v>0</v>
      </c>
    </row>
    <row r="10028">
      <c r="A10028" t="n">
        <v>201902</v>
      </c>
      <c r="B10028" t="n">
        <v>55</v>
      </c>
      <c r="C10028" t="inlineStr">
        <is>
          <t>POS</t>
        </is>
      </c>
      <c r="D10028" t="inlineStr">
        <is>
          <t>Mỹ</t>
        </is>
      </c>
      <c r="E10028" t="inlineStr">
        <is>
          <t>Gia dụng</t>
        </is>
      </c>
      <c r="F10028" t="n">
        <v>23753.31</v>
      </c>
      <c r="G10028" t="n">
        <v>0</v>
      </c>
    </row>
    <row r="10029">
      <c r="A10029" t="n">
        <v>201902</v>
      </c>
      <c r="B10029" t="n">
        <v>55</v>
      </c>
      <c r="C10029" t="inlineStr">
        <is>
          <t>POS</t>
        </is>
      </c>
      <c r="D10029" t="inlineStr">
        <is>
          <t>Mỹ</t>
        </is>
      </c>
      <c r="E10029" t="inlineStr">
        <is>
          <t>Nhạc, phim, sách nói</t>
        </is>
      </c>
      <c r="F10029" t="n">
        <v>8018.28</v>
      </c>
      <c r="G10029" t="n">
        <v>58.99</v>
      </c>
    </row>
    <row r="10030">
      <c r="A10030" t="n">
        <v>201902</v>
      </c>
      <c r="B10030" t="n">
        <v>55</v>
      </c>
      <c r="C10030" t="inlineStr">
        <is>
          <t>POS</t>
        </is>
      </c>
      <c r="D10030" t="inlineStr">
        <is>
          <t>Mỹ</t>
        </is>
      </c>
      <c r="E10030" t="inlineStr">
        <is>
          <t>TV &amp; Video</t>
        </is>
      </c>
      <c r="F10030" t="n">
        <v>5293.85</v>
      </c>
      <c r="G10030" t="n">
        <v>0</v>
      </c>
    </row>
    <row r="10031">
      <c r="A10031" t="n">
        <v>201902</v>
      </c>
      <c r="B10031" t="n">
        <v>56</v>
      </c>
      <c r="C10031" t="inlineStr">
        <is>
          <t>POS</t>
        </is>
      </c>
      <c r="D10031" t="inlineStr">
        <is>
          <t>Mỹ</t>
        </is>
      </c>
      <c r="E10031" t="inlineStr">
        <is>
          <t>Âm thanh</t>
        </is>
      </c>
      <c r="F10031" t="n">
        <v>1237.8</v>
      </c>
      <c r="G10031" t="n">
        <v>0</v>
      </c>
    </row>
    <row r="10032">
      <c r="A10032" t="n">
        <v>201902</v>
      </c>
      <c r="B10032" t="n">
        <v>56</v>
      </c>
      <c r="C10032" t="inlineStr">
        <is>
          <t>POS</t>
        </is>
      </c>
      <c r="D10032" t="inlineStr">
        <is>
          <t>Mỹ</t>
        </is>
      </c>
      <c r="E10032" t="inlineStr">
        <is>
          <t>Máy ảnh</t>
        </is>
      </c>
      <c r="F10032" t="n">
        <v>7016.94</v>
      </c>
      <c r="G10032" t="n">
        <v>0</v>
      </c>
    </row>
    <row r="10033">
      <c r="A10033" t="n">
        <v>201902</v>
      </c>
      <c r="B10033" t="n">
        <v>56</v>
      </c>
      <c r="C10033" t="inlineStr">
        <is>
          <t>POS</t>
        </is>
      </c>
      <c r="D10033" t="inlineStr">
        <is>
          <t>Mỹ</t>
        </is>
      </c>
      <c r="E10033" t="inlineStr">
        <is>
          <t>Điện thoại</t>
        </is>
      </c>
      <c r="F10033" t="n">
        <v>6191.9</v>
      </c>
      <c r="G10033" t="n">
        <v>0</v>
      </c>
    </row>
    <row r="10034">
      <c r="A10034" t="n">
        <v>201902</v>
      </c>
      <c r="B10034" t="n">
        <v>56</v>
      </c>
      <c r="C10034" t="inlineStr">
        <is>
          <t>POS</t>
        </is>
      </c>
      <c r="D10034" t="inlineStr">
        <is>
          <t>Mỹ</t>
        </is>
      </c>
      <c r="E10034" t="inlineStr">
        <is>
          <t>Máy tính</t>
        </is>
      </c>
      <c r="F10034" t="n">
        <v>14895.1</v>
      </c>
      <c r="G10034" t="n">
        <v>383</v>
      </c>
    </row>
    <row r="10035">
      <c r="A10035" t="n">
        <v>201902</v>
      </c>
      <c r="B10035" t="n">
        <v>56</v>
      </c>
      <c r="C10035" t="inlineStr">
        <is>
          <t>POS</t>
        </is>
      </c>
      <c r="D10035" t="inlineStr">
        <is>
          <t>Mỹ</t>
        </is>
      </c>
      <c r="E10035" t="inlineStr">
        <is>
          <t>Game &amp; Đồ chơi</t>
        </is>
      </c>
      <c r="F10035" t="n">
        <v>997.66</v>
      </c>
      <c r="G10035" t="n">
        <v>0</v>
      </c>
    </row>
    <row r="10036">
      <c r="A10036" t="n">
        <v>201902</v>
      </c>
      <c r="B10036" t="n">
        <v>56</v>
      </c>
      <c r="C10036" t="inlineStr">
        <is>
          <t>POS</t>
        </is>
      </c>
      <c r="D10036" t="inlineStr">
        <is>
          <t>Mỹ</t>
        </is>
      </c>
      <c r="E10036" t="inlineStr">
        <is>
          <t>Gia dụng</t>
        </is>
      </c>
      <c r="F10036" t="n">
        <v>2082.89</v>
      </c>
      <c r="G10036" t="n">
        <v>0</v>
      </c>
    </row>
    <row r="10037">
      <c r="A10037" t="n">
        <v>201902</v>
      </c>
      <c r="B10037" t="n">
        <v>56</v>
      </c>
      <c r="C10037" t="inlineStr">
        <is>
          <t>POS</t>
        </is>
      </c>
      <c r="D10037" t="inlineStr">
        <is>
          <t>Mỹ</t>
        </is>
      </c>
      <c r="E10037" t="inlineStr">
        <is>
          <t>Nhạc, phim, sách nói</t>
        </is>
      </c>
      <c r="F10037" t="n">
        <v>1633.65</v>
      </c>
      <c r="G10037" t="n">
        <v>0</v>
      </c>
    </row>
    <row r="10038">
      <c r="A10038" t="n">
        <v>201902</v>
      </c>
      <c r="B10038" t="n">
        <v>56</v>
      </c>
      <c r="C10038" t="inlineStr">
        <is>
          <t>POS</t>
        </is>
      </c>
      <c r="D10038" t="inlineStr">
        <is>
          <t>Mỹ</t>
        </is>
      </c>
      <c r="E10038" t="inlineStr">
        <is>
          <t>TV &amp; Video</t>
        </is>
      </c>
      <c r="F10038" t="n">
        <v>2640.96</v>
      </c>
      <c r="G10038" t="n">
        <v>0</v>
      </c>
    </row>
    <row r="10039">
      <c r="A10039" t="n">
        <v>201902</v>
      </c>
      <c r="B10039" t="n">
        <v>57</v>
      </c>
      <c r="C10039" t="inlineStr">
        <is>
          <t>POS</t>
        </is>
      </c>
      <c r="D10039" t="inlineStr">
        <is>
          <t>Mỹ</t>
        </is>
      </c>
      <c r="E10039" t="inlineStr">
        <is>
          <t>Âm thanh</t>
        </is>
      </c>
      <c r="F10039" t="n">
        <v>3770.57</v>
      </c>
      <c r="G10039" t="n">
        <v>0</v>
      </c>
    </row>
    <row r="10040">
      <c r="A10040" t="n">
        <v>201902</v>
      </c>
      <c r="B10040" t="n">
        <v>57</v>
      </c>
      <c r="C10040" t="inlineStr">
        <is>
          <t>POS</t>
        </is>
      </c>
      <c r="D10040" t="inlineStr">
        <is>
          <t>Mỹ</t>
        </is>
      </c>
      <c r="E10040" t="inlineStr">
        <is>
          <t>Máy ảnh</t>
        </is>
      </c>
      <c r="F10040" t="n">
        <v>848.78</v>
      </c>
      <c r="G10040" t="n">
        <v>0</v>
      </c>
    </row>
    <row r="10041">
      <c r="A10041" t="n">
        <v>201902</v>
      </c>
      <c r="B10041" t="n">
        <v>57</v>
      </c>
      <c r="C10041" t="inlineStr">
        <is>
          <t>POS</t>
        </is>
      </c>
      <c r="D10041" t="inlineStr">
        <is>
          <t>Mỹ</t>
        </is>
      </c>
      <c r="E10041" t="inlineStr">
        <is>
          <t>Điện thoại</t>
        </is>
      </c>
      <c r="F10041" t="n">
        <v>4129.69</v>
      </c>
      <c r="G10041" t="n">
        <v>0</v>
      </c>
    </row>
    <row r="10042">
      <c r="A10042" t="n">
        <v>201902</v>
      </c>
      <c r="B10042" t="n">
        <v>57</v>
      </c>
      <c r="C10042" t="inlineStr">
        <is>
          <t>POS</t>
        </is>
      </c>
      <c r="D10042" t="inlineStr">
        <is>
          <t>Mỹ</t>
        </is>
      </c>
      <c r="E10042" t="inlineStr">
        <is>
          <t>Máy tính</t>
        </is>
      </c>
      <c r="F10042" t="n">
        <v>15044.07</v>
      </c>
      <c r="G10042" t="n">
        <v>1088</v>
      </c>
    </row>
    <row r="10043">
      <c r="A10043" t="n">
        <v>201902</v>
      </c>
      <c r="B10043" t="n">
        <v>57</v>
      </c>
      <c r="C10043" t="inlineStr">
        <is>
          <t>POS</t>
        </is>
      </c>
      <c r="D10043" t="inlineStr">
        <is>
          <t>Mỹ</t>
        </is>
      </c>
      <c r="E10043" t="inlineStr">
        <is>
          <t>Game &amp; Đồ chơi</t>
        </is>
      </c>
      <c r="F10043" t="n">
        <v>755.79</v>
      </c>
      <c r="G10043" t="n">
        <v>0</v>
      </c>
    </row>
    <row r="10044">
      <c r="A10044" t="n">
        <v>201902</v>
      </c>
      <c r="B10044" t="n">
        <v>57</v>
      </c>
      <c r="C10044" t="inlineStr">
        <is>
          <t>POS</t>
        </is>
      </c>
      <c r="D10044" t="inlineStr">
        <is>
          <t>Mỹ</t>
        </is>
      </c>
      <c r="E10044" t="inlineStr">
        <is>
          <t>Gia dụng</t>
        </is>
      </c>
      <c r="F10044" t="n">
        <v>7535.91</v>
      </c>
      <c r="G10044" t="n">
        <v>0</v>
      </c>
    </row>
    <row r="10045">
      <c r="A10045" t="n">
        <v>201902</v>
      </c>
      <c r="B10045" t="n">
        <v>57</v>
      </c>
      <c r="C10045" t="inlineStr">
        <is>
          <t>POS</t>
        </is>
      </c>
      <c r="D10045" t="inlineStr">
        <is>
          <t>Mỹ</t>
        </is>
      </c>
      <c r="E10045" t="inlineStr">
        <is>
          <t>Nhạc, phim, sách nói</t>
        </is>
      </c>
      <c r="F10045" t="n">
        <v>4342.68</v>
      </c>
      <c r="G10045" t="n">
        <v>19.98</v>
      </c>
    </row>
    <row r="10046">
      <c r="A10046" t="n">
        <v>201902</v>
      </c>
      <c r="B10046" t="n">
        <v>57</v>
      </c>
      <c r="C10046" t="inlineStr">
        <is>
          <t>POS</t>
        </is>
      </c>
      <c r="D10046" t="inlineStr">
        <is>
          <t>Mỹ</t>
        </is>
      </c>
      <c r="E10046" t="inlineStr">
        <is>
          <t>TV &amp; Video</t>
        </is>
      </c>
      <c r="F10046" t="n">
        <v>279.99</v>
      </c>
      <c r="G10046" t="n">
        <v>0</v>
      </c>
    </row>
    <row r="10047">
      <c r="A10047" t="n">
        <v>201902</v>
      </c>
      <c r="B10047" t="n">
        <v>59</v>
      </c>
      <c r="C10047" t="inlineStr">
        <is>
          <t>POS</t>
        </is>
      </c>
      <c r="D10047" t="inlineStr">
        <is>
          <t>Mỹ</t>
        </is>
      </c>
      <c r="E10047" t="inlineStr">
        <is>
          <t>Âm thanh</t>
        </is>
      </c>
      <c r="F10047" t="n">
        <v>1168.58</v>
      </c>
      <c r="G10047" t="n">
        <v>0</v>
      </c>
    </row>
    <row r="10048">
      <c r="A10048" t="n">
        <v>201902</v>
      </c>
      <c r="B10048" t="n">
        <v>59</v>
      </c>
      <c r="C10048" t="inlineStr">
        <is>
          <t>POS</t>
        </is>
      </c>
      <c r="D10048" t="inlineStr">
        <is>
          <t>Mỹ</t>
        </is>
      </c>
      <c r="E10048" t="inlineStr">
        <is>
          <t>Máy ảnh</t>
        </is>
      </c>
      <c r="F10048" t="n">
        <v>6009.8</v>
      </c>
      <c r="G10048" t="n">
        <v>0</v>
      </c>
    </row>
    <row r="10049">
      <c r="A10049" t="n">
        <v>201902</v>
      </c>
      <c r="B10049" t="n">
        <v>59</v>
      </c>
      <c r="C10049" t="inlineStr">
        <is>
          <t>POS</t>
        </is>
      </c>
      <c r="D10049" t="inlineStr">
        <is>
          <t>Mỹ</t>
        </is>
      </c>
      <c r="E10049" t="inlineStr">
        <is>
          <t>Điện thoại</t>
        </is>
      </c>
      <c r="F10049" t="n">
        <v>1218.19</v>
      </c>
      <c r="G10049" t="n">
        <v>0</v>
      </c>
    </row>
    <row r="10050">
      <c r="A10050" t="n">
        <v>201902</v>
      </c>
      <c r="B10050" t="n">
        <v>59</v>
      </c>
      <c r="C10050" t="inlineStr">
        <is>
          <t>POS</t>
        </is>
      </c>
      <c r="D10050" t="inlineStr">
        <is>
          <t>Mỹ</t>
        </is>
      </c>
      <c r="E10050" t="inlineStr">
        <is>
          <t>Máy tính</t>
        </is>
      </c>
      <c r="F10050" t="n">
        <v>6867.55</v>
      </c>
      <c r="G10050" t="n">
        <v>326</v>
      </c>
    </row>
    <row r="10051">
      <c r="A10051" t="n">
        <v>201902</v>
      </c>
      <c r="B10051" t="n">
        <v>59</v>
      </c>
      <c r="C10051" t="inlineStr">
        <is>
          <t>POS</t>
        </is>
      </c>
      <c r="D10051" t="inlineStr">
        <is>
          <t>Mỹ</t>
        </is>
      </c>
      <c r="E10051" t="inlineStr">
        <is>
          <t>Game &amp; Đồ chơi</t>
        </is>
      </c>
      <c r="F10051" t="n">
        <v>892.29</v>
      </c>
      <c r="G10051" t="n">
        <v>0</v>
      </c>
    </row>
    <row r="10052">
      <c r="A10052" t="n">
        <v>201902</v>
      </c>
      <c r="B10052" t="n">
        <v>59</v>
      </c>
      <c r="C10052" t="inlineStr">
        <is>
          <t>POS</t>
        </is>
      </c>
      <c r="D10052" t="inlineStr">
        <is>
          <t>Mỹ</t>
        </is>
      </c>
      <c r="E10052" t="inlineStr">
        <is>
          <t>Gia dụng</t>
        </is>
      </c>
      <c r="F10052" t="n">
        <v>20577</v>
      </c>
      <c r="G10052" t="n">
        <v>0</v>
      </c>
    </row>
    <row r="10053">
      <c r="A10053" t="n">
        <v>201902</v>
      </c>
      <c r="B10053" t="n">
        <v>59</v>
      </c>
      <c r="C10053" t="inlineStr">
        <is>
          <t>POS</t>
        </is>
      </c>
      <c r="D10053" t="inlineStr">
        <is>
          <t>Mỹ</t>
        </is>
      </c>
      <c r="E10053" t="inlineStr">
        <is>
          <t>Nhạc, phim, sách nói</t>
        </is>
      </c>
      <c r="F10053" t="n">
        <v>538.92</v>
      </c>
      <c r="G10053" t="n">
        <v>41.67</v>
      </c>
    </row>
    <row r="10054">
      <c r="A10054" t="n">
        <v>201902</v>
      </c>
      <c r="B10054" t="n">
        <v>59</v>
      </c>
      <c r="C10054" t="inlineStr">
        <is>
          <t>POS</t>
        </is>
      </c>
      <c r="D10054" t="inlineStr">
        <is>
          <t>Mỹ</t>
        </is>
      </c>
      <c r="E10054" t="inlineStr">
        <is>
          <t>TV &amp; Video</t>
        </is>
      </c>
      <c r="F10054" t="n">
        <v>6599.94</v>
      </c>
      <c r="G10054" t="n">
        <v>0</v>
      </c>
    </row>
    <row r="10055">
      <c r="A10055" t="n">
        <v>201902</v>
      </c>
      <c r="B10055" t="n">
        <v>61</v>
      </c>
      <c r="C10055" t="inlineStr">
        <is>
          <t>POS</t>
        </is>
      </c>
      <c r="D10055" t="inlineStr">
        <is>
          <t>Mỹ</t>
        </is>
      </c>
      <c r="E10055" t="inlineStr">
        <is>
          <t>Âm thanh</t>
        </is>
      </c>
      <c r="F10055" t="n">
        <v>2737.76</v>
      </c>
      <c r="G10055" t="n">
        <v>249.99</v>
      </c>
    </row>
    <row r="10056">
      <c r="A10056" t="n">
        <v>201902</v>
      </c>
      <c r="B10056" t="n">
        <v>61</v>
      </c>
      <c r="C10056" t="inlineStr">
        <is>
          <t>POS</t>
        </is>
      </c>
      <c r="D10056" t="inlineStr">
        <is>
          <t>Mỹ</t>
        </is>
      </c>
      <c r="E10056" t="inlineStr">
        <is>
          <t>Máy ảnh</t>
        </is>
      </c>
      <c r="F10056" t="n">
        <v>2894</v>
      </c>
      <c r="G10056" t="n">
        <v>0</v>
      </c>
    </row>
    <row r="10057">
      <c r="A10057" t="n">
        <v>201902</v>
      </c>
      <c r="B10057" t="n">
        <v>61</v>
      </c>
      <c r="C10057" t="inlineStr">
        <is>
          <t>POS</t>
        </is>
      </c>
      <c r="D10057" t="inlineStr">
        <is>
          <t>Mỹ</t>
        </is>
      </c>
      <c r="E10057" t="inlineStr">
        <is>
          <t>Điện thoại</t>
        </is>
      </c>
      <c r="F10057" t="n">
        <v>2166.51</v>
      </c>
      <c r="G10057" t="n">
        <v>0</v>
      </c>
    </row>
    <row r="10058">
      <c r="A10058" t="n">
        <v>201902</v>
      </c>
      <c r="B10058" t="n">
        <v>61</v>
      </c>
      <c r="C10058" t="inlineStr">
        <is>
          <t>POS</t>
        </is>
      </c>
      <c r="D10058" t="inlineStr">
        <is>
          <t>Mỹ</t>
        </is>
      </c>
      <c r="E10058" t="inlineStr">
        <is>
          <t>Máy tính</t>
        </is>
      </c>
      <c r="F10058" t="n">
        <v>13089</v>
      </c>
      <c r="G10058" t="n">
        <v>0</v>
      </c>
    </row>
    <row r="10059">
      <c r="A10059" t="n">
        <v>201902</v>
      </c>
      <c r="B10059" t="n">
        <v>61</v>
      </c>
      <c r="C10059" t="inlineStr">
        <is>
          <t>POS</t>
        </is>
      </c>
      <c r="D10059" t="inlineStr">
        <is>
          <t>Mỹ</t>
        </is>
      </c>
      <c r="E10059" t="inlineStr">
        <is>
          <t>Game &amp; Đồ chơi</t>
        </is>
      </c>
      <c r="F10059" t="n">
        <v>251.53</v>
      </c>
      <c r="G10059" t="n">
        <v>0</v>
      </c>
    </row>
    <row r="10060">
      <c r="A10060" t="n">
        <v>201902</v>
      </c>
      <c r="B10060" t="n">
        <v>61</v>
      </c>
      <c r="C10060" t="inlineStr">
        <is>
          <t>POS</t>
        </is>
      </c>
      <c r="D10060" t="inlineStr">
        <is>
          <t>Mỹ</t>
        </is>
      </c>
      <c r="E10060" t="inlineStr">
        <is>
          <t>Gia dụng</t>
        </is>
      </c>
      <c r="F10060" t="n">
        <v>3504.99</v>
      </c>
      <c r="G10060" t="n">
        <v>0</v>
      </c>
    </row>
    <row r="10061">
      <c r="A10061" t="n">
        <v>201902</v>
      </c>
      <c r="B10061" t="n">
        <v>61</v>
      </c>
      <c r="C10061" t="inlineStr">
        <is>
          <t>POS</t>
        </is>
      </c>
      <c r="D10061" t="inlineStr">
        <is>
          <t>Mỹ</t>
        </is>
      </c>
      <c r="E10061" t="inlineStr">
        <is>
          <t>Nhạc, phim, sách nói</t>
        </is>
      </c>
      <c r="F10061" t="n">
        <v>2647.82</v>
      </c>
      <c r="G10061" t="n">
        <v>0</v>
      </c>
    </row>
    <row r="10062">
      <c r="A10062" t="n">
        <v>201902</v>
      </c>
      <c r="B10062" t="n">
        <v>61</v>
      </c>
      <c r="C10062" t="inlineStr">
        <is>
          <t>POS</t>
        </is>
      </c>
      <c r="D10062" t="inlineStr">
        <is>
          <t>Mỹ</t>
        </is>
      </c>
      <c r="E10062" t="inlineStr">
        <is>
          <t>TV &amp; Video</t>
        </is>
      </c>
      <c r="F10062" t="n">
        <v>1167.97</v>
      </c>
      <c r="G10062" t="n">
        <v>0</v>
      </c>
    </row>
    <row r="10063">
      <c r="A10063" t="n">
        <v>201902</v>
      </c>
      <c r="B10063" t="n">
        <v>62</v>
      </c>
      <c r="C10063" t="inlineStr">
        <is>
          <t>POS</t>
        </is>
      </c>
      <c r="D10063" t="inlineStr">
        <is>
          <t>Mỹ</t>
        </is>
      </c>
      <c r="E10063" t="inlineStr">
        <is>
          <t>Âm thanh</t>
        </is>
      </c>
      <c r="F10063" t="n">
        <v>1414.23</v>
      </c>
      <c r="G10063" t="n">
        <v>0</v>
      </c>
    </row>
    <row r="10064">
      <c r="A10064" t="n">
        <v>201902</v>
      </c>
      <c r="B10064" t="n">
        <v>62</v>
      </c>
      <c r="C10064" t="inlineStr">
        <is>
          <t>POS</t>
        </is>
      </c>
      <c r="D10064" t="inlineStr">
        <is>
          <t>Mỹ</t>
        </is>
      </c>
      <c r="E10064" t="inlineStr">
        <is>
          <t>Máy ảnh</t>
        </is>
      </c>
      <c r="F10064" t="n">
        <v>5291</v>
      </c>
      <c r="G10064" t="n">
        <v>119.98</v>
      </c>
    </row>
    <row r="10065">
      <c r="A10065" t="n">
        <v>201902</v>
      </c>
      <c r="B10065" t="n">
        <v>62</v>
      </c>
      <c r="C10065" t="inlineStr">
        <is>
          <t>POS</t>
        </is>
      </c>
      <c r="D10065" t="inlineStr">
        <is>
          <t>Mỹ</t>
        </is>
      </c>
      <c r="E10065" t="inlineStr">
        <is>
          <t>Điện thoại</t>
        </is>
      </c>
      <c r="F10065" t="n">
        <v>5365.05</v>
      </c>
      <c r="G10065" t="n">
        <v>0</v>
      </c>
    </row>
    <row r="10066">
      <c r="A10066" t="n">
        <v>201902</v>
      </c>
      <c r="B10066" t="n">
        <v>62</v>
      </c>
      <c r="C10066" t="inlineStr">
        <is>
          <t>POS</t>
        </is>
      </c>
      <c r="D10066" t="inlineStr">
        <is>
          <t>Mỹ</t>
        </is>
      </c>
      <c r="E10066" t="inlineStr">
        <is>
          <t>Máy tính</t>
        </is>
      </c>
      <c r="F10066" t="n">
        <v>11112</v>
      </c>
      <c r="G10066" t="n">
        <v>0</v>
      </c>
    </row>
    <row r="10067">
      <c r="A10067" t="n">
        <v>201902</v>
      </c>
      <c r="B10067" t="n">
        <v>62</v>
      </c>
      <c r="C10067" t="inlineStr">
        <is>
          <t>POS</t>
        </is>
      </c>
      <c r="D10067" t="inlineStr">
        <is>
          <t>Mỹ</t>
        </is>
      </c>
      <c r="E10067" t="inlineStr">
        <is>
          <t>Game &amp; Đồ chơi</t>
        </is>
      </c>
      <c r="F10067" t="n">
        <v>26.85</v>
      </c>
      <c r="G10067" t="n">
        <v>0</v>
      </c>
    </row>
    <row r="10068">
      <c r="A10068" t="n">
        <v>201902</v>
      </c>
      <c r="B10068" t="n">
        <v>62</v>
      </c>
      <c r="C10068" t="inlineStr">
        <is>
          <t>POS</t>
        </is>
      </c>
      <c r="D10068" t="inlineStr">
        <is>
          <t>Mỹ</t>
        </is>
      </c>
      <c r="E10068" t="inlineStr">
        <is>
          <t>Gia dụng</t>
        </is>
      </c>
      <c r="F10068" t="n">
        <v>3599.77</v>
      </c>
      <c r="G10068" t="n">
        <v>0</v>
      </c>
    </row>
    <row r="10069">
      <c r="A10069" t="n">
        <v>201902</v>
      </c>
      <c r="B10069" t="n">
        <v>62</v>
      </c>
      <c r="C10069" t="inlineStr">
        <is>
          <t>POS</t>
        </is>
      </c>
      <c r="D10069" t="inlineStr">
        <is>
          <t>Mỹ</t>
        </is>
      </c>
      <c r="E10069" t="inlineStr">
        <is>
          <t>Nhạc, phim, sách nói</t>
        </is>
      </c>
      <c r="F10069" t="n">
        <v>1154.14</v>
      </c>
      <c r="G10069" t="n">
        <v>0</v>
      </c>
    </row>
    <row r="10070">
      <c r="A10070" t="n">
        <v>201902</v>
      </c>
      <c r="B10070" t="n">
        <v>62</v>
      </c>
      <c r="C10070" t="inlineStr">
        <is>
          <t>POS</t>
        </is>
      </c>
      <c r="D10070" t="inlineStr">
        <is>
          <t>Mỹ</t>
        </is>
      </c>
      <c r="E10070" t="inlineStr">
        <is>
          <t>TV &amp; Video</t>
        </is>
      </c>
      <c r="F10070" t="n">
        <v>169.99</v>
      </c>
      <c r="G10070" t="n">
        <v>0</v>
      </c>
    </row>
    <row r="10071">
      <c r="A10071" t="n">
        <v>201902</v>
      </c>
      <c r="B10071" t="n">
        <v>63</v>
      </c>
      <c r="C10071" t="inlineStr">
        <is>
          <t>POS</t>
        </is>
      </c>
      <c r="D10071" t="inlineStr">
        <is>
          <t>Mỹ</t>
        </is>
      </c>
      <c r="E10071" t="inlineStr">
        <is>
          <t>Âm thanh</t>
        </is>
      </c>
      <c r="F10071" t="n">
        <v>4048.39</v>
      </c>
      <c r="G10071" t="n">
        <v>296</v>
      </c>
    </row>
    <row r="10072">
      <c r="A10072" t="n">
        <v>201902</v>
      </c>
      <c r="B10072" t="n">
        <v>63</v>
      </c>
      <c r="C10072" t="inlineStr">
        <is>
          <t>POS</t>
        </is>
      </c>
      <c r="D10072" t="inlineStr">
        <is>
          <t>Mỹ</t>
        </is>
      </c>
      <c r="E10072" t="inlineStr">
        <is>
          <t>Điện thoại</t>
        </is>
      </c>
      <c r="F10072" t="n">
        <v>3004.99</v>
      </c>
      <c r="G10072" t="n">
        <v>0</v>
      </c>
    </row>
    <row r="10073">
      <c r="A10073" t="n">
        <v>201902</v>
      </c>
      <c r="B10073" t="n">
        <v>63</v>
      </c>
      <c r="C10073" t="inlineStr">
        <is>
          <t>POS</t>
        </is>
      </c>
      <c r="D10073" t="inlineStr">
        <is>
          <t>Mỹ</t>
        </is>
      </c>
      <c r="E10073" t="inlineStr">
        <is>
          <t>Máy tính</t>
        </is>
      </c>
      <c r="F10073" t="n">
        <v>34578</v>
      </c>
      <c r="G10073" t="n">
        <v>0</v>
      </c>
    </row>
    <row r="10074">
      <c r="A10074" t="n">
        <v>201902</v>
      </c>
      <c r="B10074" t="n">
        <v>63</v>
      </c>
      <c r="C10074" t="inlineStr">
        <is>
          <t>POS</t>
        </is>
      </c>
      <c r="D10074" t="inlineStr">
        <is>
          <t>Mỹ</t>
        </is>
      </c>
      <c r="E10074" t="inlineStr">
        <is>
          <t>Game &amp; Đồ chơi</t>
        </is>
      </c>
      <c r="F10074" t="n">
        <v>272.97</v>
      </c>
      <c r="G10074" t="n">
        <v>0</v>
      </c>
    </row>
    <row r="10075">
      <c r="A10075" t="n">
        <v>201902</v>
      </c>
      <c r="B10075" t="n">
        <v>63</v>
      </c>
      <c r="C10075" t="inlineStr">
        <is>
          <t>POS</t>
        </is>
      </c>
      <c r="D10075" t="inlineStr">
        <is>
          <t>Mỹ</t>
        </is>
      </c>
      <c r="E10075" t="inlineStr">
        <is>
          <t>Gia dụng</t>
        </is>
      </c>
      <c r="F10075" t="n">
        <v>8307.950000000001</v>
      </c>
      <c r="G10075" t="n">
        <v>0</v>
      </c>
    </row>
    <row r="10076">
      <c r="A10076" t="n">
        <v>201902</v>
      </c>
      <c r="B10076" t="n">
        <v>63</v>
      </c>
      <c r="C10076" t="inlineStr">
        <is>
          <t>POS</t>
        </is>
      </c>
      <c r="D10076" t="inlineStr">
        <is>
          <t>Mỹ</t>
        </is>
      </c>
      <c r="E10076" t="inlineStr">
        <is>
          <t>Nhạc, phim, sách nói</t>
        </is>
      </c>
      <c r="F10076" t="n">
        <v>1520.18</v>
      </c>
      <c r="G10076" t="n">
        <v>0</v>
      </c>
    </row>
    <row r="10077">
      <c r="A10077" t="n">
        <v>201902</v>
      </c>
      <c r="B10077" t="n">
        <v>63</v>
      </c>
      <c r="C10077" t="inlineStr">
        <is>
          <t>POS</t>
        </is>
      </c>
      <c r="D10077" t="inlineStr">
        <is>
          <t>Mỹ</t>
        </is>
      </c>
      <c r="E10077" t="inlineStr">
        <is>
          <t>TV &amp; Video</t>
        </is>
      </c>
      <c r="F10077" t="n">
        <v>1290.6</v>
      </c>
      <c r="G10077" t="n">
        <v>0</v>
      </c>
    </row>
    <row r="10078">
      <c r="A10078" t="n">
        <v>201902</v>
      </c>
      <c r="B10078" t="n">
        <v>64</v>
      </c>
      <c r="C10078" t="inlineStr">
        <is>
          <t>POS</t>
        </is>
      </c>
      <c r="D10078" t="inlineStr">
        <is>
          <t>Mỹ</t>
        </is>
      </c>
      <c r="E10078" t="inlineStr">
        <is>
          <t>Âm thanh</t>
        </is>
      </c>
      <c r="F10078" t="n">
        <v>3368.5</v>
      </c>
      <c r="G10078" t="n">
        <v>0</v>
      </c>
    </row>
    <row r="10079">
      <c r="A10079" t="n">
        <v>201902</v>
      </c>
      <c r="B10079" t="n">
        <v>64</v>
      </c>
      <c r="C10079" t="inlineStr">
        <is>
          <t>POS</t>
        </is>
      </c>
      <c r="D10079" t="inlineStr">
        <is>
          <t>Mỹ</t>
        </is>
      </c>
      <c r="E10079" t="inlineStr">
        <is>
          <t>Máy ảnh</t>
        </is>
      </c>
      <c r="F10079" t="n">
        <v>3189.91</v>
      </c>
      <c r="G10079" t="n">
        <v>0</v>
      </c>
    </row>
    <row r="10080">
      <c r="A10080" t="n">
        <v>201902</v>
      </c>
      <c r="B10080" t="n">
        <v>64</v>
      </c>
      <c r="C10080" t="inlineStr">
        <is>
          <t>POS</t>
        </is>
      </c>
      <c r="D10080" t="inlineStr">
        <is>
          <t>Mỹ</t>
        </is>
      </c>
      <c r="E10080" t="inlineStr">
        <is>
          <t>Điện thoại</t>
        </is>
      </c>
      <c r="F10080" t="n">
        <v>2976.98</v>
      </c>
      <c r="G10080" t="n">
        <v>0</v>
      </c>
    </row>
    <row r="10081">
      <c r="A10081" t="n">
        <v>201902</v>
      </c>
      <c r="B10081" t="n">
        <v>64</v>
      </c>
      <c r="C10081" t="inlineStr">
        <is>
          <t>POS</t>
        </is>
      </c>
      <c r="D10081" t="inlineStr">
        <is>
          <t>Mỹ</t>
        </is>
      </c>
      <c r="E10081" t="inlineStr">
        <is>
          <t>Máy tính</t>
        </is>
      </c>
      <c r="F10081" t="n">
        <v>16561.5</v>
      </c>
      <c r="G10081" t="n">
        <v>0</v>
      </c>
    </row>
    <row r="10082">
      <c r="A10082" t="n">
        <v>201902</v>
      </c>
      <c r="B10082" t="n">
        <v>64</v>
      </c>
      <c r="C10082" t="inlineStr">
        <is>
          <t>POS</t>
        </is>
      </c>
      <c r="D10082" t="inlineStr">
        <is>
          <t>Mỹ</t>
        </is>
      </c>
      <c r="E10082" t="inlineStr">
        <is>
          <t>Game &amp; Đồ chơi</t>
        </is>
      </c>
      <c r="F10082" t="n">
        <v>435.88</v>
      </c>
      <c r="G10082" t="n">
        <v>0</v>
      </c>
    </row>
    <row r="10083">
      <c r="A10083" t="n">
        <v>201902</v>
      </c>
      <c r="B10083" t="n">
        <v>64</v>
      </c>
      <c r="C10083" t="inlineStr">
        <is>
          <t>POS</t>
        </is>
      </c>
      <c r="D10083" t="inlineStr">
        <is>
          <t>Mỹ</t>
        </is>
      </c>
      <c r="E10083" t="inlineStr">
        <is>
          <t>Gia dụng</t>
        </is>
      </c>
      <c r="F10083" t="n">
        <v>3849.49</v>
      </c>
      <c r="G10083" t="n">
        <v>0</v>
      </c>
    </row>
    <row r="10084">
      <c r="A10084" t="n">
        <v>201902</v>
      </c>
      <c r="B10084" t="n">
        <v>64</v>
      </c>
      <c r="C10084" t="inlineStr">
        <is>
          <t>POS</t>
        </is>
      </c>
      <c r="D10084" t="inlineStr">
        <is>
          <t>Mỹ</t>
        </is>
      </c>
      <c r="E10084" t="inlineStr">
        <is>
          <t>Nhạc, phim, sách nói</t>
        </is>
      </c>
      <c r="F10084" t="n">
        <v>3216.17</v>
      </c>
      <c r="G10084" t="n">
        <v>0</v>
      </c>
    </row>
    <row r="10085">
      <c r="A10085" t="n">
        <v>201902</v>
      </c>
      <c r="B10085" t="n">
        <v>65</v>
      </c>
      <c r="C10085" t="inlineStr">
        <is>
          <t>POS</t>
        </is>
      </c>
      <c r="D10085" t="inlineStr">
        <is>
          <t>Mỹ</t>
        </is>
      </c>
      <c r="E10085" t="inlineStr">
        <is>
          <t>Âm thanh</t>
        </is>
      </c>
      <c r="F10085" t="n">
        <v>2364.78</v>
      </c>
      <c r="G10085" t="n">
        <v>202.75</v>
      </c>
    </row>
    <row r="10086">
      <c r="A10086" t="n">
        <v>201902</v>
      </c>
      <c r="B10086" t="n">
        <v>65</v>
      </c>
      <c r="C10086" t="inlineStr">
        <is>
          <t>POS</t>
        </is>
      </c>
      <c r="D10086" t="inlineStr">
        <is>
          <t>Mỹ</t>
        </is>
      </c>
      <c r="E10086" t="inlineStr">
        <is>
          <t>Máy ảnh</t>
        </is>
      </c>
      <c r="F10086" t="n">
        <v>7098.9</v>
      </c>
      <c r="G10086" t="n">
        <v>0</v>
      </c>
    </row>
    <row r="10087">
      <c r="A10087" t="n">
        <v>201902</v>
      </c>
      <c r="B10087" t="n">
        <v>65</v>
      </c>
      <c r="C10087" t="inlineStr">
        <is>
          <t>POS</t>
        </is>
      </c>
      <c r="D10087" t="inlineStr">
        <is>
          <t>Mỹ</t>
        </is>
      </c>
      <c r="E10087" t="inlineStr">
        <is>
          <t>Điện thoại</t>
        </is>
      </c>
      <c r="F10087" t="n">
        <v>5109.48</v>
      </c>
      <c r="G10087" t="n">
        <v>0</v>
      </c>
    </row>
    <row r="10088">
      <c r="A10088" t="n">
        <v>201902</v>
      </c>
      <c r="B10088" t="n">
        <v>65</v>
      </c>
      <c r="C10088" t="inlineStr">
        <is>
          <t>POS</t>
        </is>
      </c>
      <c r="D10088" t="inlineStr">
        <is>
          <t>Mỹ</t>
        </is>
      </c>
      <c r="E10088" t="inlineStr">
        <is>
          <t>Máy tính</t>
        </is>
      </c>
      <c r="F10088" t="n">
        <v>30437.61</v>
      </c>
      <c r="G10088" t="n">
        <v>2037</v>
      </c>
    </row>
    <row r="10089">
      <c r="A10089" t="n">
        <v>201902</v>
      </c>
      <c r="B10089" t="n">
        <v>65</v>
      </c>
      <c r="C10089" t="inlineStr">
        <is>
          <t>POS</t>
        </is>
      </c>
      <c r="D10089" t="inlineStr">
        <is>
          <t>Mỹ</t>
        </is>
      </c>
      <c r="E10089" t="inlineStr">
        <is>
          <t>Game &amp; Đồ chơi</t>
        </is>
      </c>
      <c r="F10089" t="n">
        <v>306.43</v>
      </c>
      <c r="G10089" t="n">
        <v>0</v>
      </c>
    </row>
    <row r="10090">
      <c r="A10090" t="n">
        <v>201902</v>
      </c>
      <c r="B10090" t="n">
        <v>65</v>
      </c>
      <c r="C10090" t="inlineStr">
        <is>
          <t>POS</t>
        </is>
      </c>
      <c r="D10090" t="inlineStr">
        <is>
          <t>Mỹ</t>
        </is>
      </c>
      <c r="E10090" t="inlineStr">
        <is>
          <t>Gia dụng</t>
        </is>
      </c>
      <c r="F10090" t="n">
        <v>8205.76</v>
      </c>
      <c r="G10090" t="n">
        <v>0</v>
      </c>
    </row>
    <row r="10091">
      <c r="A10091" t="n">
        <v>201902</v>
      </c>
      <c r="B10091" t="n">
        <v>65</v>
      </c>
      <c r="C10091" t="inlineStr">
        <is>
          <t>POS</t>
        </is>
      </c>
      <c r="D10091" t="inlineStr">
        <is>
          <t>Mỹ</t>
        </is>
      </c>
      <c r="E10091" t="inlineStr">
        <is>
          <t>Nhạc, phim, sách nói</t>
        </is>
      </c>
      <c r="F10091" t="n">
        <v>2313.65</v>
      </c>
      <c r="G10091" t="n">
        <v>0</v>
      </c>
    </row>
    <row r="10092">
      <c r="A10092" t="n">
        <v>201902</v>
      </c>
      <c r="B10092" t="n">
        <v>65</v>
      </c>
      <c r="C10092" t="inlineStr">
        <is>
          <t>POS</t>
        </is>
      </c>
      <c r="D10092" t="inlineStr">
        <is>
          <t>Mỹ</t>
        </is>
      </c>
      <c r="E10092" t="inlineStr">
        <is>
          <t>TV &amp; Video</t>
        </is>
      </c>
      <c r="F10092" t="n">
        <v>129</v>
      </c>
      <c r="G10092" t="n">
        <v>0</v>
      </c>
    </row>
    <row r="10093">
      <c r="A10093" t="n">
        <v>201902</v>
      </c>
      <c r="B10093" t="n">
        <v>66</v>
      </c>
      <c r="C10093" t="inlineStr">
        <is>
          <t>POS</t>
        </is>
      </c>
      <c r="D10093" t="inlineStr">
        <is>
          <t>Mỹ</t>
        </is>
      </c>
      <c r="E10093" t="inlineStr">
        <is>
          <t>Âm thanh</t>
        </is>
      </c>
      <c r="F10093" t="n">
        <v>2820.55</v>
      </c>
      <c r="G10093" t="n">
        <v>0</v>
      </c>
    </row>
    <row r="10094">
      <c r="A10094" t="n">
        <v>201902</v>
      </c>
      <c r="B10094" t="n">
        <v>66</v>
      </c>
      <c r="C10094" t="inlineStr">
        <is>
          <t>POS</t>
        </is>
      </c>
      <c r="D10094" t="inlineStr">
        <is>
          <t>Mỹ</t>
        </is>
      </c>
      <c r="E10094" t="inlineStr">
        <is>
          <t>Máy ảnh</t>
        </is>
      </c>
      <c r="F10094" t="n">
        <v>9352.25</v>
      </c>
      <c r="G10094" t="n">
        <v>0</v>
      </c>
    </row>
    <row r="10095">
      <c r="A10095" t="n">
        <v>201902</v>
      </c>
      <c r="B10095" t="n">
        <v>66</v>
      </c>
      <c r="C10095" t="inlineStr">
        <is>
          <t>POS</t>
        </is>
      </c>
      <c r="D10095" t="inlineStr">
        <is>
          <t>Mỹ</t>
        </is>
      </c>
      <c r="E10095" t="inlineStr">
        <is>
          <t>Điện thoại</t>
        </is>
      </c>
      <c r="F10095" t="n">
        <v>8653</v>
      </c>
      <c r="G10095" t="n">
        <v>0</v>
      </c>
    </row>
    <row r="10096">
      <c r="A10096" t="n">
        <v>201902</v>
      </c>
      <c r="B10096" t="n">
        <v>66</v>
      </c>
      <c r="C10096" t="inlineStr">
        <is>
          <t>POS</t>
        </is>
      </c>
      <c r="D10096" t="inlineStr">
        <is>
          <t>Mỹ</t>
        </is>
      </c>
      <c r="E10096" t="inlineStr">
        <is>
          <t>Máy tính</t>
        </is>
      </c>
      <c r="F10096" t="n">
        <v>9902.35</v>
      </c>
      <c r="G10096" t="n">
        <v>0</v>
      </c>
    </row>
    <row r="10097">
      <c r="A10097" t="n">
        <v>201902</v>
      </c>
      <c r="B10097" t="n">
        <v>66</v>
      </c>
      <c r="C10097" t="inlineStr">
        <is>
          <t>POS</t>
        </is>
      </c>
      <c r="D10097" t="inlineStr">
        <is>
          <t>Mỹ</t>
        </is>
      </c>
      <c r="E10097" t="inlineStr">
        <is>
          <t>Game &amp; Đồ chơi</t>
        </is>
      </c>
      <c r="F10097" t="n">
        <v>405.25</v>
      </c>
      <c r="G10097" t="n">
        <v>0</v>
      </c>
    </row>
    <row r="10098">
      <c r="A10098" t="n">
        <v>201902</v>
      </c>
      <c r="B10098" t="n">
        <v>66</v>
      </c>
      <c r="C10098" t="inlineStr">
        <is>
          <t>POS</t>
        </is>
      </c>
      <c r="D10098" t="inlineStr">
        <is>
          <t>Mỹ</t>
        </is>
      </c>
      <c r="E10098" t="inlineStr">
        <is>
          <t>Gia dụng</t>
        </is>
      </c>
      <c r="F10098" t="n">
        <v>3638.88</v>
      </c>
      <c r="G10098" t="n">
        <v>0</v>
      </c>
    </row>
    <row r="10099">
      <c r="A10099" t="n">
        <v>201902</v>
      </c>
      <c r="B10099" t="n">
        <v>66</v>
      </c>
      <c r="C10099" t="inlineStr">
        <is>
          <t>POS</t>
        </is>
      </c>
      <c r="D10099" t="inlineStr">
        <is>
          <t>Mỹ</t>
        </is>
      </c>
      <c r="E10099" t="inlineStr">
        <is>
          <t>Nhạc, phim, sách nói</t>
        </is>
      </c>
      <c r="F10099" t="n">
        <v>2976.33</v>
      </c>
      <c r="G10099" t="n">
        <v>0</v>
      </c>
    </row>
    <row r="10100">
      <c r="A10100" t="n">
        <v>201903</v>
      </c>
      <c r="B10100" t="n">
        <v>0</v>
      </c>
      <c r="C10100" t="inlineStr">
        <is>
          <t>ONLINE</t>
        </is>
      </c>
      <c r="D10100" t="inlineStr">
        <is>
          <t>Online</t>
        </is>
      </c>
      <c r="E10100" t="inlineStr">
        <is>
          <t>Âm thanh</t>
        </is>
      </c>
      <c r="F10100" t="n">
        <v>12133.28</v>
      </c>
      <c r="G10100" t="n">
        <v>0</v>
      </c>
    </row>
    <row r="10101">
      <c r="A10101" t="n">
        <v>201903</v>
      </c>
      <c r="B10101" t="n">
        <v>0</v>
      </c>
      <c r="C10101" t="inlineStr">
        <is>
          <t>ONLINE</t>
        </is>
      </c>
      <c r="D10101" t="inlineStr">
        <is>
          <t>Online</t>
        </is>
      </c>
      <c r="E10101" t="inlineStr">
        <is>
          <t>Máy ảnh</t>
        </is>
      </c>
      <c r="F10101" t="n">
        <v>17539.78</v>
      </c>
      <c r="G10101" t="n">
        <v>2654</v>
      </c>
    </row>
    <row r="10102">
      <c r="A10102" t="n">
        <v>201903</v>
      </c>
      <c r="B10102" t="n">
        <v>0</v>
      </c>
      <c r="C10102" t="inlineStr">
        <is>
          <t>ONLINE</t>
        </is>
      </c>
      <c r="D10102" t="inlineStr">
        <is>
          <t>Online</t>
        </is>
      </c>
      <c r="E10102" t="inlineStr">
        <is>
          <t>Điện thoại</t>
        </is>
      </c>
      <c r="F10102" t="n">
        <v>11856.24</v>
      </c>
      <c r="G10102" t="n">
        <v>79.84999999999999</v>
      </c>
    </row>
    <row r="10103">
      <c r="A10103" t="n">
        <v>201903</v>
      </c>
      <c r="B10103" t="n">
        <v>0</v>
      </c>
      <c r="C10103" t="inlineStr">
        <is>
          <t>ONLINE</t>
        </is>
      </c>
      <c r="D10103" t="inlineStr">
        <is>
          <t>Online</t>
        </is>
      </c>
      <c r="E10103" t="inlineStr">
        <is>
          <t>Máy tính</t>
        </is>
      </c>
      <c r="F10103" t="n">
        <v>51153.85</v>
      </c>
      <c r="G10103" t="n">
        <v>10495.6</v>
      </c>
    </row>
    <row r="10104">
      <c r="A10104" t="n">
        <v>201903</v>
      </c>
      <c r="B10104" t="n">
        <v>0</v>
      </c>
      <c r="C10104" t="inlineStr">
        <is>
          <t>ONLINE</t>
        </is>
      </c>
      <c r="D10104" t="inlineStr">
        <is>
          <t>Online</t>
        </is>
      </c>
      <c r="E10104" t="inlineStr">
        <is>
          <t>Game &amp; Đồ chơi</t>
        </is>
      </c>
      <c r="F10104" t="n">
        <v>2003.52</v>
      </c>
      <c r="G10104" t="n">
        <v>119.25</v>
      </c>
    </row>
    <row r="10105">
      <c r="A10105" t="n">
        <v>201903</v>
      </c>
      <c r="B10105" t="n">
        <v>0</v>
      </c>
      <c r="C10105" t="inlineStr">
        <is>
          <t>ONLINE</t>
        </is>
      </c>
      <c r="D10105" t="inlineStr">
        <is>
          <t>Online</t>
        </is>
      </c>
      <c r="E10105" t="inlineStr">
        <is>
          <t>Gia dụng</t>
        </is>
      </c>
      <c r="F10105" t="n">
        <v>52590.51</v>
      </c>
      <c r="G10105" t="n">
        <v>3278</v>
      </c>
    </row>
    <row r="10106">
      <c r="A10106" t="n">
        <v>201903</v>
      </c>
      <c r="B10106" t="n">
        <v>0</v>
      </c>
      <c r="C10106" t="inlineStr">
        <is>
          <t>ONLINE</t>
        </is>
      </c>
      <c r="D10106" t="inlineStr">
        <is>
          <t>Online</t>
        </is>
      </c>
      <c r="E10106" t="inlineStr">
        <is>
          <t>Nhạc, phim, sách nói</t>
        </is>
      </c>
      <c r="F10106" t="n">
        <v>11708.63</v>
      </c>
      <c r="G10106" t="n">
        <v>958.86</v>
      </c>
    </row>
    <row r="10107">
      <c r="A10107" t="n">
        <v>201903</v>
      </c>
      <c r="B10107" t="n">
        <v>0</v>
      </c>
      <c r="C10107" t="inlineStr">
        <is>
          <t>ONLINE</t>
        </is>
      </c>
      <c r="D10107" t="inlineStr">
        <is>
          <t>Online</t>
        </is>
      </c>
      <c r="E10107" t="inlineStr">
        <is>
          <t>TV &amp; Video</t>
        </is>
      </c>
      <c r="F10107" t="n">
        <v>11762.14</v>
      </c>
      <c r="G10107" t="n">
        <v>214.2</v>
      </c>
    </row>
    <row r="10108">
      <c r="A10108" t="n">
        <v>201903</v>
      </c>
      <c r="B10108" t="n">
        <v>1</v>
      </c>
      <c r="C10108" t="inlineStr">
        <is>
          <t>POS</t>
        </is>
      </c>
      <c r="D10108" t="inlineStr">
        <is>
          <t>Úc</t>
        </is>
      </c>
      <c r="E10108" t="inlineStr">
        <is>
          <t>Âm thanh</t>
        </is>
      </c>
      <c r="F10108" t="n">
        <v>99.98999999999999</v>
      </c>
      <c r="G10108" t="n">
        <v>0</v>
      </c>
    </row>
    <row r="10109">
      <c r="A10109" t="n">
        <v>201903</v>
      </c>
      <c r="B10109" t="n">
        <v>1</v>
      </c>
      <c r="C10109" t="inlineStr">
        <is>
          <t>POS</t>
        </is>
      </c>
      <c r="D10109" t="inlineStr">
        <is>
          <t>Úc</t>
        </is>
      </c>
      <c r="E10109" t="inlineStr">
        <is>
          <t>Máy ảnh</t>
        </is>
      </c>
      <c r="F10109" t="n">
        <v>3036</v>
      </c>
      <c r="G10109" t="n">
        <v>0</v>
      </c>
    </row>
    <row r="10110">
      <c r="A10110" t="n">
        <v>201903</v>
      </c>
      <c r="B10110" t="n">
        <v>1</v>
      </c>
      <c r="C10110" t="inlineStr">
        <is>
          <t>POS</t>
        </is>
      </c>
      <c r="D10110" t="inlineStr">
        <is>
          <t>Úc</t>
        </is>
      </c>
      <c r="E10110" t="inlineStr">
        <is>
          <t>Máy tính</t>
        </is>
      </c>
      <c r="F10110" t="n">
        <v>919</v>
      </c>
      <c r="G10110" t="n">
        <v>0</v>
      </c>
    </row>
    <row r="10111">
      <c r="A10111" t="n">
        <v>201903</v>
      </c>
      <c r="B10111" t="n">
        <v>4</v>
      </c>
      <c r="C10111" t="inlineStr">
        <is>
          <t>POS</t>
        </is>
      </c>
      <c r="D10111" t="inlineStr">
        <is>
          <t>Úc</t>
        </is>
      </c>
      <c r="E10111" t="inlineStr">
        <is>
          <t>Âm thanh</t>
        </is>
      </c>
      <c r="F10111" t="n">
        <v>3086.45</v>
      </c>
      <c r="G10111" t="n">
        <v>0</v>
      </c>
    </row>
    <row r="10112">
      <c r="A10112" t="n">
        <v>201903</v>
      </c>
      <c r="B10112" t="n">
        <v>4</v>
      </c>
      <c r="C10112" t="inlineStr">
        <is>
          <t>POS</t>
        </is>
      </c>
      <c r="D10112" t="inlineStr">
        <is>
          <t>Úc</t>
        </is>
      </c>
      <c r="E10112" t="inlineStr">
        <is>
          <t>Máy ảnh</t>
        </is>
      </c>
      <c r="F10112" t="n">
        <v>10492.3</v>
      </c>
      <c r="G10112" t="n">
        <v>0</v>
      </c>
    </row>
    <row r="10113">
      <c r="A10113" t="n">
        <v>201903</v>
      </c>
      <c r="B10113" t="n">
        <v>4</v>
      </c>
      <c r="C10113" t="inlineStr">
        <is>
          <t>POS</t>
        </is>
      </c>
      <c r="D10113" t="inlineStr">
        <is>
          <t>Úc</t>
        </is>
      </c>
      <c r="E10113" t="inlineStr">
        <is>
          <t>Điện thoại</t>
        </is>
      </c>
      <c r="F10113" t="n">
        <v>1587</v>
      </c>
      <c r="G10113" t="n">
        <v>0</v>
      </c>
    </row>
    <row r="10114">
      <c r="A10114" t="n">
        <v>201903</v>
      </c>
      <c r="B10114" t="n">
        <v>4</v>
      </c>
      <c r="C10114" t="inlineStr">
        <is>
          <t>POS</t>
        </is>
      </c>
      <c r="D10114" t="inlineStr">
        <is>
          <t>Úc</t>
        </is>
      </c>
      <c r="E10114" t="inlineStr">
        <is>
          <t>Máy tính</t>
        </is>
      </c>
      <c r="F10114" t="n">
        <v>369</v>
      </c>
      <c r="G10114" t="n">
        <v>0</v>
      </c>
    </row>
    <row r="10115">
      <c r="A10115" t="n">
        <v>201903</v>
      </c>
      <c r="B10115" t="n">
        <v>5</v>
      </c>
      <c r="C10115" t="inlineStr">
        <is>
          <t>POS</t>
        </is>
      </c>
      <c r="D10115" t="inlineStr">
        <is>
          <t>Úc</t>
        </is>
      </c>
      <c r="E10115" t="inlineStr">
        <is>
          <t>Âm thanh</t>
        </is>
      </c>
      <c r="F10115" t="n">
        <v>3750.96</v>
      </c>
      <c r="G10115" t="n">
        <v>1480</v>
      </c>
    </row>
    <row r="10116">
      <c r="A10116" t="n">
        <v>201903</v>
      </c>
      <c r="B10116" t="n">
        <v>5</v>
      </c>
      <c r="C10116" t="inlineStr">
        <is>
          <t>POS</t>
        </is>
      </c>
      <c r="D10116" t="inlineStr">
        <is>
          <t>Úc</t>
        </is>
      </c>
      <c r="E10116" t="inlineStr">
        <is>
          <t>Máy ảnh</t>
        </is>
      </c>
      <c r="F10116" t="n">
        <v>838</v>
      </c>
      <c r="G10116" t="n">
        <v>0</v>
      </c>
    </row>
    <row r="10117">
      <c r="A10117" t="n">
        <v>201903</v>
      </c>
      <c r="B10117" t="n">
        <v>5</v>
      </c>
      <c r="C10117" t="inlineStr">
        <is>
          <t>POS</t>
        </is>
      </c>
      <c r="D10117" t="inlineStr">
        <is>
          <t>Úc</t>
        </is>
      </c>
      <c r="E10117" t="inlineStr">
        <is>
          <t>Điện thoại</t>
        </is>
      </c>
      <c r="F10117" t="n">
        <v>573.97</v>
      </c>
      <c r="G10117" t="n">
        <v>0</v>
      </c>
    </row>
    <row r="10118">
      <c r="A10118" t="n">
        <v>201903</v>
      </c>
      <c r="B10118" t="n">
        <v>5</v>
      </c>
      <c r="C10118" t="inlineStr">
        <is>
          <t>POS</t>
        </is>
      </c>
      <c r="D10118" t="inlineStr">
        <is>
          <t>Úc</t>
        </is>
      </c>
      <c r="E10118" t="inlineStr">
        <is>
          <t>Máy tính</t>
        </is>
      </c>
      <c r="F10118" t="n">
        <v>8946.6</v>
      </c>
      <c r="G10118" t="n">
        <v>1079.8</v>
      </c>
    </row>
    <row r="10119">
      <c r="A10119" t="n">
        <v>201903</v>
      </c>
      <c r="B10119" t="n">
        <v>5</v>
      </c>
      <c r="C10119" t="inlineStr">
        <is>
          <t>POS</t>
        </is>
      </c>
      <c r="D10119" t="inlineStr">
        <is>
          <t>Úc</t>
        </is>
      </c>
      <c r="E10119" t="inlineStr">
        <is>
          <t>Game &amp; Đồ chơi</t>
        </is>
      </c>
      <c r="F10119" t="n">
        <v>274.9</v>
      </c>
      <c r="G10119" t="n">
        <v>0</v>
      </c>
    </row>
    <row r="10120">
      <c r="A10120" t="n">
        <v>201903</v>
      </c>
      <c r="B10120" t="n">
        <v>5</v>
      </c>
      <c r="C10120" t="inlineStr">
        <is>
          <t>POS</t>
        </is>
      </c>
      <c r="D10120" t="inlineStr">
        <is>
          <t>Úc</t>
        </is>
      </c>
      <c r="E10120" t="inlineStr">
        <is>
          <t>Gia dụng</t>
        </is>
      </c>
      <c r="F10120" t="n">
        <v>2911.39</v>
      </c>
      <c r="G10120" t="n">
        <v>257.5</v>
      </c>
    </row>
    <row r="10121">
      <c r="A10121" t="n">
        <v>201903</v>
      </c>
      <c r="B10121" t="n">
        <v>5</v>
      </c>
      <c r="C10121" t="inlineStr">
        <is>
          <t>POS</t>
        </is>
      </c>
      <c r="D10121" t="inlineStr">
        <is>
          <t>Úc</t>
        </is>
      </c>
      <c r="E10121" t="inlineStr">
        <is>
          <t>Nhạc, phim, sách nói</t>
        </is>
      </c>
      <c r="F10121" t="n">
        <v>19.98</v>
      </c>
      <c r="G10121" t="n">
        <v>0</v>
      </c>
    </row>
    <row r="10122">
      <c r="A10122" t="n">
        <v>201903</v>
      </c>
      <c r="B10122" t="n">
        <v>6</v>
      </c>
      <c r="C10122" t="inlineStr">
        <is>
          <t>POS</t>
        </is>
      </c>
      <c r="D10122" t="inlineStr">
        <is>
          <t>Úc</t>
        </is>
      </c>
      <c r="E10122" t="inlineStr">
        <is>
          <t>Âm thanh</t>
        </is>
      </c>
      <c r="F10122" t="n">
        <v>121.65</v>
      </c>
      <c r="G10122" t="n">
        <v>0</v>
      </c>
    </row>
    <row r="10123">
      <c r="A10123" t="n">
        <v>201903</v>
      </c>
      <c r="B10123" t="n">
        <v>6</v>
      </c>
      <c r="C10123" t="inlineStr">
        <is>
          <t>POS</t>
        </is>
      </c>
      <c r="D10123" t="inlineStr">
        <is>
          <t>Úc</t>
        </is>
      </c>
      <c r="E10123" t="inlineStr">
        <is>
          <t>Điện thoại</t>
        </is>
      </c>
      <c r="F10123" t="n">
        <v>0</v>
      </c>
      <c r="G10123" t="n">
        <v>23.72</v>
      </c>
    </row>
    <row r="10124">
      <c r="A10124" t="n">
        <v>201903</v>
      </c>
      <c r="B10124" t="n">
        <v>6</v>
      </c>
      <c r="C10124" t="inlineStr">
        <is>
          <t>POS</t>
        </is>
      </c>
      <c r="D10124" t="inlineStr">
        <is>
          <t>Úc</t>
        </is>
      </c>
      <c r="E10124" t="inlineStr">
        <is>
          <t>Máy tính</t>
        </is>
      </c>
      <c r="F10124" t="n">
        <v>8224.9</v>
      </c>
      <c r="G10124" t="n">
        <v>0</v>
      </c>
    </row>
    <row r="10125">
      <c r="A10125" t="n">
        <v>201903</v>
      </c>
      <c r="B10125" t="n">
        <v>6</v>
      </c>
      <c r="C10125" t="inlineStr">
        <is>
          <t>POS</t>
        </is>
      </c>
      <c r="D10125" t="inlineStr">
        <is>
          <t>Úc</t>
        </is>
      </c>
      <c r="E10125" t="inlineStr">
        <is>
          <t>Game &amp; Đồ chơi</t>
        </is>
      </c>
      <c r="F10125" t="n">
        <v>531.76</v>
      </c>
      <c r="G10125" t="n">
        <v>280</v>
      </c>
    </row>
    <row r="10126">
      <c r="A10126" t="n">
        <v>201903</v>
      </c>
      <c r="B10126" t="n">
        <v>6</v>
      </c>
      <c r="C10126" t="inlineStr">
        <is>
          <t>POS</t>
        </is>
      </c>
      <c r="D10126" t="inlineStr">
        <is>
          <t>Úc</t>
        </is>
      </c>
      <c r="E10126" t="inlineStr">
        <is>
          <t>Gia dụng</t>
        </is>
      </c>
      <c r="F10126" t="n">
        <v>3164</v>
      </c>
      <c r="G10126" t="n">
        <v>0</v>
      </c>
    </row>
    <row r="10127">
      <c r="A10127" t="n">
        <v>201903</v>
      </c>
      <c r="B10127" t="n">
        <v>6</v>
      </c>
      <c r="C10127" t="inlineStr">
        <is>
          <t>POS</t>
        </is>
      </c>
      <c r="D10127" t="inlineStr">
        <is>
          <t>Úc</t>
        </is>
      </c>
      <c r="E10127" t="inlineStr">
        <is>
          <t>Nhạc, phim, sách nói</t>
        </is>
      </c>
      <c r="F10127" t="n">
        <v>75.95999999999999</v>
      </c>
      <c r="G10127" t="n">
        <v>0</v>
      </c>
    </row>
    <row r="10128">
      <c r="A10128" t="n">
        <v>201903</v>
      </c>
      <c r="B10128" t="n">
        <v>8</v>
      </c>
      <c r="C10128" t="inlineStr">
        <is>
          <t>POS</t>
        </is>
      </c>
      <c r="D10128" t="inlineStr">
        <is>
          <t>Canada</t>
        </is>
      </c>
      <c r="E10128" t="inlineStr">
        <is>
          <t>Máy ảnh</t>
        </is>
      </c>
      <c r="F10128" t="n">
        <v>0</v>
      </c>
      <c r="G10128" t="n">
        <v>49.99</v>
      </c>
    </row>
    <row r="10129">
      <c r="A10129" t="n">
        <v>201903</v>
      </c>
      <c r="B10129" t="n">
        <v>8</v>
      </c>
      <c r="C10129" t="inlineStr">
        <is>
          <t>POS</t>
        </is>
      </c>
      <c r="D10129" t="inlineStr">
        <is>
          <t>Canada</t>
        </is>
      </c>
      <c r="E10129" t="inlineStr">
        <is>
          <t>Điện thoại</t>
        </is>
      </c>
      <c r="F10129" t="n">
        <v>2383.94</v>
      </c>
      <c r="G10129" t="n">
        <v>0</v>
      </c>
    </row>
    <row r="10130">
      <c r="A10130" t="n">
        <v>201903</v>
      </c>
      <c r="B10130" t="n">
        <v>8</v>
      </c>
      <c r="C10130" t="inlineStr">
        <is>
          <t>POS</t>
        </is>
      </c>
      <c r="D10130" t="inlineStr">
        <is>
          <t>Canada</t>
        </is>
      </c>
      <c r="E10130" t="inlineStr">
        <is>
          <t>Máy tính</t>
        </is>
      </c>
      <c r="F10130" t="n">
        <v>5770</v>
      </c>
      <c r="G10130" t="n">
        <v>0</v>
      </c>
    </row>
    <row r="10131">
      <c r="A10131" t="n">
        <v>201903</v>
      </c>
      <c r="B10131" t="n">
        <v>8</v>
      </c>
      <c r="C10131" t="inlineStr">
        <is>
          <t>POS</t>
        </is>
      </c>
      <c r="D10131" t="inlineStr">
        <is>
          <t>Canada</t>
        </is>
      </c>
      <c r="E10131" t="inlineStr">
        <is>
          <t>Game &amp; Đồ chơi</t>
        </is>
      </c>
      <c r="F10131" t="n">
        <v>344</v>
      </c>
      <c r="G10131" t="n">
        <v>0</v>
      </c>
    </row>
    <row r="10132">
      <c r="A10132" t="n">
        <v>201903</v>
      </c>
      <c r="B10132" t="n">
        <v>8</v>
      </c>
      <c r="C10132" t="inlineStr">
        <is>
          <t>POS</t>
        </is>
      </c>
      <c r="D10132" t="inlineStr">
        <is>
          <t>Canada</t>
        </is>
      </c>
      <c r="E10132" t="inlineStr">
        <is>
          <t>Gia dụng</t>
        </is>
      </c>
      <c r="F10132" t="n">
        <v>8850</v>
      </c>
      <c r="G10132" t="n">
        <v>8850</v>
      </c>
    </row>
    <row r="10133">
      <c r="A10133" t="n">
        <v>201903</v>
      </c>
      <c r="B10133" t="n">
        <v>8</v>
      </c>
      <c r="C10133" t="inlineStr">
        <is>
          <t>POS</t>
        </is>
      </c>
      <c r="D10133" t="inlineStr">
        <is>
          <t>Canada</t>
        </is>
      </c>
      <c r="E10133" t="inlineStr">
        <is>
          <t>Nhạc, phim, sách nói</t>
        </is>
      </c>
      <c r="F10133" t="n">
        <v>357.75</v>
      </c>
      <c r="G10133" t="n">
        <v>438</v>
      </c>
    </row>
    <row r="10134">
      <c r="A10134" t="n">
        <v>201903</v>
      </c>
      <c r="B10134" t="n">
        <v>9</v>
      </c>
      <c r="C10134" t="inlineStr">
        <is>
          <t>POS</t>
        </is>
      </c>
      <c r="D10134" t="inlineStr">
        <is>
          <t>Canada</t>
        </is>
      </c>
      <c r="E10134" t="inlineStr">
        <is>
          <t>Âm thanh</t>
        </is>
      </c>
      <c r="F10134" t="n">
        <v>1745.35</v>
      </c>
      <c r="G10134" t="n">
        <v>0</v>
      </c>
    </row>
    <row r="10135">
      <c r="A10135" t="n">
        <v>201903</v>
      </c>
      <c r="B10135" t="n">
        <v>9</v>
      </c>
      <c r="C10135" t="inlineStr">
        <is>
          <t>POS</t>
        </is>
      </c>
      <c r="D10135" t="inlineStr">
        <is>
          <t>Canada</t>
        </is>
      </c>
      <c r="E10135" t="inlineStr">
        <is>
          <t>Máy ảnh</t>
        </is>
      </c>
      <c r="F10135" t="n">
        <v>6748</v>
      </c>
      <c r="G10135" t="n">
        <v>0</v>
      </c>
    </row>
    <row r="10136">
      <c r="A10136" t="n">
        <v>201903</v>
      </c>
      <c r="B10136" t="n">
        <v>9</v>
      </c>
      <c r="C10136" t="inlineStr">
        <is>
          <t>POS</t>
        </is>
      </c>
      <c r="D10136" t="inlineStr">
        <is>
          <t>Canada</t>
        </is>
      </c>
      <c r="E10136" t="inlineStr">
        <is>
          <t>Điện thoại</t>
        </is>
      </c>
      <c r="F10136" t="n">
        <v>2740.13</v>
      </c>
      <c r="G10136" t="n">
        <v>444</v>
      </c>
    </row>
    <row r="10137">
      <c r="A10137" t="n">
        <v>201903</v>
      </c>
      <c r="B10137" t="n">
        <v>9</v>
      </c>
      <c r="C10137" t="inlineStr">
        <is>
          <t>POS</t>
        </is>
      </c>
      <c r="D10137" t="inlineStr">
        <is>
          <t>Canada</t>
        </is>
      </c>
      <c r="E10137" t="inlineStr">
        <is>
          <t>Máy tính</t>
        </is>
      </c>
      <c r="F10137" t="n">
        <v>4526.1</v>
      </c>
      <c r="G10137" t="n">
        <v>0</v>
      </c>
    </row>
    <row r="10138">
      <c r="A10138" t="n">
        <v>201903</v>
      </c>
      <c r="B10138" t="n">
        <v>9</v>
      </c>
      <c r="C10138" t="inlineStr">
        <is>
          <t>POS</t>
        </is>
      </c>
      <c r="D10138" t="inlineStr">
        <is>
          <t>Canada</t>
        </is>
      </c>
      <c r="E10138" t="inlineStr">
        <is>
          <t>Game &amp; Đồ chơi</t>
        </is>
      </c>
      <c r="F10138" t="n">
        <v>40.85</v>
      </c>
      <c r="G10138" t="n">
        <v>0</v>
      </c>
    </row>
    <row r="10139">
      <c r="A10139" t="n">
        <v>201903</v>
      </c>
      <c r="B10139" t="n">
        <v>9</v>
      </c>
      <c r="C10139" t="inlineStr">
        <is>
          <t>POS</t>
        </is>
      </c>
      <c r="D10139" t="inlineStr">
        <is>
          <t>Canada</t>
        </is>
      </c>
      <c r="E10139" t="inlineStr">
        <is>
          <t>Gia dụng</t>
        </is>
      </c>
      <c r="F10139" t="n">
        <v>3839.06</v>
      </c>
      <c r="G10139" t="n">
        <v>0</v>
      </c>
    </row>
    <row r="10140">
      <c r="A10140" t="n">
        <v>201903</v>
      </c>
      <c r="B10140" t="n">
        <v>9</v>
      </c>
      <c r="C10140" t="inlineStr">
        <is>
          <t>POS</t>
        </is>
      </c>
      <c r="D10140" t="inlineStr">
        <is>
          <t>Canada</t>
        </is>
      </c>
      <c r="E10140" t="inlineStr">
        <is>
          <t>Nhạc, phim, sách nói</t>
        </is>
      </c>
      <c r="F10140" t="n">
        <v>522.98</v>
      </c>
      <c r="G10140" t="n">
        <v>0</v>
      </c>
    </row>
    <row r="10141">
      <c r="A10141" t="n">
        <v>201903</v>
      </c>
      <c r="B10141" t="n">
        <v>9</v>
      </c>
      <c r="C10141" t="inlineStr">
        <is>
          <t>POS</t>
        </is>
      </c>
      <c r="D10141" t="inlineStr">
        <is>
          <t>Canada</t>
        </is>
      </c>
      <c r="E10141" t="inlineStr">
        <is>
          <t>TV &amp; Video</t>
        </is>
      </c>
      <c r="F10141" t="n">
        <v>3389.87</v>
      </c>
      <c r="G10141" t="n">
        <v>0</v>
      </c>
    </row>
    <row r="10142">
      <c r="A10142" t="n">
        <v>201903</v>
      </c>
      <c r="B10142" t="n">
        <v>10</v>
      </c>
      <c r="C10142" t="inlineStr">
        <is>
          <t>POS</t>
        </is>
      </c>
      <c r="D10142" t="inlineStr">
        <is>
          <t>Canada</t>
        </is>
      </c>
      <c r="E10142" t="inlineStr">
        <is>
          <t>Âm thanh</t>
        </is>
      </c>
      <c r="F10142" t="n">
        <v>285.94</v>
      </c>
      <c r="G10142" t="n">
        <v>0</v>
      </c>
    </row>
    <row r="10143">
      <c r="A10143" t="n">
        <v>201903</v>
      </c>
      <c r="B10143" t="n">
        <v>10</v>
      </c>
      <c r="C10143" t="inlineStr">
        <is>
          <t>POS</t>
        </is>
      </c>
      <c r="D10143" t="inlineStr">
        <is>
          <t>Canada</t>
        </is>
      </c>
      <c r="E10143" t="inlineStr">
        <is>
          <t>Máy ảnh</t>
        </is>
      </c>
      <c r="F10143" t="n">
        <v>77.98999999999999</v>
      </c>
      <c r="G10143" t="n">
        <v>0</v>
      </c>
    </row>
    <row r="10144">
      <c r="A10144" t="n">
        <v>201903</v>
      </c>
      <c r="B10144" t="n">
        <v>10</v>
      </c>
      <c r="C10144" t="inlineStr">
        <is>
          <t>POS</t>
        </is>
      </c>
      <c r="D10144" t="inlineStr">
        <is>
          <t>Canada</t>
        </is>
      </c>
      <c r="E10144" t="inlineStr">
        <is>
          <t>Điện thoại</t>
        </is>
      </c>
      <c r="F10144" t="n">
        <v>0</v>
      </c>
      <c r="G10144" t="n">
        <v>71.98</v>
      </c>
    </row>
    <row r="10145">
      <c r="A10145" t="n">
        <v>201903</v>
      </c>
      <c r="B10145" t="n">
        <v>10</v>
      </c>
      <c r="C10145" t="inlineStr">
        <is>
          <t>POS</t>
        </is>
      </c>
      <c r="D10145" t="inlineStr">
        <is>
          <t>Canada</t>
        </is>
      </c>
      <c r="E10145" t="inlineStr">
        <is>
          <t>Máy tính</t>
        </is>
      </c>
      <c r="F10145" t="n">
        <v>979.8</v>
      </c>
      <c r="G10145" t="n">
        <v>0</v>
      </c>
    </row>
    <row r="10146">
      <c r="A10146" t="n">
        <v>201903</v>
      </c>
      <c r="B10146" t="n">
        <v>10</v>
      </c>
      <c r="C10146" t="inlineStr">
        <is>
          <t>POS</t>
        </is>
      </c>
      <c r="D10146" t="inlineStr">
        <is>
          <t>Canada</t>
        </is>
      </c>
      <c r="E10146" t="inlineStr">
        <is>
          <t>Game &amp; Đồ chơi</t>
        </is>
      </c>
      <c r="F10146" t="n">
        <v>4.99</v>
      </c>
      <c r="G10146" t="n">
        <v>0</v>
      </c>
    </row>
    <row r="10147">
      <c r="A10147" t="n">
        <v>201903</v>
      </c>
      <c r="B10147" t="n">
        <v>10</v>
      </c>
      <c r="C10147" t="inlineStr">
        <is>
          <t>POS</t>
        </is>
      </c>
      <c r="D10147" t="inlineStr">
        <is>
          <t>Canada</t>
        </is>
      </c>
      <c r="E10147" t="inlineStr">
        <is>
          <t>Gia dụng</t>
        </is>
      </c>
      <c r="F10147" t="n">
        <v>2373</v>
      </c>
      <c r="G10147" t="n">
        <v>0</v>
      </c>
    </row>
    <row r="10148">
      <c r="A10148" t="n">
        <v>201903</v>
      </c>
      <c r="B10148" t="n">
        <v>10</v>
      </c>
      <c r="C10148" t="inlineStr">
        <is>
          <t>POS</t>
        </is>
      </c>
      <c r="D10148" t="inlineStr">
        <is>
          <t>Canada</t>
        </is>
      </c>
      <c r="E10148" t="inlineStr">
        <is>
          <t>Nhạc, phim, sách nói</t>
        </is>
      </c>
      <c r="F10148" t="n">
        <v>34.18</v>
      </c>
      <c r="G10148" t="n">
        <v>0</v>
      </c>
    </row>
    <row r="10149">
      <c r="A10149" t="n">
        <v>201903</v>
      </c>
      <c r="B10149" t="n">
        <v>10</v>
      </c>
      <c r="C10149" t="inlineStr">
        <is>
          <t>POS</t>
        </is>
      </c>
      <c r="D10149" t="inlineStr">
        <is>
          <t>Canada</t>
        </is>
      </c>
      <c r="E10149" t="inlineStr">
        <is>
          <t>TV &amp; Video</t>
        </is>
      </c>
      <c r="F10149" t="n">
        <v>1000</v>
      </c>
      <c r="G10149" t="n">
        <v>0</v>
      </c>
    </row>
    <row r="10150">
      <c r="A10150" t="n">
        <v>201903</v>
      </c>
      <c r="B10150" t="n">
        <v>12</v>
      </c>
      <c r="C10150" t="inlineStr">
        <is>
          <t>POS</t>
        </is>
      </c>
      <c r="D10150" t="inlineStr">
        <is>
          <t>Pháp</t>
        </is>
      </c>
      <c r="E10150" t="inlineStr">
        <is>
          <t>Âm thanh</t>
        </is>
      </c>
      <c r="F10150" t="n">
        <v>179.83</v>
      </c>
      <c r="G10150" t="n">
        <v>0</v>
      </c>
    </row>
    <row r="10151">
      <c r="A10151" t="n">
        <v>201903</v>
      </c>
      <c r="B10151" t="n">
        <v>12</v>
      </c>
      <c r="C10151" t="inlineStr">
        <is>
          <t>POS</t>
        </is>
      </c>
      <c r="D10151" t="inlineStr">
        <is>
          <t>Pháp</t>
        </is>
      </c>
      <c r="E10151" t="inlineStr">
        <is>
          <t>Điện thoại</t>
        </is>
      </c>
      <c r="F10151" t="n">
        <v>3.35</v>
      </c>
      <c r="G10151" t="n">
        <v>0</v>
      </c>
    </row>
    <row r="10152">
      <c r="A10152" t="n">
        <v>201903</v>
      </c>
      <c r="B10152" t="n">
        <v>12</v>
      </c>
      <c r="C10152" t="inlineStr">
        <is>
          <t>POS</t>
        </is>
      </c>
      <c r="D10152" t="inlineStr">
        <is>
          <t>Pháp</t>
        </is>
      </c>
      <c r="E10152" t="inlineStr">
        <is>
          <t>Máy tính</t>
        </is>
      </c>
      <c r="F10152" t="n">
        <v>940</v>
      </c>
      <c r="G10152" t="n">
        <v>0</v>
      </c>
    </row>
    <row r="10153">
      <c r="A10153" t="n">
        <v>201903</v>
      </c>
      <c r="B10153" t="n">
        <v>13</v>
      </c>
      <c r="C10153" t="inlineStr">
        <is>
          <t>POS</t>
        </is>
      </c>
      <c r="D10153" t="inlineStr">
        <is>
          <t>Pháp</t>
        </is>
      </c>
      <c r="E10153" t="inlineStr">
        <is>
          <t>Âm thanh</t>
        </is>
      </c>
      <c r="F10153" t="n">
        <v>449.97</v>
      </c>
      <c r="G10153" t="n">
        <v>0</v>
      </c>
    </row>
    <row r="10154">
      <c r="A10154" t="n">
        <v>201903</v>
      </c>
      <c r="B10154" t="n">
        <v>13</v>
      </c>
      <c r="C10154" t="inlineStr">
        <is>
          <t>POS</t>
        </is>
      </c>
      <c r="D10154" t="inlineStr">
        <is>
          <t>Pháp</t>
        </is>
      </c>
      <c r="E10154" t="inlineStr">
        <is>
          <t>Máy ảnh</t>
        </is>
      </c>
      <c r="F10154" t="n">
        <v>2620</v>
      </c>
      <c r="G10154" t="n">
        <v>0</v>
      </c>
    </row>
    <row r="10155">
      <c r="A10155" t="n">
        <v>201903</v>
      </c>
      <c r="B10155" t="n">
        <v>13</v>
      </c>
      <c r="C10155" t="inlineStr">
        <is>
          <t>POS</t>
        </is>
      </c>
      <c r="D10155" t="inlineStr">
        <is>
          <t>Pháp</t>
        </is>
      </c>
      <c r="E10155" t="inlineStr">
        <is>
          <t>Điện thoại</t>
        </is>
      </c>
      <c r="F10155" t="n">
        <v>1814</v>
      </c>
      <c r="G10155" t="n">
        <v>0</v>
      </c>
    </row>
    <row r="10156">
      <c r="A10156" t="n">
        <v>201903</v>
      </c>
      <c r="B10156" t="n">
        <v>13</v>
      </c>
      <c r="C10156" t="inlineStr">
        <is>
          <t>POS</t>
        </is>
      </c>
      <c r="D10156" t="inlineStr">
        <is>
          <t>Pháp</t>
        </is>
      </c>
      <c r="E10156" t="inlineStr">
        <is>
          <t>Game &amp; Đồ chơi</t>
        </is>
      </c>
      <c r="F10156" t="n">
        <v>545</v>
      </c>
      <c r="G10156" t="n">
        <v>0</v>
      </c>
    </row>
    <row r="10157">
      <c r="A10157" t="n">
        <v>201903</v>
      </c>
      <c r="B10157" t="n">
        <v>13</v>
      </c>
      <c r="C10157" t="inlineStr">
        <is>
          <t>POS</t>
        </is>
      </c>
      <c r="D10157" t="inlineStr">
        <is>
          <t>Pháp</t>
        </is>
      </c>
      <c r="E10157" t="inlineStr">
        <is>
          <t>Nhạc, phim, sách nói</t>
        </is>
      </c>
      <c r="F10157" t="n">
        <v>9.99</v>
      </c>
      <c r="G10157" t="n">
        <v>0</v>
      </c>
    </row>
    <row r="10158">
      <c r="A10158" t="n">
        <v>201903</v>
      </c>
      <c r="B10158" t="n">
        <v>15</v>
      </c>
      <c r="C10158" t="inlineStr">
        <is>
          <t>POS</t>
        </is>
      </c>
      <c r="D10158" t="inlineStr">
        <is>
          <t>Pháp</t>
        </is>
      </c>
      <c r="E10158" t="inlineStr">
        <is>
          <t>Âm thanh</t>
        </is>
      </c>
      <c r="F10158" t="n">
        <v>99.98999999999999</v>
      </c>
      <c r="G10158" t="n">
        <v>0</v>
      </c>
    </row>
    <row r="10159">
      <c r="A10159" t="n">
        <v>201903</v>
      </c>
      <c r="B10159" t="n">
        <v>15</v>
      </c>
      <c r="C10159" t="inlineStr">
        <is>
          <t>POS</t>
        </is>
      </c>
      <c r="D10159" t="inlineStr">
        <is>
          <t>Pháp</t>
        </is>
      </c>
      <c r="E10159" t="inlineStr">
        <is>
          <t>Máy ảnh</t>
        </is>
      </c>
      <c r="F10159" t="n">
        <v>2360</v>
      </c>
      <c r="G10159" t="n">
        <v>0</v>
      </c>
    </row>
    <row r="10160">
      <c r="A10160" t="n">
        <v>201903</v>
      </c>
      <c r="B10160" t="n">
        <v>15</v>
      </c>
      <c r="C10160" t="inlineStr">
        <is>
          <t>POS</t>
        </is>
      </c>
      <c r="D10160" t="inlineStr">
        <is>
          <t>Pháp</t>
        </is>
      </c>
      <c r="E10160" t="inlineStr">
        <is>
          <t>Điện thoại</t>
        </is>
      </c>
      <c r="F10160" t="n">
        <v>2318.99</v>
      </c>
      <c r="G10160" t="n">
        <v>0</v>
      </c>
    </row>
    <row r="10161">
      <c r="A10161" t="n">
        <v>201903</v>
      </c>
      <c r="B10161" t="n">
        <v>15</v>
      </c>
      <c r="C10161" t="inlineStr">
        <is>
          <t>POS</t>
        </is>
      </c>
      <c r="D10161" t="inlineStr">
        <is>
          <t>Pháp</t>
        </is>
      </c>
      <c r="E10161" t="inlineStr">
        <is>
          <t>Máy tính</t>
        </is>
      </c>
      <c r="F10161" t="n">
        <v>701.9</v>
      </c>
      <c r="G10161" t="n">
        <v>2067.9</v>
      </c>
    </row>
    <row r="10162">
      <c r="A10162" t="n">
        <v>201903</v>
      </c>
      <c r="B10162" t="n">
        <v>15</v>
      </c>
      <c r="C10162" t="inlineStr">
        <is>
          <t>POS</t>
        </is>
      </c>
      <c r="D10162" t="inlineStr">
        <is>
          <t>Pháp</t>
        </is>
      </c>
      <c r="E10162" t="inlineStr">
        <is>
          <t>Game &amp; Đồ chơi</t>
        </is>
      </c>
      <c r="F10162" t="n">
        <v>50.67</v>
      </c>
      <c r="G10162" t="n">
        <v>0</v>
      </c>
    </row>
    <row r="10163">
      <c r="A10163" t="n">
        <v>201903</v>
      </c>
      <c r="B10163" t="n">
        <v>15</v>
      </c>
      <c r="C10163" t="inlineStr">
        <is>
          <t>POS</t>
        </is>
      </c>
      <c r="D10163" t="inlineStr">
        <is>
          <t>Pháp</t>
        </is>
      </c>
      <c r="E10163" t="inlineStr">
        <is>
          <t>Nhạc, phim, sách nói</t>
        </is>
      </c>
      <c r="F10163" t="n">
        <v>405.16</v>
      </c>
      <c r="G10163" t="n">
        <v>0</v>
      </c>
    </row>
    <row r="10164">
      <c r="A10164" t="n">
        <v>201903</v>
      </c>
      <c r="B10164" t="n">
        <v>16</v>
      </c>
      <c r="C10164" t="inlineStr">
        <is>
          <t>POS</t>
        </is>
      </c>
      <c r="D10164" t="inlineStr">
        <is>
          <t>Pháp</t>
        </is>
      </c>
      <c r="E10164" t="inlineStr">
        <is>
          <t>Điện thoại</t>
        </is>
      </c>
      <c r="F10164" t="n">
        <v>47.48</v>
      </c>
      <c r="G10164" t="n">
        <v>0</v>
      </c>
    </row>
    <row r="10165">
      <c r="A10165" t="n">
        <v>201903</v>
      </c>
      <c r="B10165" t="n">
        <v>17</v>
      </c>
      <c r="C10165" t="inlineStr">
        <is>
          <t>POS</t>
        </is>
      </c>
      <c r="D10165" t="inlineStr">
        <is>
          <t>Pháp</t>
        </is>
      </c>
      <c r="E10165" t="inlineStr">
        <is>
          <t>Điện thoại</t>
        </is>
      </c>
      <c r="F10165" t="n">
        <v>817.4</v>
      </c>
      <c r="G10165" t="n">
        <v>0</v>
      </c>
    </row>
    <row r="10166">
      <c r="A10166" t="n">
        <v>201903</v>
      </c>
      <c r="B10166" t="n">
        <v>17</v>
      </c>
      <c r="C10166" t="inlineStr">
        <is>
          <t>POS</t>
        </is>
      </c>
      <c r="D10166" t="inlineStr">
        <is>
          <t>Pháp</t>
        </is>
      </c>
      <c r="E10166" t="inlineStr">
        <is>
          <t>Máy tính</t>
        </is>
      </c>
      <c r="F10166" t="n">
        <v>2663</v>
      </c>
      <c r="G10166" t="n">
        <v>0</v>
      </c>
    </row>
    <row r="10167">
      <c r="A10167" t="n">
        <v>201903</v>
      </c>
      <c r="B10167" t="n">
        <v>17</v>
      </c>
      <c r="C10167" t="inlineStr">
        <is>
          <t>POS</t>
        </is>
      </c>
      <c r="D10167" t="inlineStr">
        <is>
          <t>Pháp</t>
        </is>
      </c>
      <c r="E10167" t="inlineStr">
        <is>
          <t>Nhạc, phim, sách nói</t>
        </is>
      </c>
      <c r="F10167" t="n">
        <v>2093.85</v>
      </c>
      <c r="G10167" t="n">
        <v>0</v>
      </c>
    </row>
    <row r="10168">
      <c r="A10168" t="n">
        <v>201903</v>
      </c>
      <c r="B10168" t="n">
        <v>17</v>
      </c>
      <c r="C10168" t="inlineStr">
        <is>
          <t>POS</t>
        </is>
      </c>
      <c r="D10168" t="inlineStr">
        <is>
          <t>Pháp</t>
        </is>
      </c>
      <c r="E10168" t="inlineStr">
        <is>
          <t>TV &amp; Video</t>
        </is>
      </c>
      <c r="F10168" t="n">
        <v>129.9</v>
      </c>
      <c r="G10168" t="n">
        <v>0</v>
      </c>
    </row>
    <row r="10169">
      <c r="A10169" t="n">
        <v>201903</v>
      </c>
      <c r="B10169" t="n">
        <v>18</v>
      </c>
      <c r="C10169" t="inlineStr">
        <is>
          <t>POS</t>
        </is>
      </c>
      <c r="D10169" t="inlineStr">
        <is>
          <t>Pháp</t>
        </is>
      </c>
      <c r="E10169" t="inlineStr">
        <is>
          <t>Điện thoại</t>
        </is>
      </c>
      <c r="F10169" t="n">
        <v>229</v>
      </c>
      <c r="G10169" t="n">
        <v>600</v>
      </c>
    </row>
    <row r="10170">
      <c r="A10170" t="n">
        <v>201903</v>
      </c>
      <c r="B10170" t="n">
        <v>18</v>
      </c>
      <c r="C10170" t="inlineStr">
        <is>
          <t>POS</t>
        </is>
      </c>
      <c r="D10170" t="inlineStr">
        <is>
          <t>Pháp</t>
        </is>
      </c>
      <c r="E10170" t="inlineStr">
        <is>
          <t>Máy tính</t>
        </is>
      </c>
      <c r="F10170" t="n">
        <v>736</v>
      </c>
      <c r="G10170" t="n">
        <v>0</v>
      </c>
    </row>
    <row r="10171">
      <c r="A10171" t="n">
        <v>201903</v>
      </c>
      <c r="B10171" t="n">
        <v>18</v>
      </c>
      <c r="C10171" t="inlineStr">
        <is>
          <t>POS</t>
        </is>
      </c>
      <c r="D10171" t="inlineStr">
        <is>
          <t>Pháp</t>
        </is>
      </c>
      <c r="E10171" t="inlineStr">
        <is>
          <t>Gia dụng</t>
        </is>
      </c>
      <c r="F10171" t="n">
        <v>299.97</v>
      </c>
      <c r="G10171" t="n">
        <v>0</v>
      </c>
    </row>
    <row r="10172">
      <c r="A10172" t="n">
        <v>201903</v>
      </c>
      <c r="B10172" t="n">
        <v>19</v>
      </c>
      <c r="C10172" t="inlineStr">
        <is>
          <t>POS</t>
        </is>
      </c>
      <c r="D10172" t="inlineStr">
        <is>
          <t>Đức</t>
        </is>
      </c>
      <c r="E10172" t="inlineStr">
        <is>
          <t>Âm thanh</t>
        </is>
      </c>
      <c r="F10172" t="n">
        <v>0</v>
      </c>
      <c r="G10172" t="n">
        <v>299.98</v>
      </c>
    </row>
    <row r="10173">
      <c r="A10173" t="n">
        <v>201903</v>
      </c>
      <c r="B10173" t="n">
        <v>19</v>
      </c>
      <c r="C10173" t="inlineStr">
        <is>
          <t>POS</t>
        </is>
      </c>
      <c r="D10173" t="inlineStr">
        <is>
          <t>Đức</t>
        </is>
      </c>
      <c r="E10173" t="inlineStr">
        <is>
          <t>Máy ảnh</t>
        </is>
      </c>
      <c r="F10173" t="n">
        <v>0</v>
      </c>
      <c r="G10173" t="n">
        <v>369</v>
      </c>
    </row>
    <row r="10174">
      <c r="A10174" t="n">
        <v>201903</v>
      </c>
      <c r="B10174" t="n">
        <v>19</v>
      </c>
      <c r="C10174" t="inlineStr">
        <is>
          <t>POS</t>
        </is>
      </c>
      <c r="D10174" t="inlineStr">
        <is>
          <t>Đức</t>
        </is>
      </c>
      <c r="E10174" t="inlineStr">
        <is>
          <t>Máy tính</t>
        </is>
      </c>
      <c r="F10174" t="n">
        <v>1815</v>
      </c>
      <c r="G10174" t="n">
        <v>0</v>
      </c>
    </row>
    <row r="10175">
      <c r="A10175" t="n">
        <v>201903</v>
      </c>
      <c r="B10175" t="n">
        <v>19</v>
      </c>
      <c r="C10175" t="inlineStr">
        <is>
          <t>POS</t>
        </is>
      </c>
      <c r="D10175" t="inlineStr">
        <is>
          <t>Đức</t>
        </is>
      </c>
      <c r="E10175" t="inlineStr">
        <is>
          <t>Game &amp; Đồ chơi</t>
        </is>
      </c>
      <c r="F10175" t="n">
        <v>34.95</v>
      </c>
      <c r="G10175" t="n">
        <v>0</v>
      </c>
    </row>
    <row r="10176">
      <c r="A10176" t="n">
        <v>201903</v>
      </c>
      <c r="B10176" t="n">
        <v>19</v>
      </c>
      <c r="C10176" t="inlineStr">
        <is>
          <t>POS</t>
        </is>
      </c>
      <c r="D10176" t="inlineStr">
        <is>
          <t>Đức</t>
        </is>
      </c>
      <c r="E10176" t="inlineStr">
        <is>
          <t>Gia dụng</t>
        </is>
      </c>
      <c r="F10176" t="n">
        <v>3995.64</v>
      </c>
      <c r="G10176" t="n">
        <v>0</v>
      </c>
    </row>
    <row r="10177">
      <c r="A10177" t="n">
        <v>201903</v>
      </c>
      <c r="B10177" t="n">
        <v>19</v>
      </c>
      <c r="C10177" t="inlineStr">
        <is>
          <t>POS</t>
        </is>
      </c>
      <c r="D10177" t="inlineStr">
        <is>
          <t>Đức</t>
        </is>
      </c>
      <c r="E10177" t="inlineStr">
        <is>
          <t>Nhạc, phim, sách nói</t>
        </is>
      </c>
      <c r="F10177" t="n">
        <v>2515.66</v>
      </c>
      <c r="G10177" t="n">
        <v>0</v>
      </c>
    </row>
    <row r="10178">
      <c r="A10178" t="n">
        <v>201903</v>
      </c>
      <c r="B10178" t="n">
        <v>20</v>
      </c>
      <c r="C10178" t="inlineStr">
        <is>
          <t>POS</t>
        </is>
      </c>
      <c r="D10178" t="inlineStr">
        <is>
          <t>Đức</t>
        </is>
      </c>
      <c r="E10178" t="inlineStr">
        <is>
          <t>Âm thanh</t>
        </is>
      </c>
      <c r="F10178" t="n">
        <v>398.97</v>
      </c>
      <c r="G10178" t="n">
        <v>0</v>
      </c>
    </row>
    <row r="10179">
      <c r="A10179" t="n">
        <v>201903</v>
      </c>
      <c r="B10179" t="n">
        <v>20</v>
      </c>
      <c r="C10179" t="inlineStr">
        <is>
          <t>POS</t>
        </is>
      </c>
      <c r="D10179" t="inlineStr">
        <is>
          <t>Đức</t>
        </is>
      </c>
      <c r="E10179" t="inlineStr">
        <is>
          <t>Máy ảnh</t>
        </is>
      </c>
      <c r="F10179" t="n">
        <v>299.76</v>
      </c>
      <c r="G10179" t="n">
        <v>0</v>
      </c>
    </row>
    <row r="10180">
      <c r="A10180" t="n">
        <v>201903</v>
      </c>
      <c r="B10180" t="n">
        <v>20</v>
      </c>
      <c r="C10180" t="inlineStr">
        <is>
          <t>POS</t>
        </is>
      </c>
      <c r="D10180" t="inlineStr">
        <is>
          <t>Đức</t>
        </is>
      </c>
      <c r="E10180" t="inlineStr">
        <is>
          <t>Điện thoại</t>
        </is>
      </c>
      <c r="F10180" t="n">
        <v>98.97</v>
      </c>
      <c r="G10180" t="n">
        <v>0</v>
      </c>
    </row>
    <row r="10181">
      <c r="A10181" t="n">
        <v>201903</v>
      </c>
      <c r="B10181" t="n">
        <v>20</v>
      </c>
      <c r="C10181" t="inlineStr">
        <is>
          <t>POS</t>
        </is>
      </c>
      <c r="D10181" t="inlineStr">
        <is>
          <t>Đức</t>
        </is>
      </c>
      <c r="E10181" t="inlineStr">
        <is>
          <t>Máy tính</t>
        </is>
      </c>
      <c r="F10181" t="n">
        <v>1979.55</v>
      </c>
      <c r="G10181" t="n">
        <v>0</v>
      </c>
    </row>
    <row r="10182">
      <c r="A10182" t="n">
        <v>201903</v>
      </c>
      <c r="B10182" t="n">
        <v>20</v>
      </c>
      <c r="C10182" t="inlineStr">
        <is>
          <t>POS</t>
        </is>
      </c>
      <c r="D10182" t="inlineStr">
        <is>
          <t>Đức</t>
        </is>
      </c>
      <c r="E10182" t="inlineStr">
        <is>
          <t>Gia dụng</t>
        </is>
      </c>
      <c r="F10182" t="n">
        <v>3307.93</v>
      </c>
      <c r="G10182" t="n">
        <v>0</v>
      </c>
    </row>
    <row r="10183">
      <c r="A10183" t="n">
        <v>201903</v>
      </c>
      <c r="B10183" t="n">
        <v>20</v>
      </c>
      <c r="C10183" t="inlineStr">
        <is>
          <t>POS</t>
        </is>
      </c>
      <c r="D10183" t="inlineStr">
        <is>
          <t>Đức</t>
        </is>
      </c>
      <c r="E10183" t="inlineStr">
        <is>
          <t>Nhạc, phim, sách nói</t>
        </is>
      </c>
      <c r="F10183" t="n">
        <v>779.97</v>
      </c>
      <c r="G10183" t="n">
        <v>0</v>
      </c>
    </row>
    <row r="10184">
      <c r="A10184" t="n">
        <v>201903</v>
      </c>
      <c r="B10184" t="n">
        <v>21</v>
      </c>
      <c r="C10184" t="inlineStr">
        <is>
          <t>POS</t>
        </is>
      </c>
      <c r="D10184" t="inlineStr">
        <is>
          <t>Đức</t>
        </is>
      </c>
      <c r="E10184" t="inlineStr">
        <is>
          <t>Máy ảnh</t>
        </is>
      </c>
      <c r="F10184" t="n">
        <v>748</v>
      </c>
      <c r="G10184" t="n">
        <v>0</v>
      </c>
    </row>
    <row r="10185">
      <c r="A10185" t="n">
        <v>201903</v>
      </c>
      <c r="B10185" t="n">
        <v>21</v>
      </c>
      <c r="C10185" t="inlineStr">
        <is>
          <t>POS</t>
        </is>
      </c>
      <c r="D10185" t="inlineStr">
        <is>
          <t>Đức</t>
        </is>
      </c>
      <c r="E10185" t="inlineStr">
        <is>
          <t>Điện thoại</t>
        </is>
      </c>
      <c r="F10185" t="n">
        <v>2058</v>
      </c>
      <c r="G10185" t="n">
        <v>0</v>
      </c>
    </row>
    <row r="10186">
      <c r="A10186" t="n">
        <v>201903</v>
      </c>
      <c r="B10186" t="n">
        <v>21</v>
      </c>
      <c r="C10186" t="inlineStr">
        <is>
          <t>POS</t>
        </is>
      </c>
      <c r="D10186" t="inlineStr">
        <is>
          <t>Đức</t>
        </is>
      </c>
      <c r="E10186" t="inlineStr">
        <is>
          <t>Máy tính</t>
        </is>
      </c>
      <c r="F10186" t="n">
        <v>3336.3</v>
      </c>
      <c r="G10186" t="n">
        <v>0</v>
      </c>
    </row>
    <row r="10187">
      <c r="A10187" t="n">
        <v>201903</v>
      </c>
      <c r="B10187" t="n">
        <v>21</v>
      </c>
      <c r="C10187" t="inlineStr">
        <is>
          <t>POS</t>
        </is>
      </c>
      <c r="D10187" t="inlineStr">
        <is>
          <t>Đức</t>
        </is>
      </c>
      <c r="E10187" t="inlineStr">
        <is>
          <t>Game &amp; Đồ chơi</t>
        </is>
      </c>
      <c r="F10187" t="n">
        <v>110.96</v>
      </c>
      <c r="G10187" t="n">
        <v>0</v>
      </c>
    </row>
    <row r="10188">
      <c r="A10188" t="n">
        <v>201903</v>
      </c>
      <c r="B10188" t="n">
        <v>21</v>
      </c>
      <c r="C10188" t="inlineStr">
        <is>
          <t>POS</t>
        </is>
      </c>
      <c r="D10188" t="inlineStr">
        <is>
          <t>Đức</t>
        </is>
      </c>
      <c r="E10188" t="inlineStr">
        <is>
          <t>Nhạc, phim, sách nói</t>
        </is>
      </c>
      <c r="F10188" t="n">
        <v>328.9</v>
      </c>
      <c r="G10188" t="n">
        <v>0</v>
      </c>
    </row>
    <row r="10189">
      <c r="A10189" t="n">
        <v>201903</v>
      </c>
      <c r="B10189" t="n">
        <v>22</v>
      </c>
      <c r="C10189" t="inlineStr">
        <is>
          <t>POS</t>
        </is>
      </c>
      <c r="D10189" t="inlineStr">
        <is>
          <t>Đức</t>
        </is>
      </c>
      <c r="E10189" t="inlineStr">
        <is>
          <t>Máy ảnh</t>
        </is>
      </c>
      <c r="F10189" t="n">
        <v>328</v>
      </c>
      <c r="G10189" t="n">
        <v>0</v>
      </c>
    </row>
    <row r="10190">
      <c r="A10190" t="n">
        <v>201903</v>
      </c>
      <c r="B10190" t="n">
        <v>22</v>
      </c>
      <c r="C10190" t="inlineStr">
        <is>
          <t>POS</t>
        </is>
      </c>
      <c r="D10190" t="inlineStr">
        <is>
          <t>Đức</t>
        </is>
      </c>
      <c r="E10190" t="inlineStr">
        <is>
          <t>Điện thoại</t>
        </is>
      </c>
      <c r="F10190" t="n">
        <v>6653</v>
      </c>
      <c r="G10190" t="n">
        <v>0</v>
      </c>
    </row>
    <row r="10191">
      <c r="A10191" t="n">
        <v>201903</v>
      </c>
      <c r="B10191" t="n">
        <v>22</v>
      </c>
      <c r="C10191" t="inlineStr">
        <is>
          <t>POS</t>
        </is>
      </c>
      <c r="D10191" t="inlineStr">
        <is>
          <t>Đức</t>
        </is>
      </c>
      <c r="E10191" t="inlineStr">
        <is>
          <t>Máy tính</t>
        </is>
      </c>
      <c r="F10191" t="n">
        <v>5774.6</v>
      </c>
      <c r="G10191" t="n">
        <v>269.9</v>
      </c>
    </row>
    <row r="10192">
      <c r="A10192" t="n">
        <v>201903</v>
      </c>
      <c r="B10192" t="n">
        <v>22</v>
      </c>
      <c r="C10192" t="inlineStr">
        <is>
          <t>POS</t>
        </is>
      </c>
      <c r="D10192" t="inlineStr">
        <is>
          <t>Đức</t>
        </is>
      </c>
      <c r="E10192" t="inlineStr">
        <is>
          <t>Game &amp; Đồ chơi</t>
        </is>
      </c>
      <c r="F10192" t="n">
        <v>264.22</v>
      </c>
      <c r="G10192" t="n">
        <v>33.78</v>
      </c>
    </row>
    <row r="10193">
      <c r="A10193" t="n">
        <v>201903</v>
      </c>
      <c r="B10193" t="n">
        <v>22</v>
      </c>
      <c r="C10193" t="inlineStr">
        <is>
          <t>POS</t>
        </is>
      </c>
      <c r="D10193" t="inlineStr">
        <is>
          <t>Đức</t>
        </is>
      </c>
      <c r="E10193" t="inlineStr">
        <is>
          <t>Gia dụng</t>
        </is>
      </c>
      <c r="F10193" t="n">
        <v>9660.59</v>
      </c>
      <c r="G10193" t="n">
        <v>0</v>
      </c>
    </row>
    <row r="10194">
      <c r="A10194" t="n">
        <v>201903</v>
      </c>
      <c r="B10194" t="n">
        <v>22</v>
      </c>
      <c r="C10194" t="inlineStr">
        <is>
          <t>POS</t>
        </is>
      </c>
      <c r="D10194" t="inlineStr">
        <is>
          <t>Đức</t>
        </is>
      </c>
      <c r="E10194" t="inlineStr">
        <is>
          <t>TV &amp; Video</t>
        </is>
      </c>
      <c r="F10194" t="n">
        <v>5592</v>
      </c>
      <c r="G10194" t="n">
        <v>0</v>
      </c>
    </row>
    <row r="10195">
      <c r="A10195" t="n">
        <v>201903</v>
      </c>
      <c r="B10195" t="n">
        <v>23</v>
      </c>
      <c r="C10195" t="inlineStr">
        <is>
          <t>POS</t>
        </is>
      </c>
      <c r="D10195" t="inlineStr">
        <is>
          <t>Đức</t>
        </is>
      </c>
      <c r="E10195" t="inlineStr">
        <is>
          <t>Điện thoại</t>
        </is>
      </c>
      <c r="F10195" t="n">
        <v>756</v>
      </c>
      <c r="G10195" t="n">
        <v>0</v>
      </c>
    </row>
    <row r="10196">
      <c r="A10196" t="n">
        <v>201903</v>
      </c>
      <c r="B10196" t="n">
        <v>23</v>
      </c>
      <c r="C10196" t="inlineStr">
        <is>
          <t>POS</t>
        </is>
      </c>
      <c r="D10196" t="inlineStr">
        <is>
          <t>Đức</t>
        </is>
      </c>
      <c r="E10196" t="inlineStr">
        <is>
          <t>Game &amp; Đồ chơi</t>
        </is>
      </c>
      <c r="F10196" t="n">
        <v>496.4</v>
      </c>
      <c r="G10196" t="n">
        <v>0</v>
      </c>
    </row>
    <row r="10197">
      <c r="A10197" t="n">
        <v>201903</v>
      </c>
      <c r="B10197" t="n">
        <v>23</v>
      </c>
      <c r="C10197" t="inlineStr">
        <is>
          <t>POS</t>
        </is>
      </c>
      <c r="D10197" t="inlineStr">
        <is>
          <t>Đức</t>
        </is>
      </c>
      <c r="E10197" t="inlineStr">
        <is>
          <t>Gia dụng</t>
        </is>
      </c>
      <c r="F10197" t="n">
        <v>699.9299999999999</v>
      </c>
      <c r="G10197" t="n">
        <v>0</v>
      </c>
    </row>
    <row r="10198">
      <c r="A10198" t="n">
        <v>201903</v>
      </c>
      <c r="B10198" t="n">
        <v>24</v>
      </c>
      <c r="C10198" t="inlineStr">
        <is>
          <t>POS</t>
        </is>
      </c>
      <c r="D10198" t="inlineStr">
        <is>
          <t>Đức</t>
        </is>
      </c>
      <c r="E10198" t="inlineStr">
        <is>
          <t>Âm thanh</t>
        </is>
      </c>
      <c r="F10198" t="n">
        <v>386.61</v>
      </c>
      <c r="G10198" t="n">
        <v>0</v>
      </c>
    </row>
    <row r="10199">
      <c r="A10199" t="n">
        <v>201903</v>
      </c>
      <c r="B10199" t="n">
        <v>24</v>
      </c>
      <c r="C10199" t="inlineStr">
        <is>
          <t>POS</t>
        </is>
      </c>
      <c r="D10199" t="inlineStr">
        <is>
          <t>Đức</t>
        </is>
      </c>
      <c r="E10199" t="inlineStr">
        <is>
          <t>Máy ảnh</t>
        </is>
      </c>
      <c r="F10199" t="n">
        <v>1776</v>
      </c>
      <c r="G10199" t="n">
        <v>0</v>
      </c>
    </row>
    <row r="10200">
      <c r="A10200" t="n">
        <v>201903</v>
      </c>
      <c r="B10200" t="n">
        <v>24</v>
      </c>
      <c r="C10200" t="inlineStr">
        <is>
          <t>POS</t>
        </is>
      </c>
      <c r="D10200" t="inlineStr">
        <is>
          <t>Đức</t>
        </is>
      </c>
      <c r="E10200" t="inlineStr">
        <is>
          <t>Điện thoại</t>
        </is>
      </c>
      <c r="F10200" t="n">
        <v>616</v>
      </c>
      <c r="G10200" t="n">
        <v>0</v>
      </c>
    </row>
    <row r="10201">
      <c r="A10201" t="n">
        <v>201903</v>
      </c>
      <c r="B10201" t="n">
        <v>24</v>
      </c>
      <c r="C10201" t="inlineStr">
        <is>
          <t>POS</t>
        </is>
      </c>
      <c r="D10201" t="inlineStr">
        <is>
          <t>Đức</t>
        </is>
      </c>
      <c r="E10201" t="inlineStr">
        <is>
          <t>Máy tính</t>
        </is>
      </c>
      <c r="F10201" t="n">
        <v>3550</v>
      </c>
      <c r="G10201" t="n">
        <v>0</v>
      </c>
    </row>
    <row r="10202">
      <c r="A10202" t="n">
        <v>201903</v>
      </c>
      <c r="B10202" t="n">
        <v>24</v>
      </c>
      <c r="C10202" t="inlineStr">
        <is>
          <t>POS</t>
        </is>
      </c>
      <c r="D10202" t="inlineStr">
        <is>
          <t>Đức</t>
        </is>
      </c>
      <c r="E10202" t="inlineStr">
        <is>
          <t>Game &amp; Đồ chơi</t>
        </is>
      </c>
      <c r="F10202" t="n">
        <v>118.93</v>
      </c>
      <c r="G10202" t="n">
        <v>0</v>
      </c>
    </row>
    <row r="10203">
      <c r="A10203" t="n">
        <v>201903</v>
      </c>
      <c r="B10203" t="n">
        <v>24</v>
      </c>
      <c r="C10203" t="inlineStr">
        <is>
          <t>POS</t>
        </is>
      </c>
      <c r="D10203" t="inlineStr">
        <is>
          <t>Đức</t>
        </is>
      </c>
      <c r="E10203" t="inlineStr">
        <is>
          <t>Gia dụng</t>
        </is>
      </c>
      <c r="F10203" t="n">
        <v>14072.9</v>
      </c>
      <c r="G10203" t="n">
        <v>13923</v>
      </c>
    </row>
    <row r="10204">
      <c r="A10204" t="n">
        <v>201903</v>
      </c>
      <c r="B10204" t="n">
        <v>24</v>
      </c>
      <c r="C10204" t="inlineStr">
        <is>
          <t>POS</t>
        </is>
      </c>
      <c r="D10204" t="inlineStr">
        <is>
          <t>Đức</t>
        </is>
      </c>
      <c r="E10204" t="inlineStr">
        <is>
          <t>Nhạc, phim, sách nói</t>
        </is>
      </c>
      <c r="F10204" t="n">
        <v>25.32</v>
      </c>
      <c r="G10204" t="n">
        <v>0</v>
      </c>
    </row>
    <row r="10205">
      <c r="A10205" t="n">
        <v>201903</v>
      </c>
      <c r="B10205" t="n">
        <v>24</v>
      </c>
      <c r="C10205" t="inlineStr">
        <is>
          <t>POS</t>
        </is>
      </c>
      <c r="D10205" t="inlineStr">
        <is>
          <t>Đức</t>
        </is>
      </c>
      <c r="E10205" t="inlineStr">
        <is>
          <t>TV &amp; Video</t>
        </is>
      </c>
      <c r="F10205" t="n">
        <v>179.8</v>
      </c>
      <c r="G10205" t="n">
        <v>0</v>
      </c>
    </row>
    <row r="10206">
      <c r="A10206" t="n">
        <v>201903</v>
      </c>
      <c r="B10206" t="n">
        <v>26</v>
      </c>
      <c r="C10206" t="inlineStr">
        <is>
          <t>POS</t>
        </is>
      </c>
      <c r="D10206" t="inlineStr">
        <is>
          <t>Đức</t>
        </is>
      </c>
      <c r="E10206" t="inlineStr">
        <is>
          <t>Âm thanh</t>
        </is>
      </c>
      <c r="F10206" t="n">
        <v>2711.8</v>
      </c>
      <c r="G10206" t="n">
        <v>0</v>
      </c>
    </row>
    <row r="10207">
      <c r="A10207" t="n">
        <v>201903</v>
      </c>
      <c r="B10207" t="n">
        <v>26</v>
      </c>
      <c r="C10207" t="inlineStr">
        <is>
          <t>POS</t>
        </is>
      </c>
      <c r="D10207" t="inlineStr">
        <is>
          <t>Đức</t>
        </is>
      </c>
      <c r="E10207" t="inlineStr">
        <is>
          <t>Máy ảnh</t>
        </is>
      </c>
      <c r="F10207" t="n">
        <v>860</v>
      </c>
      <c r="G10207" t="n">
        <v>0</v>
      </c>
    </row>
    <row r="10208">
      <c r="A10208" t="n">
        <v>201903</v>
      </c>
      <c r="B10208" t="n">
        <v>26</v>
      </c>
      <c r="C10208" t="inlineStr">
        <is>
          <t>POS</t>
        </is>
      </c>
      <c r="D10208" t="inlineStr">
        <is>
          <t>Đức</t>
        </is>
      </c>
      <c r="E10208" t="inlineStr">
        <is>
          <t>Điện thoại</t>
        </is>
      </c>
      <c r="F10208" t="n">
        <v>570</v>
      </c>
      <c r="G10208" t="n">
        <v>0</v>
      </c>
    </row>
    <row r="10209">
      <c r="A10209" t="n">
        <v>201903</v>
      </c>
      <c r="B10209" t="n">
        <v>26</v>
      </c>
      <c r="C10209" t="inlineStr">
        <is>
          <t>POS</t>
        </is>
      </c>
      <c r="D10209" t="inlineStr">
        <is>
          <t>Đức</t>
        </is>
      </c>
      <c r="E10209" t="inlineStr">
        <is>
          <t>Máy tính</t>
        </is>
      </c>
      <c r="F10209" t="n">
        <v>1586.31</v>
      </c>
      <c r="G10209" t="n">
        <v>0</v>
      </c>
    </row>
    <row r="10210">
      <c r="A10210" t="n">
        <v>201903</v>
      </c>
      <c r="B10210" t="n">
        <v>26</v>
      </c>
      <c r="C10210" t="inlineStr">
        <is>
          <t>POS</t>
        </is>
      </c>
      <c r="D10210" t="inlineStr">
        <is>
          <t>Đức</t>
        </is>
      </c>
      <c r="E10210" t="inlineStr">
        <is>
          <t>Game &amp; Đồ chơi</t>
        </is>
      </c>
      <c r="F10210" t="n">
        <v>99.45999999999999</v>
      </c>
      <c r="G10210" t="n">
        <v>0</v>
      </c>
    </row>
    <row r="10211">
      <c r="A10211" t="n">
        <v>201903</v>
      </c>
      <c r="B10211" t="n">
        <v>26</v>
      </c>
      <c r="C10211" t="inlineStr">
        <is>
          <t>POS</t>
        </is>
      </c>
      <c r="D10211" t="inlineStr">
        <is>
          <t>Đức</t>
        </is>
      </c>
      <c r="E10211" t="inlineStr">
        <is>
          <t>Nhạc, phim, sách nói</t>
        </is>
      </c>
      <c r="F10211" t="n">
        <v>1158.82</v>
      </c>
      <c r="G10211" t="n">
        <v>0</v>
      </c>
    </row>
    <row r="10212">
      <c r="A10212" t="n">
        <v>201903</v>
      </c>
      <c r="B10212" t="n">
        <v>27</v>
      </c>
      <c r="C10212" t="inlineStr">
        <is>
          <t>POS</t>
        </is>
      </c>
      <c r="D10212" t="inlineStr">
        <is>
          <t>Đức</t>
        </is>
      </c>
      <c r="E10212" t="inlineStr">
        <is>
          <t>Âm thanh</t>
        </is>
      </c>
      <c r="F10212" t="n">
        <v>2155.97</v>
      </c>
      <c r="G10212" t="n">
        <v>0</v>
      </c>
    </row>
    <row r="10213">
      <c r="A10213" t="n">
        <v>201903</v>
      </c>
      <c r="B10213" t="n">
        <v>27</v>
      </c>
      <c r="C10213" t="inlineStr">
        <is>
          <t>POS</t>
        </is>
      </c>
      <c r="D10213" t="inlineStr">
        <is>
          <t>Đức</t>
        </is>
      </c>
      <c r="E10213" t="inlineStr">
        <is>
          <t>Máy ảnh</t>
        </is>
      </c>
      <c r="F10213" t="n">
        <v>1002</v>
      </c>
      <c r="G10213" t="n">
        <v>0</v>
      </c>
    </row>
    <row r="10214">
      <c r="A10214" t="n">
        <v>201903</v>
      </c>
      <c r="B10214" t="n">
        <v>27</v>
      </c>
      <c r="C10214" t="inlineStr">
        <is>
          <t>POS</t>
        </is>
      </c>
      <c r="D10214" t="inlineStr">
        <is>
          <t>Đức</t>
        </is>
      </c>
      <c r="E10214" t="inlineStr">
        <is>
          <t>Điện thoại</t>
        </is>
      </c>
      <c r="F10214" t="n">
        <v>1943</v>
      </c>
      <c r="G10214" t="n">
        <v>230</v>
      </c>
    </row>
    <row r="10215">
      <c r="A10215" t="n">
        <v>201903</v>
      </c>
      <c r="B10215" t="n">
        <v>27</v>
      </c>
      <c r="C10215" t="inlineStr">
        <is>
          <t>POS</t>
        </is>
      </c>
      <c r="D10215" t="inlineStr">
        <is>
          <t>Đức</t>
        </is>
      </c>
      <c r="E10215" t="inlineStr">
        <is>
          <t>Máy tính</t>
        </is>
      </c>
      <c r="F10215" t="n">
        <v>22309</v>
      </c>
      <c r="G10215" t="n">
        <v>969</v>
      </c>
    </row>
    <row r="10216">
      <c r="A10216" t="n">
        <v>201903</v>
      </c>
      <c r="B10216" t="n">
        <v>27</v>
      </c>
      <c r="C10216" t="inlineStr">
        <is>
          <t>POS</t>
        </is>
      </c>
      <c r="D10216" t="inlineStr">
        <is>
          <t>Đức</t>
        </is>
      </c>
      <c r="E10216" t="inlineStr">
        <is>
          <t>Game &amp; Đồ chơi</t>
        </is>
      </c>
      <c r="F10216" t="n">
        <v>377.26</v>
      </c>
      <c r="G10216" t="n">
        <v>32</v>
      </c>
    </row>
    <row r="10217">
      <c r="A10217" t="n">
        <v>201903</v>
      </c>
      <c r="B10217" t="n">
        <v>27</v>
      </c>
      <c r="C10217" t="inlineStr">
        <is>
          <t>POS</t>
        </is>
      </c>
      <c r="D10217" t="inlineStr">
        <is>
          <t>Đức</t>
        </is>
      </c>
      <c r="E10217" t="inlineStr">
        <is>
          <t>Gia dụng</t>
        </is>
      </c>
      <c r="F10217" t="n">
        <v>29.09</v>
      </c>
      <c r="G10217" t="n">
        <v>0</v>
      </c>
    </row>
    <row r="10218">
      <c r="A10218" t="n">
        <v>201903</v>
      </c>
      <c r="B10218" t="n">
        <v>27</v>
      </c>
      <c r="C10218" t="inlineStr">
        <is>
          <t>POS</t>
        </is>
      </c>
      <c r="D10218" t="inlineStr">
        <is>
          <t>Đức</t>
        </is>
      </c>
      <c r="E10218" t="inlineStr">
        <is>
          <t>Nhạc, phim, sách nói</t>
        </is>
      </c>
      <c r="F10218" t="n">
        <v>2383.8</v>
      </c>
      <c r="G10218" t="n">
        <v>9.99</v>
      </c>
    </row>
    <row r="10219">
      <c r="A10219" t="n">
        <v>201903</v>
      </c>
      <c r="B10219" t="n">
        <v>27</v>
      </c>
      <c r="C10219" t="inlineStr">
        <is>
          <t>POS</t>
        </is>
      </c>
      <c r="D10219" t="inlineStr">
        <is>
          <t>Đức</t>
        </is>
      </c>
      <c r="E10219" t="inlineStr">
        <is>
          <t>TV &amp; Video</t>
        </is>
      </c>
      <c r="F10219" t="n">
        <v>1524.95</v>
      </c>
      <c r="G10219" t="n">
        <v>0</v>
      </c>
    </row>
    <row r="10220">
      <c r="A10220" t="n">
        <v>201903</v>
      </c>
      <c r="B10220" t="n">
        <v>29</v>
      </c>
      <c r="C10220" t="inlineStr">
        <is>
          <t>POS</t>
        </is>
      </c>
      <c r="D10220" t="inlineStr">
        <is>
          <t>Ý</t>
        </is>
      </c>
      <c r="E10220" t="inlineStr">
        <is>
          <t>Âm thanh</t>
        </is>
      </c>
      <c r="F10220" t="n">
        <v>767.95</v>
      </c>
      <c r="G10220" t="n">
        <v>0</v>
      </c>
    </row>
    <row r="10221">
      <c r="A10221" t="n">
        <v>201903</v>
      </c>
      <c r="B10221" t="n">
        <v>29</v>
      </c>
      <c r="C10221" t="inlineStr">
        <is>
          <t>POS</t>
        </is>
      </c>
      <c r="D10221" t="inlineStr">
        <is>
          <t>Ý</t>
        </is>
      </c>
      <c r="E10221" t="inlineStr">
        <is>
          <t>Điện thoại</t>
        </is>
      </c>
      <c r="F10221" t="n">
        <v>982.97</v>
      </c>
      <c r="G10221" t="n">
        <v>0</v>
      </c>
    </row>
    <row r="10222">
      <c r="A10222" t="n">
        <v>201903</v>
      </c>
      <c r="B10222" t="n">
        <v>29</v>
      </c>
      <c r="C10222" t="inlineStr">
        <is>
          <t>POS</t>
        </is>
      </c>
      <c r="D10222" t="inlineStr">
        <is>
          <t>Ý</t>
        </is>
      </c>
      <c r="E10222" t="inlineStr">
        <is>
          <t>Máy tính</t>
        </is>
      </c>
      <c r="F10222" t="n">
        <v>2541.1</v>
      </c>
      <c r="G10222" t="n">
        <v>2795</v>
      </c>
    </row>
    <row r="10223">
      <c r="A10223" t="n">
        <v>201903</v>
      </c>
      <c r="B10223" t="n">
        <v>29</v>
      </c>
      <c r="C10223" t="inlineStr">
        <is>
          <t>POS</t>
        </is>
      </c>
      <c r="D10223" t="inlineStr">
        <is>
          <t>Ý</t>
        </is>
      </c>
      <c r="E10223" t="inlineStr">
        <is>
          <t>Game &amp; Đồ chơi</t>
        </is>
      </c>
      <c r="F10223" t="n">
        <v>1140.94</v>
      </c>
      <c r="G10223" t="n">
        <v>75</v>
      </c>
    </row>
    <row r="10224">
      <c r="A10224" t="n">
        <v>201903</v>
      </c>
      <c r="B10224" t="n">
        <v>29</v>
      </c>
      <c r="C10224" t="inlineStr">
        <is>
          <t>POS</t>
        </is>
      </c>
      <c r="D10224" t="inlineStr">
        <is>
          <t>Ý</t>
        </is>
      </c>
      <c r="E10224" t="inlineStr">
        <is>
          <t>Gia dụng</t>
        </is>
      </c>
      <c r="F10224" t="n">
        <v>3955</v>
      </c>
      <c r="G10224" t="n">
        <v>0</v>
      </c>
    </row>
    <row r="10225">
      <c r="A10225" t="n">
        <v>201903</v>
      </c>
      <c r="B10225" t="n">
        <v>29</v>
      </c>
      <c r="C10225" t="inlineStr">
        <is>
          <t>POS</t>
        </is>
      </c>
      <c r="D10225" t="inlineStr">
        <is>
          <t>Ý</t>
        </is>
      </c>
      <c r="E10225" t="inlineStr">
        <is>
          <t>TV &amp; Video</t>
        </is>
      </c>
      <c r="F10225" t="n">
        <v>284.5</v>
      </c>
      <c r="G10225" t="n">
        <v>0</v>
      </c>
    </row>
    <row r="10226">
      <c r="A10226" t="n">
        <v>201903</v>
      </c>
      <c r="B10226" t="n">
        <v>30</v>
      </c>
      <c r="C10226" t="inlineStr">
        <is>
          <t>POS</t>
        </is>
      </c>
      <c r="D10226" t="inlineStr">
        <is>
          <t>Ý</t>
        </is>
      </c>
      <c r="E10226" t="inlineStr">
        <is>
          <t>Máy ảnh</t>
        </is>
      </c>
      <c r="F10226" t="n">
        <v>645.8</v>
      </c>
      <c r="G10226" t="n">
        <v>0</v>
      </c>
    </row>
    <row r="10227">
      <c r="A10227" t="n">
        <v>201903</v>
      </c>
      <c r="B10227" t="n">
        <v>30</v>
      </c>
      <c r="C10227" t="inlineStr">
        <is>
          <t>POS</t>
        </is>
      </c>
      <c r="D10227" t="inlineStr">
        <is>
          <t>Ý</t>
        </is>
      </c>
      <c r="E10227" t="inlineStr">
        <is>
          <t>Điện thoại</t>
        </is>
      </c>
      <c r="F10227" t="n">
        <v>290</v>
      </c>
      <c r="G10227" t="n">
        <v>0</v>
      </c>
    </row>
    <row r="10228">
      <c r="A10228" t="n">
        <v>201903</v>
      </c>
      <c r="B10228" t="n">
        <v>30</v>
      </c>
      <c r="C10228" t="inlineStr">
        <is>
          <t>POS</t>
        </is>
      </c>
      <c r="D10228" t="inlineStr">
        <is>
          <t>Ý</t>
        </is>
      </c>
      <c r="E10228" t="inlineStr">
        <is>
          <t>Nhạc, phim, sách nói</t>
        </is>
      </c>
      <c r="F10228" t="n">
        <v>59.94</v>
      </c>
      <c r="G10228" t="n">
        <v>0</v>
      </c>
    </row>
    <row r="10229">
      <c r="A10229" t="n">
        <v>201903</v>
      </c>
      <c r="B10229" t="n">
        <v>31</v>
      </c>
      <c r="C10229" t="inlineStr">
        <is>
          <t>POS</t>
        </is>
      </c>
      <c r="D10229" t="inlineStr">
        <is>
          <t>Hà Lan</t>
        </is>
      </c>
      <c r="E10229" t="inlineStr">
        <is>
          <t>Máy tính</t>
        </is>
      </c>
      <c r="F10229" t="n">
        <v>0</v>
      </c>
      <c r="G10229" t="n">
        <v>2295</v>
      </c>
    </row>
    <row r="10230">
      <c r="A10230" t="n">
        <v>201903</v>
      </c>
      <c r="B10230" t="n">
        <v>31</v>
      </c>
      <c r="C10230" t="inlineStr">
        <is>
          <t>POS</t>
        </is>
      </c>
      <c r="D10230" t="inlineStr">
        <is>
          <t>Hà Lan</t>
        </is>
      </c>
      <c r="E10230" t="inlineStr">
        <is>
          <t>Game &amp; Đồ chơi</t>
        </is>
      </c>
      <c r="F10230" t="n">
        <v>16.5</v>
      </c>
      <c r="G10230" t="n">
        <v>0</v>
      </c>
    </row>
    <row r="10231">
      <c r="A10231" t="n">
        <v>201903</v>
      </c>
      <c r="B10231" t="n">
        <v>31</v>
      </c>
      <c r="C10231" t="inlineStr">
        <is>
          <t>POS</t>
        </is>
      </c>
      <c r="D10231" t="inlineStr">
        <is>
          <t>Hà Lan</t>
        </is>
      </c>
      <c r="E10231" t="inlineStr">
        <is>
          <t>TV &amp; Video</t>
        </is>
      </c>
      <c r="F10231" t="n">
        <v>126.9</v>
      </c>
      <c r="G10231" t="n">
        <v>0</v>
      </c>
    </row>
    <row r="10232">
      <c r="A10232" t="n">
        <v>201903</v>
      </c>
      <c r="B10232" t="n">
        <v>32</v>
      </c>
      <c r="C10232" t="inlineStr">
        <is>
          <t>POS</t>
        </is>
      </c>
      <c r="D10232" t="inlineStr">
        <is>
          <t>Hà Lan</t>
        </is>
      </c>
      <c r="E10232" t="inlineStr">
        <is>
          <t>Âm thanh</t>
        </is>
      </c>
      <c r="F10232" t="n">
        <v>1399.65</v>
      </c>
      <c r="G10232" t="n">
        <v>0</v>
      </c>
    </row>
    <row r="10233">
      <c r="A10233" t="n">
        <v>201903</v>
      </c>
      <c r="B10233" t="n">
        <v>32</v>
      </c>
      <c r="C10233" t="inlineStr">
        <is>
          <t>POS</t>
        </is>
      </c>
      <c r="D10233" t="inlineStr">
        <is>
          <t>Hà Lan</t>
        </is>
      </c>
      <c r="E10233" t="inlineStr">
        <is>
          <t>Máy ảnh</t>
        </is>
      </c>
      <c r="F10233" t="n">
        <v>1312</v>
      </c>
      <c r="G10233" t="n">
        <v>0</v>
      </c>
    </row>
    <row r="10234">
      <c r="A10234" t="n">
        <v>201903</v>
      </c>
      <c r="B10234" t="n">
        <v>32</v>
      </c>
      <c r="C10234" t="inlineStr">
        <is>
          <t>POS</t>
        </is>
      </c>
      <c r="D10234" t="inlineStr">
        <is>
          <t>Hà Lan</t>
        </is>
      </c>
      <c r="E10234" t="inlineStr">
        <is>
          <t>Điện thoại</t>
        </is>
      </c>
      <c r="F10234" t="n">
        <v>903</v>
      </c>
      <c r="G10234" t="n">
        <v>0</v>
      </c>
    </row>
    <row r="10235">
      <c r="A10235" t="n">
        <v>201903</v>
      </c>
      <c r="B10235" t="n">
        <v>32</v>
      </c>
      <c r="C10235" t="inlineStr">
        <is>
          <t>POS</t>
        </is>
      </c>
      <c r="D10235" t="inlineStr">
        <is>
          <t>Hà Lan</t>
        </is>
      </c>
      <c r="E10235" t="inlineStr">
        <is>
          <t>Máy tính</t>
        </is>
      </c>
      <c r="F10235" t="n">
        <v>10949.7</v>
      </c>
      <c r="G10235" t="n">
        <v>0</v>
      </c>
    </row>
    <row r="10236">
      <c r="A10236" t="n">
        <v>201903</v>
      </c>
      <c r="B10236" t="n">
        <v>32</v>
      </c>
      <c r="C10236" t="inlineStr">
        <is>
          <t>POS</t>
        </is>
      </c>
      <c r="D10236" t="inlineStr">
        <is>
          <t>Hà Lan</t>
        </is>
      </c>
      <c r="E10236" t="inlineStr">
        <is>
          <t>Gia dụng</t>
        </is>
      </c>
      <c r="F10236" t="n">
        <v>599.98</v>
      </c>
      <c r="G10236" t="n">
        <v>0</v>
      </c>
    </row>
    <row r="10237">
      <c r="A10237" t="n">
        <v>201903</v>
      </c>
      <c r="B10237" t="n">
        <v>32</v>
      </c>
      <c r="C10237" t="inlineStr">
        <is>
          <t>POS</t>
        </is>
      </c>
      <c r="D10237" t="inlineStr">
        <is>
          <t>Hà Lan</t>
        </is>
      </c>
      <c r="E10237" t="inlineStr">
        <is>
          <t>Nhạc, phim, sách nói</t>
        </is>
      </c>
      <c r="F10237" t="n">
        <v>231.52</v>
      </c>
      <c r="G10237" t="n">
        <v>0</v>
      </c>
    </row>
    <row r="10238">
      <c r="A10238" t="n">
        <v>201903</v>
      </c>
      <c r="B10238" t="n">
        <v>32</v>
      </c>
      <c r="C10238" t="inlineStr">
        <is>
          <t>POS</t>
        </is>
      </c>
      <c r="D10238" t="inlineStr">
        <is>
          <t>Hà Lan</t>
        </is>
      </c>
      <c r="E10238" t="inlineStr">
        <is>
          <t>TV &amp; Video</t>
        </is>
      </c>
      <c r="F10238" t="n">
        <v>0</v>
      </c>
      <c r="G10238" t="n">
        <v>2099.7</v>
      </c>
    </row>
    <row r="10239">
      <c r="A10239" t="n">
        <v>201903</v>
      </c>
      <c r="B10239" t="n">
        <v>33</v>
      </c>
      <c r="C10239" t="inlineStr">
        <is>
          <t>POS</t>
        </is>
      </c>
      <c r="D10239" t="inlineStr">
        <is>
          <t>Hà Lan</t>
        </is>
      </c>
      <c r="E10239" t="inlineStr">
        <is>
          <t>Âm thanh</t>
        </is>
      </c>
      <c r="F10239" t="n">
        <v>89.33</v>
      </c>
      <c r="G10239" t="n">
        <v>0</v>
      </c>
    </row>
    <row r="10240">
      <c r="A10240" t="n">
        <v>201903</v>
      </c>
      <c r="B10240" t="n">
        <v>33</v>
      </c>
      <c r="C10240" t="inlineStr">
        <is>
          <t>POS</t>
        </is>
      </c>
      <c r="D10240" t="inlineStr">
        <is>
          <t>Hà Lan</t>
        </is>
      </c>
      <c r="E10240" t="inlineStr">
        <is>
          <t>Máy ảnh</t>
        </is>
      </c>
      <c r="F10240" t="n">
        <v>3541.96</v>
      </c>
      <c r="G10240" t="n">
        <v>24.99</v>
      </c>
    </row>
    <row r="10241">
      <c r="A10241" t="n">
        <v>201903</v>
      </c>
      <c r="B10241" t="n">
        <v>33</v>
      </c>
      <c r="C10241" t="inlineStr">
        <is>
          <t>POS</t>
        </is>
      </c>
      <c r="D10241" t="inlineStr">
        <is>
          <t>Hà Lan</t>
        </is>
      </c>
      <c r="E10241" t="inlineStr">
        <is>
          <t>Máy tính</t>
        </is>
      </c>
      <c r="F10241" t="n">
        <v>1934.8</v>
      </c>
      <c r="G10241" t="n">
        <v>0</v>
      </c>
    </row>
    <row r="10242">
      <c r="A10242" t="n">
        <v>201903</v>
      </c>
      <c r="B10242" t="n">
        <v>33</v>
      </c>
      <c r="C10242" t="inlineStr">
        <is>
          <t>POS</t>
        </is>
      </c>
      <c r="D10242" t="inlineStr">
        <is>
          <t>Hà Lan</t>
        </is>
      </c>
      <c r="E10242" t="inlineStr">
        <is>
          <t>Game &amp; Đồ chơi</t>
        </is>
      </c>
      <c r="F10242" t="n">
        <v>208</v>
      </c>
      <c r="G10242" t="n">
        <v>0</v>
      </c>
    </row>
    <row r="10243">
      <c r="A10243" t="n">
        <v>201903</v>
      </c>
      <c r="B10243" t="n">
        <v>33</v>
      </c>
      <c r="C10243" t="inlineStr">
        <is>
          <t>POS</t>
        </is>
      </c>
      <c r="D10243" t="inlineStr">
        <is>
          <t>Hà Lan</t>
        </is>
      </c>
      <c r="E10243" t="inlineStr">
        <is>
          <t>Gia dụng</t>
        </is>
      </c>
      <c r="F10243" t="n">
        <v>2758.75</v>
      </c>
      <c r="G10243" t="n">
        <v>0</v>
      </c>
    </row>
    <row r="10244">
      <c r="A10244" t="n">
        <v>201903</v>
      </c>
      <c r="B10244" t="n">
        <v>33</v>
      </c>
      <c r="C10244" t="inlineStr">
        <is>
          <t>POS</t>
        </is>
      </c>
      <c r="D10244" t="inlineStr">
        <is>
          <t>Hà Lan</t>
        </is>
      </c>
      <c r="E10244" t="inlineStr">
        <is>
          <t>Nhạc, phim, sách nói</t>
        </is>
      </c>
      <c r="F10244" t="n">
        <v>717.91</v>
      </c>
      <c r="G10244" t="n">
        <v>0</v>
      </c>
    </row>
    <row r="10245">
      <c r="A10245" t="n">
        <v>201903</v>
      </c>
      <c r="B10245" t="n">
        <v>34</v>
      </c>
      <c r="C10245" t="inlineStr">
        <is>
          <t>POS</t>
        </is>
      </c>
      <c r="D10245" t="inlineStr">
        <is>
          <t>Hà Lan</t>
        </is>
      </c>
      <c r="E10245" t="inlineStr">
        <is>
          <t>Máy tính</t>
        </is>
      </c>
      <c r="F10245" t="n">
        <v>8758</v>
      </c>
      <c r="G10245" t="n">
        <v>0</v>
      </c>
    </row>
    <row r="10246">
      <c r="A10246" t="n">
        <v>201903</v>
      </c>
      <c r="B10246" t="n">
        <v>34</v>
      </c>
      <c r="C10246" t="inlineStr">
        <is>
          <t>POS</t>
        </is>
      </c>
      <c r="D10246" t="inlineStr">
        <is>
          <t>Hà Lan</t>
        </is>
      </c>
      <c r="E10246" t="inlineStr">
        <is>
          <t>Game &amp; Đồ chơi</t>
        </is>
      </c>
      <c r="F10246" t="n">
        <v>93.59999999999999</v>
      </c>
      <c r="G10246" t="n">
        <v>0</v>
      </c>
    </row>
    <row r="10247">
      <c r="A10247" t="n">
        <v>201903</v>
      </c>
      <c r="B10247" t="n">
        <v>34</v>
      </c>
      <c r="C10247" t="inlineStr">
        <is>
          <t>POS</t>
        </is>
      </c>
      <c r="D10247" t="inlineStr">
        <is>
          <t>Hà Lan</t>
        </is>
      </c>
      <c r="E10247" t="inlineStr">
        <is>
          <t>Nhạc, phim, sách nói</t>
        </is>
      </c>
      <c r="F10247" t="n">
        <v>143.92</v>
      </c>
      <c r="G10247" t="n">
        <v>219</v>
      </c>
    </row>
    <row r="10248">
      <c r="A10248" t="n">
        <v>201903</v>
      </c>
      <c r="B10248" t="n">
        <v>36</v>
      </c>
      <c r="C10248" t="inlineStr">
        <is>
          <t>POS</t>
        </is>
      </c>
      <c r="D10248" t="inlineStr">
        <is>
          <t>Anh</t>
        </is>
      </c>
      <c r="E10248" t="inlineStr">
        <is>
          <t>Âm thanh</t>
        </is>
      </c>
      <c r="F10248" t="n">
        <v>1019</v>
      </c>
      <c r="G10248" t="n">
        <v>40.55</v>
      </c>
    </row>
    <row r="10249">
      <c r="A10249" t="n">
        <v>201903</v>
      </c>
      <c r="B10249" t="n">
        <v>36</v>
      </c>
      <c r="C10249" t="inlineStr">
        <is>
          <t>POS</t>
        </is>
      </c>
      <c r="D10249" t="inlineStr">
        <is>
          <t>Anh</t>
        </is>
      </c>
      <c r="E10249" t="inlineStr">
        <is>
          <t>Máy ảnh</t>
        </is>
      </c>
      <c r="F10249" t="n">
        <v>443.76</v>
      </c>
      <c r="G10249" t="n">
        <v>0</v>
      </c>
    </row>
    <row r="10250">
      <c r="A10250" t="n">
        <v>201903</v>
      </c>
      <c r="B10250" t="n">
        <v>36</v>
      </c>
      <c r="C10250" t="inlineStr">
        <is>
          <t>POS</t>
        </is>
      </c>
      <c r="D10250" t="inlineStr">
        <is>
          <t>Anh</t>
        </is>
      </c>
      <c r="E10250" t="inlineStr">
        <is>
          <t>Điện thoại</t>
        </is>
      </c>
      <c r="F10250" t="n">
        <v>512</v>
      </c>
      <c r="G10250" t="n">
        <v>0</v>
      </c>
    </row>
    <row r="10251">
      <c r="A10251" t="n">
        <v>201903</v>
      </c>
      <c r="B10251" t="n">
        <v>36</v>
      </c>
      <c r="C10251" t="inlineStr">
        <is>
          <t>POS</t>
        </is>
      </c>
      <c r="D10251" t="inlineStr">
        <is>
          <t>Anh</t>
        </is>
      </c>
      <c r="E10251" t="inlineStr">
        <is>
          <t>Máy tính</t>
        </is>
      </c>
      <c r="F10251" t="n">
        <v>4119.15</v>
      </c>
      <c r="G10251" t="n">
        <v>0</v>
      </c>
    </row>
    <row r="10252">
      <c r="A10252" t="n">
        <v>201903</v>
      </c>
      <c r="B10252" t="n">
        <v>36</v>
      </c>
      <c r="C10252" t="inlineStr">
        <is>
          <t>POS</t>
        </is>
      </c>
      <c r="D10252" t="inlineStr">
        <is>
          <t>Anh</t>
        </is>
      </c>
      <c r="E10252" t="inlineStr">
        <is>
          <t>Game &amp; Đồ chơi</t>
        </is>
      </c>
      <c r="F10252" t="n">
        <v>153.82</v>
      </c>
      <c r="G10252" t="n">
        <v>0</v>
      </c>
    </row>
    <row r="10253">
      <c r="A10253" t="n">
        <v>201903</v>
      </c>
      <c r="B10253" t="n">
        <v>36</v>
      </c>
      <c r="C10253" t="inlineStr">
        <is>
          <t>POS</t>
        </is>
      </c>
      <c r="D10253" t="inlineStr">
        <is>
          <t>Anh</t>
        </is>
      </c>
      <c r="E10253" t="inlineStr">
        <is>
          <t>Gia dụng</t>
        </is>
      </c>
      <c r="F10253" t="n">
        <v>2997</v>
      </c>
      <c r="G10253" t="n">
        <v>0</v>
      </c>
    </row>
    <row r="10254">
      <c r="A10254" t="n">
        <v>201903</v>
      </c>
      <c r="B10254" t="n">
        <v>36</v>
      </c>
      <c r="C10254" t="inlineStr">
        <is>
          <t>POS</t>
        </is>
      </c>
      <c r="D10254" t="inlineStr">
        <is>
          <t>Anh</t>
        </is>
      </c>
      <c r="E10254" t="inlineStr">
        <is>
          <t>Nhạc, phim, sách nói</t>
        </is>
      </c>
      <c r="F10254" t="n">
        <v>2365.99</v>
      </c>
      <c r="G10254" t="n">
        <v>0</v>
      </c>
    </row>
    <row r="10255">
      <c r="A10255" t="n">
        <v>201903</v>
      </c>
      <c r="B10255" t="n">
        <v>36</v>
      </c>
      <c r="C10255" t="inlineStr">
        <is>
          <t>POS</t>
        </is>
      </c>
      <c r="D10255" t="inlineStr">
        <is>
          <t>Anh</t>
        </is>
      </c>
      <c r="E10255" t="inlineStr">
        <is>
          <t>TV &amp; Video</t>
        </is>
      </c>
      <c r="F10255" t="n">
        <v>284.5</v>
      </c>
      <c r="G10255" t="n">
        <v>0</v>
      </c>
    </row>
    <row r="10256">
      <c r="A10256" t="n">
        <v>201903</v>
      </c>
      <c r="B10256" t="n">
        <v>37</v>
      </c>
      <c r="C10256" t="inlineStr">
        <is>
          <t>POS</t>
        </is>
      </c>
      <c r="D10256" t="inlineStr">
        <is>
          <t>Anh</t>
        </is>
      </c>
      <c r="E10256" t="inlineStr">
        <is>
          <t>Âm thanh</t>
        </is>
      </c>
      <c r="F10256" t="n">
        <v>284.9</v>
      </c>
      <c r="G10256" t="n">
        <v>132.99</v>
      </c>
    </row>
    <row r="10257">
      <c r="A10257" t="n">
        <v>201903</v>
      </c>
      <c r="B10257" t="n">
        <v>37</v>
      </c>
      <c r="C10257" t="inlineStr">
        <is>
          <t>POS</t>
        </is>
      </c>
      <c r="D10257" t="inlineStr">
        <is>
          <t>Anh</t>
        </is>
      </c>
      <c r="E10257" t="inlineStr">
        <is>
          <t>Máy ảnh</t>
        </is>
      </c>
      <c r="F10257" t="n">
        <v>811.3</v>
      </c>
      <c r="G10257" t="n">
        <v>0</v>
      </c>
    </row>
    <row r="10258">
      <c r="A10258" t="n">
        <v>201903</v>
      </c>
      <c r="B10258" t="n">
        <v>37</v>
      </c>
      <c r="C10258" t="inlineStr">
        <is>
          <t>POS</t>
        </is>
      </c>
      <c r="D10258" t="inlineStr">
        <is>
          <t>Anh</t>
        </is>
      </c>
      <c r="E10258" t="inlineStr">
        <is>
          <t>Gia dụng</t>
        </is>
      </c>
      <c r="F10258" t="n">
        <v>1734.98</v>
      </c>
      <c r="G10258" t="n">
        <v>0</v>
      </c>
    </row>
    <row r="10259">
      <c r="A10259" t="n">
        <v>201903</v>
      </c>
      <c r="B10259" t="n">
        <v>37</v>
      </c>
      <c r="C10259" t="inlineStr">
        <is>
          <t>POS</t>
        </is>
      </c>
      <c r="D10259" t="inlineStr">
        <is>
          <t>Anh</t>
        </is>
      </c>
      <c r="E10259" t="inlineStr">
        <is>
          <t>Nhạc, phim, sách nói</t>
        </is>
      </c>
      <c r="F10259" t="n">
        <v>70.88</v>
      </c>
      <c r="G10259" t="n">
        <v>0</v>
      </c>
    </row>
    <row r="10260">
      <c r="A10260" t="n">
        <v>201903</v>
      </c>
      <c r="B10260" t="n">
        <v>37</v>
      </c>
      <c r="C10260" t="inlineStr">
        <is>
          <t>POS</t>
        </is>
      </c>
      <c r="D10260" t="inlineStr">
        <is>
          <t>Anh</t>
        </is>
      </c>
      <c r="E10260" t="inlineStr">
        <is>
          <t>TV &amp; Video</t>
        </is>
      </c>
      <c r="F10260" t="n">
        <v>4739.88</v>
      </c>
      <c r="G10260" t="n">
        <v>0</v>
      </c>
    </row>
    <row r="10261">
      <c r="A10261" t="n">
        <v>201903</v>
      </c>
      <c r="B10261" t="n">
        <v>38</v>
      </c>
      <c r="C10261" t="inlineStr">
        <is>
          <t>POS</t>
        </is>
      </c>
      <c r="D10261" t="inlineStr">
        <is>
          <t>Anh</t>
        </is>
      </c>
      <c r="E10261" t="inlineStr">
        <is>
          <t>Âm thanh</t>
        </is>
      </c>
      <c r="F10261" t="n">
        <v>2368</v>
      </c>
      <c r="G10261" t="n">
        <v>399.8</v>
      </c>
    </row>
    <row r="10262">
      <c r="A10262" t="n">
        <v>201903</v>
      </c>
      <c r="B10262" t="n">
        <v>38</v>
      </c>
      <c r="C10262" t="inlineStr">
        <is>
          <t>POS</t>
        </is>
      </c>
      <c r="D10262" t="inlineStr">
        <is>
          <t>Anh</t>
        </is>
      </c>
      <c r="E10262" t="inlineStr">
        <is>
          <t>Máy ảnh</t>
        </is>
      </c>
      <c r="F10262" t="n">
        <v>509.2</v>
      </c>
      <c r="G10262" t="n">
        <v>0</v>
      </c>
    </row>
    <row r="10263">
      <c r="A10263" t="n">
        <v>201903</v>
      </c>
      <c r="B10263" t="n">
        <v>38</v>
      </c>
      <c r="C10263" t="inlineStr">
        <is>
          <t>POS</t>
        </is>
      </c>
      <c r="D10263" t="inlineStr">
        <is>
          <t>Anh</t>
        </is>
      </c>
      <c r="E10263" t="inlineStr">
        <is>
          <t>Điện thoại</t>
        </is>
      </c>
      <c r="F10263" t="n">
        <v>0</v>
      </c>
      <c r="G10263" t="n">
        <v>1172</v>
      </c>
    </row>
    <row r="10264">
      <c r="A10264" t="n">
        <v>201903</v>
      </c>
      <c r="B10264" t="n">
        <v>38</v>
      </c>
      <c r="C10264" t="inlineStr">
        <is>
          <t>POS</t>
        </is>
      </c>
      <c r="D10264" t="inlineStr">
        <is>
          <t>Anh</t>
        </is>
      </c>
      <c r="E10264" t="inlineStr">
        <is>
          <t>Máy tính</t>
        </is>
      </c>
      <c r="F10264" t="n">
        <v>5396.26</v>
      </c>
      <c r="G10264" t="n">
        <v>99</v>
      </c>
    </row>
    <row r="10265">
      <c r="A10265" t="n">
        <v>201903</v>
      </c>
      <c r="B10265" t="n">
        <v>38</v>
      </c>
      <c r="C10265" t="inlineStr">
        <is>
          <t>POS</t>
        </is>
      </c>
      <c r="D10265" t="inlineStr">
        <is>
          <t>Anh</t>
        </is>
      </c>
      <c r="E10265" t="inlineStr">
        <is>
          <t>Nhạc, phim, sách nói</t>
        </is>
      </c>
      <c r="F10265" t="n">
        <v>989.83</v>
      </c>
      <c r="G10265" t="n">
        <v>0</v>
      </c>
    </row>
    <row r="10266">
      <c r="A10266" t="n">
        <v>201903</v>
      </c>
      <c r="B10266" t="n">
        <v>39</v>
      </c>
      <c r="C10266" t="inlineStr">
        <is>
          <t>POS</t>
        </is>
      </c>
      <c r="D10266" t="inlineStr">
        <is>
          <t>Anh</t>
        </is>
      </c>
      <c r="E10266" t="inlineStr">
        <is>
          <t>Âm thanh</t>
        </is>
      </c>
      <c r="F10266" t="n">
        <v>2101.85</v>
      </c>
      <c r="G10266" t="n">
        <v>0</v>
      </c>
    </row>
    <row r="10267">
      <c r="A10267" t="n">
        <v>201903</v>
      </c>
      <c r="B10267" t="n">
        <v>39</v>
      </c>
      <c r="C10267" t="inlineStr">
        <is>
          <t>POS</t>
        </is>
      </c>
      <c r="D10267" t="inlineStr">
        <is>
          <t>Anh</t>
        </is>
      </c>
      <c r="E10267" t="inlineStr">
        <is>
          <t>Máy ảnh</t>
        </is>
      </c>
      <c r="F10267" t="n">
        <v>1450</v>
      </c>
      <c r="G10267" t="n">
        <v>0</v>
      </c>
    </row>
    <row r="10268">
      <c r="A10268" t="n">
        <v>201903</v>
      </c>
      <c r="B10268" t="n">
        <v>39</v>
      </c>
      <c r="C10268" t="inlineStr">
        <is>
          <t>POS</t>
        </is>
      </c>
      <c r="D10268" t="inlineStr">
        <is>
          <t>Anh</t>
        </is>
      </c>
      <c r="E10268" t="inlineStr">
        <is>
          <t>Điện thoại</t>
        </is>
      </c>
      <c r="F10268" t="n">
        <v>4125.99</v>
      </c>
      <c r="G10268" t="n">
        <v>0</v>
      </c>
    </row>
    <row r="10269">
      <c r="A10269" t="n">
        <v>201903</v>
      </c>
      <c r="B10269" t="n">
        <v>39</v>
      </c>
      <c r="C10269" t="inlineStr">
        <is>
          <t>POS</t>
        </is>
      </c>
      <c r="D10269" t="inlineStr">
        <is>
          <t>Anh</t>
        </is>
      </c>
      <c r="E10269" t="inlineStr">
        <is>
          <t>Máy tính</t>
        </is>
      </c>
      <c r="F10269" t="n">
        <v>7521</v>
      </c>
      <c r="G10269" t="n">
        <v>0</v>
      </c>
    </row>
    <row r="10270">
      <c r="A10270" t="n">
        <v>201903</v>
      </c>
      <c r="B10270" t="n">
        <v>39</v>
      </c>
      <c r="C10270" t="inlineStr">
        <is>
          <t>POS</t>
        </is>
      </c>
      <c r="D10270" t="inlineStr">
        <is>
          <t>Anh</t>
        </is>
      </c>
      <c r="E10270" t="inlineStr">
        <is>
          <t>Gia dụng</t>
        </is>
      </c>
      <c r="F10270" t="n">
        <v>11974.99</v>
      </c>
      <c r="G10270" t="n">
        <v>0</v>
      </c>
    </row>
    <row r="10271">
      <c r="A10271" t="n">
        <v>201903</v>
      </c>
      <c r="B10271" t="n">
        <v>39</v>
      </c>
      <c r="C10271" t="inlineStr">
        <is>
          <t>POS</t>
        </is>
      </c>
      <c r="D10271" t="inlineStr">
        <is>
          <t>Anh</t>
        </is>
      </c>
      <c r="E10271" t="inlineStr">
        <is>
          <t>Nhạc, phim, sách nói</t>
        </is>
      </c>
      <c r="F10271" t="n">
        <v>2302.93</v>
      </c>
      <c r="G10271" t="n">
        <v>0</v>
      </c>
    </row>
    <row r="10272">
      <c r="A10272" t="n">
        <v>201903</v>
      </c>
      <c r="B10272" t="n">
        <v>40</v>
      </c>
      <c r="C10272" t="inlineStr">
        <is>
          <t>POS</t>
        </is>
      </c>
      <c r="D10272" t="inlineStr">
        <is>
          <t>Anh</t>
        </is>
      </c>
      <c r="E10272" t="inlineStr">
        <is>
          <t>Âm thanh</t>
        </is>
      </c>
      <c r="F10272" t="n">
        <v>587.7</v>
      </c>
      <c r="G10272" t="n">
        <v>0</v>
      </c>
    </row>
    <row r="10273">
      <c r="A10273" t="n">
        <v>201903</v>
      </c>
      <c r="B10273" t="n">
        <v>40</v>
      </c>
      <c r="C10273" t="inlineStr">
        <is>
          <t>POS</t>
        </is>
      </c>
      <c r="D10273" t="inlineStr">
        <is>
          <t>Anh</t>
        </is>
      </c>
      <c r="E10273" t="inlineStr">
        <is>
          <t>Máy ảnh</t>
        </is>
      </c>
      <c r="F10273" t="n">
        <v>560.7</v>
      </c>
      <c r="G10273" t="n">
        <v>0</v>
      </c>
    </row>
    <row r="10274">
      <c r="A10274" t="n">
        <v>201903</v>
      </c>
      <c r="B10274" t="n">
        <v>40</v>
      </c>
      <c r="C10274" t="inlineStr">
        <is>
          <t>POS</t>
        </is>
      </c>
      <c r="D10274" t="inlineStr">
        <is>
          <t>Anh</t>
        </is>
      </c>
      <c r="E10274" t="inlineStr">
        <is>
          <t>Điện thoại</t>
        </is>
      </c>
      <c r="F10274" t="n">
        <v>846.99</v>
      </c>
      <c r="G10274" t="n">
        <v>0</v>
      </c>
    </row>
    <row r="10275">
      <c r="A10275" t="n">
        <v>201903</v>
      </c>
      <c r="B10275" t="n">
        <v>40</v>
      </c>
      <c r="C10275" t="inlineStr">
        <is>
          <t>POS</t>
        </is>
      </c>
      <c r="D10275" t="inlineStr">
        <is>
          <t>Anh</t>
        </is>
      </c>
      <c r="E10275" t="inlineStr">
        <is>
          <t>Máy tính</t>
        </is>
      </c>
      <c r="F10275" t="n">
        <v>158</v>
      </c>
      <c r="G10275" t="n">
        <v>269.9</v>
      </c>
    </row>
    <row r="10276">
      <c r="A10276" t="n">
        <v>201903</v>
      </c>
      <c r="B10276" t="n">
        <v>40</v>
      </c>
      <c r="C10276" t="inlineStr">
        <is>
          <t>POS</t>
        </is>
      </c>
      <c r="D10276" t="inlineStr">
        <is>
          <t>Anh</t>
        </is>
      </c>
      <c r="E10276" t="inlineStr">
        <is>
          <t>Game &amp; Đồ chơi</t>
        </is>
      </c>
      <c r="F10276" t="n">
        <v>64.15000000000001</v>
      </c>
      <c r="G10276" t="n">
        <v>0</v>
      </c>
    </row>
    <row r="10277">
      <c r="A10277" t="n">
        <v>201903</v>
      </c>
      <c r="B10277" t="n">
        <v>40</v>
      </c>
      <c r="C10277" t="inlineStr">
        <is>
          <t>POS</t>
        </is>
      </c>
      <c r="D10277" t="inlineStr">
        <is>
          <t>Anh</t>
        </is>
      </c>
      <c r="E10277" t="inlineStr">
        <is>
          <t>Nhạc, phim, sách nói</t>
        </is>
      </c>
      <c r="F10277" t="n">
        <v>509.96</v>
      </c>
      <c r="G10277" t="n">
        <v>0</v>
      </c>
    </row>
    <row r="10278">
      <c r="A10278" t="n">
        <v>201903</v>
      </c>
      <c r="B10278" t="n">
        <v>42</v>
      </c>
      <c r="C10278" t="inlineStr">
        <is>
          <t>POS</t>
        </is>
      </c>
      <c r="D10278" t="inlineStr">
        <is>
          <t>Anh</t>
        </is>
      </c>
      <c r="E10278" t="inlineStr">
        <is>
          <t>Điện thoại</t>
        </is>
      </c>
      <c r="F10278" t="n">
        <v>3266</v>
      </c>
      <c r="G10278" t="n">
        <v>0</v>
      </c>
    </row>
    <row r="10279">
      <c r="A10279" t="n">
        <v>201903</v>
      </c>
      <c r="B10279" t="n">
        <v>42</v>
      </c>
      <c r="C10279" t="inlineStr">
        <is>
          <t>POS</t>
        </is>
      </c>
      <c r="D10279" t="inlineStr">
        <is>
          <t>Anh</t>
        </is>
      </c>
      <c r="E10279" t="inlineStr">
        <is>
          <t>Máy tính</t>
        </is>
      </c>
      <c r="F10279" t="n">
        <v>7544.4</v>
      </c>
      <c r="G10279" t="n">
        <v>0</v>
      </c>
    </row>
    <row r="10280">
      <c r="A10280" t="n">
        <v>201903</v>
      </c>
      <c r="B10280" t="n">
        <v>42</v>
      </c>
      <c r="C10280" t="inlineStr">
        <is>
          <t>POS</t>
        </is>
      </c>
      <c r="D10280" t="inlineStr">
        <is>
          <t>Anh</t>
        </is>
      </c>
      <c r="E10280" t="inlineStr">
        <is>
          <t>Gia dụng</t>
        </is>
      </c>
      <c r="F10280" t="n">
        <v>419.97</v>
      </c>
      <c r="G10280" t="n">
        <v>0</v>
      </c>
    </row>
    <row r="10281">
      <c r="A10281" t="n">
        <v>201903</v>
      </c>
      <c r="B10281" t="n">
        <v>42</v>
      </c>
      <c r="C10281" t="inlineStr">
        <is>
          <t>POS</t>
        </is>
      </c>
      <c r="D10281" t="inlineStr">
        <is>
          <t>Anh</t>
        </is>
      </c>
      <c r="E10281" t="inlineStr">
        <is>
          <t>Nhạc, phim, sách nói</t>
        </is>
      </c>
      <c r="F10281" t="n">
        <v>144.63</v>
      </c>
      <c r="G10281" t="n">
        <v>0</v>
      </c>
    </row>
    <row r="10282">
      <c r="A10282" t="n">
        <v>201903</v>
      </c>
      <c r="B10282" t="n">
        <v>43</v>
      </c>
      <c r="C10282" t="inlineStr">
        <is>
          <t>POS</t>
        </is>
      </c>
      <c r="D10282" t="inlineStr">
        <is>
          <t>Mỹ</t>
        </is>
      </c>
      <c r="E10282" t="inlineStr">
        <is>
          <t>Âm thanh</t>
        </is>
      </c>
      <c r="F10282" t="n">
        <v>1629.75</v>
      </c>
      <c r="G10282" t="n">
        <v>0</v>
      </c>
    </row>
    <row r="10283">
      <c r="A10283" t="n">
        <v>201903</v>
      </c>
      <c r="B10283" t="n">
        <v>43</v>
      </c>
      <c r="C10283" t="inlineStr">
        <is>
          <t>POS</t>
        </is>
      </c>
      <c r="D10283" t="inlineStr">
        <is>
          <t>Mỹ</t>
        </is>
      </c>
      <c r="E10283" t="inlineStr">
        <is>
          <t>Máy ảnh</t>
        </is>
      </c>
      <c r="F10283" t="n">
        <v>1657.2</v>
      </c>
      <c r="G10283" t="n">
        <v>0</v>
      </c>
    </row>
    <row r="10284">
      <c r="A10284" t="n">
        <v>201903</v>
      </c>
      <c r="B10284" t="n">
        <v>43</v>
      </c>
      <c r="C10284" t="inlineStr">
        <is>
          <t>POS</t>
        </is>
      </c>
      <c r="D10284" t="inlineStr">
        <is>
          <t>Mỹ</t>
        </is>
      </c>
      <c r="E10284" t="inlineStr">
        <is>
          <t>Điện thoại</t>
        </is>
      </c>
      <c r="F10284" t="n">
        <v>453.14</v>
      </c>
      <c r="G10284" t="n">
        <v>0</v>
      </c>
    </row>
    <row r="10285">
      <c r="A10285" t="n">
        <v>201903</v>
      </c>
      <c r="B10285" t="n">
        <v>43</v>
      </c>
      <c r="C10285" t="inlineStr">
        <is>
          <t>POS</t>
        </is>
      </c>
      <c r="D10285" t="inlineStr">
        <is>
          <t>Mỹ</t>
        </is>
      </c>
      <c r="E10285" t="inlineStr">
        <is>
          <t>Máy tính</t>
        </is>
      </c>
      <c r="F10285" t="n">
        <v>1138.8</v>
      </c>
      <c r="G10285" t="n">
        <v>0</v>
      </c>
    </row>
    <row r="10286">
      <c r="A10286" t="n">
        <v>201903</v>
      </c>
      <c r="B10286" t="n">
        <v>43</v>
      </c>
      <c r="C10286" t="inlineStr">
        <is>
          <t>POS</t>
        </is>
      </c>
      <c r="D10286" t="inlineStr">
        <is>
          <t>Mỹ</t>
        </is>
      </c>
      <c r="E10286" t="inlineStr">
        <is>
          <t>Game &amp; Đồ chơi</t>
        </is>
      </c>
      <c r="F10286" t="n">
        <v>197</v>
      </c>
      <c r="G10286" t="n">
        <v>0</v>
      </c>
    </row>
    <row r="10287">
      <c r="A10287" t="n">
        <v>201903</v>
      </c>
      <c r="B10287" t="n">
        <v>43</v>
      </c>
      <c r="C10287" t="inlineStr">
        <is>
          <t>POS</t>
        </is>
      </c>
      <c r="D10287" t="inlineStr">
        <is>
          <t>Mỹ</t>
        </is>
      </c>
      <c r="E10287" t="inlineStr">
        <is>
          <t>Gia dụng</t>
        </is>
      </c>
      <c r="F10287" t="n">
        <v>1023</v>
      </c>
      <c r="G10287" t="n">
        <v>0</v>
      </c>
    </row>
    <row r="10288">
      <c r="A10288" t="n">
        <v>201903</v>
      </c>
      <c r="B10288" t="n">
        <v>43</v>
      </c>
      <c r="C10288" t="inlineStr">
        <is>
          <t>POS</t>
        </is>
      </c>
      <c r="D10288" t="inlineStr">
        <is>
          <t>Mỹ</t>
        </is>
      </c>
      <c r="E10288" t="inlineStr">
        <is>
          <t>Nhạc, phim, sách nói</t>
        </is>
      </c>
      <c r="F10288" t="n">
        <v>604.9299999999999</v>
      </c>
      <c r="G10288" t="n">
        <v>179.99</v>
      </c>
    </row>
    <row r="10289">
      <c r="A10289" t="n">
        <v>201903</v>
      </c>
      <c r="B10289" t="n">
        <v>44</v>
      </c>
      <c r="C10289" t="inlineStr">
        <is>
          <t>POS</t>
        </is>
      </c>
      <c r="D10289" t="inlineStr">
        <is>
          <t>Mỹ</t>
        </is>
      </c>
      <c r="E10289" t="inlineStr">
        <is>
          <t>Âm thanh</t>
        </is>
      </c>
      <c r="F10289" t="n">
        <v>284.97</v>
      </c>
      <c r="G10289" t="n">
        <v>0</v>
      </c>
    </row>
    <row r="10290">
      <c r="A10290" t="n">
        <v>201903</v>
      </c>
      <c r="B10290" t="n">
        <v>44</v>
      </c>
      <c r="C10290" t="inlineStr">
        <is>
          <t>POS</t>
        </is>
      </c>
      <c r="D10290" t="inlineStr">
        <is>
          <t>Mỹ</t>
        </is>
      </c>
      <c r="E10290" t="inlineStr">
        <is>
          <t>Máy ảnh</t>
        </is>
      </c>
      <c r="F10290" t="n">
        <v>340</v>
      </c>
      <c r="G10290" t="n">
        <v>0</v>
      </c>
    </row>
    <row r="10291">
      <c r="A10291" t="n">
        <v>201903</v>
      </c>
      <c r="B10291" t="n">
        <v>44</v>
      </c>
      <c r="C10291" t="inlineStr">
        <is>
          <t>POS</t>
        </is>
      </c>
      <c r="D10291" t="inlineStr">
        <is>
          <t>Mỹ</t>
        </is>
      </c>
      <c r="E10291" t="inlineStr">
        <is>
          <t>Máy tính</t>
        </is>
      </c>
      <c r="F10291" t="n">
        <v>1620.9</v>
      </c>
      <c r="G10291" t="n">
        <v>0</v>
      </c>
    </row>
    <row r="10292">
      <c r="A10292" t="n">
        <v>201903</v>
      </c>
      <c r="B10292" t="n">
        <v>44</v>
      </c>
      <c r="C10292" t="inlineStr">
        <is>
          <t>POS</t>
        </is>
      </c>
      <c r="D10292" t="inlineStr">
        <is>
          <t>Mỹ</t>
        </is>
      </c>
      <c r="E10292" t="inlineStr">
        <is>
          <t>Game &amp; Đồ chơi</t>
        </is>
      </c>
      <c r="F10292" t="n">
        <v>123.52</v>
      </c>
      <c r="G10292" t="n">
        <v>5.5</v>
      </c>
    </row>
    <row r="10293">
      <c r="A10293" t="n">
        <v>201903</v>
      </c>
      <c r="B10293" t="n">
        <v>44</v>
      </c>
      <c r="C10293" t="inlineStr">
        <is>
          <t>POS</t>
        </is>
      </c>
      <c r="D10293" t="inlineStr">
        <is>
          <t>Mỹ</t>
        </is>
      </c>
      <c r="E10293" t="inlineStr">
        <is>
          <t>Gia dụng</t>
        </is>
      </c>
      <c r="F10293" t="n">
        <v>7020</v>
      </c>
      <c r="G10293" t="n">
        <v>0</v>
      </c>
    </row>
    <row r="10294">
      <c r="A10294" t="n">
        <v>201903</v>
      </c>
      <c r="B10294" t="n">
        <v>44</v>
      </c>
      <c r="C10294" t="inlineStr">
        <is>
          <t>POS</t>
        </is>
      </c>
      <c r="D10294" t="inlineStr">
        <is>
          <t>Mỹ</t>
        </is>
      </c>
      <c r="E10294" t="inlineStr">
        <is>
          <t>Nhạc, phim, sách nói</t>
        </is>
      </c>
      <c r="F10294" t="n">
        <v>1017.69</v>
      </c>
      <c r="G10294" t="n">
        <v>0</v>
      </c>
    </row>
    <row r="10295">
      <c r="A10295" t="n">
        <v>201903</v>
      </c>
      <c r="B10295" t="n">
        <v>44</v>
      </c>
      <c r="C10295" t="inlineStr">
        <is>
          <t>POS</t>
        </is>
      </c>
      <c r="D10295" t="inlineStr">
        <is>
          <t>Mỹ</t>
        </is>
      </c>
      <c r="E10295" t="inlineStr">
        <is>
          <t>TV &amp; Video</t>
        </is>
      </c>
      <c r="F10295" t="n">
        <v>9297.969999999999</v>
      </c>
      <c r="G10295" t="n">
        <v>0</v>
      </c>
    </row>
    <row r="10296">
      <c r="A10296" t="n">
        <v>201903</v>
      </c>
      <c r="B10296" t="n">
        <v>45</v>
      </c>
      <c r="C10296" t="inlineStr">
        <is>
          <t>POS</t>
        </is>
      </c>
      <c r="D10296" t="inlineStr">
        <is>
          <t>Mỹ</t>
        </is>
      </c>
      <c r="E10296" t="inlineStr">
        <is>
          <t>Âm thanh</t>
        </is>
      </c>
      <c r="F10296" t="n">
        <v>592</v>
      </c>
      <c r="G10296" t="n">
        <v>299.98</v>
      </c>
    </row>
    <row r="10297">
      <c r="A10297" t="n">
        <v>201903</v>
      </c>
      <c r="B10297" t="n">
        <v>45</v>
      </c>
      <c r="C10297" t="inlineStr">
        <is>
          <t>POS</t>
        </is>
      </c>
      <c r="D10297" t="inlineStr">
        <is>
          <t>Mỹ</t>
        </is>
      </c>
      <c r="E10297" t="inlineStr">
        <is>
          <t>Máy ảnh</t>
        </is>
      </c>
      <c r="F10297" t="n">
        <v>600</v>
      </c>
      <c r="G10297" t="n">
        <v>39.98</v>
      </c>
    </row>
    <row r="10298">
      <c r="A10298" t="n">
        <v>201903</v>
      </c>
      <c r="B10298" t="n">
        <v>45</v>
      </c>
      <c r="C10298" t="inlineStr">
        <is>
          <t>POS</t>
        </is>
      </c>
      <c r="D10298" t="inlineStr">
        <is>
          <t>Mỹ</t>
        </is>
      </c>
      <c r="E10298" t="inlineStr">
        <is>
          <t>Điện thoại</t>
        </is>
      </c>
      <c r="F10298" t="n">
        <v>6661.82</v>
      </c>
      <c r="G10298" t="n">
        <v>0</v>
      </c>
    </row>
    <row r="10299">
      <c r="A10299" t="n">
        <v>201903</v>
      </c>
      <c r="B10299" t="n">
        <v>45</v>
      </c>
      <c r="C10299" t="inlineStr">
        <is>
          <t>POS</t>
        </is>
      </c>
      <c r="D10299" t="inlineStr">
        <is>
          <t>Mỹ</t>
        </is>
      </c>
      <c r="E10299" t="inlineStr">
        <is>
          <t>Máy tính</t>
        </is>
      </c>
      <c r="F10299" t="n">
        <v>2586.96</v>
      </c>
      <c r="G10299" t="n">
        <v>0</v>
      </c>
    </row>
    <row r="10300">
      <c r="A10300" t="n">
        <v>201903</v>
      </c>
      <c r="B10300" t="n">
        <v>45</v>
      </c>
      <c r="C10300" t="inlineStr">
        <is>
          <t>POS</t>
        </is>
      </c>
      <c r="D10300" t="inlineStr">
        <is>
          <t>Mỹ</t>
        </is>
      </c>
      <c r="E10300" t="inlineStr">
        <is>
          <t>Gia dụng</t>
        </is>
      </c>
      <c r="F10300" t="n">
        <v>1864.89</v>
      </c>
      <c r="G10300" t="n">
        <v>3979.8</v>
      </c>
    </row>
    <row r="10301">
      <c r="A10301" t="n">
        <v>201903</v>
      </c>
      <c r="B10301" t="n">
        <v>45</v>
      </c>
      <c r="C10301" t="inlineStr">
        <is>
          <t>POS</t>
        </is>
      </c>
      <c r="D10301" t="inlineStr">
        <is>
          <t>Mỹ</t>
        </is>
      </c>
      <c r="E10301" t="inlineStr">
        <is>
          <t>Nhạc, phim, sách nói</t>
        </is>
      </c>
      <c r="F10301" t="n">
        <v>509.96</v>
      </c>
      <c r="G10301" t="n">
        <v>0</v>
      </c>
    </row>
    <row r="10302">
      <c r="A10302" t="n">
        <v>201903</v>
      </c>
      <c r="B10302" t="n">
        <v>45</v>
      </c>
      <c r="C10302" t="inlineStr">
        <is>
          <t>POS</t>
        </is>
      </c>
      <c r="D10302" t="inlineStr">
        <is>
          <t>Mỹ</t>
        </is>
      </c>
      <c r="E10302" t="inlineStr">
        <is>
          <t>TV &amp; Video</t>
        </is>
      </c>
      <c r="F10302" t="n">
        <v>3299.97</v>
      </c>
      <c r="G10302" t="n">
        <v>0</v>
      </c>
    </row>
    <row r="10303">
      <c r="A10303" t="n">
        <v>201903</v>
      </c>
      <c r="B10303" t="n">
        <v>47</v>
      </c>
      <c r="C10303" t="inlineStr">
        <is>
          <t>POS</t>
        </is>
      </c>
      <c r="D10303" t="inlineStr">
        <is>
          <t>Mỹ</t>
        </is>
      </c>
      <c r="E10303" t="inlineStr">
        <is>
          <t>Máy tính</t>
        </is>
      </c>
      <c r="F10303" t="n">
        <v>918</v>
      </c>
      <c r="G10303" t="n">
        <v>0</v>
      </c>
    </row>
    <row r="10304">
      <c r="A10304" t="n">
        <v>201903</v>
      </c>
      <c r="B10304" t="n">
        <v>47</v>
      </c>
      <c r="C10304" t="inlineStr">
        <is>
          <t>POS</t>
        </is>
      </c>
      <c r="D10304" t="inlineStr">
        <is>
          <t>Mỹ</t>
        </is>
      </c>
      <c r="E10304" t="inlineStr">
        <is>
          <t>Nhạc, phim, sách nói</t>
        </is>
      </c>
      <c r="F10304" t="n">
        <v>19.98</v>
      </c>
      <c r="G10304" t="n">
        <v>0</v>
      </c>
    </row>
    <row r="10305">
      <c r="A10305" t="n">
        <v>201903</v>
      </c>
      <c r="B10305" t="n">
        <v>48</v>
      </c>
      <c r="C10305" t="inlineStr">
        <is>
          <t>POS</t>
        </is>
      </c>
      <c r="D10305" t="inlineStr">
        <is>
          <t>Mỹ</t>
        </is>
      </c>
      <c r="E10305" t="inlineStr">
        <is>
          <t>Âm thanh</t>
        </is>
      </c>
      <c r="F10305" t="n">
        <v>749.97</v>
      </c>
      <c r="G10305" t="n">
        <v>0</v>
      </c>
    </row>
    <row r="10306">
      <c r="A10306" t="n">
        <v>201903</v>
      </c>
      <c r="B10306" t="n">
        <v>48</v>
      </c>
      <c r="C10306" t="inlineStr">
        <is>
          <t>POS</t>
        </is>
      </c>
      <c r="D10306" t="inlineStr">
        <is>
          <t>Mỹ</t>
        </is>
      </c>
      <c r="E10306" t="inlineStr">
        <is>
          <t>Máy ảnh</t>
        </is>
      </c>
      <c r="F10306" t="n">
        <v>1940.7</v>
      </c>
      <c r="G10306" t="n">
        <v>0</v>
      </c>
    </row>
    <row r="10307">
      <c r="A10307" t="n">
        <v>201903</v>
      </c>
      <c r="B10307" t="n">
        <v>48</v>
      </c>
      <c r="C10307" t="inlineStr">
        <is>
          <t>POS</t>
        </is>
      </c>
      <c r="D10307" t="inlineStr">
        <is>
          <t>Mỹ</t>
        </is>
      </c>
      <c r="E10307" t="inlineStr">
        <is>
          <t>Điện thoại</t>
        </is>
      </c>
      <c r="F10307" t="n">
        <v>4771</v>
      </c>
      <c r="G10307" t="n">
        <v>516</v>
      </c>
    </row>
    <row r="10308">
      <c r="A10308" t="n">
        <v>201903</v>
      </c>
      <c r="B10308" t="n">
        <v>48</v>
      </c>
      <c r="C10308" t="inlineStr">
        <is>
          <t>POS</t>
        </is>
      </c>
      <c r="D10308" t="inlineStr">
        <is>
          <t>Mỹ</t>
        </is>
      </c>
      <c r="E10308" t="inlineStr">
        <is>
          <t>Máy tính</t>
        </is>
      </c>
      <c r="F10308" t="n">
        <v>4794.3</v>
      </c>
      <c r="G10308" t="n">
        <v>919.6</v>
      </c>
    </row>
    <row r="10309">
      <c r="A10309" t="n">
        <v>201903</v>
      </c>
      <c r="B10309" t="n">
        <v>48</v>
      </c>
      <c r="C10309" t="inlineStr">
        <is>
          <t>POS</t>
        </is>
      </c>
      <c r="D10309" t="inlineStr">
        <is>
          <t>Mỹ</t>
        </is>
      </c>
      <c r="E10309" t="inlineStr">
        <is>
          <t>Game &amp; Đồ chơi</t>
        </is>
      </c>
      <c r="F10309" t="n">
        <v>576.55</v>
      </c>
      <c r="G10309" t="n">
        <v>0</v>
      </c>
    </row>
    <row r="10310">
      <c r="A10310" t="n">
        <v>201903</v>
      </c>
      <c r="B10310" t="n">
        <v>48</v>
      </c>
      <c r="C10310" t="inlineStr">
        <is>
          <t>POS</t>
        </is>
      </c>
      <c r="D10310" t="inlineStr">
        <is>
          <t>Mỹ</t>
        </is>
      </c>
      <c r="E10310" t="inlineStr">
        <is>
          <t>Gia dụng</t>
        </is>
      </c>
      <c r="F10310" t="n">
        <v>4967.88</v>
      </c>
      <c r="G10310" t="n">
        <v>0</v>
      </c>
    </row>
    <row r="10311">
      <c r="A10311" t="n">
        <v>201903</v>
      </c>
      <c r="B10311" t="n">
        <v>48</v>
      </c>
      <c r="C10311" t="inlineStr">
        <is>
          <t>POS</t>
        </is>
      </c>
      <c r="D10311" t="inlineStr">
        <is>
          <t>Mỹ</t>
        </is>
      </c>
      <c r="E10311" t="inlineStr">
        <is>
          <t>Nhạc, phim, sách nói</t>
        </is>
      </c>
      <c r="F10311" t="n">
        <v>409.92</v>
      </c>
      <c r="G10311" t="n">
        <v>0</v>
      </c>
    </row>
    <row r="10312">
      <c r="A10312" t="n">
        <v>201903</v>
      </c>
      <c r="B10312" t="n">
        <v>48</v>
      </c>
      <c r="C10312" t="inlineStr">
        <is>
          <t>POS</t>
        </is>
      </c>
      <c r="D10312" t="inlineStr">
        <is>
          <t>Mỹ</t>
        </is>
      </c>
      <c r="E10312" t="inlineStr">
        <is>
          <t>TV &amp; Video</t>
        </is>
      </c>
      <c r="F10312" t="n">
        <v>1116</v>
      </c>
      <c r="G10312" t="n">
        <v>0</v>
      </c>
    </row>
    <row r="10313">
      <c r="A10313" t="n">
        <v>201903</v>
      </c>
      <c r="B10313" t="n">
        <v>49</v>
      </c>
      <c r="C10313" t="inlineStr">
        <is>
          <t>POS</t>
        </is>
      </c>
      <c r="D10313" t="inlineStr">
        <is>
          <t>Mỹ</t>
        </is>
      </c>
      <c r="E10313" t="inlineStr">
        <is>
          <t>Âm thanh</t>
        </is>
      </c>
      <c r="F10313" t="n">
        <v>464</v>
      </c>
      <c r="G10313" t="n">
        <v>0</v>
      </c>
    </row>
    <row r="10314">
      <c r="A10314" t="n">
        <v>201903</v>
      </c>
      <c r="B10314" t="n">
        <v>49</v>
      </c>
      <c r="C10314" t="inlineStr">
        <is>
          <t>POS</t>
        </is>
      </c>
      <c r="D10314" t="inlineStr">
        <is>
          <t>Mỹ</t>
        </is>
      </c>
      <c r="E10314" t="inlineStr">
        <is>
          <t>Máy ảnh</t>
        </is>
      </c>
      <c r="F10314" t="n">
        <v>5174</v>
      </c>
      <c r="G10314" t="n">
        <v>0</v>
      </c>
    </row>
    <row r="10315">
      <c r="A10315" t="n">
        <v>201903</v>
      </c>
      <c r="B10315" t="n">
        <v>49</v>
      </c>
      <c r="C10315" t="inlineStr">
        <is>
          <t>POS</t>
        </is>
      </c>
      <c r="D10315" t="inlineStr">
        <is>
          <t>Mỹ</t>
        </is>
      </c>
      <c r="E10315" t="inlineStr">
        <is>
          <t>Điện thoại</t>
        </is>
      </c>
      <c r="F10315" t="n">
        <v>98.12</v>
      </c>
      <c r="G10315" t="n">
        <v>0</v>
      </c>
    </row>
    <row r="10316">
      <c r="A10316" t="n">
        <v>201903</v>
      </c>
      <c r="B10316" t="n">
        <v>49</v>
      </c>
      <c r="C10316" t="inlineStr">
        <is>
          <t>POS</t>
        </is>
      </c>
      <c r="D10316" t="inlineStr">
        <is>
          <t>Mỹ</t>
        </is>
      </c>
      <c r="E10316" t="inlineStr">
        <is>
          <t>Máy tính</t>
        </is>
      </c>
      <c r="F10316" t="n">
        <v>8983.26</v>
      </c>
      <c r="G10316" t="n">
        <v>1619.7</v>
      </c>
    </row>
    <row r="10317">
      <c r="A10317" t="n">
        <v>201903</v>
      </c>
      <c r="B10317" t="n">
        <v>49</v>
      </c>
      <c r="C10317" t="inlineStr">
        <is>
          <t>POS</t>
        </is>
      </c>
      <c r="D10317" t="inlineStr">
        <is>
          <t>Mỹ</t>
        </is>
      </c>
      <c r="E10317" t="inlineStr">
        <is>
          <t>Game &amp; Đồ chơi</t>
        </is>
      </c>
      <c r="F10317" t="n">
        <v>364.91</v>
      </c>
      <c r="G10317" t="n">
        <v>0</v>
      </c>
    </row>
    <row r="10318">
      <c r="A10318" t="n">
        <v>201903</v>
      </c>
      <c r="B10318" t="n">
        <v>49</v>
      </c>
      <c r="C10318" t="inlineStr">
        <is>
          <t>POS</t>
        </is>
      </c>
      <c r="D10318" t="inlineStr">
        <is>
          <t>Mỹ</t>
        </is>
      </c>
      <c r="E10318" t="inlineStr">
        <is>
          <t>Gia dụng</t>
        </is>
      </c>
      <c r="F10318" t="n">
        <v>6792.39</v>
      </c>
      <c r="G10318" t="n">
        <v>0</v>
      </c>
    </row>
    <row r="10319">
      <c r="A10319" t="n">
        <v>201903</v>
      </c>
      <c r="B10319" t="n">
        <v>49</v>
      </c>
      <c r="C10319" t="inlineStr">
        <is>
          <t>POS</t>
        </is>
      </c>
      <c r="D10319" t="inlineStr">
        <is>
          <t>Mỹ</t>
        </is>
      </c>
      <c r="E10319" t="inlineStr">
        <is>
          <t>Nhạc, phim, sách nói</t>
        </is>
      </c>
      <c r="F10319" t="n">
        <v>179.97</v>
      </c>
      <c r="G10319" t="n">
        <v>0</v>
      </c>
    </row>
    <row r="10320">
      <c r="A10320" t="n">
        <v>201903</v>
      </c>
      <c r="B10320" t="n">
        <v>49</v>
      </c>
      <c r="C10320" t="inlineStr">
        <is>
          <t>POS</t>
        </is>
      </c>
      <c r="D10320" t="inlineStr">
        <is>
          <t>Mỹ</t>
        </is>
      </c>
      <c r="E10320" t="inlineStr">
        <is>
          <t>TV &amp; Video</t>
        </is>
      </c>
      <c r="F10320" t="n">
        <v>1644.59</v>
      </c>
      <c r="G10320" t="n">
        <v>0</v>
      </c>
    </row>
    <row r="10321">
      <c r="A10321" t="n">
        <v>201903</v>
      </c>
      <c r="B10321" t="n">
        <v>50</v>
      </c>
      <c r="C10321" t="inlineStr">
        <is>
          <t>POS</t>
        </is>
      </c>
      <c r="D10321" t="inlineStr">
        <is>
          <t>Mỹ</t>
        </is>
      </c>
      <c r="E10321" t="inlineStr">
        <is>
          <t>Âm thanh</t>
        </is>
      </c>
      <c r="F10321" t="n">
        <v>3362.81</v>
      </c>
      <c r="G10321" t="n">
        <v>0</v>
      </c>
    </row>
    <row r="10322">
      <c r="A10322" t="n">
        <v>201903</v>
      </c>
      <c r="B10322" t="n">
        <v>50</v>
      </c>
      <c r="C10322" t="inlineStr">
        <is>
          <t>POS</t>
        </is>
      </c>
      <c r="D10322" t="inlineStr">
        <is>
          <t>Mỹ</t>
        </is>
      </c>
      <c r="E10322" t="inlineStr">
        <is>
          <t>Máy ảnh</t>
        </is>
      </c>
      <c r="F10322" t="n">
        <v>6115.13</v>
      </c>
      <c r="G10322" t="n">
        <v>312</v>
      </c>
    </row>
    <row r="10323">
      <c r="A10323" t="n">
        <v>201903</v>
      </c>
      <c r="B10323" t="n">
        <v>50</v>
      </c>
      <c r="C10323" t="inlineStr">
        <is>
          <t>POS</t>
        </is>
      </c>
      <c r="D10323" t="inlineStr">
        <is>
          <t>Mỹ</t>
        </is>
      </c>
      <c r="E10323" t="inlineStr">
        <is>
          <t>Điện thoại</t>
        </is>
      </c>
      <c r="F10323" t="n">
        <v>7992.94</v>
      </c>
      <c r="G10323" t="n">
        <v>0</v>
      </c>
    </row>
    <row r="10324">
      <c r="A10324" t="n">
        <v>201903</v>
      </c>
      <c r="B10324" t="n">
        <v>50</v>
      </c>
      <c r="C10324" t="inlineStr">
        <is>
          <t>POS</t>
        </is>
      </c>
      <c r="D10324" t="inlineStr">
        <is>
          <t>Mỹ</t>
        </is>
      </c>
      <c r="E10324" t="inlineStr">
        <is>
          <t>Máy tính</t>
        </is>
      </c>
      <c r="F10324" t="n">
        <v>7207.51</v>
      </c>
      <c r="G10324" t="n">
        <v>0</v>
      </c>
    </row>
    <row r="10325">
      <c r="A10325" t="n">
        <v>201903</v>
      </c>
      <c r="B10325" t="n">
        <v>50</v>
      </c>
      <c r="C10325" t="inlineStr">
        <is>
          <t>POS</t>
        </is>
      </c>
      <c r="D10325" t="inlineStr">
        <is>
          <t>Mỹ</t>
        </is>
      </c>
      <c r="E10325" t="inlineStr">
        <is>
          <t>Game &amp; Đồ chơi</t>
        </is>
      </c>
      <c r="F10325" t="n">
        <v>128</v>
      </c>
      <c r="G10325" t="n">
        <v>0</v>
      </c>
    </row>
    <row r="10326">
      <c r="A10326" t="n">
        <v>201903</v>
      </c>
      <c r="B10326" t="n">
        <v>50</v>
      </c>
      <c r="C10326" t="inlineStr">
        <is>
          <t>POS</t>
        </is>
      </c>
      <c r="D10326" t="inlineStr">
        <is>
          <t>Mỹ</t>
        </is>
      </c>
      <c r="E10326" t="inlineStr">
        <is>
          <t>Gia dụng</t>
        </is>
      </c>
      <c r="F10326" t="n">
        <v>16320.3</v>
      </c>
      <c r="G10326" t="n">
        <v>0</v>
      </c>
    </row>
    <row r="10327">
      <c r="A10327" t="n">
        <v>201903</v>
      </c>
      <c r="B10327" t="n">
        <v>50</v>
      </c>
      <c r="C10327" t="inlineStr">
        <is>
          <t>POS</t>
        </is>
      </c>
      <c r="D10327" t="inlineStr">
        <is>
          <t>Mỹ</t>
        </is>
      </c>
      <c r="E10327" t="inlineStr">
        <is>
          <t>Nhạc, phim, sách nói</t>
        </is>
      </c>
      <c r="F10327" t="n">
        <v>2257.4</v>
      </c>
      <c r="G10327" t="n">
        <v>0</v>
      </c>
    </row>
    <row r="10328">
      <c r="A10328" t="n">
        <v>201903</v>
      </c>
      <c r="B10328" t="n">
        <v>51</v>
      </c>
      <c r="C10328" t="inlineStr">
        <is>
          <t>POS</t>
        </is>
      </c>
      <c r="D10328" t="inlineStr">
        <is>
          <t>Mỹ</t>
        </is>
      </c>
      <c r="E10328" t="inlineStr">
        <is>
          <t>Âm thanh</t>
        </is>
      </c>
      <c r="F10328" t="n">
        <v>1310.87</v>
      </c>
      <c r="G10328" t="n">
        <v>0</v>
      </c>
    </row>
    <row r="10329">
      <c r="A10329" t="n">
        <v>201903</v>
      </c>
      <c r="B10329" t="n">
        <v>51</v>
      </c>
      <c r="C10329" t="inlineStr">
        <is>
          <t>POS</t>
        </is>
      </c>
      <c r="D10329" t="inlineStr">
        <is>
          <t>Mỹ</t>
        </is>
      </c>
      <c r="E10329" t="inlineStr">
        <is>
          <t>Máy ảnh</t>
        </is>
      </c>
      <c r="F10329" t="n">
        <v>13.9</v>
      </c>
      <c r="G10329" t="n">
        <v>0</v>
      </c>
    </row>
    <row r="10330">
      <c r="A10330" t="n">
        <v>201903</v>
      </c>
      <c r="B10330" t="n">
        <v>51</v>
      </c>
      <c r="C10330" t="inlineStr">
        <is>
          <t>POS</t>
        </is>
      </c>
      <c r="D10330" t="inlineStr">
        <is>
          <t>Mỹ</t>
        </is>
      </c>
      <c r="E10330" t="inlineStr">
        <is>
          <t>Máy tính</t>
        </is>
      </c>
      <c r="F10330" t="n">
        <v>4333.22</v>
      </c>
      <c r="G10330" t="n">
        <v>0</v>
      </c>
    </row>
    <row r="10331">
      <c r="A10331" t="n">
        <v>201903</v>
      </c>
      <c r="B10331" t="n">
        <v>51</v>
      </c>
      <c r="C10331" t="inlineStr">
        <is>
          <t>POS</t>
        </is>
      </c>
      <c r="D10331" t="inlineStr">
        <is>
          <t>Mỹ</t>
        </is>
      </c>
      <c r="E10331" t="inlineStr">
        <is>
          <t>Game &amp; Đồ chơi</t>
        </is>
      </c>
      <c r="F10331" t="n">
        <v>240.17</v>
      </c>
      <c r="G10331" t="n">
        <v>0</v>
      </c>
    </row>
    <row r="10332">
      <c r="A10332" t="n">
        <v>201903</v>
      </c>
      <c r="B10332" t="n">
        <v>51</v>
      </c>
      <c r="C10332" t="inlineStr">
        <is>
          <t>POS</t>
        </is>
      </c>
      <c r="D10332" t="inlineStr">
        <is>
          <t>Mỹ</t>
        </is>
      </c>
      <c r="E10332" t="inlineStr">
        <is>
          <t>Gia dụng</t>
        </is>
      </c>
      <c r="F10332" t="n">
        <v>1849.85</v>
      </c>
      <c r="G10332" t="n">
        <v>0</v>
      </c>
    </row>
    <row r="10333">
      <c r="A10333" t="n">
        <v>201903</v>
      </c>
      <c r="B10333" t="n">
        <v>51</v>
      </c>
      <c r="C10333" t="inlineStr">
        <is>
          <t>POS</t>
        </is>
      </c>
      <c r="D10333" t="inlineStr">
        <is>
          <t>Mỹ</t>
        </is>
      </c>
      <c r="E10333" t="inlineStr">
        <is>
          <t>Nhạc, phim, sách nói</t>
        </is>
      </c>
      <c r="F10333" t="n">
        <v>875.9400000000001</v>
      </c>
      <c r="G10333" t="n">
        <v>0</v>
      </c>
    </row>
    <row r="10334">
      <c r="A10334" t="n">
        <v>201903</v>
      </c>
      <c r="B10334" t="n">
        <v>51</v>
      </c>
      <c r="C10334" t="inlineStr">
        <is>
          <t>POS</t>
        </is>
      </c>
      <c r="D10334" t="inlineStr">
        <is>
          <t>Mỹ</t>
        </is>
      </c>
      <c r="E10334" t="inlineStr">
        <is>
          <t>TV &amp; Video</t>
        </is>
      </c>
      <c r="F10334" t="n">
        <v>129.9</v>
      </c>
      <c r="G10334" t="n">
        <v>0</v>
      </c>
    </row>
    <row r="10335">
      <c r="A10335" t="n">
        <v>201903</v>
      </c>
      <c r="B10335" t="n">
        <v>53</v>
      </c>
      <c r="C10335" t="inlineStr">
        <is>
          <t>POS</t>
        </is>
      </c>
      <c r="D10335" t="inlineStr">
        <is>
          <t>Mỹ</t>
        </is>
      </c>
      <c r="E10335" t="inlineStr">
        <is>
          <t>Máy ảnh</t>
        </is>
      </c>
      <c r="F10335" t="n">
        <v>408</v>
      </c>
      <c r="G10335" t="n">
        <v>0</v>
      </c>
    </row>
    <row r="10336">
      <c r="A10336" t="n">
        <v>201903</v>
      </c>
      <c r="B10336" t="n">
        <v>53</v>
      </c>
      <c r="C10336" t="inlineStr">
        <is>
          <t>POS</t>
        </is>
      </c>
      <c r="D10336" t="inlineStr">
        <is>
          <t>Mỹ</t>
        </is>
      </c>
      <c r="E10336" t="inlineStr">
        <is>
          <t>Điện thoại</t>
        </is>
      </c>
      <c r="F10336" t="n">
        <v>2586.8</v>
      </c>
      <c r="G10336" t="n">
        <v>0</v>
      </c>
    </row>
    <row r="10337">
      <c r="A10337" t="n">
        <v>201903</v>
      </c>
      <c r="B10337" t="n">
        <v>53</v>
      </c>
      <c r="C10337" t="inlineStr">
        <is>
          <t>POS</t>
        </is>
      </c>
      <c r="D10337" t="inlineStr">
        <is>
          <t>Mỹ</t>
        </is>
      </c>
      <c r="E10337" t="inlineStr">
        <is>
          <t>Máy tính</t>
        </is>
      </c>
      <c r="F10337" t="n">
        <v>7185.5</v>
      </c>
      <c r="G10337" t="n">
        <v>349</v>
      </c>
    </row>
    <row r="10338">
      <c r="A10338" t="n">
        <v>201903</v>
      </c>
      <c r="B10338" t="n">
        <v>53</v>
      </c>
      <c r="C10338" t="inlineStr">
        <is>
          <t>POS</t>
        </is>
      </c>
      <c r="D10338" t="inlineStr">
        <is>
          <t>Mỹ</t>
        </is>
      </c>
      <c r="E10338" t="inlineStr">
        <is>
          <t>Game &amp; Đồ chơi</t>
        </is>
      </c>
      <c r="F10338" t="n">
        <v>428</v>
      </c>
      <c r="G10338" t="n">
        <v>0</v>
      </c>
    </row>
    <row r="10339">
      <c r="A10339" t="n">
        <v>201903</v>
      </c>
      <c r="B10339" t="n">
        <v>53</v>
      </c>
      <c r="C10339" t="inlineStr">
        <is>
          <t>POS</t>
        </is>
      </c>
      <c r="D10339" t="inlineStr">
        <is>
          <t>Mỹ</t>
        </is>
      </c>
      <c r="E10339" t="inlineStr">
        <is>
          <t>Gia dụng</t>
        </is>
      </c>
      <c r="F10339" t="n">
        <v>4425</v>
      </c>
      <c r="G10339" t="n">
        <v>0</v>
      </c>
    </row>
    <row r="10340">
      <c r="A10340" t="n">
        <v>201903</v>
      </c>
      <c r="B10340" t="n">
        <v>53</v>
      </c>
      <c r="C10340" t="inlineStr">
        <is>
          <t>POS</t>
        </is>
      </c>
      <c r="D10340" t="inlineStr">
        <is>
          <t>Mỹ</t>
        </is>
      </c>
      <c r="E10340" t="inlineStr">
        <is>
          <t>Nhạc, phim, sách nói</t>
        </is>
      </c>
      <c r="F10340" t="n">
        <v>479.97</v>
      </c>
      <c r="G10340" t="n">
        <v>0</v>
      </c>
    </row>
    <row r="10341">
      <c r="A10341" t="n">
        <v>201903</v>
      </c>
      <c r="B10341" t="n">
        <v>54</v>
      </c>
      <c r="C10341" t="inlineStr">
        <is>
          <t>POS</t>
        </is>
      </c>
      <c r="D10341" t="inlineStr">
        <is>
          <t>Mỹ</t>
        </is>
      </c>
      <c r="E10341" t="inlineStr">
        <is>
          <t>Âm thanh</t>
        </is>
      </c>
      <c r="F10341" t="n">
        <v>695.65</v>
      </c>
      <c r="G10341" t="n">
        <v>202.2</v>
      </c>
    </row>
    <row r="10342">
      <c r="A10342" t="n">
        <v>201903</v>
      </c>
      <c r="B10342" t="n">
        <v>54</v>
      </c>
      <c r="C10342" t="inlineStr">
        <is>
          <t>POS</t>
        </is>
      </c>
      <c r="D10342" t="inlineStr">
        <is>
          <t>Mỹ</t>
        </is>
      </c>
      <c r="E10342" t="inlineStr">
        <is>
          <t>Máy ảnh</t>
        </is>
      </c>
      <c r="F10342" t="n">
        <v>5553</v>
      </c>
      <c r="G10342" t="n">
        <v>1214</v>
      </c>
    </row>
    <row r="10343">
      <c r="A10343" t="n">
        <v>201903</v>
      </c>
      <c r="B10343" t="n">
        <v>54</v>
      </c>
      <c r="C10343" t="inlineStr">
        <is>
          <t>POS</t>
        </is>
      </c>
      <c r="D10343" t="inlineStr">
        <is>
          <t>Mỹ</t>
        </is>
      </c>
      <c r="E10343" t="inlineStr">
        <is>
          <t>Điện thoại</t>
        </is>
      </c>
      <c r="F10343" t="n">
        <v>645</v>
      </c>
      <c r="G10343" t="n">
        <v>616</v>
      </c>
    </row>
    <row r="10344">
      <c r="A10344" t="n">
        <v>201903</v>
      </c>
      <c r="B10344" t="n">
        <v>54</v>
      </c>
      <c r="C10344" t="inlineStr">
        <is>
          <t>POS</t>
        </is>
      </c>
      <c r="D10344" t="inlineStr">
        <is>
          <t>Mỹ</t>
        </is>
      </c>
      <c r="E10344" t="inlineStr">
        <is>
          <t>Máy tính</t>
        </is>
      </c>
      <c r="F10344" t="n">
        <v>346.61</v>
      </c>
      <c r="G10344" t="n">
        <v>0</v>
      </c>
    </row>
    <row r="10345">
      <c r="A10345" t="n">
        <v>201903</v>
      </c>
      <c r="B10345" t="n">
        <v>54</v>
      </c>
      <c r="C10345" t="inlineStr">
        <is>
          <t>POS</t>
        </is>
      </c>
      <c r="D10345" t="inlineStr">
        <is>
          <t>Mỹ</t>
        </is>
      </c>
      <c r="E10345" t="inlineStr">
        <is>
          <t>Game &amp; Đồ chơi</t>
        </is>
      </c>
      <c r="F10345" t="n">
        <v>80.5</v>
      </c>
      <c r="G10345" t="n">
        <v>0</v>
      </c>
    </row>
    <row r="10346">
      <c r="A10346" t="n">
        <v>201903</v>
      </c>
      <c r="B10346" t="n">
        <v>54</v>
      </c>
      <c r="C10346" t="inlineStr">
        <is>
          <t>POS</t>
        </is>
      </c>
      <c r="D10346" t="inlineStr">
        <is>
          <t>Mỹ</t>
        </is>
      </c>
      <c r="E10346" t="inlineStr">
        <is>
          <t>Nhạc, phim, sách nói</t>
        </is>
      </c>
      <c r="F10346" t="n">
        <v>1069.93</v>
      </c>
      <c r="G10346" t="n">
        <v>0</v>
      </c>
    </row>
    <row r="10347">
      <c r="A10347" t="n">
        <v>201903</v>
      </c>
      <c r="B10347" t="n">
        <v>54</v>
      </c>
      <c r="C10347" t="inlineStr">
        <is>
          <t>POS</t>
        </is>
      </c>
      <c r="D10347" t="inlineStr">
        <is>
          <t>Mỹ</t>
        </is>
      </c>
      <c r="E10347" t="inlineStr">
        <is>
          <t>TV &amp; Video</t>
        </is>
      </c>
      <c r="F10347" t="n">
        <v>899.67</v>
      </c>
      <c r="G10347" t="n">
        <v>299</v>
      </c>
    </row>
    <row r="10348">
      <c r="A10348" t="n">
        <v>201903</v>
      </c>
      <c r="B10348" t="n">
        <v>55</v>
      </c>
      <c r="C10348" t="inlineStr">
        <is>
          <t>POS</t>
        </is>
      </c>
      <c r="D10348" t="inlineStr">
        <is>
          <t>Mỹ</t>
        </is>
      </c>
      <c r="E10348" t="inlineStr">
        <is>
          <t>Âm thanh</t>
        </is>
      </c>
      <c r="F10348" t="n">
        <v>1200.35</v>
      </c>
      <c r="G10348" t="n">
        <v>67.40000000000001</v>
      </c>
    </row>
    <row r="10349">
      <c r="A10349" t="n">
        <v>201903</v>
      </c>
      <c r="B10349" t="n">
        <v>55</v>
      </c>
      <c r="C10349" t="inlineStr">
        <is>
          <t>POS</t>
        </is>
      </c>
      <c r="D10349" t="inlineStr">
        <is>
          <t>Mỹ</t>
        </is>
      </c>
      <c r="E10349" t="inlineStr">
        <is>
          <t>Máy ảnh</t>
        </is>
      </c>
      <c r="F10349" t="n">
        <v>3063.99</v>
      </c>
      <c r="G10349" t="n">
        <v>0</v>
      </c>
    </row>
    <row r="10350">
      <c r="A10350" t="n">
        <v>201903</v>
      </c>
      <c r="B10350" t="n">
        <v>55</v>
      </c>
      <c r="C10350" t="inlineStr">
        <is>
          <t>POS</t>
        </is>
      </c>
      <c r="D10350" t="inlineStr">
        <is>
          <t>Mỹ</t>
        </is>
      </c>
      <c r="E10350" t="inlineStr">
        <is>
          <t>Điện thoại</t>
        </is>
      </c>
      <c r="F10350" t="n">
        <v>1577.71</v>
      </c>
      <c r="G10350" t="n">
        <v>0</v>
      </c>
    </row>
    <row r="10351">
      <c r="A10351" t="n">
        <v>201903</v>
      </c>
      <c r="B10351" t="n">
        <v>55</v>
      </c>
      <c r="C10351" t="inlineStr">
        <is>
          <t>POS</t>
        </is>
      </c>
      <c r="D10351" t="inlineStr">
        <is>
          <t>Mỹ</t>
        </is>
      </c>
      <c r="E10351" t="inlineStr">
        <is>
          <t>Máy tính</t>
        </is>
      </c>
      <c r="F10351" t="n">
        <v>28848.25</v>
      </c>
      <c r="G10351" t="n">
        <v>0</v>
      </c>
    </row>
    <row r="10352">
      <c r="A10352" t="n">
        <v>201903</v>
      </c>
      <c r="B10352" t="n">
        <v>55</v>
      </c>
      <c r="C10352" t="inlineStr">
        <is>
          <t>POS</t>
        </is>
      </c>
      <c r="D10352" t="inlineStr">
        <is>
          <t>Mỹ</t>
        </is>
      </c>
      <c r="E10352" t="inlineStr">
        <is>
          <t>Game &amp; Đồ chơi</t>
        </is>
      </c>
      <c r="F10352" t="n">
        <v>248.04</v>
      </c>
      <c r="G10352" t="n">
        <v>0</v>
      </c>
    </row>
    <row r="10353">
      <c r="A10353" t="n">
        <v>201903</v>
      </c>
      <c r="B10353" t="n">
        <v>55</v>
      </c>
      <c r="C10353" t="inlineStr">
        <is>
          <t>POS</t>
        </is>
      </c>
      <c r="D10353" t="inlineStr">
        <is>
          <t>Mỹ</t>
        </is>
      </c>
      <c r="E10353" t="inlineStr">
        <is>
          <t>Nhạc, phim, sách nói</t>
        </is>
      </c>
      <c r="F10353" t="n">
        <v>705.21</v>
      </c>
      <c r="G10353" t="n">
        <v>12.66</v>
      </c>
    </row>
    <row r="10354">
      <c r="A10354" t="n">
        <v>201903</v>
      </c>
      <c r="B10354" t="n">
        <v>55</v>
      </c>
      <c r="C10354" t="inlineStr">
        <is>
          <t>POS</t>
        </is>
      </c>
      <c r="D10354" t="inlineStr">
        <is>
          <t>Mỹ</t>
        </is>
      </c>
      <c r="E10354" t="inlineStr">
        <is>
          <t>TV &amp; Video</t>
        </is>
      </c>
      <c r="F10354" t="n">
        <v>1290</v>
      </c>
      <c r="G10354" t="n">
        <v>0</v>
      </c>
    </row>
    <row r="10355">
      <c r="A10355" t="n">
        <v>201903</v>
      </c>
      <c r="B10355" t="n">
        <v>56</v>
      </c>
      <c r="C10355" t="inlineStr">
        <is>
          <t>POS</t>
        </is>
      </c>
      <c r="D10355" t="inlineStr">
        <is>
          <t>Mỹ</t>
        </is>
      </c>
      <c r="E10355" t="inlineStr">
        <is>
          <t>Âm thanh</t>
        </is>
      </c>
      <c r="F10355" t="n">
        <v>575</v>
      </c>
      <c r="G10355" t="n">
        <v>0</v>
      </c>
    </row>
    <row r="10356">
      <c r="A10356" t="n">
        <v>201903</v>
      </c>
      <c r="B10356" t="n">
        <v>56</v>
      </c>
      <c r="C10356" t="inlineStr">
        <is>
          <t>POS</t>
        </is>
      </c>
      <c r="D10356" t="inlineStr">
        <is>
          <t>Mỹ</t>
        </is>
      </c>
      <c r="E10356" t="inlineStr">
        <is>
          <t>Máy ảnh</t>
        </is>
      </c>
      <c r="F10356" t="n">
        <v>1681</v>
      </c>
      <c r="G10356" t="n">
        <v>0</v>
      </c>
    </row>
    <row r="10357">
      <c r="A10357" t="n">
        <v>201903</v>
      </c>
      <c r="B10357" t="n">
        <v>56</v>
      </c>
      <c r="C10357" t="inlineStr">
        <is>
          <t>POS</t>
        </is>
      </c>
      <c r="D10357" t="inlineStr">
        <is>
          <t>Mỹ</t>
        </is>
      </c>
      <c r="E10357" t="inlineStr">
        <is>
          <t>Điện thoại</t>
        </is>
      </c>
      <c r="F10357" t="n">
        <v>3534</v>
      </c>
      <c r="G10357" t="n">
        <v>0</v>
      </c>
    </row>
    <row r="10358">
      <c r="A10358" t="n">
        <v>201903</v>
      </c>
      <c r="B10358" t="n">
        <v>56</v>
      </c>
      <c r="C10358" t="inlineStr">
        <is>
          <t>POS</t>
        </is>
      </c>
      <c r="D10358" t="inlineStr">
        <is>
          <t>Mỹ</t>
        </is>
      </c>
      <c r="E10358" t="inlineStr">
        <is>
          <t>Máy tính</t>
        </is>
      </c>
      <c r="F10358" t="n">
        <v>1028.85</v>
      </c>
      <c r="G10358" t="n">
        <v>0</v>
      </c>
    </row>
    <row r="10359">
      <c r="A10359" t="n">
        <v>201903</v>
      </c>
      <c r="B10359" t="n">
        <v>56</v>
      </c>
      <c r="C10359" t="inlineStr">
        <is>
          <t>POS</t>
        </is>
      </c>
      <c r="D10359" t="inlineStr">
        <is>
          <t>Mỹ</t>
        </is>
      </c>
      <c r="E10359" t="inlineStr">
        <is>
          <t>Game &amp; Đồ chơi</t>
        </is>
      </c>
      <c r="F10359" t="n">
        <v>94.17</v>
      </c>
      <c r="G10359" t="n">
        <v>0</v>
      </c>
    </row>
    <row r="10360">
      <c r="A10360" t="n">
        <v>201903</v>
      </c>
      <c r="B10360" t="n">
        <v>56</v>
      </c>
      <c r="C10360" t="inlineStr">
        <is>
          <t>POS</t>
        </is>
      </c>
      <c r="D10360" t="inlineStr">
        <is>
          <t>Mỹ</t>
        </is>
      </c>
      <c r="E10360" t="inlineStr">
        <is>
          <t>Gia dụng</t>
        </is>
      </c>
      <c r="F10360" t="n">
        <v>459.99</v>
      </c>
      <c r="G10360" t="n">
        <v>0</v>
      </c>
    </row>
    <row r="10361">
      <c r="A10361" t="n">
        <v>201903</v>
      </c>
      <c r="B10361" t="n">
        <v>56</v>
      </c>
      <c r="C10361" t="inlineStr">
        <is>
          <t>POS</t>
        </is>
      </c>
      <c r="D10361" t="inlineStr">
        <is>
          <t>Mỹ</t>
        </is>
      </c>
      <c r="E10361" t="inlineStr">
        <is>
          <t>TV &amp; Video</t>
        </is>
      </c>
      <c r="F10361" t="n">
        <v>3184.4</v>
      </c>
      <c r="G10361" t="n">
        <v>0</v>
      </c>
    </row>
    <row r="10362">
      <c r="A10362" t="n">
        <v>201903</v>
      </c>
      <c r="B10362" t="n">
        <v>57</v>
      </c>
      <c r="C10362" t="inlineStr">
        <is>
          <t>POS</t>
        </is>
      </c>
      <c r="D10362" t="inlineStr">
        <is>
          <t>Mỹ</t>
        </is>
      </c>
      <c r="E10362" t="inlineStr">
        <is>
          <t>Âm thanh</t>
        </is>
      </c>
      <c r="F10362" t="n">
        <v>926.65</v>
      </c>
      <c r="G10362" t="n">
        <v>899.7</v>
      </c>
    </row>
    <row r="10363">
      <c r="A10363" t="n">
        <v>201903</v>
      </c>
      <c r="B10363" t="n">
        <v>57</v>
      </c>
      <c r="C10363" t="inlineStr">
        <is>
          <t>POS</t>
        </is>
      </c>
      <c r="D10363" t="inlineStr">
        <is>
          <t>Mỹ</t>
        </is>
      </c>
      <c r="E10363" t="inlineStr">
        <is>
          <t>Máy ảnh</t>
        </is>
      </c>
      <c r="F10363" t="n">
        <v>125</v>
      </c>
      <c r="G10363" t="n">
        <v>0</v>
      </c>
    </row>
    <row r="10364">
      <c r="A10364" t="n">
        <v>201903</v>
      </c>
      <c r="B10364" t="n">
        <v>57</v>
      </c>
      <c r="C10364" t="inlineStr">
        <is>
          <t>POS</t>
        </is>
      </c>
      <c r="D10364" t="inlineStr">
        <is>
          <t>Mỹ</t>
        </is>
      </c>
      <c r="E10364" t="inlineStr">
        <is>
          <t>Điện thoại</t>
        </is>
      </c>
      <c r="F10364" t="n">
        <v>294.06</v>
      </c>
      <c r="G10364" t="n">
        <v>0</v>
      </c>
    </row>
    <row r="10365">
      <c r="A10365" t="n">
        <v>201903</v>
      </c>
      <c r="B10365" t="n">
        <v>57</v>
      </c>
      <c r="C10365" t="inlineStr">
        <is>
          <t>POS</t>
        </is>
      </c>
      <c r="D10365" t="inlineStr">
        <is>
          <t>Mỹ</t>
        </is>
      </c>
      <c r="E10365" t="inlineStr">
        <is>
          <t>Máy tính</t>
        </is>
      </c>
      <c r="F10365" t="n">
        <v>5491.22</v>
      </c>
      <c r="G10365" t="n">
        <v>0</v>
      </c>
    </row>
    <row r="10366">
      <c r="A10366" t="n">
        <v>201903</v>
      </c>
      <c r="B10366" t="n">
        <v>57</v>
      </c>
      <c r="C10366" t="inlineStr">
        <is>
          <t>POS</t>
        </is>
      </c>
      <c r="D10366" t="inlineStr">
        <is>
          <t>Mỹ</t>
        </is>
      </c>
      <c r="E10366" t="inlineStr">
        <is>
          <t>Gia dụng</t>
        </is>
      </c>
      <c r="F10366" t="n">
        <v>539.97</v>
      </c>
      <c r="G10366" t="n">
        <v>0</v>
      </c>
    </row>
    <row r="10367">
      <c r="A10367" t="n">
        <v>201903</v>
      </c>
      <c r="B10367" t="n">
        <v>57</v>
      </c>
      <c r="C10367" t="inlineStr">
        <is>
          <t>POS</t>
        </is>
      </c>
      <c r="D10367" t="inlineStr">
        <is>
          <t>Mỹ</t>
        </is>
      </c>
      <c r="E10367" t="inlineStr">
        <is>
          <t>Nhạc, phim, sách nói</t>
        </is>
      </c>
      <c r="F10367" t="n">
        <v>2365.49</v>
      </c>
      <c r="G10367" t="n">
        <v>0</v>
      </c>
    </row>
    <row r="10368">
      <c r="A10368" t="n">
        <v>201903</v>
      </c>
      <c r="B10368" t="n">
        <v>57</v>
      </c>
      <c r="C10368" t="inlineStr">
        <is>
          <t>POS</t>
        </is>
      </c>
      <c r="D10368" t="inlineStr">
        <is>
          <t>Mỹ</t>
        </is>
      </c>
      <c r="E10368" t="inlineStr">
        <is>
          <t>TV &amp; Video</t>
        </is>
      </c>
      <c r="F10368" t="n">
        <v>483</v>
      </c>
      <c r="G10368" t="n">
        <v>0</v>
      </c>
    </row>
    <row r="10369">
      <c r="A10369" t="n">
        <v>201903</v>
      </c>
      <c r="B10369" t="n">
        <v>59</v>
      </c>
      <c r="C10369" t="inlineStr">
        <is>
          <t>POS</t>
        </is>
      </c>
      <c r="D10369" t="inlineStr">
        <is>
          <t>Mỹ</t>
        </is>
      </c>
      <c r="E10369" t="inlineStr">
        <is>
          <t>Âm thanh</t>
        </is>
      </c>
      <c r="F10369" t="n">
        <v>337</v>
      </c>
      <c r="G10369" t="n">
        <v>0</v>
      </c>
    </row>
    <row r="10370">
      <c r="A10370" t="n">
        <v>201903</v>
      </c>
      <c r="B10370" t="n">
        <v>59</v>
      </c>
      <c r="C10370" t="inlineStr">
        <is>
          <t>POS</t>
        </is>
      </c>
      <c r="D10370" t="inlineStr">
        <is>
          <t>Mỹ</t>
        </is>
      </c>
      <c r="E10370" t="inlineStr">
        <is>
          <t>Điện thoại</t>
        </is>
      </c>
      <c r="F10370" t="n">
        <v>49.98</v>
      </c>
      <c r="G10370" t="n">
        <v>0</v>
      </c>
    </row>
    <row r="10371">
      <c r="A10371" t="n">
        <v>201903</v>
      </c>
      <c r="B10371" t="n">
        <v>59</v>
      </c>
      <c r="C10371" t="inlineStr">
        <is>
          <t>POS</t>
        </is>
      </c>
      <c r="D10371" t="inlineStr">
        <is>
          <t>Mỹ</t>
        </is>
      </c>
      <c r="E10371" t="inlineStr">
        <is>
          <t>Máy tính</t>
        </is>
      </c>
      <c r="F10371" t="n">
        <v>986.8</v>
      </c>
      <c r="G10371" t="n">
        <v>0</v>
      </c>
    </row>
    <row r="10372">
      <c r="A10372" t="n">
        <v>201903</v>
      </c>
      <c r="B10372" t="n">
        <v>59</v>
      </c>
      <c r="C10372" t="inlineStr">
        <is>
          <t>POS</t>
        </is>
      </c>
      <c r="D10372" t="inlineStr">
        <is>
          <t>Mỹ</t>
        </is>
      </c>
      <c r="E10372" t="inlineStr">
        <is>
          <t>Game &amp; Đồ chơi</t>
        </is>
      </c>
      <c r="F10372" t="n">
        <v>455.06</v>
      </c>
      <c r="G10372" t="n">
        <v>32</v>
      </c>
    </row>
    <row r="10373">
      <c r="A10373" t="n">
        <v>201903</v>
      </c>
      <c r="B10373" t="n">
        <v>59</v>
      </c>
      <c r="C10373" t="inlineStr">
        <is>
          <t>POS</t>
        </is>
      </c>
      <c r="D10373" t="inlineStr">
        <is>
          <t>Mỹ</t>
        </is>
      </c>
      <c r="E10373" t="inlineStr">
        <is>
          <t>Gia dụng</t>
        </is>
      </c>
      <c r="F10373" t="n">
        <v>3674.97</v>
      </c>
      <c r="G10373" t="n">
        <v>0</v>
      </c>
    </row>
    <row r="10374">
      <c r="A10374" t="n">
        <v>201903</v>
      </c>
      <c r="B10374" t="n">
        <v>59</v>
      </c>
      <c r="C10374" t="inlineStr">
        <is>
          <t>POS</t>
        </is>
      </c>
      <c r="D10374" t="inlineStr">
        <is>
          <t>Mỹ</t>
        </is>
      </c>
      <c r="E10374" t="inlineStr">
        <is>
          <t>Nhạc, phim, sách nói</t>
        </is>
      </c>
      <c r="F10374" t="n">
        <v>245.41</v>
      </c>
      <c r="G10374" t="n">
        <v>0</v>
      </c>
    </row>
    <row r="10375">
      <c r="A10375" t="n">
        <v>201903</v>
      </c>
      <c r="B10375" t="n">
        <v>61</v>
      </c>
      <c r="C10375" t="inlineStr">
        <is>
          <t>POS</t>
        </is>
      </c>
      <c r="D10375" t="inlineStr">
        <is>
          <t>Mỹ</t>
        </is>
      </c>
      <c r="E10375" t="inlineStr">
        <is>
          <t>Âm thanh</t>
        </is>
      </c>
      <c r="F10375" t="n">
        <v>749.95</v>
      </c>
      <c r="G10375" t="n">
        <v>199.9</v>
      </c>
    </row>
    <row r="10376">
      <c r="A10376" t="n">
        <v>201903</v>
      </c>
      <c r="B10376" t="n">
        <v>61</v>
      </c>
      <c r="C10376" t="inlineStr">
        <is>
          <t>POS</t>
        </is>
      </c>
      <c r="D10376" t="inlineStr">
        <is>
          <t>Mỹ</t>
        </is>
      </c>
      <c r="E10376" t="inlineStr">
        <is>
          <t>Máy ảnh</t>
        </is>
      </c>
      <c r="F10376" t="n">
        <v>188</v>
      </c>
      <c r="G10376" t="n">
        <v>0</v>
      </c>
    </row>
    <row r="10377">
      <c r="A10377" t="n">
        <v>201903</v>
      </c>
      <c r="B10377" t="n">
        <v>61</v>
      </c>
      <c r="C10377" t="inlineStr">
        <is>
          <t>POS</t>
        </is>
      </c>
      <c r="D10377" t="inlineStr">
        <is>
          <t>Mỹ</t>
        </is>
      </c>
      <c r="E10377" t="inlineStr">
        <is>
          <t>Điện thoại</t>
        </is>
      </c>
      <c r="F10377" t="n">
        <v>2873</v>
      </c>
      <c r="G10377" t="n">
        <v>0</v>
      </c>
    </row>
    <row r="10378">
      <c r="A10378" t="n">
        <v>201903</v>
      </c>
      <c r="B10378" t="n">
        <v>61</v>
      </c>
      <c r="C10378" t="inlineStr">
        <is>
          <t>POS</t>
        </is>
      </c>
      <c r="D10378" t="inlineStr">
        <is>
          <t>Mỹ</t>
        </is>
      </c>
      <c r="E10378" t="inlineStr">
        <is>
          <t>Máy tính</t>
        </is>
      </c>
      <c r="F10378" t="n">
        <v>18756.95</v>
      </c>
      <c r="G10378" t="n">
        <v>0</v>
      </c>
    </row>
    <row r="10379">
      <c r="A10379" t="n">
        <v>201903</v>
      </c>
      <c r="B10379" t="n">
        <v>61</v>
      </c>
      <c r="C10379" t="inlineStr">
        <is>
          <t>POS</t>
        </is>
      </c>
      <c r="D10379" t="inlineStr">
        <is>
          <t>Mỹ</t>
        </is>
      </c>
      <c r="E10379" t="inlineStr">
        <is>
          <t>Game &amp; Đồ chơi</t>
        </is>
      </c>
      <c r="F10379" t="n">
        <v>653.5</v>
      </c>
      <c r="G10379" t="n">
        <v>0</v>
      </c>
    </row>
    <row r="10380">
      <c r="A10380" t="n">
        <v>201903</v>
      </c>
      <c r="B10380" t="n">
        <v>61</v>
      </c>
      <c r="C10380" t="inlineStr">
        <is>
          <t>POS</t>
        </is>
      </c>
      <c r="D10380" t="inlineStr">
        <is>
          <t>Mỹ</t>
        </is>
      </c>
      <c r="E10380" t="inlineStr">
        <is>
          <t>Gia dụng</t>
        </is>
      </c>
      <c r="F10380" t="n">
        <v>4166.28</v>
      </c>
      <c r="G10380" t="n">
        <v>239.85</v>
      </c>
    </row>
    <row r="10381">
      <c r="A10381" t="n">
        <v>201903</v>
      </c>
      <c r="B10381" t="n">
        <v>61</v>
      </c>
      <c r="C10381" t="inlineStr">
        <is>
          <t>POS</t>
        </is>
      </c>
      <c r="D10381" t="inlineStr">
        <is>
          <t>Mỹ</t>
        </is>
      </c>
      <c r="E10381" t="inlineStr">
        <is>
          <t>Nhạc, phim, sách nói</t>
        </is>
      </c>
      <c r="F10381" t="n">
        <v>1751.17</v>
      </c>
      <c r="G10381" t="n">
        <v>0</v>
      </c>
    </row>
    <row r="10382">
      <c r="A10382" t="n">
        <v>201903</v>
      </c>
      <c r="B10382" t="n">
        <v>62</v>
      </c>
      <c r="C10382" t="inlineStr">
        <is>
          <t>POS</t>
        </is>
      </c>
      <c r="D10382" t="inlineStr">
        <is>
          <t>Mỹ</t>
        </is>
      </c>
      <c r="E10382" t="inlineStr">
        <is>
          <t>Âm thanh</t>
        </is>
      </c>
      <c r="F10382" t="n">
        <v>202.2</v>
      </c>
      <c r="G10382" t="n">
        <v>67.40000000000001</v>
      </c>
    </row>
    <row r="10383">
      <c r="A10383" t="n">
        <v>201903</v>
      </c>
      <c r="B10383" t="n">
        <v>62</v>
      </c>
      <c r="C10383" t="inlineStr">
        <is>
          <t>POS</t>
        </is>
      </c>
      <c r="D10383" t="inlineStr">
        <is>
          <t>Mỹ</t>
        </is>
      </c>
      <c r="E10383" t="inlineStr">
        <is>
          <t>Máy ảnh</t>
        </is>
      </c>
      <c r="F10383" t="n">
        <v>49.96</v>
      </c>
      <c r="G10383" t="n">
        <v>0</v>
      </c>
    </row>
    <row r="10384">
      <c r="A10384" t="n">
        <v>201903</v>
      </c>
      <c r="B10384" t="n">
        <v>62</v>
      </c>
      <c r="C10384" t="inlineStr">
        <is>
          <t>POS</t>
        </is>
      </c>
      <c r="D10384" t="inlineStr">
        <is>
          <t>Mỹ</t>
        </is>
      </c>
      <c r="E10384" t="inlineStr">
        <is>
          <t>Điện thoại</t>
        </is>
      </c>
      <c r="F10384" t="n">
        <v>626.4</v>
      </c>
      <c r="G10384" t="n">
        <v>0</v>
      </c>
    </row>
    <row r="10385">
      <c r="A10385" t="n">
        <v>201903</v>
      </c>
      <c r="B10385" t="n">
        <v>62</v>
      </c>
      <c r="C10385" t="inlineStr">
        <is>
          <t>POS</t>
        </is>
      </c>
      <c r="D10385" t="inlineStr">
        <is>
          <t>Mỹ</t>
        </is>
      </c>
      <c r="E10385" t="inlineStr">
        <is>
          <t>Máy tính</t>
        </is>
      </c>
      <c r="F10385" t="n">
        <v>10085.55</v>
      </c>
      <c r="G10385" t="n">
        <v>0</v>
      </c>
    </row>
    <row r="10386">
      <c r="A10386" t="n">
        <v>201903</v>
      </c>
      <c r="B10386" t="n">
        <v>62</v>
      </c>
      <c r="C10386" t="inlineStr">
        <is>
          <t>POS</t>
        </is>
      </c>
      <c r="D10386" t="inlineStr">
        <is>
          <t>Mỹ</t>
        </is>
      </c>
      <c r="E10386" t="inlineStr">
        <is>
          <t>Game &amp; Đồ chơi</t>
        </is>
      </c>
      <c r="F10386" t="n">
        <v>73.5</v>
      </c>
      <c r="G10386" t="n">
        <v>0</v>
      </c>
    </row>
    <row r="10387">
      <c r="A10387" t="n">
        <v>201903</v>
      </c>
      <c r="B10387" t="n">
        <v>62</v>
      </c>
      <c r="C10387" t="inlineStr">
        <is>
          <t>POS</t>
        </is>
      </c>
      <c r="D10387" t="inlineStr">
        <is>
          <t>Mỹ</t>
        </is>
      </c>
      <c r="E10387" t="inlineStr">
        <is>
          <t>Gia dụng</t>
        </is>
      </c>
      <c r="F10387" t="n">
        <v>3596</v>
      </c>
      <c r="G10387" t="n">
        <v>0</v>
      </c>
    </row>
    <row r="10388">
      <c r="A10388" t="n">
        <v>201903</v>
      </c>
      <c r="B10388" t="n">
        <v>62</v>
      </c>
      <c r="C10388" t="inlineStr">
        <is>
          <t>POS</t>
        </is>
      </c>
      <c r="D10388" t="inlineStr">
        <is>
          <t>Mỹ</t>
        </is>
      </c>
      <c r="E10388" t="inlineStr">
        <is>
          <t>Nhạc, phim, sách nói</t>
        </is>
      </c>
      <c r="F10388" t="n">
        <v>1385.27</v>
      </c>
      <c r="G10388" t="n">
        <v>0</v>
      </c>
    </row>
    <row r="10389">
      <c r="A10389" t="n">
        <v>201903</v>
      </c>
      <c r="B10389" t="n">
        <v>62</v>
      </c>
      <c r="C10389" t="inlineStr">
        <is>
          <t>POS</t>
        </is>
      </c>
      <c r="D10389" t="inlineStr">
        <is>
          <t>Mỹ</t>
        </is>
      </c>
      <c r="E10389" t="inlineStr">
        <is>
          <t>TV &amp; Video</t>
        </is>
      </c>
      <c r="F10389" t="n">
        <v>279.99</v>
      </c>
      <c r="G10389" t="n">
        <v>0</v>
      </c>
    </row>
    <row r="10390">
      <c r="A10390" t="n">
        <v>201903</v>
      </c>
      <c r="B10390" t="n">
        <v>63</v>
      </c>
      <c r="C10390" t="inlineStr">
        <is>
          <t>POS</t>
        </is>
      </c>
      <c r="D10390" t="inlineStr">
        <is>
          <t>Mỹ</t>
        </is>
      </c>
      <c r="E10390" t="inlineStr">
        <is>
          <t>Âm thanh</t>
        </is>
      </c>
      <c r="F10390" t="n">
        <v>690.6</v>
      </c>
      <c r="G10390" t="n">
        <v>0</v>
      </c>
    </row>
    <row r="10391">
      <c r="A10391" t="n">
        <v>201903</v>
      </c>
      <c r="B10391" t="n">
        <v>63</v>
      </c>
      <c r="C10391" t="inlineStr">
        <is>
          <t>POS</t>
        </is>
      </c>
      <c r="D10391" t="inlineStr">
        <is>
          <t>Mỹ</t>
        </is>
      </c>
      <c r="E10391" t="inlineStr">
        <is>
          <t>Máy ảnh</t>
        </is>
      </c>
      <c r="F10391" t="n">
        <v>471.9</v>
      </c>
      <c r="G10391" t="n">
        <v>0</v>
      </c>
    </row>
    <row r="10392">
      <c r="A10392" t="n">
        <v>201903</v>
      </c>
      <c r="B10392" t="n">
        <v>63</v>
      </c>
      <c r="C10392" t="inlineStr">
        <is>
          <t>POS</t>
        </is>
      </c>
      <c r="D10392" t="inlineStr">
        <is>
          <t>Mỹ</t>
        </is>
      </c>
      <c r="E10392" t="inlineStr">
        <is>
          <t>Điện thoại</t>
        </is>
      </c>
      <c r="F10392" t="n">
        <v>1449</v>
      </c>
      <c r="G10392" t="n">
        <v>0</v>
      </c>
    </row>
    <row r="10393">
      <c r="A10393" t="n">
        <v>201903</v>
      </c>
      <c r="B10393" t="n">
        <v>63</v>
      </c>
      <c r="C10393" t="inlineStr">
        <is>
          <t>POS</t>
        </is>
      </c>
      <c r="D10393" t="inlineStr">
        <is>
          <t>Mỹ</t>
        </is>
      </c>
      <c r="E10393" t="inlineStr">
        <is>
          <t>Máy tính</t>
        </is>
      </c>
      <c r="F10393" t="n">
        <v>653.1</v>
      </c>
      <c r="G10393" t="n">
        <v>0</v>
      </c>
    </row>
    <row r="10394">
      <c r="A10394" t="n">
        <v>201903</v>
      </c>
      <c r="B10394" t="n">
        <v>63</v>
      </c>
      <c r="C10394" t="inlineStr">
        <is>
          <t>POS</t>
        </is>
      </c>
      <c r="D10394" t="inlineStr">
        <is>
          <t>Mỹ</t>
        </is>
      </c>
      <c r="E10394" t="inlineStr">
        <is>
          <t>Game &amp; Đồ chơi</t>
        </is>
      </c>
      <c r="F10394" t="n">
        <v>682.28</v>
      </c>
      <c r="G10394" t="n">
        <v>0</v>
      </c>
    </row>
    <row r="10395">
      <c r="A10395" t="n">
        <v>201903</v>
      </c>
      <c r="B10395" t="n">
        <v>63</v>
      </c>
      <c r="C10395" t="inlineStr">
        <is>
          <t>POS</t>
        </is>
      </c>
      <c r="D10395" t="inlineStr">
        <is>
          <t>Mỹ</t>
        </is>
      </c>
      <c r="E10395" t="inlineStr">
        <is>
          <t>Nhạc, phim, sách nói</t>
        </is>
      </c>
      <c r="F10395" t="n">
        <v>0</v>
      </c>
      <c r="G10395" t="n">
        <v>219</v>
      </c>
    </row>
    <row r="10396">
      <c r="A10396" t="n">
        <v>201903</v>
      </c>
      <c r="B10396" t="n">
        <v>63</v>
      </c>
      <c r="C10396" t="inlineStr">
        <is>
          <t>POS</t>
        </is>
      </c>
      <c r="D10396" t="inlineStr">
        <is>
          <t>Mỹ</t>
        </is>
      </c>
      <c r="E10396" t="inlineStr">
        <is>
          <t>TV &amp; Video</t>
        </is>
      </c>
      <c r="F10396" t="n">
        <v>126.9</v>
      </c>
      <c r="G10396" t="n">
        <v>0</v>
      </c>
    </row>
    <row r="10397">
      <c r="A10397" t="n">
        <v>201903</v>
      </c>
      <c r="B10397" t="n">
        <v>64</v>
      </c>
      <c r="C10397" t="inlineStr">
        <is>
          <t>POS</t>
        </is>
      </c>
      <c r="D10397" t="inlineStr">
        <is>
          <t>Mỹ</t>
        </is>
      </c>
      <c r="E10397" t="inlineStr">
        <is>
          <t>Âm thanh</t>
        </is>
      </c>
      <c r="F10397" t="n">
        <v>0</v>
      </c>
      <c r="G10397" t="n">
        <v>199.9</v>
      </c>
    </row>
    <row r="10398">
      <c r="A10398" t="n">
        <v>201903</v>
      </c>
      <c r="B10398" t="n">
        <v>64</v>
      </c>
      <c r="C10398" t="inlineStr">
        <is>
          <t>POS</t>
        </is>
      </c>
      <c r="D10398" t="inlineStr">
        <is>
          <t>Mỹ</t>
        </is>
      </c>
      <c r="E10398" t="inlineStr">
        <is>
          <t>Máy ảnh</t>
        </is>
      </c>
      <c r="F10398" t="n">
        <v>190</v>
      </c>
      <c r="G10398" t="n">
        <v>0</v>
      </c>
    </row>
    <row r="10399">
      <c r="A10399" t="n">
        <v>201903</v>
      </c>
      <c r="B10399" t="n">
        <v>64</v>
      </c>
      <c r="C10399" t="inlineStr">
        <is>
          <t>POS</t>
        </is>
      </c>
      <c r="D10399" t="inlineStr">
        <is>
          <t>Mỹ</t>
        </is>
      </c>
      <c r="E10399" t="inlineStr">
        <is>
          <t>Máy tính</t>
        </is>
      </c>
      <c r="F10399" t="n">
        <v>5315.6</v>
      </c>
      <c r="G10399" t="n">
        <v>0</v>
      </c>
    </row>
    <row r="10400">
      <c r="A10400" t="n">
        <v>201903</v>
      </c>
      <c r="B10400" t="n">
        <v>64</v>
      </c>
      <c r="C10400" t="inlineStr">
        <is>
          <t>POS</t>
        </is>
      </c>
      <c r="D10400" t="inlineStr">
        <is>
          <t>Mỹ</t>
        </is>
      </c>
      <c r="E10400" t="inlineStr">
        <is>
          <t>Gia dụng</t>
        </is>
      </c>
      <c r="F10400" t="n">
        <v>1881.99</v>
      </c>
      <c r="G10400" t="n">
        <v>0</v>
      </c>
    </row>
    <row r="10401">
      <c r="A10401" t="n">
        <v>201903</v>
      </c>
      <c r="B10401" t="n">
        <v>64</v>
      </c>
      <c r="C10401" t="inlineStr">
        <is>
          <t>POS</t>
        </is>
      </c>
      <c r="D10401" t="inlineStr">
        <is>
          <t>Mỹ</t>
        </is>
      </c>
      <c r="E10401" t="inlineStr">
        <is>
          <t>TV &amp; Video</t>
        </is>
      </c>
      <c r="F10401" t="n">
        <v>1094.1</v>
      </c>
      <c r="G10401" t="n">
        <v>293.55</v>
      </c>
    </row>
    <row r="10402">
      <c r="A10402" t="n">
        <v>201903</v>
      </c>
      <c r="B10402" t="n">
        <v>65</v>
      </c>
      <c r="C10402" t="inlineStr">
        <is>
          <t>POS</t>
        </is>
      </c>
      <c r="D10402" t="inlineStr">
        <is>
          <t>Mỹ</t>
        </is>
      </c>
      <c r="E10402" t="inlineStr">
        <is>
          <t>Âm thanh</t>
        </is>
      </c>
      <c r="F10402" t="n">
        <v>697.35</v>
      </c>
      <c r="G10402" t="n">
        <v>0</v>
      </c>
    </row>
    <row r="10403">
      <c r="A10403" t="n">
        <v>201903</v>
      </c>
      <c r="B10403" t="n">
        <v>65</v>
      </c>
      <c r="C10403" t="inlineStr">
        <is>
          <t>POS</t>
        </is>
      </c>
      <c r="D10403" t="inlineStr">
        <is>
          <t>Mỹ</t>
        </is>
      </c>
      <c r="E10403" t="inlineStr">
        <is>
          <t>Máy ảnh</t>
        </is>
      </c>
      <c r="F10403" t="n">
        <v>562</v>
      </c>
      <c r="G10403" t="n">
        <v>0</v>
      </c>
    </row>
    <row r="10404">
      <c r="A10404" t="n">
        <v>201903</v>
      </c>
      <c r="B10404" t="n">
        <v>65</v>
      </c>
      <c r="C10404" t="inlineStr">
        <is>
          <t>POS</t>
        </is>
      </c>
      <c r="D10404" t="inlineStr">
        <is>
          <t>Mỹ</t>
        </is>
      </c>
      <c r="E10404" t="inlineStr">
        <is>
          <t>Điện thoại</t>
        </is>
      </c>
      <c r="F10404" t="n">
        <v>884</v>
      </c>
      <c r="G10404" t="n">
        <v>0</v>
      </c>
    </row>
    <row r="10405">
      <c r="A10405" t="n">
        <v>201903</v>
      </c>
      <c r="B10405" t="n">
        <v>65</v>
      </c>
      <c r="C10405" t="inlineStr">
        <is>
          <t>POS</t>
        </is>
      </c>
      <c r="D10405" t="inlineStr">
        <is>
          <t>Mỹ</t>
        </is>
      </c>
      <c r="E10405" t="inlineStr">
        <is>
          <t>Máy tính</t>
        </is>
      </c>
      <c r="F10405" t="n">
        <v>4814.95</v>
      </c>
      <c r="G10405" t="n">
        <v>1056.95</v>
      </c>
    </row>
    <row r="10406">
      <c r="A10406" t="n">
        <v>201903</v>
      </c>
      <c r="B10406" t="n">
        <v>65</v>
      </c>
      <c r="C10406" t="inlineStr">
        <is>
          <t>POS</t>
        </is>
      </c>
      <c r="D10406" t="inlineStr">
        <is>
          <t>Mỹ</t>
        </is>
      </c>
      <c r="E10406" t="inlineStr">
        <is>
          <t>Game &amp; Đồ chơi</t>
        </is>
      </c>
      <c r="F10406" t="n">
        <v>175.79</v>
      </c>
      <c r="G10406" t="n">
        <v>64</v>
      </c>
    </row>
    <row r="10407">
      <c r="A10407" t="n">
        <v>201903</v>
      </c>
      <c r="B10407" t="n">
        <v>65</v>
      </c>
      <c r="C10407" t="inlineStr">
        <is>
          <t>POS</t>
        </is>
      </c>
      <c r="D10407" t="inlineStr">
        <is>
          <t>Mỹ</t>
        </is>
      </c>
      <c r="E10407" t="inlineStr">
        <is>
          <t>Gia dụng</t>
        </is>
      </c>
      <c r="F10407" t="n">
        <v>279.99</v>
      </c>
      <c r="G10407" t="n">
        <v>1157.49</v>
      </c>
    </row>
    <row r="10408">
      <c r="A10408" t="n">
        <v>201903</v>
      </c>
      <c r="B10408" t="n">
        <v>65</v>
      </c>
      <c r="C10408" t="inlineStr">
        <is>
          <t>POS</t>
        </is>
      </c>
      <c r="D10408" t="inlineStr">
        <is>
          <t>Mỹ</t>
        </is>
      </c>
      <c r="E10408" t="inlineStr">
        <is>
          <t>TV &amp; Video</t>
        </is>
      </c>
      <c r="F10408" t="n">
        <v>1000</v>
      </c>
      <c r="G10408" t="n">
        <v>0</v>
      </c>
    </row>
    <row r="10409">
      <c r="A10409" t="n">
        <v>201903</v>
      </c>
      <c r="B10409" t="n">
        <v>66</v>
      </c>
      <c r="C10409" t="inlineStr">
        <is>
          <t>POS</t>
        </is>
      </c>
      <c r="D10409" t="inlineStr">
        <is>
          <t>Mỹ</t>
        </is>
      </c>
      <c r="E10409" t="inlineStr">
        <is>
          <t>Âm thanh</t>
        </is>
      </c>
      <c r="F10409" t="n">
        <v>612.98</v>
      </c>
      <c r="G10409" t="n">
        <v>0</v>
      </c>
    </row>
    <row r="10410">
      <c r="A10410" t="n">
        <v>201903</v>
      </c>
      <c r="B10410" t="n">
        <v>66</v>
      </c>
      <c r="C10410" t="inlineStr">
        <is>
          <t>POS</t>
        </is>
      </c>
      <c r="D10410" t="inlineStr">
        <is>
          <t>Mỹ</t>
        </is>
      </c>
      <c r="E10410" t="inlineStr">
        <is>
          <t>Máy ảnh</t>
        </is>
      </c>
      <c r="F10410" t="n">
        <v>1813.9</v>
      </c>
      <c r="G10410" t="n">
        <v>0</v>
      </c>
    </row>
    <row r="10411">
      <c r="A10411" t="n">
        <v>201903</v>
      </c>
      <c r="B10411" t="n">
        <v>66</v>
      </c>
      <c r="C10411" t="inlineStr">
        <is>
          <t>POS</t>
        </is>
      </c>
      <c r="D10411" t="inlineStr">
        <is>
          <t>Mỹ</t>
        </is>
      </c>
      <c r="E10411" t="inlineStr">
        <is>
          <t>Điện thoại</t>
        </is>
      </c>
      <c r="F10411" t="n">
        <v>3124</v>
      </c>
      <c r="G10411" t="n">
        <v>0</v>
      </c>
    </row>
    <row r="10412">
      <c r="A10412" t="n">
        <v>201903</v>
      </c>
      <c r="B10412" t="n">
        <v>66</v>
      </c>
      <c r="C10412" t="inlineStr">
        <is>
          <t>POS</t>
        </is>
      </c>
      <c r="D10412" t="inlineStr">
        <is>
          <t>Mỹ</t>
        </is>
      </c>
      <c r="E10412" t="inlineStr">
        <is>
          <t>Máy tính</t>
        </is>
      </c>
      <c r="F10412" t="n">
        <v>759.75</v>
      </c>
      <c r="G10412" t="n">
        <v>0</v>
      </c>
    </row>
    <row r="10413">
      <c r="A10413" t="n">
        <v>201903</v>
      </c>
      <c r="B10413" t="n">
        <v>66</v>
      </c>
      <c r="C10413" t="inlineStr">
        <is>
          <t>POS</t>
        </is>
      </c>
      <c r="D10413" t="inlineStr">
        <is>
          <t>Mỹ</t>
        </is>
      </c>
      <c r="E10413" t="inlineStr">
        <is>
          <t>Gia dụng</t>
        </is>
      </c>
      <c r="F10413" t="n">
        <v>3248</v>
      </c>
      <c r="G10413" t="n">
        <v>0</v>
      </c>
    </row>
    <row r="10414">
      <c r="A10414" t="n">
        <v>201903</v>
      </c>
      <c r="B10414" t="n">
        <v>66</v>
      </c>
      <c r="C10414" t="inlineStr">
        <is>
          <t>POS</t>
        </is>
      </c>
      <c r="D10414" t="inlineStr">
        <is>
          <t>Mỹ</t>
        </is>
      </c>
      <c r="E10414" t="inlineStr">
        <is>
          <t>Nhạc, phim, sách nói</t>
        </is>
      </c>
      <c r="F10414" t="n">
        <v>92.94</v>
      </c>
      <c r="G10414" t="n">
        <v>439.96</v>
      </c>
    </row>
    <row r="10415">
      <c r="A10415" t="n">
        <v>201903</v>
      </c>
      <c r="B10415" t="n">
        <v>66</v>
      </c>
      <c r="C10415" t="inlineStr">
        <is>
          <t>POS</t>
        </is>
      </c>
      <c r="D10415" t="inlineStr">
        <is>
          <t>Mỹ</t>
        </is>
      </c>
      <c r="E10415" t="inlineStr">
        <is>
          <t>TV &amp; Video</t>
        </is>
      </c>
      <c r="F10415" t="n">
        <v>849.95</v>
      </c>
      <c r="G10415" t="n">
        <v>0</v>
      </c>
    </row>
    <row r="10416">
      <c r="A10416" t="n">
        <v>201904</v>
      </c>
      <c r="B10416" t="n">
        <v>0</v>
      </c>
      <c r="C10416" t="inlineStr">
        <is>
          <t>ONLINE</t>
        </is>
      </c>
      <c r="D10416" t="inlineStr">
        <is>
          <t>Online</t>
        </is>
      </c>
      <c r="E10416" t="inlineStr">
        <is>
          <t>Âm thanh</t>
        </is>
      </c>
      <c r="F10416" t="n">
        <v>539.96</v>
      </c>
      <c r="G10416" t="n">
        <v>205.52</v>
      </c>
    </row>
    <row r="10417">
      <c r="A10417" t="n">
        <v>201904</v>
      </c>
      <c r="B10417" t="n">
        <v>0</v>
      </c>
      <c r="C10417" t="inlineStr">
        <is>
          <t>ONLINE</t>
        </is>
      </c>
      <c r="D10417" t="inlineStr">
        <is>
          <t>Online</t>
        </is>
      </c>
      <c r="E10417" t="inlineStr">
        <is>
          <t>Máy ảnh</t>
        </is>
      </c>
      <c r="F10417" t="n">
        <v>8038</v>
      </c>
      <c r="G10417" t="n">
        <v>589.5</v>
      </c>
    </row>
    <row r="10418">
      <c r="A10418" t="n">
        <v>201904</v>
      </c>
      <c r="B10418" t="n">
        <v>0</v>
      </c>
      <c r="C10418" t="inlineStr">
        <is>
          <t>ONLINE</t>
        </is>
      </c>
      <c r="D10418" t="inlineStr">
        <is>
          <t>Online</t>
        </is>
      </c>
      <c r="E10418" t="inlineStr">
        <is>
          <t>Điện thoại</t>
        </is>
      </c>
      <c r="F10418" t="n">
        <v>6334.9</v>
      </c>
      <c r="G10418" t="n">
        <v>0</v>
      </c>
    </row>
    <row r="10419">
      <c r="A10419" t="n">
        <v>201904</v>
      </c>
      <c r="B10419" t="n">
        <v>0</v>
      </c>
      <c r="C10419" t="inlineStr">
        <is>
          <t>ONLINE</t>
        </is>
      </c>
      <c r="D10419" t="inlineStr">
        <is>
          <t>Online</t>
        </is>
      </c>
      <c r="E10419" t="inlineStr">
        <is>
          <t>Máy tính</t>
        </is>
      </c>
      <c r="F10419" t="n">
        <v>10287.48</v>
      </c>
      <c r="G10419" t="n">
        <v>809.7</v>
      </c>
    </row>
    <row r="10420">
      <c r="A10420" t="n">
        <v>201904</v>
      </c>
      <c r="B10420" t="n">
        <v>0</v>
      </c>
      <c r="C10420" t="inlineStr">
        <is>
          <t>ONLINE</t>
        </is>
      </c>
      <c r="D10420" t="inlineStr">
        <is>
          <t>Online</t>
        </is>
      </c>
      <c r="E10420" t="inlineStr">
        <is>
          <t>Game &amp; Đồ chơi</t>
        </is>
      </c>
      <c r="F10420" t="n">
        <v>868.67</v>
      </c>
      <c r="G10420" t="n">
        <v>0</v>
      </c>
    </row>
    <row r="10421">
      <c r="A10421" t="n">
        <v>201904</v>
      </c>
      <c r="B10421" t="n">
        <v>0</v>
      </c>
      <c r="C10421" t="inlineStr">
        <is>
          <t>ONLINE</t>
        </is>
      </c>
      <c r="D10421" t="inlineStr">
        <is>
          <t>Online</t>
        </is>
      </c>
      <c r="E10421" t="inlineStr">
        <is>
          <t>Gia dụng</t>
        </is>
      </c>
      <c r="F10421" t="n">
        <v>815.98</v>
      </c>
      <c r="G10421" t="n">
        <v>0</v>
      </c>
    </row>
    <row r="10422">
      <c r="A10422" t="n">
        <v>201904</v>
      </c>
      <c r="B10422" t="n">
        <v>0</v>
      </c>
      <c r="C10422" t="inlineStr">
        <is>
          <t>ONLINE</t>
        </is>
      </c>
      <c r="D10422" t="inlineStr">
        <is>
          <t>Online</t>
        </is>
      </c>
      <c r="E10422" t="inlineStr">
        <is>
          <t>Nhạc, phim, sách nói</t>
        </is>
      </c>
      <c r="F10422" t="n">
        <v>565.15</v>
      </c>
      <c r="G10422" t="n">
        <v>465.99</v>
      </c>
    </row>
    <row r="10423">
      <c r="A10423" t="n">
        <v>201904</v>
      </c>
      <c r="B10423" t="n">
        <v>0</v>
      </c>
      <c r="C10423" t="inlineStr">
        <is>
          <t>ONLINE</t>
        </is>
      </c>
      <c r="D10423" t="inlineStr">
        <is>
          <t>Online</t>
        </is>
      </c>
      <c r="E10423" t="inlineStr">
        <is>
          <t>TV &amp; Video</t>
        </is>
      </c>
      <c r="F10423" t="n">
        <v>1798.98</v>
      </c>
      <c r="G10423" t="n">
        <v>0</v>
      </c>
    </row>
    <row r="10424">
      <c r="A10424" t="n">
        <v>201904</v>
      </c>
      <c r="B10424" t="n">
        <v>1</v>
      </c>
      <c r="C10424" t="inlineStr">
        <is>
          <t>POS</t>
        </is>
      </c>
      <c r="D10424" t="inlineStr">
        <is>
          <t>Úc</t>
        </is>
      </c>
      <c r="E10424" t="inlineStr">
        <is>
          <t>Máy ảnh</t>
        </is>
      </c>
      <c r="F10424" t="n">
        <v>1248</v>
      </c>
      <c r="G10424" t="n">
        <v>0</v>
      </c>
    </row>
    <row r="10425">
      <c r="A10425" t="n">
        <v>201904</v>
      </c>
      <c r="B10425" t="n">
        <v>1</v>
      </c>
      <c r="C10425" t="inlineStr">
        <is>
          <t>POS</t>
        </is>
      </c>
      <c r="D10425" t="inlineStr">
        <is>
          <t>Úc</t>
        </is>
      </c>
      <c r="E10425" t="inlineStr">
        <is>
          <t>Điện thoại</t>
        </is>
      </c>
      <c r="F10425" t="n">
        <v>310</v>
      </c>
      <c r="G10425" t="n">
        <v>0</v>
      </c>
    </row>
    <row r="10426">
      <c r="A10426" t="n">
        <v>201904</v>
      </c>
      <c r="B10426" t="n">
        <v>1</v>
      </c>
      <c r="C10426" t="inlineStr">
        <is>
          <t>POS</t>
        </is>
      </c>
      <c r="D10426" t="inlineStr">
        <is>
          <t>Úc</t>
        </is>
      </c>
      <c r="E10426" t="inlineStr">
        <is>
          <t>Máy tính</t>
        </is>
      </c>
      <c r="F10426" t="n">
        <v>229.9</v>
      </c>
      <c r="G10426" t="n">
        <v>0</v>
      </c>
    </row>
    <row r="10427">
      <c r="A10427" t="n">
        <v>201904</v>
      </c>
      <c r="B10427" t="n">
        <v>5</v>
      </c>
      <c r="C10427" t="inlineStr">
        <is>
          <t>POS</t>
        </is>
      </c>
      <c r="D10427" t="inlineStr">
        <is>
          <t>Úc</t>
        </is>
      </c>
      <c r="E10427" t="inlineStr">
        <is>
          <t>Âm thanh</t>
        </is>
      </c>
      <c r="F10427" t="n">
        <v>0</v>
      </c>
      <c r="G10427" t="n">
        <v>1480</v>
      </c>
    </row>
    <row r="10428">
      <c r="A10428" t="n">
        <v>201904</v>
      </c>
      <c r="B10428" t="n">
        <v>5</v>
      </c>
      <c r="C10428" t="inlineStr">
        <is>
          <t>POS</t>
        </is>
      </c>
      <c r="D10428" t="inlineStr">
        <is>
          <t>Úc</t>
        </is>
      </c>
      <c r="E10428" t="inlineStr">
        <is>
          <t>Máy tính</t>
        </is>
      </c>
      <c r="F10428" t="n">
        <v>10109</v>
      </c>
      <c r="G10428" t="n">
        <v>0</v>
      </c>
    </row>
    <row r="10429">
      <c r="A10429" t="n">
        <v>201904</v>
      </c>
      <c r="B10429" t="n">
        <v>5</v>
      </c>
      <c r="C10429" t="inlineStr">
        <is>
          <t>POS</t>
        </is>
      </c>
      <c r="D10429" t="inlineStr">
        <is>
          <t>Úc</t>
        </is>
      </c>
      <c r="E10429" t="inlineStr">
        <is>
          <t>Gia dụng</t>
        </is>
      </c>
      <c r="F10429" t="n">
        <v>1582</v>
      </c>
      <c r="G10429" t="n">
        <v>0</v>
      </c>
    </row>
    <row r="10430">
      <c r="A10430" t="n">
        <v>201904</v>
      </c>
      <c r="B10430" t="n">
        <v>5</v>
      </c>
      <c r="C10430" t="inlineStr">
        <is>
          <t>POS</t>
        </is>
      </c>
      <c r="D10430" t="inlineStr">
        <is>
          <t>Úc</t>
        </is>
      </c>
      <c r="E10430" t="inlineStr">
        <is>
          <t>TV &amp; Video</t>
        </is>
      </c>
      <c r="F10430" t="n">
        <v>1314</v>
      </c>
      <c r="G10430" t="n">
        <v>0</v>
      </c>
    </row>
    <row r="10431">
      <c r="A10431" t="n">
        <v>201904</v>
      </c>
      <c r="B10431" t="n">
        <v>6</v>
      </c>
      <c r="C10431" t="inlineStr">
        <is>
          <t>POS</t>
        </is>
      </c>
      <c r="D10431" t="inlineStr">
        <is>
          <t>Úc</t>
        </is>
      </c>
      <c r="E10431" t="inlineStr">
        <is>
          <t>Âm thanh</t>
        </is>
      </c>
      <c r="F10431" t="n">
        <v>120</v>
      </c>
      <c r="G10431" t="n">
        <v>0</v>
      </c>
    </row>
    <row r="10432">
      <c r="A10432" t="n">
        <v>201904</v>
      </c>
      <c r="B10432" t="n">
        <v>6</v>
      </c>
      <c r="C10432" t="inlineStr">
        <is>
          <t>POS</t>
        </is>
      </c>
      <c r="D10432" t="inlineStr">
        <is>
          <t>Úc</t>
        </is>
      </c>
      <c r="E10432" t="inlineStr">
        <is>
          <t>Game &amp; Đồ chơi</t>
        </is>
      </c>
      <c r="F10432" t="n">
        <v>229.39</v>
      </c>
      <c r="G10432" t="n">
        <v>0</v>
      </c>
    </row>
    <row r="10433">
      <c r="A10433" t="n">
        <v>201904</v>
      </c>
      <c r="B10433" t="n">
        <v>8</v>
      </c>
      <c r="C10433" t="inlineStr">
        <is>
          <t>POS</t>
        </is>
      </c>
      <c r="D10433" t="inlineStr">
        <is>
          <t>Canada</t>
        </is>
      </c>
      <c r="E10433" t="inlineStr">
        <is>
          <t>Âm thanh</t>
        </is>
      </c>
      <c r="F10433" t="n">
        <v>531.96</v>
      </c>
      <c r="G10433" t="n">
        <v>0</v>
      </c>
    </row>
    <row r="10434">
      <c r="A10434" t="n">
        <v>201904</v>
      </c>
      <c r="B10434" t="n">
        <v>8</v>
      </c>
      <c r="C10434" t="inlineStr">
        <is>
          <t>POS</t>
        </is>
      </c>
      <c r="D10434" t="inlineStr">
        <is>
          <t>Canada</t>
        </is>
      </c>
      <c r="E10434" t="inlineStr">
        <is>
          <t>Máy ảnh</t>
        </is>
      </c>
      <c r="F10434" t="n">
        <v>281</v>
      </c>
      <c r="G10434" t="n">
        <v>0</v>
      </c>
    </row>
    <row r="10435">
      <c r="A10435" t="n">
        <v>201904</v>
      </c>
      <c r="B10435" t="n">
        <v>8</v>
      </c>
      <c r="C10435" t="inlineStr">
        <is>
          <t>POS</t>
        </is>
      </c>
      <c r="D10435" t="inlineStr">
        <is>
          <t>Canada</t>
        </is>
      </c>
      <c r="E10435" t="inlineStr">
        <is>
          <t>Điện thoại</t>
        </is>
      </c>
      <c r="F10435" t="n">
        <v>597</v>
      </c>
      <c r="G10435" t="n">
        <v>1072</v>
      </c>
    </row>
    <row r="10436">
      <c r="A10436" t="n">
        <v>201904</v>
      </c>
      <c r="B10436" t="n">
        <v>8</v>
      </c>
      <c r="C10436" t="inlineStr">
        <is>
          <t>POS</t>
        </is>
      </c>
      <c r="D10436" t="inlineStr">
        <is>
          <t>Canada</t>
        </is>
      </c>
      <c r="E10436" t="inlineStr">
        <is>
          <t>Máy tính</t>
        </is>
      </c>
      <c r="F10436" t="n">
        <v>1297</v>
      </c>
      <c r="G10436" t="n">
        <v>0</v>
      </c>
    </row>
    <row r="10437">
      <c r="A10437" t="n">
        <v>201904</v>
      </c>
      <c r="B10437" t="n">
        <v>8</v>
      </c>
      <c r="C10437" t="inlineStr">
        <is>
          <t>POS</t>
        </is>
      </c>
      <c r="D10437" t="inlineStr">
        <is>
          <t>Canada</t>
        </is>
      </c>
      <c r="E10437" t="inlineStr">
        <is>
          <t>Gia dụng</t>
        </is>
      </c>
      <c r="F10437" t="n">
        <v>986</v>
      </c>
      <c r="G10437" t="n">
        <v>0</v>
      </c>
    </row>
    <row r="10438">
      <c r="A10438" t="n">
        <v>201904</v>
      </c>
      <c r="B10438" t="n">
        <v>8</v>
      </c>
      <c r="C10438" t="inlineStr">
        <is>
          <t>POS</t>
        </is>
      </c>
      <c r="D10438" t="inlineStr">
        <is>
          <t>Canada</t>
        </is>
      </c>
      <c r="E10438" t="inlineStr">
        <is>
          <t>TV &amp; Video</t>
        </is>
      </c>
      <c r="F10438" t="n">
        <v>1399.95</v>
      </c>
      <c r="G10438" t="n">
        <v>0</v>
      </c>
    </row>
    <row r="10439">
      <c r="A10439" t="n">
        <v>201904</v>
      </c>
      <c r="B10439" t="n">
        <v>16</v>
      </c>
      <c r="C10439" t="inlineStr">
        <is>
          <t>POS</t>
        </is>
      </c>
      <c r="D10439" t="inlineStr">
        <is>
          <t>Pháp</t>
        </is>
      </c>
      <c r="E10439" t="inlineStr">
        <is>
          <t>Điện thoại</t>
        </is>
      </c>
      <c r="F10439" t="n">
        <v>289</v>
      </c>
      <c r="G10439" t="n">
        <v>0</v>
      </c>
    </row>
    <row r="10440">
      <c r="A10440" t="n">
        <v>201904</v>
      </c>
      <c r="B10440" t="n">
        <v>18</v>
      </c>
      <c r="C10440" t="inlineStr">
        <is>
          <t>POS</t>
        </is>
      </c>
      <c r="D10440" t="inlineStr">
        <is>
          <t>Pháp</t>
        </is>
      </c>
      <c r="E10440" t="inlineStr">
        <is>
          <t>Máy tính</t>
        </is>
      </c>
      <c r="F10440" t="n">
        <v>659.85</v>
      </c>
      <c r="G10440" t="n">
        <v>0</v>
      </c>
    </row>
    <row r="10441">
      <c r="A10441" t="n">
        <v>201904</v>
      </c>
      <c r="B10441" t="n">
        <v>19</v>
      </c>
      <c r="C10441" t="inlineStr">
        <is>
          <t>POS</t>
        </is>
      </c>
      <c r="D10441" t="inlineStr">
        <is>
          <t>Đức</t>
        </is>
      </c>
      <c r="E10441" t="inlineStr">
        <is>
          <t>Máy ảnh</t>
        </is>
      </c>
      <c r="F10441" t="n">
        <v>410</v>
      </c>
      <c r="G10441" t="n">
        <v>0</v>
      </c>
    </row>
    <row r="10442">
      <c r="A10442" t="n">
        <v>201904</v>
      </c>
      <c r="B10442" t="n">
        <v>19</v>
      </c>
      <c r="C10442" t="inlineStr">
        <is>
          <t>POS</t>
        </is>
      </c>
      <c r="D10442" t="inlineStr">
        <is>
          <t>Đức</t>
        </is>
      </c>
      <c r="E10442" t="inlineStr">
        <is>
          <t>Gia dụng</t>
        </is>
      </c>
      <c r="F10442" t="n">
        <v>447</v>
      </c>
      <c r="G10442" t="n">
        <v>0</v>
      </c>
    </row>
    <row r="10443">
      <c r="A10443" t="n">
        <v>201904</v>
      </c>
      <c r="B10443" t="n">
        <v>21</v>
      </c>
      <c r="C10443" t="inlineStr">
        <is>
          <t>POS</t>
        </is>
      </c>
      <c r="D10443" t="inlineStr">
        <is>
          <t>Đức</t>
        </is>
      </c>
      <c r="E10443" t="inlineStr">
        <is>
          <t>Nhạc, phim, sách nói</t>
        </is>
      </c>
      <c r="F10443" t="n">
        <v>0</v>
      </c>
      <c r="G10443" t="n">
        <v>17.99</v>
      </c>
    </row>
    <row r="10444">
      <c r="A10444" t="n">
        <v>201904</v>
      </c>
      <c r="B10444" t="n">
        <v>22</v>
      </c>
      <c r="C10444" t="inlineStr">
        <is>
          <t>POS</t>
        </is>
      </c>
      <c r="D10444" t="inlineStr">
        <is>
          <t>Đức</t>
        </is>
      </c>
      <c r="E10444" t="inlineStr">
        <is>
          <t>Âm thanh</t>
        </is>
      </c>
      <c r="F10444" t="n">
        <v>312</v>
      </c>
      <c r="G10444" t="n">
        <v>0</v>
      </c>
    </row>
    <row r="10445">
      <c r="A10445" t="n">
        <v>201904</v>
      </c>
      <c r="B10445" t="n">
        <v>22</v>
      </c>
      <c r="C10445" t="inlineStr">
        <is>
          <t>POS</t>
        </is>
      </c>
      <c r="D10445" t="inlineStr">
        <is>
          <t>Đức</t>
        </is>
      </c>
      <c r="E10445" t="inlineStr">
        <is>
          <t>Điện thoại</t>
        </is>
      </c>
      <c r="F10445" t="n">
        <v>1434</v>
      </c>
      <c r="G10445" t="n">
        <v>0</v>
      </c>
    </row>
    <row r="10446">
      <c r="A10446" t="n">
        <v>201904</v>
      </c>
      <c r="B10446" t="n">
        <v>22</v>
      </c>
      <c r="C10446" t="inlineStr">
        <is>
          <t>POS</t>
        </is>
      </c>
      <c r="D10446" t="inlineStr">
        <is>
          <t>Đức</t>
        </is>
      </c>
      <c r="E10446" t="inlineStr">
        <is>
          <t>Máy tính</t>
        </is>
      </c>
      <c r="F10446" t="n">
        <v>0</v>
      </c>
      <c r="G10446" t="n">
        <v>51.8</v>
      </c>
    </row>
    <row r="10447">
      <c r="A10447" t="n">
        <v>201904</v>
      </c>
      <c r="B10447" t="n">
        <v>22</v>
      </c>
      <c r="C10447" t="inlineStr">
        <is>
          <t>POS</t>
        </is>
      </c>
      <c r="D10447" t="inlineStr">
        <is>
          <t>Đức</t>
        </is>
      </c>
      <c r="E10447" t="inlineStr">
        <is>
          <t>Nhạc, phim, sách nói</t>
        </is>
      </c>
      <c r="F10447" t="n">
        <v>463.04</v>
      </c>
      <c r="G10447" t="n">
        <v>0</v>
      </c>
    </row>
    <row r="10448">
      <c r="A10448" t="n">
        <v>201904</v>
      </c>
      <c r="B10448" t="n">
        <v>24</v>
      </c>
      <c r="C10448" t="inlineStr">
        <is>
          <t>POS</t>
        </is>
      </c>
      <c r="D10448" t="inlineStr">
        <is>
          <t>Đức</t>
        </is>
      </c>
      <c r="E10448" t="inlineStr">
        <is>
          <t>Âm thanh</t>
        </is>
      </c>
      <c r="F10448" t="n">
        <v>365.97</v>
      </c>
      <c r="G10448" t="n">
        <v>102.76</v>
      </c>
    </row>
    <row r="10449">
      <c r="A10449" t="n">
        <v>201904</v>
      </c>
      <c r="B10449" t="n">
        <v>24</v>
      </c>
      <c r="C10449" t="inlineStr">
        <is>
          <t>POS</t>
        </is>
      </c>
      <c r="D10449" t="inlineStr">
        <is>
          <t>Đức</t>
        </is>
      </c>
      <c r="E10449" t="inlineStr">
        <is>
          <t>Điện thoại</t>
        </is>
      </c>
      <c r="F10449" t="n">
        <v>389</v>
      </c>
      <c r="G10449" t="n">
        <v>0</v>
      </c>
    </row>
    <row r="10450">
      <c r="A10450" t="n">
        <v>201904</v>
      </c>
      <c r="B10450" t="n">
        <v>24</v>
      </c>
      <c r="C10450" t="inlineStr">
        <is>
          <t>POS</t>
        </is>
      </c>
      <c r="D10450" t="inlineStr">
        <is>
          <t>Đức</t>
        </is>
      </c>
      <c r="E10450" t="inlineStr">
        <is>
          <t>Game &amp; Đồ chơi</t>
        </is>
      </c>
      <c r="F10450" t="n">
        <v>86</v>
      </c>
      <c r="G10450" t="n">
        <v>0</v>
      </c>
    </row>
    <row r="10451">
      <c r="A10451" t="n">
        <v>201904</v>
      </c>
      <c r="B10451" t="n">
        <v>24</v>
      </c>
      <c r="C10451" t="inlineStr">
        <is>
          <t>POS</t>
        </is>
      </c>
      <c r="D10451" t="inlineStr">
        <is>
          <t>Đức</t>
        </is>
      </c>
      <c r="E10451" t="inlineStr">
        <is>
          <t>Gia dụng</t>
        </is>
      </c>
      <c r="F10451" t="n">
        <v>279.99</v>
      </c>
      <c r="G10451" t="n">
        <v>0</v>
      </c>
    </row>
    <row r="10452">
      <c r="A10452" t="n">
        <v>201904</v>
      </c>
      <c r="B10452" t="n">
        <v>24</v>
      </c>
      <c r="C10452" t="inlineStr">
        <is>
          <t>POS</t>
        </is>
      </c>
      <c r="D10452" t="inlineStr">
        <is>
          <t>Đức</t>
        </is>
      </c>
      <c r="E10452" t="inlineStr">
        <is>
          <t>Nhạc, phim, sách nói</t>
        </is>
      </c>
      <c r="F10452" t="n">
        <v>51.96</v>
      </c>
      <c r="G10452" t="n">
        <v>0</v>
      </c>
    </row>
    <row r="10453">
      <c r="A10453" t="n">
        <v>201904</v>
      </c>
      <c r="B10453" t="n">
        <v>26</v>
      </c>
      <c r="C10453" t="inlineStr">
        <is>
          <t>POS</t>
        </is>
      </c>
      <c r="D10453" t="inlineStr">
        <is>
          <t>Đức</t>
        </is>
      </c>
      <c r="E10453" t="inlineStr">
        <is>
          <t>Âm thanh</t>
        </is>
      </c>
      <c r="F10453" t="n">
        <v>0</v>
      </c>
      <c r="G10453" t="n">
        <v>102.46</v>
      </c>
    </row>
    <row r="10454">
      <c r="A10454" t="n">
        <v>201904</v>
      </c>
      <c r="B10454" t="n">
        <v>27</v>
      </c>
      <c r="C10454" t="inlineStr">
        <is>
          <t>POS</t>
        </is>
      </c>
      <c r="D10454" t="inlineStr">
        <is>
          <t>Đức</t>
        </is>
      </c>
      <c r="E10454" t="inlineStr">
        <is>
          <t>Máy ảnh</t>
        </is>
      </c>
      <c r="F10454" t="n">
        <v>155.98</v>
      </c>
      <c r="G10454" t="n">
        <v>0</v>
      </c>
    </row>
    <row r="10455">
      <c r="A10455" t="n">
        <v>201904</v>
      </c>
      <c r="B10455" t="n">
        <v>27</v>
      </c>
      <c r="C10455" t="inlineStr">
        <is>
          <t>POS</t>
        </is>
      </c>
      <c r="D10455" t="inlineStr">
        <is>
          <t>Đức</t>
        </is>
      </c>
      <c r="E10455" t="inlineStr">
        <is>
          <t>Điện thoại</t>
        </is>
      </c>
      <c r="F10455" t="n">
        <v>1290</v>
      </c>
      <c r="G10455" t="n">
        <v>0</v>
      </c>
    </row>
    <row r="10456">
      <c r="A10456" t="n">
        <v>201904</v>
      </c>
      <c r="B10456" t="n">
        <v>27</v>
      </c>
      <c r="C10456" t="inlineStr">
        <is>
          <t>POS</t>
        </is>
      </c>
      <c r="D10456" t="inlineStr">
        <is>
          <t>Đức</t>
        </is>
      </c>
      <c r="E10456" t="inlineStr">
        <is>
          <t>Máy tính</t>
        </is>
      </c>
      <c r="F10456" t="n">
        <v>1619.7</v>
      </c>
      <c r="G10456" t="n">
        <v>0</v>
      </c>
    </row>
    <row r="10457">
      <c r="A10457" t="n">
        <v>201904</v>
      </c>
      <c r="B10457" t="n">
        <v>27</v>
      </c>
      <c r="C10457" t="inlineStr">
        <is>
          <t>POS</t>
        </is>
      </c>
      <c r="D10457" t="inlineStr">
        <is>
          <t>Đức</t>
        </is>
      </c>
      <c r="E10457" t="inlineStr">
        <is>
          <t>Game &amp; Đồ chơi</t>
        </is>
      </c>
      <c r="F10457" t="n">
        <v>16.5</v>
      </c>
      <c r="G10457" t="n">
        <v>0</v>
      </c>
    </row>
    <row r="10458">
      <c r="A10458" t="n">
        <v>201904</v>
      </c>
      <c r="B10458" t="n">
        <v>27</v>
      </c>
      <c r="C10458" t="inlineStr">
        <is>
          <t>POS</t>
        </is>
      </c>
      <c r="D10458" t="inlineStr">
        <is>
          <t>Đức</t>
        </is>
      </c>
      <c r="E10458" t="inlineStr">
        <is>
          <t>Nhạc, phim, sách nói</t>
        </is>
      </c>
      <c r="F10458" t="n">
        <v>869.97</v>
      </c>
      <c r="G10458" t="n">
        <v>0</v>
      </c>
    </row>
    <row r="10459">
      <c r="A10459" t="n">
        <v>201904</v>
      </c>
      <c r="B10459" t="n">
        <v>31</v>
      </c>
      <c r="C10459" t="inlineStr">
        <is>
          <t>POS</t>
        </is>
      </c>
      <c r="D10459" t="inlineStr">
        <is>
          <t>Hà Lan</t>
        </is>
      </c>
      <c r="E10459" t="inlineStr">
        <is>
          <t>Âm thanh</t>
        </is>
      </c>
      <c r="F10459" t="n">
        <v>831.9400000000001</v>
      </c>
      <c r="G10459" t="n">
        <v>0</v>
      </c>
    </row>
    <row r="10460">
      <c r="A10460" t="n">
        <v>201904</v>
      </c>
      <c r="B10460" t="n">
        <v>31</v>
      </c>
      <c r="C10460" t="inlineStr">
        <is>
          <t>POS</t>
        </is>
      </c>
      <c r="D10460" t="inlineStr">
        <is>
          <t>Hà Lan</t>
        </is>
      </c>
      <c r="E10460" t="inlineStr">
        <is>
          <t>Máy ảnh</t>
        </is>
      </c>
      <c r="F10460" t="n">
        <v>2456</v>
      </c>
      <c r="G10460" t="n">
        <v>0</v>
      </c>
    </row>
    <row r="10461">
      <c r="A10461" t="n">
        <v>201904</v>
      </c>
      <c r="B10461" t="n">
        <v>31</v>
      </c>
      <c r="C10461" t="inlineStr">
        <is>
          <t>POS</t>
        </is>
      </c>
      <c r="D10461" t="inlineStr">
        <is>
          <t>Hà Lan</t>
        </is>
      </c>
      <c r="E10461" t="inlineStr">
        <is>
          <t>Game &amp; Đồ chơi</t>
        </is>
      </c>
      <c r="F10461" t="n">
        <v>204</v>
      </c>
      <c r="G10461" t="n">
        <v>0</v>
      </c>
    </row>
    <row r="10462">
      <c r="A10462" t="n">
        <v>201904</v>
      </c>
      <c r="B10462" t="n">
        <v>31</v>
      </c>
      <c r="C10462" t="inlineStr">
        <is>
          <t>POS</t>
        </is>
      </c>
      <c r="D10462" t="inlineStr">
        <is>
          <t>Hà Lan</t>
        </is>
      </c>
      <c r="E10462" t="inlineStr">
        <is>
          <t>Nhạc, phim, sách nói</t>
        </is>
      </c>
      <c r="F10462" t="n">
        <v>12.66</v>
      </c>
      <c r="G10462" t="n">
        <v>0</v>
      </c>
    </row>
    <row r="10463">
      <c r="A10463" t="n">
        <v>201904</v>
      </c>
      <c r="B10463" t="n">
        <v>31</v>
      </c>
      <c r="C10463" t="inlineStr">
        <is>
          <t>POS</t>
        </is>
      </c>
      <c r="D10463" t="inlineStr">
        <is>
          <t>Hà Lan</t>
        </is>
      </c>
      <c r="E10463" t="inlineStr">
        <is>
          <t>TV &amp; Video</t>
        </is>
      </c>
      <c r="F10463" t="n">
        <v>8076.85</v>
      </c>
      <c r="G10463" t="n">
        <v>0</v>
      </c>
    </row>
    <row r="10464">
      <c r="A10464" t="n">
        <v>201904</v>
      </c>
      <c r="B10464" t="n">
        <v>33</v>
      </c>
      <c r="C10464" t="inlineStr">
        <is>
          <t>POS</t>
        </is>
      </c>
      <c r="D10464" t="inlineStr">
        <is>
          <t>Hà Lan</t>
        </is>
      </c>
      <c r="E10464" t="inlineStr">
        <is>
          <t>Máy ảnh</t>
        </is>
      </c>
      <c r="F10464" t="n">
        <v>570</v>
      </c>
      <c r="G10464" t="n">
        <v>0</v>
      </c>
    </row>
    <row r="10465">
      <c r="A10465" t="n">
        <v>201904</v>
      </c>
      <c r="B10465" t="n">
        <v>33</v>
      </c>
      <c r="C10465" t="inlineStr">
        <is>
          <t>POS</t>
        </is>
      </c>
      <c r="D10465" t="inlineStr">
        <is>
          <t>Hà Lan</t>
        </is>
      </c>
      <c r="E10465" t="inlineStr">
        <is>
          <t>Điện thoại</t>
        </is>
      </c>
      <c r="F10465" t="n">
        <v>5890</v>
      </c>
      <c r="G10465" t="n">
        <v>0</v>
      </c>
    </row>
    <row r="10466">
      <c r="A10466" t="n">
        <v>201904</v>
      </c>
      <c r="B10466" t="n">
        <v>33</v>
      </c>
      <c r="C10466" t="inlineStr">
        <is>
          <t>POS</t>
        </is>
      </c>
      <c r="D10466" t="inlineStr">
        <is>
          <t>Hà Lan</t>
        </is>
      </c>
      <c r="E10466" t="inlineStr">
        <is>
          <t>Nhạc, phim, sách nói</t>
        </is>
      </c>
      <c r="F10466" t="n">
        <v>219</v>
      </c>
      <c r="G10466" t="n">
        <v>0</v>
      </c>
    </row>
    <row r="10467">
      <c r="A10467" t="n">
        <v>201904</v>
      </c>
      <c r="B10467" t="n">
        <v>34</v>
      </c>
      <c r="C10467" t="inlineStr">
        <is>
          <t>POS</t>
        </is>
      </c>
      <c r="D10467" t="inlineStr">
        <is>
          <t>Hà Lan</t>
        </is>
      </c>
      <c r="E10467" t="inlineStr">
        <is>
          <t>Game &amp; Đồ chơi</t>
        </is>
      </c>
      <c r="F10467" t="n">
        <v>14.94</v>
      </c>
      <c r="G10467" t="n">
        <v>0</v>
      </c>
    </row>
    <row r="10468">
      <c r="A10468" t="n">
        <v>201904</v>
      </c>
      <c r="B10468" t="n">
        <v>36</v>
      </c>
      <c r="C10468" t="inlineStr">
        <is>
          <t>POS</t>
        </is>
      </c>
      <c r="D10468" t="inlineStr">
        <is>
          <t>Anh</t>
        </is>
      </c>
      <c r="E10468" t="inlineStr">
        <is>
          <t>Máy tính</t>
        </is>
      </c>
      <c r="F10468" t="n">
        <v>539.8</v>
      </c>
      <c r="G10468" t="n">
        <v>0</v>
      </c>
    </row>
    <row r="10469">
      <c r="A10469" t="n">
        <v>201904</v>
      </c>
      <c r="B10469" t="n">
        <v>36</v>
      </c>
      <c r="C10469" t="inlineStr">
        <is>
          <t>POS</t>
        </is>
      </c>
      <c r="D10469" t="inlineStr">
        <is>
          <t>Anh</t>
        </is>
      </c>
      <c r="E10469" t="inlineStr">
        <is>
          <t>TV &amp; Video</t>
        </is>
      </c>
      <c r="F10469" t="n">
        <v>119</v>
      </c>
      <c r="G10469" t="n">
        <v>0</v>
      </c>
    </row>
    <row r="10470">
      <c r="A10470" t="n">
        <v>201904</v>
      </c>
      <c r="B10470" t="n">
        <v>37</v>
      </c>
      <c r="C10470" t="inlineStr">
        <is>
          <t>POS</t>
        </is>
      </c>
      <c r="D10470" t="inlineStr">
        <is>
          <t>Anh</t>
        </is>
      </c>
      <c r="E10470" t="inlineStr">
        <is>
          <t>Âm thanh</t>
        </is>
      </c>
      <c r="F10470" t="n">
        <v>345</v>
      </c>
      <c r="G10470" t="n">
        <v>0</v>
      </c>
    </row>
    <row r="10471">
      <c r="A10471" t="n">
        <v>201904</v>
      </c>
      <c r="B10471" t="n">
        <v>37</v>
      </c>
      <c r="C10471" t="inlineStr">
        <is>
          <t>POS</t>
        </is>
      </c>
      <c r="D10471" t="inlineStr">
        <is>
          <t>Anh</t>
        </is>
      </c>
      <c r="E10471" t="inlineStr">
        <is>
          <t>Điện thoại</t>
        </is>
      </c>
      <c r="F10471" t="n">
        <v>28.38</v>
      </c>
      <c r="G10471" t="n">
        <v>0</v>
      </c>
    </row>
    <row r="10472">
      <c r="A10472" t="n">
        <v>201904</v>
      </c>
      <c r="B10472" t="n">
        <v>37</v>
      </c>
      <c r="C10472" t="inlineStr">
        <is>
          <t>POS</t>
        </is>
      </c>
      <c r="D10472" t="inlineStr">
        <is>
          <t>Anh</t>
        </is>
      </c>
      <c r="E10472" t="inlineStr">
        <is>
          <t>Máy tính</t>
        </is>
      </c>
      <c r="F10472" t="n">
        <v>1782</v>
      </c>
      <c r="G10472" t="n">
        <v>0</v>
      </c>
    </row>
    <row r="10473">
      <c r="A10473" t="n">
        <v>201904</v>
      </c>
      <c r="B10473" t="n">
        <v>39</v>
      </c>
      <c r="C10473" t="inlineStr">
        <is>
          <t>POS</t>
        </is>
      </c>
      <c r="D10473" t="inlineStr">
        <is>
          <t>Anh</t>
        </is>
      </c>
      <c r="E10473" t="inlineStr">
        <is>
          <t>Âm thanh</t>
        </is>
      </c>
      <c r="F10473" t="n">
        <v>162.2</v>
      </c>
      <c r="G10473" t="n">
        <v>0</v>
      </c>
    </row>
    <row r="10474">
      <c r="A10474" t="n">
        <v>201904</v>
      </c>
      <c r="B10474" t="n">
        <v>39</v>
      </c>
      <c r="C10474" t="inlineStr">
        <is>
          <t>POS</t>
        </is>
      </c>
      <c r="D10474" t="inlineStr">
        <is>
          <t>Anh</t>
        </is>
      </c>
      <c r="E10474" t="inlineStr">
        <is>
          <t>Điện thoại</t>
        </is>
      </c>
      <c r="F10474" t="n">
        <v>545.97</v>
      </c>
      <c r="G10474" t="n">
        <v>0</v>
      </c>
    </row>
    <row r="10475">
      <c r="A10475" t="n">
        <v>201904</v>
      </c>
      <c r="B10475" t="n">
        <v>39</v>
      </c>
      <c r="C10475" t="inlineStr">
        <is>
          <t>POS</t>
        </is>
      </c>
      <c r="D10475" t="inlineStr">
        <is>
          <t>Anh</t>
        </is>
      </c>
      <c r="E10475" t="inlineStr">
        <is>
          <t>Game &amp; Đồ chơi</t>
        </is>
      </c>
      <c r="F10475" t="n">
        <v>13.98</v>
      </c>
      <c r="G10475" t="n">
        <v>0</v>
      </c>
    </row>
    <row r="10476">
      <c r="A10476" t="n">
        <v>201904</v>
      </c>
      <c r="B10476" t="n">
        <v>42</v>
      </c>
      <c r="C10476" t="inlineStr">
        <is>
          <t>POS</t>
        </is>
      </c>
      <c r="D10476" t="inlineStr">
        <is>
          <t>Anh</t>
        </is>
      </c>
      <c r="E10476" t="inlineStr">
        <is>
          <t>Âm thanh</t>
        </is>
      </c>
      <c r="F10476" t="n">
        <v>749.97</v>
      </c>
      <c r="G10476" t="n">
        <v>0</v>
      </c>
    </row>
    <row r="10477">
      <c r="A10477" t="n">
        <v>201904</v>
      </c>
      <c r="B10477" t="n">
        <v>42</v>
      </c>
      <c r="C10477" t="inlineStr">
        <is>
          <t>POS</t>
        </is>
      </c>
      <c r="D10477" t="inlineStr">
        <is>
          <t>Anh</t>
        </is>
      </c>
      <c r="E10477" t="inlineStr">
        <is>
          <t>Máy ảnh</t>
        </is>
      </c>
      <c r="F10477" t="n">
        <v>6180</v>
      </c>
      <c r="G10477" t="n">
        <v>0</v>
      </c>
    </row>
    <row r="10478">
      <c r="A10478" t="n">
        <v>201904</v>
      </c>
      <c r="B10478" t="n">
        <v>42</v>
      </c>
      <c r="C10478" t="inlineStr">
        <is>
          <t>POS</t>
        </is>
      </c>
      <c r="D10478" t="inlineStr">
        <is>
          <t>Anh</t>
        </is>
      </c>
      <c r="E10478" t="inlineStr">
        <is>
          <t>Máy tính</t>
        </is>
      </c>
      <c r="F10478" t="n">
        <v>753</v>
      </c>
      <c r="G10478" t="n">
        <v>0</v>
      </c>
    </row>
    <row r="10479">
      <c r="A10479" t="n">
        <v>201904</v>
      </c>
      <c r="B10479" t="n">
        <v>42</v>
      </c>
      <c r="C10479" t="inlineStr">
        <is>
          <t>POS</t>
        </is>
      </c>
      <c r="D10479" t="inlineStr">
        <is>
          <t>Anh</t>
        </is>
      </c>
      <c r="E10479" t="inlineStr">
        <is>
          <t>Game &amp; Đồ chơi</t>
        </is>
      </c>
      <c r="F10479" t="n">
        <v>5.39</v>
      </c>
      <c r="G10479" t="n">
        <v>0</v>
      </c>
    </row>
    <row r="10480">
      <c r="A10480" t="n">
        <v>201904</v>
      </c>
      <c r="B10480" t="n">
        <v>42</v>
      </c>
      <c r="C10480" t="inlineStr">
        <is>
          <t>POS</t>
        </is>
      </c>
      <c r="D10480" t="inlineStr">
        <is>
          <t>Anh</t>
        </is>
      </c>
      <c r="E10480" t="inlineStr">
        <is>
          <t>Nhạc, phim, sách nói</t>
        </is>
      </c>
      <c r="F10480" t="n">
        <v>876</v>
      </c>
      <c r="G10480" t="n">
        <v>0</v>
      </c>
    </row>
    <row r="10481">
      <c r="A10481" t="n">
        <v>201904</v>
      </c>
      <c r="B10481" t="n">
        <v>44</v>
      </c>
      <c r="C10481" t="inlineStr">
        <is>
          <t>POS</t>
        </is>
      </c>
      <c r="D10481" t="inlineStr">
        <is>
          <t>Mỹ</t>
        </is>
      </c>
      <c r="E10481" t="inlineStr">
        <is>
          <t>Máy ảnh</t>
        </is>
      </c>
      <c r="F10481" t="n">
        <v>1704</v>
      </c>
      <c r="G10481" t="n">
        <v>0</v>
      </c>
    </row>
    <row r="10482">
      <c r="A10482" t="n">
        <v>201904</v>
      </c>
      <c r="B10482" t="n">
        <v>45</v>
      </c>
      <c r="C10482" t="inlineStr">
        <is>
          <t>POS</t>
        </is>
      </c>
      <c r="D10482" t="inlineStr">
        <is>
          <t>Mỹ</t>
        </is>
      </c>
      <c r="E10482" t="inlineStr">
        <is>
          <t>Máy tính</t>
        </is>
      </c>
      <c r="F10482" t="n">
        <v>3137.6</v>
      </c>
      <c r="G10482" t="n">
        <v>0</v>
      </c>
    </row>
    <row r="10483">
      <c r="A10483" t="n">
        <v>201904</v>
      </c>
      <c r="B10483" t="n">
        <v>45</v>
      </c>
      <c r="C10483" t="inlineStr">
        <is>
          <t>POS</t>
        </is>
      </c>
      <c r="D10483" t="inlineStr">
        <is>
          <t>Mỹ</t>
        </is>
      </c>
      <c r="E10483" t="inlineStr">
        <is>
          <t>Game &amp; Đồ chơi</t>
        </is>
      </c>
      <c r="F10483" t="n">
        <v>9.98</v>
      </c>
      <c r="G10483" t="n">
        <v>0</v>
      </c>
    </row>
    <row r="10484">
      <c r="A10484" t="n">
        <v>201904</v>
      </c>
      <c r="B10484" t="n">
        <v>47</v>
      </c>
      <c r="C10484" t="inlineStr">
        <is>
          <t>POS</t>
        </is>
      </c>
      <c r="D10484" t="inlineStr">
        <is>
          <t>Mỹ</t>
        </is>
      </c>
      <c r="E10484" t="inlineStr">
        <is>
          <t>Âm thanh</t>
        </is>
      </c>
      <c r="F10484" t="n">
        <v>132.99</v>
      </c>
      <c r="G10484" t="n">
        <v>0</v>
      </c>
    </row>
    <row r="10485">
      <c r="A10485" t="n">
        <v>201904</v>
      </c>
      <c r="B10485" t="n">
        <v>47</v>
      </c>
      <c r="C10485" t="inlineStr">
        <is>
          <t>POS</t>
        </is>
      </c>
      <c r="D10485" t="inlineStr">
        <is>
          <t>Mỹ</t>
        </is>
      </c>
      <c r="E10485" t="inlineStr">
        <is>
          <t>Máy ảnh</t>
        </is>
      </c>
      <c r="F10485" t="n">
        <v>495</v>
      </c>
      <c r="G10485" t="n">
        <v>0</v>
      </c>
    </row>
    <row r="10486">
      <c r="A10486" t="n">
        <v>201904</v>
      </c>
      <c r="B10486" t="n">
        <v>47</v>
      </c>
      <c r="C10486" t="inlineStr">
        <is>
          <t>POS</t>
        </is>
      </c>
      <c r="D10486" t="inlineStr">
        <is>
          <t>Mỹ</t>
        </is>
      </c>
      <c r="E10486" t="inlineStr">
        <is>
          <t>Điện thoại</t>
        </is>
      </c>
      <c r="F10486" t="n">
        <v>1484</v>
      </c>
      <c r="G10486" t="n">
        <v>0</v>
      </c>
    </row>
    <row r="10487">
      <c r="A10487" t="n">
        <v>201904</v>
      </c>
      <c r="B10487" t="n">
        <v>47</v>
      </c>
      <c r="C10487" t="inlineStr">
        <is>
          <t>POS</t>
        </is>
      </c>
      <c r="D10487" t="inlineStr">
        <is>
          <t>Mỹ</t>
        </is>
      </c>
      <c r="E10487" t="inlineStr">
        <is>
          <t>Máy tính</t>
        </is>
      </c>
      <c r="F10487" t="n">
        <v>6885</v>
      </c>
      <c r="G10487" t="n">
        <v>0</v>
      </c>
    </row>
    <row r="10488">
      <c r="A10488" t="n">
        <v>201904</v>
      </c>
      <c r="B10488" t="n">
        <v>47</v>
      </c>
      <c r="C10488" t="inlineStr">
        <is>
          <t>POS</t>
        </is>
      </c>
      <c r="D10488" t="inlineStr">
        <is>
          <t>Mỹ</t>
        </is>
      </c>
      <c r="E10488" t="inlineStr">
        <is>
          <t>Game &amp; Đồ chơi</t>
        </is>
      </c>
      <c r="F10488" t="n">
        <v>144.9</v>
      </c>
      <c r="G10488" t="n">
        <v>0</v>
      </c>
    </row>
    <row r="10489">
      <c r="A10489" t="n">
        <v>201904</v>
      </c>
      <c r="B10489" t="n">
        <v>48</v>
      </c>
      <c r="C10489" t="inlineStr">
        <is>
          <t>POS</t>
        </is>
      </c>
      <c r="D10489" t="inlineStr">
        <is>
          <t>Mỹ</t>
        </is>
      </c>
      <c r="E10489" t="inlineStr">
        <is>
          <t>Âm thanh</t>
        </is>
      </c>
      <c r="F10489" t="n">
        <v>360</v>
      </c>
      <c r="G10489" t="n">
        <v>0</v>
      </c>
    </row>
    <row r="10490">
      <c r="A10490" t="n">
        <v>201904</v>
      </c>
      <c r="B10490" t="n">
        <v>48</v>
      </c>
      <c r="C10490" t="inlineStr">
        <is>
          <t>POS</t>
        </is>
      </c>
      <c r="D10490" t="inlineStr">
        <is>
          <t>Mỹ</t>
        </is>
      </c>
      <c r="E10490" t="inlineStr">
        <is>
          <t>Máy ảnh</t>
        </is>
      </c>
      <c r="F10490" t="n">
        <v>338</v>
      </c>
      <c r="G10490" t="n">
        <v>0</v>
      </c>
    </row>
    <row r="10491">
      <c r="A10491" t="n">
        <v>201904</v>
      </c>
      <c r="B10491" t="n">
        <v>48</v>
      </c>
      <c r="C10491" t="inlineStr">
        <is>
          <t>POS</t>
        </is>
      </c>
      <c r="D10491" t="inlineStr">
        <is>
          <t>Mỹ</t>
        </is>
      </c>
      <c r="E10491" t="inlineStr">
        <is>
          <t>Máy tính</t>
        </is>
      </c>
      <c r="F10491" t="n">
        <v>1132</v>
      </c>
      <c r="G10491" t="n">
        <v>0</v>
      </c>
    </row>
    <row r="10492">
      <c r="A10492" t="n">
        <v>201904</v>
      </c>
      <c r="B10492" t="n">
        <v>48</v>
      </c>
      <c r="C10492" t="inlineStr">
        <is>
          <t>POS</t>
        </is>
      </c>
      <c r="D10492" t="inlineStr">
        <is>
          <t>Mỹ</t>
        </is>
      </c>
      <c r="E10492" t="inlineStr">
        <is>
          <t>Game &amp; Đồ chơi</t>
        </is>
      </c>
      <c r="F10492" t="n">
        <v>9.98</v>
      </c>
      <c r="G10492" t="n">
        <v>0</v>
      </c>
    </row>
    <row r="10493">
      <c r="A10493" t="n">
        <v>201904</v>
      </c>
      <c r="B10493" t="n">
        <v>48</v>
      </c>
      <c r="C10493" t="inlineStr">
        <is>
          <t>POS</t>
        </is>
      </c>
      <c r="D10493" t="inlineStr">
        <is>
          <t>Mỹ</t>
        </is>
      </c>
      <c r="E10493" t="inlineStr">
        <is>
          <t>Nhạc, phim, sách nói</t>
        </is>
      </c>
      <c r="F10493" t="n">
        <v>9.99</v>
      </c>
      <c r="G10493" t="n">
        <v>0</v>
      </c>
    </row>
    <row r="10494">
      <c r="A10494" t="n">
        <v>201904</v>
      </c>
      <c r="B10494" t="n">
        <v>50</v>
      </c>
      <c r="C10494" t="inlineStr">
        <is>
          <t>POS</t>
        </is>
      </c>
      <c r="D10494" t="inlineStr">
        <is>
          <t>Mỹ</t>
        </is>
      </c>
      <c r="E10494" t="inlineStr">
        <is>
          <t>Điện thoại</t>
        </is>
      </c>
      <c r="F10494" t="n">
        <v>0</v>
      </c>
      <c r="G10494" t="n">
        <v>32</v>
      </c>
    </row>
    <row r="10495">
      <c r="A10495" t="n">
        <v>201904</v>
      </c>
      <c r="B10495" t="n">
        <v>50</v>
      </c>
      <c r="C10495" t="inlineStr">
        <is>
          <t>POS</t>
        </is>
      </c>
      <c r="D10495" t="inlineStr">
        <is>
          <t>Mỹ</t>
        </is>
      </c>
      <c r="E10495" t="inlineStr">
        <is>
          <t>Máy tính</t>
        </is>
      </c>
      <c r="F10495" t="n">
        <v>441</v>
      </c>
      <c r="G10495" t="n">
        <v>0</v>
      </c>
    </row>
    <row r="10496">
      <c r="A10496" t="n">
        <v>201904</v>
      </c>
      <c r="B10496" t="n">
        <v>51</v>
      </c>
      <c r="C10496" t="inlineStr">
        <is>
          <t>POS</t>
        </is>
      </c>
      <c r="D10496" t="inlineStr">
        <is>
          <t>Mỹ</t>
        </is>
      </c>
      <c r="E10496" t="inlineStr">
        <is>
          <t>Âm thanh</t>
        </is>
      </c>
      <c r="F10496" t="n">
        <v>345</v>
      </c>
      <c r="G10496" t="n">
        <v>0</v>
      </c>
    </row>
    <row r="10497">
      <c r="A10497" t="n">
        <v>201904</v>
      </c>
      <c r="B10497" t="n">
        <v>51</v>
      </c>
      <c r="C10497" t="inlineStr">
        <is>
          <t>POS</t>
        </is>
      </c>
      <c r="D10497" t="inlineStr">
        <is>
          <t>Mỹ</t>
        </is>
      </c>
      <c r="E10497" t="inlineStr">
        <is>
          <t>Máy ảnh</t>
        </is>
      </c>
      <c r="F10497" t="n">
        <v>0</v>
      </c>
      <c r="G10497" t="n">
        <v>13.9</v>
      </c>
    </row>
    <row r="10498">
      <c r="A10498" t="n">
        <v>201904</v>
      </c>
      <c r="B10498" t="n">
        <v>51</v>
      </c>
      <c r="C10498" t="inlineStr">
        <is>
          <t>POS</t>
        </is>
      </c>
      <c r="D10498" t="inlineStr">
        <is>
          <t>Mỹ</t>
        </is>
      </c>
      <c r="E10498" t="inlineStr">
        <is>
          <t>Máy tính</t>
        </is>
      </c>
      <c r="F10498" t="n">
        <v>4389</v>
      </c>
      <c r="G10498" t="n">
        <v>0</v>
      </c>
    </row>
    <row r="10499">
      <c r="A10499" t="n">
        <v>201904</v>
      </c>
      <c r="B10499" t="n">
        <v>51</v>
      </c>
      <c r="C10499" t="inlineStr">
        <is>
          <t>POS</t>
        </is>
      </c>
      <c r="D10499" t="inlineStr">
        <is>
          <t>Mỹ</t>
        </is>
      </c>
      <c r="E10499" t="inlineStr">
        <is>
          <t>Gia dụng</t>
        </is>
      </c>
      <c r="F10499" t="n">
        <v>1439.92</v>
      </c>
      <c r="G10499" t="n">
        <v>0</v>
      </c>
    </row>
    <row r="10500">
      <c r="A10500" t="n">
        <v>201904</v>
      </c>
      <c r="B10500" t="n">
        <v>53</v>
      </c>
      <c r="C10500" t="inlineStr">
        <is>
          <t>POS</t>
        </is>
      </c>
      <c r="D10500" t="inlineStr">
        <is>
          <t>Mỹ</t>
        </is>
      </c>
      <c r="E10500" t="inlineStr">
        <is>
          <t>Máy tính</t>
        </is>
      </c>
      <c r="F10500" t="n">
        <v>102</v>
      </c>
      <c r="G10500" t="n">
        <v>0</v>
      </c>
    </row>
    <row r="10501">
      <c r="A10501" t="n">
        <v>201904</v>
      </c>
      <c r="B10501" t="n">
        <v>55</v>
      </c>
      <c r="C10501" t="inlineStr">
        <is>
          <t>POS</t>
        </is>
      </c>
      <c r="D10501" t="inlineStr">
        <is>
          <t>Mỹ</t>
        </is>
      </c>
      <c r="E10501" t="inlineStr">
        <is>
          <t>Điện thoại</t>
        </is>
      </c>
      <c r="F10501" t="n">
        <v>1587</v>
      </c>
      <c r="G10501" t="n">
        <v>0</v>
      </c>
    </row>
    <row r="10502">
      <c r="A10502" t="n">
        <v>201904</v>
      </c>
      <c r="B10502" t="n">
        <v>56</v>
      </c>
      <c r="C10502" t="inlineStr">
        <is>
          <t>POS</t>
        </is>
      </c>
      <c r="D10502" t="inlineStr">
        <is>
          <t>Mỹ</t>
        </is>
      </c>
      <c r="E10502" t="inlineStr">
        <is>
          <t>Điện thoại</t>
        </is>
      </c>
      <c r="F10502" t="n">
        <v>610</v>
      </c>
      <c r="G10502" t="n">
        <v>0</v>
      </c>
    </row>
    <row r="10503">
      <c r="A10503" t="n">
        <v>201904</v>
      </c>
      <c r="B10503" t="n">
        <v>57</v>
      </c>
      <c r="C10503" t="inlineStr">
        <is>
          <t>POS</t>
        </is>
      </c>
      <c r="D10503" t="inlineStr">
        <is>
          <t>Mỹ</t>
        </is>
      </c>
      <c r="E10503" t="inlineStr">
        <is>
          <t>Điện thoại</t>
        </is>
      </c>
      <c r="F10503" t="n">
        <v>301</v>
      </c>
      <c r="G10503" t="n">
        <v>0</v>
      </c>
    </row>
    <row r="10504">
      <c r="A10504" t="n">
        <v>201904</v>
      </c>
      <c r="B10504" t="n">
        <v>57</v>
      </c>
      <c r="C10504" t="inlineStr">
        <is>
          <t>POS</t>
        </is>
      </c>
      <c r="D10504" t="inlineStr">
        <is>
          <t>Mỹ</t>
        </is>
      </c>
      <c r="E10504" t="inlineStr">
        <is>
          <t>Máy tính</t>
        </is>
      </c>
      <c r="F10504" t="n">
        <v>659.85</v>
      </c>
      <c r="G10504" t="n">
        <v>0</v>
      </c>
    </row>
    <row r="10505">
      <c r="A10505" t="n">
        <v>201904</v>
      </c>
      <c r="B10505" t="n">
        <v>57</v>
      </c>
      <c r="C10505" t="inlineStr">
        <is>
          <t>POS</t>
        </is>
      </c>
      <c r="D10505" t="inlineStr">
        <is>
          <t>Mỹ</t>
        </is>
      </c>
      <c r="E10505" t="inlineStr">
        <is>
          <t>Nhạc, phim, sách nói</t>
        </is>
      </c>
      <c r="F10505" t="n">
        <v>27.78</v>
      </c>
      <c r="G10505" t="n">
        <v>0</v>
      </c>
    </row>
    <row r="10506">
      <c r="A10506" t="n">
        <v>201904</v>
      </c>
      <c r="B10506" t="n">
        <v>59</v>
      </c>
      <c r="C10506" t="inlineStr">
        <is>
          <t>POS</t>
        </is>
      </c>
      <c r="D10506" t="inlineStr">
        <is>
          <t>Mỹ</t>
        </is>
      </c>
      <c r="E10506" t="inlineStr">
        <is>
          <t>Máy ảnh</t>
        </is>
      </c>
      <c r="F10506" t="n">
        <v>3241.2</v>
      </c>
      <c r="G10506" t="n">
        <v>0</v>
      </c>
    </row>
    <row r="10507">
      <c r="A10507" t="n">
        <v>201904</v>
      </c>
      <c r="B10507" t="n">
        <v>59</v>
      </c>
      <c r="C10507" t="inlineStr">
        <is>
          <t>POS</t>
        </is>
      </c>
      <c r="D10507" t="inlineStr">
        <is>
          <t>Mỹ</t>
        </is>
      </c>
      <c r="E10507" t="inlineStr">
        <is>
          <t>Gia dụng</t>
        </is>
      </c>
      <c r="F10507" t="n">
        <v>58.18</v>
      </c>
      <c r="G10507" t="n">
        <v>139.99</v>
      </c>
    </row>
    <row r="10508">
      <c r="A10508" t="n">
        <v>201904</v>
      </c>
      <c r="B10508" t="n">
        <v>59</v>
      </c>
      <c r="C10508" t="inlineStr">
        <is>
          <t>POS</t>
        </is>
      </c>
      <c r="D10508" t="inlineStr">
        <is>
          <t>Mỹ</t>
        </is>
      </c>
      <c r="E10508" t="inlineStr">
        <is>
          <t>Nhạc, phim, sách nói</t>
        </is>
      </c>
      <c r="F10508" t="n">
        <v>537.96</v>
      </c>
      <c r="G10508" t="n">
        <v>0</v>
      </c>
    </row>
    <row r="10509">
      <c r="A10509" t="n">
        <v>201904</v>
      </c>
      <c r="B10509" t="n">
        <v>61</v>
      </c>
      <c r="C10509" t="inlineStr">
        <is>
          <t>POS</t>
        </is>
      </c>
      <c r="D10509" t="inlineStr">
        <is>
          <t>Mỹ</t>
        </is>
      </c>
      <c r="E10509" t="inlineStr">
        <is>
          <t>Âm thanh</t>
        </is>
      </c>
      <c r="F10509" t="n">
        <v>468</v>
      </c>
      <c r="G10509" t="n">
        <v>0</v>
      </c>
    </row>
    <row r="10510">
      <c r="A10510" t="n">
        <v>201904</v>
      </c>
      <c r="B10510" t="n">
        <v>61</v>
      </c>
      <c r="C10510" t="inlineStr">
        <is>
          <t>POS</t>
        </is>
      </c>
      <c r="D10510" t="inlineStr">
        <is>
          <t>Mỹ</t>
        </is>
      </c>
      <c r="E10510" t="inlineStr">
        <is>
          <t>Máy ảnh</t>
        </is>
      </c>
      <c r="F10510" t="n">
        <v>2244</v>
      </c>
      <c r="G10510" t="n">
        <v>0</v>
      </c>
    </row>
    <row r="10511">
      <c r="A10511" t="n">
        <v>201904</v>
      </c>
      <c r="B10511" t="n">
        <v>61</v>
      </c>
      <c r="C10511" t="inlineStr">
        <is>
          <t>POS</t>
        </is>
      </c>
      <c r="D10511" t="inlineStr">
        <is>
          <t>Mỹ</t>
        </is>
      </c>
      <c r="E10511" t="inlineStr">
        <is>
          <t>Máy tính</t>
        </is>
      </c>
      <c r="F10511" t="n">
        <v>3476</v>
      </c>
      <c r="G10511" t="n">
        <v>0</v>
      </c>
    </row>
    <row r="10512">
      <c r="A10512" t="n">
        <v>201904</v>
      </c>
      <c r="B10512" t="n">
        <v>61</v>
      </c>
      <c r="C10512" t="inlineStr">
        <is>
          <t>POS</t>
        </is>
      </c>
      <c r="D10512" t="inlineStr">
        <is>
          <t>Mỹ</t>
        </is>
      </c>
      <c r="E10512" t="inlineStr">
        <is>
          <t>Nhạc, phim, sách nói</t>
        </is>
      </c>
      <c r="F10512" t="n">
        <v>0</v>
      </c>
      <c r="G10512" t="n">
        <v>189.96</v>
      </c>
    </row>
    <row r="10513">
      <c r="A10513" t="n">
        <v>201904</v>
      </c>
      <c r="B10513" t="n">
        <v>62</v>
      </c>
      <c r="C10513" t="inlineStr">
        <is>
          <t>POS</t>
        </is>
      </c>
      <c r="D10513" t="inlineStr">
        <is>
          <t>Mỹ</t>
        </is>
      </c>
      <c r="E10513" t="inlineStr">
        <is>
          <t>Âm thanh</t>
        </is>
      </c>
      <c r="F10513" t="n">
        <v>120</v>
      </c>
      <c r="G10513" t="n">
        <v>0</v>
      </c>
    </row>
    <row r="10514">
      <c r="A10514" t="n">
        <v>201904</v>
      </c>
      <c r="B10514" t="n">
        <v>62</v>
      </c>
      <c r="C10514" t="inlineStr">
        <is>
          <t>POS</t>
        </is>
      </c>
      <c r="D10514" t="inlineStr">
        <is>
          <t>Mỹ</t>
        </is>
      </c>
      <c r="E10514" t="inlineStr">
        <is>
          <t>Máy ảnh</t>
        </is>
      </c>
      <c r="F10514" t="n">
        <v>1266</v>
      </c>
      <c r="G10514" t="n">
        <v>0</v>
      </c>
    </row>
    <row r="10515">
      <c r="A10515" t="n">
        <v>201904</v>
      </c>
      <c r="B10515" t="n">
        <v>62</v>
      </c>
      <c r="C10515" t="inlineStr">
        <is>
          <t>POS</t>
        </is>
      </c>
      <c r="D10515" t="inlineStr">
        <is>
          <t>Mỹ</t>
        </is>
      </c>
      <c r="E10515" t="inlineStr">
        <is>
          <t>Điện thoại</t>
        </is>
      </c>
      <c r="F10515" t="n">
        <v>1032</v>
      </c>
      <c r="G10515" t="n">
        <v>0</v>
      </c>
    </row>
    <row r="10516">
      <c r="A10516" t="n">
        <v>201904</v>
      </c>
      <c r="B10516" t="n">
        <v>62</v>
      </c>
      <c r="C10516" t="inlineStr">
        <is>
          <t>POS</t>
        </is>
      </c>
      <c r="D10516" t="inlineStr">
        <is>
          <t>Mỹ</t>
        </is>
      </c>
      <c r="E10516" t="inlineStr">
        <is>
          <t>Máy tính</t>
        </is>
      </c>
      <c r="F10516" t="n">
        <v>3235</v>
      </c>
      <c r="G10516" t="n">
        <v>0</v>
      </c>
    </row>
    <row r="10517">
      <c r="A10517" t="n">
        <v>201904</v>
      </c>
      <c r="B10517" t="n">
        <v>63</v>
      </c>
      <c r="C10517" t="inlineStr">
        <is>
          <t>POS</t>
        </is>
      </c>
      <c r="D10517" t="inlineStr">
        <is>
          <t>Mỹ</t>
        </is>
      </c>
      <c r="E10517" t="inlineStr">
        <is>
          <t>Máy ảnh</t>
        </is>
      </c>
      <c r="F10517" t="n">
        <v>49.98</v>
      </c>
      <c r="G10517" t="n">
        <v>0</v>
      </c>
    </row>
    <row r="10518">
      <c r="A10518" t="n">
        <v>201904</v>
      </c>
      <c r="B10518" t="n">
        <v>63</v>
      </c>
      <c r="C10518" t="inlineStr">
        <is>
          <t>POS</t>
        </is>
      </c>
      <c r="D10518" t="inlineStr">
        <is>
          <t>Mỹ</t>
        </is>
      </c>
      <c r="E10518" t="inlineStr">
        <is>
          <t>Điện thoại</t>
        </is>
      </c>
      <c r="F10518" t="n">
        <v>1421.93</v>
      </c>
      <c r="G10518" t="n">
        <v>0</v>
      </c>
    </row>
    <row r="10519">
      <c r="A10519" t="n">
        <v>201904</v>
      </c>
      <c r="B10519" t="n">
        <v>63</v>
      </c>
      <c r="C10519" t="inlineStr">
        <is>
          <t>POS</t>
        </is>
      </c>
      <c r="D10519" t="inlineStr">
        <is>
          <t>Mỹ</t>
        </is>
      </c>
      <c r="E10519" t="inlineStr">
        <is>
          <t>Máy tính</t>
        </is>
      </c>
      <c r="F10519" t="n">
        <v>269.9</v>
      </c>
      <c r="G10519" t="n">
        <v>0</v>
      </c>
    </row>
    <row r="10520">
      <c r="A10520" t="n">
        <v>201904</v>
      </c>
      <c r="B10520" t="n">
        <v>64</v>
      </c>
      <c r="C10520" t="inlineStr">
        <is>
          <t>POS</t>
        </is>
      </c>
      <c r="D10520" t="inlineStr">
        <is>
          <t>Mỹ</t>
        </is>
      </c>
      <c r="E10520" t="inlineStr">
        <is>
          <t>Điện thoại</t>
        </is>
      </c>
      <c r="F10520" t="n">
        <v>714</v>
      </c>
      <c r="G10520" t="n">
        <v>0</v>
      </c>
    </row>
    <row r="10521">
      <c r="A10521" t="n">
        <v>201904</v>
      </c>
      <c r="B10521" t="n">
        <v>64</v>
      </c>
      <c r="C10521" t="inlineStr">
        <is>
          <t>POS</t>
        </is>
      </c>
      <c r="D10521" t="inlineStr">
        <is>
          <t>Mỹ</t>
        </is>
      </c>
      <c r="E10521" t="inlineStr">
        <is>
          <t>Game &amp; Đồ chơi</t>
        </is>
      </c>
      <c r="F10521" t="n">
        <v>10.78</v>
      </c>
      <c r="G10521" t="n">
        <v>0</v>
      </c>
    </row>
    <row r="10522">
      <c r="A10522" t="n">
        <v>201904</v>
      </c>
      <c r="B10522" t="n">
        <v>65</v>
      </c>
      <c r="C10522" t="inlineStr">
        <is>
          <t>POS</t>
        </is>
      </c>
      <c r="D10522" t="inlineStr">
        <is>
          <t>Mỹ</t>
        </is>
      </c>
      <c r="E10522" t="inlineStr">
        <is>
          <t>Âm thanh</t>
        </is>
      </c>
      <c r="F10522" t="n">
        <v>761.85</v>
      </c>
      <c r="G10522" t="n">
        <v>0</v>
      </c>
    </row>
    <row r="10523">
      <c r="A10523" t="n">
        <v>201904</v>
      </c>
      <c r="B10523" t="n">
        <v>65</v>
      </c>
      <c r="C10523" t="inlineStr">
        <is>
          <t>POS</t>
        </is>
      </c>
      <c r="D10523" t="inlineStr">
        <is>
          <t>Mỹ</t>
        </is>
      </c>
      <c r="E10523" t="inlineStr">
        <is>
          <t>Máy ảnh</t>
        </is>
      </c>
      <c r="F10523" t="n">
        <v>436.2</v>
      </c>
      <c r="G10523" t="n">
        <v>0</v>
      </c>
    </row>
    <row r="10524">
      <c r="A10524" t="n">
        <v>201904</v>
      </c>
      <c r="B10524" t="n">
        <v>65</v>
      </c>
      <c r="C10524" t="inlineStr">
        <is>
          <t>POS</t>
        </is>
      </c>
      <c r="D10524" t="inlineStr">
        <is>
          <t>Mỹ</t>
        </is>
      </c>
      <c r="E10524" t="inlineStr">
        <is>
          <t>Điện thoại</t>
        </is>
      </c>
      <c r="F10524" t="n">
        <v>1884.97</v>
      </c>
      <c r="G10524" t="n">
        <v>0</v>
      </c>
    </row>
    <row r="10525">
      <c r="A10525" t="n">
        <v>201904</v>
      </c>
      <c r="B10525" t="n">
        <v>65</v>
      </c>
      <c r="C10525" t="inlineStr">
        <is>
          <t>POS</t>
        </is>
      </c>
      <c r="D10525" t="inlineStr">
        <is>
          <t>Mỹ</t>
        </is>
      </c>
      <c r="E10525" t="inlineStr">
        <is>
          <t>Máy tính</t>
        </is>
      </c>
      <c r="F10525" t="n">
        <v>1989</v>
      </c>
      <c r="G10525" t="n">
        <v>0</v>
      </c>
    </row>
    <row r="10526">
      <c r="A10526" t="n">
        <v>201904</v>
      </c>
      <c r="B10526" t="n">
        <v>65</v>
      </c>
      <c r="C10526" t="inlineStr">
        <is>
          <t>POS</t>
        </is>
      </c>
      <c r="D10526" t="inlineStr">
        <is>
          <t>Mỹ</t>
        </is>
      </c>
      <c r="E10526" t="inlineStr">
        <is>
          <t>Game &amp; Đồ chơi</t>
        </is>
      </c>
      <c r="F10526" t="n">
        <v>103.68</v>
      </c>
      <c r="G10526" t="n">
        <v>0</v>
      </c>
    </row>
    <row r="10527">
      <c r="A10527" t="n">
        <v>201904</v>
      </c>
      <c r="B10527" t="n">
        <v>65</v>
      </c>
      <c r="C10527" t="inlineStr">
        <is>
          <t>POS</t>
        </is>
      </c>
      <c r="D10527" t="inlineStr">
        <is>
          <t>Mỹ</t>
        </is>
      </c>
      <c r="E10527" t="inlineStr">
        <is>
          <t>Gia dụng</t>
        </is>
      </c>
      <c r="F10527" t="n">
        <v>899.97</v>
      </c>
      <c r="G10527" t="n">
        <v>0</v>
      </c>
    </row>
    <row r="10528">
      <c r="A10528" t="n">
        <v>201904</v>
      </c>
      <c r="B10528" t="n">
        <v>65</v>
      </c>
      <c r="C10528" t="inlineStr">
        <is>
          <t>POS</t>
        </is>
      </c>
      <c r="D10528" t="inlineStr">
        <is>
          <t>Mỹ</t>
        </is>
      </c>
      <c r="E10528" t="inlineStr">
        <is>
          <t>Nhạc, phim, sách nói</t>
        </is>
      </c>
      <c r="F10528" t="n">
        <v>1859.93</v>
      </c>
      <c r="G10528" t="n">
        <v>0</v>
      </c>
    </row>
    <row r="10529">
      <c r="A10529" t="n">
        <v>201904</v>
      </c>
      <c r="B10529" t="n">
        <v>65</v>
      </c>
      <c r="C10529" t="inlineStr">
        <is>
          <t>POS</t>
        </is>
      </c>
      <c r="D10529" t="inlineStr">
        <is>
          <t>Mỹ</t>
        </is>
      </c>
      <c r="E10529" t="inlineStr">
        <is>
          <t>TV &amp; Video</t>
        </is>
      </c>
      <c r="F10529" t="n">
        <v>1533</v>
      </c>
      <c r="G10529" t="n">
        <v>0</v>
      </c>
    </row>
    <row r="10530">
      <c r="A10530" t="n">
        <v>201904</v>
      </c>
      <c r="B10530" t="n">
        <v>66</v>
      </c>
      <c r="C10530" t="inlineStr">
        <is>
          <t>POS</t>
        </is>
      </c>
      <c r="D10530" t="inlineStr">
        <is>
          <t>Mỹ</t>
        </is>
      </c>
      <c r="E10530" t="inlineStr">
        <is>
          <t>Điện thoại</t>
        </is>
      </c>
      <c r="F10530" t="n">
        <v>523</v>
      </c>
      <c r="G10530" t="n">
        <v>0</v>
      </c>
    </row>
    <row r="10531">
      <c r="A10531" t="n">
        <v>201904</v>
      </c>
      <c r="B10531" t="n">
        <v>66</v>
      </c>
      <c r="C10531" t="inlineStr">
        <is>
          <t>POS</t>
        </is>
      </c>
      <c r="D10531" t="inlineStr">
        <is>
          <t>Mỹ</t>
        </is>
      </c>
      <c r="E10531" t="inlineStr">
        <is>
          <t>Máy tính</t>
        </is>
      </c>
      <c r="F10531" t="n">
        <v>1881</v>
      </c>
      <c r="G10531" t="n">
        <v>0</v>
      </c>
    </row>
    <row r="10532">
      <c r="A10532" t="n">
        <v>201904</v>
      </c>
      <c r="B10532" t="n">
        <v>66</v>
      </c>
      <c r="C10532" t="inlineStr">
        <is>
          <t>POS</t>
        </is>
      </c>
      <c r="D10532" t="inlineStr">
        <is>
          <t>Mỹ</t>
        </is>
      </c>
      <c r="E10532" t="inlineStr">
        <is>
          <t>Nhạc, phim, sách nói</t>
        </is>
      </c>
      <c r="F10532" t="n">
        <v>27.78</v>
      </c>
      <c r="G10532" t="n">
        <v>0</v>
      </c>
    </row>
    <row r="10533">
      <c r="A10533" t="n">
        <v>201905</v>
      </c>
      <c r="B10533" t="n">
        <v>0</v>
      </c>
      <c r="C10533" t="inlineStr">
        <is>
          <t>ONLINE</t>
        </is>
      </c>
      <c r="D10533" t="inlineStr">
        <is>
          <t>Online</t>
        </is>
      </c>
      <c r="E10533" t="inlineStr">
        <is>
          <t>Âm thanh</t>
        </is>
      </c>
      <c r="F10533" t="n">
        <v>22953.23</v>
      </c>
      <c r="G10533" t="n">
        <v>505.95</v>
      </c>
    </row>
    <row r="10534">
      <c r="A10534" t="n">
        <v>201905</v>
      </c>
      <c r="B10534" t="n">
        <v>0</v>
      </c>
      <c r="C10534" t="inlineStr">
        <is>
          <t>ONLINE</t>
        </is>
      </c>
      <c r="D10534" t="inlineStr">
        <is>
          <t>Online</t>
        </is>
      </c>
      <c r="E10534" t="inlineStr">
        <is>
          <t>Máy ảnh</t>
        </is>
      </c>
      <c r="F10534" t="n">
        <v>42971.71</v>
      </c>
      <c r="G10534" t="n">
        <v>0</v>
      </c>
    </row>
    <row r="10535">
      <c r="A10535" t="n">
        <v>201905</v>
      </c>
      <c r="B10535" t="n">
        <v>0</v>
      </c>
      <c r="C10535" t="inlineStr">
        <is>
          <t>ONLINE</t>
        </is>
      </c>
      <c r="D10535" t="inlineStr">
        <is>
          <t>Online</t>
        </is>
      </c>
      <c r="E10535" t="inlineStr">
        <is>
          <t>Điện thoại</t>
        </is>
      </c>
      <c r="F10535" t="n">
        <v>43635.91</v>
      </c>
      <c r="G10535" t="n">
        <v>600</v>
      </c>
    </row>
    <row r="10536">
      <c r="A10536" t="n">
        <v>201905</v>
      </c>
      <c r="B10536" t="n">
        <v>0</v>
      </c>
      <c r="C10536" t="inlineStr">
        <is>
          <t>ONLINE</t>
        </is>
      </c>
      <c r="D10536" t="inlineStr">
        <is>
          <t>Online</t>
        </is>
      </c>
      <c r="E10536" t="inlineStr">
        <is>
          <t>Máy tính</t>
        </is>
      </c>
      <c r="F10536" t="n">
        <v>115872.27</v>
      </c>
      <c r="G10536" t="n">
        <v>0</v>
      </c>
    </row>
    <row r="10537">
      <c r="A10537" t="n">
        <v>201905</v>
      </c>
      <c r="B10537" t="n">
        <v>0</v>
      </c>
      <c r="C10537" t="inlineStr">
        <is>
          <t>ONLINE</t>
        </is>
      </c>
      <c r="D10537" t="inlineStr">
        <is>
          <t>Online</t>
        </is>
      </c>
      <c r="E10537" t="inlineStr">
        <is>
          <t>Game &amp; Đồ chơi</t>
        </is>
      </c>
      <c r="F10537" t="n">
        <v>4762.28</v>
      </c>
      <c r="G10537" t="n">
        <v>0</v>
      </c>
    </row>
    <row r="10538">
      <c r="A10538" t="n">
        <v>201905</v>
      </c>
      <c r="B10538" t="n">
        <v>0</v>
      </c>
      <c r="C10538" t="inlineStr">
        <is>
          <t>ONLINE</t>
        </is>
      </c>
      <c r="D10538" t="inlineStr">
        <is>
          <t>Online</t>
        </is>
      </c>
      <c r="E10538" t="inlineStr">
        <is>
          <t>Gia dụng</t>
        </is>
      </c>
      <c r="F10538" t="n">
        <v>68763.25999999999</v>
      </c>
      <c r="G10538" t="n">
        <v>0</v>
      </c>
    </row>
    <row r="10539">
      <c r="A10539" t="n">
        <v>201905</v>
      </c>
      <c r="B10539" t="n">
        <v>0</v>
      </c>
      <c r="C10539" t="inlineStr">
        <is>
          <t>ONLINE</t>
        </is>
      </c>
      <c r="D10539" t="inlineStr">
        <is>
          <t>Online</t>
        </is>
      </c>
      <c r="E10539" t="inlineStr">
        <is>
          <t>Nhạc, phim, sách nói</t>
        </is>
      </c>
      <c r="F10539" t="n">
        <v>20772.58</v>
      </c>
      <c r="G10539" t="n">
        <v>0</v>
      </c>
    </row>
    <row r="10540">
      <c r="A10540" t="n">
        <v>201905</v>
      </c>
      <c r="B10540" t="n">
        <v>0</v>
      </c>
      <c r="C10540" t="inlineStr">
        <is>
          <t>ONLINE</t>
        </is>
      </c>
      <c r="D10540" t="inlineStr">
        <is>
          <t>Online</t>
        </is>
      </c>
      <c r="E10540" t="inlineStr">
        <is>
          <t>TV &amp; Video</t>
        </is>
      </c>
      <c r="F10540" t="n">
        <v>9218.129999999999</v>
      </c>
      <c r="G10540" t="n">
        <v>0</v>
      </c>
    </row>
    <row r="10541">
      <c r="A10541" t="n">
        <v>201905</v>
      </c>
      <c r="B10541" t="n">
        <v>1</v>
      </c>
      <c r="C10541" t="inlineStr">
        <is>
          <t>POS</t>
        </is>
      </c>
      <c r="D10541" t="inlineStr">
        <is>
          <t>Úc</t>
        </is>
      </c>
      <c r="E10541" t="inlineStr">
        <is>
          <t>Máy ảnh</t>
        </is>
      </c>
      <c r="F10541" t="n">
        <v>26.94</v>
      </c>
      <c r="G10541" t="n">
        <v>0</v>
      </c>
    </row>
    <row r="10542">
      <c r="A10542" t="n">
        <v>201905</v>
      </c>
      <c r="B10542" t="n">
        <v>1</v>
      </c>
      <c r="C10542" t="inlineStr">
        <is>
          <t>POS</t>
        </is>
      </c>
      <c r="D10542" t="inlineStr">
        <is>
          <t>Úc</t>
        </is>
      </c>
      <c r="E10542" t="inlineStr">
        <is>
          <t>Điện thoại</t>
        </is>
      </c>
      <c r="F10542" t="n">
        <v>380</v>
      </c>
      <c r="G10542" t="n">
        <v>0</v>
      </c>
    </row>
    <row r="10543">
      <c r="A10543" t="n">
        <v>201905</v>
      </c>
      <c r="B10543" t="n">
        <v>1</v>
      </c>
      <c r="C10543" t="inlineStr">
        <is>
          <t>POS</t>
        </is>
      </c>
      <c r="D10543" t="inlineStr">
        <is>
          <t>Úc</t>
        </is>
      </c>
      <c r="E10543" t="inlineStr">
        <is>
          <t>Máy tính</t>
        </is>
      </c>
      <c r="F10543" t="n">
        <v>326</v>
      </c>
      <c r="G10543" t="n">
        <v>0</v>
      </c>
    </row>
    <row r="10544">
      <c r="A10544" t="n">
        <v>201905</v>
      </c>
      <c r="B10544" t="n">
        <v>1</v>
      </c>
      <c r="C10544" t="inlineStr">
        <is>
          <t>POS</t>
        </is>
      </c>
      <c r="D10544" t="inlineStr">
        <is>
          <t>Úc</t>
        </is>
      </c>
      <c r="E10544" t="inlineStr">
        <is>
          <t>Game &amp; Đồ chơi</t>
        </is>
      </c>
      <c r="F10544" t="n">
        <v>166.5</v>
      </c>
      <c r="G10544" t="n">
        <v>0</v>
      </c>
    </row>
    <row r="10545">
      <c r="A10545" t="n">
        <v>201905</v>
      </c>
      <c r="B10545" t="n">
        <v>4</v>
      </c>
      <c r="C10545" t="inlineStr">
        <is>
          <t>POS</t>
        </is>
      </c>
      <c r="D10545" t="inlineStr">
        <is>
          <t>Úc</t>
        </is>
      </c>
      <c r="E10545" t="inlineStr">
        <is>
          <t>Điện thoại</t>
        </is>
      </c>
      <c r="F10545" t="n">
        <v>2896</v>
      </c>
      <c r="G10545" t="n">
        <v>0</v>
      </c>
    </row>
    <row r="10546">
      <c r="A10546" t="n">
        <v>201905</v>
      </c>
      <c r="B10546" t="n">
        <v>4</v>
      </c>
      <c r="C10546" t="inlineStr">
        <is>
          <t>POS</t>
        </is>
      </c>
      <c r="D10546" t="inlineStr">
        <is>
          <t>Úc</t>
        </is>
      </c>
      <c r="E10546" t="inlineStr">
        <is>
          <t>Máy tính</t>
        </is>
      </c>
      <c r="F10546" t="n">
        <v>4159</v>
      </c>
      <c r="G10546" t="n">
        <v>0</v>
      </c>
    </row>
    <row r="10547">
      <c r="A10547" t="n">
        <v>201905</v>
      </c>
      <c r="B10547" t="n">
        <v>4</v>
      </c>
      <c r="C10547" t="inlineStr">
        <is>
          <t>POS</t>
        </is>
      </c>
      <c r="D10547" t="inlineStr">
        <is>
          <t>Úc</t>
        </is>
      </c>
      <c r="E10547" t="inlineStr">
        <is>
          <t>Game &amp; Đồ chơi</t>
        </is>
      </c>
      <c r="F10547" t="n">
        <v>35.96</v>
      </c>
      <c r="G10547" t="n">
        <v>0</v>
      </c>
    </row>
    <row r="10548">
      <c r="A10548" t="n">
        <v>201905</v>
      </c>
      <c r="B10548" t="n">
        <v>5</v>
      </c>
      <c r="C10548" t="inlineStr">
        <is>
          <t>POS</t>
        </is>
      </c>
      <c r="D10548" t="inlineStr">
        <is>
          <t>Úc</t>
        </is>
      </c>
      <c r="E10548" t="inlineStr">
        <is>
          <t>Âm thanh</t>
        </is>
      </c>
      <c r="F10548" t="n">
        <v>40.55</v>
      </c>
      <c r="G10548" t="n">
        <v>0</v>
      </c>
    </row>
    <row r="10549">
      <c r="A10549" t="n">
        <v>201905</v>
      </c>
      <c r="B10549" t="n">
        <v>5</v>
      </c>
      <c r="C10549" t="inlineStr">
        <is>
          <t>POS</t>
        </is>
      </c>
      <c r="D10549" t="inlineStr">
        <is>
          <t>Úc</t>
        </is>
      </c>
      <c r="E10549" t="inlineStr">
        <is>
          <t>Máy ảnh</t>
        </is>
      </c>
      <c r="F10549" t="n">
        <v>3090</v>
      </c>
      <c r="G10549" t="n">
        <v>0</v>
      </c>
    </row>
    <row r="10550">
      <c r="A10550" t="n">
        <v>201905</v>
      </c>
      <c r="B10550" t="n">
        <v>5</v>
      </c>
      <c r="C10550" t="inlineStr">
        <is>
          <t>POS</t>
        </is>
      </c>
      <c r="D10550" t="inlineStr">
        <is>
          <t>Úc</t>
        </is>
      </c>
      <c r="E10550" t="inlineStr">
        <is>
          <t>Điện thoại</t>
        </is>
      </c>
      <c r="F10550" t="n">
        <v>960.96</v>
      </c>
      <c r="G10550" t="n">
        <v>0</v>
      </c>
    </row>
    <row r="10551">
      <c r="A10551" t="n">
        <v>201905</v>
      </c>
      <c r="B10551" t="n">
        <v>5</v>
      </c>
      <c r="C10551" t="inlineStr">
        <is>
          <t>POS</t>
        </is>
      </c>
      <c r="D10551" t="inlineStr">
        <is>
          <t>Úc</t>
        </is>
      </c>
      <c r="E10551" t="inlineStr">
        <is>
          <t>Máy tính</t>
        </is>
      </c>
      <c r="F10551" t="n">
        <v>1067.8</v>
      </c>
      <c r="G10551" t="n">
        <v>0</v>
      </c>
    </row>
    <row r="10552">
      <c r="A10552" t="n">
        <v>201905</v>
      </c>
      <c r="B10552" t="n">
        <v>5</v>
      </c>
      <c r="C10552" t="inlineStr">
        <is>
          <t>POS</t>
        </is>
      </c>
      <c r="D10552" t="inlineStr">
        <is>
          <t>Úc</t>
        </is>
      </c>
      <c r="E10552" t="inlineStr">
        <is>
          <t>Game &amp; Đồ chơi</t>
        </is>
      </c>
      <c r="F10552" t="n">
        <v>665.9299999999999</v>
      </c>
      <c r="G10552" t="n">
        <v>0</v>
      </c>
    </row>
    <row r="10553">
      <c r="A10553" t="n">
        <v>201905</v>
      </c>
      <c r="B10553" t="n">
        <v>5</v>
      </c>
      <c r="C10553" t="inlineStr">
        <is>
          <t>POS</t>
        </is>
      </c>
      <c r="D10553" t="inlineStr">
        <is>
          <t>Úc</t>
        </is>
      </c>
      <c r="E10553" t="inlineStr">
        <is>
          <t>Nhạc, phim, sách nói</t>
        </is>
      </c>
      <c r="F10553" t="n">
        <v>1236.98</v>
      </c>
      <c r="G10553" t="n">
        <v>0</v>
      </c>
    </row>
    <row r="10554">
      <c r="A10554" t="n">
        <v>201905</v>
      </c>
      <c r="B10554" t="n">
        <v>5</v>
      </c>
      <c r="C10554" t="inlineStr">
        <is>
          <t>POS</t>
        </is>
      </c>
      <c r="D10554" t="inlineStr">
        <is>
          <t>Úc</t>
        </is>
      </c>
      <c r="E10554" t="inlineStr">
        <is>
          <t>TV &amp; Video</t>
        </is>
      </c>
      <c r="F10554" t="n">
        <v>66</v>
      </c>
      <c r="G10554" t="n">
        <v>0</v>
      </c>
    </row>
    <row r="10555">
      <c r="A10555" t="n">
        <v>201905</v>
      </c>
      <c r="B10555" t="n">
        <v>6</v>
      </c>
      <c r="C10555" t="inlineStr">
        <is>
          <t>POS</t>
        </is>
      </c>
      <c r="D10555" t="inlineStr">
        <is>
          <t>Úc</t>
        </is>
      </c>
      <c r="E10555" t="inlineStr">
        <is>
          <t>Âm thanh</t>
        </is>
      </c>
      <c r="F10555" t="n">
        <v>51.38</v>
      </c>
      <c r="G10555" t="n">
        <v>0</v>
      </c>
    </row>
    <row r="10556">
      <c r="A10556" t="n">
        <v>201905</v>
      </c>
      <c r="B10556" t="n">
        <v>6</v>
      </c>
      <c r="C10556" t="inlineStr">
        <is>
          <t>POS</t>
        </is>
      </c>
      <c r="D10556" t="inlineStr">
        <is>
          <t>Úc</t>
        </is>
      </c>
      <c r="E10556" t="inlineStr">
        <is>
          <t>Máy ảnh</t>
        </is>
      </c>
      <c r="F10556" t="n">
        <v>540</v>
      </c>
      <c r="G10556" t="n">
        <v>0</v>
      </c>
    </row>
    <row r="10557">
      <c r="A10557" t="n">
        <v>201905</v>
      </c>
      <c r="B10557" t="n">
        <v>6</v>
      </c>
      <c r="C10557" t="inlineStr">
        <is>
          <t>POS</t>
        </is>
      </c>
      <c r="D10557" t="inlineStr">
        <is>
          <t>Úc</t>
        </is>
      </c>
      <c r="E10557" t="inlineStr">
        <is>
          <t>Điện thoại</t>
        </is>
      </c>
      <c r="F10557" t="n">
        <v>1340.48</v>
      </c>
      <c r="G10557" t="n">
        <v>0</v>
      </c>
    </row>
    <row r="10558">
      <c r="A10558" t="n">
        <v>201905</v>
      </c>
      <c r="B10558" t="n">
        <v>6</v>
      </c>
      <c r="C10558" t="inlineStr">
        <is>
          <t>POS</t>
        </is>
      </c>
      <c r="D10558" t="inlineStr">
        <is>
          <t>Úc</t>
        </is>
      </c>
      <c r="E10558" t="inlineStr">
        <is>
          <t>Máy tính</t>
        </is>
      </c>
      <c r="F10558" t="n">
        <v>3801.85</v>
      </c>
      <c r="G10558" t="n">
        <v>0</v>
      </c>
    </row>
    <row r="10559">
      <c r="A10559" t="n">
        <v>201905</v>
      </c>
      <c r="B10559" t="n">
        <v>6</v>
      </c>
      <c r="C10559" t="inlineStr">
        <is>
          <t>POS</t>
        </is>
      </c>
      <c r="D10559" t="inlineStr">
        <is>
          <t>Úc</t>
        </is>
      </c>
      <c r="E10559" t="inlineStr">
        <is>
          <t>Game &amp; Đồ chơi</t>
        </is>
      </c>
      <c r="F10559" t="n">
        <v>64</v>
      </c>
      <c r="G10559" t="n">
        <v>0</v>
      </c>
    </row>
    <row r="10560">
      <c r="A10560" t="n">
        <v>201905</v>
      </c>
      <c r="B10560" t="n">
        <v>6</v>
      </c>
      <c r="C10560" t="inlineStr">
        <is>
          <t>POS</t>
        </is>
      </c>
      <c r="D10560" t="inlineStr">
        <is>
          <t>Úc</t>
        </is>
      </c>
      <c r="E10560" t="inlineStr">
        <is>
          <t>Nhạc, phim, sách nói</t>
        </is>
      </c>
      <c r="F10560" t="n">
        <v>1639.89</v>
      </c>
      <c r="G10560" t="n">
        <v>0</v>
      </c>
    </row>
    <row r="10561">
      <c r="A10561" t="n">
        <v>201905</v>
      </c>
      <c r="B10561" t="n">
        <v>6</v>
      </c>
      <c r="C10561" t="inlineStr">
        <is>
          <t>POS</t>
        </is>
      </c>
      <c r="D10561" t="inlineStr">
        <is>
          <t>Úc</t>
        </is>
      </c>
      <c r="E10561" t="inlineStr">
        <is>
          <t>TV &amp; Video</t>
        </is>
      </c>
      <c r="F10561" t="n">
        <v>668.98</v>
      </c>
      <c r="G10561" t="n">
        <v>0</v>
      </c>
    </row>
    <row r="10562">
      <c r="A10562" t="n">
        <v>201905</v>
      </c>
      <c r="B10562" t="n">
        <v>8</v>
      </c>
      <c r="C10562" t="inlineStr">
        <is>
          <t>POS</t>
        </is>
      </c>
      <c r="D10562" t="inlineStr">
        <is>
          <t>Canada</t>
        </is>
      </c>
      <c r="E10562" t="inlineStr">
        <is>
          <t>Âm thanh</t>
        </is>
      </c>
      <c r="F10562" t="n">
        <v>81.09999999999999</v>
      </c>
      <c r="G10562" t="n">
        <v>0</v>
      </c>
    </row>
    <row r="10563">
      <c r="A10563" t="n">
        <v>201905</v>
      </c>
      <c r="B10563" t="n">
        <v>8</v>
      </c>
      <c r="C10563" t="inlineStr">
        <is>
          <t>POS</t>
        </is>
      </c>
      <c r="D10563" t="inlineStr">
        <is>
          <t>Canada</t>
        </is>
      </c>
      <c r="E10563" t="inlineStr">
        <is>
          <t>Máy ảnh</t>
        </is>
      </c>
      <c r="F10563" t="n">
        <v>3079.96</v>
      </c>
      <c r="G10563" t="n">
        <v>0</v>
      </c>
    </row>
    <row r="10564">
      <c r="A10564" t="n">
        <v>201905</v>
      </c>
      <c r="B10564" t="n">
        <v>8</v>
      </c>
      <c r="C10564" t="inlineStr">
        <is>
          <t>POS</t>
        </is>
      </c>
      <c r="D10564" t="inlineStr">
        <is>
          <t>Canada</t>
        </is>
      </c>
      <c r="E10564" t="inlineStr">
        <is>
          <t>Điện thoại</t>
        </is>
      </c>
      <c r="F10564" t="n">
        <v>323.96</v>
      </c>
      <c r="G10564" t="n">
        <v>0</v>
      </c>
    </row>
    <row r="10565">
      <c r="A10565" t="n">
        <v>201905</v>
      </c>
      <c r="B10565" t="n">
        <v>8</v>
      </c>
      <c r="C10565" t="inlineStr">
        <is>
          <t>POS</t>
        </is>
      </c>
      <c r="D10565" t="inlineStr">
        <is>
          <t>Canada</t>
        </is>
      </c>
      <c r="E10565" t="inlineStr">
        <is>
          <t>Máy tính</t>
        </is>
      </c>
      <c r="F10565" t="n">
        <v>8838.450000000001</v>
      </c>
      <c r="G10565" t="n">
        <v>0</v>
      </c>
    </row>
    <row r="10566">
      <c r="A10566" t="n">
        <v>201905</v>
      </c>
      <c r="B10566" t="n">
        <v>8</v>
      </c>
      <c r="C10566" t="inlineStr">
        <is>
          <t>POS</t>
        </is>
      </c>
      <c r="D10566" t="inlineStr">
        <is>
          <t>Canada</t>
        </is>
      </c>
      <c r="E10566" t="inlineStr">
        <is>
          <t>Game &amp; Đồ chơi</t>
        </is>
      </c>
      <c r="F10566" t="n">
        <v>136.61</v>
      </c>
      <c r="G10566" t="n">
        <v>5.5</v>
      </c>
    </row>
    <row r="10567">
      <c r="A10567" t="n">
        <v>201905</v>
      </c>
      <c r="B10567" t="n">
        <v>8</v>
      </c>
      <c r="C10567" t="inlineStr">
        <is>
          <t>POS</t>
        </is>
      </c>
      <c r="D10567" t="inlineStr">
        <is>
          <t>Canada</t>
        </is>
      </c>
      <c r="E10567" t="inlineStr">
        <is>
          <t>Gia dụng</t>
        </is>
      </c>
      <c r="F10567" t="n">
        <v>9989.969999999999</v>
      </c>
      <c r="G10567" t="n">
        <v>0</v>
      </c>
    </row>
    <row r="10568">
      <c r="A10568" t="n">
        <v>201905</v>
      </c>
      <c r="B10568" t="n">
        <v>8</v>
      </c>
      <c r="C10568" t="inlineStr">
        <is>
          <t>POS</t>
        </is>
      </c>
      <c r="D10568" t="inlineStr">
        <is>
          <t>Canada</t>
        </is>
      </c>
      <c r="E10568" t="inlineStr">
        <is>
          <t>Nhạc, phim, sách nói</t>
        </is>
      </c>
      <c r="F10568" t="n">
        <v>192.9</v>
      </c>
      <c r="G10568" t="n">
        <v>0</v>
      </c>
    </row>
    <row r="10569">
      <c r="A10569" t="n">
        <v>201905</v>
      </c>
      <c r="B10569" t="n">
        <v>8</v>
      </c>
      <c r="C10569" t="inlineStr">
        <is>
          <t>POS</t>
        </is>
      </c>
      <c r="D10569" t="inlineStr">
        <is>
          <t>Canada</t>
        </is>
      </c>
      <c r="E10569" t="inlineStr">
        <is>
          <t>TV &amp; Video</t>
        </is>
      </c>
      <c r="F10569" t="n">
        <v>3531.98</v>
      </c>
      <c r="G10569" t="n">
        <v>0</v>
      </c>
    </row>
    <row r="10570">
      <c r="A10570" t="n">
        <v>201905</v>
      </c>
      <c r="B10570" t="n">
        <v>9</v>
      </c>
      <c r="C10570" t="inlineStr">
        <is>
          <t>POS</t>
        </is>
      </c>
      <c r="D10570" t="inlineStr">
        <is>
          <t>Canada</t>
        </is>
      </c>
      <c r="E10570" t="inlineStr">
        <is>
          <t>Âm thanh</t>
        </is>
      </c>
      <c r="F10570" t="n">
        <v>677.8</v>
      </c>
      <c r="G10570" t="n">
        <v>181</v>
      </c>
    </row>
    <row r="10571">
      <c r="A10571" t="n">
        <v>201905</v>
      </c>
      <c r="B10571" t="n">
        <v>9</v>
      </c>
      <c r="C10571" t="inlineStr">
        <is>
          <t>POS</t>
        </is>
      </c>
      <c r="D10571" t="inlineStr">
        <is>
          <t>Canada</t>
        </is>
      </c>
      <c r="E10571" t="inlineStr">
        <is>
          <t>Máy ảnh</t>
        </is>
      </c>
      <c r="F10571" t="n">
        <v>3186.8</v>
      </c>
      <c r="G10571" t="n">
        <v>0</v>
      </c>
    </row>
    <row r="10572">
      <c r="A10572" t="n">
        <v>201905</v>
      </c>
      <c r="B10572" t="n">
        <v>9</v>
      </c>
      <c r="C10572" t="inlineStr">
        <is>
          <t>POS</t>
        </is>
      </c>
      <c r="D10572" t="inlineStr">
        <is>
          <t>Canada</t>
        </is>
      </c>
      <c r="E10572" t="inlineStr">
        <is>
          <t>Điện thoại</t>
        </is>
      </c>
      <c r="F10572" t="n">
        <v>6445.97</v>
      </c>
      <c r="G10572" t="n">
        <v>0</v>
      </c>
    </row>
    <row r="10573">
      <c r="A10573" t="n">
        <v>201905</v>
      </c>
      <c r="B10573" t="n">
        <v>9</v>
      </c>
      <c r="C10573" t="inlineStr">
        <is>
          <t>POS</t>
        </is>
      </c>
      <c r="D10573" t="inlineStr">
        <is>
          <t>Canada</t>
        </is>
      </c>
      <c r="E10573" t="inlineStr">
        <is>
          <t>Máy tính</t>
        </is>
      </c>
      <c r="F10573" t="n">
        <v>15438.5</v>
      </c>
      <c r="G10573" t="n">
        <v>0</v>
      </c>
    </row>
    <row r="10574">
      <c r="A10574" t="n">
        <v>201905</v>
      </c>
      <c r="B10574" t="n">
        <v>9</v>
      </c>
      <c r="C10574" t="inlineStr">
        <is>
          <t>POS</t>
        </is>
      </c>
      <c r="D10574" t="inlineStr">
        <is>
          <t>Canada</t>
        </is>
      </c>
      <c r="E10574" t="inlineStr">
        <is>
          <t>Game &amp; Đồ chơi</t>
        </is>
      </c>
      <c r="F10574" t="n">
        <v>6.88</v>
      </c>
      <c r="G10574" t="n">
        <v>0</v>
      </c>
    </row>
    <row r="10575">
      <c r="A10575" t="n">
        <v>201905</v>
      </c>
      <c r="B10575" t="n">
        <v>9</v>
      </c>
      <c r="C10575" t="inlineStr">
        <is>
          <t>POS</t>
        </is>
      </c>
      <c r="D10575" t="inlineStr">
        <is>
          <t>Canada</t>
        </is>
      </c>
      <c r="E10575" t="inlineStr">
        <is>
          <t>Gia dụng</t>
        </is>
      </c>
      <c r="F10575" t="n">
        <v>359.98</v>
      </c>
      <c r="G10575" t="n">
        <v>0</v>
      </c>
    </row>
    <row r="10576">
      <c r="A10576" t="n">
        <v>201905</v>
      </c>
      <c r="B10576" t="n">
        <v>9</v>
      </c>
      <c r="C10576" t="inlineStr">
        <is>
          <t>POS</t>
        </is>
      </c>
      <c r="D10576" t="inlineStr">
        <is>
          <t>Canada</t>
        </is>
      </c>
      <c r="E10576" t="inlineStr">
        <is>
          <t>Nhạc, phim, sách nói</t>
        </is>
      </c>
      <c r="F10576" t="n">
        <v>1415.71</v>
      </c>
      <c r="G10576" t="n">
        <v>0</v>
      </c>
    </row>
    <row r="10577">
      <c r="A10577" t="n">
        <v>201905</v>
      </c>
      <c r="B10577" t="n">
        <v>9</v>
      </c>
      <c r="C10577" t="inlineStr">
        <is>
          <t>POS</t>
        </is>
      </c>
      <c r="D10577" t="inlineStr">
        <is>
          <t>Canada</t>
        </is>
      </c>
      <c r="E10577" t="inlineStr">
        <is>
          <t>TV &amp; Video</t>
        </is>
      </c>
      <c r="F10577" t="n">
        <v>7098.94</v>
      </c>
      <c r="G10577" t="n">
        <v>0</v>
      </c>
    </row>
    <row r="10578">
      <c r="A10578" t="n">
        <v>201905</v>
      </c>
      <c r="B10578" t="n">
        <v>10</v>
      </c>
      <c r="C10578" t="inlineStr">
        <is>
          <t>POS</t>
        </is>
      </c>
      <c r="D10578" t="inlineStr">
        <is>
          <t>Canada</t>
        </is>
      </c>
      <c r="E10578" t="inlineStr">
        <is>
          <t>Âm thanh</t>
        </is>
      </c>
      <c r="F10578" t="n">
        <v>1280.74</v>
      </c>
      <c r="G10578" t="n">
        <v>0</v>
      </c>
    </row>
    <row r="10579">
      <c r="A10579" t="n">
        <v>201905</v>
      </c>
      <c r="B10579" t="n">
        <v>10</v>
      </c>
      <c r="C10579" t="inlineStr">
        <is>
          <t>POS</t>
        </is>
      </c>
      <c r="D10579" t="inlineStr">
        <is>
          <t>Canada</t>
        </is>
      </c>
      <c r="E10579" t="inlineStr">
        <is>
          <t>Điện thoại</t>
        </is>
      </c>
      <c r="F10579" t="n">
        <v>2452</v>
      </c>
      <c r="G10579" t="n">
        <v>0</v>
      </c>
    </row>
    <row r="10580">
      <c r="A10580" t="n">
        <v>201905</v>
      </c>
      <c r="B10580" t="n">
        <v>10</v>
      </c>
      <c r="C10580" t="inlineStr">
        <is>
          <t>POS</t>
        </is>
      </c>
      <c r="D10580" t="inlineStr">
        <is>
          <t>Canada</t>
        </is>
      </c>
      <c r="E10580" t="inlineStr">
        <is>
          <t>Máy tính</t>
        </is>
      </c>
      <c r="F10580" t="n">
        <v>5220.81</v>
      </c>
      <c r="G10580" t="n">
        <v>0</v>
      </c>
    </row>
    <row r="10581">
      <c r="A10581" t="n">
        <v>201905</v>
      </c>
      <c r="B10581" t="n">
        <v>10</v>
      </c>
      <c r="C10581" t="inlineStr">
        <is>
          <t>POS</t>
        </is>
      </c>
      <c r="D10581" t="inlineStr">
        <is>
          <t>Canada</t>
        </is>
      </c>
      <c r="E10581" t="inlineStr">
        <is>
          <t>Game &amp; Đồ chơi</t>
        </is>
      </c>
      <c r="F10581" t="n">
        <v>167.02</v>
      </c>
      <c r="G10581" t="n">
        <v>0</v>
      </c>
    </row>
    <row r="10582">
      <c r="A10582" t="n">
        <v>201905</v>
      </c>
      <c r="B10582" t="n">
        <v>10</v>
      </c>
      <c r="C10582" t="inlineStr">
        <is>
          <t>POS</t>
        </is>
      </c>
      <c r="D10582" t="inlineStr">
        <is>
          <t>Canada</t>
        </is>
      </c>
      <c r="E10582" t="inlineStr">
        <is>
          <t>Gia dụng</t>
        </is>
      </c>
      <c r="F10582" t="n">
        <v>1016</v>
      </c>
      <c r="G10582" t="n">
        <v>0</v>
      </c>
    </row>
    <row r="10583">
      <c r="A10583" t="n">
        <v>201905</v>
      </c>
      <c r="B10583" t="n">
        <v>10</v>
      </c>
      <c r="C10583" t="inlineStr">
        <is>
          <t>POS</t>
        </is>
      </c>
      <c r="D10583" t="inlineStr">
        <is>
          <t>Canada</t>
        </is>
      </c>
      <c r="E10583" t="inlineStr">
        <is>
          <t>Nhạc, phim, sách nói</t>
        </is>
      </c>
      <c r="F10583" t="n">
        <v>547.92</v>
      </c>
      <c r="G10583" t="n">
        <v>0</v>
      </c>
    </row>
    <row r="10584">
      <c r="A10584" t="n">
        <v>201905</v>
      </c>
      <c r="B10584" t="n">
        <v>10</v>
      </c>
      <c r="C10584" t="inlineStr">
        <is>
          <t>POS</t>
        </is>
      </c>
      <c r="D10584" t="inlineStr">
        <is>
          <t>Canada</t>
        </is>
      </c>
      <c r="E10584" t="inlineStr">
        <is>
          <t>TV &amp; Video</t>
        </is>
      </c>
      <c r="F10584" t="n">
        <v>1707</v>
      </c>
      <c r="G10584" t="n">
        <v>0</v>
      </c>
    </row>
    <row r="10585">
      <c r="A10585" t="n">
        <v>201905</v>
      </c>
      <c r="B10585" t="n">
        <v>12</v>
      </c>
      <c r="C10585" t="inlineStr">
        <is>
          <t>POS</t>
        </is>
      </c>
      <c r="D10585" t="inlineStr">
        <is>
          <t>Pháp</t>
        </is>
      </c>
      <c r="E10585" t="inlineStr">
        <is>
          <t>Máy tính</t>
        </is>
      </c>
      <c r="F10585" t="n">
        <v>1677</v>
      </c>
      <c r="G10585" t="n">
        <v>0</v>
      </c>
    </row>
    <row r="10586">
      <c r="A10586" t="n">
        <v>201905</v>
      </c>
      <c r="B10586" t="n">
        <v>12</v>
      </c>
      <c r="C10586" t="inlineStr">
        <is>
          <t>POS</t>
        </is>
      </c>
      <c r="D10586" t="inlineStr">
        <is>
          <t>Pháp</t>
        </is>
      </c>
      <c r="E10586" t="inlineStr">
        <is>
          <t>Nhạc, phim, sách nói</t>
        </is>
      </c>
      <c r="F10586" t="n">
        <v>12.99</v>
      </c>
      <c r="G10586" t="n">
        <v>0</v>
      </c>
    </row>
    <row r="10587">
      <c r="A10587" t="n">
        <v>201905</v>
      </c>
      <c r="B10587" t="n">
        <v>13</v>
      </c>
      <c r="C10587" t="inlineStr">
        <is>
          <t>POS</t>
        </is>
      </c>
      <c r="D10587" t="inlineStr">
        <is>
          <t>Pháp</t>
        </is>
      </c>
      <c r="E10587" t="inlineStr">
        <is>
          <t>Âm thanh</t>
        </is>
      </c>
      <c r="F10587" t="n">
        <v>599.85</v>
      </c>
      <c r="G10587" t="n">
        <v>0</v>
      </c>
    </row>
    <row r="10588">
      <c r="A10588" t="n">
        <v>201905</v>
      </c>
      <c r="B10588" t="n">
        <v>13</v>
      </c>
      <c r="C10588" t="inlineStr">
        <is>
          <t>POS</t>
        </is>
      </c>
      <c r="D10588" t="inlineStr">
        <is>
          <t>Pháp</t>
        </is>
      </c>
      <c r="E10588" t="inlineStr">
        <is>
          <t>Máy ảnh</t>
        </is>
      </c>
      <c r="F10588" t="n">
        <v>738</v>
      </c>
      <c r="G10588" t="n">
        <v>0</v>
      </c>
    </row>
    <row r="10589">
      <c r="A10589" t="n">
        <v>201905</v>
      </c>
      <c r="B10589" t="n">
        <v>13</v>
      </c>
      <c r="C10589" t="inlineStr">
        <is>
          <t>POS</t>
        </is>
      </c>
      <c r="D10589" t="inlineStr">
        <is>
          <t>Pháp</t>
        </is>
      </c>
      <c r="E10589" t="inlineStr">
        <is>
          <t>Điện thoại</t>
        </is>
      </c>
      <c r="F10589" t="n">
        <v>35.11</v>
      </c>
      <c r="G10589" t="n">
        <v>0</v>
      </c>
    </row>
    <row r="10590">
      <c r="A10590" t="n">
        <v>201905</v>
      </c>
      <c r="B10590" t="n">
        <v>13</v>
      </c>
      <c r="C10590" t="inlineStr">
        <is>
          <t>POS</t>
        </is>
      </c>
      <c r="D10590" t="inlineStr">
        <is>
          <t>Pháp</t>
        </is>
      </c>
      <c r="E10590" t="inlineStr">
        <is>
          <t>Máy tính</t>
        </is>
      </c>
      <c r="F10590" t="n">
        <v>3283</v>
      </c>
      <c r="G10590" t="n">
        <v>0</v>
      </c>
    </row>
    <row r="10591">
      <c r="A10591" t="n">
        <v>201905</v>
      </c>
      <c r="B10591" t="n">
        <v>13</v>
      </c>
      <c r="C10591" t="inlineStr">
        <is>
          <t>POS</t>
        </is>
      </c>
      <c r="D10591" t="inlineStr">
        <is>
          <t>Pháp</t>
        </is>
      </c>
      <c r="E10591" t="inlineStr">
        <is>
          <t>Game &amp; Đồ chơi</t>
        </is>
      </c>
      <c r="F10591" t="n">
        <v>1498.6</v>
      </c>
      <c r="G10591" t="n">
        <v>0</v>
      </c>
    </row>
    <row r="10592">
      <c r="A10592" t="n">
        <v>201905</v>
      </c>
      <c r="B10592" t="n">
        <v>13</v>
      </c>
      <c r="C10592" t="inlineStr">
        <is>
          <t>POS</t>
        </is>
      </c>
      <c r="D10592" t="inlineStr">
        <is>
          <t>Pháp</t>
        </is>
      </c>
      <c r="E10592" t="inlineStr">
        <is>
          <t>TV &amp; Video</t>
        </is>
      </c>
      <c r="F10592" t="n">
        <v>1999.96</v>
      </c>
      <c r="G10592" t="n">
        <v>0</v>
      </c>
    </row>
    <row r="10593">
      <c r="A10593" t="n">
        <v>201905</v>
      </c>
      <c r="B10593" t="n">
        <v>15</v>
      </c>
      <c r="C10593" t="inlineStr">
        <is>
          <t>POS</t>
        </is>
      </c>
      <c r="D10593" t="inlineStr">
        <is>
          <t>Pháp</t>
        </is>
      </c>
      <c r="E10593" t="inlineStr">
        <is>
          <t>Game &amp; Đồ chơi</t>
        </is>
      </c>
      <c r="F10593" t="n">
        <v>34.95</v>
      </c>
      <c r="G10593" t="n">
        <v>0</v>
      </c>
    </row>
    <row r="10594">
      <c r="A10594" t="n">
        <v>201905</v>
      </c>
      <c r="B10594" t="n">
        <v>15</v>
      </c>
      <c r="C10594" t="inlineStr">
        <is>
          <t>POS</t>
        </is>
      </c>
      <c r="D10594" t="inlineStr">
        <is>
          <t>Pháp</t>
        </is>
      </c>
      <c r="E10594" t="inlineStr">
        <is>
          <t>Nhạc, phim, sách nói</t>
        </is>
      </c>
      <c r="F10594" t="n">
        <v>219.98</v>
      </c>
      <c r="G10594" t="n">
        <v>0</v>
      </c>
    </row>
    <row r="10595">
      <c r="A10595" t="n">
        <v>201905</v>
      </c>
      <c r="B10595" t="n">
        <v>16</v>
      </c>
      <c r="C10595" t="inlineStr">
        <is>
          <t>POS</t>
        </is>
      </c>
      <c r="D10595" t="inlineStr">
        <is>
          <t>Pháp</t>
        </is>
      </c>
      <c r="E10595" t="inlineStr">
        <is>
          <t>Máy ảnh</t>
        </is>
      </c>
      <c r="F10595" t="n">
        <v>186.9</v>
      </c>
      <c r="G10595" t="n">
        <v>0</v>
      </c>
    </row>
    <row r="10596">
      <c r="A10596" t="n">
        <v>201905</v>
      </c>
      <c r="B10596" t="n">
        <v>16</v>
      </c>
      <c r="C10596" t="inlineStr">
        <is>
          <t>POS</t>
        </is>
      </c>
      <c r="D10596" t="inlineStr">
        <is>
          <t>Pháp</t>
        </is>
      </c>
      <c r="E10596" t="inlineStr">
        <is>
          <t>Điện thoại</t>
        </is>
      </c>
      <c r="F10596" t="n">
        <v>268</v>
      </c>
      <c r="G10596" t="n">
        <v>0</v>
      </c>
    </row>
    <row r="10597">
      <c r="A10597" t="n">
        <v>201905</v>
      </c>
      <c r="B10597" t="n">
        <v>16</v>
      </c>
      <c r="C10597" t="inlineStr">
        <is>
          <t>POS</t>
        </is>
      </c>
      <c r="D10597" t="inlineStr">
        <is>
          <t>Pháp</t>
        </is>
      </c>
      <c r="E10597" t="inlineStr">
        <is>
          <t>Máy tính</t>
        </is>
      </c>
      <c r="F10597" t="n">
        <v>1143.8</v>
      </c>
      <c r="G10597" t="n">
        <v>0</v>
      </c>
    </row>
    <row r="10598">
      <c r="A10598" t="n">
        <v>201905</v>
      </c>
      <c r="B10598" t="n">
        <v>16</v>
      </c>
      <c r="C10598" t="inlineStr">
        <is>
          <t>POS</t>
        </is>
      </c>
      <c r="D10598" t="inlineStr">
        <is>
          <t>Pháp</t>
        </is>
      </c>
      <c r="E10598" t="inlineStr">
        <is>
          <t>Game &amp; Đồ chơi</t>
        </is>
      </c>
      <c r="F10598" t="n">
        <v>143.84</v>
      </c>
      <c r="G10598" t="n">
        <v>0</v>
      </c>
    </row>
    <row r="10599">
      <c r="A10599" t="n">
        <v>201905</v>
      </c>
      <c r="B10599" t="n">
        <v>16</v>
      </c>
      <c r="C10599" t="inlineStr">
        <is>
          <t>POS</t>
        </is>
      </c>
      <c r="D10599" t="inlineStr">
        <is>
          <t>Pháp</t>
        </is>
      </c>
      <c r="E10599" t="inlineStr">
        <is>
          <t>Gia dụng</t>
        </is>
      </c>
      <c r="F10599" t="n">
        <v>2543.96</v>
      </c>
      <c r="G10599" t="n">
        <v>0</v>
      </c>
    </row>
    <row r="10600">
      <c r="A10600" t="n">
        <v>201905</v>
      </c>
      <c r="B10600" t="n">
        <v>16</v>
      </c>
      <c r="C10600" t="inlineStr">
        <is>
          <t>POS</t>
        </is>
      </c>
      <c r="D10600" t="inlineStr">
        <is>
          <t>Pháp</t>
        </is>
      </c>
      <c r="E10600" t="inlineStr">
        <is>
          <t>Nhạc, phim, sách nói</t>
        </is>
      </c>
      <c r="F10600" t="n">
        <v>836.26</v>
      </c>
      <c r="G10600" t="n">
        <v>0</v>
      </c>
    </row>
    <row r="10601">
      <c r="A10601" t="n">
        <v>201905</v>
      </c>
      <c r="B10601" t="n">
        <v>17</v>
      </c>
      <c r="C10601" t="inlineStr">
        <is>
          <t>POS</t>
        </is>
      </c>
      <c r="D10601" t="inlineStr">
        <is>
          <t>Pháp</t>
        </is>
      </c>
      <c r="E10601" t="inlineStr">
        <is>
          <t>Điện thoại</t>
        </is>
      </c>
      <c r="F10601" t="n">
        <v>199</v>
      </c>
      <c r="G10601" t="n">
        <v>0</v>
      </c>
    </row>
    <row r="10602">
      <c r="A10602" t="n">
        <v>201905</v>
      </c>
      <c r="B10602" t="n">
        <v>17</v>
      </c>
      <c r="C10602" t="inlineStr">
        <is>
          <t>POS</t>
        </is>
      </c>
      <c r="D10602" t="inlineStr">
        <is>
          <t>Pháp</t>
        </is>
      </c>
      <c r="E10602" t="inlineStr">
        <is>
          <t>Máy tính</t>
        </is>
      </c>
      <c r="F10602" t="n">
        <v>1967</v>
      </c>
      <c r="G10602" t="n">
        <v>0</v>
      </c>
    </row>
    <row r="10603">
      <c r="A10603" t="n">
        <v>201905</v>
      </c>
      <c r="B10603" t="n">
        <v>17</v>
      </c>
      <c r="C10603" t="inlineStr">
        <is>
          <t>POS</t>
        </is>
      </c>
      <c r="D10603" t="inlineStr">
        <is>
          <t>Pháp</t>
        </is>
      </c>
      <c r="E10603" t="inlineStr">
        <is>
          <t>Game &amp; Đồ chơi</t>
        </is>
      </c>
      <c r="F10603" t="n">
        <v>321.8</v>
      </c>
      <c r="G10603" t="n">
        <v>0</v>
      </c>
    </row>
    <row r="10604">
      <c r="A10604" t="n">
        <v>201905</v>
      </c>
      <c r="B10604" t="n">
        <v>18</v>
      </c>
      <c r="C10604" t="inlineStr">
        <is>
          <t>POS</t>
        </is>
      </c>
      <c r="D10604" t="inlineStr">
        <is>
          <t>Pháp</t>
        </is>
      </c>
      <c r="E10604" t="inlineStr">
        <is>
          <t>Máy tính</t>
        </is>
      </c>
      <c r="F10604" t="n">
        <v>6885</v>
      </c>
      <c r="G10604" t="n">
        <v>0</v>
      </c>
    </row>
    <row r="10605">
      <c r="A10605" t="n">
        <v>201905</v>
      </c>
      <c r="B10605" t="n">
        <v>18</v>
      </c>
      <c r="C10605" t="inlineStr">
        <is>
          <t>POS</t>
        </is>
      </c>
      <c r="D10605" t="inlineStr">
        <is>
          <t>Pháp</t>
        </is>
      </c>
      <c r="E10605" t="inlineStr">
        <is>
          <t>TV &amp; Video</t>
        </is>
      </c>
      <c r="F10605" t="n">
        <v>349.95</v>
      </c>
      <c r="G10605" t="n">
        <v>0</v>
      </c>
    </row>
    <row r="10606">
      <c r="A10606" t="n">
        <v>201905</v>
      </c>
      <c r="B10606" t="n">
        <v>19</v>
      </c>
      <c r="C10606" t="inlineStr">
        <is>
          <t>POS</t>
        </is>
      </c>
      <c r="D10606" t="inlineStr">
        <is>
          <t>Đức</t>
        </is>
      </c>
      <c r="E10606" t="inlineStr">
        <is>
          <t>Âm thanh</t>
        </is>
      </c>
      <c r="F10606" t="n">
        <v>362</v>
      </c>
      <c r="G10606" t="n">
        <v>0</v>
      </c>
    </row>
    <row r="10607">
      <c r="A10607" t="n">
        <v>201905</v>
      </c>
      <c r="B10607" t="n">
        <v>19</v>
      </c>
      <c r="C10607" t="inlineStr">
        <is>
          <t>POS</t>
        </is>
      </c>
      <c r="D10607" t="inlineStr">
        <is>
          <t>Đức</t>
        </is>
      </c>
      <c r="E10607" t="inlineStr">
        <is>
          <t>Máy ảnh</t>
        </is>
      </c>
      <c r="F10607" t="n">
        <v>495.97</v>
      </c>
      <c r="G10607" t="n">
        <v>0</v>
      </c>
    </row>
    <row r="10608">
      <c r="A10608" t="n">
        <v>201905</v>
      </c>
      <c r="B10608" t="n">
        <v>19</v>
      </c>
      <c r="C10608" t="inlineStr">
        <is>
          <t>POS</t>
        </is>
      </c>
      <c r="D10608" t="inlineStr">
        <is>
          <t>Đức</t>
        </is>
      </c>
      <c r="E10608" t="inlineStr">
        <is>
          <t>Điện thoại</t>
        </is>
      </c>
      <c r="F10608" t="n">
        <v>673</v>
      </c>
      <c r="G10608" t="n">
        <v>0</v>
      </c>
    </row>
    <row r="10609">
      <c r="A10609" t="n">
        <v>201905</v>
      </c>
      <c r="B10609" t="n">
        <v>19</v>
      </c>
      <c r="C10609" t="inlineStr">
        <is>
          <t>POS</t>
        </is>
      </c>
      <c r="D10609" t="inlineStr">
        <is>
          <t>Đức</t>
        </is>
      </c>
      <c r="E10609" t="inlineStr">
        <is>
          <t>Máy tính</t>
        </is>
      </c>
      <c r="F10609" t="n">
        <v>1557.85</v>
      </c>
      <c r="G10609" t="n">
        <v>0</v>
      </c>
    </row>
    <row r="10610">
      <c r="A10610" t="n">
        <v>201905</v>
      </c>
      <c r="B10610" t="n">
        <v>20</v>
      </c>
      <c r="C10610" t="inlineStr">
        <is>
          <t>POS</t>
        </is>
      </c>
      <c r="D10610" t="inlineStr">
        <is>
          <t>Đức</t>
        </is>
      </c>
      <c r="E10610" t="inlineStr">
        <is>
          <t>Âm thanh</t>
        </is>
      </c>
      <c r="F10610" t="n">
        <v>1173.65</v>
      </c>
      <c r="G10610" t="n">
        <v>0</v>
      </c>
    </row>
    <row r="10611">
      <c r="A10611" t="n">
        <v>201905</v>
      </c>
      <c r="B10611" t="n">
        <v>20</v>
      </c>
      <c r="C10611" t="inlineStr">
        <is>
          <t>POS</t>
        </is>
      </c>
      <c r="D10611" t="inlineStr">
        <is>
          <t>Đức</t>
        </is>
      </c>
      <c r="E10611" t="inlineStr">
        <is>
          <t>Máy ảnh</t>
        </is>
      </c>
      <c r="F10611" t="n">
        <v>3592.97</v>
      </c>
      <c r="G10611" t="n">
        <v>0</v>
      </c>
    </row>
    <row r="10612">
      <c r="A10612" t="n">
        <v>201905</v>
      </c>
      <c r="B10612" t="n">
        <v>20</v>
      </c>
      <c r="C10612" t="inlineStr">
        <is>
          <t>POS</t>
        </is>
      </c>
      <c r="D10612" t="inlineStr">
        <is>
          <t>Đức</t>
        </is>
      </c>
      <c r="E10612" t="inlineStr">
        <is>
          <t>Điện thoại</t>
        </is>
      </c>
      <c r="F10612" t="n">
        <v>2670</v>
      </c>
      <c r="G10612" t="n">
        <v>0</v>
      </c>
    </row>
    <row r="10613">
      <c r="A10613" t="n">
        <v>201905</v>
      </c>
      <c r="B10613" t="n">
        <v>20</v>
      </c>
      <c r="C10613" t="inlineStr">
        <is>
          <t>POS</t>
        </is>
      </c>
      <c r="D10613" t="inlineStr">
        <is>
          <t>Đức</t>
        </is>
      </c>
      <c r="E10613" t="inlineStr">
        <is>
          <t>Máy tính</t>
        </is>
      </c>
      <c r="F10613" t="n">
        <v>4210</v>
      </c>
      <c r="G10613" t="n">
        <v>0</v>
      </c>
    </row>
    <row r="10614">
      <c r="A10614" t="n">
        <v>201905</v>
      </c>
      <c r="B10614" t="n">
        <v>20</v>
      </c>
      <c r="C10614" t="inlineStr">
        <is>
          <t>POS</t>
        </is>
      </c>
      <c r="D10614" t="inlineStr">
        <is>
          <t>Đức</t>
        </is>
      </c>
      <c r="E10614" t="inlineStr">
        <is>
          <t>Game &amp; Đồ chơi</t>
        </is>
      </c>
      <c r="F10614" t="n">
        <v>286.98</v>
      </c>
      <c r="G10614" t="n">
        <v>0</v>
      </c>
    </row>
    <row r="10615">
      <c r="A10615" t="n">
        <v>201905</v>
      </c>
      <c r="B10615" t="n">
        <v>20</v>
      </c>
      <c r="C10615" t="inlineStr">
        <is>
          <t>POS</t>
        </is>
      </c>
      <c r="D10615" t="inlineStr">
        <is>
          <t>Đức</t>
        </is>
      </c>
      <c r="E10615" t="inlineStr">
        <is>
          <t>Nhạc, phim, sách nói</t>
        </is>
      </c>
      <c r="F10615" t="n">
        <v>1362.7</v>
      </c>
      <c r="G10615" t="n">
        <v>0</v>
      </c>
    </row>
    <row r="10616">
      <c r="A10616" t="n">
        <v>201905</v>
      </c>
      <c r="B10616" t="n">
        <v>20</v>
      </c>
      <c r="C10616" t="inlineStr">
        <is>
          <t>POS</t>
        </is>
      </c>
      <c r="D10616" t="inlineStr">
        <is>
          <t>Đức</t>
        </is>
      </c>
      <c r="E10616" t="inlineStr">
        <is>
          <t>TV &amp; Video</t>
        </is>
      </c>
      <c r="F10616" t="n">
        <v>1499.97</v>
      </c>
      <c r="G10616" t="n">
        <v>0</v>
      </c>
    </row>
    <row r="10617">
      <c r="A10617" t="n">
        <v>201905</v>
      </c>
      <c r="B10617" t="n">
        <v>21</v>
      </c>
      <c r="C10617" t="inlineStr">
        <is>
          <t>POS</t>
        </is>
      </c>
      <c r="D10617" t="inlineStr">
        <is>
          <t>Đức</t>
        </is>
      </c>
      <c r="E10617" t="inlineStr">
        <is>
          <t>Âm thanh</t>
        </is>
      </c>
      <c r="F10617" t="n">
        <v>690</v>
      </c>
      <c r="G10617" t="n">
        <v>0</v>
      </c>
    </row>
    <row r="10618">
      <c r="A10618" t="n">
        <v>201905</v>
      </c>
      <c r="B10618" t="n">
        <v>21</v>
      </c>
      <c r="C10618" t="inlineStr">
        <is>
          <t>POS</t>
        </is>
      </c>
      <c r="D10618" t="inlineStr">
        <is>
          <t>Đức</t>
        </is>
      </c>
      <c r="E10618" t="inlineStr">
        <is>
          <t>Máy ảnh</t>
        </is>
      </c>
      <c r="F10618" t="n">
        <v>664</v>
      </c>
      <c r="G10618" t="n">
        <v>0</v>
      </c>
    </row>
    <row r="10619">
      <c r="A10619" t="n">
        <v>201905</v>
      </c>
      <c r="B10619" t="n">
        <v>21</v>
      </c>
      <c r="C10619" t="inlineStr">
        <is>
          <t>POS</t>
        </is>
      </c>
      <c r="D10619" t="inlineStr">
        <is>
          <t>Đức</t>
        </is>
      </c>
      <c r="E10619" t="inlineStr">
        <is>
          <t>Điện thoại</t>
        </is>
      </c>
      <c r="F10619" t="n">
        <v>9626.799999999999</v>
      </c>
      <c r="G10619" t="n">
        <v>0</v>
      </c>
    </row>
    <row r="10620">
      <c r="A10620" t="n">
        <v>201905</v>
      </c>
      <c r="B10620" t="n">
        <v>21</v>
      </c>
      <c r="C10620" t="inlineStr">
        <is>
          <t>POS</t>
        </is>
      </c>
      <c r="D10620" t="inlineStr">
        <is>
          <t>Đức</t>
        </is>
      </c>
      <c r="E10620" t="inlineStr">
        <is>
          <t>Máy tính</t>
        </is>
      </c>
      <c r="F10620" t="n">
        <v>16691.2</v>
      </c>
      <c r="G10620" t="n">
        <v>0</v>
      </c>
    </row>
    <row r="10621">
      <c r="A10621" t="n">
        <v>201905</v>
      </c>
      <c r="B10621" t="n">
        <v>21</v>
      </c>
      <c r="C10621" t="inlineStr">
        <is>
          <t>POS</t>
        </is>
      </c>
      <c r="D10621" t="inlineStr">
        <is>
          <t>Đức</t>
        </is>
      </c>
      <c r="E10621" t="inlineStr">
        <is>
          <t>Game &amp; Đồ chơi</t>
        </is>
      </c>
      <c r="F10621" t="n">
        <v>208</v>
      </c>
      <c r="G10621" t="n">
        <v>0</v>
      </c>
    </row>
    <row r="10622">
      <c r="A10622" t="n">
        <v>201905</v>
      </c>
      <c r="B10622" t="n">
        <v>21</v>
      </c>
      <c r="C10622" t="inlineStr">
        <is>
          <t>POS</t>
        </is>
      </c>
      <c r="D10622" t="inlineStr">
        <is>
          <t>Đức</t>
        </is>
      </c>
      <c r="E10622" t="inlineStr">
        <is>
          <t>Gia dụng</t>
        </is>
      </c>
      <c r="F10622" t="n">
        <v>3044.48</v>
      </c>
      <c r="G10622" t="n">
        <v>0</v>
      </c>
    </row>
    <row r="10623">
      <c r="A10623" t="n">
        <v>201905</v>
      </c>
      <c r="B10623" t="n">
        <v>21</v>
      </c>
      <c r="C10623" t="inlineStr">
        <is>
          <t>POS</t>
        </is>
      </c>
      <c r="D10623" t="inlineStr">
        <is>
          <t>Đức</t>
        </is>
      </c>
      <c r="E10623" t="inlineStr">
        <is>
          <t>Nhạc, phim, sách nói</t>
        </is>
      </c>
      <c r="F10623" t="n">
        <v>2188.91</v>
      </c>
      <c r="G10623" t="n">
        <v>0</v>
      </c>
    </row>
    <row r="10624">
      <c r="A10624" t="n">
        <v>201905</v>
      </c>
      <c r="B10624" t="n">
        <v>22</v>
      </c>
      <c r="C10624" t="inlineStr">
        <is>
          <t>POS</t>
        </is>
      </c>
      <c r="D10624" t="inlineStr">
        <is>
          <t>Đức</t>
        </is>
      </c>
      <c r="E10624" t="inlineStr">
        <is>
          <t>Âm thanh</t>
        </is>
      </c>
      <c r="F10624" t="n">
        <v>713.65</v>
      </c>
      <c r="G10624" t="n">
        <v>0</v>
      </c>
    </row>
    <row r="10625">
      <c r="A10625" t="n">
        <v>201905</v>
      </c>
      <c r="B10625" t="n">
        <v>22</v>
      </c>
      <c r="C10625" t="inlineStr">
        <is>
          <t>POS</t>
        </is>
      </c>
      <c r="D10625" t="inlineStr">
        <is>
          <t>Đức</t>
        </is>
      </c>
      <c r="E10625" t="inlineStr">
        <is>
          <t>Máy ảnh</t>
        </is>
      </c>
      <c r="F10625" t="n">
        <v>1775.8</v>
      </c>
      <c r="G10625" t="n">
        <v>0</v>
      </c>
    </row>
    <row r="10626">
      <c r="A10626" t="n">
        <v>201905</v>
      </c>
      <c r="B10626" t="n">
        <v>22</v>
      </c>
      <c r="C10626" t="inlineStr">
        <is>
          <t>POS</t>
        </is>
      </c>
      <c r="D10626" t="inlineStr">
        <is>
          <t>Đức</t>
        </is>
      </c>
      <c r="E10626" t="inlineStr">
        <is>
          <t>Điện thoại</t>
        </is>
      </c>
      <c r="F10626" t="n">
        <v>7213.98</v>
      </c>
      <c r="G10626" t="n">
        <v>2234</v>
      </c>
    </row>
    <row r="10627">
      <c r="A10627" t="n">
        <v>201905</v>
      </c>
      <c r="B10627" t="n">
        <v>22</v>
      </c>
      <c r="C10627" t="inlineStr">
        <is>
          <t>POS</t>
        </is>
      </c>
      <c r="D10627" t="inlineStr">
        <is>
          <t>Đức</t>
        </is>
      </c>
      <c r="E10627" t="inlineStr">
        <is>
          <t>Máy tính</t>
        </is>
      </c>
      <c r="F10627" t="n">
        <v>8898.4</v>
      </c>
      <c r="G10627" t="n">
        <v>0</v>
      </c>
    </row>
    <row r="10628">
      <c r="A10628" t="n">
        <v>201905</v>
      </c>
      <c r="B10628" t="n">
        <v>22</v>
      </c>
      <c r="C10628" t="inlineStr">
        <is>
          <t>POS</t>
        </is>
      </c>
      <c r="D10628" t="inlineStr">
        <is>
          <t>Đức</t>
        </is>
      </c>
      <c r="E10628" t="inlineStr">
        <is>
          <t>Game &amp; Đồ chơi</t>
        </is>
      </c>
      <c r="F10628" t="n">
        <v>54</v>
      </c>
      <c r="G10628" t="n">
        <v>0</v>
      </c>
    </row>
    <row r="10629">
      <c r="A10629" t="n">
        <v>201905</v>
      </c>
      <c r="B10629" t="n">
        <v>22</v>
      </c>
      <c r="C10629" t="inlineStr">
        <is>
          <t>POS</t>
        </is>
      </c>
      <c r="D10629" t="inlineStr">
        <is>
          <t>Đức</t>
        </is>
      </c>
      <c r="E10629" t="inlineStr">
        <is>
          <t>Gia dụng</t>
        </is>
      </c>
      <c r="F10629" t="n">
        <v>326</v>
      </c>
      <c r="G10629" t="n">
        <v>0</v>
      </c>
    </row>
    <row r="10630">
      <c r="A10630" t="n">
        <v>201905</v>
      </c>
      <c r="B10630" t="n">
        <v>22</v>
      </c>
      <c r="C10630" t="inlineStr">
        <is>
          <t>POS</t>
        </is>
      </c>
      <c r="D10630" t="inlineStr">
        <is>
          <t>Đức</t>
        </is>
      </c>
      <c r="E10630" t="inlineStr">
        <is>
          <t>Nhạc, phim, sách nói</t>
        </is>
      </c>
      <c r="F10630" t="n">
        <v>642.47</v>
      </c>
      <c r="G10630" t="n">
        <v>0</v>
      </c>
    </row>
    <row r="10631">
      <c r="A10631" t="n">
        <v>201905</v>
      </c>
      <c r="B10631" t="n">
        <v>23</v>
      </c>
      <c r="C10631" t="inlineStr">
        <is>
          <t>POS</t>
        </is>
      </c>
      <c r="D10631" t="inlineStr">
        <is>
          <t>Đức</t>
        </is>
      </c>
      <c r="E10631" t="inlineStr">
        <is>
          <t>Âm thanh</t>
        </is>
      </c>
      <c r="F10631" t="n">
        <v>2648.52</v>
      </c>
      <c r="G10631" t="n">
        <v>468</v>
      </c>
    </row>
    <row r="10632">
      <c r="A10632" t="n">
        <v>201905</v>
      </c>
      <c r="B10632" t="n">
        <v>23</v>
      </c>
      <c r="C10632" t="inlineStr">
        <is>
          <t>POS</t>
        </is>
      </c>
      <c r="D10632" t="inlineStr">
        <is>
          <t>Đức</t>
        </is>
      </c>
      <c r="E10632" t="inlineStr">
        <is>
          <t>Máy ảnh</t>
        </is>
      </c>
      <c r="F10632" t="n">
        <v>1155</v>
      </c>
      <c r="G10632" t="n">
        <v>0</v>
      </c>
    </row>
    <row r="10633">
      <c r="A10633" t="n">
        <v>201905</v>
      </c>
      <c r="B10633" t="n">
        <v>23</v>
      </c>
      <c r="C10633" t="inlineStr">
        <is>
          <t>POS</t>
        </is>
      </c>
      <c r="D10633" t="inlineStr">
        <is>
          <t>Đức</t>
        </is>
      </c>
      <c r="E10633" t="inlineStr">
        <is>
          <t>Điện thoại</t>
        </is>
      </c>
      <c r="F10633" t="n">
        <v>1138.94</v>
      </c>
      <c r="G10633" t="n">
        <v>256</v>
      </c>
    </row>
    <row r="10634">
      <c r="A10634" t="n">
        <v>201905</v>
      </c>
      <c r="B10634" t="n">
        <v>23</v>
      </c>
      <c r="C10634" t="inlineStr">
        <is>
          <t>POS</t>
        </is>
      </c>
      <c r="D10634" t="inlineStr">
        <is>
          <t>Đức</t>
        </is>
      </c>
      <c r="E10634" t="inlineStr">
        <is>
          <t>Máy tính</t>
        </is>
      </c>
      <c r="F10634" t="n">
        <v>13859.17</v>
      </c>
      <c r="G10634" t="n">
        <v>0</v>
      </c>
    </row>
    <row r="10635">
      <c r="A10635" t="n">
        <v>201905</v>
      </c>
      <c r="B10635" t="n">
        <v>23</v>
      </c>
      <c r="C10635" t="inlineStr">
        <is>
          <t>POS</t>
        </is>
      </c>
      <c r="D10635" t="inlineStr">
        <is>
          <t>Đức</t>
        </is>
      </c>
      <c r="E10635" t="inlineStr">
        <is>
          <t>Game &amp; Đồ chơi</t>
        </is>
      </c>
      <c r="F10635" t="n">
        <v>31.39</v>
      </c>
      <c r="G10635" t="n">
        <v>0</v>
      </c>
    </row>
    <row r="10636">
      <c r="A10636" t="n">
        <v>201905</v>
      </c>
      <c r="B10636" t="n">
        <v>23</v>
      </c>
      <c r="C10636" t="inlineStr">
        <is>
          <t>POS</t>
        </is>
      </c>
      <c r="D10636" t="inlineStr">
        <is>
          <t>Đức</t>
        </is>
      </c>
      <c r="E10636" t="inlineStr">
        <is>
          <t>Gia dụng</t>
        </is>
      </c>
      <c r="F10636" t="n">
        <v>5881.98</v>
      </c>
      <c r="G10636" t="n">
        <v>0</v>
      </c>
    </row>
    <row r="10637">
      <c r="A10637" t="n">
        <v>201905</v>
      </c>
      <c r="B10637" t="n">
        <v>23</v>
      </c>
      <c r="C10637" t="inlineStr">
        <is>
          <t>POS</t>
        </is>
      </c>
      <c r="D10637" t="inlineStr">
        <is>
          <t>Đức</t>
        </is>
      </c>
      <c r="E10637" t="inlineStr">
        <is>
          <t>Nhạc, phim, sách nói</t>
        </is>
      </c>
      <c r="F10637" t="n">
        <v>678.8200000000001</v>
      </c>
      <c r="G10637" t="n">
        <v>115.76</v>
      </c>
    </row>
    <row r="10638">
      <c r="A10638" t="n">
        <v>201905</v>
      </c>
      <c r="B10638" t="n">
        <v>23</v>
      </c>
      <c r="C10638" t="inlineStr">
        <is>
          <t>POS</t>
        </is>
      </c>
      <c r="D10638" t="inlineStr">
        <is>
          <t>Đức</t>
        </is>
      </c>
      <c r="E10638" t="inlineStr">
        <is>
          <t>TV &amp; Video</t>
        </is>
      </c>
      <c r="F10638" t="n">
        <v>9916.969999999999</v>
      </c>
      <c r="G10638" t="n">
        <v>0</v>
      </c>
    </row>
    <row r="10639">
      <c r="A10639" t="n">
        <v>201905</v>
      </c>
      <c r="B10639" t="n">
        <v>24</v>
      </c>
      <c r="C10639" t="inlineStr">
        <is>
          <t>POS</t>
        </is>
      </c>
      <c r="D10639" t="inlineStr">
        <is>
          <t>Đức</t>
        </is>
      </c>
      <c r="E10639" t="inlineStr">
        <is>
          <t>Điện thoại</t>
        </is>
      </c>
      <c r="F10639" t="n">
        <v>1931</v>
      </c>
      <c r="G10639" t="n">
        <v>0</v>
      </c>
    </row>
    <row r="10640">
      <c r="A10640" t="n">
        <v>201905</v>
      </c>
      <c r="B10640" t="n">
        <v>24</v>
      </c>
      <c r="C10640" t="inlineStr">
        <is>
          <t>POS</t>
        </is>
      </c>
      <c r="D10640" t="inlineStr">
        <is>
          <t>Đức</t>
        </is>
      </c>
      <c r="E10640" t="inlineStr">
        <is>
          <t>Máy tính</t>
        </is>
      </c>
      <c r="F10640" t="n">
        <v>1778.65</v>
      </c>
      <c r="G10640" t="n">
        <v>0</v>
      </c>
    </row>
    <row r="10641">
      <c r="A10641" t="n">
        <v>201905</v>
      </c>
      <c r="B10641" t="n">
        <v>24</v>
      </c>
      <c r="C10641" t="inlineStr">
        <is>
          <t>POS</t>
        </is>
      </c>
      <c r="D10641" t="inlineStr">
        <is>
          <t>Đức</t>
        </is>
      </c>
      <c r="E10641" t="inlineStr">
        <is>
          <t>Game &amp; Đồ chơi</t>
        </is>
      </c>
      <c r="F10641" t="n">
        <v>309.16</v>
      </c>
      <c r="G10641" t="n">
        <v>0</v>
      </c>
    </row>
    <row r="10642">
      <c r="A10642" t="n">
        <v>201905</v>
      </c>
      <c r="B10642" t="n">
        <v>24</v>
      </c>
      <c r="C10642" t="inlineStr">
        <is>
          <t>POS</t>
        </is>
      </c>
      <c r="D10642" t="inlineStr">
        <is>
          <t>Đức</t>
        </is>
      </c>
      <c r="E10642" t="inlineStr">
        <is>
          <t>TV &amp; Video</t>
        </is>
      </c>
      <c r="F10642" t="n">
        <v>2899.99</v>
      </c>
      <c r="G10642" t="n">
        <v>0</v>
      </c>
    </row>
    <row r="10643">
      <c r="A10643" t="n">
        <v>201905</v>
      </c>
      <c r="B10643" t="n">
        <v>26</v>
      </c>
      <c r="C10643" t="inlineStr">
        <is>
          <t>POS</t>
        </is>
      </c>
      <c r="D10643" t="inlineStr">
        <is>
          <t>Đức</t>
        </is>
      </c>
      <c r="E10643" t="inlineStr">
        <is>
          <t>Âm thanh</t>
        </is>
      </c>
      <c r="F10643" t="n">
        <v>856.99</v>
      </c>
      <c r="G10643" t="n">
        <v>0</v>
      </c>
    </row>
    <row r="10644">
      <c r="A10644" t="n">
        <v>201905</v>
      </c>
      <c r="B10644" t="n">
        <v>26</v>
      </c>
      <c r="C10644" t="inlineStr">
        <is>
          <t>POS</t>
        </is>
      </c>
      <c r="D10644" t="inlineStr">
        <is>
          <t>Đức</t>
        </is>
      </c>
      <c r="E10644" t="inlineStr">
        <is>
          <t>Máy ảnh</t>
        </is>
      </c>
      <c r="F10644" t="n">
        <v>4379</v>
      </c>
      <c r="G10644" t="n">
        <v>0</v>
      </c>
    </row>
    <row r="10645">
      <c r="A10645" t="n">
        <v>201905</v>
      </c>
      <c r="B10645" t="n">
        <v>26</v>
      </c>
      <c r="C10645" t="inlineStr">
        <is>
          <t>POS</t>
        </is>
      </c>
      <c r="D10645" t="inlineStr">
        <is>
          <t>Đức</t>
        </is>
      </c>
      <c r="E10645" t="inlineStr">
        <is>
          <t>Điện thoại</t>
        </is>
      </c>
      <c r="F10645" t="n">
        <v>586</v>
      </c>
      <c r="G10645" t="n">
        <v>0</v>
      </c>
    </row>
    <row r="10646">
      <c r="A10646" t="n">
        <v>201905</v>
      </c>
      <c r="B10646" t="n">
        <v>26</v>
      </c>
      <c r="C10646" t="inlineStr">
        <is>
          <t>POS</t>
        </is>
      </c>
      <c r="D10646" t="inlineStr">
        <is>
          <t>Đức</t>
        </is>
      </c>
      <c r="E10646" t="inlineStr">
        <is>
          <t>Máy tính</t>
        </is>
      </c>
      <c r="F10646" t="n">
        <v>13663.49</v>
      </c>
      <c r="G10646" t="n">
        <v>0</v>
      </c>
    </row>
    <row r="10647">
      <c r="A10647" t="n">
        <v>201905</v>
      </c>
      <c r="B10647" t="n">
        <v>26</v>
      </c>
      <c r="C10647" t="inlineStr">
        <is>
          <t>POS</t>
        </is>
      </c>
      <c r="D10647" t="inlineStr">
        <is>
          <t>Đức</t>
        </is>
      </c>
      <c r="E10647" t="inlineStr">
        <is>
          <t>Game &amp; Đồ chơi</t>
        </is>
      </c>
      <c r="F10647" t="n">
        <v>1036.87</v>
      </c>
      <c r="G10647" t="n">
        <v>0</v>
      </c>
    </row>
    <row r="10648">
      <c r="A10648" t="n">
        <v>201905</v>
      </c>
      <c r="B10648" t="n">
        <v>26</v>
      </c>
      <c r="C10648" t="inlineStr">
        <is>
          <t>POS</t>
        </is>
      </c>
      <c r="D10648" t="inlineStr">
        <is>
          <t>Đức</t>
        </is>
      </c>
      <c r="E10648" t="inlineStr">
        <is>
          <t>Gia dụng</t>
        </is>
      </c>
      <c r="F10648" t="n">
        <v>635.99</v>
      </c>
      <c r="G10648" t="n">
        <v>0</v>
      </c>
    </row>
    <row r="10649">
      <c r="A10649" t="n">
        <v>201905</v>
      </c>
      <c r="B10649" t="n">
        <v>26</v>
      </c>
      <c r="C10649" t="inlineStr">
        <is>
          <t>POS</t>
        </is>
      </c>
      <c r="D10649" t="inlineStr">
        <is>
          <t>Đức</t>
        </is>
      </c>
      <c r="E10649" t="inlineStr">
        <is>
          <t>Nhạc, phim, sách nói</t>
        </is>
      </c>
      <c r="F10649" t="n">
        <v>45.78</v>
      </c>
      <c r="G10649" t="n">
        <v>0</v>
      </c>
    </row>
    <row r="10650">
      <c r="A10650" t="n">
        <v>201905</v>
      </c>
      <c r="B10650" t="n">
        <v>27</v>
      </c>
      <c r="C10650" t="inlineStr">
        <is>
          <t>POS</t>
        </is>
      </c>
      <c r="D10650" t="inlineStr">
        <is>
          <t>Đức</t>
        </is>
      </c>
      <c r="E10650" t="inlineStr">
        <is>
          <t>Âm thanh</t>
        </is>
      </c>
      <c r="F10650" t="n">
        <v>2712.84</v>
      </c>
      <c r="G10650" t="n">
        <v>0</v>
      </c>
    </row>
    <row r="10651">
      <c r="A10651" t="n">
        <v>201905</v>
      </c>
      <c r="B10651" t="n">
        <v>27</v>
      </c>
      <c r="C10651" t="inlineStr">
        <is>
          <t>POS</t>
        </is>
      </c>
      <c r="D10651" t="inlineStr">
        <is>
          <t>Đức</t>
        </is>
      </c>
      <c r="E10651" t="inlineStr">
        <is>
          <t>Máy ảnh</t>
        </is>
      </c>
      <c r="F10651" t="n">
        <v>553.5</v>
      </c>
      <c r="G10651" t="n">
        <v>0</v>
      </c>
    </row>
    <row r="10652">
      <c r="A10652" t="n">
        <v>201905</v>
      </c>
      <c r="B10652" t="n">
        <v>27</v>
      </c>
      <c r="C10652" t="inlineStr">
        <is>
          <t>POS</t>
        </is>
      </c>
      <c r="D10652" t="inlineStr">
        <is>
          <t>Đức</t>
        </is>
      </c>
      <c r="E10652" t="inlineStr">
        <is>
          <t>Điện thoại</t>
        </is>
      </c>
      <c r="F10652" t="n">
        <v>3355.99</v>
      </c>
      <c r="G10652" t="n">
        <v>9.99</v>
      </c>
    </row>
    <row r="10653">
      <c r="A10653" t="n">
        <v>201905</v>
      </c>
      <c r="B10653" t="n">
        <v>27</v>
      </c>
      <c r="C10653" t="inlineStr">
        <is>
          <t>POS</t>
        </is>
      </c>
      <c r="D10653" t="inlineStr">
        <is>
          <t>Đức</t>
        </is>
      </c>
      <c r="E10653" t="inlineStr">
        <is>
          <t>Máy tính</t>
        </is>
      </c>
      <c r="F10653" t="n">
        <v>2540</v>
      </c>
      <c r="G10653" t="n">
        <v>0</v>
      </c>
    </row>
    <row r="10654">
      <c r="A10654" t="n">
        <v>201905</v>
      </c>
      <c r="B10654" t="n">
        <v>27</v>
      </c>
      <c r="C10654" t="inlineStr">
        <is>
          <t>POS</t>
        </is>
      </c>
      <c r="D10654" t="inlineStr">
        <is>
          <t>Đức</t>
        </is>
      </c>
      <c r="E10654" t="inlineStr">
        <is>
          <t>Game &amp; Đồ chơi</t>
        </is>
      </c>
      <c r="F10654" t="n">
        <v>333.01</v>
      </c>
      <c r="G10654" t="n">
        <v>0</v>
      </c>
    </row>
    <row r="10655">
      <c r="A10655" t="n">
        <v>201905</v>
      </c>
      <c r="B10655" t="n">
        <v>27</v>
      </c>
      <c r="C10655" t="inlineStr">
        <is>
          <t>POS</t>
        </is>
      </c>
      <c r="D10655" t="inlineStr">
        <is>
          <t>Đức</t>
        </is>
      </c>
      <c r="E10655" t="inlineStr">
        <is>
          <t>Nhạc, phim, sách nói</t>
        </is>
      </c>
      <c r="F10655" t="n">
        <v>1619.91</v>
      </c>
      <c r="G10655" t="n">
        <v>0</v>
      </c>
    </row>
    <row r="10656">
      <c r="A10656" t="n">
        <v>201905</v>
      </c>
      <c r="B10656" t="n">
        <v>29</v>
      </c>
      <c r="C10656" t="inlineStr">
        <is>
          <t>POS</t>
        </is>
      </c>
      <c r="D10656" t="inlineStr">
        <is>
          <t>Ý</t>
        </is>
      </c>
      <c r="E10656" t="inlineStr">
        <is>
          <t>Âm thanh</t>
        </is>
      </c>
      <c r="F10656" t="n">
        <v>1411.77</v>
      </c>
      <c r="G10656" t="n">
        <v>0</v>
      </c>
    </row>
    <row r="10657">
      <c r="A10657" t="n">
        <v>201905</v>
      </c>
      <c r="B10657" t="n">
        <v>29</v>
      </c>
      <c r="C10657" t="inlineStr">
        <is>
          <t>POS</t>
        </is>
      </c>
      <c r="D10657" t="inlineStr">
        <is>
          <t>Ý</t>
        </is>
      </c>
      <c r="E10657" t="inlineStr">
        <is>
          <t>Máy ảnh</t>
        </is>
      </c>
      <c r="F10657" t="n">
        <v>10158</v>
      </c>
      <c r="G10657" t="n">
        <v>0</v>
      </c>
    </row>
    <row r="10658">
      <c r="A10658" t="n">
        <v>201905</v>
      </c>
      <c r="B10658" t="n">
        <v>29</v>
      </c>
      <c r="C10658" t="inlineStr">
        <is>
          <t>POS</t>
        </is>
      </c>
      <c r="D10658" t="inlineStr">
        <is>
          <t>Ý</t>
        </is>
      </c>
      <c r="E10658" t="inlineStr">
        <is>
          <t>Điện thoại</t>
        </is>
      </c>
      <c r="F10658" t="n">
        <v>723.92</v>
      </c>
      <c r="G10658" t="n">
        <v>516</v>
      </c>
    </row>
    <row r="10659">
      <c r="A10659" t="n">
        <v>201905</v>
      </c>
      <c r="B10659" t="n">
        <v>29</v>
      </c>
      <c r="C10659" t="inlineStr">
        <is>
          <t>POS</t>
        </is>
      </c>
      <c r="D10659" t="inlineStr">
        <is>
          <t>Ý</t>
        </is>
      </c>
      <c r="E10659" t="inlineStr">
        <is>
          <t>Máy tính</t>
        </is>
      </c>
      <c r="F10659" t="n">
        <v>14840.5</v>
      </c>
      <c r="G10659" t="n">
        <v>1938</v>
      </c>
    </row>
    <row r="10660">
      <c r="A10660" t="n">
        <v>201905</v>
      </c>
      <c r="B10660" t="n">
        <v>29</v>
      </c>
      <c r="C10660" t="inlineStr">
        <is>
          <t>POS</t>
        </is>
      </c>
      <c r="D10660" t="inlineStr">
        <is>
          <t>Ý</t>
        </is>
      </c>
      <c r="E10660" t="inlineStr">
        <is>
          <t>Game &amp; Đồ chơi</t>
        </is>
      </c>
      <c r="F10660" t="n">
        <v>114.87</v>
      </c>
      <c r="G10660" t="n">
        <v>0</v>
      </c>
    </row>
    <row r="10661">
      <c r="A10661" t="n">
        <v>201905</v>
      </c>
      <c r="B10661" t="n">
        <v>29</v>
      </c>
      <c r="C10661" t="inlineStr">
        <is>
          <t>POS</t>
        </is>
      </c>
      <c r="D10661" t="inlineStr">
        <is>
          <t>Ý</t>
        </is>
      </c>
      <c r="E10661" t="inlineStr">
        <is>
          <t>Nhạc, phim, sách nói</t>
        </is>
      </c>
      <c r="F10661" t="n">
        <v>1256.89</v>
      </c>
      <c r="G10661" t="n">
        <v>0</v>
      </c>
    </row>
    <row r="10662">
      <c r="A10662" t="n">
        <v>201905</v>
      </c>
      <c r="B10662" t="n">
        <v>29</v>
      </c>
      <c r="C10662" t="inlineStr">
        <is>
          <t>POS</t>
        </is>
      </c>
      <c r="D10662" t="inlineStr">
        <is>
          <t>Ý</t>
        </is>
      </c>
      <c r="E10662" t="inlineStr">
        <is>
          <t>TV &amp; Video</t>
        </is>
      </c>
      <c r="F10662" t="n">
        <v>119.99</v>
      </c>
      <c r="G10662" t="n">
        <v>119.99</v>
      </c>
    </row>
    <row r="10663">
      <c r="A10663" t="n">
        <v>201905</v>
      </c>
      <c r="B10663" t="n">
        <v>30</v>
      </c>
      <c r="C10663" t="inlineStr">
        <is>
          <t>POS</t>
        </is>
      </c>
      <c r="D10663" t="inlineStr">
        <is>
          <t>Ý</t>
        </is>
      </c>
      <c r="E10663" t="inlineStr">
        <is>
          <t>Âm thanh</t>
        </is>
      </c>
      <c r="F10663" t="n">
        <v>968.85</v>
      </c>
      <c r="G10663" t="n">
        <v>0</v>
      </c>
    </row>
    <row r="10664">
      <c r="A10664" t="n">
        <v>201905</v>
      </c>
      <c r="B10664" t="n">
        <v>30</v>
      </c>
      <c r="C10664" t="inlineStr">
        <is>
          <t>POS</t>
        </is>
      </c>
      <c r="D10664" t="inlineStr">
        <is>
          <t>Ý</t>
        </is>
      </c>
      <c r="E10664" t="inlineStr">
        <is>
          <t>Máy ảnh</t>
        </is>
      </c>
      <c r="F10664" t="n">
        <v>730</v>
      </c>
      <c r="G10664" t="n">
        <v>0</v>
      </c>
    </row>
    <row r="10665">
      <c r="A10665" t="n">
        <v>201905</v>
      </c>
      <c r="B10665" t="n">
        <v>30</v>
      </c>
      <c r="C10665" t="inlineStr">
        <is>
          <t>POS</t>
        </is>
      </c>
      <c r="D10665" t="inlineStr">
        <is>
          <t>Ý</t>
        </is>
      </c>
      <c r="E10665" t="inlineStr">
        <is>
          <t>Điện thoại</t>
        </is>
      </c>
      <c r="F10665" t="n">
        <v>2292.35</v>
      </c>
      <c r="G10665" t="n">
        <v>0</v>
      </c>
    </row>
    <row r="10666">
      <c r="A10666" t="n">
        <v>201905</v>
      </c>
      <c r="B10666" t="n">
        <v>30</v>
      </c>
      <c r="C10666" t="inlineStr">
        <is>
          <t>POS</t>
        </is>
      </c>
      <c r="D10666" t="inlineStr">
        <is>
          <t>Ý</t>
        </is>
      </c>
      <c r="E10666" t="inlineStr">
        <is>
          <t>Máy tính</t>
        </is>
      </c>
      <c r="F10666" t="n">
        <v>2717</v>
      </c>
      <c r="G10666" t="n">
        <v>0</v>
      </c>
    </row>
    <row r="10667">
      <c r="A10667" t="n">
        <v>201905</v>
      </c>
      <c r="B10667" t="n">
        <v>30</v>
      </c>
      <c r="C10667" t="inlineStr">
        <is>
          <t>POS</t>
        </is>
      </c>
      <c r="D10667" t="inlineStr">
        <is>
          <t>Ý</t>
        </is>
      </c>
      <c r="E10667" t="inlineStr">
        <is>
          <t>Game &amp; Đồ chơi</t>
        </is>
      </c>
      <c r="F10667" t="n">
        <v>85.47</v>
      </c>
      <c r="G10667" t="n">
        <v>0</v>
      </c>
    </row>
    <row r="10668">
      <c r="A10668" t="n">
        <v>201905</v>
      </c>
      <c r="B10668" t="n">
        <v>30</v>
      </c>
      <c r="C10668" t="inlineStr">
        <is>
          <t>POS</t>
        </is>
      </c>
      <c r="D10668" t="inlineStr">
        <is>
          <t>Ý</t>
        </is>
      </c>
      <c r="E10668" t="inlineStr">
        <is>
          <t>Gia dụng</t>
        </is>
      </c>
      <c r="F10668" t="n">
        <v>1283.7</v>
      </c>
      <c r="G10668" t="n">
        <v>0</v>
      </c>
    </row>
    <row r="10669">
      <c r="A10669" t="n">
        <v>201905</v>
      </c>
      <c r="B10669" t="n">
        <v>30</v>
      </c>
      <c r="C10669" t="inlineStr">
        <is>
          <t>POS</t>
        </is>
      </c>
      <c r="D10669" t="inlineStr">
        <is>
          <t>Ý</t>
        </is>
      </c>
      <c r="E10669" t="inlineStr">
        <is>
          <t>Nhạc, phim, sách nói</t>
        </is>
      </c>
      <c r="F10669" t="n">
        <v>1088.97</v>
      </c>
      <c r="G10669" t="n">
        <v>0</v>
      </c>
    </row>
    <row r="10670">
      <c r="A10670" t="n">
        <v>201905</v>
      </c>
      <c r="B10670" t="n">
        <v>30</v>
      </c>
      <c r="C10670" t="inlineStr">
        <is>
          <t>POS</t>
        </is>
      </c>
      <c r="D10670" t="inlineStr">
        <is>
          <t>Ý</t>
        </is>
      </c>
      <c r="E10670" t="inlineStr">
        <is>
          <t>TV &amp; Video</t>
        </is>
      </c>
      <c r="F10670" t="n">
        <v>1331.7</v>
      </c>
      <c r="G10670" t="n">
        <v>0</v>
      </c>
    </row>
    <row r="10671">
      <c r="A10671" t="n">
        <v>201905</v>
      </c>
      <c r="B10671" t="n">
        <v>31</v>
      </c>
      <c r="C10671" t="inlineStr">
        <is>
          <t>POS</t>
        </is>
      </c>
      <c r="D10671" t="inlineStr">
        <is>
          <t>Hà Lan</t>
        </is>
      </c>
      <c r="E10671" t="inlineStr">
        <is>
          <t>Âm thanh</t>
        </is>
      </c>
      <c r="F10671" t="n">
        <v>199.95</v>
      </c>
      <c r="G10671" t="n">
        <v>0</v>
      </c>
    </row>
    <row r="10672">
      <c r="A10672" t="n">
        <v>201905</v>
      </c>
      <c r="B10672" t="n">
        <v>31</v>
      </c>
      <c r="C10672" t="inlineStr">
        <is>
          <t>POS</t>
        </is>
      </c>
      <c r="D10672" t="inlineStr">
        <is>
          <t>Hà Lan</t>
        </is>
      </c>
      <c r="E10672" t="inlineStr">
        <is>
          <t>Máy ảnh</t>
        </is>
      </c>
      <c r="F10672" t="n">
        <v>366.55</v>
      </c>
      <c r="G10672" t="n">
        <v>0</v>
      </c>
    </row>
    <row r="10673">
      <c r="A10673" t="n">
        <v>201905</v>
      </c>
      <c r="B10673" t="n">
        <v>31</v>
      </c>
      <c r="C10673" t="inlineStr">
        <is>
          <t>POS</t>
        </is>
      </c>
      <c r="D10673" t="inlineStr">
        <is>
          <t>Hà Lan</t>
        </is>
      </c>
      <c r="E10673" t="inlineStr">
        <is>
          <t>Điện thoại</t>
        </is>
      </c>
      <c r="F10673" t="n">
        <v>2671</v>
      </c>
      <c r="G10673" t="n">
        <v>0</v>
      </c>
    </row>
    <row r="10674">
      <c r="A10674" t="n">
        <v>201905</v>
      </c>
      <c r="B10674" t="n">
        <v>31</v>
      </c>
      <c r="C10674" t="inlineStr">
        <is>
          <t>POS</t>
        </is>
      </c>
      <c r="D10674" t="inlineStr">
        <is>
          <t>Hà Lan</t>
        </is>
      </c>
      <c r="E10674" t="inlineStr">
        <is>
          <t>Máy tính</t>
        </is>
      </c>
      <c r="F10674" t="n">
        <v>1079.8</v>
      </c>
      <c r="G10674" t="n">
        <v>0</v>
      </c>
    </row>
    <row r="10675">
      <c r="A10675" t="n">
        <v>201905</v>
      </c>
      <c r="B10675" t="n">
        <v>31</v>
      </c>
      <c r="C10675" t="inlineStr">
        <is>
          <t>POS</t>
        </is>
      </c>
      <c r="D10675" t="inlineStr">
        <is>
          <t>Hà Lan</t>
        </is>
      </c>
      <c r="E10675" t="inlineStr">
        <is>
          <t>Game &amp; Đồ chơi</t>
        </is>
      </c>
      <c r="F10675" t="n">
        <v>0</v>
      </c>
      <c r="G10675" t="n">
        <v>68</v>
      </c>
    </row>
    <row r="10676">
      <c r="A10676" t="n">
        <v>201905</v>
      </c>
      <c r="B10676" t="n">
        <v>31</v>
      </c>
      <c r="C10676" t="inlineStr">
        <is>
          <t>POS</t>
        </is>
      </c>
      <c r="D10676" t="inlineStr">
        <is>
          <t>Hà Lan</t>
        </is>
      </c>
      <c r="E10676" t="inlineStr">
        <is>
          <t>Nhạc, phim, sách nói</t>
        </is>
      </c>
      <c r="F10676" t="n">
        <v>215.22</v>
      </c>
      <c r="G10676" t="n">
        <v>0</v>
      </c>
    </row>
    <row r="10677">
      <c r="A10677" t="n">
        <v>201905</v>
      </c>
      <c r="B10677" t="n">
        <v>31</v>
      </c>
      <c r="C10677" t="inlineStr">
        <is>
          <t>POS</t>
        </is>
      </c>
      <c r="D10677" t="inlineStr">
        <is>
          <t>Hà Lan</t>
        </is>
      </c>
      <c r="E10677" t="inlineStr">
        <is>
          <t>TV &amp; Video</t>
        </is>
      </c>
      <c r="F10677" t="n">
        <v>2918.9</v>
      </c>
      <c r="G10677" t="n">
        <v>0</v>
      </c>
    </row>
    <row r="10678">
      <c r="A10678" t="n">
        <v>201905</v>
      </c>
      <c r="B10678" t="n">
        <v>32</v>
      </c>
      <c r="C10678" t="inlineStr">
        <is>
          <t>POS</t>
        </is>
      </c>
      <c r="D10678" t="inlineStr">
        <is>
          <t>Hà Lan</t>
        </is>
      </c>
      <c r="E10678" t="inlineStr">
        <is>
          <t>Âm thanh</t>
        </is>
      </c>
      <c r="F10678" t="n">
        <v>1853.65</v>
      </c>
      <c r="G10678" t="n">
        <v>0</v>
      </c>
    </row>
    <row r="10679">
      <c r="A10679" t="n">
        <v>201905</v>
      </c>
      <c r="B10679" t="n">
        <v>32</v>
      </c>
      <c r="C10679" t="inlineStr">
        <is>
          <t>POS</t>
        </is>
      </c>
      <c r="D10679" t="inlineStr">
        <is>
          <t>Hà Lan</t>
        </is>
      </c>
      <c r="E10679" t="inlineStr">
        <is>
          <t>Máy ảnh</t>
        </is>
      </c>
      <c r="F10679" t="n">
        <v>733.1</v>
      </c>
      <c r="G10679" t="n">
        <v>0</v>
      </c>
    </row>
    <row r="10680">
      <c r="A10680" t="n">
        <v>201905</v>
      </c>
      <c r="B10680" t="n">
        <v>32</v>
      </c>
      <c r="C10680" t="inlineStr">
        <is>
          <t>POS</t>
        </is>
      </c>
      <c r="D10680" t="inlineStr">
        <is>
          <t>Hà Lan</t>
        </is>
      </c>
      <c r="E10680" t="inlineStr">
        <is>
          <t>Điện thoại</t>
        </is>
      </c>
      <c r="F10680" t="n">
        <v>1680</v>
      </c>
      <c r="G10680" t="n">
        <v>0</v>
      </c>
    </row>
    <row r="10681">
      <c r="A10681" t="n">
        <v>201905</v>
      </c>
      <c r="B10681" t="n">
        <v>32</v>
      </c>
      <c r="C10681" t="inlineStr">
        <is>
          <t>POS</t>
        </is>
      </c>
      <c r="D10681" t="inlineStr">
        <is>
          <t>Hà Lan</t>
        </is>
      </c>
      <c r="E10681" t="inlineStr">
        <is>
          <t>Máy tính</t>
        </is>
      </c>
      <c r="F10681" t="n">
        <v>2815.9</v>
      </c>
      <c r="G10681" t="n">
        <v>0</v>
      </c>
    </row>
    <row r="10682">
      <c r="A10682" t="n">
        <v>201905</v>
      </c>
      <c r="B10682" t="n">
        <v>32</v>
      </c>
      <c r="C10682" t="inlineStr">
        <is>
          <t>POS</t>
        </is>
      </c>
      <c r="D10682" t="inlineStr">
        <is>
          <t>Hà Lan</t>
        </is>
      </c>
      <c r="E10682" t="inlineStr">
        <is>
          <t>Game &amp; Đồ chơi</t>
        </is>
      </c>
      <c r="F10682" t="n">
        <v>34.4</v>
      </c>
      <c r="G10682" t="n">
        <v>0</v>
      </c>
    </row>
    <row r="10683">
      <c r="A10683" t="n">
        <v>201905</v>
      </c>
      <c r="B10683" t="n">
        <v>32</v>
      </c>
      <c r="C10683" t="inlineStr">
        <is>
          <t>POS</t>
        </is>
      </c>
      <c r="D10683" t="inlineStr">
        <is>
          <t>Hà Lan</t>
        </is>
      </c>
      <c r="E10683" t="inlineStr">
        <is>
          <t>Gia dụng</t>
        </is>
      </c>
      <c r="F10683" t="n">
        <v>794.99</v>
      </c>
      <c r="G10683" t="n">
        <v>0</v>
      </c>
    </row>
    <row r="10684">
      <c r="A10684" t="n">
        <v>201905</v>
      </c>
      <c r="B10684" t="n">
        <v>32</v>
      </c>
      <c r="C10684" t="inlineStr">
        <is>
          <t>POS</t>
        </is>
      </c>
      <c r="D10684" t="inlineStr">
        <is>
          <t>Hà Lan</t>
        </is>
      </c>
      <c r="E10684" t="inlineStr">
        <is>
          <t>Nhạc, phim, sách nói</t>
        </is>
      </c>
      <c r="F10684" t="n">
        <v>127.89</v>
      </c>
      <c r="G10684" t="n">
        <v>0</v>
      </c>
    </row>
    <row r="10685">
      <c r="A10685" t="n">
        <v>201905</v>
      </c>
      <c r="B10685" t="n">
        <v>32</v>
      </c>
      <c r="C10685" t="inlineStr">
        <is>
          <t>POS</t>
        </is>
      </c>
      <c r="D10685" t="inlineStr">
        <is>
          <t>Hà Lan</t>
        </is>
      </c>
      <c r="E10685" t="inlineStr">
        <is>
          <t>TV &amp; Video</t>
        </is>
      </c>
      <c r="F10685" t="n">
        <v>2999.94</v>
      </c>
      <c r="G10685" t="n">
        <v>0</v>
      </c>
    </row>
    <row r="10686">
      <c r="A10686" t="n">
        <v>201905</v>
      </c>
      <c r="B10686" t="n">
        <v>33</v>
      </c>
      <c r="C10686" t="inlineStr">
        <is>
          <t>POS</t>
        </is>
      </c>
      <c r="D10686" t="inlineStr">
        <is>
          <t>Hà Lan</t>
        </is>
      </c>
      <c r="E10686" t="inlineStr">
        <is>
          <t>Máy ảnh</t>
        </is>
      </c>
      <c r="F10686" t="n">
        <v>4560</v>
      </c>
      <c r="G10686" t="n">
        <v>0</v>
      </c>
    </row>
    <row r="10687">
      <c r="A10687" t="n">
        <v>201905</v>
      </c>
      <c r="B10687" t="n">
        <v>33</v>
      </c>
      <c r="C10687" t="inlineStr">
        <is>
          <t>POS</t>
        </is>
      </c>
      <c r="D10687" t="inlineStr">
        <is>
          <t>Hà Lan</t>
        </is>
      </c>
      <c r="E10687" t="inlineStr">
        <is>
          <t>Điện thoại</t>
        </is>
      </c>
      <c r="F10687" t="n">
        <v>2056.95</v>
      </c>
      <c r="G10687" t="n">
        <v>0</v>
      </c>
    </row>
    <row r="10688">
      <c r="A10688" t="n">
        <v>201905</v>
      </c>
      <c r="B10688" t="n">
        <v>33</v>
      </c>
      <c r="C10688" t="inlineStr">
        <is>
          <t>POS</t>
        </is>
      </c>
      <c r="D10688" t="inlineStr">
        <is>
          <t>Hà Lan</t>
        </is>
      </c>
      <c r="E10688" t="inlineStr">
        <is>
          <t>Máy tính</t>
        </is>
      </c>
      <c r="F10688" t="n">
        <v>1398.83</v>
      </c>
      <c r="G10688" t="n">
        <v>0</v>
      </c>
    </row>
    <row r="10689">
      <c r="A10689" t="n">
        <v>201905</v>
      </c>
      <c r="B10689" t="n">
        <v>33</v>
      </c>
      <c r="C10689" t="inlineStr">
        <is>
          <t>POS</t>
        </is>
      </c>
      <c r="D10689" t="inlineStr">
        <is>
          <t>Hà Lan</t>
        </is>
      </c>
      <c r="E10689" t="inlineStr">
        <is>
          <t>Game &amp; Đồ chơi</t>
        </is>
      </c>
      <c r="F10689" t="n">
        <v>113.54</v>
      </c>
      <c r="G10689" t="n">
        <v>0</v>
      </c>
    </row>
    <row r="10690">
      <c r="A10690" t="n">
        <v>201905</v>
      </c>
      <c r="B10690" t="n">
        <v>33</v>
      </c>
      <c r="C10690" t="inlineStr">
        <is>
          <t>POS</t>
        </is>
      </c>
      <c r="D10690" t="inlineStr">
        <is>
          <t>Hà Lan</t>
        </is>
      </c>
      <c r="E10690" t="inlineStr">
        <is>
          <t>Gia dụng</t>
        </is>
      </c>
      <c r="F10690" t="n">
        <v>4661.58</v>
      </c>
      <c r="G10690" t="n">
        <v>0</v>
      </c>
    </row>
    <row r="10691">
      <c r="A10691" t="n">
        <v>201905</v>
      </c>
      <c r="B10691" t="n">
        <v>33</v>
      </c>
      <c r="C10691" t="inlineStr">
        <is>
          <t>POS</t>
        </is>
      </c>
      <c r="D10691" t="inlineStr">
        <is>
          <t>Hà Lan</t>
        </is>
      </c>
      <c r="E10691" t="inlineStr">
        <is>
          <t>Nhạc, phim, sách nói</t>
        </is>
      </c>
      <c r="F10691" t="n">
        <v>1259.94</v>
      </c>
      <c r="G10691" t="n">
        <v>0</v>
      </c>
    </row>
    <row r="10692">
      <c r="A10692" t="n">
        <v>201905</v>
      </c>
      <c r="B10692" t="n">
        <v>34</v>
      </c>
      <c r="C10692" t="inlineStr">
        <is>
          <t>POS</t>
        </is>
      </c>
      <c r="D10692" t="inlineStr">
        <is>
          <t>Hà Lan</t>
        </is>
      </c>
      <c r="E10692" t="inlineStr">
        <is>
          <t>Âm thanh</t>
        </is>
      </c>
      <c r="F10692" t="n">
        <v>239.75</v>
      </c>
      <c r="G10692" t="n">
        <v>0</v>
      </c>
    </row>
    <row r="10693">
      <c r="A10693" t="n">
        <v>201905</v>
      </c>
      <c r="B10693" t="n">
        <v>34</v>
      </c>
      <c r="C10693" t="inlineStr">
        <is>
          <t>POS</t>
        </is>
      </c>
      <c r="D10693" t="inlineStr">
        <is>
          <t>Hà Lan</t>
        </is>
      </c>
      <c r="E10693" t="inlineStr">
        <is>
          <t>Máy ảnh</t>
        </is>
      </c>
      <c r="F10693" t="n">
        <v>4368</v>
      </c>
      <c r="G10693" t="n">
        <v>0</v>
      </c>
    </row>
    <row r="10694">
      <c r="A10694" t="n">
        <v>201905</v>
      </c>
      <c r="B10694" t="n">
        <v>34</v>
      </c>
      <c r="C10694" t="inlineStr">
        <is>
          <t>POS</t>
        </is>
      </c>
      <c r="D10694" t="inlineStr">
        <is>
          <t>Hà Lan</t>
        </is>
      </c>
      <c r="E10694" t="inlineStr">
        <is>
          <t>Máy tính</t>
        </is>
      </c>
      <c r="F10694" t="n">
        <v>2307.1</v>
      </c>
      <c r="G10694" t="n">
        <v>198</v>
      </c>
    </row>
    <row r="10695">
      <c r="A10695" t="n">
        <v>201905</v>
      </c>
      <c r="B10695" t="n">
        <v>34</v>
      </c>
      <c r="C10695" t="inlineStr">
        <is>
          <t>POS</t>
        </is>
      </c>
      <c r="D10695" t="inlineStr">
        <is>
          <t>Hà Lan</t>
        </is>
      </c>
      <c r="E10695" t="inlineStr">
        <is>
          <t>Game &amp; Đồ chơi</t>
        </is>
      </c>
      <c r="F10695" t="n">
        <v>2254.9</v>
      </c>
      <c r="G10695" t="n">
        <v>0</v>
      </c>
    </row>
    <row r="10696">
      <c r="A10696" t="n">
        <v>201905</v>
      </c>
      <c r="B10696" t="n">
        <v>34</v>
      </c>
      <c r="C10696" t="inlineStr">
        <is>
          <t>POS</t>
        </is>
      </c>
      <c r="D10696" t="inlineStr">
        <is>
          <t>Hà Lan</t>
        </is>
      </c>
      <c r="E10696" t="inlineStr">
        <is>
          <t>Nhạc, phim, sách nói</t>
        </is>
      </c>
      <c r="F10696" t="n">
        <v>547.76</v>
      </c>
      <c r="G10696" t="n">
        <v>0</v>
      </c>
    </row>
    <row r="10697">
      <c r="A10697" t="n">
        <v>201905</v>
      </c>
      <c r="B10697" t="n">
        <v>34</v>
      </c>
      <c r="C10697" t="inlineStr">
        <is>
          <t>POS</t>
        </is>
      </c>
      <c r="D10697" t="inlineStr">
        <is>
          <t>Hà Lan</t>
        </is>
      </c>
      <c r="E10697" t="inlineStr">
        <is>
          <t>TV &amp; Video</t>
        </is>
      </c>
      <c r="F10697" t="n">
        <v>507</v>
      </c>
      <c r="G10697" t="n">
        <v>0</v>
      </c>
    </row>
    <row r="10698">
      <c r="A10698" t="n">
        <v>201905</v>
      </c>
      <c r="B10698" t="n">
        <v>36</v>
      </c>
      <c r="C10698" t="inlineStr">
        <is>
          <t>POS</t>
        </is>
      </c>
      <c r="D10698" t="inlineStr">
        <is>
          <t>Anh</t>
        </is>
      </c>
      <c r="E10698" t="inlineStr">
        <is>
          <t>Âm thanh</t>
        </is>
      </c>
      <c r="F10698" t="n">
        <v>2973.89</v>
      </c>
      <c r="G10698" t="n">
        <v>0</v>
      </c>
    </row>
    <row r="10699">
      <c r="A10699" t="n">
        <v>201905</v>
      </c>
      <c r="B10699" t="n">
        <v>36</v>
      </c>
      <c r="C10699" t="inlineStr">
        <is>
          <t>POS</t>
        </is>
      </c>
      <c r="D10699" t="inlineStr">
        <is>
          <t>Anh</t>
        </is>
      </c>
      <c r="E10699" t="inlineStr">
        <is>
          <t>Máy ảnh</t>
        </is>
      </c>
      <c r="F10699" t="n">
        <v>4408</v>
      </c>
      <c r="G10699" t="n">
        <v>0</v>
      </c>
    </row>
    <row r="10700">
      <c r="A10700" t="n">
        <v>201905</v>
      </c>
      <c r="B10700" t="n">
        <v>36</v>
      </c>
      <c r="C10700" t="inlineStr">
        <is>
          <t>POS</t>
        </is>
      </c>
      <c r="D10700" t="inlineStr">
        <is>
          <t>Anh</t>
        </is>
      </c>
      <c r="E10700" t="inlineStr">
        <is>
          <t>Điện thoại</t>
        </is>
      </c>
      <c r="F10700" t="n">
        <v>2441.44</v>
      </c>
      <c r="G10700" t="n">
        <v>0</v>
      </c>
    </row>
    <row r="10701">
      <c r="A10701" t="n">
        <v>201905</v>
      </c>
      <c r="B10701" t="n">
        <v>36</v>
      </c>
      <c r="C10701" t="inlineStr">
        <is>
          <t>POS</t>
        </is>
      </c>
      <c r="D10701" t="inlineStr">
        <is>
          <t>Anh</t>
        </is>
      </c>
      <c r="E10701" t="inlineStr">
        <is>
          <t>Máy tính</t>
        </is>
      </c>
      <c r="F10701" t="n">
        <v>17672.63</v>
      </c>
      <c r="G10701" t="n">
        <v>0</v>
      </c>
    </row>
    <row r="10702">
      <c r="A10702" t="n">
        <v>201905</v>
      </c>
      <c r="B10702" t="n">
        <v>36</v>
      </c>
      <c r="C10702" t="inlineStr">
        <is>
          <t>POS</t>
        </is>
      </c>
      <c r="D10702" t="inlineStr">
        <is>
          <t>Anh</t>
        </is>
      </c>
      <c r="E10702" t="inlineStr">
        <is>
          <t>Game &amp; Đồ chơi</t>
        </is>
      </c>
      <c r="F10702" t="n">
        <v>43</v>
      </c>
      <c r="G10702" t="n">
        <v>0</v>
      </c>
    </row>
    <row r="10703">
      <c r="A10703" t="n">
        <v>201905</v>
      </c>
      <c r="B10703" t="n">
        <v>36</v>
      </c>
      <c r="C10703" t="inlineStr">
        <is>
          <t>POS</t>
        </is>
      </c>
      <c r="D10703" t="inlineStr">
        <is>
          <t>Anh</t>
        </is>
      </c>
      <c r="E10703" t="inlineStr">
        <is>
          <t>Gia dụng</t>
        </is>
      </c>
      <c r="F10703" t="n">
        <v>7446.93</v>
      </c>
      <c r="G10703" t="n">
        <v>0</v>
      </c>
    </row>
    <row r="10704">
      <c r="A10704" t="n">
        <v>201905</v>
      </c>
      <c r="B10704" t="n">
        <v>36</v>
      </c>
      <c r="C10704" t="inlineStr">
        <is>
          <t>POS</t>
        </is>
      </c>
      <c r="D10704" t="inlineStr">
        <is>
          <t>Anh</t>
        </is>
      </c>
      <c r="E10704" t="inlineStr">
        <is>
          <t>Nhạc, phim, sách nói</t>
        </is>
      </c>
      <c r="F10704" t="n">
        <v>1015.9</v>
      </c>
      <c r="G10704" t="n">
        <v>0</v>
      </c>
    </row>
    <row r="10705">
      <c r="A10705" t="n">
        <v>201905</v>
      </c>
      <c r="B10705" t="n">
        <v>36</v>
      </c>
      <c r="C10705" t="inlineStr">
        <is>
          <t>POS</t>
        </is>
      </c>
      <c r="D10705" t="inlineStr">
        <is>
          <t>Anh</t>
        </is>
      </c>
      <c r="E10705" t="inlineStr">
        <is>
          <t>TV &amp; Video</t>
        </is>
      </c>
      <c r="F10705" t="n">
        <v>2475.6</v>
      </c>
      <c r="G10705" t="n">
        <v>0</v>
      </c>
    </row>
    <row r="10706">
      <c r="A10706" t="n">
        <v>201905</v>
      </c>
      <c r="B10706" t="n">
        <v>37</v>
      </c>
      <c r="C10706" t="inlineStr">
        <is>
          <t>POS</t>
        </is>
      </c>
      <c r="D10706" t="inlineStr">
        <is>
          <t>Anh</t>
        </is>
      </c>
      <c r="E10706" t="inlineStr">
        <is>
          <t>Âm thanh</t>
        </is>
      </c>
      <c r="F10706" t="n">
        <v>916.34</v>
      </c>
      <c r="G10706" t="n">
        <v>345</v>
      </c>
    </row>
    <row r="10707">
      <c r="A10707" t="n">
        <v>201905</v>
      </c>
      <c r="B10707" t="n">
        <v>37</v>
      </c>
      <c r="C10707" t="inlineStr">
        <is>
          <t>POS</t>
        </is>
      </c>
      <c r="D10707" t="inlineStr">
        <is>
          <t>Anh</t>
        </is>
      </c>
      <c r="E10707" t="inlineStr">
        <is>
          <t>Máy ảnh</t>
        </is>
      </c>
      <c r="F10707" t="n">
        <v>1248</v>
      </c>
      <c r="G10707" t="n">
        <v>0</v>
      </c>
    </row>
    <row r="10708">
      <c r="A10708" t="n">
        <v>201905</v>
      </c>
      <c r="B10708" t="n">
        <v>37</v>
      </c>
      <c r="C10708" t="inlineStr">
        <is>
          <t>POS</t>
        </is>
      </c>
      <c r="D10708" t="inlineStr">
        <is>
          <t>Anh</t>
        </is>
      </c>
      <c r="E10708" t="inlineStr">
        <is>
          <t>Điện thoại</t>
        </is>
      </c>
      <c r="F10708" t="n">
        <v>751.14</v>
      </c>
      <c r="G10708" t="n">
        <v>0</v>
      </c>
    </row>
    <row r="10709">
      <c r="A10709" t="n">
        <v>201905</v>
      </c>
      <c r="B10709" t="n">
        <v>37</v>
      </c>
      <c r="C10709" t="inlineStr">
        <is>
          <t>POS</t>
        </is>
      </c>
      <c r="D10709" t="inlineStr">
        <is>
          <t>Anh</t>
        </is>
      </c>
      <c r="E10709" t="inlineStr">
        <is>
          <t>Máy tính</t>
        </is>
      </c>
      <c r="F10709" t="n">
        <v>2968.99</v>
      </c>
      <c r="G10709" t="n">
        <v>279</v>
      </c>
    </row>
    <row r="10710">
      <c r="A10710" t="n">
        <v>201905</v>
      </c>
      <c r="B10710" t="n">
        <v>37</v>
      </c>
      <c r="C10710" t="inlineStr">
        <is>
          <t>POS</t>
        </is>
      </c>
      <c r="D10710" t="inlineStr">
        <is>
          <t>Anh</t>
        </is>
      </c>
      <c r="E10710" t="inlineStr">
        <is>
          <t>Game &amp; Đồ chơi</t>
        </is>
      </c>
      <c r="F10710" t="n">
        <v>1267.1</v>
      </c>
      <c r="G10710" t="n">
        <v>0</v>
      </c>
    </row>
    <row r="10711">
      <c r="A10711" t="n">
        <v>201905</v>
      </c>
      <c r="B10711" t="n">
        <v>37</v>
      </c>
      <c r="C10711" t="inlineStr">
        <is>
          <t>POS</t>
        </is>
      </c>
      <c r="D10711" t="inlineStr">
        <is>
          <t>Anh</t>
        </is>
      </c>
      <c r="E10711" t="inlineStr">
        <is>
          <t>Gia dụng</t>
        </is>
      </c>
      <c r="F10711" t="n">
        <v>149</v>
      </c>
      <c r="G10711" t="n">
        <v>0</v>
      </c>
    </row>
    <row r="10712">
      <c r="A10712" t="n">
        <v>201905</v>
      </c>
      <c r="B10712" t="n">
        <v>37</v>
      </c>
      <c r="C10712" t="inlineStr">
        <is>
          <t>POS</t>
        </is>
      </c>
      <c r="D10712" t="inlineStr">
        <is>
          <t>Anh</t>
        </is>
      </c>
      <c r="E10712" t="inlineStr">
        <is>
          <t>Nhạc, phim, sách nói</t>
        </is>
      </c>
      <c r="F10712" t="n">
        <v>3902.22</v>
      </c>
      <c r="G10712" t="n">
        <v>0</v>
      </c>
    </row>
    <row r="10713">
      <c r="A10713" t="n">
        <v>201905</v>
      </c>
      <c r="B10713" t="n">
        <v>37</v>
      </c>
      <c r="C10713" t="inlineStr">
        <is>
          <t>POS</t>
        </is>
      </c>
      <c r="D10713" t="inlineStr">
        <is>
          <t>Anh</t>
        </is>
      </c>
      <c r="E10713" t="inlineStr">
        <is>
          <t>TV &amp; Video</t>
        </is>
      </c>
      <c r="F10713" t="n">
        <v>1998</v>
      </c>
      <c r="G10713" t="n">
        <v>0</v>
      </c>
    </row>
    <row r="10714">
      <c r="A10714" t="n">
        <v>201905</v>
      </c>
      <c r="B10714" t="n">
        <v>38</v>
      </c>
      <c r="C10714" t="inlineStr">
        <is>
          <t>POS</t>
        </is>
      </c>
      <c r="D10714" t="inlineStr">
        <is>
          <t>Anh</t>
        </is>
      </c>
      <c r="E10714" t="inlineStr">
        <is>
          <t>Âm thanh</t>
        </is>
      </c>
      <c r="F10714" t="n">
        <v>3346.18</v>
      </c>
      <c r="G10714" t="n">
        <v>0</v>
      </c>
    </row>
    <row r="10715">
      <c r="A10715" t="n">
        <v>201905</v>
      </c>
      <c r="B10715" t="n">
        <v>38</v>
      </c>
      <c r="C10715" t="inlineStr">
        <is>
          <t>POS</t>
        </is>
      </c>
      <c r="D10715" t="inlineStr">
        <is>
          <t>Anh</t>
        </is>
      </c>
      <c r="E10715" t="inlineStr">
        <is>
          <t>Máy ảnh</t>
        </is>
      </c>
      <c r="F10715" t="n">
        <v>2337.97</v>
      </c>
      <c r="G10715" t="n">
        <v>0</v>
      </c>
    </row>
    <row r="10716">
      <c r="A10716" t="n">
        <v>201905</v>
      </c>
      <c r="B10716" t="n">
        <v>38</v>
      </c>
      <c r="C10716" t="inlineStr">
        <is>
          <t>POS</t>
        </is>
      </c>
      <c r="D10716" t="inlineStr">
        <is>
          <t>Anh</t>
        </is>
      </c>
      <c r="E10716" t="inlineStr">
        <is>
          <t>Điện thoại</t>
        </is>
      </c>
      <c r="F10716" t="n">
        <v>5322.66</v>
      </c>
      <c r="G10716" t="n">
        <v>4.74</v>
      </c>
    </row>
    <row r="10717">
      <c r="A10717" t="n">
        <v>201905</v>
      </c>
      <c r="B10717" t="n">
        <v>38</v>
      </c>
      <c r="C10717" t="inlineStr">
        <is>
          <t>POS</t>
        </is>
      </c>
      <c r="D10717" t="inlineStr">
        <is>
          <t>Anh</t>
        </is>
      </c>
      <c r="E10717" t="inlineStr">
        <is>
          <t>Máy tính</t>
        </is>
      </c>
      <c r="F10717" t="n">
        <v>23574.3</v>
      </c>
      <c r="G10717" t="n">
        <v>0</v>
      </c>
    </row>
    <row r="10718">
      <c r="A10718" t="n">
        <v>201905</v>
      </c>
      <c r="B10718" t="n">
        <v>38</v>
      </c>
      <c r="C10718" t="inlineStr">
        <is>
          <t>POS</t>
        </is>
      </c>
      <c r="D10718" t="inlineStr">
        <is>
          <t>Anh</t>
        </is>
      </c>
      <c r="E10718" t="inlineStr">
        <is>
          <t>Game &amp; Đồ chơi</t>
        </is>
      </c>
      <c r="F10718" t="n">
        <v>607.6799999999999</v>
      </c>
      <c r="G10718" t="n">
        <v>0</v>
      </c>
    </row>
    <row r="10719">
      <c r="A10719" t="n">
        <v>201905</v>
      </c>
      <c r="B10719" t="n">
        <v>38</v>
      </c>
      <c r="C10719" t="inlineStr">
        <is>
          <t>POS</t>
        </is>
      </c>
      <c r="D10719" t="inlineStr">
        <is>
          <t>Anh</t>
        </is>
      </c>
      <c r="E10719" t="inlineStr">
        <is>
          <t>Gia dụng</t>
        </is>
      </c>
      <c r="F10719" t="n">
        <v>1519.88</v>
      </c>
      <c r="G10719" t="n">
        <v>0</v>
      </c>
    </row>
    <row r="10720">
      <c r="A10720" t="n">
        <v>201905</v>
      </c>
      <c r="B10720" t="n">
        <v>38</v>
      </c>
      <c r="C10720" t="inlineStr">
        <is>
          <t>POS</t>
        </is>
      </c>
      <c r="D10720" t="inlineStr">
        <is>
          <t>Anh</t>
        </is>
      </c>
      <c r="E10720" t="inlineStr">
        <is>
          <t>Nhạc, phim, sách nói</t>
        </is>
      </c>
      <c r="F10720" t="n">
        <v>957.91</v>
      </c>
      <c r="G10720" t="n">
        <v>0</v>
      </c>
    </row>
    <row r="10721">
      <c r="A10721" t="n">
        <v>201905</v>
      </c>
      <c r="B10721" t="n">
        <v>38</v>
      </c>
      <c r="C10721" t="inlineStr">
        <is>
          <t>POS</t>
        </is>
      </c>
      <c r="D10721" t="inlineStr">
        <is>
          <t>Anh</t>
        </is>
      </c>
      <c r="E10721" t="inlineStr">
        <is>
          <t>TV &amp; Video</t>
        </is>
      </c>
      <c r="F10721" t="n">
        <v>8149.48</v>
      </c>
      <c r="G10721" t="n">
        <v>0</v>
      </c>
    </row>
    <row r="10722">
      <c r="A10722" t="n">
        <v>201905</v>
      </c>
      <c r="B10722" t="n">
        <v>39</v>
      </c>
      <c r="C10722" t="inlineStr">
        <is>
          <t>POS</t>
        </is>
      </c>
      <c r="D10722" t="inlineStr">
        <is>
          <t>Anh</t>
        </is>
      </c>
      <c r="E10722" t="inlineStr">
        <is>
          <t>Âm thanh</t>
        </is>
      </c>
      <c r="F10722" t="n">
        <v>1059.75</v>
      </c>
      <c r="G10722" t="n">
        <v>0</v>
      </c>
    </row>
    <row r="10723">
      <c r="A10723" t="n">
        <v>201905</v>
      </c>
      <c r="B10723" t="n">
        <v>39</v>
      </c>
      <c r="C10723" t="inlineStr">
        <is>
          <t>POS</t>
        </is>
      </c>
      <c r="D10723" t="inlineStr">
        <is>
          <t>Anh</t>
        </is>
      </c>
      <c r="E10723" t="inlineStr">
        <is>
          <t>Máy ảnh</t>
        </is>
      </c>
      <c r="F10723" t="n">
        <v>1940.96</v>
      </c>
      <c r="G10723" t="n">
        <v>410</v>
      </c>
    </row>
    <row r="10724">
      <c r="A10724" t="n">
        <v>201905</v>
      </c>
      <c r="B10724" t="n">
        <v>39</v>
      </c>
      <c r="C10724" t="inlineStr">
        <is>
          <t>POS</t>
        </is>
      </c>
      <c r="D10724" t="inlineStr">
        <is>
          <t>Anh</t>
        </is>
      </c>
      <c r="E10724" t="inlineStr">
        <is>
          <t>Điện thoại</t>
        </is>
      </c>
      <c r="F10724" t="n">
        <v>1708.97</v>
      </c>
      <c r="G10724" t="n">
        <v>0</v>
      </c>
    </row>
    <row r="10725">
      <c r="A10725" t="n">
        <v>201905</v>
      </c>
      <c r="B10725" t="n">
        <v>39</v>
      </c>
      <c r="C10725" t="inlineStr">
        <is>
          <t>POS</t>
        </is>
      </c>
      <c r="D10725" t="inlineStr">
        <is>
          <t>Anh</t>
        </is>
      </c>
      <c r="E10725" t="inlineStr">
        <is>
          <t>Máy tính</t>
        </is>
      </c>
      <c r="F10725" t="n">
        <v>2470</v>
      </c>
      <c r="G10725" t="n">
        <v>0</v>
      </c>
    </row>
    <row r="10726">
      <c r="A10726" t="n">
        <v>201905</v>
      </c>
      <c r="B10726" t="n">
        <v>39</v>
      </c>
      <c r="C10726" t="inlineStr">
        <is>
          <t>POS</t>
        </is>
      </c>
      <c r="D10726" t="inlineStr">
        <is>
          <t>Anh</t>
        </is>
      </c>
      <c r="E10726" t="inlineStr">
        <is>
          <t>Game &amp; Đồ chơi</t>
        </is>
      </c>
      <c r="F10726" t="n">
        <v>144.34</v>
      </c>
      <c r="G10726" t="n">
        <v>0</v>
      </c>
    </row>
    <row r="10727">
      <c r="A10727" t="n">
        <v>201905</v>
      </c>
      <c r="B10727" t="n">
        <v>39</v>
      </c>
      <c r="C10727" t="inlineStr">
        <is>
          <t>POS</t>
        </is>
      </c>
      <c r="D10727" t="inlineStr">
        <is>
          <t>Anh</t>
        </is>
      </c>
      <c r="E10727" t="inlineStr">
        <is>
          <t>Gia dụng</t>
        </is>
      </c>
      <c r="F10727" t="n">
        <v>59.98</v>
      </c>
      <c r="G10727" t="n">
        <v>0</v>
      </c>
    </row>
    <row r="10728">
      <c r="A10728" t="n">
        <v>201905</v>
      </c>
      <c r="B10728" t="n">
        <v>39</v>
      </c>
      <c r="C10728" t="inlineStr">
        <is>
          <t>POS</t>
        </is>
      </c>
      <c r="D10728" t="inlineStr">
        <is>
          <t>Anh</t>
        </is>
      </c>
      <c r="E10728" t="inlineStr">
        <is>
          <t>Nhạc, phim, sách nói</t>
        </is>
      </c>
      <c r="F10728" t="n">
        <v>17.99</v>
      </c>
      <c r="G10728" t="n">
        <v>0</v>
      </c>
    </row>
    <row r="10729">
      <c r="A10729" t="n">
        <v>201905</v>
      </c>
      <c r="B10729" t="n">
        <v>39</v>
      </c>
      <c r="C10729" t="inlineStr">
        <is>
          <t>POS</t>
        </is>
      </c>
      <c r="D10729" t="inlineStr">
        <is>
          <t>Anh</t>
        </is>
      </c>
      <c r="E10729" t="inlineStr">
        <is>
          <t>TV &amp; Video</t>
        </is>
      </c>
      <c r="F10729" t="n">
        <v>233.8</v>
      </c>
      <c r="G10729" t="n">
        <v>0</v>
      </c>
    </row>
    <row r="10730">
      <c r="A10730" t="n">
        <v>201905</v>
      </c>
      <c r="B10730" t="n">
        <v>40</v>
      </c>
      <c r="C10730" t="inlineStr">
        <is>
          <t>POS</t>
        </is>
      </c>
      <c r="D10730" t="inlineStr">
        <is>
          <t>Anh</t>
        </is>
      </c>
      <c r="E10730" t="inlineStr">
        <is>
          <t>Âm thanh</t>
        </is>
      </c>
      <c r="F10730" t="n">
        <v>2215.39</v>
      </c>
      <c r="G10730" t="n">
        <v>0</v>
      </c>
    </row>
    <row r="10731">
      <c r="A10731" t="n">
        <v>201905</v>
      </c>
      <c r="B10731" t="n">
        <v>40</v>
      </c>
      <c r="C10731" t="inlineStr">
        <is>
          <t>POS</t>
        </is>
      </c>
      <c r="D10731" t="inlineStr">
        <is>
          <t>Anh</t>
        </is>
      </c>
      <c r="E10731" t="inlineStr">
        <is>
          <t>Máy ảnh</t>
        </is>
      </c>
      <c r="F10731" t="n">
        <v>4954.75</v>
      </c>
      <c r="G10731" t="n">
        <v>0</v>
      </c>
    </row>
    <row r="10732">
      <c r="A10732" t="n">
        <v>201905</v>
      </c>
      <c r="B10732" t="n">
        <v>40</v>
      </c>
      <c r="C10732" t="inlineStr">
        <is>
          <t>POS</t>
        </is>
      </c>
      <c r="D10732" t="inlineStr">
        <is>
          <t>Anh</t>
        </is>
      </c>
      <c r="E10732" t="inlineStr">
        <is>
          <t>Điện thoại</t>
        </is>
      </c>
      <c r="F10732" t="n">
        <v>3730.06</v>
      </c>
      <c r="G10732" t="n">
        <v>0</v>
      </c>
    </row>
    <row r="10733">
      <c r="A10733" t="n">
        <v>201905</v>
      </c>
      <c r="B10733" t="n">
        <v>40</v>
      </c>
      <c r="C10733" t="inlineStr">
        <is>
          <t>POS</t>
        </is>
      </c>
      <c r="D10733" t="inlineStr">
        <is>
          <t>Anh</t>
        </is>
      </c>
      <c r="E10733" t="inlineStr">
        <is>
          <t>Máy tính</t>
        </is>
      </c>
      <c r="F10733" t="n">
        <v>34433</v>
      </c>
      <c r="G10733" t="n">
        <v>0</v>
      </c>
    </row>
    <row r="10734">
      <c r="A10734" t="n">
        <v>201905</v>
      </c>
      <c r="B10734" t="n">
        <v>40</v>
      </c>
      <c r="C10734" t="inlineStr">
        <is>
          <t>POS</t>
        </is>
      </c>
      <c r="D10734" t="inlineStr">
        <is>
          <t>Anh</t>
        </is>
      </c>
      <c r="E10734" t="inlineStr">
        <is>
          <t>Game &amp; Đồ chơi</t>
        </is>
      </c>
      <c r="F10734" t="n">
        <v>370.28</v>
      </c>
      <c r="G10734" t="n">
        <v>0</v>
      </c>
    </row>
    <row r="10735">
      <c r="A10735" t="n">
        <v>201905</v>
      </c>
      <c r="B10735" t="n">
        <v>40</v>
      </c>
      <c r="C10735" t="inlineStr">
        <is>
          <t>POS</t>
        </is>
      </c>
      <c r="D10735" t="inlineStr">
        <is>
          <t>Anh</t>
        </is>
      </c>
      <c r="E10735" t="inlineStr">
        <is>
          <t>Gia dụng</t>
        </is>
      </c>
      <c r="F10735" t="n">
        <v>15485.43</v>
      </c>
      <c r="G10735" t="n">
        <v>0</v>
      </c>
    </row>
    <row r="10736">
      <c r="A10736" t="n">
        <v>201905</v>
      </c>
      <c r="B10736" t="n">
        <v>40</v>
      </c>
      <c r="C10736" t="inlineStr">
        <is>
          <t>POS</t>
        </is>
      </c>
      <c r="D10736" t="inlineStr">
        <is>
          <t>Anh</t>
        </is>
      </c>
      <c r="E10736" t="inlineStr">
        <is>
          <t>Nhạc, phim, sách nói</t>
        </is>
      </c>
      <c r="F10736" t="n">
        <v>3992.25</v>
      </c>
      <c r="G10736" t="n">
        <v>0</v>
      </c>
    </row>
    <row r="10737">
      <c r="A10737" t="n">
        <v>201905</v>
      </c>
      <c r="B10737" t="n">
        <v>40</v>
      </c>
      <c r="C10737" t="inlineStr">
        <is>
          <t>POS</t>
        </is>
      </c>
      <c r="D10737" t="inlineStr">
        <is>
          <t>Anh</t>
        </is>
      </c>
      <c r="E10737" t="inlineStr">
        <is>
          <t>TV &amp; Video</t>
        </is>
      </c>
      <c r="F10737" t="n">
        <v>6668.94</v>
      </c>
      <c r="G10737" t="n">
        <v>0</v>
      </c>
    </row>
    <row r="10738">
      <c r="A10738" t="n">
        <v>201905</v>
      </c>
      <c r="B10738" t="n">
        <v>42</v>
      </c>
      <c r="C10738" t="inlineStr">
        <is>
          <t>POS</t>
        </is>
      </c>
      <c r="D10738" t="inlineStr">
        <is>
          <t>Anh</t>
        </is>
      </c>
      <c r="E10738" t="inlineStr">
        <is>
          <t>Âm thanh</t>
        </is>
      </c>
      <c r="F10738" t="n">
        <v>4559.74</v>
      </c>
      <c r="G10738" t="n">
        <v>0</v>
      </c>
    </row>
    <row r="10739">
      <c r="A10739" t="n">
        <v>201905</v>
      </c>
      <c r="B10739" t="n">
        <v>42</v>
      </c>
      <c r="C10739" t="inlineStr">
        <is>
          <t>POS</t>
        </is>
      </c>
      <c r="D10739" t="inlineStr">
        <is>
          <t>Anh</t>
        </is>
      </c>
      <c r="E10739" t="inlineStr">
        <is>
          <t>Máy ảnh</t>
        </is>
      </c>
      <c r="F10739" t="n">
        <v>1316.1</v>
      </c>
      <c r="G10739" t="n">
        <v>0</v>
      </c>
    </row>
    <row r="10740">
      <c r="A10740" t="n">
        <v>201905</v>
      </c>
      <c r="B10740" t="n">
        <v>42</v>
      </c>
      <c r="C10740" t="inlineStr">
        <is>
          <t>POS</t>
        </is>
      </c>
      <c r="D10740" t="inlineStr">
        <is>
          <t>Anh</t>
        </is>
      </c>
      <c r="E10740" t="inlineStr">
        <is>
          <t>Điện thoại</t>
        </is>
      </c>
      <c r="F10740" t="n">
        <v>2157</v>
      </c>
      <c r="G10740" t="n">
        <v>0</v>
      </c>
    </row>
    <row r="10741">
      <c r="A10741" t="n">
        <v>201905</v>
      </c>
      <c r="B10741" t="n">
        <v>42</v>
      </c>
      <c r="C10741" t="inlineStr">
        <is>
          <t>POS</t>
        </is>
      </c>
      <c r="D10741" t="inlineStr">
        <is>
          <t>Anh</t>
        </is>
      </c>
      <c r="E10741" t="inlineStr">
        <is>
          <t>Máy tính</t>
        </is>
      </c>
      <c r="F10741" t="n">
        <v>1870.7</v>
      </c>
      <c r="G10741" t="n">
        <v>0</v>
      </c>
    </row>
    <row r="10742">
      <c r="A10742" t="n">
        <v>201905</v>
      </c>
      <c r="B10742" t="n">
        <v>42</v>
      </c>
      <c r="C10742" t="inlineStr">
        <is>
          <t>POS</t>
        </is>
      </c>
      <c r="D10742" t="inlineStr">
        <is>
          <t>Anh</t>
        </is>
      </c>
      <c r="E10742" t="inlineStr">
        <is>
          <t>Game &amp; Đồ chơi</t>
        </is>
      </c>
      <c r="F10742" t="n">
        <v>21.49</v>
      </c>
      <c r="G10742" t="n">
        <v>0</v>
      </c>
    </row>
    <row r="10743">
      <c r="A10743" t="n">
        <v>201905</v>
      </c>
      <c r="B10743" t="n">
        <v>42</v>
      </c>
      <c r="C10743" t="inlineStr">
        <is>
          <t>POS</t>
        </is>
      </c>
      <c r="D10743" t="inlineStr">
        <is>
          <t>Anh</t>
        </is>
      </c>
      <c r="E10743" t="inlineStr">
        <is>
          <t>Gia dụng</t>
        </is>
      </c>
      <c r="F10743" t="n">
        <v>199.98</v>
      </c>
      <c r="G10743" t="n">
        <v>0</v>
      </c>
    </row>
    <row r="10744">
      <c r="A10744" t="n">
        <v>201905</v>
      </c>
      <c r="B10744" t="n">
        <v>42</v>
      </c>
      <c r="C10744" t="inlineStr">
        <is>
          <t>POS</t>
        </is>
      </c>
      <c r="D10744" t="inlineStr">
        <is>
          <t>Anh</t>
        </is>
      </c>
      <c r="E10744" t="inlineStr">
        <is>
          <t>Nhạc, phim, sách nói</t>
        </is>
      </c>
      <c r="F10744" t="n">
        <v>475.98</v>
      </c>
      <c r="G10744" t="n">
        <v>0</v>
      </c>
    </row>
    <row r="10745">
      <c r="A10745" t="n">
        <v>201905</v>
      </c>
      <c r="B10745" t="n">
        <v>42</v>
      </c>
      <c r="C10745" t="inlineStr">
        <is>
          <t>POS</t>
        </is>
      </c>
      <c r="D10745" t="inlineStr">
        <is>
          <t>Anh</t>
        </is>
      </c>
      <c r="E10745" t="inlineStr">
        <is>
          <t>TV &amp; Video</t>
        </is>
      </c>
      <c r="F10745" t="n">
        <v>3299.97</v>
      </c>
      <c r="G10745" t="n">
        <v>0</v>
      </c>
    </row>
    <row r="10746">
      <c r="A10746" t="n">
        <v>201905</v>
      </c>
      <c r="B10746" t="n">
        <v>43</v>
      </c>
      <c r="C10746" t="inlineStr">
        <is>
          <t>POS</t>
        </is>
      </c>
      <c r="D10746" t="inlineStr">
        <is>
          <t>Mỹ</t>
        </is>
      </c>
      <c r="E10746" t="inlineStr">
        <is>
          <t>Âm thanh</t>
        </is>
      </c>
      <c r="F10746" t="n">
        <v>3941.38</v>
      </c>
      <c r="G10746" t="n">
        <v>0</v>
      </c>
    </row>
    <row r="10747">
      <c r="A10747" t="n">
        <v>201905</v>
      </c>
      <c r="B10747" t="n">
        <v>43</v>
      </c>
      <c r="C10747" t="inlineStr">
        <is>
          <t>POS</t>
        </is>
      </c>
      <c r="D10747" t="inlineStr">
        <is>
          <t>Mỹ</t>
        </is>
      </c>
      <c r="E10747" t="inlineStr">
        <is>
          <t>Máy ảnh</t>
        </is>
      </c>
      <c r="F10747" t="n">
        <v>1292.99</v>
      </c>
      <c r="G10747" t="n">
        <v>0</v>
      </c>
    </row>
    <row r="10748">
      <c r="A10748" t="n">
        <v>201905</v>
      </c>
      <c r="B10748" t="n">
        <v>43</v>
      </c>
      <c r="C10748" t="inlineStr">
        <is>
          <t>POS</t>
        </is>
      </c>
      <c r="D10748" t="inlineStr">
        <is>
          <t>Mỹ</t>
        </is>
      </c>
      <c r="E10748" t="inlineStr">
        <is>
          <t>Điện thoại</t>
        </is>
      </c>
      <c r="F10748" t="n">
        <v>13598.49</v>
      </c>
      <c r="G10748" t="n">
        <v>0</v>
      </c>
    </row>
    <row r="10749">
      <c r="A10749" t="n">
        <v>201905</v>
      </c>
      <c r="B10749" t="n">
        <v>43</v>
      </c>
      <c r="C10749" t="inlineStr">
        <is>
          <t>POS</t>
        </is>
      </c>
      <c r="D10749" t="inlineStr">
        <is>
          <t>Mỹ</t>
        </is>
      </c>
      <c r="E10749" t="inlineStr">
        <is>
          <t>Máy tính</t>
        </is>
      </c>
      <c r="F10749" t="n">
        <v>22607.05</v>
      </c>
      <c r="G10749" t="n">
        <v>0</v>
      </c>
    </row>
    <row r="10750">
      <c r="A10750" t="n">
        <v>201905</v>
      </c>
      <c r="B10750" t="n">
        <v>43</v>
      </c>
      <c r="C10750" t="inlineStr">
        <is>
          <t>POS</t>
        </is>
      </c>
      <c r="D10750" t="inlineStr">
        <is>
          <t>Mỹ</t>
        </is>
      </c>
      <c r="E10750" t="inlineStr">
        <is>
          <t>Game &amp; Đồ chơi</t>
        </is>
      </c>
      <c r="F10750" t="n">
        <v>412.76</v>
      </c>
      <c r="G10750" t="n">
        <v>0</v>
      </c>
    </row>
    <row r="10751">
      <c r="A10751" t="n">
        <v>201905</v>
      </c>
      <c r="B10751" t="n">
        <v>43</v>
      </c>
      <c r="C10751" t="inlineStr">
        <is>
          <t>POS</t>
        </is>
      </c>
      <c r="D10751" t="inlineStr">
        <is>
          <t>Mỹ</t>
        </is>
      </c>
      <c r="E10751" t="inlineStr">
        <is>
          <t>Gia dụng</t>
        </is>
      </c>
      <c r="F10751" t="n">
        <v>3774.33</v>
      </c>
      <c r="G10751" t="n">
        <v>0</v>
      </c>
    </row>
    <row r="10752">
      <c r="A10752" t="n">
        <v>201905</v>
      </c>
      <c r="B10752" t="n">
        <v>43</v>
      </c>
      <c r="C10752" t="inlineStr">
        <is>
          <t>POS</t>
        </is>
      </c>
      <c r="D10752" t="inlineStr">
        <is>
          <t>Mỹ</t>
        </is>
      </c>
      <c r="E10752" t="inlineStr">
        <is>
          <t>Nhạc, phim, sách nói</t>
        </is>
      </c>
      <c r="F10752" t="n">
        <v>2906.8</v>
      </c>
      <c r="G10752" t="n">
        <v>0</v>
      </c>
    </row>
    <row r="10753">
      <c r="A10753" t="n">
        <v>201905</v>
      </c>
      <c r="B10753" t="n">
        <v>43</v>
      </c>
      <c r="C10753" t="inlineStr">
        <is>
          <t>POS</t>
        </is>
      </c>
      <c r="D10753" t="inlineStr">
        <is>
          <t>Mỹ</t>
        </is>
      </c>
      <c r="E10753" t="inlineStr">
        <is>
          <t>TV &amp; Video</t>
        </is>
      </c>
      <c r="F10753" t="n">
        <v>11145.4</v>
      </c>
      <c r="G10753" t="n">
        <v>6368.8</v>
      </c>
    </row>
    <row r="10754">
      <c r="A10754" t="n">
        <v>201905</v>
      </c>
      <c r="B10754" t="n">
        <v>44</v>
      </c>
      <c r="C10754" t="inlineStr">
        <is>
          <t>POS</t>
        </is>
      </c>
      <c r="D10754" t="inlineStr">
        <is>
          <t>Mỹ</t>
        </is>
      </c>
      <c r="E10754" t="inlineStr">
        <is>
          <t>Âm thanh</t>
        </is>
      </c>
      <c r="F10754" t="n">
        <v>375.8</v>
      </c>
      <c r="G10754" t="n">
        <v>0</v>
      </c>
    </row>
    <row r="10755">
      <c r="A10755" t="n">
        <v>201905</v>
      </c>
      <c r="B10755" t="n">
        <v>44</v>
      </c>
      <c r="C10755" t="inlineStr">
        <is>
          <t>POS</t>
        </is>
      </c>
      <c r="D10755" t="inlineStr">
        <is>
          <t>Mỹ</t>
        </is>
      </c>
      <c r="E10755" t="inlineStr">
        <is>
          <t>Máy ảnh</t>
        </is>
      </c>
      <c r="F10755" t="n">
        <v>5612.91</v>
      </c>
      <c r="G10755" t="n">
        <v>49.96</v>
      </c>
    </row>
    <row r="10756">
      <c r="A10756" t="n">
        <v>201905</v>
      </c>
      <c r="B10756" t="n">
        <v>44</v>
      </c>
      <c r="C10756" t="inlineStr">
        <is>
          <t>POS</t>
        </is>
      </c>
      <c r="D10756" t="inlineStr">
        <is>
          <t>Mỹ</t>
        </is>
      </c>
      <c r="E10756" t="inlineStr">
        <is>
          <t>Điện thoại</t>
        </is>
      </c>
      <c r="F10756" t="n">
        <v>3624.95</v>
      </c>
      <c r="G10756" t="n">
        <v>0</v>
      </c>
    </row>
    <row r="10757">
      <c r="A10757" t="n">
        <v>201905</v>
      </c>
      <c r="B10757" t="n">
        <v>44</v>
      </c>
      <c r="C10757" t="inlineStr">
        <is>
          <t>POS</t>
        </is>
      </c>
      <c r="D10757" t="inlineStr">
        <is>
          <t>Mỹ</t>
        </is>
      </c>
      <c r="E10757" t="inlineStr">
        <is>
          <t>Máy tính</t>
        </is>
      </c>
      <c r="F10757" t="n">
        <v>7007.5</v>
      </c>
      <c r="G10757" t="n">
        <v>0</v>
      </c>
    </row>
    <row r="10758">
      <c r="A10758" t="n">
        <v>201905</v>
      </c>
      <c r="B10758" t="n">
        <v>44</v>
      </c>
      <c r="C10758" t="inlineStr">
        <is>
          <t>POS</t>
        </is>
      </c>
      <c r="D10758" t="inlineStr">
        <is>
          <t>Mỹ</t>
        </is>
      </c>
      <c r="E10758" t="inlineStr">
        <is>
          <t>Game &amp; Đồ chơi</t>
        </is>
      </c>
      <c r="F10758" t="n">
        <v>109</v>
      </c>
      <c r="G10758" t="n">
        <v>0</v>
      </c>
    </row>
    <row r="10759">
      <c r="A10759" t="n">
        <v>201905</v>
      </c>
      <c r="B10759" t="n">
        <v>44</v>
      </c>
      <c r="C10759" t="inlineStr">
        <is>
          <t>POS</t>
        </is>
      </c>
      <c r="D10759" t="inlineStr">
        <is>
          <t>Mỹ</t>
        </is>
      </c>
      <c r="E10759" t="inlineStr">
        <is>
          <t>Gia dụng</t>
        </is>
      </c>
      <c r="F10759" t="n">
        <v>19790.64</v>
      </c>
      <c r="G10759" t="n">
        <v>0</v>
      </c>
    </row>
    <row r="10760">
      <c r="A10760" t="n">
        <v>201905</v>
      </c>
      <c r="B10760" t="n">
        <v>44</v>
      </c>
      <c r="C10760" t="inlineStr">
        <is>
          <t>POS</t>
        </is>
      </c>
      <c r="D10760" t="inlineStr">
        <is>
          <t>Mỹ</t>
        </is>
      </c>
      <c r="E10760" t="inlineStr">
        <is>
          <t>Nhạc, phim, sách nói</t>
        </is>
      </c>
      <c r="F10760" t="n">
        <v>53.85</v>
      </c>
      <c r="G10760" t="n">
        <v>0</v>
      </c>
    </row>
    <row r="10761">
      <c r="A10761" t="n">
        <v>201905</v>
      </c>
      <c r="B10761" t="n">
        <v>44</v>
      </c>
      <c r="C10761" t="inlineStr">
        <is>
          <t>POS</t>
        </is>
      </c>
      <c r="D10761" t="inlineStr">
        <is>
          <t>Mỹ</t>
        </is>
      </c>
      <c r="E10761" t="inlineStr">
        <is>
          <t>TV &amp; Video</t>
        </is>
      </c>
      <c r="F10761" t="n">
        <v>199</v>
      </c>
      <c r="G10761" t="n">
        <v>0</v>
      </c>
    </row>
    <row r="10762">
      <c r="A10762" t="n">
        <v>201905</v>
      </c>
      <c r="B10762" t="n">
        <v>45</v>
      </c>
      <c r="C10762" t="inlineStr">
        <is>
          <t>POS</t>
        </is>
      </c>
      <c r="D10762" t="inlineStr">
        <is>
          <t>Mỹ</t>
        </is>
      </c>
      <c r="E10762" t="inlineStr">
        <is>
          <t>Âm thanh</t>
        </is>
      </c>
      <c r="F10762" t="n">
        <v>3252.1</v>
      </c>
      <c r="G10762" t="n">
        <v>0</v>
      </c>
    </row>
    <row r="10763">
      <c r="A10763" t="n">
        <v>201905</v>
      </c>
      <c r="B10763" t="n">
        <v>45</v>
      </c>
      <c r="C10763" t="inlineStr">
        <is>
          <t>POS</t>
        </is>
      </c>
      <c r="D10763" t="inlineStr">
        <is>
          <t>Mỹ</t>
        </is>
      </c>
      <c r="E10763" t="inlineStr">
        <is>
          <t>Máy ảnh</t>
        </is>
      </c>
      <c r="F10763" t="n">
        <v>1888</v>
      </c>
      <c r="G10763" t="n">
        <v>0</v>
      </c>
    </row>
    <row r="10764">
      <c r="A10764" t="n">
        <v>201905</v>
      </c>
      <c r="B10764" t="n">
        <v>45</v>
      </c>
      <c r="C10764" t="inlineStr">
        <is>
          <t>POS</t>
        </is>
      </c>
      <c r="D10764" t="inlineStr">
        <is>
          <t>Mỹ</t>
        </is>
      </c>
      <c r="E10764" t="inlineStr">
        <is>
          <t>Điện thoại</t>
        </is>
      </c>
      <c r="F10764" t="n">
        <v>15049.78</v>
      </c>
      <c r="G10764" t="n">
        <v>0</v>
      </c>
    </row>
    <row r="10765">
      <c r="A10765" t="n">
        <v>201905</v>
      </c>
      <c r="B10765" t="n">
        <v>45</v>
      </c>
      <c r="C10765" t="inlineStr">
        <is>
          <t>POS</t>
        </is>
      </c>
      <c r="D10765" t="inlineStr">
        <is>
          <t>Mỹ</t>
        </is>
      </c>
      <c r="E10765" t="inlineStr">
        <is>
          <t>Máy tính</t>
        </is>
      </c>
      <c r="F10765" t="n">
        <v>11928.35</v>
      </c>
      <c r="G10765" t="n">
        <v>0</v>
      </c>
    </row>
    <row r="10766">
      <c r="A10766" t="n">
        <v>201905</v>
      </c>
      <c r="B10766" t="n">
        <v>45</v>
      </c>
      <c r="C10766" t="inlineStr">
        <is>
          <t>POS</t>
        </is>
      </c>
      <c r="D10766" t="inlineStr">
        <is>
          <t>Mỹ</t>
        </is>
      </c>
      <c r="E10766" t="inlineStr">
        <is>
          <t>Game &amp; Đồ chơi</t>
        </is>
      </c>
      <c r="F10766" t="n">
        <v>237.61</v>
      </c>
      <c r="G10766" t="n">
        <v>0</v>
      </c>
    </row>
    <row r="10767">
      <c r="A10767" t="n">
        <v>201905</v>
      </c>
      <c r="B10767" t="n">
        <v>45</v>
      </c>
      <c r="C10767" t="inlineStr">
        <is>
          <t>POS</t>
        </is>
      </c>
      <c r="D10767" t="inlineStr">
        <is>
          <t>Mỹ</t>
        </is>
      </c>
      <c r="E10767" t="inlineStr">
        <is>
          <t>Gia dụng</t>
        </is>
      </c>
      <c r="F10767" t="n">
        <v>5311.9</v>
      </c>
      <c r="G10767" t="n">
        <v>0</v>
      </c>
    </row>
    <row r="10768">
      <c r="A10768" t="n">
        <v>201905</v>
      </c>
      <c r="B10768" t="n">
        <v>45</v>
      </c>
      <c r="C10768" t="inlineStr">
        <is>
          <t>POS</t>
        </is>
      </c>
      <c r="D10768" t="inlineStr">
        <is>
          <t>Mỹ</t>
        </is>
      </c>
      <c r="E10768" t="inlineStr">
        <is>
          <t>Nhạc, phim, sách nói</t>
        </is>
      </c>
      <c r="F10768" t="n">
        <v>2212.68</v>
      </c>
      <c r="G10768" t="n">
        <v>0</v>
      </c>
    </row>
    <row r="10769">
      <c r="A10769" t="n">
        <v>201905</v>
      </c>
      <c r="B10769" t="n">
        <v>45</v>
      </c>
      <c r="C10769" t="inlineStr">
        <is>
          <t>POS</t>
        </is>
      </c>
      <c r="D10769" t="inlineStr">
        <is>
          <t>Mỹ</t>
        </is>
      </c>
      <c r="E10769" t="inlineStr">
        <is>
          <t>TV &amp; Video</t>
        </is>
      </c>
      <c r="F10769" t="n">
        <v>2851.92</v>
      </c>
      <c r="G10769" t="n">
        <v>0</v>
      </c>
    </row>
    <row r="10770">
      <c r="A10770" t="n">
        <v>201905</v>
      </c>
      <c r="B10770" t="n">
        <v>47</v>
      </c>
      <c r="C10770" t="inlineStr">
        <is>
          <t>POS</t>
        </is>
      </c>
      <c r="D10770" t="inlineStr">
        <is>
          <t>Mỹ</t>
        </is>
      </c>
      <c r="E10770" t="inlineStr">
        <is>
          <t>Âm thanh</t>
        </is>
      </c>
      <c r="F10770" t="n">
        <v>3632.38</v>
      </c>
      <c r="G10770" t="n">
        <v>0</v>
      </c>
    </row>
    <row r="10771">
      <c r="A10771" t="n">
        <v>201905</v>
      </c>
      <c r="B10771" t="n">
        <v>47</v>
      </c>
      <c r="C10771" t="inlineStr">
        <is>
          <t>POS</t>
        </is>
      </c>
      <c r="D10771" t="inlineStr">
        <is>
          <t>Mỹ</t>
        </is>
      </c>
      <c r="E10771" t="inlineStr">
        <is>
          <t>Máy ảnh</t>
        </is>
      </c>
      <c r="F10771" t="n">
        <v>3371.6</v>
      </c>
      <c r="G10771" t="n">
        <v>0</v>
      </c>
    </row>
    <row r="10772">
      <c r="A10772" t="n">
        <v>201905</v>
      </c>
      <c r="B10772" t="n">
        <v>47</v>
      </c>
      <c r="C10772" t="inlineStr">
        <is>
          <t>POS</t>
        </is>
      </c>
      <c r="D10772" t="inlineStr">
        <is>
          <t>Mỹ</t>
        </is>
      </c>
      <c r="E10772" t="inlineStr">
        <is>
          <t>Điện thoại</t>
        </is>
      </c>
      <c r="F10772" t="n">
        <v>11607.97</v>
      </c>
      <c r="G10772" t="n">
        <v>310</v>
      </c>
    </row>
    <row r="10773">
      <c r="A10773" t="n">
        <v>201905</v>
      </c>
      <c r="B10773" t="n">
        <v>47</v>
      </c>
      <c r="C10773" t="inlineStr">
        <is>
          <t>POS</t>
        </is>
      </c>
      <c r="D10773" t="inlineStr">
        <is>
          <t>Mỹ</t>
        </is>
      </c>
      <c r="E10773" t="inlineStr">
        <is>
          <t>Máy tính</t>
        </is>
      </c>
      <c r="F10773" t="n">
        <v>7969.75</v>
      </c>
      <c r="G10773" t="n">
        <v>0</v>
      </c>
    </row>
    <row r="10774">
      <c r="A10774" t="n">
        <v>201905</v>
      </c>
      <c r="B10774" t="n">
        <v>47</v>
      </c>
      <c r="C10774" t="inlineStr">
        <is>
          <t>POS</t>
        </is>
      </c>
      <c r="D10774" t="inlineStr">
        <is>
          <t>Mỹ</t>
        </is>
      </c>
      <c r="E10774" t="inlineStr">
        <is>
          <t>Game &amp; Đồ chơi</t>
        </is>
      </c>
      <c r="F10774" t="n">
        <v>449.07</v>
      </c>
      <c r="G10774" t="n">
        <v>0</v>
      </c>
    </row>
    <row r="10775">
      <c r="A10775" t="n">
        <v>201905</v>
      </c>
      <c r="B10775" t="n">
        <v>47</v>
      </c>
      <c r="C10775" t="inlineStr">
        <is>
          <t>POS</t>
        </is>
      </c>
      <c r="D10775" t="inlineStr">
        <is>
          <t>Mỹ</t>
        </is>
      </c>
      <c r="E10775" t="inlineStr">
        <is>
          <t>Gia dụng</t>
        </is>
      </c>
      <c r="F10775" t="n">
        <v>6046.41</v>
      </c>
      <c r="G10775" t="n">
        <v>0</v>
      </c>
    </row>
    <row r="10776">
      <c r="A10776" t="n">
        <v>201905</v>
      </c>
      <c r="B10776" t="n">
        <v>47</v>
      </c>
      <c r="C10776" t="inlineStr">
        <is>
          <t>POS</t>
        </is>
      </c>
      <c r="D10776" t="inlineStr">
        <is>
          <t>Mỹ</t>
        </is>
      </c>
      <c r="E10776" t="inlineStr">
        <is>
          <t>Nhạc, phim, sách nói</t>
        </is>
      </c>
      <c r="F10776" t="n">
        <v>2965.71</v>
      </c>
      <c r="G10776" t="n">
        <v>0</v>
      </c>
    </row>
    <row r="10777">
      <c r="A10777" t="n">
        <v>201905</v>
      </c>
      <c r="B10777" t="n">
        <v>47</v>
      </c>
      <c r="C10777" t="inlineStr">
        <is>
          <t>POS</t>
        </is>
      </c>
      <c r="D10777" t="inlineStr">
        <is>
          <t>Mỹ</t>
        </is>
      </c>
      <c r="E10777" t="inlineStr">
        <is>
          <t>TV &amp; Video</t>
        </is>
      </c>
      <c r="F10777" t="n">
        <v>408.99</v>
      </c>
      <c r="G10777" t="n">
        <v>0</v>
      </c>
    </row>
    <row r="10778">
      <c r="A10778" t="n">
        <v>201905</v>
      </c>
      <c r="B10778" t="n">
        <v>48</v>
      </c>
      <c r="C10778" t="inlineStr">
        <is>
          <t>POS</t>
        </is>
      </c>
      <c r="D10778" t="inlineStr">
        <is>
          <t>Mỹ</t>
        </is>
      </c>
      <c r="E10778" t="inlineStr">
        <is>
          <t>Âm thanh</t>
        </is>
      </c>
      <c r="F10778" t="n">
        <v>488.8</v>
      </c>
      <c r="G10778" t="n">
        <v>0</v>
      </c>
    </row>
    <row r="10779">
      <c r="A10779" t="n">
        <v>201905</v>
      </c>
      <c r="B10779" t="n">
        <v>48</v>
      </c>
      <c r="C10779" t="inlineStr">
        <is>
          <t>POS</t>
        </is>
      </c>
      <c r="D10779" t="inlineStr">
        <is>
          <t>Mỹ</t>
        </is>
      </c>
      <c r="E10779" t="inlineStr">
        <is>
          <t>Máy ảnh</t>
        </is>
      </c>
      <c r="F10779" t="n">
        <v>1569.96</v>
      </c>
      <c r="G10779" t="n">
        <v>0</v>
      </c>
    </row>
    <row r="10780">
      <c r="A10780" t="n">
        <v>201905</v>
      </c>
      <c r="B10780" t="n">
        <v>48</v>
      </c>
      <c r="C10780" t="inlineStr">
        <is>
          <t>POS</t>
        </is>
      </c>
      <c r="D10780" t="inlineStr">
        <is>
          <t>Mỹ</t>
        </is>
      </c>
      <c r="E10780" t="inlineStr">
        <is>
          <t>Điện thoại</t>
        </is>
      </c>
      <c r="F10780" t="n">
        <v>1949.71</v>
      </c>
      <c r="G10780" t="n">
        <v>0</v>
      </c>
    </row>
    <row r="10781">
      <c r="A10781" t="n">
        <v>201905</v>
      </c>
      <c r="B10781" t="n">
        <v>48</v>
      </c>
      <c r="C10781" t="inlineStr">
        <is>
          <t>POS</t>
        </is>
      </c>
      <c r="D10781" t="inlineStr">
        <is>
          <t>Mỹ</t>
        </is>
      </c>
      <c r="E10781" t="inlineStr">
        <is>
          <t>Máy tính</t>
        </is>
      </c>
      <c r="F10781" t="n">
        <v>4030.65</v>
      </c>
      <c r="G10781" t="n">
        <v>0</v>
      </c>
    </row>
    <row r="10782">
      <c r="A10782" t="n">
        <v>201905</v>
      </c>
      <c r="B10782" t="n">
        <v>48</v>
      </c>
      <c r="C10782" t="inlineStr">
        <is>
          <t>POS</t>
        </is>
      </c>
      <c r="D10782" t="inlineStr">
        <is>
          <t>Mỹ</t>
        </is>
      </c>
      <c r="E10782" t="inlineStr">
        <is>
          <t>Game &amp; Đồ chơi</t>
        </is>
      </c>
      <c r="F10782" t="n">
        <v>295.31</v>
      </c>
      <c r="G10782" t="n">
        <v>0</v>
      </c>
    </row>
    <row r="10783">
      <c r="A10783" t="n">
        <v>201905</v>
      </c>
      <c r="B10783" t="n">
        <v>48</v>
      </c>
      <c r="C10783" t="inlineStr">
        <is>
          <t>POS</t>
        </is>
      </c>
      <c r="D10783" t="inlineStr">
        <is>
          <t>Mỹ</t>
        </is>
      </c>
      <c r="E10783" t="inlineStr">
        <is>
          <t>Gia dụng</t>
        </is>
      </c>
      <c r="F10783" t="n">
        <v>8398.91</v>
      </c>
      <c r="G10783" t="n">
        <v>0</v>
      </c>
    </row>
    <row r="10784">
      <c r="A10784" t="n">
        <v>201905</v>
      </c>
      <c r="B10784" t="n">
        <v>48</v>
      </c>
      <c r="C10784" t="inlineStr">
        <is>
          <t>POS</t>
        </is>
      </c>
      <c r="D10784" t="inlineStr">
        <is>
          <t>Mỹ</t>
        </is>
      </c>
      <c r="E10784" t="inlineStr">
        <is>
          <t>Nhạc, phim, sách nói</t>
        </is>
      </c>
      <c r="F10784" t="n">
        <v>37.98</v>
      </c>
      <c r="G10784" t="n">
        <v>0</v>
      </c>
    </row>
    <row r="10785">
      <c r="A10785" t="n">
        <v>201905</v>
      </c>
      <c r="B10785" t="n">
        <v>49</v>
      </c>
      <c r="C10785" t="inlineStr">
        <is>
          <t>POS</t>
        </is>
      </c>
      <c r="D10785" t="inlineStr">
        <is>
          <t>Mỹ</t>
        </is>
      </c>
      <c r="E10785" t="inlineStr">
        <is>
          <t>Âm thanh</t>
        </is>
      </c>
      <c r="F10785" t="n">
        <v>3695.8</v>
      </c>
      <c r="G10785" t="n">
        <v>0</v>
      </c>
    </row>
    <row r="10786">
      <c r="A10786" t="n">
        <v>201905</v>
      </c>
      <c r="B10786" t="n">
        <v>49</v>
      </c>
      <c r="C10786" t="inlineStr">
        <is>
          <t>POS</t>
        </is>
      </c>
      <c r="D10786" t="inlineStr">
        <is>
          <t>Mỹ</t>
        </is>
      </c>
      <c r="E10786" t="inlineStr">
        <is>
          <t>Máy ảnh</t>
        </is>
      </c>
      <c r="F10786" t="n">
        <v>2422.93</v>
      </c>
      <c r="G10786" t="n">
        <v>0</v>
      </c>
    </row>
    <row r="10787">
      <c r="A10787" t="n">
        <v>201905</v>
      </c>
      <c r="B10787" t="n">
        <v>49</v>
      </c>
      <c r="C10787" t="inlineStr">
        <is>
          <t>POS</t>
        </is>
      </c>
      <c r="D10787" t="inlineStr">
        <is>
          <t>Mỹ</t>
        </is>
      </c>
      <c r="E10787" t="inlineStr">
        <is>
          <t>Điện thoại</t>
        </is>
      </c>
      <c r="F10787" t="n">
        <v>3439.71</v>
      </c>
      <c r="G10787" t="n">
        <v>0</v>
      </c>
    </row>
    <row r="10788">
      <c r="A10788" t="n">
        <v>201905</v>
      </c>
      <c r="B10788" t="n">
        <v>49</v>
      </c>
      <c r="C10788" t="inlineStr">
        <is>
          <t>POS</t>
        </is>
      </c>
      <c r="D10788" t="inlineStr">
        <is>
          <t>Mỹ</t>
        </is>
      </c>
      <c r="E10788" t="inlineStr">
        <is>
          <t>Máy tính</t>
        </is>
      </c>
      <c r="F10788" t="n">
        <v>9163.25</v>
      </c>
      <c r="G10788" t="n">
        <v>0</v>
      </c>
    </row>
    <row r="10789">
      <c r="A10789" t="n">
        <v>201905</v>
      </c>
      <c r="B10789" t="n">
        <v>49</v>
      </c>
      <c r="C10789" t="inlineStr">
        <is>
          <t>POS</t>
        </is>
      </c>
      <c r="D10789" t="inlineStr">
        <is>
          <t>Mỹ</t>
        </is>
      </c>
      <c r="E10789" t="inlineStr">
        <is>
          <t>Game &amp; Đồ chơi</t>
        </is>
      </c>
      <c r="F10789" t="n">
        <v>570.47</v>
      </c>
      <c r="G10789" t="n">
        <v>0</v>
      </c>
    </row>
    <row r="10790">
      <c r="A10790" t="n">
        <v>201905</v>
      </c>
      <c r="B10790" t="n">
        <v>49</v>
      </c>
      <c r="C10790" t="inlineStr">
        <is>
          <t>POS</t>
        </is>
      </c>
      <c r="D10790" t="inlineStr">
        <is>
          <t>Mỹ</t>
        </is>
      </c>
      <c r="E10790" t="inlineStr">
        <is>
          <t>Gia dụng</t>
        </is>
      </c>
      <c r="F10790" t="n">
        <v>22049.97</v>
      </c>
      <c r="G10790" t="n">
        <v>0</v>
      </c>
    </row>
    <row r="10791">
      <c r="A10791" t="n">
        <v>201905</v>
      </c>
      <c r="B10791" t="n">
        <v>49</v>
      </c>
      <c r="C10791" t="inlineStr">
        <is>
          <t>POS</t>
        </is>
      </c>
      <c r="D10791" t="inlineStr">
        <is>
          <t>Mỹ</t>
        </is>
      </c>
      <c r="E10791" t="inlineStr">
        <is>
          <t>Nhạc, phim, sách nói</t>
        </is>
      </c>
      <c r="F10791" t="n">
        <v>1639.65</v>
      </c>
      <c r="G10791" t="n">
        <v>0</v>
      </c>
    </row>
    <row r="10792">
      <c r="A10792" t="n">
        <v>201905</v>
      </c>
      <c r="B10792" t="n">
        <v>49</v>
      </c>
      <c r="C10792" t="inlineStr">
        <is>
          <t>POS</t>
        </is>
      </c>
      <c r="D10792" t="inlineStr">
        <is>
          <t>Mỹ</t>
        </is>
      </c>
      <c r="E10792" t="inlineStr">
        <is>
          <t>TV &amp; Video</t>
        </is>
      </c>
      <c r="F10792" t="n">
        <v>8594.780000000001</v>
      </c>
      <c r="G10792" t="n">
        <v>0</v>
      </c>
    </row>
    <row r="10793">
      <c r="A10793" t="n">
        <v>201905</v>
      </c>
      <c r="B10793" t="n">
        <v>50</v>
      </c>
      <c r="C10793" t="inlineStr">
        <is>
          <t>POS</t>
        </is>
      </c>
      <c r="D10793" t="inlineStr">
        <is>
          <t>Mỹ</t>
        </is>
      </c>
      <c r="E10793" t="inlineStr">
        <is>
          <t>Âm thanh</t>
        </is>
      </c>
      <c r="F10793" t="n">
        <v>1870.55</v>
      </c>
      <c r="G10793" t="n">
        <v>0</v>
      </c>
    </row>
    <row r="10794">
      <c r="A10794" t="n">
        <v>201905</v>
      </c>
      <c r="B10794" t="n">
        <v>50</v>
      </c>
      <c r="C10794" t="inlineStr">
        <is>
          <t>POS</t>
        </is>
      </c>
      <c r="D10794" t="inlineStr">
        <is>
          <t>Mỹ</t>
        </is>
      </c>
      <c r="E10794" t="inlineStr">
        <is>
          <t>Máy ảnh</t>
        </is>
      </c>
      <c r="F10794" t="n">
        <v>2671</v>
      </c>
      <c r="G10794" t="n">
        <v>0</v>
      </c>
    </row>
    <row r="10795">
      <c r="A10795" t="n">
        <v>201905</v>
      </c>
      <c r="B10795" t="n">
        <v>50</v>
      </c>
      <c r="C10795" t="inlineStr">
        <is>
          <t>POS</t>
        </is>
      </c>
      <c r="D10795" t="inlineStr">
        <is>
          <t>Mỹ</t>
        </is>
      </c>
      <c r="E10795" t="inlineStr">
        <is>
          <t>Điện thoại</t>
        </is>
      </c>
      <c r="F10795" t="n">
        <v>8911.32</v>
      </c>
      <c r="G10795" t="n">
        <v>1990</v>
      </c>
    </row>
    <row r="10796">
      <c r="A10796" t="n">
        <v>201905</v>
      </c>
      <c r="B10796" t="n">
        <v>50</v>
      </c>
      <c r="C10796" t="inlineStr">
        <is>
          <t>POS</t>
        </is>
      </c>
      <c r="D10796" t="inlineStr">
        <is>
          <t>Mỹ</t>
        </is>
      </c>
      <c r="E10796" t="inlineStr">
        <is>
          <t>Máy tính</t>
        </is>
      </c>
      <c r="F10796" t="n">
        <v>11327.05</v>
      </c>
      <c r="G10796" t="n">
        <v>0</v>
      </c>
    </row>
    <row r="10797">
      <c r="A10797" t="n">
        <v>201905</v>
      </c>
      <c r="B10797" t="n">
        <v>50</v>
      </c>
      <c r="C10797" t="inlineStr">
        <is>
          <t>POS</t>
        </is>
      </c>
      <c r="D10797" t="inlineStr">
        <is>
          <t>Mỹ</t>
        </is>
      </c>
      <c r="E10797" t="inlineStr">
        <is>
          <t>Game &amp; Đồ chơi</t>
        </is>
      </c>
      <c r="F10797" t="n">
        <v>908.96</v>
      </c>
      <c r="G10797" t="n">
        <v>0</v>
      </c>
    </row>
    <row r="10798">
      <c r="A10798" t="n">
        <v>201905</v>
      </c>
      <c r="B10798" t="n">
        <v>50</v>
      </c>
      <c r="C10798" t="inlineStr">
        <is>
          <t>POS</t>
        </is>
      </c>
      <c r="D10798" t="inlineStr">
        <is>
          <t>Mỹ</t>
        </is>
      </c>
      <c r="E10798" t="inlineStr">
        <is>
          <t>Gia dụng</t>
        </is>
      </c>
      <c r="F10798" t="n">
        <v>2373</v>
      </c>
      <c r="G10798" t="n">
        <v>0</v>
      </c>
    </row>
    <row r="10799">
      <c r="A10799" t="n">
        <v>201905</v>
      </c>
      <c r="B10799" t="n">
        <v>50</v>
      </c>
      <c r="C10799" t="inlineStr">
        <is>
          <t>POS</t>
        </is>
      </c>
      <c r="D10799" t="inlineStr">
        <is>
          <t>Mỹ</t>
        </is>
      </c>
      <c r="E10799" t="inlineStr">
        <is>
          <t>Nhạc, phim, sách nói</t>
        </is>
      </c>
      <c r="F10799" t="n">
        <v>342.96</v>
      </c>
      <c r="G10799" t="n">
        <v>0</v>
      </c>
    </row>
    <row r="10800">
      <c r="A10800" t="n">
        <v>201905</v>
      </c>
      <c r="B10800" t="n">
        <v>50</v>
      </c>
      <c r="C10800" t="inlineStr">
        <is>
          <t>POS</t>
        </is>
      </c>
      <c r="D10800" t="inlineStr">
        <is>
          <t>Mỹ</t>
        </is>
      </c>
      <c r="E10800" t="inlineStr">
        <is>
          <t>TV &amp; Video</t>
        </is>
      </c>
      <c r="F10800" t="n">
        <v>999.98</v>
      </c>
      <c r="G10800" t="n">
        <v>0</v>
      </c>
    </row>
    <row r="10801">
      <c r="A10801" t="n">
        <v>201905</v>
      </c>
      <c r="B10801" t="n">
        <v>51</v>
      </c>
      <c r="C10801" t="inlineStr">
        <is>
          <t>POS</t>
        </is>
      </c>
      <c r="D10801" t="inlineStr">
        <is>
          <t>Mỹ</t>
        </is>
      </c>
      <c r="E10801" t="inlineStr">
        <is>
          <t>Âm thanh</t>
        </is>
      </c>
      <c r="F10801" t="n">
        <v>2054.9</v>
      </c>
      <c r="G10801" t="n">
        <v>0</v>
      </c>
    </row>
    <row r="10802">
      <c r="A10802" t="n">
        <v>201905</v>
      </c>
      <c r="B10802" t="n">
        <v>51</v>
      </c>
      <c r="C10802" t="inlineStr">
        <is>
          <t>POS</t>
        </is>
      </c>
      <c r="D10802" t="inlineStr">
        <is>
          <t>Mỹ</t>
        </is>
      </c>
      <c r="E10802" t="inlineStr">
        <is>
          <t>Máy ảnh</t>
        </is>
      </c>
      <c r="F10802" t="n">
        <v>4224.78</v>
      </c>
      <c r="G10802" t="n">
        <v>0</v>
      </c>
    </row>
    <row r="10803">
      <c r="A10803" t="n">
        <v>201905</v>
      </c>
      <c r="B10803" t="n">
        <v>51</v>
      </c>
      <c r="C10803" t="inlineStr">
        <is>
          <t>POS</t>
        </is>
      </c>
      <c r="D10803" t="inlineStr">
        <is>
          <t>Mỹ</t>
        </is>
      </c>
      <c r="E10803" t="inlineStr">
        <is>
          <t>Điện thoại</t>
        </is>
      </c>
      <c r="F10803" t="n">
        <v>5800</v>
      </c>
      <c r="G10803" t="n">
        <v>0</v>
      </c>
    </row>
    <row r="10804">
      <c r="A10804" t="n">
        <v>201905</v>
      </c>
      <c r="B10804" t="n">
        <v>51</v>
      </c>
      <c r="C10804" t="inlineStr">
        <is>
          <t>POS</t>
        </is>
      </c>
      <c r="D10804" t="inlineStr">
        <is>
          <t>Mỹ</t>
        </is>
      </c>
      <c r="E10804" t="inlineStr">
        <is>
          <t>Máy tính</t>
        </is>
      </c>
      <c r="F10804" t="n">
        <v>12034.6</v>
      </c>
      <c r="G10804" t="n">
        <v>0</v>
      </c>
    </row>
    <row r="10805">
      <c r="A10805" t="n">
        <v>201905</v>
      </c>
      <c r="B10805" t="n">
        <v>51</v>
      </c>
      <c r="C10805" t="inlineStr">
        <is>
          <t>POS</t>
        </is>
      </c>
      <c r="D10805" t="inlineStr">
        <is>
          <t>Mỹ</t>
        </is>
      </c>
      <c r="E10805" t="inlineStr">
        <is>
          <t>Game &amp; Đồ chơi</t>
        </is>
      </c>
      <c r="F10805" t="n">
        <v>438.6</v>
      </c>
      <c r="G10805" t="n">
        <v>0</v>
      </c>
    </row>
    <row r="10806">
      <c r="A10806" t="n">
        <v>201905</v>
      </c>
      <c r="B10806" t="n">
        <v>51</v>
      </c>
      <c r="C10806" t="inlineStr">
        <is>
          <t>POS</t>
        </is>
      </c>
      <c r="D10806" t="inlineStr">
        <is>
          <t>Mỹ</t>
        </is>
      </c>
      <c r="E10806" t="inlineStr">
        <is>
          <t>Gia dụng</t>
        </is>
      </c>
      <c r="F10806" t="n">
        <v>14273.14</v>
      </c>
      <c r="G10806" t="n">
        <v>0</v>
      </c>
    </row>
    <row r="10807">
      <c r="A10807" t="n">
        <v>201905</v>
      </c>
      <c r="B10807" t="n">
        <v>51</v>
      </c>
      <c r="C10807" t="inlineStr">
        <is>
          <t>POS</t>
        </is>
      </c>
      <c r="D10807" t="inlineStr">
        <is>
          <t>Mỹ</t>
        </is>
      </c>
      <c r="E10807" t="inlineStr">
        <is>
          <t>Nhạc, phim, sách nói</t>
        </is>
      </c>
      <c r="F10807" t="n">
        <v>2665.83</v>
      </c>
      <c r="G10807" t="n">
        <v>0</v>
      </c>
    </row>
    <row r="10808">
      <c r="A10808" t="n">
        <v>201905</v>
      </c>
      <c r="B10808" t="n">
        <v>51</v>
      </c>
      <c r="C10808" t="inlineStr">
        <is>
          <t>POS</t>
        </is>
      </c>
      <c r="D10808" t="inlineStr">
        <is>
          <t>Mỹ</t>
        </is>
      </c>
      <c r="E10808" t="inlineStr">
        <is>
          <t>TV &amp; Video</t>
        </is>
      </c>
      <c r="F10808" t="n">
        <v>194.9</v>
      </c>
      <c r="G10808" t="n">
        <v>0</v>
      </c>
    </row>
    <row r="10809">
      <c r="A10809" t="n">
        <v>201905</v>
      </c>
      <c r="B10809" t="n">
        <v>53</v>
      </c>
      <c r="C10809" t="inlineStr">
        <is>
          <t>POS</t>
        </is>
      </c>
      <c r="D10809" t="inlineStr">
        <is>
          <t>Mỹ</t>
        </is>
      </c>
      <c r="E10809" t="inlineStr">
        <is>
          <t>Âm thanh</t>
        </is>
      </c>
      <c r="F10809" t="n">
        <v>493</v>
      </c>
      <c r="G10809" t="n">
        <v>0</v>
      </c>
    </row>
    <row r="10810">
      <c r="A10810" t="n">
        <v>201905</v>
      </c>
      <c r="B10810" t="n">
        <v>53</v>
      </c>
      <c r="C10810" t="inlineStr">
        <is>
          <t>POS</t>
        </is>
      </c>
      <c r="D10810" t="inlineStr">
        <is>
          <t>Mỹ</t>
        </is>
      </c>
      <c r="E10810" t="inlineStr">
        <is>
          <t>Máy ảnh</t>
        </is>
      </c>
      <c r="F10810" t="n">
        <v>880.23</v>
      </c>
      <c r="G10810" t="n">
        <v>0</v>
      </c>
    </row>
    <row r="10811">
      <c r="A10811" t="n">
        <v>201905</v>
      </c>
      <c r="B10811" t="n">
        <v>53</v>
      </c>
      <c r="C10811" t="inlineStr">
        <is>
          <t>POS</t>
        </is>
      </c>
      <c r="D10811" t="inlineStr">
        <is>
          <t>Mỹ</t>
        </is>
      </c>
      <c r="E10811" t="inlineStr">
        <is>
          <t>Điện thoại</t>
        </is>
      </c>
      <c r="F10811" t="n">
        <v>2146</v>
      </c>
      <c r="G10811" t="n">
        <v>0</v>
      </c>
    </row>
    <row r="10812">
      <c r="A10812" t="n">
        <v>201905</v>
      </c>
      <c r="B10812" t="n">
        <v>53</v>
      </c>
      <c r="C10812" t="inlineStr">
        <is>
          <t>POS</t>
        </is>
      </c>
      <c r="D10812" t="inlineStr">
        <is>
          <t>Mỹ</t>
        </is>
      </c>
      <c r="E10812" t="inlineStr">
        <is>
          <t>Máy tính</t>
        </is>
      </c>
      <c r="F10812" t="n">
        <v>2296.6</v>
      </c>
      <c r="G10812" t="n">
        <v>0</v>
      </c>
    </row>
    <row r="10813">
      <c r="A10813" t="n">
        <v>201905</v>
      </c>
      <c r="B10813" t="n">
        <v>53</v>
      </c>
      <c r="C10813" t="inlineStr">
        <is>
          <t>POS</t>
        </is>
      </c>
      <c r="D10813" t="inlineStr">
        <is>
          <t>Mỹ</t>
        </is>
      </c>
      <c r="E10813" t="inlineStr">
        <is>
          <t>Game &amp; Đồ chơi</t>
        </is>
      </c>
      <c r="F10813" t="n">
        <v>633.89</v>
      </c>
      <c r="G10813" t="n">
        <v>0</v>
      </c>
    </row>
    <row r="10814">
      <c r="A10814" t="n">
        <v>201905</v>
      </c>
      <c r="B10814" t="n">
        <v>53</v>
      </c>
      <c r="C10814" t="inlineStr">
        <is>
          <t>POS</t>
        </is>
      </c>
      <c r="D10814" t="inlineStr">
        <is>
          <t>Mỹ</t>
        </is>
      </c>
      <c r="E10814" t="inlineStr">
        <is>
          <t>Nhạc, phim, sách nói</t>
        </is>
      </c>
      <c r="F10814" t="n">
        <v>1138.55</v>
      </c>
      <c r="G10814" t="n">
        <v>0</v>
      </c>
    </row>
    <row r="10815">
      <c r="A10815" t="n">
        <v>201905</v>
      </c>
      <c r="B10815" t="n">
        <v>53</v>
      </c>
      <c r="C10815" t="inlineStr">
        <is>
          <t>POS</t>
        </is>
      </c>
      <c r="D10815" t="inlineStr">
        <is>
          <t>Mỹ</t>
        </is>
      </c>
      <c r="E10815" t="inlineStr">
        <is>
          <t>TV &amp; Video</t>
        </is>
      </c>
      <c r="F10815" t="n">
        <v>238</v>
      </c>
      <c r="G10815" t="n">
        <v>0</v>
      </c>
    </row>
    <row r="10816">
      <c r="A10816" t="n">
        <v>201905</v>
      </c>
      <c r="B10816" t="n">
        <v>54</v>
      </c>
      <c r="C10816" t="inlineStr">
        <is>
          <t>POS</t>
        </is>
      </c>
      <c r="D10816" t="inlineStr">
        <is>
          <t>Mỹ</t>
        </is>
      </c>
      <c r="E10816" t="inlineStr">
        <is>
          <t>Âm thanh</t>
        </is>
      </c>
      <c r="F10816" t="n">
        <v>3309.57</v>
      </c>
      <c r="G10816" t="n">
        <v>0</v>
      </c>
    </row>
    <row r="10817">
      <c r="A10817" t="n">
        <v>201905</v>
      </c>
      <c r="B10817" t="n">
        <v>54</v>
      </c>
      <c r="C10817" t="inlineStr">
        <is>
          <t>POS</t>
        </is>
      </c>
      <c r="D10817" t="inlineStr">
        <is>
          <t>Mỹ</t>
        </is>
      </c>
      <c r="E10817" t="inlineStr">
        <is>
          <t>Máy ảnh</t>
        </is>
      </c>
      <c r="F10817" t="n">
        <v>2753</v>
      </c>
      <c r="G10817" t="n">
        <v>0</v>
      </c>
    </row>
    <row r="10818">
      <c r="A10818" t="n">
        <v>201905</v>
      </c>
      <c r="B10818" t="n">
        <v>54</v>
      </c>
      <c r="C10818" t="inlineStr">
        <is>
          <t>POS</t>
        </is>
      </c>
      <c r="D10818" t="inlineStr">
        <is>
          <t>Mỹ</t>
        </is>
      </c>
      <c r="E10818" t="inlineStr">
        <is>
          <t>Điện thoại</t>
        </is>
      </c>
      <c r="F10818" t="n">
        <v>7082.39</v>
      </c>
      <c r="G10818" t="n">
        <v>804</v>
      </c>
    </row>
    <row r="10819">
      <c r="A10819" t="n">
        <v>201905</v>
      </c>
      <c r="B10819" t="n">
        <v>54</v>
      </c>
      <c r="C10819" t="inlineStr">
        <is>
          <t>POS</t>
        </is>
      </c>
      <c r="D10819" t="inlineStr">
        <is>
          <t>Mỹ</t>
        </is>
      </c>
      <c r="E10819" t="inlineStr">
        <is>
          <t>Máy tính</t>
        </is>
      </c>
      <c r="F10819" t="n">
        <v>19441.9</v>
      </c>
      <c r="G10819" t="n">
        <v>0</v>
      </c>
    </row>
    <row r="10820">
      <c r="A10820" t="n">
        <v>201905</v>
      </c>
      <c r="B10820" t="n">
        <v>54</v>
      </c>
      <c r="C10820" t="inlineStr">
        <is>
          <t>POS</t>
        </is>
      </c>
      <c r="D10820" t="inlineStr">
        <is>
          <t>Mỹ</t>
        </is>
      </c>
      <c r="E10820" t="inlineStr">
        <is>
          <t>Game &amp; Đồ chơi</t>
        </is>
      </c>
      <c r="F10820" t="n">
        <v>183.06</v>
      </c>
      <c r="G10820" t="n">
        <v>0</v>
      </c>
    </row>
    <row r="10821">
      <c r="A10821" t="n">
        <v>201905</v>
      </c>
      <c r="B10821" t="n">
        <v>54</v>
      </c>
      <c r="C10821" t="inlineStr">
        <is>
          <t>POS</t>
        </is>
      </c>
      <c r="D10821" t="inlineStr">
        <is>
          <t>Mỹ</t>
        </is>
      </c>
      <c r="E10821" t="inlineStr">
        <is>
          <t>Gia dụng</t>
        </is>
      </c>
      <c r="F10821" t="n">
        <v>268.5</v>
      </c>
      <c r="G10821" t="n">
        <v>0</v>
      </c>
    </row>
    <row r="10822">
      <c r="A10822" t="n">
        <v>201905</v>
      </c>
      <c r="B10822" t="n">
        <v>54</v>
      </c>
      <c r="C10822" t="inlineStr">
        <is>
          <t>POS</t>
        </is>
      </c>
      <c r="D10822" t="inlineStr">
        <is>
          <t>Mỹ</t>
        </is>
      </c>
      <c r="E10822" t="inlineStr">
        <is>
          <t>Nhạc, phim, sách nói</t>
        </is>
      </c>
      <c r="F10822" t="n">
        <v>578.55</v>
      </c>
      <c r="G10822" t="n">
        <v>0</v>
      </c>
    </row>
    <row r="10823">
      <c r="A10823" t="n">
        <v>201905</v>
      </c>
      <c r="B10823" t="n">
        <v>54</v>
      </c>
      <c r="C10823" t="inlineStr">
        <is>
          <t>POS</t>
        </is>
      </c>
      <c r="D10823" t="inlineStr">
        <is>
          <t>Mỹ</t>
        </is>
      </c>
      <c r="E10823" t="inlineStr">
        <is>
          <t>TV &amp; Video</t>
        </is>
      </c>
      <c r="F10823" t="n">
        <v>10599</v>
      </c>
      <c r="G10823" t="n">
        <v>0</v>
      </c>
    </row>
    <row r="10824">
      <c r="A10824" t="n">
        <v>201905</v>
      </c>
      <c r="B10824" t="n">
        <v>55</v>
      </c>
      <c r="C10824" t="inlineStr">
        <is>
          <t>POS</t>
        </is>
      </c>
      <c r="D10824" t="inlineStr">
        <is>
          <t>Mỹ</t>
        </is>
      </c>
      <c r="E10824" t="inlineStr">
        <is>
          <t>Âm thanh</t>
        </is>
      </c>
      <c r="F10824" t="n">
        <v>517.9</v>
      </c>
      <c r="G10824" t="n">
        <v>156</v>
      </c>
    </row>
    <row r="10825">
      <c r="A10825" t="n">
        <v>201905</v>
      </c>
      <c r="B10825" t="n">
        <v>55</v>
      </c>
      <c r="C10825" t="inlineStr">
        <is>
          <t>POS</t>
        </is>
      </c>
      <c r="D10825" t="inlineStr">
        <is>
          <t>Mỹ</t>
        </is>
      </c>
      <c r="E10825" t="inlineStr">
        <is>
          <t>Máy ảnh</t>
        </is>
      </c>
      <c r="F10825" t="n">
        <v>3452.99</v>
      </c>
      <c r="G10825" t="n">
        <v>25</v>
      </c>
    </row>
    <row r="10826">
      <c r="A10826" t="n">
        <v>201905</v>
      </c>
      <c r="B10826" t="n">
        <v>55</v>
      </c>
      <c r="C10826" t="inlineStr">
        <is>
          <t>POS</t>
        </is>
      </c>
      <c r="D10826" t="inlineStr">
        <is>
          <t>Mỹ</t>
        </is>
      </c>
      <c r="E10826" t="inlineStr">
        <is>
          <t>Điện thoại</t>
        </is>
      </c>
      <c r="F10826" t="n">
        <v>5009.91</v>
      </c>
      <c r="G10826" t="n">
        <v>0</v>
      </c>
    </row>
    <row r="10827">
      <c r="A10827" t="n">
        <v>201905</v>
      </c>
      <c r="B10827" t="n">
        <v>55</v>
      </c>
      <c r="C10827" t="inlineStr">
        <is>
          <t>POS</t>
        </is>
      </c>
      <c r="D10827" t="inlineStr">
        <is>
          <t>Mỹ</t>
        </is>
      </c>
      <c r="E10827" t="inlineStr">
        <is>
          <t>Máy tính</t>
        </is>
      </c>
      <c r="F10827" t="n">
        <v>13685</v>
      </c>
      <c r="G10827" t="n">
        <v>11.5</v>
      </c>
    </row>
    <row r="10828">
      <c r="A10828" t="n">
        <v>201905</v>
      </c>
      <c r="B10828" t="n">
        <v>55</v>
      </c>
      <c r="C10828" t="inlineStr">
        <is>
          <t>POS</t>
        </is>
      </c>
      <c r="D10828" t="inlineStr">
        <is>
          <t>Mỹ</t>
        </is>
      </c>
      <c r="E10828" t="inlineStr">
        <is>
          <t>Game &amp; Đồ chơi</t>
        </is>
      </c>
      <c r="F10828" t="n">
        <v>135.5</v>
      </c>
      <c r="G10828" t="n">
        <v>33.78</v>
      </c>
    </row>
    <row r="10829">
      <c r="A10829" t="n">
        <v>201905</v>
      </c>
      <c r="B10829" t="n">
        <v>55</v>
      </c>
      <c r="C10829" t="inlineStr">
        <is>
          <t>POS</t>
        </is>
      </c>
      <c r="D10829" t="inlineStr">
        <is>
          <t>Mỹ</t>
        </is>
      </c>
      <c r="E10829" t="inlineStr">
        <is>
          <t>Nhạc, phim, sách nói</t>
        </is>
      </c>
      <c r="F10829" t="n">
        <v>643.88</v>
      </c>
      <c r="G10829" t="n">
        <v>0</v>
      </c>
    </row>
    <row r="10830">
      <c r="A10830" t="n">
        <v>201905</v>
      </c>
      <c r="B10830" t="n">
        <v>55</v>
      </c>
      <c r="C10830" t="inlineStr">
        <is>
          <t>POS</t>
        </is>
      </c>
      <c r="D10830" t="inlineStr">
        <is>
          <t>Mỹ</t>
        </is>
      </c>
      <c r="E10830" t="inlineStr">
        <is>
          <t>TV &amp; Video</t>
        </is>
      </c>
      <c r="F10830" t="n">
        <v>6898.93</v>
      </c>
      <c r="G10830" t="n">
        <v>1184.97</v>
      </c>
    </row>
    <row r="10831">
      <c r="A10831" t="n">
        <v>201905</v>
      </c>
      <c r="B10831" t="n">
        <v>56</v>
      </c>
      <c r="C10831" t="inlineStr">
        <is>
          <t>POS</t>
        </is>
      </c>
      <c r="D10831" t="inlineStr">
        <is>
          <t>Mỹ</t>
        </is>
      </c>
      <c r="E10831" t="inlineStr">
        <is>
          <t>Âm thanh</t>
        </is>
      </c>
      <c r="F10831" t="n">
        <v>863.96</v>
      </c>
      <c r="G10831" t="n">
        <v>0</v>
      </c>
    </row>
    <row r="10832">
      <c r="A10832" t="n">
        <v>201905</v>
      </c>
      <c r="B10832" t="n">
        <v>56</v>
      </c>
      <c r="C10832" t="inlineStr">
        <is>
          <t>POS</t>
        </is>
      </c>
      <c r="D10832" t="inlineStr">
        <is>
          <t>Mỹ</t>
        </is>
      </c>
      <c r="E10832" t="inlineStr">
        <is>
          <t>Máy ảnh</t>
        </is>
      </c>
      <c r="F10832" t="n">
        <v>7407</v>
      </c>
      <c r="G10832" t="n">
        <v>0</v>
      </c>
    </row>
    <row r="10833">
      <c r="A10833" t="n">
        <v>201905</v>
      </c>
      <c r="B10833" t="n">
        <v>56</v>
      </c>
      <c r="C10833" t="inlineStr">
        <is>
          <t>POS</t>
        </is>
      </c>
      <c r="D10833" t="inlineStr">
        <is>
          <t>Mỹ</t>
        </is>
      </c>
      <c r="E10833" t="inlineStr">
        <is>
          <t>Điện thoại</t>
        </is>
      </c>
      <c r="F10833" t="n">
        <v>3768.35</v>
      </c>
      <c r="G10833" t="n">
        <v>0</v>
      </c>
    </row>
    <row r="10834">
      <c r="A10834" t="n">
        <v>201905</v>
      </c>
      <c r="B10834" t="n">
        <v>56</v>
      </c>
      <c r="C10834" t="inlineStr">
        <is>
          <t>POS</t>
        </is>
      </c>
      <c r="D10834" t="inlineStr">
        <is>
          <t>Mỹ</t>
        </is>
      </c>
      <c r="E10834" t="inlineStr">
        <is>
          <t>Máy tính</t>
        </is>
      </c>
      <c r="F10834" t="n">
        <v>6712.12</v>
      </c>
      <c r="G10834" t="n">
        <v>0</v>
      </c>
    </row>
    <row r="10835">
      <c r="A10835" t="n">
        <v>201905</v>
      </c>
      <c r="B10835" t="n">
        <v>56</v>
      </c>
      <c r="C10835" t="inlineStr">
        <is>
          <t>POS</t>
        </is>
      </c>
      <c r="D10835" t="inlineStr">
        <is>
          <t>Mỹ</t>
        </is>
      </c>
      <c r="E10835" t="inlineStr">
        <is>
          <t>Game &amp; Đồ chơi</t>
        </is>
      </c>
      <c r="F10835" t="n">
        <v>391.82</v>
      </c>
      <c r="G10835" t="n">
        <v>0</v>
      </c>
    </row>
    <row r="10836">
      <c r="A10836" t="n">
        <v>201905</v>
      </c>
      <c r="B10836" t="n">
        <v>56</v>
      </c>
      <c r="C10836" t="inlineStr">
        <is>
          <t>POS</t>
        </is>
      </c>
      <c r="D10836" t="inlineStr">
        <is>
          <t>Mỹ</t>
        </is>
      </c>
      <c r="E10836" t="inlineStr">
        <is>
          <t>Gia dụng</t>
        </is>
      </c>
      <c r="F10836" t="n">
        <v>5284.77</v>
      </c>
      <c r="G10836" t="n">
        <v>0</v>
      </c>
    </row>
    <row r="10837">
      <c r="A10837" t="n">
        <v>201905</v>
      </c>
      <c r="B10837" t="n">
        <v>56</v>
      </c>
      <c r="C10837" t="inlineStr">
        <is>
          <t>POS</t>
        </is>
      </c>
      <c r="D10837" t="inlineStr">
        <is>
          <t>Mỹ</t>
        </is>
      </c>
      <c r="E10837" t="inlineStr">
        <is>
          <t>Nhạc, phim, sách nói</t>
        </is>
      </c>
      <c r="F10837" t="n">
        <v>32.64</v>
      </c>
      <c r="G10837" t="n">
        <v>0</v>
      </c>
    </row>
    <row r="10838">
      <c r="A10838" t="n">
        <v>201905</v>
      </c>
      <c r="B10838" t="n">
        <v>57</v>
      </c>
      <c r="C10838" t="inlineStr">
        <is>
          <t>POS</t>
        </is>
      </c>
      <c r="D10838" t="inlineStr">
        <is>
          <t>Mỹ</t>
        </is>
      </c>
      <c r="E10838" t="inlineStr">
        <is>
          <t>Âm thanh</t>
        </is>
      </c>
      <c r="F10838" t="n">
        <v>2926.94</v>
      </c>
      <c r="G10838" t="n">
        <v>0</v>
      </c>
    </row>
    <row r="10839">
      <c r="A10839" t="n">
        <v>201905</v>
      </c>
      <c r="B10839" t="n">
        <v>57</v>
      </c>
      <c r="C10839" t="inlineStr">
        <is>
          <t>POS</t>
        </is>
      </c>
      <c r="D10839" t="inlineStr">
        <is>
          <t>Mỹ</t>
        </is>
      </c>
      <c r="E10839" t="inlineStr">
        <is>
          <t>Máy ảnh</t>
        </is>
      </c>
      <c r="F10839" t="n">
        <v>227.97</v>
      </c>
      <c r="G10839" t="n">
        <v>0</v>
      </c>
    </row>
    <row r="10840">
      <c r="A10840" t="n">
        <v>201905</v>
      </c>
      <c r="B10840" t="n">
        <v>57</v>
      </c>
      <c r="C10840" t="inlineStr">
        <is>
          <t>POS</t>
        </is>
      </c>
      <c r="D10840" t="inlineStr">
        <is>
          <t>Mỹ</t>
        </is>
      </c>
      <c r="E10840" t="inlineStr">
        <is>
          <t>Điện thoại</t>
        </is>
      </c>
      <c r="F10840" t="n">
        <v>6870.42</v>
      </c>
      <c r="G10840" t="n">
        <v>0</v>
      </c>
    </row>
    <row r="10841">
      <c r="A10841" t="n">
        <v>201905</v>
      </c>
      <c r="B10841" t="n">
        <v>57</v>
      </c>
      <c r="C10841" t="inlineStr">
        <is>
          <t>POS</t>
        </is>
      </c>
      <c r="D10841" t="inlineStr">
        <is>
          <t>Mỹ</t>
        </is>
      </c>
      <c r="E10841" t="inlineStr">
        <is>
          <t>Máy tính</t>
        </is>
      </c>
      <c r="F10841" t="n">
        <v>16581.55</v>
      </c>
      <c r="G10841" t="n">
        <v>0</v>
      </c>
    </row>
    <row r="10842">
      <c r="A10842" t="n">
        <v>201905</v>
      </c>
      <c r="B10842" t="n">
        <v>57</v>
      </c>
      <c r="C10842" t="inlineStr">
        <is>
          <t>POS</t>
        </is>
      </c>
      <c r="D10842" t="inlineStr">
        <is>
          <t>Mỹ</t>
        </is>
      </c>
      <c r="E10842" t="inlineStr">
        <is>
          <t>Game &amp; Đồ chơi</t>
        </is>
      </c>
      <c r="F10842" t="n">
        <v>288.96</v>
      </c>
      <c r="G10842" t="n">
        <v>0</v>
      </c>
    </row>
    <row r="10843">
      <c r="A10843" t="n">
        <v>201905</v>
      </c>
      <c r="B10843" t="n">
        <v>57</v>
      </c>
      <c r="C10843" t="inlineStr">
        <is>
          <t>POS</t>
        </is>
      </c>
      <c r="D10843" t="inlineStr">
        <is>
          <t>Mỹ</t>
        </is>
      </c>
      <c r="E10843" t="inlineStr">
        <is>
          <t>Gia dụng</t>
        </is>
      </c>
      <c r="F10843" t="n">
        <v>6142.5</v>
      </c>
      <c r="G10843" t="n">
        <v>0</v>
      </c>
    </row>
    <row r="10844">
      <c r="A10844" t="n">
        <v>201905</v>
      </c>
      <c r="B10844" t="n">
        <v>57</v>
      </c>
      <c r="C10844" t="inlineStr">
        <is>
          <t>POS</t>
        </is>
      </c>
      <c r="D10844" t="inlineStr">
        <is>
          <t>Mỹ</t>
        </is>
      </c>
      <c r="E10844" t="inlineStr">
        <is>
          <t>Nhạc, phim, sách nói</t>
        </is>
      </c>
      <c r="F10844" t="n">
        <v>1041.46</v>
      </c>
      <c r="G10844" t="n">
        <v>0</v>
      </c>
    </row>
    <row r="10845">
      <c r="A10845" t="n">
        <v>201905</v>
      </c>
      <c r="B10845" t="n">
        <v>57</v>
      </c>
      <c r="C10845" t="inlineStr">
        <is>
          <t>POS</t>
        </is>
      </c>
      <c r="D10845" t="inlineStr">
        <is>
          <t>Mỹ</t>
        </is>
      </c>
      <c r="E10845" t="inlineStr">
        <is>
          <t>TV &amp; Video</t>
        </is>
      </c>
      <c r="F10845" t="n">
        <v>1883</v>
      </c>
      <c r="G10845" t="n">
        <v>0</v>
      </c>
    </row>
    <row r="10846">
      <c r="A10846" t="n">
        <v>201905</v>
      </c>
      <c r="B10846" t="n">
        <v>59</v>
      </c>
      <c r="C10846" t="inlineStr">
        <is>
          <t>POS</t>
        </is>
      </c>
      <c r="D10846" t="inlineStr">
        <is>
          <t>Mỹ</t>
        </is>
      </c>
      <c r="E10846" t="inlineStr">
        <is>
          <t>Âm thanh</t>
        </is>
      </c>
      <c r="F10846" t="n">
        <v>2002</v>
      </c>
      <c r="G10846" t="n">
        <v>0</v>
      </c>
    </row>
    <row r="10847">
      <c r="A10847" t="n">
        <v>201905</v>
      </c>
      <c r="B10847" t="n">
        <v>59</v>
      </c>
      <c r="C10847" t="inlineStr">
        <is>
          <t>POS</t>
        </is>
      </c>
      <c r="D10847" t="inlineStr">
        <is>
          <t>Mỹ</t>
        </is>
      </c>
      <c r="E10847" t="inlineStr">
        <is>
          <t>Máy ảnh</t>
        </is>
      </c>
      <c r="F10847" t="n">
        <v>5365.9</v>
      </c>
      <c r="G10847" t="n">
        <v>0</v>
      </c>
    </row>
    <row r="10848">
      <c r="A10848" t="n">
        <v>201905</v>
      </c>
      <c r="B10848" t="n">
        <v>59</v>
      </c>
      <c r="C10848" t="inlineStr">
        <is>
          <t>POS</t>
        </is>
      </c>
      <c r="D10848" t="inlineStr">
        <is>
          <t>Mỹ</t>
        </is>
      </c>
      <c r="E10848" t="inlineStr">
        <is>
          <t>Điện thoại</t>
        </is>
      </c>
      <c r="F10848" t="n">
        <v>3227.62</v>
      </c>
      <c r="G10848" t="n">
        <v>620</v>
      </c>
    </row>
    <row r="10849">
      <c r="A10849" t="n">
        <v>201905</v>
      </c>
      <c r="B10849" t="n">
        <v>59</v>
      </c>
      <c r="C10849" t="inlineStr">
        <is>
          <t>POS</t>
        </is>
      </c>
      <c r="D10849" t="inlineStr">
        <is>
          <t>Mỹ</t>
        </is>
      </c>
      <c r="E10849" t="inlineStr">
        <is>
          <t>Máy tính</t>
        </is>
      </c>
      <c r="F10849" t="n">
        <v>13544</v>
      </c>
      <c r="G10849" t="n">
        <v>0</v>
      </c>
    </row>
    <row r="10850">
      <c r="A10850" t="n">
        <v>201905</v>
      </c>
      <c r="B10850" t="n">
        <v>59</v>
      </c>
      <c r="C10850" t="inlineStr">
        <is>
          <t>POS</t>
        </is>
      </c>
      <c r="D10850" t="inlineStr">
        <is>
          <t>Mỹ</t>
        </is>
      </c>
      <c r="E10850" t="inlineStr">
        <is>
          <t>Game &amp; Đồ chơi</t>
        </is>
      </c>
      <c r="F10850" t="n">
        <v>242.9</v>
      </c>
      <c r="G10850" t="n">
        <v>0</v>
      </c>
    </row>
    <row r="10851">
      <c r="A10851" t="n">
        <v>201905</v>
      </c>
      <c r="B10851" t="n">
        <v>59</v>
      </c>
      <c r="C10851" t="inlineStr">
        <is>
          <t>POS</t>
        </is>
      </c>
      <c r="D10851" t="inlineStr">
        <is>
          <t>Mỹ</t>
        </is>
      </c>
      <c r="E10851" t="inlineStr">
        <is>
          <t>Gia dụng</t>
        </is>
      </c>
      <c r="F10851" t="n">
        <v>2389.81</v>
      </c>
      <c r="G10851" t="n">
        <v>0</v>
      </c>
    </row>
    <row r="10852">
      <c r="A10852" t="n">
        <v>201905</v>
      </c>
      <c r="B10852" t="n">
        <v>59</v>
      </c>
      <c r="C10852" t="inlineStr">
        <is>
          <t>POS</t>
        </is>
      </c>
      <c r="D10852" t="inlineStr">
        <is>
          <t>Mỹ</t>
        </is>
      </c>
      <c r="E10852" t="inlineStr">
        <is>
          <t>Nhạc, phim, sách nói</t>
        </is>
      </c>
      <c r="F10852" t="n">
        <v>259.99</v>
      </c>
      <c r="G10852" t="n">
        <v>0</v>
      </c>
    </row>
    <row r="10853">
      <c r="A10853" t="n">
        <v>201905</v>
      </c>
      <c r="B10853" t="n">
        <v>59</v>
      </c>
      <c r="C10853" t="inlineStr">
        <is>
          <t>POS</t>
        </is>
      </c>
      <c r="D10853" t="inlineStr">
        <is>
          <t>Mỹ</t>
        </is>
      </c>
      <c r="E10853" t="inlineStr">
        <is>
          <t>TV &amp; Video</t>
        </is>
      </c>
      <c r="F10853" t="n">
        <v>5161.61</v>
      </c>
      <c r="G10853" t="n">
        <v>0</v>
      </c>
    </row>
    <row r="10854">
      <c r="A10854" t="n">
        <v>201905</v>
      </c>
      <c r="B10854" t="n">
        <v>61</v>
      </c>
      <c r="C10854" t="inlineStr">
        <is>
          <t>POS</t>
        </is>
      </c>
      <c r="D10854" t="inlineStr">
        <is>
          <t>Mỹ</t>
        </is>
      </c>
      <c r="E10854" t="inlineStr">
        <is>
          <t>Âm thanh</t>
        </is>
      </c>
      <c r="F10854" t="n">
        <v>1113.03</v>
      </c>
      <c r="G10854" t="n">
        <v>0</v>
      </c>
    </row>
    <row r="10855">
      <c r="A10855" t="n">
        <v>201905</v>
      </c>
      <c r="B10855" t="n">
        <v>61</v>
      </c>
      <c r="C10855" t="inlineStr">
        <is>
          <t>POS</t>
        </is>
      </c>
      <c r="D10855" t="inlineStr">
        <is>
          <t>Mỹ</t>
        </is>
      </c>
      <c r="E10855" t="inlineStr">
        <is>
          <t>Máy ảnh</t>
        </is>
      </c>
      <c r="F10855" t="n">
        <v>5415</v>
      </c>
      <c r="G10855" t="n">
        <v>0</v>
      </c>
    </row>
    <row r="10856">
      <c r="A10856" t="n">
        <v>201905</v>
      </c>
      <c r="B10856" t="n">
        <v>61</v>
      </c>
      <c r="C10856" t="inlineStr">
        <is>
          <t>POS</t>
        </is>
      </c>
      <c r="D10856" t="inlineStr">
        <is>
          <t>Mỹ</t>
        </is>
      </c>
      <c r="E10856" t="inlineStr">
        <is>
          <t>Điện thoại</t>
        </is>
      </c>
      <c r="F10856" t="n">
        <v>2429.93</v>
      </c>
      <c r="G10856" t="n">
        <v>0</v>
      </c>
    </row>
    <row r="10857">
      <c r="A10857" t="n">
        <v>201905</v>
      </c>
      <c r="B10857" t="n">
        <v>61</v>
      </c>
      <c r="C10857" t="inlineStr">
        <is>
          <t>POS</t>
        </is>
      </c>
      <c r="D10857" t="inlineStr">
        <is>
          <t>Mỹ</t>
        </is>
      </c>
      <c r="E10857" t="inlineStr">
        <is>
          <t>Máy tính</t>
        </is>
      </c>
      <c r="F10857" t="n">
        <v>16165.85</v>
      </c>
      <c r="G10857" t="n">
        <v>0</v>
      </c>
    </row>
    <row r="10858">
      <c r="A10858" t="n">
        <v>201905</v>
      </c>
      <c r="B10858" t="n">
        <v>61</v>
      </c>
      <c r="C10858" t="inlineStr">
        <is>
          <t>POS</t>
        </is>
      </c>
      <c r="D10858" t="inlineStr">
        <is>
          <t>Mỹ</t>
        </is>
      </c>
      <c r="E10858" t="inlineStr">
        <is>
          <t>Game &amp; Đồ chơi</t>
        </is>
      </c>
      <c r="F10858" t="n">
        <v>1134.8</v>
      </c>
      <c r="G10858" t="n">
        <v>0</v>
      </c>
    </row>
    <row r="10859">
      <c r="A10859" t="n">
        <v>201905</v>
      </c>
      <c r="B10859" t="n">
        <v>61</v>
      </c>
      <c r="C10859" t="inlineStr">
        <is>
          <t>POS</t>
        </is>
      </c>
      <c r="D10859" t="inlineStr">
        <is>
          <t>Mỹ</t>
        </is>
      </c>
      <c r="E10859" t="inlineStr">
        <is>
          <t>Gia dụng</t>
        </is>
      </c>
      <c r="F10859" t="n">
        <v>1154.92</v>
      </c>
      <c r="G10859" t="n">
        <v>0</v>
      </c>
    </row>
    <row r="10860">
      <c r="A10860" t="n">
        <v>201905</v>
      </c>
      <c r="B10860" t="n">
        <v>61</v>
      </c>
      <c r="C10860" t="inlineStr">
        <is>
          <t>POS</t>
        </is>
      </c>
      <c r="D10860" t="inlineStr">
        <is>
          <t>Mỹ</t>
        </is>
      </c>
      <c r="E10860" t="inlineStr">
        <is>
          <t>Nhạc, phim, sách nói</t>
        </is>
      </c>
      <c r="F10860" t="n">
        <v>1695.15</v>
      </c>
      <c r="G10860" t="n">
        <v>0</v>
      </c>
    </row>
    <row r="10861">
      <c r="A10861" t="n">
        <v>201905</v>
      </c>
      <c r="B10861" t="n">
        <v>61</v>
      </c>
      <c r="C10861" t="inlineStr">
        <is>
          <t>POS</t>
        </is>
      </c>
      <c r="D10861" t="inlineStr">
        <is>
          <t>Mỹ</t>
        </is>
      </c>
      <c r="E10861" t="inlineStr">
        <is>
          <t>TV &amp; Video</t>
        </is>
      </c>
      <c r="F10861" t="n">
        <v>11797.96</v>
      </c>
      <c r="G10861" t="n">
        <v>0</v>
      </c>
    </row>
    <row r="10862">
      <c r="A10862" t="n">
        <v>201905</v>
      </c>
      <c r="B10862" t="n">
        <v>62</v>
      </c>
      <c r="C10862" t="inlineStr">
        <is>
          <t>POS</t>
        </is>
      </c>
      <c r="D10862" t="inlineStr">
        <is>
          <t>Mỹ</t>
        </is>
      </c>
      <c r="E10862" t="inlineStr">
        <is>
          <t>Âm thanh</t>
        </is>
      </c>
      <c r="F10862" t="n">
        <v>414.15</v>
      </c>
      <c r="G10862" t="n">
        <v>0</v>
      </c>
    </row>
    <row r="10863">
      <c r="A10863" t="n">
        <v>201905</v>
      </c>
      <c r="B10863" t="n">
        <v>62</v>
      </c>
      <c r="C10863" t="inlineStr">
        <is>
          <t>POS</t>
        </is>
      </c>
      <c r="D10863" t="inlineStr">
        <is>
          <t>Mỹ</t>
        </is>
      </c>
      <c r="E10863" t="inlineStr">
        <is>
          <t>Máy ảnh</t>
        </is>
      </c>
      <c r="F10863" t="n">
        <v>5768.6</v>
      </c>
      <c r="G10863" t="n">
        <v>0</v>
      </c>
    </row>
    <row r="10864">
      <c r="A10864" t="n">
        <v>201905</v>
      </c>
      <c r="B10864" t="n">
        <v>62</v>
      </c>
      <c r="C10864" t="inlineStr">
        <is>
          <t>POS</t>
        </is>
      </c>
      <c r="D10864" t="inlineStr">
        <is>
          <t>Mỹ</t>
        </is>
      </c>
      <c r="E10864" t="inlineStr">
        <is>
          <t>Điện thoại</t>
        </is>
      </c>
      <c r="F10864" t="n">
        <v>5439.98</v>
      </c>
      <c r="G10864" t="n">
        <v>0</v>
      </c>
    </row>
    <row r="10865">
      <c r="A10865" t="n">
        <v>201905</v>
      </c>
      <c r="B10865" t="n">
        <v>62</v>
      </c>
      <c r="C10865" t="inlineStr">
        <is>
          <t>POS</t>
        </is>
      </c>
      <c r="D10865" t="inlineStr">
        <is>
          <t>Mỹ</t>
        </is>
      </c>
      <c r="E10865" t="inlineStr">
        <is>
          <t>Máy tính</t>
        </is>
      </c>
      <c r="F10865" t="n">
        <v>7386.5</v>
      </c>
      <c r="G10865" t="n">
        <v>99</v>
      </c>
    </row>
    <row r="10866">
      <c r="A10866" t="n">
        <v>201905</v>
      </c>
      <c r="B10866" t="n">
        <v>62</v>
      </c>
      <c r="C10866" t="inlineStr">
        <is>
          <t>POS</t>
        </is>
      </c>
      <c r="D10866" t="inlineStr">
        <is>
          <t>Mỹ</t>
        </is>
      </c>
      <c r="E10866" t="inlineStr">
        <is>
          <t>Game &amp; Đồ chơi</t>
        </is>
      </c>
      <c r="F10866" t="n">
        <v>899.21</v>
      </c>
      <c r="G10866" t="n">
        <v>0</v>
      </c>
    </row>
    <row r="10867">
      <c r="A10867" t="n">
        <v>201905</v>
      </c>
      <c r="B10867" t="n">
        <v>62</v>
      </c>
      <c r="C10867" t="inlineStr">
        <is>
          <t>POS</t>
        </is>
      </c>
      <c r="D10867" t="inlineStr">
        <is>
          <t>Mỹ</t>
        </is>
      </c>
      <c r="E10867" t="inlineStr">
        <is>
          <t>Gia dụng</t>
        </is>
      </c>
      <c r="F10867" t="n">
        <v>11223.44</v>
      </c>
      <c r="G10867" t="n">
        <v>0</v>
      </c>
    </row>
    <row r="10868">
      <c r="A10868" t="n">
        <v>201905</v>
      </c>
      <c r="B10868" t="n">
        <v>62</v>
      </c>
      <c r="C10868" t="inlineStr">
        <is>
          <t>POS</t>
        </is>
      </c>
      <c r="D10868" t="inlineStr">
        <is>
          <t>Mỹ</t>
        </is>
      </c>
      <c r="E10868" t="inlineStr">
        <is>
          <t>Nhạc, phim, sách nói</t>
        </is>
      </c>
      <c r="F10868" t="n">
        <v>1314</v>
      </c>
      <c r="G10868" t="n">
        <v>0</v>
      </c>
    </row>
    <row r="10869">
      <c r="A10869" t="n">
        <v>201905</v>
      </c>
      <c r="B10869" t="n">
        <v>62</v>
      </c>
      <c r="C10869" t="inlineStr">
        <is>
          <t>POS</t>
        </is>
      </c>
      <c r="D10869" t="inlineStr">
        <is>
          <t>Mỹ</t>
        </is>
      </c>
      <c r="E10869" t="inlineStr">
        <is>
          <t>TV &amp; Video</t>
        </is>
      </c>
      <c r="F10869" t="n">
        <v>3032.2</v>
      </c>
      <c r="G10869" t="n">
        <v>0</v>
      </c>
    </row>
    <row r="10870">
      <c r="A10870" t="n">
        <v>201905</v>
      </c>
      <c r="B10870" t="n">
        <v>63</v>
      </c>
      <c r="C10870" t="inlineStr">
        <is>
          <t>POS</t>
        </is>
      </c>
      <c r="D10870" t="inlineStr">
        <is>
          <t>Mỹ</t>
        </is>
      </c>
      <c r="E10870" t="inlineStr">
        <is>
          <t>Âm thanh</t>
        </is>
      </c>
      <c r="F10870" t="n">
        <v>1414.86</v>
      </c>
      <c r="G10870" t="n">
        <v>0</v>
      </c>
    </row>
    <row r="10871">
      <c r="A10871" t="n">
        <v>201905</v>
      </c>
      <c r="B10871" t="n">
        <v>63</v>
      </c>
      <c r="C10871" t="inlineStr">
        <is>
          <t>POS</t>
        </is>
      </c>
      <c r="D10871" t="inlineStr">
        <is>
          <t>Mỹ</t>
        </is>
      </c>
      <c r="E10871" t="inlineStr">
        <is>
          <t>Máy ảnh</t>
        </is>
      </c>
      <c r="F10871" t="n">
        <v>1547.99</v>
      </c>
      <c r="G10871" t="n">
        <v>0</v>
      </c>
    </row>
    <row r="10872">
      <c r="A10872" t="n">
        <v>201905</v>
      </c>
      <c r="B10872" t="n">
        <v>63</v>
      </c>
      <c r="C10872" t="inlineStr">
        <is>
          <t>POS</t>
        </is>
      </c>
      <c r="D10872" t="inlineStr">
        <is>
          <t>Mỹ</t>
        </is>
      </c>
      <c r="E10872" t="inlineStr">
        <is>
          <t>Điện thoại</t>
        </is>
      </c>
      <c r="F10872" t="n">
        <v>8325.73</v>
      </c>
      <c r="G10872" t="n">
        <v>0</v>
      </c>
    </row>
    <row r="10873">
      <c r="A10873" t="n">
        <v>201905</v>
      </c>
      <c r="B10873" t="n">
        <v>63</v>
      </c>
      <c r="C10873" t="inlineStr">
        <is>
          <t>POS</t>
        </is>
      </c>
      <c r="D10873" t="inlineStr">
        <is>
          <t>Mỹ</t>
        </is>
      </c>
      <c r="E10873" t="inlineStr">
        <is>
          <t>Máy tính</t>
        </is>
      </c>
      <c r="F10873" t="n">
        <v>4568.3</v>
      </c>
      <c r="G10873" t="n">
        <v>269.9</v>
      </c>
    </row>
    <row r="10874">
      <c r="A10874" t="n">
        <v>201905</v>
      </c>
      <c r="B10874" t="n">
        <v>63</v>
      </c>
      <c r="C10874" t="inlineStr">
        <is>
          <t>POS</t>
        </is>
      </c>
      <c r="D10874" t="inlineStr">
        <is>
          <t>Mỹ</t>
        </is>
      </c>
      <c r="E10874" t="inlineStr">
        <is>
          <t>Game &amp; Đồ chơi</t>
        </is>
      </c>
      <c r="F10874" t="n">
        <v>631.02</v>
      </c>
      <c r="G10874" t="n">
        <v>0</v>
      </c>
    </row>
    <row r="10875">
      <c r="A10875" t="n">
        <v>201905</v>
      </c>
      <c r="B10875" t="n">
        <v>63</v>
      </c>
      <c r="C10875" t="inlineStr">
        <is>
          <t>POS</t>
        </is>
      </c>
      <c r="D10875" t="inlineStr">
        <is>
          <t>Mỹ</t>
        </is>
      </c>
      <c r="E10875" t="inlineStr">
        <is>
          <t>Gia dụng</t>
        </is>
      </c>
      <c r="F10875" t="n">
        <v>779.9400000000001</v>
      </c>
      <c r="G10875" t="n">
        <v>0</v>
      </c>
    </row>
    <row r="10876">
      <c r="A10876" t="n">
        <v>201905</v>
      </c>
      <c r="B10876" t="n">
        <v>63</v>
      </c>
      <c r="C10876" t="inlineStr">
        <is>
          <t>POS</t>
        </is>
      </c>
      <c r="D10876" t="inlineStr">
        <is>
          <t>Mỹ</t>
        </is>
      </c>
      <c r="E10876" t="inlineStr">
        <is>
          <t>Nhạc, phim, sách nói</t>
        </is>
      </c>
      <c r="F10876" t="n">
        <v>1246.65</v>
      </c>
      <c r="G10876" t="n">
        <v>0</v>
      </c>
    </row>
    <row r="10877">
      <c r="A10877" t="n">
        <v>201905</v>
      </c>
      <c r="B10877" t="n">
        <v>63</v>
      </c>
      <c r="C10877" t="inlineStr">
        <is>
          <t>POS</t>
        </is>
      </c>
      <c r="D10877" t="inlineStr">
        <is>
          <t>Mỹ</t>
        </is>
      </c>
      <c r="E10877" t="inlineStr">
        <is>
          <t>TV &amp; Video</t>
        </is>
      </c>
      <c r="F10877" t="n">
        <v>2778.98</v>
      </c>
      <c r="G10877" t="n">
        <v>0</v>
      </c>
    </row>
    <row r="10878">
      <c r="A10878" t="n">
        <v>201905</v>
      </c>
      <c r="B10878" t="n">
        <v>64</v>
      </c>
      <c r="C10878" t="inlineStr">
        <is>
          <t>POS</t>
        </is>
      </c>
      <c r="D10878" t="inlineStr">
        <is>
          <t>Mỹ</t>
        </is>
      </c>
      <c r="E10878" t="inlineStr">
        <is>
          <t>Âm thanh</t>
        </is>
      </c>
      <c r="F10878" t="n">
        <v>2955.5</v>
      </c>
      <c r="G10878" t="n">
        <v>0</v>
      </c>
    </row>
    <row r="10879">
      <c r="A10879" t="n">
        <v>201905</v>
      </c>
      <c r="B10879" t="n">
        <v>64</v>
      </c>
      <c r="C10879" t="inlineStr">
        <is>
          <t>POS</t>
        </is>
      </c>
      <c r="D10879" t="inlineStr">
        <is>
          <t>Mỹ</t>
        </is>
      </c>
      <c r="E10879" t="inlineStr">
        <is>
          <t>Máy ảnh</t>
        </is>
      </c>
      <c r="F10879" t="n">
        <v>4866.5</v>
      </c>
      <c r="G10879" t="n">
        <v>0</v>
      </c>
    </row>
    <row r="10880">
      <c r="A10880" t="n">
        <v>201905</v>
      </c>
      <c r="B10880" t="n">
        <v>64</v>
      </c>
      <c r="C10880" t="inlineStr">
        <is>
          <t>POS</t>
        </is>
      </c>
      <c r="D10880" t="inlineStr">
        <is>
          <t>Mỹ</t>
        </is>
      </c>
      <c r="E10880" t="inlineStr">
        <is>
          <t>Điện thoại</t>
        </is>
      </c>
      <c r="F10880" t="n">
        <v>2917.94</v>
      </c>
      <c r="G10880" t="n">
        <v>0</v>
      </c>
    </row>
    <row r="10881">
      <c r="A10881" t="n">
        <v>201905</v>
      </c>
      <c r="B10881" t="n">
        <v>64</v>
      </c>
      <c r="C10881" t="inlineStr">
        <is>
          <t>POS</t>
        </is>
      </c>
      <c r="D10881" t="inlineStr">
        <is>
          <t>Mỹ</t>
        </is>
      </c>
      <c r="E10881" t="inlineStr">
        <is>
          <t>Máy tính</t>
        </is>
      </c>
      <c r="F10881" t="n">
        <v>1813.68</v>
      </c>
      <c r="G10881" t="n">
        <v>0</v>
      </c>
    </row>
    <row r="10882">
      <c r="A10882" t="n">
        <v>201905</v>
      </c>
      <c r="B10882" t="n">
        <v>64</v>
      </c>
      <c r="C10882" t="inlineStr">
        <is>
          <t>POS</t>
        </is>
      </c>
      <c r="D10882" t="inlineStr">
        <is>
          <t>Mỹ</t>
        </is>
      </c>
      <c r="E10882" t="inlineStr">
        <is>
          <t>Game &amp; Đồ chơi</t>
        </is>
      </c>
      <c r="F10882" t="n">
        <v>712.21</v>
      </c>
      <c r="G10882" t="n">
        <v>13.78</v>
      </c>
    </row>
    <row r="10883">
      <c r="A10883" t="n">
        <v>201905</v>
      </c>
      <c r="B10883" t="n">
        <v>64</v>
      </c>
      <c r="C10883" t="inlineStr">
        <is>
          <t>POS</t>
        </is>
      </c>
      <c r="D10883" t="inlineStr">
        <is>
          <t>Mỹ</t>
        </is>
      </c>
      <c r="E10883" t="inlineStr">
        <is>
          <t>Gia dụng</t>
        </is>
      </c>
      <c r="F10883" t="n">
        <v>9482.99</v>
      </c>
      <c r="G10883" t="n">
        <v>0</v>
      </c>
    </row>
    <row r="10884">
      <c r="A10884" t="n">
        <v>201905</v>
      </c>
      <c r="B10884" t="n">
        <v>64</v>
      </c>
      <c r="C10884" t="inlineStr">
        <is>
          <t>POS</t>
        </is>
      </c>
      <c r="D10884" t="inlineStr">
        <is>
          <t>Mỹ</t>
        </is>
      </c>
      <c r="E10884" t="inlineStr">
        <is>
          <t>Nhạc, phim, sách nói</t>
        </is>
      </c>
      <c r="F10884" t="n">
        <v>939.58</v>
      </c>
      <c r="G10884" t="n">
        <v>0</v>
      </c>
    </row>
    <row r="10885">
      <c r="A10885" t="n">
        <v>201905</v>
      </c>
      <c r="B10885" t="n">
        <v>64</v>
      </c>
      <c r="C10885" t="inlineStr">
        <is>
          <t>POS</t>
        </is>
      </c>
      <c r="D10885" t="inlineStr">
        <is>
          <t>Mỹ</t>
        </is>
      </c>
      <c r="E10885" t="inlineStr">
        <is>
          <t>TV &amp; Video</t>
        </is>
      </c>
      <c r="F10885" t="n">
        <v>658</v>
      </c>
      <c r="G10885" t="n">
        <v>0</v>
      </c>
    </row>
    <row r="10886">
      <c r="A10886" t="n">
        <v>201905</v>
      </c>
      <c r="B10886" t="n">
        <v>65</v>
      </c>
      <c r="C10886" t="inlineStr">
        <is>
          <t>POS</t>
        </is>
      </c>
      <c r="D10886" t="inlineStr">
        <is>
          <t>Mỹ</t>
        </is>
      </c>
      <c r="E10886" t="inlineStr">
        <is>
          <t>Âm thanh</t>
        </is>
      </c>
      <c r="F10886" t="n">
        <v>390.75</v>
      </c>
      <c r="G10886" t="n">
        <v>0</v>
      </c>
    </row>
    <row r="10887">
      <c r="A10887" t="n">
        <v>201905</v>
      </c>
      <c r="B10887" t="n">
        <v>65</v>
      </c>
      <c r="C10887" t="inlineStr">
        <is>
          <t>POS</t>
        </is>
      </c>
      <c r="D10887" t="inlineStr">
        <is>
          <t>Mỹ</t>
        </is>
      </c>
      <c r="E10887" t="inlineStr">
        <is>
          <t>Điện thoại</t>
        </is>
      </c>
      <c r="F10887" t="n">
        <v>7337.84</v>
      </c>
      <c r="G10887" t="n">
        <v>0</v>
      </c>
    </row>
    <row r="10888">
      <c r="A10888" t="n">
        <v>201905</v>
      </c>
      <c r="B10888" t="n">
        <v>65</v>
      </c>
      <c r="C10888" t="inlineStr">
        <is>
          <t>POS</t>
        </is>
      </c>
      <c r="D10888" t="inlineStr">
        <is>
          <t>Mỹ</t>
        </is>
      </c>
      <c r="E10888" t="inlineStr">
        <is>
          <t>Máy tính</t>
        </is>
      </c>
      <c r="F10888" t="n">
        <v>4485.8</v>
      </c>
      <c r="G10888" t="n">
        <v>0</v>
      </c>
    </row>
    <row r="10889">
      <c r="A10889" t="n">
        <v>201905</v>
      </c>
      <c r="B10889" t="n">
        <v>65</v>
      </c>
      <c r="C10889" t="inlineStr">
        <is>
          <t>POS</t>
        </is>
      </c>
      <c r="D10889" t="inlineStr">
        <is>
          <t>Mỹ</t>
        </is>
      </c>
      <c r="E10889" t="inlineStr">
        <is>
          <t>Game &amp; Đồ chơi</t>
        </is>
      </c>
      <c r="F10889" t="n">
        <v>587.46</v>
      </c>
      <c r="G10889" t="n">
        <v>0</v>
      </c>
    </row>
    <row r="10890">
      <c r="A10890" t="n">
        <v>201905</v>
      </c>
      <c r="B10890" t="n">
        <v>65</v>
      </c>
      <c r="C10890" t="inlineStr">
        <is>
          <t>POS</t>
        </is>
      </c>
      <c r="D10890" t="inlineStr">
        <is>
          <t>Mỹ</t>
        </is>
      </c>
      <c r="E10890" t="inlineStr">
        <is>
          <t>Gia dụng</t>
        </is>
      </c>
      <c r="F10890" t="n">
        <v>3528.79</v>
      </c>
      <c r="G10890" t="n">
        <v>0</v>
      </c>
    </row>
    <row r="10891">
      <c r="A10891" t="n">
        <v>201905</v>
      </c>
      <c r="B10891" t="n">
        <v>65</v>
      </c>
      <c r="C10891" t="inlineStr">
        <is>
          <t>POS</t>
        </is>
      </c>
      <c r="D10891" t="inlineStr">
        <is>
          <t>Mỹ</t>
        </is>
      </c>
      <c r="E10891" t="inlineStr">
        <is>
          <t>Nhạc, phim, sách nói</t>
        </is>
      </c>
      <c r="F10891" t="n">
        <v>909.26</v>
      </c>
      <c r="G10891" t="n">
        <v>0</v>
      </c>
    </row>
    <row r="10892">
      <c r="A10892" t="n">
        <v>201905</v>
      </c>
      <c r="B10892" t="n">
        <v>65</v>
      </c>
      <c r="C10892" t="inlineStr">
        <is>
          <t>POS</t>
        </is>
      </c>
      <c r="D10892" t="inlineStr">
        <is>
          <t>Mỹ</t>
        </is>
      </c>
      <c r="E10892" t="inlineStr">
        <is>
          <t>TV &amp; Video</t>
        </is>
      </c>
      <c r="F10892" t="n">
        <v>3499.93</v>
      </c>
      <c r="G10892" t="n">
        <v>0</v>
      </c>
    </row>
    <row r="10893">
      <c r="A10893" t="n">
        <v>201905</v>
      </c>
      <c r="B10893" t="n">
        <v>66</v>
      </c>
      <c r="C10893" t="inlineStr">
        <is>
          <t>POS</t>
        </is>
      </c>
      <c r="D10893" t="inlineStr">
        <is>
          <t>Mỹ</t>
        </is>
      </c>
      <c r="E10893" t="inlineStr">
        <is>
          <t>Âm thanh</t>
        </is>
      </c>
      <c r="F10893" t="n">
        <v>1877.4</v>
      </c>
      <c r="G10893" t="n">
        <v>0</v>
      </c>
    </row>
    <row r="10894">
      <c r="A10894" t="n">
        <v>201905</v>
      </c>
      <c r="B10894" t="n">
        <v>66</v>
      </c>
      <c r="C10894" t="inlineStr">
        <is>
          <t>POS</t>
        </is>
      </c>
      <c r="D10894" t="inlineStr">
        <is>
          <t>Mỹ</t>
        </is>
      </c>
      <c r="E10894" t="inlineStr">
        <is>
          <t>Máy ảnh</t>
        </is>
      </c>
      <c r="F10894" t="n">
        <v>332</v>
      </c>
      <c r="G10894" t="n">
        <v>0</v>
      </c>
    </row>
    <row r="10895">
      <c r="A10895" t="n">
        <v>201905</v>
      </c>
      <c r="B10895" t="n">
        <v>66</v>
      </c>
      <c r="C10895" t="inlineStr">
        <is>
          <t>POS</t>
        </is>
      </c>
      <c r="D10895" t="inlineStr">
        <is>
          <t>Mỹ</t>
        </is>
      </c>
      <c r="E10895" t="inlineStr">
        <is>
          <t>Điện thoại</t>
        </is>
      </c>
      <c r="F10895" t="n">
        <v>1696.85</v>
      </c>
      <c r="G10895" t="n">
        <v>21</v>
      </c>
    </row>
    <row r="10896">
      <c r="A10896" t="n">
        <v>201905</v>
      </c>
      <c r="B10896" t="n">
        <v>66</v>
      </c>
      <c r="C10896" t="inlineStr">
        <is>
          <t>POS</t>
        </is>
      </c>
      <c r="D10896" t="inlineStr">
        <is>
          <t>Mỹ</t>
        </is>
      </c>
      <c r="E10896" t="inlineStr">
        <is>
          <t>Máy tính</t>
        </is>
      </c>
      <c r="F10896" t="n">
        <v>23197.45</v>
      </c>
      <c r="G10896" t="n">
        <v>0</v>
      </c>
    </row>
    <row r="10897">
      <c r="A10897" t="n">
        <v>201905</v>
      </c>
      <c r="B10897" t="n">
        <v>66</v>
      </c>
      <c r="C10897" t="inlineStr">
        <is>
          <t>POS</t>
        </is>
      </c>
      <c r="D10897" t="inlineStr">
        <is>
          <t>Mỹ</t>
        </is>
      </c>
      <c r="E10897" t="inlineStr">
        <is>
          <t>Game &amp; Đồ chơi</t>
        </is>
      </c>
      <c r="F10897" t="n">
        <v>53.01</v>
      </c>
      <c r="G10897" t="n">
        <v>0</v>
      </c>
    </row>
    <row r="10898">
      <c r="A10898" t="n">
        <v>201905</v>
      </c>
      <c r="B10898" t="n">
        <v>66</v>
      </c>
      <c r="C10898" t="inlineStr">
        <is>
          <t>POS</t>
        </is>
      </c>
      <c r="D10898" t="inlineStr">
        <is>
          <t>Mỹ</t>
        </is>
      </c>
      <c r="E10898" t="inlineStr">
        <is>
          <t>Gia dụng</t>
        </is>
      </c>
      <c r="F10898" t="n">
        <v>1538.46</v>
      </c>
      <c r="G10898" t="n">
        <v>0</v>
      </c>
    </row>
    <row r="10899">
      <c r="A10899" t="n">
        <v>201905</v>
      </c>
      <c r="B10899" t="n">
        <v>66</v>
      </c>
      <c r="C10899" t="inlineStr">
        <is>
          <t>POS</t>
        </is>
      </c>
      <c r="D10899" t="inlineStr">
        <is>
          <t>Mỹ</t>
        </is>
      </c>
      <c r="E10899" t="inlineStr">
        <is>
          <t>Nhạc, phim, sách nói</t>
        </is>
      </c>
      <c r="F10899" t="n">
        <v>5125.93</v>
      </c>
      <c r="G10899" t="n">
        <v>0</v>
      </c>
    </row>
    <row r="10900">
      <c r="A10900" t="n">
        <v>201905</v>
      </c>
      <c r="B10900" t="n">
        <v>66</v>
      </c>
      <c r="C10900" t="inlineStr">
        <is>
          <t>POS</t>
        </is>
      </c>
      <c r="D10900" t="inlineStr">
        <is>
          <t>Mỹ</t>
        </is>
      </c>
      <c r="E10900" t="inlineStr">
        <is>
          <t>TV &amp; Video</t>
        </is>
      </c>
      <c r="F10900" t="n">
        <v>1998</v>
      </c>
      <c r="G10900" t="n">
        <v>1998</v>
      </c>
    </row>
    <row r="10901">
      <c r="A10901" t="n">
        <v>201906</v>
      </c>
      <c r="B10901" t="n">
        <v>0</v>
      </c>
      <c r="C10901" t="inlineStr">
        <is>
          <t>ONLINE</t>
        </is>
      </c>
      <c r="D10901" t="inlineStr">
        <is>
          <t>Online</t>
        </is>
      </c>
      <c r="E10901" t="inlineStr">
        <is>
          <t>Âm thanh</t>
        </is>
      </c>
      <c r="F10901" t="n">
        <v>15778.92</v>
      </c>
      <c r="G10901" t="n">
        <v>0</v>
      </c>
    </row>
    <row r="10902">
      <c r="A10902" t="n">
        <v>201906</v>
      </c>
      <c r="B10902" t="n">
        <v>0</v>
      </c>
      <c r="C10902" t="inlineStr">
        <is>
          <t>ONLINE</t>
        </is>
      </c>
      <c r="D10902" t="inlineStr">
        <is>
          <t>Online</t>
        </is>
      </c>
      <c r="E10902" t="inlineStr">
        <is>
          <t>Máy ảnh</t>
        </is>
      </c>
      <c r="F10902" t="n">
        <v>33397.64</v>
      </c>
      <c r="G10902" t="n">
        <v>1310</v>
      </c>
    </row>
    <row r="10903">
      <c r="A10903" t="n">
        <v>201906</v>
      </c>
      <c r="B10903" t="n">
        <v>0</v>
      </c>
      <c r="C10903" t="inlineStr">
        <is>
          <t>ONLINE</t>
        </is>
      </c>
      <c r="D10903" t="inlineStr">
        <is>
          <t>Online</t>
        </is>
      </c>
      <c r="E10903" t="inlineStr">
        <is>
          <t>Điện thoại</t>
        </is>
      </c>
      <c r="F10903" t="n">
        <v>35973.63</v>
      </c>
      <c r="G10903" t="n">
        <v>1311.38</v>
      </c>
    </row>
    <row r="10904">
      <c r="A10904" t="n">
        <v>201906</v>
      </c>
      <c r="B10904" t="n">
        <v>0</v>
      </c>
      <c r="C10904" t="inlineStr">
        <is>
          <t>ONLINE</t>
        </is>
      </c>
      <c r="D10904" t="inlineStr">
        <is>
          <t>Online</t>
        </is>
      </c>
      <c r="E10904" t="inlineStr">
        <is>
          <t>Máy tính</t>
        </is>
      </c>
      <c r="F10904" t="n">
        <v>107269.02</v>
      </c>
      <c r="G10904" t="n">
        <v>3734.06</v>
      </c>
    </row>
    <row r="10905">
      <c r="A10905" t="n">
        <v>201906</v>
      </c>
      <c r="B10905" t="n">
        <v>0</v>
      </c>
      <c r="C10905" t="inlineStr">
        <is>
          <t>ONLINE</t>
        </is>
      </c>
      <c r="D10905" t="inlineStr">
        <is>
          <t>Online</t>
        </is>
      </c>
      <c r="E10905" t="inlineStr">
        <is>
          <t>Game &amp; Đồ chơi</t>
        </is>
      </c>
      <c r="F10905" t="n">
        <v>9906</v>
      </c>
      <c r="G10905" t="n">
        <v>46.8</v>
      </c>
    </row>
    <row r="10906">
      <c r="A10906" t="n">
        <v>201906</v>
      </c>
      <c r="B10906" t="n">
        <v>0</v>
      </c>
      <c r="C10906" t="inlineStr">
        <is>
          <t>ONLINE</t>
        </is>
      </c>
      <c r="D10906" t="inlineStr">
        <is>
          <t>Online</t>
        </is>
      </c>
      <c r="E10906" t="inlineStr">
        <is>
          <t>Gia dụng</t>
        </is>
      </c>
      <c r="F10906" t="n">
        <v>39682.5</v>
      </c>
      <c r="G10906" t="n">
        <v>449.97</v>
      </c>
    </row>
    <row r="10907">
      <c r="A10907" t="n">
        <v>201906</v>
      </c>
      <c r="B10907" t="n">
        <v>0</v>
      </c>
      <c r="C10907" t="inlineStr">
        <is>
          <t>ONLINE</t>
        </is>
      </c>
      <c r="D10907" t="inlineStr">
        <is>
          <t>Online</t>
        </is>
      </c>
      <c r="E10907" t="inlineStr">
        <is>
          <t>Nhạc, phim, sách nói</t>
        </is>
      </c>
      <c r="F10907" t="n">
        <v>23835.76</v>
      </c>
      <c r="G10907" t="n">
        <v>418.97</v>
      </c>
    </row>
    <row r="10908">
      <c r="A10908" t="n">
        <v>201906</v>
      </c>
      <c r="B10908" t="n">
        <v>0</v>
      </c>
      <c r="C10908" t="inlineStr">
        <is>
          <t>ONLINE</t>
        </is>
      </c>
      <c r="D10908" t="inlineStr">
        <is>
          <t>Online</t>
        </is>
      </c>
      <c r="E10908" t="inlineStr">
        <is>
          <t>TV &amp; Video</t>
        </is>
      </c>
      <c r="F10908" t="n">
        <v>36670</v>
      </c>
      <c r="G10908" t="n">
        <v>0</v>
      </c>
    </row>
    <row r="10909">
      <c r="A10909" t="n">
        <v>201906</v>
      </c>
      <c r="B10909" t="n">
        <v>1</v>
      </c>
      <c r="C10909" t="inlineStr">
        <is>
          <t>POS</t>
        </is>
      </c>
      <c r="D10909" t="inlineStr">
        <is>
          <t>Úc</t>
        </is>
      </c>
      <c r="E10909" t="inlineStr">
        <is>
          <t>Máy ảnh</t>
        </is>
      </c>
      <c r="F10909" t="n">
        <v>349.93</v>
      </c>
      <c r="G10909" t="n">
        <v>0</v>
      </c>
    </row>
    <row r="10910">
      <c r="A10910" t="n">
        <v>201906</v>
      </c>
      <c r="B10910" t="n">
        <v>1</v>
      </c>
      <c r="C10910" t="inlineStr">
        <is>
          <t>POS</t>
        </is>
      </c>
      <c r="D10910" t="inlineStr">
        <is>
          <t>Úc</t>
        </is>
      </c>
      <c r="E10910" t="inlineStr">
        <is>
          <t>Điện thoại</t>
        </is>
      </c>
      <c r="F10910" t="n">
        <v>29.98</v>
      </c>
      <c r="G10910" t="n">
        <v>0</v>
      </c>
    </row>
    <row r="10911">
      <c r="A10911" t="n">
        <v>201906</v>
      </c>
      <c r="B10911" t="n">
        <v>1</v>
      </c>
      <c r="C10911" t="inlineStr">
        <is>
          <t>POS</t>
        </is>
      </c>
      <c r="D10911" t="inlineStr">
        <is>
          <t>Úc</t>
        </is>
      </c>
      <c r="E10911" t="inlineStr">
        <is>
          <t>Máy tính</t>
        </is>
      </c>
      <c r="F10911" t="n">
        <v>499.9</v>
      </c>
      <c r="G10911" t="n">
        <v>0</v>
      </c>
    </row>
    <row r="10912">
      <c r="A10912" t="n">
        <v>201906</v>
      </c>
      <c r="B10912" t="n">
        <v>1</v>
      </c>
      <c r="C10912" t="inlineStr">
        <is>
          <t>POS</t>
        </is>
      </c>
      <c r="D10912" t="inlineStr">
        <is>
          <t>Úc</t>
        </is>
      </c>
      <c r="E10912" t="inlineStr">
        <is>
          <t>Game &amp; Đồ chơi</t>
        </is>
      </c>
      <c r="F10912" t="n">
        <v>68</v>
      </c>
      <c r="G10912" t="n">
        <v>0</v>
      </c>
    </row>
    <row r="10913">
      <c r="A10913" t="n">
        <v>201906</v>
      </c>
      <c r="B10913" t="n">
        <v>1</v>
      </c>
      <c r="C10913" t="inlineStr">
        <is>
          <t>POS</t>
        </is>
      </c>
      <c r="D10913" t="inlineStr">
        <is>
          <t>Úc</t>
        </is>
      </c>
      <c r="E10913" t="inlineStr">
        <is>
          <t>Nhạc, phim, sách nói</t>
        </is>
      </c>
      <c r="F10913" t="n">
        <v>819.9299999999999</v>
      </c>
      <c r="G10913" t="n">
        <v>0</v>
      </c>
    </row>
    <row r="10914">
      <c r="A10914" t="n">
        <v>201906</v>
      </c>
      <c r="B10914" t="n">
        <v>4</v>
      </c>
      <c r="C10914" t="inlineStr">
        <is>
          <t>POS</t>
        </is>
      </c>
      <c r="D10914" t="inlineStr">
        <is>
          <t>Úc</t>
        </is>
      </c>
      <c r="E10914" t="inlineStr">
        <is>
          <t>Âm thanh</t>
        </is>
      </c>
      <c r="F10914" t="n">
        <v>269.6</v>
      </c>
      <c r="G10914" t="n">
        <v>0</v>
      </c>
    </row>
    <row r="10915">
      <c r="A10915" t="n">
        <v>201906</v>
      </c>
      <c r="B10915" t="n">
        <v>4</v>
      </c>
      <c r="C10915" t="inlineStr">
        <is>
          <t>POS</t>
        </is>
      </c>
      <c r="D10915" t="inlineStr">
        <is>
          <t>Úc</t>
        </is>
      </c>
      <c r="E10915" t="inlineStr">
        <is>
          <t>Máy ảnh</t>
        </is>
      </c>
      <c r="F10915" t="n">
        <v>2529</v>
      </c>
      <c r="G10915" t="n">
        <v>0</v>
      </c>
    </row>
    <row r="10916">
      <c r="A10916" t="n">
        <v>201906</v>
      </c>
      <c r="B10916" t="n">
        <v>4</v>
      </c>
      <c r="C10916" t="inlineStr">
        <is>
          <t>POS</t>
        </is>
      </c>
      <c r="D10916" t="inlineStr">
        <is>
          <t>Úc</t>
        </is>
      </c>
      <c r="E10916" t="inlineStr">
        <is>
          <t>Máy tính</t>
        </is>
      </c>
      <c r="F10916" t="n">
        <v>14391</v>
      </c>
      <c r="G10916" t="n">
        <v>196</v>
      </c>
    </row>
    <row r="10917">
      <c r="A10917" t="n">
        <v>201906</v>
      </c>
      <c r="B10917" t="n">
        <v>4</v>
      </c>
      <c r="C10917" t="inlineStr">
        <is>
          <t>POS</t>
        </is>
      </c>
      <c r="D10917" t="inlineStr">
        <is>
          <t>Úc</t>
        </is>
      </c>
      <c r="E10917" t="inlineStr">
        <is>
          <t>Game &amp; Đồ chơi</t>
        </is>
      </c>
      <c r="F10917" t="n">
        <v>128</v>
      </c>
      <c r="G10917" t="n">
        <v>0</v>
      </c>
    </row>
    <row r="10918">
      <c r="A10918" t="n">
        <v>201906</v>
      </c>
      <c r="B10918" t="n">
        <v>4</v>
      </c>
      <c r="C10918" t="inlineStr">
        <is>
          <t>POS</t>
        </is>
      </c>
      <c r="D10918" t="inlineStr">
        <is>
          <t>Úc</t>
        </is>
      </c>
      <c r="E10918" t="inlineStr">
        <is>
          <t>Gia dụng</t>
        </is>
      </c>
      <c r="F10918" t="n">
        <v>7375</v>
      </c>
      <c r="G10918" t="n">
        <v>0</v>
      </c>
    </row>
    <row r="10919">
      <c r="A10919" t="n">
        <v>201906</v>
      </c>
      <c r="B10919" t="n">
        <v>4</v>
      </c>
      <c r="C10919" t="inlineStr">
        <is>
          <t>POS</t>
        </is>
      </c>
      <c r="D10919" t="inlineStr">
        <is>
          <t>Úc</t>
        </is>
      </c>
      <c r="E10919" t="inlineStr">
        <is>
          <t>Nhạc, phim, sách nói</t>
        </is>
      </c>
      <c r="F10919" t="n">
        <v>25.32</v>
      </c>
      <c r="G10919" t="n">
        <v>0</v>
      </c>
    </row>
    <row r="10920">
      <c r="A10920" t="n">
        <v>201906</v>
      </c>
      <c r="B10920" t="n">
        <v>4</v>
      </c>
      <c r="C10920" t="inlineStr">
        <is>
          <t>POS</t>
        </is>
      </c>
      <c r="D10920" t="inlineStr">
        <is>
          <t>Úc</t>
        </is>
      </c>
      <c r="E10920" t="inlineStr">
        <is>
          <t>TV &amp; Video</t>
        </is>
      </c>
      <c r="F10920" t="n">
        <v>357</v>
      </c>
      <c r="G10920" t="n">
        <v>0</v>
      </c>
    </row>
    <row r="10921">
      <c r="A10921" t="n">
        <v>201906</v>
      </c>
      <c r="B10921" t="n">
        <v>5</v>
      </c>
      <c r="C10921" t="inlineStr">
        <is>
          <t>POS</t>
        </is>
      </c>
      <c r="D10921" t="inlineStr">
        <is>
          <t>Úc</t>
        </is>
      </c>
      <c r="E10921" t="inlineStr">
        <is>
          <t>Âm thanh</t>
        </is>
      </c>
      <c r="F10921" t="n">
        <v>1238.73</v>
      </c>
      <c r="G10921" t="n">
        <v>0</v>
      </c>
    </row>
    <row r="10922">
      <c r="A10922" t="n">
        <v>201906</v>
      </c>
      <c r="B10922" t="n">
        <v>5</v>
      </c>
      <c r="C10922" t="inlineStr">
        <is>
          <t>POS</t>
        </is>
      </c>
      <c r="D10922" t="inlineStr">
        <is>
          <t>Úc</t>
        </is>
      </c>
      <c r="E10922" t="inlineStr">
        <is>
          <t>Máy ảnh</t>
        </is>
      </c>
      <c r="F10922" t="n">
        <v>15283</v>
      </c>
      <c r="G10922" t="n">
        <v>0</v>
      </c>
    </row>
    <row r="10923">
      <c r="A10923" t="n">
        <v>201906</v>
      </c>
      <c r="B10923" t="n">
        <v>5</v>
      </c>
      <c r="C10923" t="inlineStr">
        <is>
          <t>POS</t>
        </is>
      </c>
      <c r="D10923" t="inlineStr">
        <is>
          <t>Úc</t>
        </is>
      </c>
      <c r="E10923" t="inlineStr">
        <is>
          <t>Điện thoại</t>
        </is>
      </c>
      <c r="F10923" t="n">
        <v>1447</v>
      </c>
      <c r="G10923" t="n">
        <v>0</v>
      </c>
    </row>
    <row r="10924">
      <c r="A10924" t="n">
        <v>201906</v>
      </c>
      <c r="B10924" t="n">
        <v>5</v>
      </c>
      <c r="C10924" t="inlineStr">
        <is>
          <t>POS</t>
        </is>
      </c>
      <c r="D10924" t="inlineStr">
        <is>
          <t>Úc</t>
        </is>
      </c>
      <c r="E10924" t="inlineStr">
        <is>
          <t>Máy tính</t>
        </is>
      </c>
      <c r="F10924" t="n">
        <v>5072.2</v>
      </c>
      <c r="G10924" t="n">
        <v>0</v>
      </c>
    </row>
    <row r="10925">
      <c r="A10925" t="n">
        <v>201906</v>
      </c>
      <c r="B10925" t="n">
        <v>5</v>
      </c>
      <c r="C10925" t="inlineStr">
        <is>
          <t>POS</t>
        </is>
      </c>
      <c r="D10925" t="inlineStr">
        <is>
          <t>Úc</t>
        </is>
      </c>
      <c r="E10925" t="inlineStr">
        <is>
          <t>Game &amp; Đồ chơi</t>
        </is>
      </c>
      <c r="F10925" t="n">
        <v>482.55</v>
      </c>
      <c r="G10925" t="n">
        <v>0</v>
      </c>
    </row>
    <row r="10926">
      <c r="A10926" t="n">
        <v>201906</v>
      </c>
      <c r="B10926" t="n">
        <v>5</v>
      </c>
      <c r="C10926" t="inlineStr">
        <is>
          <t>POS</t>
        </is>
      </c>
      <c r="D10926" t="inlineStr">
        <is>
          <t>Úc</t>
        </is>
      </c>
      <c r="E10926" t="inlineStr">
        <is>
          <t>Gia dụng</t>
        </is>
      </c>
      <c r="F10926" t="n">
        <v>259.8</v>
      </c>
      <c r="G10926" t="n">
        <v>0</v>
      </c>
    </row>
    <row r="10927">
      <c r="A10927" t="n">
        <v>201906</v>
      </c>
      <c r="B10927" t="n">
        <v>5</v>
      </c>
      <c r="C10927" t="inlineStr">
        <is>
          <t>POS</t>
        </is>
      </c>
      <c r="D10927" t="inlineStr">
        <is>
          <t>Úc</t>
        </is>
      </c>
      <c r="E10927" t="inlineStr">
        <is>
          <t>Nhạc, phim, sách nói</t>
        </is>
      </c>
      <c r="F10927" t="n">
        <v>1395.57</v>
      </c>
      <c r="G10927" t="n">
        <v>0</v>
      </c>
    </row>
    <row r="10928">
      <c r="A10928" t="n">
        <v>201906</v>
      </c>
      <c r="B10928" t="n">
        <v>6</v>
      </c>
      <c r="C10928" t="inlineStr">
        <is>
          <t>POS</t>
        </is>
      </c>
      <c r="D10928" t="inlineStr">
        <is>
          <t>Úc</t>
        </is>
      </c>
      <c r="E10928" t="inlineStr">
        <is>
          <t>Âm thanh</t>
        </is>
      </c>
      <c r="F10928" t="n">
        <v>932</v>
      </c>
      <c r="G10928" t="n">
        <v>0</v>
      </c>
    </row>
    <row r="10929">
      <c r="A10929" t="n">
        <v>201906</v>
      </c>
      <c r="B10929" t="n">
        <v>6</v>
      </c>
      <c r="C10929" t="inlineStr">
        <is>
          <t>POS</t>
        </is>
      </c>
      <c r="D10929" t="inlineStr">
        <is>
          <t>Úc</t>
        </is>
      </c>
      <c r="E10929" t="inlineStr">
        <is>
          <t>Máy ảnh</t>
        </is>
      </c>
      <c r="F10929" t="n">
        <v>1960</v>
      </c>
      <c r="G10929" t="n">
        <v>0</v>
      </c>
    </row>
    <row r="10930">
      <c r="A10930" t="n">
        <v>201906</v>
      </c>
      <c r="B10930" t="n">
        <v>6</v>
      </c>
      <c r="C10930" t="inlineStr">
        <is>
          <t>POS</t>
        </is>
      </c>
      <c r="D10930" t="inlineStr">
        <is>
          <t>Úc</t>
        </is>
      </c>
      <c r="E10930" t="inlineStr">
        <is>
          <t>Máy tính</t>
        </is>
      </c>
      <c r="F10930" t="n">
        <v>3295.7</v>
      </c>
      <c r="G10930" t="n">
        <v>0</v>
      </c>
    </row>
    <row r="10931">
      <c r="A10931" t="n">
        <v>201906</v>
      </c>
      <c r="B10931" t="n">
        <v>6</v>
      </c>
      <c r="C10931" t="inlineStr">
        <is>
          <t>POS</t>
        </is>
      </c>
      <c r="D10931" t="inlineStr">
        <is>
          <t>Úc</t>
        </is>
      </c>
      <c r="E10931" t="inlineStr">
        <is>
          <t>Game &amp; Đồ chơi</t>
        </is>
      </c>
      <c r="F10931" t="n">
        <v>177.04</v>
      </c>
      <c r="G10931" t="n">
        <v>0</v>
      </c>
    </row>
    <row r="10932">
      <c r="A10932" t="n">
        <v>201906</v>
      </c>
      <c r="B10932" t="n">
        <v>6</v>
      </c>
      <c r="C10932" t="inlineStr">
        <is>
          <t>POS</t>
        </is>
      </c>
      <c r="D10932" t="inlineStr">
        <is>
          <t>Úc</t>
        </is>
      </c>
      <c r="E10932" t="inlineStr">
        <is>
          <t>Gia dụng</t>
        </is>
      </c>
      <c r="F10932" t="n">
        <v>4451.93</v>
      </c>
      <c r="G10932" t="n">
        <v>1271.98</v>
      </c>
    </row>
    <row r="10933">
      <c r="A10933" t="n">
        <v>201906</v>
      </c>
      <c r="B10933" t="n">
        <v>6</v>
      </c>
      <c r="C10933" t="inlineStr">
        <is>
          <t>POS</t>
        </is>
      </c>
      <c r="D10933" t="inlineStr">
        <is>
          <t>Úc</t>
        </is>
      </c>
      <c r="E10933" t="inlineStr">
        <is>
          <t>Nhạc, phim, sách nói</t>
        </is>
      </c>
      <c r="F10933" t="n">
        <v>337.7</v>
      </c>
      <c r="G10933" t="n">
        <v>0</v>
      </c>
    </row>
    <row r="10934">
      <c r="A10934" t="n">
        <v>201906</v>
      </c>
      <c r="B10934" t="n">
        <v>8</v>
      </c>
      <c r="C10934" t="inlineStr">
        <is>
          <t>POS</t>
        </is>
      </c>
      <c r="D10934" t="inlineStr">
        <is>
          <t>Canada</t>
        </is>
      </c>
      <c r="E10934" t="inlineStr">
        <is>
          <t>Âm thanh</t>
        </is>
      </c>
      <c r="F10934" t="n">
        <v>864.97</v>
      </c>
      <c r="G10934" t="n">
        <v>0</v>
      </c>
    </row>
    <row r="10935">
      <c r="A10935" t="n">
        <v>201906</v>
      </c>
      <c r="B10935" t="n">
        <v>8</v>
      </c>
      <c r="C10935" t="inlineStr">
        <is>
          <t>POS</t>
        </is>
      </c>
      <c r="D10935" t="inlineStr">
        <is>
          <t>Canada</t>
        </is>
      </c>
      <c r="E10935" t="inlineStr">
        <is>
          <t>Máy ảnh</t>
        </is>
      </c>
      <c r="F10935" t="n">
        <v>4389</v>
      </c>
      <c r="G10935" t="n">
        <v>0</v>
      </c>
    </row>
    <row r="10936">
      <c r="A10936" t="n">
        <v>201906</v>
      </c>
      <c r="B10936" t="n">
        <v>8</v>
      </c>
      <c r="C10936" t="inlineStr">
        <is>
          <t>POS</t>
        </is>
      </c>
      <c r="D10936" t="inlineStr">
        <is>
          <t>Canada</t>
        </is>
      </c>
      <c r="E10936" t="inlineStr">
        <is>
          <t>Điện thoại</t>
        </is>
      </c>
      <c r="F10936" t="n">
        <v>2088.18</v>
      </c>
      <c r="G10936" t="n">
        <v>0</v>
      </c>
    </row>
    <row r="10937">
      <c r="A10937" t="n">
        <v>201906</v>
      </c>
      <c r="B10937" t="n">
        <v>8</v>
      </c>
      <c r="C10937" t="inlineStr">
        <is>
          <t>POS</t>
        </is>
      </c>
      <c r="D10937" t="inlineStr">
        <is>
          <t>Canada</t>
        </is>
      </c>
      <c r="E10937" t="inlineStr">
        <is>
          <t>Máy tính</t>
        </is>
      </c>
      <c r="F10937" t="n">
        <v>2789.15</v>
      </c>
      <c r="G10937" t="n">
        <v>0</v>
      </c>
    </row>
    <row r="10938">
      <c r="A10938" t="n">
        <v>201906</v>
      </c>
      <c r="B10938" t="n">
        <v>8</v>
      </c>
      <c r="C10938" t="inlineStr">
        <is>
          <t>POS</t>
        </is>
      </c>
      <c r="D10938" t="inlineStr">
        <is>
          <t>Canada</t>
        </is>
      </c>
      <c r="E10938" t="inlineStr">
        <is>
          <t>Game &amp; Đồ chơi</t>
        </is>
      </c>
      <c r="F10938" t="n">
        <v>14.97</v>
      </c>
      <c r="G10938" t="n">
        <v>4.99</v>
      </c>
    </row>
    <row r="10939">
      <c r="A10939" t="n">
        <v>201906</v>
      </c>
      <c r="B10939" t="n">
        <v>8</v>
      </c>
      <c r="C10939" t="inlineStr">
        <is>
          <t>POS</t>
        </is>
      </c>
      <c r="D10939" t="inlineStr">
        <is>
          <t>Canada</t>
        </is>
      </c>
      <c r="E10939" t="inlineStr">
        <is>
          <t>Nhạc, phim, sách nói</t>
        </is>
      </c>
      <c r="F10939" t="n">
        <v>1737.95</v>
      </c>
      <c r="G10939" t="n">
        <v>0</v>
      </c>
    </row>
    <row r="10940">
      <c r="A10940" t="n">
        <v>201906</v>
      </c>
      <c r="B10940" t="n">
        <v>9</v>
      </c>
      <c r="C10940" t="inlineStr">
        <is>
          <t>POS</t>
        </is>
      </c>
      <c r="D10940" t="inlineStr">
        <is>
          <t>Canada</t>
        </is>
      </c>
      <c r="E10940" t="inlineStr">
        <is>
          <t>Âm thanh</t>
        </is>
      </c>
      <c r="F10940" t="n">
        <v>4639.91</v>
      </c>
      <c r="G10940" t="n">
        <v>0</v>
      </c>
    </row>
    <row r="10941">
      <c r="A10941" t="n">
        <v>201906</v>
      </c>
      <c r="B10941" t="n">
        <v>9</v>
      </c>
      <c r="C10941" t="inlineStr">
        <is>
          <t>POS</t>
        </is>
      </c>
      <c r="D10941" t="inlineStr">
        <is>
          <t>Canada</t>
        </is>
      </c>
      <c r="E10941" t="inlineStr">
        <is>
          <t>Máy ảnh</t>
        </is>
      </c>
      <c r="F10941" t="n">
        <v>17102.4</v>
      </c>
      <c r="G10941" t="n">
        <v>665</v>
      </c>
    </row>
    <row r="10942">
      <c r="A10942" t="n">
        <v>201906</v>
      </c>
      <c r="B10942" t="n">
        <v>9</v>
      </c>
      <c r="C10942" t="inlineStr">
        <is>
          <t>POS</t>
        </is>
      </c>
      <c r="D10942" t="inlineStr">
        <is>
          <t>Canada</t>
        </is>
      </c>
      <c r="E10942" t="inlineStr">
        <is>
          <t>Điện thoại</t>
        </is>
      </c>
      <c r="F10942" t="n">
        <v>3160.25</v>
      </c>
      <c r="G10942" t="n">
        <v>0</v>
      </c>
    </row>
    <row r="10943">
      <c r="A10943" t="n">
        <v>201906</v>
      </c>
      <c r="B10943" t="n">
        <v>9</v>
      </c>
      <c r="C10943" t="inlineStr">
        <is>
          <t>POS</t>
        </is>
      </c>
      <c r="D10943" t="inlineStr">
        <is>
          <t>Canada</t>
        </is>
      </c>
      <c r="E10943" t="inlineStr">
        <is>
          <t>Máy tính</t>
        </is>
      </c>
      <c r="F10943" t="n">
        <v>20444.3</v>
      </c>
      <c r="G10943" t="n">
        <v>0</v>
      </c>
    </row>
    <row r="10944">
      <c r="A10944" t="n">
        <v>201906</v>
      </c>
      <c r="B10944" t="n">
        <v>9</v>
      </c>
      <c r="C10944" t="inlineStr">
        <is>
          <t>POS</t>
        </is>
      </c>
      <c r="D10944" t="inlineStr">
        <is>
          <t>Canada</t>
        </is>
      </c>
      <c r="E10944" t="inlineStr">
        <is>
          <t>Game &amp; Đồ chơi</t>
        </is>
      </c>
      <c r="F10944" t="n">
        <v>680.5700000000001</v>
      </c>
      <c r="G10944" t="n">
        <v>56</v>
      </c>
    </row>
    <row r="10945">
      <c r="A10945" t="n">
        <v>201906</v>
      </c>
      <c r="B10945" t="n">
        <v>9</v>
      </c>
      <c r="C10945" t="inlineStr">
        <is>
          <t>POS</t>
        </is>
      </c>
      <c r="D10945" t="inlineStr">
        <is>
          <t>Canada</t>
        </is>
      </c>
      <c r="E10945" t="inlineStr">
        <is>
          <t>Gia dụng</t>
        </is>
      </c>
      <c r="F10945" t="n">
        <v>2424.92</v>
      </c>
      <c r="G10945" t="n">
        <v>0</v>
      </c>
    </row>
    <row r="10946">
      <c r="A10946" t="n">
        <v>201906</v>
      </c>
      <c r="B10946" t="n">
        <v>9</v>
      </c>
      <c r="C10946" t="inlineStr">
        <is>
          <t>POS</t>
        </is>
      </c>
      <c r="D10946" t="inlineStr">
        <is>
          <t>Canada</t>
        </is>
      </c>
      <c r="E10946" t="inlineStr">
        <is>
          <t>Nhạc, phim, sách nói</t>
        </is>
      </c>
      <c r="F10946" t="n">
        <v>1482.33</v>
      </c>
      <c r="G10946" t="n">
        <v>0</v>
      </c>
    </row>
    <row r="10947">
      <c r="A10947" t="n">
        <v>201906</v>
      </c>
      <c r="B10947" t="n">
        <v>10</v>
      </c>
      <c r="C10947" t="inlineStr">
        <is>
          <t>POS</t>
        </is>
      </c>
      <c r="D10947" t="inlineStr">
        <is>
          <t>Canada</t>
        </is>
      </c>
      <c r="E10947" t="inlineStr">
        <is>
          <t>Âm thanh</t>
        </is>
      </c>
      <c r="F10947" t="n">
        <v>1647.33</v>
      </c>
      <c r="G10947" t="n">
        <v>0</v>
      </c>
    </row>
    <row r="10948">
      <c r="A10948" t="n">
        <v>201906</v>
      </c>
      <c r="B10948" t="n">
        <v>10</v>
      </c>
      <c r="C10948" t="inlineStr">
        <is>
          <t>POS</t>
        </is>
      </c>
      <c r="D10948" t="inlineStr">
        <is>
          <t>Canada</t>
        </is>
      </c>
      <c r="E10948" t="inlineStr">
        <is>
          <t>Máy ảnh</t>
        </is>
      </c>
      <c r="F10948" t="n">
        <v>2753.98</v>
      </c>
      <c r="G10948" t="n">
        <v>0</v>
      </c>
    </row>
    <row r="10949">
      <c r="A10949" t="n">
        <v>201906</v>
      </c>
      <c r="B10949" t="n">
        <v>10</v>
      </c>
      <c r="C10949" t="inlineStr">
        <is>
          <t>POS</t>
        </is>
      </c>
      <c r="D10949" t="inlineStr">
        <is>
          <t>Canada</t>
        </is>
      </c>
      <c r="E10949" t="inlineStr">
        <is>
          <t>Điện thoại</t>
        </is>
      </c>
      <c r="F10949" t="n">
        <v>1642.3</v>
      </c>
      <c r="G10949" t="n">
        <v>0</v>
      </c>
    </row>
    <row r="10950">
      <c r="A10950" t="n">
        <v>201906</v>
      </c>
      <c r="B10950" t="n">
        <v>10</v>
      </c>
      <c r="C10950" t="inlineStr">
        <is>
          <t>POS</t>
        </is>
      </c>
      <c r="D10950" t="inlineStr">
        <is>
          <t>Canada</t>
        </is>
      </c>
      <c r="E10950" t="inlineStr">
        <is>
          <t>Máy tính</t>
        </is>
      </c>
      <c r="F10950" t="n">
        <v>19204.55</v>
      </c>
      <c r="G10950" t="n">
        <v>0</v>
      </c>
    </row>
    <row r="10951">
      <c r="A10951" t="n">
        <v>201906</v>
      </c>
      <c r="B10951" t="n">
        <v>10</v>
      </c>
      <c r="C10951" t="inlineStr">
        <is>
          <t>POS</t>
        </is>
      </c>
      <c r="D10951" t="inlineStr">
        <is>
          <t>Canada</t>
        </is>
      </c>
      <c r="E10951" t="inlineStr">
        <is>
          <t>Game &amp; Đồ chơi</t>
        </is>
      </c>
      <c r="F10951" t="n">
        <v>497.79</v>
      </c>
      <c r="G10951" t="n">
        <v>0</v>
      </c>
    </row>
    <row r="10952">
      <c r="A10952" t="n">
        <v>201906</v>
      </c>
      <c r="B10952" t="n">
        <v>10</v>
      </c>
      <c r="C10952" t="inlineStr">
        <is>
          <t>POS</t>
        </is>
      </c>
      <c r="D10952" t="inlineStr">
        <is>
          <t>Canada</t>
        </is>
      </c>
      <c r="E10952" t="inlineStr">
        <is>
          <t>Gia dụng</t>
        </is>
      </c>
      <c r="F10952" t="n">
        <v>5848.96</v>
      </c>
      <c r="G10952" t="n">
        <v>1016</v>
      </c>
    </row>
    <row r="10953">
      <c r="A10953" t="n">
        <v>201906</v>
      </c>
      <c r="B10953" t="n">
        <v>10</v>
      </c>
      <c r="C10953" t="inlineStr">
        <is>
          <t>POS</t>
        </is>
      </c>
      <c r="D10953" t="inlineStr">
        <is>
          <t>Canada</t>
        </is>
      </c>
      <c r="E10953" t="inlineStr">
        <is>
          <t>Nhạc, phim, sách nói</t>
        </is>
      </c>
      <c r="F10953" t="n">
        <v>783.8200000000001</v>
      </c>
      <c r="G10953" t="n">
        <v>0</v>
      </c>
    </row>
    <row r="10954">
      <c r="A10954" t="n">
        <v>201906</v>
      </c>
      <c r="B10954" t="n">
        <v>10</v>
      </c>
      <c r="C10954" t="inlineStr">
        <is>
          <t>POS</t>
        </is>
      </c>
      <c r="D10954" t="inlineStr">
        <is>
          <t>Canada</t>
        </is>
      </c>
      <c r="E10954" t="inlineStr">
        <is>
          <t>TV &amp; Video</t>
        </is>
      </c>
      <c r="F10954" t="n">
        <v>1090</v>
      </c>
      <c r="G10954" t="n">
        <v>0</v>
      </c>
    </row>
    <row r="10955">
      <c r="A10955" t="n">
        <v>201906</v>
      </c>
      <c r="B10955" t="n">
        <v>12</v>
      </c>
      <c r="C10955" t="inlineStr">
        <is>
          <t>POS</t>
        </is>
      </c>
      <c r="D10955" t="inlineStr">
        <is>
          <t>Pháp</t>
        </is>
      </c>
      <c r="E10955" t="inlineStr">
        <is>
          <t>Máy ảnh</t>
        </is>
      </c>
      <c r="F10955" t="n">
        <v>549.99</v>
      </c>
      <c r="G10955" t="n">
        <v>0</v>
      </c>
    </row>
    <row r="10956">
      <c r="A10956" t="n">
        <v>201906</v>
      </c>
      <c r="B10956" t="n">
        <v>12</v>
      </c>
      <c r="C10956" t="inlineStr">
        <is>
          <t>POS</t>
        </is>
      </c>
      <c r="D10956" t="inlineStr">
        <is>
          <t>Pháp</t>
        </is>
      </c>
      <c r="E10956" t="inlineStr">
        <is>
          <t>Điện thoại</t>
        </is>
      </c>
      <c r="F10956" t="n">
        <v>105.9</v>
      </c>
      <c r="G10956" t="n">
        <v>0</v>
      </c>
    </row>
    <row r="10957">
      <c r="A10957" t="n">
        <v>201906</v>
      </c>
      <c r="B10957" t="n">
        <v>12</v>
      </c>
      <c r="C10957" t="inlineStr">
        <is>
          <t>POS</t>
        </is>
      </c>
      <c r="D10957" t="inlineStr">
        <is>
          <t>Pháp</t>
        </is>
      </c>
      <c r="E10957" t="inlineStr">
        <is>
          <t>Máy tính</t>
        </is>
      </c>
      <c r="F10957" t="n">
        <v>7693</v>
      </c>
      <c r="G10957" t="n">
        <v>0</v>
      </c>
    </row>
    <row r="10958">
      <c r="A10958" t="n">
        <v>201906</v>
      </c>
      <c r="B10958" t="n">
        <v>13</v>
      </c>
      <c r="C10958" t="inlineStr">
        <is>
          <t>POS</t>
        </is>
      </c>
      <c r="D10958" t="inlineStr">
        <is>
          <t>Pháp</t>
        </is>
      </c>
      <c r="E10958" t="inlineStr">
        <is>
          <t>Âm thanh</t>
        </is>
      </c>
      <c r="F10958" t="n">
        <v>0</v>
      </c>
      <c r="G10958" t="n">
        <v>599.85</v>
      </c>
    </row>
    <row r="10959">
      <c r="A10959" t="n">
        <v>201906</v>
      </c>
      <c r="B10959" t="n">
        <v>13</v>
      </c>
      <c r="C10959" t="inlineStr">
        <is>
          <t>POS</t>
        </is>
      </c>
      <c r="D10959" t="inlineStr">
        <is>
          <t>Pháp</t>
        </is>
      </c>
      <c r="E10959" t="inlineStr">
        <is>
          <t>Điện thoại</t>
        </is>
      </c>
      <c r="F10959" t="n">
        <v>418.19</v>
      </c>
      <c r="G10959" t="n">
        <v>0</v>
      </c>
    </row>
    <row r="10960">
      <c r="A10960" t="n">
        <v>201906</v>
      </c>
      <c r="B10960" t="n">
        <v>13</v>
      </c>
      <c r="C10960" t="inlineStr">
        <is>
          <t>POS</t>
        </is>
      </c>
      <c r="D10960" t="inlineStr">
        <is>
          <t>Pháp</t>
        </is>
      </c>
      <c r="E10960" t="inlineStr">
        <is>
          <t>Máy tính</t>
        </is>
      </c>
      <c r="F10960" t="n">
        <v>6783</v>
      </c>
      <c r="G10960" t="n">
        <v>0</v>
      </c>
    </row>
    <row r="10961">
      <c r="A10961" t="n">
        <v>201906</v>
      </c>
      <c r="B10961" t="n">
        <v>13</v>
      </c>
      <c r="C10961" t="inlineStr">
        <is>
          <t>POS</t>
        </is>
      </c>
      <c r="D10961" t="inlineStr">
        <is>
          <t>Pháp</t>
        </is>
      </c>
      <c r="E10961" t="inlineStr">
        <is>
          <t>Gia dụng</t>
        </is>
      </c>
      <c r="F10961" t="n">
        <v>474.95</v>
      </c>
      <c r="G10961" t="n">
        <v>0</v>
      </c>
    </row>
    <row r="10962">
      <c r="A10962" t="n">
        <v>201906</v>
      </c>
      <c r="B10962" t="n">
        <v>13</v>
      </c>
      <c r="C10962" t="inlineStr">
        <is>
          <t>POS</t>
        </is>
      </c>
      <c r="D10962" t="inlineStr">
        <is>
          <t>Pháp</t>
        </is>
      </c>
      <c r="E10962" t="inlineStr">
        <is>
          <t>Nhạc, phim, sách nói</t>
        </is>
      </c>
      <c r="F10962" t="n">
        <v>367.95</v>
      </c>
      <c r="G10962" t="n">
        <v>0</v>
      </c>
    </row>
    <row r="10963">
      <c r="A10963" t="n">
        <v>201906</v>
      </c>
      <c r="B10963" t="n">
        <v>13</v>
      </c>
      <c r="C10963" t="inlineStr">
        <is>
          <t>POS</t>
        </is>
      </c>
      <c r="D10963" t="inlineStr">
        <is>
          <t>Pháp</t>
        </is>
      </c>
      <c r="E10963" t="inlineStr">
        <is>
          <t>TV &amp; Video</t>
        </is>
      </c>
      <c r="F10963" t="n">
        <v>380.7</v>
      </c>
      <c r="G10963" t="n">
        <v>0</v>
      </c>
    </row>
    <row r="10964">
      <c r="A10964" t="n">
        <v>201906</v>
      </c>
      <c r="B10964" t="n">
        <v>14</v>
      </c>
      <c r="C10964" t="inlineStr">
        <is>
          <t>POS</t>
        </is>
      </c>
      <c r="D10964" t="inlineStr">
        <is>
          <t>Pháp</t>
        </is>
      </c>
      <c r="E10964" t="inlineStr">
        <is>
          <t>Máy ảnh</t>
        </is>
      </c>
      <c r="F10964" t="n">
        <v>790</v>
      </c>
      <c r="G10964" t="n">
        <v>0</v>
      </c>
    </row>
    <row r="10965">
      <c r="A10965" t="n">
        <v>201906</v>
      </c>
      <c r="B10965" t="n">
        <v>14</v>
      </c>
      <c r="C10965" t="inlineStr">
        <is>
          <t>POS</t>
        </is>
      </c>
      <c r="D10965" t="inlineStr">
        <is>
          <t>Pháp</t>
        </is>
      </c>
      <c r="E10965" t="inlineStr">
        <is>
          <t>Game &amp; Đồ chơi</t>
        </is>
      </c>
      <c r="F10965" t="n">
        <v>6.99</v>
      </c>
      <c r="G10965" t="n">
        <v>0</v>
      </c>
    </row>
    <row r="10966">
      <c r="A10966" t="n">
        <v>201906</v>
      </c>
      <c r="B10966" t="n">
        <v>14</v>
      </c>
      <c r="C10966" t="inlineStr">
        <is>
          <t>POS</t>
        </is>
      </c>
      <c r="D10966" t="inlineStr">
        <is>
          <t>Pháp</t>
        </is>
      </c>
      <c r="E10966" t="inlineStr">
        <is>
          <t>Nhạc, phim, sách nói</t>
        </is>
      </c>
      <c r="F10966" t="n">
        <v>289.99</v>
      </c>
      <c r="G10966" t="n">
        <v>0</v>
      </c>
    </row>
    <row r="10967">
      <c r="A10967" t="n">
        <v>201906</v>
      </c>
      <c r="B10967" t="n">
        <v>15</v>
      </c>
      <c r="C10967" t="inlineStr">
        <is>
          <t>POS</t>
        </is>
      </c>
      <c r="D10967" t="inlineStr">
        <is>
          <t>Pháp</t>
        </is>
      </c>
      <c r="E10967" t="inlineStr">
        <is>
          <t>Game &amp; Đồ chơi</t>
        </is>
      </c>
      <c r="F10967" t="n">
        <v>32</v>
      </c>
      <c r="G10967" t="n">
        <v>0</v>
      </c>
    </row>
    <row r="10968">
      <c r="A10968" t="n">
        <v>201906</v>
      </c>
      <c r="B10968" t="n">
        <v>15</v>
      </c>
      <c r="C10968" t="inlineStr">
        <is>
          <t>POS</t>
        </is>
      </c>
      <c r="D10968" t="inlineStr">
        <is>
          <t>Pháp</t>
        </is>
      </c>
      <c r="E10968" t="inlineStr">
        <is>
          <t>Nhạc, phim, sách nói</t>
        </is>
      </c>
      <c r="F10968" t="n">
        <v>219.98</v>
      </c>
      <c r="G10968" t="n">
        <v>0</v>
      </c>
    </row>
    <row r="10969">
      <c r="A10969" t="n">
        <v>201906</v>
      </c>
      <c r="B10969" t="n">
        <v>16</v>
      </c>
      <c r="C10969" t="inlineStr">
        <is>
          <t>POS</t>
        </is>
      </c>
      <c r="D10969" t="inlineStr">
        <is>
          <t>Pháp</t>
        </is>
      </c>
      <c r="E10969" t="inlineStr">
        <is>
          <t>Điện thoại</t>
        </is>
      </c>
      <c r="F10969" t="n">
        <v>1150</v>
      </c>
      <c r="G10969" t="n">
        <v>0</v>
      </c>
    </row>
    <row r="10970">
      <c r="A10970" t="n">
        <v>201906</v>
      </c>
      <c r="B10970" t="n">
        <v>16</v>
      </c>
      <c r="C10970" t="inlineStr">
        <is>
          <t>POS</t>
        </is>
      </c>
      <c r="D10970" t="inlineStr">
        <is>
          <t>Pháp</t>
        </is>
      </c>
      <c r="E10970" t="inlineStr">
        <is>
          <t>Máy tính</t>
        </is>
      </c>
      <c r="F10970" t="n">
        <v>1254</v>
      </c>
      <c r="G10970" t="n">
        <v>0</v>
      </c>
    </row>
    <row r="10971">
      <c r="A10971" t="n">
        <v>201906</v>
      </c>
      <c r="B10971" t="n">
        <v>16</v>
      </c>
      <c r="C10971" t="inlineStr">
        <is>
          <t>POS</t>
        </is>
      </c>
      <c r="D10971" t="inlineStr">
        <is>
          <t>Pháp</t>
        </is>
      </c>
      <c r="E10971" t="inlineStr">
        <is>
          <t>Game &amp; Đồ chơi</t>
        </is>
      </c>
      <c r="F10971" t="n">
        <v>5.39</v>
      </c>
      <c r="G10971" t="n">
        <v>0</v>
      </c>
    </row>
    <row r="10972">
      <c r="A10972" t="n">
        <v>201906</v>
      </c>
      <c r="B10972" t="n">
        <v>16</v>
      </c>
      <c r="C10972" t="inlineStr">
        <is>
          <t>POS</t>
        </is>
      </c>
      <c r="D10972" t="inlineStr">
        <is>
          <t>Pháp</t>
        </is>
      </c>
      <c r="E10972" t="inlineStr">
        <is>
          <t>Gia dụng</t>
        </is>
      </c>
      <c r="F10972" t="n">
        <v>189.98</v>
      </c>
      <c r="G10972" t="n">
        <v>0</v>
      </c>
    </row>
    <row r="10973">
      <c r="A10973" t="n">
        <v>201906</v>
      </c>
      <c r="B10973" t="n">
        <v>16</v>
      </c>
      <c r="C10973" t="inlineStr">
        <is>
          <t>POS</t>
        </is>
      </c>
      <c r="D10973" t="inlineStr">
        <is>
          <t>Pháp</t>
        </is>
      </c>
      <c r="E10973" t="inlineStr">
        <is>
          <t>Nhạc, phim, sách nói</t>
        </is>
      </c>
      <c r="F10973" t="n">
        <v>1259.93</v>
      </c>
      <c r="G10973" t="n">
        <v>0</v>
      </c>
    </row>
    <row r="10974">
      <c r="A10974" t="n">
        <v>201906</v>
      </c>
      <c r="B10974" t="n">
        <v>17</v>
      </c>
      <c r="C10974" t="inlineStr">
        <is>
          <t>POS</t>
        </is>
      </c>
      <c r="D10974" t="inlineStr">
        <is>
          <t>Pháp</t>
        </is>
      </c>
      <c r="E10974" t="inlineStr">
        <is>
          <t>Máy ảnh</t>
        </is>
      </c>
      <c r="F10974" t="n">
        <v>380</v>
      </c>
      <c r="G10974" t="n">
        <v>0</v>
      </c>
    </row>
    <row r="10975">
      <c r="A10975" t="n">
        <v>201906</v>
      </c>
      <c r="B10975" t="n">
        <v>18</v>
      </c>
      <c r="C10975" t="inlineStr">
        <is>
          <t>POS</t>
        </is>
      </c>
      <c r="D10975" t="inlineStr">
        <is>
          <t>Pháp</t>
        </is>
      </c>
      <c r="E10975" t="inlineStr">
        <is>
          <t>Âm thanh</t>
        </is>
      </c>
      <c r="F10975" t="n">
        <v>905</v>
      </c>
      <c r="G10975" t="n">
        <v>0</v>
      </c>
    </row>
    <row r="10976">
      <c r="A10976" t="n">
        <v>201906</v>
      </c>
      <c r="B10976" t="n">
        <v>18</v>
      </c>
      <c r="C10976" t="inlineStr">
        <is>
          <t>POS</t>
        </is>
      </c>
      <c r="D10976" t="inlineStr">
        <is>
          <t>Pháp</t>
        </is>
      </c>
      <c r="E10976" t="inlineStr">
        <is>
          <t>Máy tính</t>
        </is>
      </c>
      <c r="F10976" t="n">
        <v>6570</v>
      </c>
      <c r="G10976" t="n">
        <v>0</v>
      </c>
    </row>
    <row r="10977">
      <c r="A10977" t="n">
        <v>201906</v>
      </c>
      <c r="B10977" t="n">
        <v>18</v>
      </c>
      <c r="C10977" t="inlineStr">
        <is>
          <t>POS</t>
        </is>
      </c>
      <c r="D10977" t="inlineStr">
        <is>
          <t>Pháp</t>
        </is>
      </c>
      <c r="E10977" t="inlineStr">
        <is>
          <t>Game &amp; Đồ chơi</t>
        </is>
      </c>
      <c r="F10977" t="n">
        <v>196</v>
      </c>
      <c r="G10977" t="n">
        <v>0</v>
      </c>
    </row>
    <row r="10978">
      <c r="A10978" t="n">
        <v>201906</v>
      </c>
      <c r="B10978" t="n">
        <v>18</v>
      </c>
      <c r="C10978" t="inlineStr">
        <is>
          <t>POS</t>
        </is>
      </c>
      <c r="D10978" t="inlineStr">
        <is>
          <t>Pháp</t>
        </is>
      </c>
      <c r="E10978" t="inlineStr">
        <is>
          <t>TV &amp; Video</t>
        </is>
      </c>
      <c r="F10978" t="n">
        <v>258</v>
      </c>
      <c r="G10978" t="n">
        <v>0</v>
      </c>
    </row>
    <row r="10979">
      <c r="A10979" t="n">
        <v>201906</v>
      </c>
      <c r="B10979" t="n">
        <v>19</v>
      </c>
      <c r="C10979" t="inlineStr">
        <is>
          <t>POS</t>
        </is>
      </c>
      <c r="D10979" t="inlineStr">
        <is>
          <t>Đức</t>
        </is>
      </c>
      <c r="E10979" t="inlineStr">
        <is>
          <t>Âm thanh</t>
        </is>
      </c>
      <c r="F10979" t="n">
        <v>883.87</v>
      </c>
      <c r="G10979" t="n">
        <v>0</v>
      </c>
    </row>
    <row r="10980">
      <c r="A10980" t="n">
        <v>201906</v>
      </c>
      <c r="B10980" t="n">
        <v>19</v>
      </c>
      <c r="C10980" t="inlineStr">
        <is>
          <t>POS</t>
        </is>
      </c>
      <c r="D10980" t="inlineStr">
        <is>
          <t>Đức</t>
        </is>
      </c>
      <c r="E10980" t="inlineStr">
        <is>
          <t>Máy ảnh</t>
        </is>
      </c>
      <c r="F10980" t="n">
        <v>1014</v>
      </c>
      <c r="G10980" t="n">
        <v>39.99</v>
      </c>
    </row>
    <row r="10981">
      <c r="A10981" t="n">
        <v>201906</v>
      </c>
      <c r="B10981" t="n">
        <v>19</v>
      </c>
      <c r="C10981" t="inlineStr">
        <is>
          <t>POS</t>
        </is>
      </c>
      <c r="D10981" t="inlineStr">
        <is>
          <t>Đức</t>
        </is>
      </c>
      <c r="E10981" t="inlineStr">
        <is>
          <t>Điện thoại</t>
        </is>
      </c>
      <c r="F10981" t="n">
        <v>2305.93</v>
      </c>
      <c r="G10981" t="n">
        <v>0</v>
      </c>
    </row>
    <row r="10982">
      <c r="A10982" t="n">
        <v>201906</v>
      </c>
      <c r="B10982" t="n">
        <v>19</v>
      </c>
      <c r="C10982" t="inlineStr">
        <is>
          <t>POS</t>
        </is>
      </c>
      <c r="D10982" t="inlineStr">
        <is>
          <t>Đức</t>
        </is>
      </c>
      <c r="E10982" t="inlineStr">
        <is>
          <t>Máy tính</t>
        </is>
      </c>
      <c r="F10982" t="n">
        <v>0</v>
      </c>
      <c r="G10982" t="n">
        <v>279</v>
      </c>
    </row>
    <row r="10983">
      <c r="A10983" t="n">
        <v>201906</v>
      </c>
      <c r="B10983" t="n">
        <v>19</v>
      </c>
      <c r="C10983" t="inlineStr">
        <is>
          <t>POS</t>
        </is>
      </c>
      <c r="D10983" t="inlineStr">
        <is>
          <t>Đức</t>
        </is>
      </c>
      <c r="E10983" t="inlineStr">
        <is>
          <t>Game &amp; Đồ chơi</t>
        </is>
      </c>
      <c r="F10983" t="n">
        <v>363.13</v>
      </c>
      <c r="G10983" t="n">
        <v>0</v>
      </c>
    </row>
    <row r="10984">
      <c r="A10984" t="n">
        <v>201906</v>
      </c>
      <c r="B10984" t="n">
        <v>19</v>
      </c>
      <c r="C10984" t="inlineStr">
        <is>
          <t>POS</t>
        </is>
      </c>
      <c r="D10984" t="inlineStr">
        <is>
          <t>Đức</t>
        </is>
      </c>
      <c r="E10984" t="inlineStr">
        <is>
          <t>Nhạc, phim, sách nói</t>
        </is>
      </c>
      <c r="F10984" t="n">
        <v>151.95</v>
      </c>
      <c r="G10984" t="n">
        <v>0</v>
      </c>
    </row>
    <row r="10985">
      <c r="A10985" t="n">
        <v>201906</v>
      </c>
      <c r="B10985" t="n">
        <v>20</v>
      </c>
      <c r="C10985" t="inlineStr">
        <is>
          <t>POS</t>
        </is>
      </c>
      <c r="D10985" t="inlineStr">
        <is>
          <t>Đức</t>
        </is>
      </c>
      <c r="E10985" t="inlineStr">
        <is>
          <t>Âm thanh</t>
        </is>
      </c>
      <c r="F10985" t="n">
        <v>1184</v>
      </c>
      <c r="G10985" t="n">
        <v>0</v>
      </c>
    </row>
    <row r="10986">
      <c r="A10986" t="n">
        <v>201906</v>
      </c>
      <c r="B10986" t="n">
        <v>20</v>
      </c>
      <c r="C10986" t="inlineStr">
        <is>
          <t>POS</t>
        </is>
      </c>
      <c r="D10986" t="inlineStr">
        <is>
          <t>Đức</t>
        </is>
      </c>
      <c r="E10986" t="inlineStr">
        <is>
          <t>Máy ảnh</t>
        </is>
      </c>
      <c r="F10986" t="n">
        <v>95</v>
      </c>
      <c r="G10986" t="n">
        <v>0</v>
      </c>
    </row>
    <row r="10987">
      <c r="A10987" t="n">
        <v>201906</v>
      </c>
      <c r="B10987" t="n">
        <v>20</v>
      </c>
      <c r="C10987" t="inlineStr">
        <is>
          <t>POS</t>
        </is>
      </c>
      <c r="D10987" t="inlineStr">
        <is>
          <t>Đức</t>
        </is>
      </c>
      <c r="E10987" t="inlineStr">
        <is>
          <t>Điện thoại</t>
        </is>
      </c>
      <c r="F10987" t="n">
        <v>809.89</v>
      </c>
      <c r="G10987" t="n">
        <v>0</v>
      </c>
    </row>
    <row r="10988">
      <c r="A10988" t="n">
        <v>201906</v>
      </c>
      <c r="B10988" t="n">
        <v>20</v>
      </c>
      <c r="C10988" t="inlineStr">
        <is>
          <t>POS</t>
        </is>
      </c>
      <c r="D10988" t="inlineStr">
        <is>
          <t>Đức</t>
        </is>
      </c>
      <c r="E10988" t="inlineStr">
        <is>
          <t>Máy tính</t>
        </is>
      </c>
      <c r="F10988" t="n">
        <v>8100.45</v>
      </c>
      <c r="G10988" t="n">
        <v>0</v>
      </c>
    </row>
    <row r="10989">
      <c r="A10989" t="n">
        <v>201906</v>
      </c>
      <c r="B10989" t="n">
        <v>20</v>
      </c>
      <c r="C10989" t="inlineStr">
        <is>
          <t>POS</t>
        </is>
      </c>
      <c r="D10989" t="inlineStr">
        <is>
          <t>Đức</t>
        </is>
      </c>
      <c r="E10989" t="inlineStr">
        <is>
          <t>Game &amp; Đồ chơi</t>
        </is>
      </c>
      <c r="F10989" t="n">
        <v>48.16</v>
      </c>
      <c r="G10989" t="n">
        <v>0</v>
      </c>
    </row>
    <row r="10990">
      <c r="A10990" t="n">
        <v>201906</v>
      </c>
      <c r="B10990" t="n">
        <v>20</v>
      </c>
      <c r="C10990" t="inlineStr">
        <is>
          <t>POS</t>
        </is>
      </c>
      <c r="D10990" t="inlineStr">
        <is>
          <t>Đức</t>
        </is>
      </c>
      <c r="E10990" t="inlineStr">
        <is>
          <t>Gia dụng</t>
        </is>
      </c>
      <c r="F10990" t="n">
        <v>1475</v>
      </c>
      <c r="G10990" t="n">
        <v>0</v>
      </c>
    </row>
    <row r="10991">
      <c r="A10991" t="n">
        <v>201906</v>
      </c>
      <c r="B10991" t="n">
        <v>20</v>
      </c>
      <c r="C10991" t="inlineStr">
        <is>
          <t>POS</t>
        </is>
      </c>
      <c r="D10991" t="inlineStr">
        <is>
          <t>Đức</t>
        </is>
      </c>
      <c r="E10991" t="inlineStr">
        <is>
          <t>Nhạc, phim, sách nói</t>
        </is>
      </c>
      <c r="F10991" t="n">
        <v>1111.92</v>
      </c>
      <c r="G10991" t="n">
        <v>0</v>
      </c>
    </row>
    <row r="10992">
      <c r="A10992" t="n">
        <v>201906</v>
      </c>
      <c r="B10992" t="n">
        <v>20</v>
      </c>
      <c r="C10992" t="inlineStr">
        <is>
          <t>POS</t>
        </is>
      </c>
      <c r="D10992" t="inlineStr">
        <is>
          <t>Đức</t>
        </is>
      </c>
      <c r="E10992" t="inlineStr">
        <is>
          <t>TV &amp; Video</t>
        </is>
      </c>
      <c r="F10992" t="n">
        <v>939.9400000000001</v>
      </c>
      <c r="G10992" t="n">
        <v>0</v>
      </c>
    </row>
    <row r="10993">
      <c r="A10993" t="n">
        <v>201906</v>
      </c>
      <c r="B10993" t="n">
        <v>21</v>
      </c>
      <c r="C10993" t="inlineStr">
        <is>
          <t>POS</t>
        </is>
      </c>
      <c r="D10993" t="inlineStr">
        <is>
          <t>Đức</t>
        </is>
      </c>
      <c r="E10993" t="inlineStr">
        <is>
          <t>Âm thanh</t>
        </is>
      </c>
      <c r="F10993" t="n">
        <v>999.96</v>
      </c>
      <c r="G10993" t="n">
        <v>0</v>
      </c>
    </row>
    <row r="10994">
      <c r="A10994" t="n">
        <v>201906</v>
      </c>
      <c r="B10994" t="n">
        <v>21</v>
      </c>
      <c r="C10994" t="inlineStr">
        <is>
          <t>POS</t>
        </is>
      </c>
      <c r="D10994" t="inlineStr">
        <is>
          <t>Đức</t>
        </is>
      </c>
      <c r="E10994" t="inlineStr">
        <is>
          <t>Máy ảnh</t>
        </is>
      </c>
      <c r="F10994" t="n">
        <v>3193</v>
      </c>
      <c r="G10994" t="n">
        <v>0</v>
      </c>
    </row>
    <row r="10995">
      <c r="A10995" t="n">
        <v>201906</v>
      </c>
      <c r="B10995" t="n">
        <v>21</v>
      </c>
      <c r="C10995" t="inlineStr">
        <is>
          <t>POS</t>
        </is>
      </c>
      <c r="D10995" t="inlineStr">
        <is>
          <t>Đức</t>
        </is>
      </c>
      <c r="E10995" t="inlineStr">
        <is>
          <t>Máy tính</t>
        </is>
      </c>
      <c r="F10995" t="n">
        <v>7311.4</v>
      </c>
      <c r="G10995" t="n">
        <v>0</v>
      </c>
    </row>
    <row r="10996">
      <c r="A10996" t="n">
        <v>201906</v>
      </c>
      <c r="B10996" t="n">
        <v>21</v>
      </c>
      <c r="C10996" t="inlineStr">
        <is>
          <t>POS</t>
        </is>
      </c>
      <c r="D10996" t="inlineStr">
        <is>
          <t>Đức</t>
        </is>
      </c>
      <c r="E10996" t="inlineStr">
        <is>
          <t>Game &amp; Đồ chơi</t>
        </is>
      </c>
      <c r="F10996" t="n">
        <v>294.3</v>
      </c>
      <c r="G10996" t="n">
        <v>0</v>
      </c>
    </row>
    <row r="10997">
      <c r="A10997" t="n">
        <v>201906</v>
      </c>
      <c r="B10997" t="n">
        <v>21</v>
      </c>
      <c r="C10997" t="inlineStr">
        <is>
          <t>POS</t>
        </is>
      </c>
      <c r="D10997" t="inlineStr">
        <is>
          <t>Đức</t>
        </is>
      </c>
      <c r="E10997" t="inlineStr">
        <is>
          <t>Nhạc, phim, sách nói</t>
        </is>
      </c>
      <c r="F10997" t="n">
        <v>1095</v>
      </c>
      <c r="G10997" t="n">
        <v>0</v>
      </c>
    </row>
    <row r="10998">
      <c r="A10998" t="n">
        <v>201906</v>
      </c>
      <c r="B10998" t="n">
        <v>22</v>
      </c>
      <c r="C10998" t="inlineStr">
        <is>
          <t>POS</t>
        </is>
      </c>
      <c r="D10998" t="inlineStr">
        <is>
          <t>Đức</t>
        </is>
      </c>
      <c r="E10998" t="inlineStr">
        <is>
          <t>Âm thanh</t>
        </is>
      </c>
      <c r="F10998" t="n">
        <v>659.4</v>
      </c>
      <c r="G10998" t="n">
        <v>0</v>
      </c>
    </row>
    <row r="10999">
      <c r="A10999" t="n">
        <v>201906</v>
      </c>
      <c r="B10999" t="n">
        <v>22</v>
      </c>
      <c r="C10999" t="inlineStr">
        <is>
          <t>POS</t>
        </is>
      </c>
      <c r="D10999" t="inlineStr">
        <is>
          <t>Đức</t>
        </is>
      </c>
      <c r="E10999" t="inlineStr">
        <is>
          <t>Máy ảnh</t>
        </is>
      </c>
      <c r="F10999" t="n">
        <v>1301</v>
      </c>
      <c r="G10999" t="n">
        <v>0</v>
      </c>
    </row>
    <row r="11000">
      <c r="A11000" t="n">
        <v>201906</v>
      </c>
      <c r="B11000" t="n">
        <v>22</v>
      </c>
      <c r="C11000" t="inlineStr">
        <is>
          <t>POS</t>
        </is>
      </c>
      <c r="D11000" t="inlineStr">
        <is>
          <t>Đức</t>
        </is>
      </c>
      <c r="E11000" t="inlineStr">
        <is>
          <t>Điện thoại</t>
        </is>
      </c>
      <c r="F11000" t="n">
        <v>2376.27</v>
      </c>
      <c r="G11000" t="n">
        <v>0</v>
      </c>
    </row>
    <row r="11001">
      <c r="A11001" t="n">
        <v>201906</v>
      </c>
      <c r="B11001" t="n">
        <v>22</v>
      </c>
      <c r="C11001" t="inlineStr">
        <is>
          <t>POS</t>
        </is>
      </c>
      <c r="D11001" t="inlineStr">
        <is>
          <t>Đức</t>
        </is>
      </c>
      <c r="E11001" t="inlineStr">
        <is>
          <t>Máy tính</t>
        </is>
      </c>
      <c r="F11001" t="n">
        <v>10147.36</v>
      </c>
      <c r="G11001" t="n">
        <v>0</v>
      </c>
    </row>
    <row r="11002">
      <c r="A11002" t="n">
        <v>201906</v>
      </c>
      <c r="B11002" t="n">
        <v>22</v>
      </c>
      <c r="C11002" t="inlineStr">
        <is>
          <t>POS</t>
        </is>
      </c>
      <c r="D11002" t="inlineStr">
        <is>
          <t>Đức</t>
        </is>
      </c>
      <c r="E11002" t="inlineStr">
        <is>
          <t>Game &amp; Đồ chơi</t>
        </is>
      </c>
      <c r="F11002" t="n">
        <v>180.17</v>
      </c>
      <c r="G11002" t="n">
        <v>0</v>
      </c>
    </row>
    <row r="11003">
      <c r="A11003" t="n">
        <v>201906</v>
      </c>
      <c r="B11003" t="n">
        <v>22</v>
      </c>
      <c r="C11003" t="inlineStr">
        <is>
          <t>POS</t>
        </is>
      </c>
      <c r="D11003" t="inlineStr">
        <is>
          <t>Đức</t>
        </is>
      </c>
      <c r="E11003" t="inlineStr">
        <is>
          <t>Gia dụng</t>
        </is>
      </c>
      <c r="F11003" t="n">
        <v>4425</v>
      </c>
      <c r="G11003" t="n">
        <v>0</v>
      </c>
    </row>
    <row r="11004">
      <c r="A11004" t="n">
        <v>201906</v>
      </c>
      <c r="B11004" t="n">
        <v>22</v>
      </c>
      <c r="C11004" t="inlineStr">
        <is>
          <t>POS</t>
        </is>
      </c>
      <c r="D11004" t="inlineStr">
        <is>
          <t>Đức</t>
        </is>
      </c>
      <c r="E11004" t="inlineStr">
        <is>
          <t>Nhạc, phim, sách nói</t>
        </is>
      </c>
      <c r="F11004" t="n">
        <v>1938.82</v>
      </c>
      <c r="G11004" t="n">
        <v>57.88</v>
      </c>
    </row>
    <row r="11005">
      <c r="A11005" t="n">
        <v>201906</v>
      </c>
      <c r="B11005" t="n">
        <v>22</v>
      </c>
      <c r="C11005" t="inlineStr">
        <is>
          <t>POS</t>
        </is>
      </c>
      <c r="D11005" t="inlineStr">
        <is>
          <t>Đức</t>
        </is>
      </c>
      <c r="E11005" t="inlineStr">
        <is>
          <t>TV &amp; Video</t>
        </is>
      </c>
      <c r="F11005" t="n">
        <v>1592.2</v>
      </c>
      <c r="G11005" t="n">
        <v>0</v>
      </c>
    </row>
    <row r="11006">
      <c r="A11006" t="n">
        <v>201906</v>
      </c>
      <c r="B11006" t="n">
        <v>23</v>
      </c>
      <c r="C11006" t="inlineStr">
        <is>
          <t>POS</t>
        </is>
      </c>
      <c r="D11006" t="inlineStr">
        <is>
          <t>Đức</t>
        </is>
      </c>
      <c r="E11006" t="inlineStr">
        <is>
          <t>Âm thanh</t>
        </is>
      </c>
      <c r="F11006" t="n">
        <v>368.85</v>
      </c>
      <c r="G11006" t="n">
        <v>240</v>
      </c>
    </row>
    <row r="11007">
      <c r="A11007" t="n">
        <v>201906</v>
      </c>
      <c r="B11007" t="n">
        <v>23</v>
      </c>
      <c r="C11007" t="inlineStr">
        <is>
          <t>POS</t>
        </is>
      </c>
      <c r="D11007" t="inlineStr">
        <is>
          <t>Đức</t>
        </is>
      </c>
      <c r="E11007" t="inlineStr">
        <is>
          <t>Máy ảnh</t>
        </is>
      </c>
      <c r="F11007" t="n">
        <v>5525.7</v>
      </c>
      <c r="G11007" t="n">
        <v>0</v>
      </c>
    </row>
    <row r="11008">
      <c r="A11008" t="n">
        <v>201906</v>
      </c>
      <c r="B11008" t="n">
        <v>23</v>
      </c>
      <c r="C11008" t="inlineStr">
        <is>
          <t>POS</t>
        </is>
      </c>
      <c r="D11008" t="inlineStr">
        <is>
          <t>Đức</t>
        </is>
      </c>
      <c r="E11008" t="inlineStr">
        <is>
          <t>Điện thoại</t>
        </is>
      </c>
      <c r="F11008" t="n">
        <v>47.44</v>
      </c>
      <c r="G11008" t="n">
        <v>0</v>
      </c>
    </row>
    <row r="11009">
      <c r="A11009" t="n">
        <v>201906</v>
      </c>
      <c r="B11009" t="n">
        <v>23</v>
      </c>
      <c r="C11009" t="inlineStr">
        <is>
          <t>POS</t>
        </is>
      </c>
      <c r="D11009" t="inlineStr">
        <is>
          <t>Đức</t>
        </is>
      </c>
      <c r="E11009" t="inlineStr">
        <is>
          <t>Máy tính</t>
        </is>
      </c>
      <c r="F11009" t="n">
        <v>6179.4</v>
      </c>
      <c r="G11009" t="n">
        <v>0</v>
      </c>
    </row>
    <row r="11010">
      <c r="A11010" t="n">
        <v>201906</v>
      </c>
      <c r="B11010" t="n">
        <v>23</v>
      </c>
      <c r="C11010" t="inlineStr">
        <is>
          <t>POS</t>
        </is>
      </c>
      <c r="D11010" t="inlineStr">
        <is>
          <t>Đức</t>
        </is>
      </c>
      <c r="E11010" t="inlineStr">
        <is>
          <t>Game &amp; Đồ chơi</t>
        </is>
      </c>
      <c r="F11010" t="n">
        <v>331.43</v>
      </c>
      <c r="G11010" t="n">
        <v>0</v>
      </c>
    </row>
    <row r="11011">
      <c r="A11011" t="n">
        <v>201906</v>
      </c>
      <c r="B11011" t="n">
        <v>23</v>
      </c>
      <c r="C11011" t="inlineStr">
        <is>
          <t>POS</t>
        </is>
      </c>
      <c r="D11011" t="inlineStr">
        <is>
          <t>Đức</t>
        </is>
      </c>
      <c r="E11011" t="inlineStr">
        <is>
          <t>Nhạc, phim, sách nói</t>
        </is>
      </c>
      <c r="F11011" t="n">
        <v>1085.93</v>
      </c>
      <c r="G11011" t="n">
        <v>0</v>
      </c>
    </row>
    <row r="11012">
      <c r="A11012" t="n">
        <v>201906</v>
      </c>
      <c r="B11012" t="n">
        <v>24</v>
      </c>
      <c r="C11012" t="inlineStr">
        <is>
          <t>POS</t>
        </is>
      </c>
      <c r="D11012" t="inlineStr">
        <is>
          <t>Đức</t>
        </is>
      </c>
      <c r="E11012" t="inlineStr">
        <is>
          <t>Âm thanh</t>
        </is>
      </c>
      <c r="F11012" t="n">
        <v>531.96</v>
      </c>
      <c r="G11012" t="n">
        <v>0</v>
      </c>
    </row>
    <row r="11013">
      <c r="A11013" t="n">
        <v>201906</v>
      </c>
      <c r="B11013" t="n">
        <v>24</v>
      </c>
      <c r="C11013" t="inlineStr">
        <is>
          <t>POS</t>
        </is>
      </c>
      <c r="D11013" t="inlineStr">
        <is>
          <t>Đức</t>
        </is>
      </c>
      <c r="E11013" t="inlineStr">
        <is>
          <t>Máy ảnh</t>
        </is>
      </c>
      <c r="F11013" t="n">
        <v>6598</v>
      </c>
      <c r="G11013" t="n">
        <v>0</v>
      </c>
    </row>
    <row r="11014">
      <c r="A11014" t="n">
        <v>201906</v>
      </c>
      <c r="B11014" t="n">
        <v>24</v>
      </c>
      <c r="C11014" t="inlineStr">
        <is>
          <t>POS</t>
        </is>
      </c>
      <c r="D11014" t="inlineStr">
        <is>
          <t>Đức</t>
        </is>
      </c>
      <c r="E11014" t="inlineStr">
        <is>
          <t>Điện thoại</t>
        </is>
      </c>
      <c r="F11014" t="n">
        <v>29.98</v>
      </c>
      <c r="G11014" t="n">
        <v>0</v>
      </c>
    </row>
    <row r="11015">
      <c r="A11015" t="n">
        <v>201906</v>
      </c>
      <c r="B11015" t="n">
        <v>24</v>
      </c>
      <c r="C11015" t="inlineStr">
        <is>
          <t>POS</t>
        </is>
      </c>
      <c r="D11015" t="inlineStr">
        <is>
          <t>Đức</t>
        </is>
      </c>
      <c r="E11015" t="inlineStr">
        <is>
          <t>Máy tính</t>
        </is>
      </c>
      <c r="F11015" t="n">
        <v>2598</v>
      </c>
      <c r="G11015" t="n">
        <v>0</v>
      </c>
    </row>
    <row r="11016">
      <c r="A11016" t="n">
        <v>201906</v>
      </c>
      <c r="B11016" t="n">
        <v>24</v>
      </c>
      <c r="C11016" t="inlineStr">
        <is>
          <t>POS</t>
        </is>
      </c>
      <c r="D11016" t="inlineStr">
        <is>
          <t>Đức</t>
        </is>
      </c>
      <c r="E11016" t="inlineStr">
        <is>
          <t>Game &amp; Đồ chơi</t>
        </is>
      </c>
      <c r="F11016" t="n">
        <v>146.76</v>
      </c>
      <c r="G11016" t="n">
        <v>0</v>
      </c>
    </row>
    <row r="11017">
      <c r="A11017" t="n">
        <v>201906</v>
      </c>
      <c r="B11017" t="n">
        <v>24</v>
      </c>
      <c r="C11017" t="inlineStr">
        <is>
          <t>POS</t>
        </is>
      </c>
      <c r="D11017" t="inlineStr">
        <is>
          <t>Đức</t>
        </is>
      </c>
      <c r="E11017" t="inlineStr">
        <is>
          <t>Gia dụng</t>
        </is>
      </c>
      <c r="F11017" t="n">
        <v>1694.99</v>
      </c>
      <c r="G11017" t="n">
        <v>0</v>
      </c>
    </row>
    <row r="11018">
      <c r="A11018" t="n">
        <v>201906</v>
      </c>
      <c r="B11018" t="n">
        <v>24</v>
      </c>
      <c r="C11018" t="inlineStr">
        <is>
          <t>POS</t>
        </is>
      </c>
      <c r="D11018" t="inlineStr">
        <is>
          <t>Đức</t>
        </is>
      </c>
      <c r="E11018" t="inlineStr">
        <is>
          <t>Nhạc, phim, sách nói</t>
        </is>
      </c>
      <c r="F11018" t="n">
        <v>1349.82</v>
      </c>
      <c r="G11018" t="n">
        <v>0</v>
      </c>
    </row>
    <row r="11019">
      <c r="A11019" t="n">
        <v>201906</v>
      </c>
      <c r="B11019" t="n">
        <v>24</v>
      </c>
      <c r="C11019" t="inlineStr">
        <is>
          <t>POS</t>
        </is>
      </c>
      <c r="D11019" t="inlineStr">
        <is>
          <t>Đức</t>
        </is>
      </c>
      <c r="E11019" t="inlineStr">
        <is>
          <t>TV &amp; Video</t>
        </is>
      </c>
      <c r="F11019" t="n">
        <v>5928.98</v>
      </c>
      <c r="G11019" t="n">
        <v>0</v>
      </c>
    </row>
    <row r="11020">
      <c r="A11020" t="n">
        <v>201906</v>
      </c>
      <c r="B11020" t="n">
        <v>26</v>
      </c>
      <c r="C11020" t="inlineStr">
        <is>
          <t>POS</t>
        </is>
      </c>
      <c r="D11020" t="inlineStr">
        <is>
          <t>Đức</t>
        </is>
      </c>
      <c r="E11020" t="inlineStr">
        <is>
          <t>Âm thanh</t>
        </is>
      </c>
      <c r="F11020" t="n">
        <v>115</v>
      </c>
      <c r="G11020" t="n">
        <v>0</v>
      </c>
    </row>
    <row r="11021">
      <c r="A11021" t="n">
        <v>201906</v>
      </c>
      <c r="B11021" t="n">
        <v>26</v>
      </c>
      <c r="C11021" t="inlineStr">
        <is>
          <t>POS</t>
        </is>
      </c>
      <c r="D11021" t="inlineStr">
        <is>
          <t>Đức</t>
        </is>
      </c>
      <c r="E11021" t="inlineStr">
        <is>
          <t>Máy ảnh</t>
        </is>
      </c>
      <c r="F11021" t="n">
        <v>249.95</v>
      </c>
      <c r="G11021" t="n">
        <v>0</v>
      </c>
    </row>
    <row r="11022">
      <c r="A11022" t="n">
        <v>201906</v>
      </c>
      <c r="B11022" t="n">
        <v>26</v>
      </c>
      <c r="C11022" t="inlineStr">
        <is>
          <t>POS</t>
        </is>
      </c>
      <c r="D11022" t="inlineStr">
        <is>
          <t>Đức</t>
        </is>
      </c>
      <c r="E11022" t="inlineStr">
        <is>
          <t>Điện thoại</t>
        </is>
      </c>
      <c r="F11022" t="n">
        <v>920</v>
      </c>
      <c r="G11022" t="n">
        <v>0</v>
      </c>
    </row>
    <row r="11023">
      <c r="A11023" t="n">
        <v>201906</v>
      </c>
      <c r="B11023" t="n">
        <v>26</v>
      </c>
      <c r="C11023" t="inlineStr">
        <is>
          <t>POS</t>
        </is>
      </c>
      <c r="D11023" t="inlineStr">
        <is>
          <t>Đức</t>
        </is>
      </c>
      <c r="E11023" t="inlineStr">
        <is>
          <t>Máy tính</t>
        </is>
      </c>
      <c r="F11023" t="n">
        <v>903</v>
      </c>
      <c r="G11023" t="n">
        <v>0</v>
      </c>
    </row>
    <row r="11024">
      <c r="A11024" t="n">
        <v>201906</v>
      </c>
      <c r="B11024" t="n">
        <v>26</v>
      </c>
      <c r="C11024" t="inlineStr">
        <is>
          <t>POS</t>
        </is>
      </c>
      <c r="D11024" t="inlineStr">
        <is>
          <t>Đức</t>
        </is>
      </c>
      <c r="E11024" t="inlineStr">
        <is>
          <t>Game &amp; Đồ chơi</t>
        </is>
      </c>
      <c r="F11024" t="n">
        <v>65.92</v>
      </c>
      <c r="G11024" t="n">
        <v>0</v>
      </c>
    </row>
    <row r="11025">
      <c r="A11025" t="n">
        <v>201906</v>
      </c>
      <c r="B11025" t="n">
        <v>26</v>
      </c>
      <c r="C11025" t="inlineStr">
        <is>
          <t>POS</t>
        </is>
      </c>
      <c r="D11025" t="inlineStr">
        <is>
          <t>Đức</t>
        </is>
      </c>
      <c r="E11025" t="inlineStr">
        <is>
          <t>Nhạc, phim, sách nói</t>
        </is>
      </c>
      <c r="F11025" t="n">
        <v>289.4</v>
      </c>
      <c r="G11025" t="n">
        <v>0</v>
      </c>
    </row>
    <row r="11026">
      <c r="A11026" t="n">
        <v>201906</v>
      </c>
      <c r="B11026" t="n">
        <v>26</v>
      </c>
      <c r="C11026" t="inlineStr">
        <is>
          <t>POS</t>
        </is>
      </c>
      <c r="D11026" t="inlineStr">
        <is>
          <t>Đức</t>
        </is>
      </c>
      <c r="E11026" t="inlineStr">
        <is>
          <t>TV &amp; Video</t>
        </is>
      </c>
      <c r="F11026" t="n">
        <v>3180</v>
      </c>
      <c r="G11026" t="n">
        <v>0</v>
      </c>
    </row>
    <row r="11027">
      <c r="A11027" t="n">
        <v>201906</v>
      </c>
      <c r="B11027" t="n">
        <v>27</v>
      </c>
      <c r="C11027" t="inlineStr">
        <is>
          <t>POS</t>
        </is>
      </c>
      <c r="D11027" t="inlineStr">
        <is>
          <t>Đức</t>
        </is>
      </c>
      <c r="E11027" t="inlineStr">
        <is>
          <t>Âm thanh</t>
        </is>
      </c>
      <c r="F11027" t="n">
        <v>121.59</v>
      </c>
      <c r="G11027" t="n">
        <v>0</v>
      </c>
    </row>
    <row r="11028">
      <c r="A11028" t="n">
        <v>201906</v>
      </c>
      <c r="B11028" t="n">
        <v>27</v>
      </c>
      <c r="C11028" t="inlineStr">
        <is>
          <t>POS</t>
        </is>
      </c>
      <c r="D11028" t="inlineStr">
        <is>
          <t>Đức</t>
        </is>
      </c>
      <c r="E11028" t="inlineStr">
        <is>
          <t>Máy ảnh</t>
        </is>
      </c>
      <c r="F11028" t="n">
        <v>1125</v>
      </c>
      <c r="G11028" t="n">
        <v>0</v>
      </c>
    </row>
    <row r="11029">
      <c r="A11029" t="n">
        <v>201906</v>
      </c>
      <c r="B11029" t="n">
        <v>27</v>
      </c>
      <c r="C11029" t="inlineStr">
        <is>
          <t>POS</t>
        </is>
      </c>
      <c r="D11029" t="inlineStr">
        <is>
          <t>Đức</t>
        </is>
      </c>
      <c r="E11029" t="inlineStr">
        <is>
          <t>Điện thoại</t>
        </is>
      </c>
      <c r="F11029" t="n">
        <v>3376</v>
      </c>
      <c r="G11029" t="n">
        <v>0</v>
      </c>
    </row>
    <row r="11030">
      <c r="A11030" t="n">
        <v>201906</v>
      </c>
      <c r="B11030" t="n">
        <v>27</v>
      </c>
      <c r="C11030" t="inlineStr">
        <is>
          <t>POS</t>
        </is>
      </c>
      <c r="D11030" t="inlineStr">
        <is>
          <t>Đức</t>
        </is>
      </c>
      <c r="E11030" t="inlineStr">
        <is>
          <t>Máy tính</t>
        </is>
      </c>
      <c r="F11030" t="n">
        <v>4089</v>
      </c>
      <c r="G11030" t="n">
        <v>79</v>
      </c>
    </row>
    <row r="11031">
      <c r="A11031" t="n">
        <v>201906</v>
      </c>
      <c r="B11031" t="n">
        <v>27</v>
      </c>
      <c r="C11031" t="inlineStr">
        <is>
          <t>POS</t>
        </is>
      </c>
      <c r="D11031" t="inlineStr">
        <is>
          <t>Đức</t>
        </is>
      </c>
      <c r="E11031" t="inlineStr">
        <is>
          <t>Game &amp; Đồ chơi</t>
        </is>
      </c>
      <c r="F11031" t="n">
        <v>176.34</v>
      </c>
      <c r="G11031" t="n">
        <v>0</v>
      </c>
    </row>
    <row r="11032">
      <c r="A11032" t="n">
        <v>201906</v>
      </c>
      <c r="B11032" t="n">
        <v>27</v>
      </c>
      <c r="C11032" t="inlineStr">
        <is>
          <t>POS</t>
        </is>
      </c>
      <c r="D11032" t="inlineStr">
        <is>
          <t>Đức</t>
        </is>
      </c>
      <c r="E11032" t="inlineStr">
        <is>
          <t>Gia dụng</t>
        </is>
      </c>
      <c r="F11032" t="n">
        <v>4195.95</v>
      </c>
      <c r="G11032" t="n">
        <v>0</v>
      </c>
    </row>
    <row r="11033">
      <c r="A11033" t="n">
        <v>201906</v>
      </c>
      <c r="B11033" t="n">
        <v>27</v>
      </c>
      <c r="C11033" t="inlineStr">
        <is>
          <t>POS</t>
        </is>
      </c>
      <c r="D11033" t="inlineStr">
        <is>
          <t>Đức</t>
        </is>
      </c>
      <c r="E11033" t="inlineStr">
        <is>
          <t>Nhạc, phim, sách nói</t>
        </is>
      </c>
      <c r="F11033" t="n">
        <v>5582.83</v>
      </c>
      <c r="G11033" t="n">
        <v>0</v>
      </c>
    </row>
    <row r="11034">
      <c r="A11034" t="n">
        <v>201906</v>
      </c>
      <c r="B11034" t="n">
        <v>27</v>
      </c>
      <c r="C11034" t="inlineStr">
        <is>
          <t>POS</t>
        </is>
      </c>
      <c r="D11034" t="inlineStr">
        <is>
          <t>Đức</t>
        </is>
      </c>
      <c r="E11034" t="inlineStr">
        <is>
          <t>TV &amp; Video</t>
        </is>
      </c>
      <c r="F11034" t="n">
        <v>349.95</v>
      </c>
      <c r="G11034" t="n">
        <v>0</v>
      </c>
    </row>
    <row r="11035">
      <c r="A11035" t="n">
        <v>201906</v>
      </c>
      <c r="B11035" t="n">
        <v>29</v>
      </c>
      <c r="C11035" t="inlineStr">
        <is>
          <t>POS</t>
        </is>
      </c>
      <c r="D11035" t="inlineStr">
        <is>
          <t>Ý</t>
        </is>
      </c>
      <c r="E11035" t="inlineStr">
        <is>
          <t>Âm thanh</t>
        </is>
      </c>
      <c r="F11035" t="n">
        <v>1257.69</v>
      </c>
      <c r="G11035" t="n">
        <v>0</v>
      </c>
    </row>
    <row r="11036">
      <c r="A11036" t="n">
        <v>201906</v>
      </c>
      <c r="B11036" t="n">
        <v>29</v>
      </c>
      <c r="C11036" t="inlineStr">
        <is>
          <t>POS</t>
        </is>
      </c>
      <c r="D11036" t="inlineStr">
        <is>
          <t>Ý</t>
        </is>
      </c>
      <c r="E11036" t="inlineStr">
        <is>
          <t>Máy ảnh</t>
        </is>
      </c>
      <c r="F11036" t="n">
        <v>1517.97</v>
      </c>
      <c r="G11036" t="n">
        <v>0</v>
      </c>
    </row>
    <row r="11037">
      <c r="A11037" t="n">
        <v>201906</v>
      </c>
      <c r="B11037" t="n">
        <v>29</v>
      </c>
      <c r="C11037" t="inlineStr">
        <is>
          <t>POS</t>
        </is>
      </c>
      <c r="D11037" t="inlineStr">
        <is>
          <t>Ý</t>
        </is>
      </c>
      <c r="E11037" t="inlineStr">
        <is>
          <t>Điện thoại</t>
        </is>
      </c>
      <c r="F11037" t="n">
        <v>3386.24</v>
      </c>
      <c r="G11037" t="n">
        <v>0</v>
      </c>
    </row>
    <row r="11038">
      <c r="A11038" t="n">
        <v>201906</v>
      </c>
      <c r="B11038" t="n">
        <v>29</v>
      </c>
      <c r="C11038" t="inlineStr">
        <is>
          <t>POS</t>
        </is>
      </c>
      <c r="D11038" t="inlineStr">
        <is>
          <t>Ý</t>
        </is>
      </c>
      <c r="E11038" t="inlineStr">
        <is>
          <t>Máy tính</t>
        </is>
      </c>
      <c r="F11038" t="n">
        <v>6727.95</v>
      </c>
      <c r="G11038" t="n">
        <v>0</v>
      </c>
    </row>
    <row r="11039">
      <c r="A11039" t="n">
        <v>201906</v>
      </c>
      <c r="B11039" t="n">
        <v>29</v>
      </c>
      <c r="C11039" t="inlineStr">
        <is>
          <t>POS</t>
        </is>
      </c>
      <c r="D11039" t="inlineStr">
        <is>
          <t>Ý</t>
        </is>
      </c>
      <c r="E11039" t="inlineStr">
        <is>
          <t>Game &amp; Đồ chơi</t>
        </is>
      </c>
      <c r="F11039" t="n">
        <v>88.16</v>
      </c>
      <c r="G11039" t="n">
        <v>0</v>
      </c>
    </row>
    <row r="11040">
      <c r="A11040" t="n">
        <v>201906</v>
      </c>
      <c r="B11040" t="n">
        <v>29</v>
      </c>
      <c r="C11040" t="inlineStr">
        <is>
          <t>POS</t>
        </is>
      </c>
      <c r="D11040" t="inlineStr">
        <is>
          <t>Ý</t>
        </is>
      </c>
      <c r="E11040" t="inlineStr">
        <is>
          <t>Gia dụng</t>
        </is>
      </c>
      <c r="F11040" t="n">
        <v>2277.8</v>
      </c>
      <c r="G11040" t="n">
        <v>0</v>
      </c>
    </row>
    <row r="11041">
      <c r="A11041" t="n">
        <v>201906</v>
      </c>
      <c r="B11041" t="n">
        <v>29</v>
      </c>
      <c r="C11041" t="inlineStr">
        <is>
          <t>POS</t>
        </is>
      </c>
      <c r="D11041" t="inlineStr">
        <is>
          <t>Ý</t>
        </is>
      </c>
      <c r="E11041" t="inlineStr">
        <is>
          <t>Nhạc, phim, sách nói</t>
        </is>
      </c>
      <c r="F11041" t="n">
        <v>289.98</v>
      </c>
      <c r="G11041" t="n">
        <v>0</v>
      </c>
    </row>
    <row r="11042">
      <c r="A11042" t="n">
        <v>201906</v>
      </c>
      <c r="B11042" t="n">
        <v>29</v>
      </c>
      <c r="C11042" t="inlineStr">
        <is>
          <t>POS</t>
        </is>
      </c>
      <c r="D11042" t="inlineStr">
        <is>
          <t>Ý</t>
        </is>
      </c>
      <c r="E11042" t="inlineStr">
        <is>
          <t>TV &amp; Video</t>
        </is>
      </c>
      <c r="F11042" t="n">
        <v>858</v>
      </c>
      <c r="G11042" t="n">
        <v>0</v>
      </c>
    </row>
    <row r="11043">
      <c r="A11043" t="n">
        <v>201906</v>
      </c>
      <c r="B11043" t="n">
        <v>30</v>
      </c>
      <c r="C11043" t="inlineStr">
        <is>
          <t>POS</t>
        </is>
      </c>
      <c r="D11043" t="inlineStr">
        <is>
          <t>Ý</t>
        </is>
      </c>
      <c r="E11043" t="inlineStr">
        <is>
          <t>Âm thanh</t>
        </is>
      </c>
      <c r="F11043" t="n">
        <v>199.98</v>
      </c>
      <c r="G11043" t="n">
        <v>0</v>
      </c>
    </row>
    <row r="11044">
      <c r="A11044" t="n">
        <v>201906</v>
      </c>
      <c r="B11044" t="n">
        <v>30</v>
      </c>
      <c r="C11044" t="inlineStr">
        <is>
          <t>POS</t>
        </is>
      </c>
      <c r="D11044" t="inlineStr">
        <is>
          <t>Ý</t>
        </is>
      </c>
      <c r="E11044" t="inlineStr">
        <is>
          <t>Máy ảnh</t>
        </is>
      </c>
      <c r="F11044" t="n">
        <v>694.45</v>
      </c>
      <c r="G11044" t="n">
        <v>0</v>
      </c>
    </row>
    <row r="11045">
      <c r="A11045" t="n">
        <v>201906</v>
      </c>
      <c r="B11045" t="n">
        <v>30</v>
      </c>
      <c r="C11045" t="inlineStr">
        <is>
          <t>POS</t>
        </is>
      </c>
      <c r="D11045" t="inlineStr">
        <is>
          <t>Ý</t>
        </is>
      </c>
      <c r="E11045" t="inlineStr">
        <is>
          <t>Điện thoại</t>
        </is>
      </c>
      <c r="F11045" t="n">
        <v>4375.27</v>
      </c>
      <c r="G11045" t="n">
        <v>3.35</v>
      </c>
    </row>
    <row r="11046">
      <c r="A11046" t="n">
        <v>201906</v>
      </c>
      <c r="B11046" t="n">
        <v>30</v>
      </c>
      <c r="C11046" t="inlineStr">
        <is>
          <t>POS</t>
        </is>
      </c>
      <c r="D11046" t="inlineStr">
        <is>
          <t>Ý</t>
        </is>
      </c>
      <c r="E11046" t="inlineStr">
        <is>
          <t>Máy tính</t>
        </is>
      </c>
      <c r="F11046" t="n">
        <v>3059.65</v>
      </c>
      <c r="G11046" t="n">
        <v>0</v>
      </c>
    </row>
    <row r="11047">
      <c r="A11047" t="n">
        <v>201906</v>
      </c>
      <c r="B11047" t="n">
        <v>30</v>
      </c>
      <c r="C11047" t="inlineStr">
        <is>
          <t>POS</t>
        </is>
      </c>
      <c r="D11047" t="inlineStr">
        <is>
          <t>Ý</t>
        </is>
      </c>
      <c r="E11047" t="inlineStr">
        <is>
          <t>Game &amp; Đồ chơi</t>
        </is>
      </c>
      <c r="F11047" t="n">
        <v>589.5</v>
      </c>
      <c r="G11047" t="n">
        <v>0</v>
      </c>
    </row>
    <row r="11048">
      <c r="A11048" t="n">
        <v>201906</v>
      </c>
      <c r="B11048" t="n">
        <v>30</v>
      </c>
      <c r="C11048" t="inlineStr">
        <is>
          <t>POS</t>
        </is>
      </c>
      <c r="D11048" t="inlineStr">
        <is>
          <t>Ý</t>
        </is>
      </c>
      <c r="E11048" t="inlineStr">
        <is>
          <t>Gia dụng</t>
        </is>
      </c>
      <c r="F11048" t="n">
        <v>16506.82</v>
      </c>
      <c r="G11048" t="n">
        <v>0</v>
      </c>
    </row>
    <row r="11049">
      <c r="A11049" t="n">
        <v>201906</v>
      </c>
      <c r="B11049" t="n">
        <v>30</v>
      </c>
      <c r="C11049" t="inlineStr">
        <is>
          <t>POS</t>
        </is>
      </c>
      <c r="D11049" t="inlineStr">
        <is>
          <t>Ý</t>
        </is>
      </c>
      <c r="E11049" t="inlineStr">
        <is>
          <t>Nhạc, phim, sách nói</t>
        </is>
      </c>
      <c r="F11049" t="n">
        <v>670.88</v>
      </c>
      <c r="G11049" t="n">
        <v>0</v>
      </c>
    </row>
    <row r="11050">
      <c r="A11050" t="n">
        <v>201906</v>
      </c>
      <c r="B11050" t="n">
        <v>30</v>
      </c>
      <c r="C11050" t="inlineStr">
        <is>
          <t>POS</t>
        </is>
      </c>
      <c r="D11050" t="inlineStr">
        <is>
          <t>Ý</t>
        </is>
      </c>
      <c r="E11050" t="inlineStr">
        <is>
          <t>TV &amp; Video</t>
        </is>
      </c>
      <c r="F11050" t="n">
        <v>5799.98</v>
      </c>
      <c r="G11050" t="n">
        <v>0</v>
      </c>
    </row>
    <row r="11051">
      <c r="A11051" t="n">
        <v>201906</v>
      </c>
      <c r="B11051" t="n">
        <v>31</v>
      </c>
      <c r="C11051" t="inlineStr">
        <is>
          <t>POS</t>
        </is>
      </c>
      <c r="D11051" t="inlineStr">
        <is>
          <t>Hà Lan</t>
        </is>
      </c>
      <c r="E11051" t="inlineStr">
        <is>
          <t>Máy ảnh</t>
        </is>
      </c>
      <c r="F11051" t="n">
        <v>320</v>
      </c>
      <c r="G11051" t="n">
        <v>0</v>
      </c>
    </row>
    <row r="11052">
      <c r="A11052" t="n">
        <v>201906</v>
      </c>
      <c r="B11052" t="n">
        <v>31</v>
      </c>
      <c r="C11052" t="inlineStr">
        <is>
          <t>POS</t>
        </is>
      </c>
      <c r="D11052" t="inlineStr">
        <is>
          <t>Hà Lan</t>
        </is>
      </c>
      <c r="E11052" t="inlineStr">
        <is>
          <t>Điện thoại</t>
        </is>
      </c>
      <c r="F11052" t="n">
        <v>804</v>
      </c>
      <c r="G11052" t="n">
        <v>0</v>
      </c>
    </row>
    <row r="11053">
      <c r="A11053" t="n">
        <v>201906</v>
      </c>
      <c r="B11053" t="n">
        <v>31</v>
      </c>
      <c r="C11053" t="inlineStr">
        <is>
          <t>POS</t>
        </is>
      </c>
      <c r="D11053" t="inlineStr">
        <is>
          <t>Hà Lan</t>
        </is>
      </c>
      <c r="E11053" t="inlineStr">
        <is>
          <t>Máy tính</t>
        </is>
      </c>
      <c r="F11053" t="n">
        <v>1118</v>
      </c>
      <c r="G11053" t="n">
        <v>0</v>
      </c>
    </row>
    <row r="11054">
      <c r="A11054" t="n">
        <v>201906</v>
      </c>
      <c r="B11054" t="n">
        <v>31</v>
      </c>
      <c r="C11054" t="inlineStr">
        <is>
          <t>POS</t>
        </is>
      </c>
      <c r="D11054" t="inlineStr">
        <is>
          <t>Hà Lan</t>
        </is>
      </c>
      <c r="E11054" t="inlineStr">
        <is>
          <t>Gia dụng</t>
        </is>
      </c>
      <c r="F11054" t="n">
        <v>284.97</v>
      </c>
      <c r="G11054" t="n">
        <v>0</v>
      </c>
    </row>
    <row r="11055">
      <c r="A11055" t="n">
        <v>201906</v>
      </c>
      <c r="B11055" t="n">
        <v>31</v>
      </c>
      <c r="C11055" t="inlineStr">
        <is>
          <t>POS</t>
        </is>
      </c>
      <c r="D11055" t="inlineStr">
        <is>
          <t>Hà Lan</t>
        </is>
      </c>
      <c r="E11055" t="inlineStr">
        <is>
          <t>TV &amp; Video</t>
        </is>
      </c>
      <c r="F11055" t="n">
        <v>109</v>
      </c>
      <c r="G11055" t="n">
        <v>0</v>
      </c>
    </row>
    <row r="11056">
      <c r="A11056" t="n">
        <v>201906</v>
      </c>
      <c r="B11056" t="n">
        <v>32</v>
      </c>
      <c r="C11056" t="inlineStr">
        <is>
          <t>POS</t>
        </is>
      </c>
      <c r="D11056" t="inlineStr">
        <is>
          <t>Hà Lan</t>
        </is>
      </c>
      <c r="E11056" t="inlineStr">
        <is>
          <t>Âm thanh</t>
        </is>
      </c>
      <c r="F11056" t="n">
        <v>735.61</v>
      </c>
      <c r="G11056" t="n">
        <v>0</v>
      </c>
    </row>
    <row r="11057">
      <c r="A11057" t="n">
        <v>201906</v>
      </c>
      <c r="B11057" t="n">
        <v>32</v>
      </c>
      <c r="C11057" t="inlineStr">
        <is>
          <t>POS</t>
        </is>
      </c>
      <c r="D11057" t="inlineStr">
        <is>
          <t>Hà Lan</t>
        </is>
      </c>
      <c r="E11057" t="inlineStr">
        <is>
          <t>Máy ảnh</t>
        </is>
      </c>
      <c r="F11057" t="n">
        <v>4116</v>
      </c>
      <c r="G11057" t="n">
        <v>0</v>
      </c>
    </row>
    <row r="11058">
      <c r="A11058" t="n">
        <v>201906</v>
      </c>
      <c r="B11058" t="n">
        <v>32</v>
      </c>
      <c r="C11058" t="inlineStr">
        <is>
          <t>POS</t>
        </is>
      </c>
      <c r="D11058" t="inlineStr">
        <is>
          <t>Hà Lan</t>
        </is>
      </c>
      <c r="E11058" t="inlineStr">
        <is>
          <t>Điện thoại</t>
        </is>
      </c>
      <c r="F11058" t="n">
        <v>1787.45</v>
      </c>
      <c r="G11058" t="n">
        <v>879</v>
      </c>
    </row>
    <row r="11059">
      <c r="A11059" t="n">
        <v>201906</v>
      </c>
      <c r="B11059" t="n">
        <v>32</v>
      </c>
      <c r="C11059" t="inlineStr">
        <is>
          <t>POS</t>
        </is>
      </c>
      <c r="D11059" t="inlineStr">
        <is>
          <t>Hà Lan</t>
        </is>
      </c>
      <c r="E11059" t="inlineStr">
        <is>
          <t>Máy tính</t>
        </is>
      </c>
      <c r="F11059" t="n">
        <v>7918.9</v>
      </c>
      <c r="G11059" t="n">
        <v>0</v>
      </c>
    </row>
    <row r="11060">
      <c r="A11060" t="n">
        <v>201906</v>
      </c>
      <c r="B11060" t="n">
        <v>32</v>
      </c>
      <c r="C11060" t="inlineStr">
        <is>
          <t>POS</t>
        </is>
      </c>
      <c r="D11060" t="inlineStr">
        <is>
          <t>Hà Lan</t>
        </is>
      </c>
      <c r="E11060" t="inlineStr">
        <is>
          <t>Game &amp; Đồ chơi</t>
        </is>
      </c>
      <c r="F11060" t="n">
        <v>507.64</v>
      </c>
      <c r="G11060" t="n">
        <v>0</v>
      </c>
    </row>
    <row r="11061">
      <c r="A11061" t="n">
        <v>201906</v>
      </c>
      <c r="B11061" t="n">
        <v>32</v>
      </c>
      <c r="C11061" t="inlineStr">
        <is>
          <t>POS</t>
        </is>
      </c>
      <c r="D11061" t="inlineStr">
        <is>
          <t>Hà Lan</t>
        </is>
      </c>
      <c r="E11061" t="inlineStr">
        <is>
          <t>Gia dụng</t>
        </is>
      </c>
      <c r="F11061" t="n">
        <v>665.9400000000001</v>
      </c>
      <c r="G11061" t="n">
        <v>0</v>
      </c>
    </row>
    <row r="11062">
      <c r="A11062" t="n">
        <v>201906</v>
      </c>
      <c r="B11062" t="n">
        <v>32</v>
      </c>
      <c r="C11062" t="inlineStr">
        <is>
          <t>POS</t>
        </is>
      </c>
      <c r="D11062" t="inlineStr">
        <is>
          <t>Hà Lan</t>
        </is>
      </c>
      <c r="E11062" t="inlineStr">
        <is>
          <t>Nhạc, phim, sách nói</t>
        </is>
      </c>
      <c r="F11062" t="n">
        <v>170.97</v>
      </c>
      <c r="G11062" t="n">
        <v>0</v>
      </c>
    </row>
    <row r="11063">
      <c r="A11063" t="n">
        <v>201906</v>
      </c>
      <c r="B11063" t="n">
        <v>32</v>
      </c>
      <c r="C11063" t="inlineStr">
        <is>
          <t>POS</t>
        </is>
      </c>
      <c r="D11063" t="inlineStr">
        <is>
          <t>Hà Lan</t>
        </is>
      </c>
      <c r="E11063" t="inlineStr">
        <is>
          <t>TV &amp; Video</t>
        </is>
      </c>
      <c r="F11063" t="n">
        <v>2369.94</v>
      </c>
      <c r="G11063" t="n">
        <v>0</v>
      </c>
    </row>
    <row r="11064">
      <c r="A11064" t="n">
        <v>201906</v>
      </c>
      <c r="B11064" t="n">
        <v>33</v>
      </c>
      <c r="C11064" t="inlineStr">
        <is>
          <t>POS</t>
        </is>
      </c>
      <c r="D11064" t="inlineStr">
        <is>
          <t>Hà Lan</t>
        </is>
      </c>
      <c r="E11064" t="inlineStr">
        <is>
          <t>Âm thanh</t>
        </is>
      </c>
      <c r="F11064" t="n">
        <v>265.98</v>
      </c>
      <c r="G11064" t="n">
        <v>0</v>
      </c>
    </row>
    <row r="11065">
      <c r="A11065" t="n">
        <v>201906</v>
      </c>
      <c r="B11065" t="n">
        <v>33</v>
      </c>
      <c r="C11065" t="inlineStr">
        <is>
          <t>POS</t>
        </is>
      </c>
      <c r="D11065" t="inlineStr">
        <is>
          <t>Hà Lan</t>
        </is>
      </c>
      <c r="E11065" t="inlineStr">
        <is>
          <t>Máy ảnh</t>
        </is>
      </c>
      <c r="F11065" t="n">
        <v>1051</v>
      </c>
      <c r="G11065" t="n">
        <v>0</v>
      </c>
    </row>
    <row r="11066">
      <c r="A11066" t="n">
        <v>201906</v>
      </c>
      <c r="B11066" t="n">
        <v>33</v>
      </c>
      <c r="C11066" t="inlineStr">
        <is>
          <t>POS</t>
        </is>
      </c>
      <c r="D11066" t="inlineStr">
        <is>
          <t>Hà Lan</t>
        </is>
      </c>
      <c r="E11066" t="inlineStr">
        <is>
          <t>Điện thoại</t>
        </is>
      </c>
      <c r="F11066" t="n">
        <v>3428</v>
      </c>
      <c r="G11066" t="n">
        <v>0</v>
      </c>
    </row>
    <row r="11067">
      <c r="A11067" t="n">
        <v>201906</v>
      </c>
      <c r="B11067" t="n">
        <v>33</v>
      </c>
      <c r="C11067" t="inlineStr">
        <is>
          <t>POS</t>
        </is>
      </c>
      <c r="D11067" t="inlineStr">
        <is>
          <t>Hà Lan</t>
        </is>
      </c>
      <c r="E11067" t="inlineStr">
        <is>
          <t>Máy tính</t>
        </is>
      </c>
      <c r="F11067" t="n">
        <v>869.39</v>
      </c>
      <c r="G11067" t="n">
        <v>0</v>
      </c>
    </row>
    <row r="11068">
      <c r="A11068" t="n">
        <v>201906</v>
      </c>
      <c r="B11068" t="n">
        <v>33</v>
      </c>
      <c r="C11068" t="inlineStr">
        <is>
          <t>POS</t>
        </is>
      </c>
      <c r="D11068" t="inlineStr">
        <is>
          <t>Hà Lan</t>
        </is>
      </c>
      <c r="E11068" t="inlineStr">
        <is>
          <t>Game &amp; Đồ chơi</t>
        </is>
      </c>
      <c r="F11068" t="n">
        <v>13.76</v>
      </c>
      <c r="G11068" t="n">
        <v>0</v>
      </c>
    </row>
    <row r="11069">
      <c r="A11069" t="n">
        <v>201906</v>
      </c>
      <c r="B11069" t="n">
        <v>33</v>
      </c>
      <c r="C11069" t="inlineStr">
        <is>
          <t>POS</t>
        </is>
      </c>
      <c r="D11069" t="inlineStr">
        <is>
          <t>Hà Lan</t>
        </is>
      </c>
      <c r="E11069" t="inlineStr">
        <is>
          <t>Nhạc, phim, sách nói</t>
        </is>
      </c>
      <c r="F11069" t="n">
        <v>1504.89</v>
      </c>
      <c r="G11069" t="n">
        <v>0</v>
      </c>
    </row>
    <row r="11070">
      <c r="A11070" t="n">
        <v>201906</v>
      </c>
      <c r="B11070" t="n">
        <v>33</v>
      </c>
      <c r="C11070" t="inlineStr">
        <is>
          <t>POS</t>
        </is>
      </c>
      <c r="D11070" t="inlineStr">
        <is>
          <t>Hà Lan</t>
        </is>
      </c>
      <c r="E11070" t="inlineStr">
        <is>
          <t>TV &amp; Video</t>
        </is>
      </c>
      <c r="F11070" t="n">
        <v>559.98</v>
      </c>
      <c r="G11070" t="n">
        <v>0</v>
      </c>
    </row>
    <row r="11071">
      <c r="A11071" t="n">
        <v>201906</v>
      </c>
      <c r="B11071" t="n">
        <v>34</v>
      </c>
      <c r="C11071" t="inlineStr">
        <is>
          <t>POS</t>
        </is>
      </c>
      <c r="D11071" t="inlineStr">
        <is>
          <t>Hà Lan</t>
        </is>
      </c>
      <c r="E11071" t="inlineStr">
        <is>
          <t>Âm thanh</t>
        </is>
      </c>
      <c r="F11071" t="n">
        <v>199.98</v>
      </c>
      <c r="G11071" t="n">
        <v>0</v>
      </c>
    </row>
    <row r="11072">
      <c r="A11072" t="n">
        <v>201906</v>
      </c>
      <c r="B11072" t="n">
        <v>34</v>
      </c>
      <c r="C11072" t="inlineStr">
        <is>
          <t>POS</t>
        </is>
      </c>
      <c r="D11072" t="inlineStr">
        <is>
          <t>Hà Lan</t>
        </is>
      </c>
      <c r="E11072" t="inlineStr">
        <is>
          <t>Máy ảnh</t>
        </is>
      </c>
      <c r="F11072" t="n">
        <v>1318.5</v>
      </c>
      <c r="G11072" t="n">
        <v>0</v>
      </c>
    </row>
    <row r="11073">
      <c r="A11073" t="n">
        <v>201906</v>
      </c>
      <c r="B11073" t="n">
        <v>34</v>
      </c>
      <c r="C11073" t="inlineStr">
        <is>
          <t>POS</t>
        </is>
      </c>
      <c r="D11073" t="inlineStr">
        <is>
          <t>Hà Lan</t>
        </is>
      </c>
      <c r="E11073" t="inlineStr">
        <is>
          <t>Điện thoại</t>
        </is>
      </c>
      <c r="F11073" t="n">
        <v>593.99</v>
      </c>
      <c r="G11073" t="n">
        <v>0</v>
      </c>
    </row>
    <row r="11074">
      <c r="A11074" t="n">
        <v>201906</v>
      </c>
      <c r="B11074" t="n">
        <v>34</v>
      </c>
      <c r="C11074" t="inlineStr">
        <is>
          <t>POS</t>
        </is>
      </c>
      <c r="D11074" t="inlineStr">
        <is>
          <t>Hà Lan</t>
        </is>
      </c>
      <c r="E11074" t="inlineStr">
        <is>
          <t>Máy tính</t>
        </is>
      </c>
      <c r="F11074" t="n">
        <v>5034.6</v>
      </c>
      <c r="G11074" t="n">
        <v>0</v>
      </c>
    </row>
    <row r="11075">
      <c r="A11075" t="n">
        <v>201906</v>
      </c>
      <c r="B11075" t="n">
        <v>34</v>
      </c>
      <c r="C11075" t="inlineStr">
        <is>
          <t>POS</t>
        </is>
      </c>
      <c r="D11075" t="inlineStr">
        <is>
          <t>Hà Lan</t>
        </is>
      </c>
      <c r="E11075" t="inlineStr">
        <is>
          <t>Game &amp; Đồ chơi</t>
        </is>
      </c>
      <c r="F11075" t="n">
        <v>438.91</v>
      </c>
      <c r="G11075" t="n">
        <v>0</v>
      </c>
    </row>
    <row r="11076">
      <c r="A11076" t="n">
        <v>201906</v>
      </c>
      <c r="B11076" t="n">
        <v>34</v>
      </c>
      <c r="C11076" t="inlineStr">
        <is>
          <t>POS</t>
        </is>
      </c>
      <c r="D11076" t="inlineStr">
        <is>
          <t>Hà Lan</t>
        </is>
      </c>
      <c r="E11076" t="inlineStr">
        <is>
          <t>Gia dụng</t>
        </is>
      </c>
      <c r="F11076" t="n">
        <v>1582</v>
      </c>
      <c r="G11076" t="n">
        <v>0</v>
      </c>
    </row>
    <row r="11077">
      <c r="A11077" t="n">
        <v>201906</v>
      </c>
      <c r="B11077" t="n">
        <v>34</v>
      </c>
      <c r="C11077" t="inlineStr">
        <is>
          <t>POS</t>
        </is>
      </c>
      <c r="D11077" t="inlineStr">
        <is>
          <t>Hà Lan</t>
        </is>
      </c>
      <c r="E11077" t="inlineStr">
        <is>
          <t>Nhạc, phim, sách nói</t>
        </is>
      </c>
      <c r="F11077" t="n">
        <v>1235.93</v>
      </c>
      <c r="G11077" t="n">
        <v>13.89</v>
      </c>
    </row>
    <row r="11078">
      <c r="A11078" t="n">
        <v>201906</v>
      </c>
      <c r="B11078" t="n">
        <v>36</v>
      </c>
      <c r="C11078" t="inlineStr">
        <is>
          <t>POS</t>
        </is>
      </c>
      <c r="D11078" t="inlineStr">
        <is>
          <t>Anh</t>
        </is>
      </c>
      <c r="E11078" t="inlineStr">
        <is>
          <t>Âm thanh</t>
        </is>
      </c>
      <c r="F11078" t="n">
        <v>335.83</v>
      </c>
      <c r="G11078" t="n">
        <v>0</v>
      </c>
    </row>
    <row r="11079">
      <c r="A11079" t="n">
        <v>201906</v>
      </c>
      <c r="B11079" t="n">
        <v>36</v>
      </c>
      <c r="C11079" t="inlineStr">
        <is>
          <t>POS</t>
        </is>
      </c>
      <c r="D11079" t="inlineStr">
        <is>
          <t>Anh</t>
        </is>
      </c>
      <c r="E11079" t="inlineStr">
        <is>
          <t>Máy ảnh</t>
        </is>
      </c>
      <c r="F11079" t="n">
        <v>3705.8</v>
      </c>
      <c r="G11079" t="n">
        <v>0</v>
      </c>
    </row>
    <row r="11080">
      <c r="A11080" t="n">
        <v>201906</v>
      </c>
      <c r="B11080" t="n">
        <v>36</v>
      </c>
      <c r="C11080" t="inlineStr">
        <is>
          <t>POS</t>
        </is>
      </c>
      <c r="D11080" t="inlineStr">
        <is>
          <t>Anh</t>
        </is>
      </c>
      <c r="E11080" t="inlineStr">
        <is>
          <t>Điện thoại</t>
        </is>
      </c>
      <c r="F11080" t="n">
        <v>3802.69</v>
      </c>
      <c r="G11080" t="n">
        <v>0</v>
      </c>
    </row>
    <row r="11081">
      <c r="A11081" t="n">
        <v>201906</v>
      </c>
      <c r="B11081" t="n">
        <v>36</v>
      </c>
      <c r="C11081" t="inlineStr">
        <is>
          <t>POS</t>
        </is>
      </c>
      <c r="D11081" t="inlineStr">
        <is>
          <t>Anh</t>
        </is>
      </c>
      <c r="E11081" t="inlineStr">
        <is>
          <t>Máy tính</t>
        </is>
      </c>
      <c r="F11081" t="n">
        <v>3387.5</v>
      </c>
      <c r="G11081" t="n">
        <v>0</v>
      </c>
    </row>
    <row r="11082">
      <c r="A11082" t="n">
        <v>201906</v>
      </c>
      <c r="B11082" t="n">
        <v>36</v>
      </c>
      <c r="C11082" t="inlineStr">
        <is>
          <t>POS</t>
        </is>
      </c>
      <c r="D11082" t="inlineStr">
        <is>
          <t>Anh</t>
        </is>
      </c>
      <c r="E11082" t="inlineStr">
        <is>
          <t>Game &amp; Đồ chơi</t>
        </is>
      </c>
      <c r="F11082" t="n">
        <v>63.97</v>
      </c>
      <c r="G11082" t="n">
        <v>0</v>
      </c>
    </row>
    <row r="11083">
      <c r="A11083" t="n">
        <v>201906</v>
      </c>
      <c r="B11083" t="n">
        <v>36</v>
      </c>
      <c r="C11083" t="inlineStr">
        <is>
          <t>POS</t>
        </is>
      </c>
      <c r="D11083" t="inlineStr">
        <is>
          <t>Anh</t>
        </is>
      </c>
      <c r="E11083" t="inlineStr">
        <is>
          <t>Gia dụng</t>
        </is>
      </c>
      <c r="F11083" t="n">
        <v>1277.46</v>
      </c>
      <c r="G11083" t="n">
        <v>0</v>
      </c>
    </row>
    <row r="11084">
      <c r="A11084" t="n">
        <v>201906</v>
      </c>
      <c r="B11084" t="n">
        <v>36</v>
      </c>
      <c r="C11084" t="inlineStr">
        <is>
          <t>POS</t>
        </is>
      </c>
      <c r="D11084" t="inlineStr">
        <is>
          <t>Anh</t>
        </is>
      </c>
      <c r="E11084" t="inlineStr">
        <is>
          <t>Nhạc, phim, sách nói</t>
        </is>
      </c>
      <c r="F11084" t="n">
        <v>1835.66</v>
      </c>
      <c r="G11084" t="n">
        <v>0</v>
      </c>
    </row>
    <row r="11085">
      <c r="A11085" t="n">
        <v>201906</v>
      </c>
      <c r="B11085" t="n">
        <v>36</v>
      </c>
      <c r="C11085" t="inlineStr">
        <is>
          <t>POS</t>
        </is>
      </c>
      <c r="D11085" t="inlineStr">
        <is>
          <t>Anh</t>
        </is>
      </c>
      <c r="E11085" t="inlineStr">
        <is>
          <t>TV &amp; Video</t>
        </is>
      </c>
      <c r="F11085" t="n">
        <v>16049.4</v>
      </c>
      <c r="G11085" t="n">
        <v>2799.9</v>
      </c>
    </row>
    <row r="11086">
      <c r="A11086" t="n">
        <v>201906</v>
      </c>
      <c r="B11086" t="n">
        <v>37</v>
      </c>
      <c r="C11086" t="inlineStr">
        <is>
          <t>POS</t>
        </is>
      </c>
      <c r="D11086" t="inlineStr">
        <is>
          <t>Anh</t>
        </is>
      </c>
      <c r="E11086" t="inlineStr">
        <is>
          <t>Âm thanh</t>
        </is>
      </c>
      <c r="F11086" t="n">
        <v>3297.51</v>
      </c>
      <c r="G11086" t="n">
        <v>0</v>
      </c>
    </row>
    <row r="11087">
      <c r="A11087" t="n">
        <v>201906</v>
      </c>
      <c r="B11087" t="n">
        <v>37</v>
      </c>
      <c r="C11087" t="inlineStr">
        <is>
          <t>POS</t>
        </is>
      </c>
      <c r="D11087" t="inlineStr">
        <is>
          <t>Anh</t>
        </is>
      </c>
      <c r="E11087" t="inlineStr">
        <is>
          <t>Máy ảnh</t>
        </is>
      </c>
      <c r="F11087" t="n">
        <v>747.6</v>
      </c>
      <c r="G11087" t="n">
        <v>0</v>
      </c>
    </row>
    <row r="11088">
      <c r="A11088" t="n">
        <v>201906</v>
      </c>
      <c r="B11088" t="n">
        <v>37</v>
      </c>
      <c r="C11088" t="inlineStr">
        <is>
          <t>POS</t>
        </is>
      </c>
      <c r="D11088" t="inlineStr">
        <is>
          <t>Anh</t>
        </is>
      </c>
      <c r="E11088" t="inlineStr">
        <is>
          <t>Điện thoại</t>
        </is>
      </c>
      <c r="F11088" t="n">
        <v>338.92</v>
      </c>
      <c r="G11088" t="n">
        <v>0</v>
      </c>
    </row>
    <row r="11089">
      <c r="A11089" t="n">
        <v>201906</v>
      </c>
      <c r="B11089" t="n">
        <v>37</v>
      </c>
      <c r="C11089" t="inlineStr">
        <is>
          <t>POS</t>
        </is>
      </c>
      <c r="D11089" t="inlineStr">
        <is>
          <t>Anh</t>
        </is>
      </c>
      <c r="E11089" t="inlineStr">
        <is>
          <t>Máy tính</t>
        </is>
      </c>
      <c r="F11089" t="n">
        <v>603.9</v>
      </c>
      <c r="G11089" t="n">
        <v>0</v>
      </c>
    </row>
    <row r="11090">
      <c r="A11090" t="n">
        <v>201906</v>
      </c>
      <c r="B11090" t="n">
        <v>37</v>
      </c>
      <c r="C11090" t="inlineStr">
        <is>
          <t>POS</t>
        </is>
      </c>
      <c r="D11090" t="inlineStr">
        <is>
          <t>Anh</t>
        </is>
      </c>
      <c r="E11090" t="inlineStr">
        <is>
          <t>Game &amp; Đồ chơi</t>
        </is>
      </c>
      <c r="F11090" t="n">
        <v>6.99</v>
      </c>
      <c r="G11090" t="n">
        <v>0</v>
      </c>
    </row>
    <row r="11091">
      <c r="A11091" t="n">
        <v>201906</v>
      </c>
      <c r="B11091" t="n">
        <v>37</v>
      </c>
      <c r="C11091" t="inlineStr">
        <is>
          <t>POS</t>
        </is>
      </c>
      <c r="D11091" t="inlineStr">
        <is>
          <t>Anh</t>
        </is>
      </c>
      <c r="E11091" t="inlineStr">
        <is>
          <t>Gia dụng</t>
        </is>
      </c>
      <c r="F11091" t="n">
        <v>1524</v>
      </c>
      <c r="G11091" t="n">
        <v>0</v>
      </c>
    </row>
    <row r="11092">
      <c r="A11092" t="n">
        <v>201906</v>
      </c>
      <c r="B11092" t="n">
        <v>37</v>
      </c>
      <c r="C11092" t="inlineStr">
        <is>
          <t>POS</t>
        </is>
      </c>
      <c r="D11092" t="inlineStr">
        <is>
          <t>Anh</t>
        </is>
      </c>
      <c r="E11092" t="inlineStr">
        <is>
          <t>Nhạc, phim, sách nói</t>
        </is>
      </c>
      <c r="F11092" t="n">
        <v>327.92</v>
      </c>
      <c r="G11092" t="n">
        <v>0</v>
      </c>
    </row>
    <row r="11093">
      <c r="A11093" t="n">
        <v>201906</v>
      </c>
      <c r="B11093" t="n">
        <v>38</v>
      </c>
      <c r="C11093" t="inlineStr">
        <is>
          <t>POS</t>
        </is>
      </c>
      <c r="D11093" t="inlineStr">
        <is>
          <t>Anh</t>
        </is>
      </c>
      <c r="E11093" t="inlineStr">
        <is>
          <t>Âm thanh</t>
        </is>
      </c>
      <c r="F11093" t="n">
        <v>95.90000000000001</v>
      </c>
      <c r="G11093" t="n">
        <v>0</v>
      </c>
    </row>
    <row r="11094">
      <c r="A11094" t="n">
        <v>201906</v>
      </c>
      <c r="B11094" t="n">
        <v>38</v>
      </c>
      <c r="C11094" t="inlineStr">
        <is>
          <t>POS</t>
        </is>
      </c>
      <c r="D11094" t="inlineStr">
        <is>
          <t>Anh</t>
        </is>
      </c>
      <c r="E11094" t="inlineStr">
        <is>
          <t>Máy ảnh</t>
        </is>
      </c>
      <c r="F11094" t="n">
        <v>5144</v>
      </c>
      <c r="G11094" t="n">
        <v>0</v>
      </c>
    </row>
    <row r="11095">
      <c r="A11095" t="n">
        <v>201906</v>
      </c>
      <c r="B11095" t="n">
        <v>38</v>
      </c>
      <c r="C11095" t="inlineStr">
        <is>
          <t>POS</t>
        </is>
      </c>
      <c r="D11095" t="inlineStr">
        <is>
          <t>Anh</t>
        </is>
      </c>
      <c r="E11095" t="inlineStr">
        <is>
          <t>Điện thoại</t>
        </is>
      </c>
      <c r="F11095" t="n">
        <v>3660.98</v>
      </c>
      <c r="G11095" t="n">
        <v>0</v>
      </c>
    </row>
    <row r="11096">
      <c r="A11096" t="n">
        <v>201906</v>
      </c>
      <c r="B11096" t="n">
        <v>38</v>
      </c>
      <c r="C11096" t="inlineStr">
        <is>
          <t>POS</t>
        </is>
      </c>
      <c r="D11096" t="inlineStr">
        <is>
          <t>Anh</t>
        </is>
      </c>
      <c r="E11096" t="inlineStr">
        <is>
          <t>Máy tính</t>
        </is>
      </c>
      <c r="F11096" t="n">
        <v>10982</v>
      </c>
      <c r="G11096" t="n">
        <v>0</v>
      </c>
    </row>
    <row r="11097">
      <c r="A11097" t="n">
        <v>201906</v>
      </c>
      <c r="B11097" t="n">
        <v>38</v>
      </c>
      <c r="C11097" t="inlineStr">
        <is>
          <t>POS</t>
        </is>
      </c>
      <c r="D11097" t="inlineStr">
        <is>
          <t>Anh</t>
        </is>
      </c>
      <c r="E11097" t="inlineStr">
        <is>
          <t>Game &amp; Đồ chơi</t>
        </is>
      </c>
      <c r="F11097" t="n">
        <v>32</v>
      </c>
      <c r="G11097" t="n">
        <v>0</v>
      </c>
    </row>
    <row r="11098">
      <c r="A11098" t="n">
        <v>201906</v>
      </c>
      <c r="B11098" t="n">
        <v>38</v>
      </c>
      <c r="C11098" t="inlineStr">
        <is>
          <t>POS</t>
        </is>
      </c>
      <c r="D11098" t="inlineStr">
        <is>
          <t>Anh</t>
        </is>
      </c>
      <c r="E11098" t="inlineStr">
        <is>
          <t>Gia dụng</t>
        </is>
      </c>
      <c r="F11098" t="n">
        <v>179.99</v>
      </c>
      <c r="G11098" t="n">
        <v>0</v>
      </c>
    </row>
    <row r="11099">
      <c r="A11099" t="n">
        <v>201906</v>
      </c>
      <c r="B11099" t="n">
        <v>38</v>
      </c>
      <c r="C11099" t="inlineStr">
        <is>
          <t>POS</t>
        </is>
      </c>
      <c r="D11099" t="inlineStr">
        <is>
          <t>Anh</t>
        </is>
      </c>
      <c r="E11099" t="inlineStr">
        <is>
          <t>Nhạc, phim, sách nói</t>
        </is>
      </c>
      <c r="F11099" t="n">
        <v>747.91</v>
      </c>
      <c r="G11099" t="n">
        <v>0</v>
      </c>
    </row>
    <row r="11100">
      <c r="A11100" t="n">
        <v>201906</v>
      </c>
      <c r="B11100" t="n">
        <v>39</v>
      </c>
      <c r="C11100" t="inlineStr">
        <is>
          <t>POS</t>
        </is>
      </c>
      <c r="D11100" t="inlineStr">
        <is>
          <t>Anh</t>
        </is>
      </c>
      <c r="E11100" t="inlineStr">
        <is>
          <t>Âm thanh</t>
        </is>
      </c>
      <c r="F11100" t="n">
        <v>2635.88</v>
      </c>
      <c r="G11100" t="n">
        <v>0</v>
      </c>
    </row>
    <row r="11101">
      <c r="A11101" t="n">
        <v>201906</v>
      </c>
      <c r="B11101" t="n">
        <v>39</v>
      </c>
      <c r="C11101" t="inlineStr">
        <is>
          <t>POS</t>
        </is>
      </c>
      <c r="D11101" t="inlineStr">
        <is>
          <t>Anh</t>
        </is>
      </c>
      <c r="E11101" t="inlineStr">
        <is>
          <t>Máy ảnh</t>
        </is>
      </c>
      <c r="F11101" t="n">
        <v>6278.08</v>
      </c>
      <c r="G11101" t="n">
        <v>0</v>
      </c>
    </row>
    <row r="11102">
      <c r="A11102" t="n">
        <v>201906</v>
      </c>
      <c r="B11102" t="n">
        <v>39</v>
      </c>
      <c r="C11102" t="inlineStr">
        <is>
          <t>POS</t>
        </is>
      </c>
      <c r="D11102" t="inlineStr">
        <is>
          <t>Anh</t>
        </is>
      </c>
      <c r="E11102" t="inlineStr">
        <is>
          <t>Điện thoại</t>
        </is>
      </c>
      <c r="F11102" t="n">
        <v>6467.97</v>
      </c>
      <c r="G11102" t="n">
        <v>0</v>
      </c>
    </row>
    <row r="11103">
      <c r="A11103" t="n">
        <v>201906</v>
      </c>
      <c r="B11103" t="n">
        <v>39</v>
      </c>
      <c r="C11103" t="inlineStr">
        <is>
          <t>POS</t>
        </is>
      </c>
      <c r="D11103" t="inlineStr">
        <is>
          <t>Anh</t>
        </is>
      </c>
      <c r="E11103" t="inlineStr">
        <is>
          <t>Máy tính</t>
        </is>
      </c>
      <c r="F11103" t="n">
        <v>7233</v>
      </c>
      <c r="G11103" t="n">
        <v>0</v>
      </c>
    </row>
    <row r="11104">
      <c r="A11104" t="n">
        <v>201906</v>
      </c>
      <c r="B11104" t="n">
        <v>39</v>
      </c>
      <c r="C11104" t="inlineStr">
        <is>
          <t>POS</t>
        </is>
      </c>
      <c r="D11104" t="inlineStr">
        <is>
          <t>Anh</t>
        </is>
      </c>
      <c r="E11104" t="inlineStr">
        <is>
          <t>Game &amp; Đồ chơi</t>
        </is>
      </c>
      <c r="F11104" t="n">
        <v>676.3099999999999</v>
      </c>
      <c r="G11104" t="n">
        <v>0</v>
      </c>
    </row>
    <row r="11105">
      <c r="A11105" t="n">
        <v>201906</v>
      </c>
      <c r="B11105" t="n">
        <v>39</v>
      </c>
      <c r="C11105" t="inlineStr">
        <is>
          <t>POS</t>
        </is>
      </c>
      <c r="D11105" t="inlineStr">
        <is>
          <t>Anh</t>
        </is>
      </c>
      <c r="E11105" t="inlineStr">
        <is>
          <t>Gia dụng</t>
        </is>
      </c>
      <c r="F11105" t="n">
        <v>20589.83</v>
      </c>
      <c r="G11105" t="n">
        <v>0</v>
      </c>
    </row>
    <row r="11106">
      <c r="A11106" t="n">
        <v>201906</v>
      </c>
      <c r="B11106" t="n">
        <v>39</v>
      </c>
      <c r="C11106" t="inlineStr">
        <is>
          <t>POS</t>
        </is>
      </c>
      <c r="D11106" t="inlineStr">
        <is>
          <t>Anh</t>
        </is>
      </c>
      <c r="E11106" t="inlineStr">
        <is>
          <t>Nhạc, phim, sách nói</t>
        </is>
      </c>
      <c r="F11106" t="n">
        <v>1800.84</v>
      </c>
      <c r="G11106" t="n">
        <v>0</v>
      </c>
    </row>
    <row r="11107">
      <c r="A11107" t="n">
        <v>201906</v>
      </c>
      <c r="B11107" t="n">
        <v>39</v>
      </c>
      <c r="C11107" t="inlineStr">
        <is>
          <t>POS</t>
        </is>
      </c>
      <c r="D11107" t="inlineStr">
        <is>
          <t>Anh</t>
        </is>
      </c>
      <c r="E11107" t="inlineStr">
        <is>
          <t>TV &amp; Video</t>
        </is>
      </c>
      <c r="F11107" t="n">
        <v>614</v>
      </c>
      <c r="G11107" t="n">
        <v>0</v>
      </c>
    </row>
    <row r="11108">
      <c r="A11108" t="n">
        <v>201906</v>
      </c>
      <c r="B11108" t="n">
        <v>40</v>
      </c>
      <c r="C11108" t="inlineStr">
        <is>
          <t>POS</t>
        </is>
      </c>
      <c r="D11108" t="inlineStr">
        <is>
          <t>Anh</t>
        </is>
      </c>
      <c r="E11108" t="inlineStr">
        <is>
          <t>Âm thanh</t>
        </is>
      </c>
      <c r="F11108" t="n">
        <v>2600.92</v>
      </c>
      <c r="G11108" t="n">
        <v>0</v>
      </c>
    </row>
    <row r="11109">
      <c r="A11109" t="n">
        <v>201906</v>
      </c>
      <c r="B11109" t="n">
        <v>40</v>
      </c>
      <c r="C11109" t="inlineStr">
        <is>
          <t>POS</t>
        </is>
      </c>
      <c r="D11109" t="inlineStr">
        <is>
          <t>Anh</t>
        </is>
      </c>
      <c r="E11109" t="inlineStr">
        <is>
          <t>Máy ảnh</t>
        </is>
      </c>
      <c r="F11109" t="n">
        <v>4393.2</v>
      </c>
      <c r="G11109" t="n">
        <v>0</v>
      </c>
    </row>
    <row r="11110">
      <c r="A11110" t="n">
        <v>201906</v>
      </c>
      <c r="B11110" t="n">
        <v>40</v>
      </c>
      <c r="C11110" t="inlineStr">
        <is>
          <t>POS</t>
        </is>
      </c>
      <c r="D11110" t="inlineStr">
        <is>
          <t>Anh</t>
        </is>
      </c>
      <c r="E11110" t="inlineStr">
        <is>
          <t>Điện thoại</t>
        </is>
      </c>
      <c r="F11110" t="n">
        <v>3408.97</v>
      </c>
      <c r="G11110" t="n">
        <v>0</v>
      </c>
    </row>
    <row r="11111">
      <c r="A11111" t="n">
        <v>201906</v>
      </c>
      <c r="B11111" t="n">
        <v>40</v>
      </c>
      <c r="C11111" t="inlineStr">
        <is>
          <t>POS</t>
        </is>
      </c>
      <c r="D11111" t="inlineStr">
        <is>
          <t>Anh</t>
        </is>
      </c>
      <c r="E11111" t="inlineStr">
        <is>
          <t>Máy tính</t>
        </is>
      </c>
      <c r="F11111" t="n">
        <v>13593.87</v>
      </c>
      <c r="G11111" t="n">
        <v>2757</v>
      </c>
    </row>
    <row r="11112">
      <c r="A11112" t="n">
        <v>201906</v>
      </c>
      <c r="B11112" t="n">
        <v>40</v>
      </c>
      <c r="C11112" t="inlineStr">
        <is>
          <t>POS</t>
        </is>
      </c>
      <c r="D11112" t="inlineStr">
        <is>
          <t>Anh</t>
        </is>
      </c>
      <c r="E11112" t="inlineStr">
        <is>
          <t>Game &amp; Đồ chơi</t>
        </is>
      </c>
      <c r="F11112" t="n">
        <v>341.99</v>
      </c>
      <c r="G11112" t="n">
        <v>0</v>
      </c>
    </row>
    <row r="11113">
      <c r="A11113" t="n">
        <v>201906</v>
      </c>
      <c r="B11113" t="n">
        <v>40</v>
      </c>
      <c r="C11113" t="inlineStr">
        <is>
          <t>POS</t>
        </is>
      </c>
      <c r="D11113" t="inlineStr">
        <is>
          <t>Anh</t>
        </is>
      </c>
      <c r="E11113" t="inlineStr">
        <is>
          <t>Gia dụng</t>
        </is>
      </c>
      <c r="F11113" t="n">
        <v>7996.38</v>
      </c>
      <c r="G11113" t="n">
        <v>0</v>
      </c>
    </row>
    <row r="11114">
      <c r="A11114" t="n">
        <v>201906</v>
      </c>
      <c r="B11114" t="n">
        <v>40</v>
      </c>
      <c r="C11114" t="inlineStr">
        <is>
          <t>POS</t>
        </is>
      </c>
      <c r="D11114" t="inlineStr">
        <is>
          <t>Anh</t>
        </is>
      </c>
      <c r="E11114" t="inlineStr">
        <is>
          <t>Nhạc, phim, sách nói</t>
        </is>
      </c>
      <c r="F11114" t="n">
        <v>2026.51</v>
      </c>
      <c r="G11114" t="n">
        <v>12.66</v>
      </c>
    </row>
    <row r="11115">
      <c r="A11115" t="n">
        <v>201906</v>
      </c>
      <c r="B11115" t="n">
        <v>42</v>
      </c>
      <c r="C11115" t="inlineStr">
        <is>
          <t>POS</t>
        </is>
      </c>
      <c r="D11115" t="inlineStr">
        <is>
          <t>Anh</t>
        </is>
      </c>
      <c r="E11115" t="inlineStr">
        <is>
          <t>Âm thanh</t>
        </is>
      </c>
      <c r="F11115" t="n">
        <v>305.9</v>
      </c>
      <c r="G11115" t="n">
        <v>0</v>
      </c>
    </row>
    <row r="11116">
      <c r="A11116" t="n">
        <v>201906</v>
      </c>
      <c r="B11116" t="n">
        <v>42</v>
      </c>
      <c r="C11116" t="inlineStr">
        <is>
          <t>POS</t>
        </is>
      </c>
      <c r="D11116" t="inlineStr">
        <is>
          <t>Anh</t>
        </is>
      </c>
      <c r="E11116" t="inlineStr">
        <is>
          <t>Máy ảnh</t>
        </is>
      </c>
      <c r="F11116" t="n">
        <v>3573</v>
      </c>
      <c r="G11116" t="n">
        <v>0</v>
      </c>
    </row>
    <row r="11117">
      <c r="A11117" t="n">
        <v>201906</v>
      </c>
      <c r="B11117" t="n">
        <v>42</v>
      </c>
      <c r="C11117" t="inlineStr">
        <is>
          <t>POS</t>
        </is>
      </c>
      <c r="D11117" t="inlineStr">
        <is>
          <t>Anh</t>
        </is>
      </c>
      <c r="E11117" t="inlineStr">
        <is>
          <t>Điện thoại</t>
        </is>
      </c>
      <c r="F11117" t="n">
        <v>3869.97</v>
      </c>
      <c r="G11117" t="n">
        <v>0</v>
      </c>
    </row>
    <row r="11118">
      <c r="A11118" t="n">
        <v>201906</v>
      </c>
      <c r="B11118" t="n">
        <v>42</v>
      </c>
      <c r="C11118" t="inlineStr">
        <is>
          <t>POS</t>
        </is>
      </c>
      <c r="D11118" t="inlineStr">
        <is>
          <t>Anh</t>
        </is>
      </c>
      <c r="E11118" t="inlineStr">
        <is>
          <t>Máy tính</t>
        </is>
      </c>
      <c r="F11118" t="n">
        <v>15898.9</v>
      </c>
      <c r="G11118" t="n">
        <v>0</v>
      </c>
    </row>
    <row r="11119">
      <c r="A11119" t="n">
        <v>201906</v>
      </c>
      <c r="B11119" t="n">
        <v>42</v>
      </c>
      <c r="C11119" t="inlineStr">
        <is>
          <t>POS</t>
        </is>
      </c>
      <c r="D11119" t="inlineStr">
        <is>
          <t>Anh</t>
        </is>
      </c>
      <c r="E11119" t="inlineStr">
        <is>
          <t>Game &amp; Đồ chơi</t>
        </is>
      </c>
      <c r="F11119" t="n">
        <v>168.32</v>
      </c>
      <c r="G11119" t="n">
        <v>0</v>
      </c>
    </row>
    <row r="11120">
      <c r="A11120" t="n">
        <v>201906</v>
      </c>
      <c r="B11120" t="n">
        <v>42</v>
      </c>
      <c r="C11120" t="inlineStr">
        <is>
          <t>POS</t>
        </is>
      </c>
      <c r="D11120" t="inlineStr">
        <is>
          <t>Anh</t>
        </is>
      </c>
      <c r="E11120" t="inlineStr">
        <is>
          <t>Gia dụng</t>
        </is>
      </c>
      <c r="F11120" t="n">
        <v>1524</v>
      </c>
      <c r="G11120" t="n">
        <v>99.98999999999999</v>
      </c>
    </row>
    <row r="11121">
      <c r="A11121" t="n">
        <v>201906</v>
      </c>
      <c r="B11121" t="n">
        <v>42</v>
      </c>
      <c r="C11121" t="inlineStr">
        <is>
          <t>POS</t>
        </is>
      </c>
      <c r="D11121" t="inlineStr">
        <is>
          <t>Anh</t>
        </is>
      </c>
      <c r="E11121" t="inlineStr">
        <is>
          <t>Nhạc, phim, sách nói</t>
        </is>
      </c>
      <c r="F11121" t="n">
        <v>77.94</v>
      </c>
      <c r="G11121" t="n">
        <v>12.66</v>
      </c>
    </row>
    <row r="11122">
      <c r="A11122" t="n">
        <v>201906</v>
      </c>
      <c r="B11122" t="n">
        <v>43</v>
      </c>
      <c r="C11122" t="inlineStr">
        <is>
          <t>POS</t>
        </is>
      </c>
      <c r="D11122" t="inlineStr">
        <is>
          <t>Mỹ</t>
        </is>
      </c>
      <c r="E11122" t="inlineStr">
        <is>
          <t>Âm thanh</t>
        </is>
      </c>
      <c r="F11122" t="n">
        <v>2565.65</v>
      </c>
      <c r="G11122" t="n">
        <v>0</v>
      </c>
    </row>
    <row r="11123">
      <c r="A11123" t="n">
        <v>201906</v>
      </c>
      <c r="B11123" t="n">
        <v>43</v>
      </c>
      <c r="C11123" t="inlineStr">
        <is>
          <t>POS</t>
        </is>
      </c>
      <c r="D11123" t="inlineStr">
        <is>
          <t>Mỹ</t>
        </is>
      </c>
      <c r="E11123" t="inlineStr">
        <is>
          <t>Máy ảnh</t>
        </is>
      </c>
      <c r="F11123" t="n">
        <v>7425</v>
      </c>
      <c r="G11123" t="n">
        <v>0</v>
      </c>
    </row>
    <row r="11124">
      <c r="A11124" t="n">
        <v>201906</v>
      </c>
      <c r="B11124" t="n">
        <v>43</v>
      </c>
      <c r="C11124" t="inlineStr">
        <is>
          <t>POS</t>
        </is>
      </c>
      <c r="D11124" t="inlineStr">
        <is>
          <t>Mỹ</t>
        </is>
      </c>
      <c r="E11124" t="inlineStr">
        <is>
          <t>Điện thoại</t>
        </is>
      </c>
      <c r="F11124" t="n">
        <v>3211.95</v>
      </c>
      <c r="G11124" t="n">
        <v>760</v>
      </c>
    </row>
    <row r="11125">
      <c r="A11125" t="n">
        <v>201906</v>
      </c>
      <c r="B11125" t="n">
        <v>43</v>
      </c>
      <c r="C11125" t="inlineStr">
        <is>
          <t>POS</t>
        </is>
      </c>
      <c r="D11125" t="inlineStr">
        <is>
          <t>Mỹ</t>
        </is>
      </c>
      <c r="E11125" t="inlineStr">
        <is>
          <t>Máy tính</t>
        </is>
      </c>
      <c r="F11125" t="n">
        <v>7323.65</v>
      </c>
      <c r="G11125" t="n">
        <v>373.8</v>
      </c>
    </row>
    <row r="11126">
      <c r="A11126" t="n">
        <v>201906</v>
      </c>
      <c r="B11126" t="n">
        <v>43</v>
      </c>
      <c r="C11126" t="inlineStr">
        <is>
          <t>POS</t>
        </is>
      </c>
      <c r="D11126" t="inlineStr">
        <is>
          <t>Mỹ</t>
        </is>
      </c>
      <c r="E11126" t="inlineStr">
        <is>
          <t>Game &amp; Đồ chơi</t>
        </is>
      </c>
      <c r="F11126" t="n">
        <v>325.92</v>
      </c>
      <c r="G11126" t="n">
        <v>0</v>
      </c>
    </row>
    <row r="11127">
      <c r="A11127" t="n">
        <v>201906</v>
      </c>
      <c r="B11127" t="n">
        <v>43</v>
      </c>
      <c r="C11127" t="inlineStr">
        <is>
          <t>POS</t>
        </is>
      </c>
      <c r="D11127" t="inlineStr">
        <is>
          <t>Mỹ</t>
        </is>
      </c>
      <c r="E11127" t="inlineStr">
        <is>
          <t>Gia dụng</t>
        </is>
      </c>
      <c r="F11127" t="n">
        <v>29.99</v>
      </c>
      <c r="G11127" t="n">
        <v>268.5</v>
      </c>
    </row>
    <row r="11128">
      <c r="A11128" t="n">
        <v>201906</v>
      </c>
      <c r="B11128" t="n">
        <v>43</v>
      </c>
      <c r="C11128" t="inlineStr">
        <is>
          <t>POS</t>
        </is>
      </c>
      <c r="D11128" t="inlineStr">
        <is>
          <t>Mỹ</t>
        </is>
      </c>
      <c r="E11128" t="inlineStr">
        <is>
          <t>Nhạc, phim, sách nói</t>
        </is>
      </c>
      <c r="F11128" t="n">
        <v>75.95999999999999</v>
      </c>
      <c r="G11128" t="n">
        <v>0</v>
      </c>
    </row>
    <row r="11129">
      <c r="A11129" t="n">
        <v>201906</v>
      </c>
      <c r="B11129" t="n">
        <v>43</v>
      </c>
      <c r="C11129" t="inlineStr">
        <is>
          <t>POS</t>
        </is>
      </c>
      <c r="D11129" t="inlineStr">
        <is>
          <t>Mỹ</t>
        </is>
      </c>
      <c r="E11129" t="inlineStr">
        <is>
          <t>TV &amp; Video</t>
        </is>
      </c>
      <c r="F11129" t="n">
        <v>9399.870000000001</v>
      </c>
      <c r="G11129" t="n">
        <v>0</v>
      </c>
    </row>
    <row r="11130">
      <c r="A11130" t="n">
        <v>201906</v>
      </c>
      <c r="B11130" t="n">
        <v>44</v>
      </c>
      <c r="C11130" t="inlineStr">
        <is>
          <t>POS</t>
        </is>
      </c>
      <c r="D11130" t="inlineStr">
        <is>
          <t>Mỹ</t>
        </is>
      </c>
      <c r="E11130" t="inlineStr">
        <is>
          <t>Âm thanh</t>
        </is>
      </c>
      <c r="F11130" t="n">
        <v>1441.88</v>
      </c>
      <c r="G11130" t="n">
        <v>0</v>
      </c>
    </row>
    <row r="11131">
      <c r="A11131" t="n">
        <v>201906</v>
      </c>
      <c r="B11131" t="n">
        <v>44</v>
      </c>
      <c r="C11131" t="inlineStr">
        <is>
          <t>POS</t>
        </is>
      </c>
      <c r="D11131" t="inlineStr">
        <is>
          <t>Mỹ</t>
        </is>
      </c>
      <c r="E11131" t="inlineStr">
        <is>
          <t>Máy ảnh</t>
        </is>
      </c>
      <c r="F11131" t="n">
        <v>8170.1</v>
      </c>
      <c r="G11131" t="n">
        <v>0</v>
      </c>
    </row>
    <row r="11132">
      <c r="A11132" t="n">
        <v>201906</v>
      </c>
      <c r="B11132" t="n">
        <v>44</v>
      </c>
      <c r="C11132" t="inlineStr">
        <is>
          <t>POS</t>
        </is>
      </c>
      <c r="D11132" t="inlineStr">
        <is>
          <t>Mỹ</t>
        </is>
      </c>
      <c r="E11132" t="inlineStr">
        <is>
          <t>Điện thoại</t>
        </is>
      </c>
      <c r="F11132" t="n">
        <v>1142.81</v>
      </c>
      <c r="G11132" t="n">
        <v>0</v>
      </c>
    </row>
    <row r="11133">
      <c r="A11133" t="n">
        <v>201906</v>
      </c>
      <c r="B11133" t="n">
        <v>44</v>
      </c>
      <c r="C11133" t="inlineStr">
        <is>
          <t>POS</t>
        </is>
      </c>
      <c r="D11133" t="inlineStr">
        <is>
          <t>Mỹ</t>
        </is>
      </c>
      <c r="E11133" t="inlineStr">
        <is>
          <t>Máy tính</t>
        </is>
      </c>
      <c r="F11133" t="n">
        <v>5897.65</v>
      </c>
      <c r="G11133" t="n">
        <v>0</v>
      </c>
    </row>
    <row r="11134">
      <c r="A11134" t="n">
        <v>201906</v>
      </c>
      <c r="B11134" t="n">
        <v>44</v>
      </c>
      <c r="C11134" t="inlineStr">
        <is>
          <t>POS</t>
        </is>
      </c>
      <c r="D11134" t="inlineStr">
        <is>
          <t>Mỹ</t>
        </is>
      </c>
      <c r="E11134" t="inlineStr">
        <is>
          <t>Game &amp; Đồ chơi</t>
        </is>
      </c>
      <c r="F11134" t="n">
        <v>137.81</v>
      </c>
      <c r="G11134" t="n">
        <v>0</v>
      </c>
    </row>
    <row r="11135">
      <c r="A11135" t="n">
        <v>201906</v>
      </c>
      <c r="B11135" t="n">
        <v>44</v>
      </c>
      <c r="C11135" t="inlineStr">
        <is>
          <t>POS</t>
        </is>
      </c>
      <c r="D11135" t="inlineStr">
        <is>
          <t>Mỹ</t>
        </is>
      </c>
      <c r="E11135" t="inlineStr">
        <is>
          <t>Gia dụng</t>
        </is>
      </c>
      <c r="F11135" t="n">
        <v>4721.58</v>
      </c>
      <c r="G11135" t="n">
        <v>0</v>
      </c>
    </row>
    <row r="11136">
      <c r="A11136" t="n">
        <v>201906</v>
      </c>
      <c r="B11136" t="n">
        <v>44</v>
      </c>
      <c r="C11136" t="inlineStr">
        <is>
          <t>POS</t>
        </is>
      </c>
      <c r="D11136" t="inlineStr">
        <is>
          <t>Mỹ</t>
        </is>
      </c>
      <c r="E11136" t="inlineStr">
        <is>
          <t>Nhạc, phim, sách nói</t>
        </is>
      </c>
      <c r="F11136" t="n">
        <v>525.35</v>
      </c>
      <c r="G11136" t="n">
        <v>29.97</v>
      </c>
    </row>
    <row r="11137">
      <c r="A11137" t="n">
        <v>201906</v>
      </c>
      <c r="B11137" t="n">
        <v>45</v>
      </c>
      <c r="C11137" t="inlineStr">
        <is>
          <t>POS</t>
        </is>
      </c>
      <c r="D11137" t="inlineStr">
        <is>
          <t>Mỹ</t>
        </is>
      </c>
      <c r="E11137" t="inlineStr">
        <is>
          <t>Âm thanh</t>
        </is>
      </c>
      <c r="F11137" t="n">
        <v>2779</v>
      </c>
      <c r="G11137" t="n">
        <v>0</v>
      </c>
    </row>
    <row r="11138">
      <c r="A11138" t="n">
        <v>201906</v>
      </c>
      <c r="B11138" t="n">
        <v>45</v>
      </c>
      <c r="C11138" t="inlineStr">
        <is>
          <t>POS</t>
        </is>
      </c>
      <c r="D11138" t="inlineStr">
        <is>
          <t>Mỹ</t>
        </is>
      </c>
      <c r="E11138" t="inlineStr">
        <is>
          <t>Máy ảnh</t>
        </is>
      </c>
      <c r="F11138" t="n">
        <v>998</v>
      </c>
      <c r="G11138" t="n">
        <v>0</v>
      </c>
    </row>
    <row r="11139">
      <c r="A11139" t="n">
        <v>201906</v>
      </c>
      <c r="B11139" t="n">
        <v>45</v>
      </c>
      <c r="C11139" t="inlineStr">
        <is>
          <t>POS</t>
        </is>
      </c>
      <c r="D11139" t="inlineStr">
        <is>
          <t>Mỹ</t>
        </is>
      </c>
      <c r="E11139" t="inlineStr">
        <is>
          <t>Điện thoại</t>
        </is>
      </c>
      <c r="F11139" t="n">
        <v>7185</v>
      </c>
      <c r="G11139" t="n">
        <v>538</v>
      </c>
    </row>
    <row r="11140">
      <c r="A11140" t="n">
        <v>201906</v>
      </c>
      <c r="B11140" t="n">
        <v>45</v>
      </c>
      <c r="C11140" t="inlineStr">
        <is>
          <t>POS</t>
        </is>
      </c>
      <c r="D11140" t="inlineStr">
        <is>
          <t>Mỹ</t>
        </is>
      </c>
      <c r="E11140" t="inlineStr">
        <is>
          <t>Máy tính</t>
        </is>
      </c>
      <c r="F11140" t="n">
        <v>19288.35</v>
      </c>
      <c r="G11140" t="n">
        <v>1058.9</v>
      </c>
    </row>
    <row r="11141">
      <c r="A11141" t="n">
        <v>201906</v>
      </c>
      <c r="B11141" t="n">
        <v>45</v>
      </c>
      <c r="C11141" t="inlineStr">
        <is>
          <t>POS</t>
        </is>
      </c>
      <c r="D11141" t="inlineStr">
        <is>
          <t>Mỹ</t>
        </is>
      </c>
      <c r="E11141" t="inlineStr">
        <is>
          <t>Game &amp; Đồ chơi</t>
        </is>
      </c>
      <c r="F11141" t="n">
        <v>1296.92</v>
      </c>
      <c r="G11141" t="n">
        <v>280</v>
      </c>
    </row>
    <row r="11142">
      <c r="A11142" t="n">
        <v>201906</v>
      </c>
      <c r="B11142" t="n">
        <v>45</v>
      </c>
      <c r="C11142" t="inlineStr">
        <is>
          <t>POS</t>
        </is>
      </c>
      <c r="D11142" t="inlineStr">
        <is>
          <t>Mỹ</t>
        </is>
      </c>
      <c r="E11142" t="inlineStr">
        <is>
          <t>Gia dụng</t>
        </is>
      </c>
      <c r="F11142" t="n">
        <v>1270.97</v>
      </c>
      <c r="G11142" t="n">
        <v>986</v>
      </c>
    </row>
    <row r="11143">
      <c r="A11143" t="n">
        <v>201906</v>
      </c>
      <c r="B11143" t="n">
        <v>45</v>
      </c>
      <c r="C11143" t="inlineStr">
        <is>
          <t>POS</t>
        </is>
      </c>
      <c r="D11143" t="inlineStr">
        <is>
          <t>Mỹ</t>
        </is>
      </c>
      <c r="E11143" t="inlineStr">
        <is>
          <t>Nhạc, phim, sách nói</t>
        </is>
      </c>
      <c r="F11143" t="n">
        <v>3794.66</v>
      </c>
      <c r="G11143" t="n">
        <v>0</v>
      </c>
    </row>
    <row r="11144">
      <c r="A11144" t="n">
        <v>201906</v>
      </c>
      <c r="B11144" t="n">
        <v>47</v>
      </c>
      <c r="C11144" t="inlineStr">
        <is>
          <t>POS</t>
        </is>
      </c>
      <c r="D11144" t="inlineStr">
        <is>
          <t>Mỹ</t>
        </is>
      </c>
      <c r="E11144" t="inlineStr">
        <is>
          <t>Âm thanh</t>
        </is>
      </c>
      <c r="F11144" t="n">
        <v>350.61</v>
      </c>
      <c r="G11144" t="n">
        <v>0</v>
      </c>
    </row>
    <row r="11145">
      <c r="A11145" t="n">
        <v>201906</v>
      </c>
      <c r="B11145" t="n">
        <v>47</v>
      </c>
      <c r="C11145" t="inlineStr">
        <is>
          <t>POS</t>
        </is>
      </c>
      <c r="D11145" t="inlineStr">
        <is>
          <t>Mỹ</t>
        </is>
      </c>
      <c r="E11145" t="inlineStr">
        <is>
          <t>Máy ảnh</t>
        </is>
      </c>
      <c r="F11145" t="n">
        <v>3415</v>
      </c>
      <c r="G11145" t="n">
        <v>0</v>
      </c>
    </row>
    <row r="11146">
      <c r="A11146" t="n">
        <v>201906</v>
      </c>
      <c r="B11146" t="n">
        <v>47</v>
      </c>
      <c r="C11146" t="inlineStr">
        <is>
          <t>POS</t>
        </is>
      </c>
      <c r="D11146" t="inlineStr">
        <is>
          <t>Mỹ</t>
        </is>
      </c>
      <c r="E11146" t="inlineStr">
        <is>
          <t>Điện thoại</t>
        </is>
      </c>
      <c r="F11146" t="n">
        <v>2161.23</v>
      </c>
      <c r="G11146" t="n">
        <v>268</v>
      </c>
    </row>
    <row r="11147">
      <c r="A11147" t="n">
        <v>201906</v>
      </c>
      <c r="B11147" t="n">
        <v>47</v>
      </c>
      <c r="C11147" t="inlineStr">
        <is>
          <t>POS</t>
        </is>
      </c>
      <c r="D11147" t="inlineStr">
        <is>
          <t>Mỹ</t>
        </is>
      </c>
      <c r="E11147" t="inlineStr">
        <is>
          <t>Máy tính</t>
        </is>
      </c>
      <c r="F11147" t="n">
        <v>5414</v>
      </c>
      <c r="G11147" t="n">
        <v>0</v>
      </c>
    </row>
    <row r="11148">
      <c r="A11148" t="n">
        <v>201906</v>
      </c>
      <c r="B11148" t="n">
        <v>47</v>
      </c>
      <c r="C11148" t="inlineStr">
        <is>
          <t>POS</t>
        </is>
      </c>
      <c r="D11148" t="inlineStr">
        <is>
          <t>Mỹ</t>
        </is>
      </c>
      <c r="E11148" t="inlineStr">
        <is>
          <t>Game &amp; Đồ chơi</t>
        </is>
      </c>
      <c r="F11148" t="n">
        <v>49.99</v>
      </c>
      <c r="G11148" t="n">
        <v>0</v>
      </c>
    </row>
    <row r="11149">
      <c r="A11149" t="n">
        <v>201906</v>
      </c>
      <c r="B11149" t="n">
        <v>47</v>
      </c>
      <c r="C11149" t="inlineStr">
        <is>
          <t>POS</t>
        </is>
      </c>
      <c r="D11149" t="inlineStr">
        <is>
          <t>Mỹ</t>
        </is>
      </c>
      <c r="E11149" t="inlineStr">
        <is>
          <t>Nhạc, phim, sách nói</t>
        </is>
      </c>
      <c r="F11149" t="n">
        <v>779.97</v>
      </c>
      <c r="G11149" t="n">
        <v>0</v>
      </c>
    </row>
    <row r="11150">
      <c r="A11150" t="n">
        <v>201906</v>
      </c>
      <c r="B11150" t="n">
        <v>48</v>
      </c>
      <c r="C11150" t="inlineStr">
        <is>
          <t>POS</t>
        </is>
      </c>
      <c r="D11150" t="inlineStr">
        <is>
          <t>Mỹ</t>
        </is>
      </c>
      <c r="E11150" t="inlineStr">
        <is>
          <t>Âm thanh</t>
        </is>
      </c>
      <c r="F11150" t="n">
        <v>950.92</v>
      </c>
      <c r="G11150" t="n">
        <v>0</v>
      </c>
    </row>
    <row r="11151">
      <c r="A11151" t="n">
        <v>201906</v>
      </c>
      <c r="B11151" t="n">
        <v>48</v>
      </c>
      <c r="C11151" t="inlineStr">
        <is>
          <t>POS</t>
        </is>
      </c>
      <c r="D11151" t="inlineStr">
        <is>
          <t>Mỹ</t>
        </is>
      </c>
      <c r="E11151" t="inlineStr">
        <is>
          <t>Điện thoại</t>
        </is>
      </c>
      <c r="F11151" t="n">
        <v>4717</v>
      </c>
      <c r="G11151" t="n">
        <v>0</v>
      </c>
    </row>
    <row r="11152">
      <c r="A11152" t="n">
        <v>201906</v>
      </c>
      <c r="B11152" t="n">
        <v>48</v>
      </c>
      <c r="C11152" t="inlineStr">
        <is>
          <t>POS</t>
        </is>
      </c>
      <c r="D11152" t="inlineStr">
        <is>
          <t>Mỹ</t>
        </is>
      </c>
      <c r="E11152" t="inlineStr">
        <is>
          <t>Máy tính</t>
        </is>
      </c>
      <c r="F11152" t="n">
        <v>7184.35</v>
      </c>
      <c r="G11152" t="n">
        <v>0</v>
      </c>
    </row>
    <row r="11153">
      <c r="A11153" t="n">
        <v>201906</v>
      </c>
      <c r="B11153" t="n">
        <v>48</v>
      </c>
      <c r="C11153" t="inlineStr">
        <is>
          <t>POS</t>
        </is>
      </c>
      <c r="D11153" t="inlineStr">
        <is>
          <t>Mỹ</t>
        </is>
      </c>
      <c r="E11153" t="inlineStr">
        <is>
          <t>Game &amp; Đồ chơi</t>
        </is>
      </c>
      <c r="F11153" t="n">
        <v>392.89</v>
      </c>
      <c r="G11153" t="n">
        <v>0</v>
      </c>
    </row>
    <row r="11154">
      <c r="A11154" t="n">
        <v>201906</v>
      </c>
      <c r="B11154" t="n">
        <v>48</v>
      </c>
      <c r="C11154" t="inlineStr">
        <is>
          <t>POS</t>
        </is>
      </c>
      <c r="D11154" t="inlineStr">
        <is>
          <t>Mỹ</t>
        </is>
      </c>
      <c r="E11154" t="inlineStr">
        <is>
          <t>Gia dụng</t>
        </is>
      </c>
      <c r="F11154" t="n">
        <v>659.9400000000001</v>
      </c>
      <c r="G11154" t="n">
        <v>129.99</v>
      </c>
    </row>
    <row r="11155">
      <c r="A11155" t="n">
        <v>201906</v>
      </c>
      <c r="B11155" t="n">
        <v>48</v>
      </c>
      <c r="C11155" t="inlineStr">
        <is>
          <t>POS</t>
        </is>
      </c>
      <c r="D11155" t="inlineStr">
        <is>
          <t>Mỹ</t>
        </is>
      </c>
      <c r="E11155" t="inlineStr">
        <is>
          <t>Nhạc, phim, sách nói</t>
        </is>
      </c>
      <c r="F11155" t="n">
        <v>519.98</v>
      </c>
      <c r="G11155" t="n">
        <v>0</v>
      </c>
    </row>
    <row r="11156">
      <c r="A11156" t="n">
        <v>201906</v>
      </c>
      <c r="B11156" t="n">
        <v>48</v>
      </c>
      <c r="C11156" t="inlineStr">
        <is>
          <t>POS</t>
        </is>
      </c>
      <c r="D11156" t="inlineStr">
        <is>
          <t>Mỹ</t>
        </is>
      </c>
      <c r="E11156" t="inlineStr">
        <is>
          <t>TV &amp; Video</t>
        </is>
      </c>
      <c r="F11156" t="n">
        <v>169.99</v>
      </c>
      <c r="G11156" t="n">
        <v>0</v>
      </c>
    </row>
    <row r="11157">
      <c r="A11157" t="n">
        <v>201906</v>
      </c>
      <c r="B11157" t="n">
        <v>49</v>
      </c>
      <c r="C11157" t="inlineStr">
        <is>
          <t>POS</t>
        </is>
      </c>
      <c r="D11157" t="inlineStr">
        <is>
          <t>Mỹ</t>
        </is>
      </c>
      <c r="E11157" t="inlineStr">
        <is>
          <t>Âm thanh</t>
        </is>
      </c>
      <c r="F11157" t="n">
        <v>2195.87</v>
      </c>
      <c r="G11157" t="n">
        <v>202.75</v>
      </c>
    </row>
    <row r="11158">
      <c r="A11158" t="n">
        <v>201906</v>
      </c>
      <c r="B11158" t="n">
        <v>49</v>
      </c>
      <c r="C11158" t="inlineStr">
        <is>
          <t>POS</t>
        </is>
      </c>
      <c r="D11158" t="inlineStr">
        <is>
          <t>Mỹ</t>
        </is>
      </c>
      <c r="E11158" t="inlineStr">
        <is>
          <t>Máy ảnh</t>
        </is>
      </c>
      <c r="F11158" t="n">
        <v>4056.5</v>
      </c>
      <c r="G11158" t="n">
        <v>0</v>
      </c>
    </row>
    <row r="11159">
      <c r="A11159" t="n">
        <v>201906</v>
      </c>
      <c r="B11159" t="n">
        <v>49</v>
      </c>
      <c r="C11159" t="inlineStr">
        <is>
          <t>POS</t>
        </is>
      </c>
      <c r="D11159" t="inlineStr">
        <is>
          <t>Mỹ</t>
        </is>
      </c>
      <c r="E11159" t="inlineStr">
        <is>
          <t>Điện thoại</t>
        </is>
      </c>
      <c r="F11159" t="n">
        <v>3259</v>
      </c>
      <c r="G11159" t="n">
        <v>0</v>
      </c>
    </row>
    <row r="11160">
      <c r="A11160" t="n">
        <v>201906</v>
      </c>
      <c r="B11160" t="n">
        <v>49</v>
      </c>
      <c r="C11160" t="inlineStr">
        <is>
          <t>POS</t>
        </is>
      </c>
      <c r="D11160" t="inlineStr">
        <is>
          <t>Mỹ</t>
        </is>
      </c>
      <c r="E11160" t="inlineStr">
        <is>
          <t>Máy tính</t>
        </is>
      </c>
      <c r="F11160" t="n">
        <v>23625.2</v>
      </c>
      <c r="G11160" t="n">
        <v>0</v>
      </c>
    </row>
    <row r="11161">
      <c r="A11161" t="n">
        <v>201906</v>
      </c>
      <c r="B11161" t="n">
        <v>49</v>
      </c>
      <c r="C11161" t="inlineStr">
        <is>
          <t>POS</t>
        </is>
      </c>
      <c r="D11161" t="inlineStr">
        <is>
          <t>Mỹ</t>
        </is>
      </c>
      <c r="E11161" t="inlineStr">
        <is>
          <t>Game &amp; Đồ chơi</t>
        </is>
      </c>
      <c r="F11161" t="n">
        <v>292.83</v>
      </c>
      <c r="G11161" t="n">
        <v>0</v>
      </c>
    </row>
    <row r="11162">
      <c r="A11162" t="n">
        <v>201906</v>
      </c>
      <c r="B11162" t="n">
        <v>49</v>
      </c>
      <c r="C11162" t="inlineStr">
        <is>
          <t>POS</t>
        </is>
      </c>
      <c r="D11162" t="inlineStr">
        <is>
          <t>Mỹ</t>
        </is>
      </c>
      <c r="E11162" t="inlineStr">
        <is>
          <t>Gia dụng</t>
        </is>
      </c>
      <c r="F11162" t="n">
        <v>5543.41</v>
      </c>
      <c r="G11162" t="n">
        <v>0</v>
      </c>
    </row>
    <row r="11163">
      <c r="A11163" t="n">
        <v>201906</v>
      </c>
      <c r="B11163" t="n">
        <v>49</v>
      </c>
      <c r="C11163" t="inlineStr">
        <is>
          <t>POS</t>
        </is>
      </c>
      <c r="D11163" t="inlineStr">
        <is>
          <t>Mỹ</t>
        </is>
      </c>
      <c r="E11163" t="inlineStr">
        <is>
          <t>Nhạc, phim, sách nói</t>
        </is>
      </c>
      <c r="F11163" t="n">
        <v>7013.32</v>
      </c>
      <c r="G11163" t="n">
        <v>0</v>
      </c>
    </row>
    <row r="11164">
      <c r="A11164" t="n">
        <v>201906</v>
      </c>
      <c r="B11164" t="n">
        <v>49</v>
      </c>
      <c r="C11164" t="inlineStr">
        <is>
          <t>POS</t>
        </is>
      </c>
      <c r="D11164" t="inlineStr">
        <is>
          <t>Mỹ</t>
        </is>
      </c>
      <c r="E11164" t="inlineStr">
        <is>
          <t>TV &amp; Video</t>
        </is>
      </c>
      <c r="F11164" t="n">
        <v>3295</v>
      </c>
      <c r="G11164" t="n">
        <v>0</v>
      </c>
    </row>
    <row r="11165">
      <c r="A11165" t="n">
        <v>201906</v>
      </c>
      <c r="B11165" t="n">
        <v>50</v>
      </c>
      <c r="C11165" t="inlineStr">
        <is>
          <t>POS</t>
        </is>
      </c>
      <c r="D11165" t="inlineStr">
        <is>
          <t>Mỹ</t>
        </is>
      </c>
      <c r="E11165" t="inlineStr">
        <is>
          <t>Âm thanh</t>
        </is>
      </c>
      <c r="F11165" t="n">
        <v>134.8</v>
      </c>
      <c r="G11165" t="n">
        <v>0</v>
      </c>
    </row>
    <row r="11166">
      <c r="A11166" t="n">
        <v>201906</v>
      </c>
      <c r="B11166" t="n">
        <v>50</v>
      </c>
      <c r="C11166" t="inlineStr">
        <is>
          <t>POS</t>
        </is>
      </c>
      <c r="D11166" t="inlineStr">
        <is>
          <t>Mỹ</t>
        </is>
      </c>
      <c r="E11166" t="inlineStr">
        <is>
          <t>Máy ảnh</t>
        </is>
      </c>
      <c r="F11166" t="n">
        <v>148</v>
      </c>
      <c r="G11166" t="n">
        <v>0</v>
      </c>
    </row>
    <row r="11167">
      <c r="A11167" t="n">
        <v>201906</v>
      </c>
      <c r="B11167" t="n">
        <v>50</v>
      </c>
      <c r="C11167" t="inlineStr">
        <is>
          <t>POS</t>
        </is>
      </c>
      <c r="D11167" t="inlineStr">
        <is>
          <t>Mỹ</t>
        </is>
      </c>
      <c r="E11167" t="inlineStr">
        <is>
          <t>Điện thoại</t>
        </is>
      </c>
      <c r="F11167" t="n">
        <v>4810.36</v>
      </c>
      <c r="G11167" t="n">
        <v>0</v>
      </c>
    </row>
    <row r="11168">
      <c r="A11168" t="n">
        <v>201906</v>
      </c>
      <c r="B11168" t="n">
        <v>50</v>
      </c>
      <c r="C11168" t="inlineStr">
        <is>
          <t>POS</t>
        </is>
      </c>
      <c r="D11168" t="inlineStr">
        <is>
          <t>Mỹ</t>
        </is>
      </c>
      <c r="E11168" t="inlineStr">
        <is>
          <t>Máy tính</t>
        </is>
      </c>
      <c r="F11168" t="n">
        <v>2597.7</v>
      </c>
      <c r="G11168" t="n">
        <v>0</v>
      </c>
    </row>
    <row r="11169">
      <c r="A11169" t="n">
        <v>201906</v>
      </c>
      <c r="B11169" t="n">
        <v>50</v>
      </c>
      <c r="C11169" t="inlineStr">
        <is>
          <t>POS</t>
        </is>
      </c>
      <c r="D11169" t="inlineStr">
        <is>
          <t>Mỹ</t>
        </is>
      </c>
      <c r="E11169" t="inlineStr">
        <is>
          <t>Game &amp; Đồ chơi</t>
        </is>
      </c>
      <c r="F11169" t="n">
        <v>117.86</v>
      </c>
      <c r="G11169" t="n">
        <v>0</v>
      </c>
    </row>
    <row r="11170">
      <c r="A11170" t="n">
        <v>201906</v>
      </c>
      <c r="B11170" t="n">
        <v>50</v>
      </c>
      <c r="C11170" t="inlineStr">
        <is>
          <t>POS</t>
        </is>
      </c>
      <c r="D11170" t="inlineStr">
        <is>
          <t>Mỹ</t>
        </is>
      </c>
      <c r="E11170" t="inlineStr">
        <is>
          <t>Gia dụng</t>
        </is>
      </c>
      <c r="F11170" t="n">
        <v>2214.98</v>
      </c>
      <c r="G11170" t="n">
        <v>0</v>
      </c>
    </row>
    <row r="11171">
      <c r="A11171" t="n">
        <v>201906</v>
      </c>
      <c r="B11171" t="n">
        <v>50</v>
      </c>
      <c r="C11171" t="inlineStr">
        <is>
          <t>POS</t>
        </is>
      </c>
      <c r="D11171" t="inlineStr">
        <is>
          <t>Mỹ</t>
        </is>
      </c>
      <c r="E11171" t="inlineStr">
        <is>
          <t>Nhạc, phim, sách nói</t>
        </is>
      </c>
      <c r="F11171" t="n">
        <v>1585.09</v>
      </c>
      <c r="G11171" t="n">
        <v>0</v>
      </c>
    </row>
    <row r="11172">
      <c r="A11172" t="n">
        <v>201906</v>
      </c>
      <c r="B11172" t="n">
        <v>51</v>
      </c>
      <c r="C11172" t="inlineStr">
        <is>
          <t>POS</t>
        </is>
      </c>
      <c r="D11172" t="inlineStr">
        <is>
          <t>Mỹ</t>
        </is>
      </c>
      <c r="E11172" t="inlineStr">
        <is>
          <t>Âm thanh</t>
        </is>
      </c>
      <c r="F11172" t="n">
        <v>546.75</v>
      </c>
      <c r="G11172" t="n">
        <v>0</v>
      </c>
    </row>
    <row r="11173">
      <c r="A11173" t="n">
        <v>201906</v>
      </c>
      <c r="B11173" t="n">
        <v>51</v>
      </c>
      <c r="C11173" t="inlineStr">
        <is>
          <t>POS</t>
        </is>
      </c>
      <c r="D11173" t="inlineStr">
        <is>
          <t>Mỹ</t>
        </is>
      </c>
      <c r="E11173" t="inlineStr">
        <is>
          <t>Máy ảnh</t>
        </is>
      </c>
      <c r="F11173" t="n">
        <v>328</v>
      </c>
      <c r="G11173" t="n">
        <v>0</v>
      </c>
    </row>
    <row r="11174">
      <c r="A11174" t="n">
        <v>201906</v>
      </c>
      <c r="B11174" t="n">
        <v>51</v>
      </c>
      <c r="C11174" t="inlineStr">
        <is>
          <t>POS</t>
        </is>
      </c>
      <c r="D11174" t="inlineStr">
        <is>
          <t>Mỹ</t>
        </is>
      </c>
      <c r="E11174" t="inlineStr">
        <is>
          <t>Điện thoại</t>
        </is>
      </c>
      <c r="F11174" t="n">
        <v>2598.93</v>
      </c>
      <c r="G11174" t="n">
        <v>255</v>
      </c>
    </row>
    <row r="11175">
      <c r="A11175" t="n">
        <v>201906</v>
      </c>
      <c r="B11175" t="n">
        <v>51</v>
      </c>
      <c r="C11175" t="inlineStr">
        <is>
          <t>POS</t>
        </is>
      </c>
      <c r="D11175" t="inlineStr">
        <is>
          <t>Mỹ</t>
        </is>
      </c>
      <c r="E11175" t="inlineStr">
        <is>
          <t>Máy tính</t>
        </is>
      </c>
      <c r="F11175" t="n">
        <v>6025</v>
      </c>
      <c r="G11175" t="n">
        <v>0</v>
      </c>
    </row>
    <row r="11176">
      <c r="A11176" t="n">
        <v>201906</v>
      </c>
      <c r="B11176" t="n">
        <v>51</v>
      </c>
      <c r="C11176" t="inlineStr">
        <is>
          <t>POS</t>
        </is>
      </c>
      <c r="D11176" t="inlineStr">
        <is>
          <t>Mỹ</t>
        </is>
      </c>
      <c r="E11176" t="inlineStr">
        <is>
          <t>Game &amp; Đồ chơi</t>
        </is>
      </c>
      <c r="F11176" t="n">
        <v>150.45</v>
      </c>
      <c r="G11176" t="n">
        <v>0</v>
      </c>
    </row>
    <row r="11177">
      <c r="A11177" t="n">
        <v>201906</v>
      </c>
      <c r="B11177" t="n">
        <v>51</v>
      </c>
      <c r="C11177" t="inlineStr">
        <is>
          <t>POS</t>
        </is>
      </c>
      <c r="D11177" t="inlineStr">
        <is>
          <t>Mỹ</t>
        </is>
      </c>
      <c r="E11177" t="inlineStr">
        <is>
          <t>Gia dụng</t>
        </is>
      </c>
      <c r="F11177" t="n">
        <v>4337.97</v>
      </c>
      <c r="G11177" t="n">
        <v>0</v>
      </c>
    </row>
    <row r="11178">
      <c r="A11178" t="n">
        <v>201906</v>
      </c>
      <c r="B11178" t="n">
        <v>51</v>
      </c>
      <c r="C11178" t="inlineStr">
        <is>
          <t>POS</t>
        </is>
      </c>
      <c r="D11178" t="inlineStr">
        <is>
          <t>Mỹ</t>
        </is>
      </c>
      <c r="E11178" t="inlineStr">
        <is>
          <t>Nhạc, phim, sách nói</t>
        </is>
      </c>
      <c r="F11178" t="n">
        <v>2962.02</v>
      </c>
      <c r="G11178" t="n">
        <v>219</v>
      </c>
    </row>
    <row r="11179">
      <c r="A11179" t="n">
        <v>201906</v>
      </c>
      <c r="B11179" t="n">
        <v>51</v>
      </c>
      <c r="C11179" t="inlineStr">
        <is>
          <t>POS</t>
        </is>
      </c>
      <c r="D11179" t="inlineStr">
        <is>
          <t>Mỹ</t>
        </is>
      </c>
      <c r="E11179" t="inlineStr">
        <is>
          <t>TV &amp; Video</t>
        </is>
      </c>
      <c r="F11179" t="n">
        <v>1184.97</v>
      </c>
      <c r="G11179" t="n">
        <v>0</v>
      </c>
    </row>
    <row r="11180">
      <c r="A11180" t="n">
        <v>201906</v>
      </c>
      <c r="B11180" t="n">
        <v>53</v>
      </c>
      <c r="C11180" t="inlineStr">
        <is>
          <t>POS</t>
        </is>
      </c>
      <c r="D11180" t="inlineStr">
        <is>
          <t>Mỹ</t>
        </is>
      </c>
      <c r="E11180" t="inlineStr">
        <is>
          <t>Âm thanh</t>
        </is>
      </c>
      <c r="F11180" t="n">
        <v>1316.99</v>
      </c>
      <c r="G11180" t="n">
        <v>0</v>
      </c>
    </row>
    <row r="11181">
      <c r="A11181" t="n">
        <v>201906</v>
      </c>
      <c r="B11181" t="n">
        <v>53</v>
      </c>
      <c r="C11181" t="inlineStr">
        <is>
          <t>POS</t>
        </is>
      </c>
      <c r="D11181" t="inlineStr">
        <is>
          <t>Mỹ</t>
        </is>
      </c>
      <c r="E11181" t="inlineStr">
        <is>
          <t>Máy ảnh</t>
        </is>
      </c>
      <c r="F11181" t="n">
        <v>5005</v>
      </c>
      <c r="G11181" t="n">
        <v>0</v>
      </c>
    </row>
    <row r="11182">
      <c r="A11182" t="n">
        <v>201906</v>
      </c>
      <c r="B11182" t="n">
        <v>53</v>
      </c>
      <c r="C11182" t="inlineStr">
        <is>
          <t>POS</t>
        </is>
      </c>
      <c r="D11182" t="inlineStr">
        <is>
          <t>Mỹ</t>
        </is>
      </c>
      <c r="E11182" t="inlineStr">
        <is>
          <t>Điện thoại</t>
        </is>
      </c>
      <c r="F11182" t="n">
        <v>1565.93</v>
      </c>
      <c r="G11182" t="n">
        <v>0</v>
      </c>
    </row>
    <row r="11183">
      <c r="A11183" t="n">
        <v>201906</v>
      </c>
      <c r="B11183" t="n">
        <v>53</v>
      </c>
      <c r="C11183" t="inlineStr">
        <is>
          <t>POS</t>
        </is>
      </c>
      <c r="D11183" t="inlineStr">
        <is>
          <t>Mỹ</t>
        </is>
      </c>
      <c r="E11183" t="inlineStr">
        <is>
          <t>Máy tính</t>
        </is>
      </c>
      <c r="F11183" t="n">
        <v>8049.8</v>
      </c>
      <c r="G11183" t="n">
        <v>0</v>
      </c>
    </row>
    <row r="11184">
      <c r="A11184" t="n">
        <v>201906</v>
      </c>
      <c r="B11184" t="n">
        <v>53</v>
      </c>
      <c r="C11184" t="inlineStr">
        <is>
          <t>POS</t>
        </is>
      </c>
      <c r="D11184" t="inlineStr">
        <is>
          <t>Mỹ</t>
        </is>
      </c>
      <c r="E11184" t="inlineStr">
        <is>
          <t>Gia dụng</t>
        </is>
      </c>
      <c r="F11184" t="n">
        <v>438.99</v>
      </c>
      <c r="G11184" t="n">
        <v>0</v>
      </c>
    </row>
    <row r="11185">
      <c r="A11185" t="n">
        <v>201906</v>
      </c>
      <c r="B11185" t="n">
        <v>53</v>
      </c>
      <c r="C11185" t="inlineStr">
        <is>
          <t>POS</t>
        </is>
      </c>
      <c r="D11185" t="inlineStr">
        <is>
          <t>Mỹ</t>
        </is>
      </c>
      <c r="E11185" t="inlineStr">
        <is>
          <t>Nhạc, phim, sách nói</t>
        </is>
      </c>
      <c r="F11185" t="n">
        <v>160.23</v>
      </c>
      <c r="G11185" t="n">
        <v>0</v>
      </c>
    </row>
    <row r="11186">
      <c r="A11186" t="n">
        <v>201906</v>
      </c>
      <c r="B11186" t="n">
        <v>54</v>
      </c>
      <c r="C11186" t="inlineStr">
        <is>
          <t>POS</t>
        </is>
      </c>
      <c r="D11186" t="inlineStr">
        <is>
          <t>Mỹ</t>
        </is>
      </c>
      <c r="E11186" t="inlineStr">
        <is>
          <t>Âm thanh</t>
        </is>
      </c>
      <c r="F11186" t="n">
        <v>2213.62</v>
      </c>
      <c r="G11186" t="n">
        <v>0</v>
      </c>
    </row>
    <row r="11187">
      <c r="A11187" t="n">
        <v>201906</v>
      </c>
      <c r="B11187" t="n">
        <v>54</v>
      </c>
      <c r="C11187" t="inlineStr">
        <is>
          <t>POS</t>
        </is>
      </c>
      <c r="D11187" t="inlineStr">
        <is>
          <t>Mỹ</t>
        </is>
      </c>
      <c r="E11187" t="inlineStr">
        <is>
          <t>Điện thoại</t>
        </is>
      </c>
      <c r="F11187" t="n">
        <v>3792.97</v>
      </c>
      <c r="G11187" t="n">
        <v>19.98</v>
      </c>
    </row>
    <row r="11188">
      <c r="A11188" t="n">
        <v>201906</v>
      </c>
      <c r="B11188" t="n">
        <v>54</v>
      </c>
      <c r="C11188" t="inlineStr">
        <is>
          <t>POS</t>
        </is>
      </c>
      <c r="D11188" t="inlineStr">
        <is>
          <t>Mỹ</t>
        </is>
      </c>
      <c r="E11188" t="inlineStr">
        <is>
          <t>Máy tính</t>
        </is>
      </c>
      <c r="F11188" t="n">
        <v>16662.4</v>
      </c>
      <c r="G11188" t="n">
        <v>2008</v>
      </c>
    </row>
    <row r="11189">
      <c r="A11189" t="n">
        <v>201906</v>
      </c>
      <c r="B11189" t="n">
        <v>54</v>
      </c>
      <c r="C11189" t="inlineStr">
        <is>
          <t>POS</t>
        </is>
      </c>
      <c r="D11189" t="inlineStr">
        <is>
          <t>Mỹ</t>
        </is>
      </c>
      <c r="E11189" t="inlineStr">
        <is>
          <t>Game &amp; Đồ chơi</t>
        </is>
      </c>
      <c r="F11189" t="n">
        <v>565.9400000000001</v>
      </c>
      <c r="G11189" t="n">
        <v>0</v>
      </c>
    </row>
    <row r="11190">
      <c r="A11190" t="n">
        <v>201906</v>
      </c>
      <c r="B11190" t="n">
        <v>54</v>
      </c>
      <c r="C11190" t="inlineStr">
        <is>
          <t>POS</t>
        </is>
      </c>
      <c r="D11190" t="inlineStr">
        <is>
          <t>Mỹ</t>
        </is>
      </c>
      <c r="E11190" t="inlineStr">
        <is>
          <t>Gia dụng</t>
        </is>
      </c>
      <c r="F11190" t="n">
        <v>1119.92</v>
      </c>
      <c r="G11190" t="n">
        <v>0</v>
      </c>
    </row>
    <row r="11191">
      <c r="A11191" t="n">
        <v>201906</v>
      </c>
      <c r="B11191" t="n">
        <v>54</v>
      </c>
      <c r="C11191" t="inlineStr">
        <is>
          <t>POS</t>
        </is>
      </c>
      <c r="D11191" t="inlineStr">
        <is>
          <t>Mỹ</t>
        </is>
      </c>
      <c r="E11191" t="inlineStr">
        <is>
          <t>Nhạc, phim, sách nói</t>
        </is>
      </c>
      <c r="F11191" t="n">
        <v>1836.08</v>
      </c>
      <c r="G11191" t="n">
        <v>0</v>
      </c>
    </row>
    <row r="11192">
      <c r="A11192" t="n">
        <v>201906</v>
      </c>
      <c r="B11192" t="n">
        <v>54</v>
      </c>
      <c r="C11192" t="inlineStr">
        <is>
          <t>POS</t>
        </is>
      </c>
      <c r="D11192" t="inlineStr">
        <is>
          <t>Mỹ</t>
        </is>
      </c>
      <c r="E11192" t="inlineStr">
        <is>
          <t>TV &amp; Video</t>
        </is>
      </c>
      <c r="F11192" t="n">
        <v>3510.17</v>
      </c>
      <c r="G11192" t="n">
        <v>0</v>
      </c>
    </row>
    <row r="11193">
      <c r="A11193" t="n">
        <v>201906</v>
      </c>
      <c r="B11193" t="n">
        <v>55</v>
      </c>
      <c r="C11193" t="inlineStr">
        <is>
          <t>POS</t>
        </is>
      </c>
      <c r="D11193" t="inlineStr">
        <is>
          <t>Mỹ</t>
        </is>
      </c>
      <c r="E11193" t="inlineStr">
        <is>
          <t>Âm thanh</t>
        </is>
      </c>
      <c r="F11193" t="n">
        <v>3203.85</v>
      </c>
      <c r="G11193" t="n">
        <v>0</v>
      </c>
    </row>
    <row r="11194">
      <c r="A11194" t="n">
        <v>201906</v>
      </c>
      <c r="B11194" t="n">
        <v>55</v>
      </c>
      <c r="C11194" t="inlineStr">
        <is>
          <t>POS</t>
        </is>
      </c>
      <c r="D11194" t="inlineStr">
        <is>
          <t>Mỹ</t>
        </is>
      </c>
      <c r="E11194" t="inlineStr">
        <is>
          <t>Máy ảnh</t>
        </is>
      </c>
      <c r="F11194" t="n">
        <v>3653.96</v>
      </c>
      <c r="G11194" t="n">
        <v>0</v>
      </c>
    </row>
    <row r="11195">
      <c r="A11195" t="n">
        <v>201906</v>
      </c>
      <c r="B11195" t="n">
        <v>55</v>
      </c>
      <c r="C11195" t="inlineStr">
        <is>
          <t>POS</t>
        </is>
      </c>
      <c r="D11195" t="inlineStr">
        <is>
          <t>Mỹ</t>
        </is>
      </c>
      <c r="E11195" t="inlineStr">
        <is>
          <t>Điện thoại</t>
        </is>
      </c>
      <c r="F11195" t="n">
        <v>2383.59</v>
      </c>
      <c r="G11195" t="n">
        <v>300</v>
      </c>
    </row>
    <row r="11196">
      <c r="A11196" t="n">
        <v>201906</v>
      </c>
      <c r="B11196" t="n">
        <v>55</v>
      </c>
      <c r="C11196" t="inlineStr">
        <is>
          <t>POS</t>
        </is>
      </c>
      <c r="D11196" t="inlineStr">
        <is>
          <t>Mỹ</t>
        </is>
      </c>
      <c r="E11196" t="inlineStr">
        <is>
          <t>Máy tính</t>
        </is>
      </c>
      <c r="F11196" t="n">
        <v>17317.35</v>
      </c>
      <c r="G11196" t="n">
        <v>0</v>
      </c>
    </row>
    <row r="11197">
      <c r="A11197" t="n">
        <v>201906</v>
      </c>
      <c r="B11197" t="n">
        <v>55</v>
      </c>
      <c r="C11197" t="inlineStr">
        <is>
          <t>POS</t>
        </is>
      </c>
      <c r="D11197" t="inlineStr">
        <is>
          <t>Mỹ</t>
        </is>
      </c>
      <c r="E11197" t="inlineStr">
        <is>
          <t>Game &amp; Đồ chơi</t>
        </is>
      </c>
      <c r="F11197" t="n">
        <v>585.77</v>
      </c>
      <c r="G11197" t="n">
        <v>9.98</v>
      </c>
    </row>
    <row r="11198">
      <c r="A11198" t="n">
        <v>201906</v>
      </c>
      <c r="B11198" t="n">
        <v>55</v>
      </c>
      <c r="C11198" t="inlineStr">
        <is>
          <t>POS</t>
        </is>
      </c>
      <c r="D11198" t="inlineStr">
        <is>
          <t>Mỹ</t>
        </is>
      </c>
      <c r="E11198" t="inlineStr">
        <is>
          <t>Gia dụng</t>
        </is>
      </c>
      <c r="F11198" t="n">
        <v>492.97</v>
      </c>
      <c r="G11198" t="n">
        <v>0</v>
      </c>
    </row>
    <row r="11199">
      <c r="A11199" t="n">
        <v>201906</v>
      </c>
      <c r="B11199" t="n">
        <v>55</v>
      </c>
      <c r="C11199" t="inlineStr">
        <is>
          <t>POS</t>
        </is>
      </c>
      <c r="D11199" t="inlineStr">
        <is>
          <t>Mỹ</t>
        </is>
      </c>
      <c r="E11199" t="inlineStr">
        <is>
          <t>Nhạc, phim, sách nói</t>
        </is>
      </c>
      <c r="F11199" t="n">
        <v>2123.15</v>
      </c>
      <c r="G11199" t="n">
        <v>0</v>
      </c>
    </row>
    <row r="11200">
      <c r="A11200" t="n">
        <v>201906</v>
      </c>
      <c r="B11200" t="n">
        <v>55</v>
      </c>
      <c r="C11200" t="inlineStr">
        <is>
          <t>POS</t>
        </is>
      </c>
      <c r="D11200" t="inlineStr">
        <is>
          <t>Mỹ</t>
        </is>
      </c>
      <c r="E11200" t="inlineStr">
        <is>
          <t>TV &amp; Video</t>
        </is>
      </c>
      <c r="F11200" t="n">
        <v>359.97</v>
      </c>
      <c r="G11200" t="n">
        <v>0</v>
      </c>
    </row>
    <row r="11201">
      <c r="A11201" t="n">
        <v>201906</v>
      </c>
      <c r="B11201" t="n">
        <v>56</v>
      </c>
      <c r="C11201" t="inlineStr">
        <is>
          <t>POS</t>
        </is>
      </c>
      <c r="D11201" t="inlineStr">
        <is>
          <t>Mỹ</t>
        </is>
      </c>
      <c r="E11201" t="inlineStr">
        <is>
          <t>Âm thanh</t>
        </is>
      </c>
      <c r="F11201" t="n">
        <v>99.98999999999999</v>
      </c>
      <c r="G11201" t="n">
        <v>0</v>
      </c>
    </row>
    <row r="11202">
      <c r="A11202" t="n">
        <v>201906</v>
      </c>
      <c r="B11202" t="n">
        <v>56</v>
      </c>
      <c r="C11202" t="inlineStr">
        <is>
          <t>POS</t>
        </is>
      </c>
      <c r="D11202" t="inlineStr">
        <is>
          <t>Mỹ</t>
        </is>
      </c>
      <c r="E11202" t="inlineStr">
        <is>
          <t>Máy ảnh</t>
        </is>
      </c>
      <c r="F11202" t="n">
        <v>1592</v>
      </c>
      <c r="G11202" t="n">
        <v>0</v>
      </c>
    </row>
    <row r="11203">
      <c r="A11203" t="n">
        <v>201906</v>
      </c>
      <c r="B11203" t="n">
        <v>56</v>
      </c>
      <c r="C11203" t="inlineStr">
        <is>
          <t>POS</t>
        </is>
      </c>
      <c r="D11203" t="inlineStr">
        <is>
          <t>Mỹ</t>
        </is>
      </c>
      <c r="E11203" t="inlineStr">
        <is>
          <t>Điện thoại</t>
        </is>
      </c>
      <c r="F11203" t="n">
        <v>2920</v>
      </c>
      <c r="G11203" t="n">
        <v>0</v>
      </c>
    </row>
    <row r="11204">
      <c r="A11204" t="n">
        <v>201906</v>
      </c>
      <c r="B11204" t="n">
        <v>56</v>
      </c>
      <c r="C11204" t="inlineStr">
        <is>
          <t>POS</t>
        </is>
      </c>
      <c r="D11204" t="inlineStr">
        <is>
          <t>Mỹ</t>
        </is>
      </c>
      <c r="E11204" t="inlineStr">
        <is>
          <t>Máy tính</t>
        </is>
      </c>
      <c r="F11204" t="n">
        <v>5811.2</v>
      </c>
      <c r="G11204" t="n">
        <v>599</v>
      </c>
    </row>
    <row r="11205">
      <c r="A11205" t="n">
        <v>201906</v>
      </c>
      <c r="B11205" t="n">
        <v>56</v>
      </c>
      <c r="C11205" t="inlineStr">
        <is>
          <t>POS</t>
        </is>
      </c>
      <c r="D11205" t="inlineStr">
        <is>
          <t>Mỹ</t>
        </is>
      </c>
      <c r="E11205" t="inlineStr">
        <is>
          <t>Game &amp; Đồ chơi</t>
        </is>
      </c>
      <c r="F11205" t="n">
        <v>145.78</v>
      </c>
      <c r="G11205" t="n">
        <v>0</v>
      </c>
    </row>
    <row r="11206">
      <c r="A11206" t="n">
        <v>201906</v>
      </c>
      <c r="B11206" t="n">
        <v>56</v>
      </c>
      <c r="C11206" t="inlineStr">
        <is>
          <t>POS</t>
        </is>
      </c>
      <c r="D11206" t="inlineStr">
        <is>
          <t>Mỹ</t>
        </is>
      </c>
      <c r="E11206" t="inlineStr">
        <is>
          <t>Gia dụng</t>
        </is>
      </c>
      <c r="F11206" t="n">
        <v>8614.17</v>
      </c>
      <c r="G11206" t="n">
        <v>0</v>
      </c>
    </row>
    <row r="11207">
      <c r="A11207" t="n">
        <v>201906</v>
      </c>
      <c r="B11207" t="n">
        <v>56</v>
      </c>
      <c r="C11207" t="inlineStr">
        <is>
          <t>POS</t>
        </is>
      </c>
      <c r="D11207" t="inlineStr">
        <is>
          <t>Mỹ</t>
        </is>
      </c>
      <c r="E11207" t="inlineStr">
        <is>
          <t>TV &amp; Video</t>
        </is>
      </c>
      <c r="F11207" t="n">
        <v>5012</v>
      </c>
      <c r="G11207" t="n">
        <v>0</v>
      </c>
    </row>
    <row r="11208">
      <c r="A11208" t="n">
        <v>201906</v>
      </c>
      <c r="B11208" t="n">
        <v>57</v>
      </c>
      <c r="C11208" t="inlineStr">
        <is>
          <t>POS</t>
        </is>
      </c>
      <c r="D11208" t="inlineStr">
        <is>
          <t>Mỹ</t>
        </is>
      </c>
      <c r="E11208" t="inlineStr">
        <is>
          <t>Âm thanh</t>
        </is>
      </c>
      <c r="F11208" t="n">
        <v>1065.78</v>
      </c>
      <c r="G11208" t="n">
        <v>0</v>
      </c>
    </row>
    <row r="11209">
      <c r="A11209" t="n">
        <v>201906</v>
      </c>
      <c r="B11209" t="n">
        <v>57</v>
      </c>
      <c r="C11209" t="inlineStr">
        <is>
          <t>POS</t>
        </is>
      </c>
      <c r="D11209" t="inlineStr">
        <is>
          <t>Mỹ</t>
        </is>
      </c>
      <c r="E11209" t="inlineStr">
        <is>
          <t>Máy ảnh</t>
        </is>
      </c>
      <c r="F11209" t="n">
        <v>15847</v>
      </c>
      <c r="G11209" t="n">
        <v>0</v>
      </c>
    </row>
    <row r="11210">
      <c r="A11210" t="n">
        <v>201906</v>
      </c>
      <c r="B11210" t="n">
        <v>57</v>
      </c>
      <c r="C11210" t="inlineStr">
        <is>
          <t>POS</t>
        </is>
      </c>
      <c r="D11210" t="inlineStr">
        <is>
          <t>Mỹ</t>
        </is>
      </c>
      <c r="E11210" t="inlineStr">
        <is>
          <t>Điện thoại</t>
        </is>
      </c>
      <c r="F11210" t="n">
        <v>5681.97</v>
      </c>
      <c r="G11210" t="n">
        <v>0</v>
      </c>
    </row>
    <row r="11211">
      <c r="A11211" t="n">
        <v>201906</v>
      </c>
      <c r="B11211" t="n">
        <v>57</v>
      </c>
      <c r="C11211" t="inlineStr">
        <is>
          <t>POS</t>
        </is>
      </c>
      <c r="D11211" t="inlineStr">
        <is>
          <t>Mỹ</t>
        </is>
      </c>
      <c r="E11211" t="inlineStr">
        <is>
          <t>Máy tính</t>
        </is>
      </c>
      <c r="F11211" t="n">
        <v>10731.6</v>
      </c>
      <c r="G11211" t="n">
        <v>0</v>
      </c>
    </row>
    <row r="11212">
      <c r="A11212" t="n">
        <v>201906</v>
      </c>
      <c r="B11212" t="n">
        <v>57</v>
      </c>
      <c r="C11212" t="inlineStr">
        <is>
          <t>POS</t>
        </is>
      </c>
      <c r="D11212" t="inlineStr">
        <is>
          <t>Mỹ</t>
        </is>
      </c>
      <c r="E11212" t="inlineStr">
        <is>
          <t>Game &amp; Đồ chơi</t>
        </is>
      </c>
      <c r="F11212" t="n">
        <v>432.14</v>
      </c>
      <c r="G11212" t="n">
        <v>0</v>
      </c>
    </row>
    <row r="11213">
      <c r="A11213" t="n">
        <v>201906</v>
      </c>
      <c r="B11213" t="n">
        <v>57</v>
      </c>
      <c r="C11213" t="inlineStr">
        <is>
          <t>POS</t>
        </is>
      </c>
      <c r="D11213" t="inlineStr">
        <is>
          <t>Mỹ</t>
        </is>
      </c>
      <c r="E11213" t="inlineStr">
        <is>
          <t>Gia dụng</t>
        </is>
      </c>
      <c r="F11213" t="n">
        <v>1989</v>
      </c>
      <c r="G11213" t="n">
        <v>0</v>
      </c>
    </row>
    <row r="11214">
      <c r="A11214" t="n">
        <v>201906</v>
      </c>
      <c r="B11214" t="n">
        <v>57</v>
      </c>
      <c r="C11214" t="inlineStr">
        <is>
          <t>POS</t>
        </is>
      </c>
      <c r="D11214" t="inlineStr">
        <is>
          <t>Mỹ</t>
        </is>
      </c>
      <c r="E11214" t="inlineStr">
        <is>
          <t>Nhạc, phim, sách nói</t>
        </is>
      </c>
      <c r="F11214" t="n">
        <v>1217.25</v>
      </c>
      <c r="G11214" t="n">
        <v>289.99</v>
      </c>
    </row>
    <row r="11215">
      <c r="A11215" t="n">
        <v>201906</v>
      </c>
      <c r="B11215" t="n">
        <v>57</v>
      </c>
      <c r="C11215" t="inlineStr">
        <is>
          <t>POS</t>
        </is>
      </c>
      <c r="D11215" t="inlineStr">
        <is>
          <t>Mỹ</t>
        </is>
      </c>
      <c r="E11215" t="inlineStr">
        <is>
          <t>TV &amp; Video</t>
        </is>
      </c>
      <c r="F11215" t="n">
        <v>798</v>
      </c>
      <c r="G11215" t="n">
        <v>0</v>
      </c>
    </row>
    <row r="11216">
      <c r="A11216" t="n">
        <v>201906</v>
      </c>
      <c r="B11216" t="n">
        <v>59</v>
      </c>
      <c r="C11216" t="inlineStr">
        <is>
          <t>POS</t>
        </is>
      </c>
      <c r="D11216" t="inlineStr">
        <is>
          <t>Mỹ</t>
        </is>
      </c>
      <c r="E11216" t="inlineStr">
        <is>
          <t>Âm thanh</t>
        </is>
      </c>
      <c r="F11216" t="n">
        <v>3008.33</v>
      </c>
      <c r="G11216" t="n">
        <v>0</v>
      </c>
    </row>
    <row r="11217">
      <c r="A11217" t="n">
        <v>201906</v>
      </c>
      <c r="B11217" t="n">
        <v>59</v>
      </c>
      <c r="C11217" t="inlineStr">
        <is>
          <t>POS</t>
        </is>
      </c>
      <c r="D11217" t="inlineStr">
        <is>
          <t>Mỹ</t>
        </is>
      </c>
      <c r="E11217" t="inlineStr">
        <is>
          <t>Máy ảnh</t>
        </is>
      </c>
      <c r="F11217" t="n">
        <v>2348.85</v>
      </c>
      <c r="G11217" t="n">
        <v>0</v>
      </c>
    </row>
    <row r="11218">
      <c r="A11218" t="n">
        <v>201906</v>
      </c>
      <c r="B11218" t="n">
        <v>59</v>
      </c>
      <c r="C11218" t="inlineStr">
        <is>
          <t>POS</t>
        </is>
      </c>
      <c r="D11218" t="inlineStr">
        <is>
          <t>Mỹ</t>
        </is>
      </c>
      <c r="E11218" t="inlineStr">
        <is>
          <t>Điện thoại</t>
        </is>
      </c>
      <c r="F11218" t="n">
        <v>6010.18</v>
      </c>
      <c r="G11218" t="n">
        <v>0</v>
      </c>
    </row>
    <row r="11219">
      <c r="A11219" t="n">
        <v>201906</v>
      </c>
      <c r="B11219" t="n">
        <v>59</v>
      </c>
      <c r="C11219" t="inlineStr">
        <is>
          <t>POS</t>
        </is>
      </c>
      <c r="D11219" t="inlineStr">
        <is>
          <t>Mỹ</t>
        </is>
      </c>
      <c r="E11219" t="inlineStr">
        <is>
          <t>Máy tính</t>
        </is>
      </c>
      <c r="F11219" t="n">
        <v>20432.4</v>
      </c>
      <c r="G11219" t="n">
        <v>2399.6</v>
      </c>
    </row>
    <row r="11220">
      <c r="A11220" t="n">
        <v>201906</v>
      </c>
      <c r="B11220" t="n">
        <v>59</v>
      </c>
      <c r="C11220" t="inlineStr">
        <is>
          <t>POS</t>
        </is>
      </c>
      <c r="D11220" t="inlineStr">
        <is>
          <t>Mỹ</t>
        </is>
      </c>
      <c r="E11220" t="inlineStr">
        <is>
          <t>Game &amp; Đồ chơi</t>
        </is>
      </c>
      <c r="F11220" t="n">
        <v>1415.5</v>
      </c>
      <c r="G11220" t="n">
        <v>159.13</v>
      </c>
    </row>
    <row r="11221">
      <c r="A11221" t="n">
        <v>201906</v>
      </c>
      <c r="B11221" t="n">
        <v>59</v>
      </c>
      <c r="C11221" t="inlineStr">
        <is>
          <t>POS</t>
        </is>
      </c>
      <c r="D11221" t="inlineStr">
        <is>
          <t>Mỹ</t>
        </is>
      </c>
      <c r="E11221" t="inlineStr">
        <is>
          <t>Gia dụng</t>
        </is>
      </c>
      <c r="F11221" t="n">
        <v>3695</v>
      </c>
      <c r="G11221" t="n">
        <v>0</v>
      </c>
    </row>
    <row r="11222">
      <c r="A11222" t="n">
        <v>201906</v>
      </c>
      <c r="B11222" t="n">
        <v>59</v>
      </c>
      <c r="C11222" t="inlineStr">
        <is>
          <t>POS</t>
        </is>
      </c>
      <c r="D11222" t="inlineStr">
        <is>
          <t>Mỹ</t>
        </is>
      </c>
      <c r="E11222" t="inlineStr">
        <is>
          <t>Nhạc, phim, sách nói</t>
        </is>
      </c>
      <c r="F11222" t="n">
        <v>553.1900000000001</v>
      </c>
      <c r="G11222" t="n">
        <v>0</v>
      </c>
    </row>
    <row r="11223">
      <c r="A11223" t="n">
        <v>201906</v>
      </c>
      <c r="B11223" t="n">
        <v>59</v>
      </c>
      <c r="C11223" t="inlineStr">
        <is>
          <t>POS</t>
        </is>
      </c>
      <c r="D11223" t="inlineStr">
        <is>
          <t>Mỹ</t>
        </is>
      </c>
      <c r="E11223" t="inlineStr">
        <is>
          <t>TV &amp; Video</t>
        </is>
      </c>
      <c r="F11223" t="n">
        <v>5342.17</v>
      </c>
      <c r="G11223" t="n">
        <v>0</v>
      </c>
    </row>
    <row r="11224">
      <c r="A11224" t="n">
        <v>201906</v>
      </c>
      <c r="B11224" t="n">
        <v>61</v>
      </c>
      <c r="C11224" t="inlineStr">
        <is>
          <t>POS</t>
        </is>
      </c>
      <c r="D11224" t="inlineStr">
        <is>
          <t>Mỹ</t>
        </is>
      </c>
      <c r="E11224" t="inlineStr">
        <is>
          <t>Âm thanh</t>
        </is>
      </c>
      <c r="F11224" t="n">
        <v>3115.69</v>
      </c>
      <c r="G11224" t="n">
        <v>0</v>
      </c>
    </row>
    <row r="11225">
      <c r="A11225" t="n">
        <v>201906</v>
      </c>
      <c r="B11225" t="n">
        <v>61</v>
      </c>
      <c r="C11225" t="inlineStr">
        <is>
          <t>POS</t>
        </is>
      </c>
      <c r="D11225" t="inlineStr">
        <is>
          <t>Mỹ</t>
        </is>
      </c>
      <c r="E11225" t="inlineStr">
        <is>
          <t>Máy ảnh</t>
        </is>
      </c>
      <c r="F11225" t="n">
        <v>1068.4</v>
      </c>
      <c r="G11225" t="n">
        <v>0</v>
      </c>
    </row>
    <row r="11226">
      <c r="A11226" t="n">
        <v>201906</v>
      </c>
      <c r="B11226" t="n">
        <v>61</v>
      </c>
      <c r="C11226" t="inlineStr">
        <is>
          <t>POS</t>
        </is>
      </c>
      <c r="D11226" t="inlineStr">
        <is>
          <t>Mỹ</t>
        </is>
      </c>
      <c r="E11226" t="inlineStr">
        <is>
          <t>Điện thoại</t>
        </is>
      </c>
      <c r="F11226" t="n">
        <v>1224.77</v>
      </c>
      <c r="G11226" t="n">
        <v>0</v>
      </c>
    </row>
    <row r="11227">
      <c r="A11227" t="n">
        <v>201906</v>
      </c>
      <c r="B11227" t="n">
        <v>61</v>
      </c>
      <c r="C11227" t="inlineStr">
        <is>
          <t>POS</t>
        </is>
      </c>
      <c r="D11227" t="inlineStr">
        <is>
          <t>Mỹ</t>
        </is>
      </c>
      <c r="E11227" t="inlineStr">
        <is>
          <t>Máy tính</t>
        </is>
      </c>
      <c r="F11227" t="n">
        <v>6841.55</v>
      </c>
      <c r="G11227" t="n">
        <v>387.9</v>
      </c>
    </row>
    <row r="11228">
      <c r="A11228" t="n">
        <v>201906</v>
      </c>
      <c r="B11228" t="n">
        <v>61</v>
      </c>
      <c r="C11228" t="inlineStr">
        <is>
          <t>POS</t>
        </is>
      </c>
      <c r="D11228" t="inlineStr">
        <is>
          <t>Mỹ</t>
        </is>
      </c>
      <c r="E11228" t="inlineStr">
        <is>
          <t>Game &amp; Đồ chơi</t>
        </is>
      </c>
      <c r="F11228" t="n">
        <v>166.89</v>
      </c>
      <c r="G11228" t="n">
        <v>0</v>
      </c>
    </row>
    <row r="11229">
      <c r="A11229" t="n">
        <v>201906</v>
      </c>
      <c r="B11229" t="n">
        <v>61</v>
      </c>
      <c r="C11229" t="inlineStr">
        <is>
          <t>POS</t>
        </is>
      </c>
      <c r="D11229" t="inlineStr">
        <is>
          <t>Mỹ</t>
        </is>
      </c>
      <c r="E11229" t="inlineStr">
        <is>
          <t>Gia dụng</t>
        </is>
      </c>
      <c r="F11229" t="n">
        <v>29.09</v>
      </c>
      <c r="G11229" t="n">
        <v>0</v>
      </c>
    </row>
    <row r="11230">
      <c r="A11230" t="n">
        <v>201906</v>
      </c>
      <c r="B11230" t="n">
        <v>61</v>
      </c>
      <c r="C11230" t="inlineStr">
        <is>
          <t>POS</t>
        </is>
      </c>
      <c r="D11230" t="inlineStr">
        <is>
          <t>Mỹ</t>
        </is>
      </c>
      <c r="E11230" t="inlineStr">
        <is>
          <t>Nhạc, phim, sách nói</t>
        </is>
      </c>
      <c r="F11230" t="n">
        <v>2444.85</v>
      </c>
      <c r="G11230" t="n">
        <v>0</v>
      </c>
    </row>
    <row r="11231">
      <c r="A11231" t="n">
        <v>201906</v>
      </c>
      <c r="B11231" t="n">
        <v>61</v>
      </c>
      <c r="C11231" t="inlineStr">
        <is>
          <t>POS</t>
        </is>
      </c>
      <c r="D11231" t="inlineStr">
        <is>
          <t>Mỹ</t>
        </is>
      </c>
      <c r="E11231" t="inlineStr">
        <is>
          <t>TV &amp; Video</t>
        </is>
      </c>
      <c r="F11231" t="n">
        <v>2899.99</v>
      </c>
      <c r="G11231" t="n">
        <v>0</v>
      </c>
    </row>
    <row r="11232">
      <c r="A11232" t="n">
        <v>201906</v>
      </c>
      <c r="B11232" t="n">
        <v>62</v>
      </c>
      <c r="C11232" t="inlineStr">
        <is>
          <t>POS</t>
        </is>
      </c>
      <c r="D11232" t="inlineStr">
        <is>
          <t>Mỹ</t>
        </is>
      </c>
      <c r="E11232" t="inlineStr">
        <is>
          <t>Âm thanh</t>
        </is>
      </c>
      <c r="F11232" t="n">
        <v>773.35</v>
      </c>
      <c r="G11232" t="n">
        <v>0</v>
      </c>
    </row>
    <row r="11233">
      <c r="A11233" t="n">
        <v>201906</v>
      </c>
      <c r="B11233" t="n">
        <v>62</v>
      </c>
      <c r="C11233" t="inlineStr">
        <is>
          <t>POS</t>
        </is>
      </c>
      <c r="D11233" t="inlineStr">
        <is>
          <t>Mỹ</t>
        </is>
      </c>
      <c r="E11233" t="inlineStr">
        <is>
          <t>Máy ảnh</t>
        </is>
      </c>
      <c r="F11233" t="n">
        <v>2391</v>
      </c>
      <c r="G11233" t="n">
        <v>0</v>
      </c>
    </row>
    <row r="11234">
      <c r="A11234" t="n">
        <v>201906</v>
      </c>
      <c r="B11234" t="n">
        <v>62</v>
      </c>
      <c r="C11234" t="inlineStr">
        <is>
          <t>POS</t>
        </is>
      </c>
      <c r="D11234" t="inlineStr">
        <is>
          <t>Mỹ</t>
        </is>
      </c>
      <c r="E11234" t="inlineStr">
        <is>
          <t>Điện thoại</t>
        </is>
      </c>
      <c r="F11234" t="n">
        <v>126</v>
      </c>
      <c r="G11234" t="n">
        <v>0</v>
      </c>
    </row>
    <row r="11235">
      <c r="A11235" t="n">
        <v>201906</v>
      </c>
      <c r="B11235" t="n">
        <v>62</v>
      </c>
      <c r="C11235" t="inlineStr">
        <is>
          <t>POS</t>
        </is>
      </c>
      <c r="D11235" t="inlineStr">
        <is>
          <t>Mỹ</t>
        </is>
      </c>
      <c r="E11235" t="inlineStr">
        <is>
          <t>Máy tính</t>
        </is>
      </c>
      <c r="F11235" t="n">
        <v>11710</v>
      </c>
      <c r="G11235" t="n">
        <v>0</v>
      </c>
    </row>
    <row r="11236">
      <c r="A11236" t="n">
        <v>201906</v>
      </c>
      <c r="B11236" t="n">
        <v>62</v>
      </c>
      <c r="C11236" t="inlineStr">
        <is>
          <t>POS</t>
        </is>
      </c>
      <c r="D11236" t="inlineStr">
        <is>
          <t>Mỹ</t>
        </is>
      </c>
      <c r="E11236" t="inlineStr">
        <is>
          <t>Game &amp; Đồ chơi</t>
        </is>
      </c>
      <c r="F11236" t="n">
        <v>290.5</v>
      </c>
      <c r="G11236" t="n">
        <v>0</v>
      </c>
    </row>
    <row r="11237">
      <c r="A11237" t="n">
        <v>201906</v>
      </c>
      <c r="B11237" t="n">
        <v>62</v>
      </c>
      <c r="C11237" t="inlineStr">
        <is>
          <t>POS</t>
        </is>
      </c>
      <c r="D11237" t="inlineStr">
        <is>
          <t>Mỹ</t>
        </is>
      </c>
      <c r="E11237" t="inlineStr">
        <is>
          <t>Nhạc, phim, sách nói</t>
        </is>
      </c>
      <c r="F11237" t="n">
        <v>203.91</v>
      </c>
      <c r="G11237" t="n">
        <v>0</v>
      </c>
    </row>
    <row r="11238">
      <c r="A11238" t="n">
        <v>201906</v>
      </c>
      <c r="B11238" t="n">
        <v>62</v>
      </c>
      <c r="C11238" t="inlineStr">
        <is>
          <t>POS</t>
        </is>
      </c>
      <c r="D11238" t="inlineStr">
        <is>
          <t>Mỹ</t>
        </is>
      </c>
      <c r="E11238" t="inlineStr">
        <is>
          <t>TV &amp; Video</t>
        </is>
      </c>
      <c r="F11238" t="n">
        <v>1778</v>
      </c>
      <c r="G11238" t="n">
        <v>0</v>
      </c>
    </row>
    <row r="11239">
      <c r="A11239" t="n">
        <v>201906</v>
      </c>
      <c r="B11239" t="n">
        <v>63</v>
      </c>
      <c r="C11239" t="inlineStr">
        <is>
          <t>POS</t>
        </is>
      </c>
      <c r="D11239" t="inlineStr">
        <is>
          <t>Mỹ</t>
        </is>
      </c>
      <c r="E11239" t="inlineStr">
        <is>
          <t>Âm thanh</t>
        </is>
      </c>
      <c r="F11239" t="n">
        <v>1888.75</v>
      </c>
      <c r="G11239" t="n">
        <v>0</v>
      </c>
    </row>
    <row r="11240">
      <c r="A11240" t="n">
        <v>201906</v>
      </c>
      <c r="B11240" t="n">
        <v>63</v>
      </c>
      <c r="C11240" t="inlineStr">
        <is>
          <t>POS</t>
        </is>
      </c>
      <c r="D11240" t="inlineStr">
        <is>
          <t>Mỹ</t>
        </is>
      </c>
      <c r="E11240" t="inlineStr">
        <is>
          <t>Máy ảnh</t>
        </is>
      </c>
      <c r="F11240" t="n">
        <v>2644.96</v>
      </c>
      <c r="G11240" t="n">
        <v>0</v>
      </c>
    </row>
    <row r="11241">
      <c r="A11241" t="n">
        <v>201906</v>
      </c>
      <c r="B11241" t="n">
        <v>63</v>
      </c>
      <c r="C11241" t="inlineStr">
        <is>
          <t>POS</t>
        </is>
      </c>
      <c r="D11241" t="inlineStr">
        <is>
          <t>Mỹ</t>
        </is>
      </c>
      <c r="E11241" t="inlineStr">
        <is>
          <t>Điện thoại</t>
        </is>
      </c>
      <c r="F11241" t="n">
        <v>7330.99</v>
      </c>
      <c r="G11241" t="n">
        <v>0</v>
      </c>
    </row>
    <row r="11242">
      <c r="A11242" t="n">
        <v>201906</v>
      </c>
      <c r="B11242" t="n">
        <v>63</v>
      </c>
      <c r="C11242" t="inlineStr">
        <is>
          <t>POS</t>
        </is>
      </c>
      <c r="D11242" t="inlineStr">
        <is>
          <t>Mỹ</t>
        </is>
      </c>
      <c r="E11242" t="inlineStr">
        <is>
          <t>Máy tính</t>
        </is>
      </c>
      <c r="F11242" t="n">
        <v>13999.3</v>
      </c>
      <c r="G11242" t="n">
        <v>198</v>
      </c>
    </row>
    <row r="11243">
      <c r="A11243" t="n">
        <v>201906</v>
      </c>
      <c r="B11243" t="n">
        <v>63</v>
      </c>
      <c r="C11243" t="inlineStr">
        <is>
          <t>POS</t>
        </is>
      </c>
      <c r="D11243" t="inlineStr">
        <is>
          <t>Mỹ</t>
        </is>
      </c>
      <c r="E11243" t="inlineStr">
        <is>
          <t>Game &amp; Đồ chơi</t>
        </is>
      </c>
      <c r="F11243" t="n">
        <v>351.65</v>
      </c>
      <c r="G11243" t="n">
        <v>0</v>
      </c>
    </row>
    <row r="11244">
      <c r="A11244" t="n">
        <v>201906</v>
      </c>
      <c r="B11244" t="n">
        <v>63</v>
      </c>
      <c r="C11244" t="inlineStr">
        <is>
          <t>POS</t>
        </is>
      </c>
      <c r="D11244" t="inlineStr">
        <is>
          <t>Mỹ</t>
        </is>
      </c>
      <c r="E11244" t="inlineStr">
        <is>
          <t>Gia dụng</t>
        </is>
      </c>
      <c r="F11244" t="n">
        <v>4437.91</v>
      </c>
      <c r="G11244" t="n">
        <v>0</v>
      </c>
    </row>
    <row r="11245">
      <c r="A11245" t="n">
        <v>201906</v>
      </c>
      <c r="B11245" t="n">
        <v>63</v>
      </c>
      <c r="C11245" t="inlineStr">
        <is>
          <t>POS</t>
        </is>
      </c>
      <c r="D11245" t="inlineStr">
        <is>
          <t>Mỹ</t>
        </is>
      </c>
      <c r="E11245" t="inlineStr">
        <is>
          <t>Nhạc, phim, sách nói</t>
        </is>
      </c>
      <c r="F11245" t="n">
        <v>1013.42</v>
      </c>
      <c r="G11245" t="n">
        <v>0</v>
      </c>
    </row>
    <row r="11246">
      <c r="A11246" t="n">
        <v>201906</v>
      </c>
      <c r="B11246" t="n">
        <v>64</v>
      </c>
      <c r="C11246" t="inlineStr">
        <is>
          <t>POS</t>
        </is>
      </c>
      <c r="D11246" t="inlineStr">
        <is>
          <t>Mỹ</t>
        </is>
      </c>
      <c r="E11246" t="inlineStr">
        <is>
          <t>Âm thanh</t>
        </is>
      </c>
      <c r="F11246" t="n">
        <v>0</v>
      </c>
      <c r="G11246" t="n">
        <v>1184</v>
      </c>
    </row>
    <row r="11247">
      <c r="A11247" t="n">
        <v>201906</v>
      </c>
      <c r="B11247" t="n">
        <v>64</v>
      </c>
      <c r="C11247" t="inlineStr">
        <is>
          <t>POS</t>
        </is>
      </c>
      <c r="D11247" t="inlineStr">
        <is>
          <t>Mỹ</t>
        </is>
      </c>
      <c r="E11247" t="inlineStr">
        <is>
          <t>Máy ảnh</t>
        </is>
      </c>
      <c r="F11247" t="n">
        <v>912</v>
      </c>
      <c r="G11247" t="n">
        <v>0</v>
      </c>
    </row>
    <row r="11248">
      <c r="A11248" t="n">
        <v>201906</v>
      </c>
      <c r="B11248" t="n">
        <v>64</v>
      </c>
      <c r="C11248" t="inlineStr">
        <is>
          <t>POS</t>
        </is>
      </c>
      <c r="D11248" t="inlineStr">
        <is>
          <t>Mỹ</t>
        </is>
      </c>
      <c r="E11248" t="inlineStr">
        <is>
          <t>Điện thoại</t>
        </is>
      </c>
      <c r="F11248" t="n">
        <v>293</v>
      </c>
      <c r="G11248" t="n">
        <v>293</v>
      </c>
    </row>
    <row r="11249">
      <c r="A11249" t="n">
        <v>201906</v>
      </c>
      <c r="B11249" t="n">
        <v>64</v>
      </c>
      <c r="C11249" t="inlineStr">
        <is>
          <t>POS</t>
        </is>
      </c>
      <c r="D11249" t="inlineStr">
        <is>
          <t>Mỹ</t>
        </is>
      </c>
      <c r="E11249" t="inlineStr">
        <is>
          <t>Máy tính</t>
        </is>
      </c>
      <c r="F11249" t="n">
        <v>17445.85</v>
      </c>
      <c r="G11249" t="n">
        <v>4845</v>
      </c>
    </row>
    <row r="11250">
      <c r="A11250" t="n">
        <v>201906</v>
      </c>
      <c r="B11250" t="n">
        <v>64</v>
      </c>
      <c r="C11250" t="inlineStr">
        <is>
          <t>POS</t>
        </is>
      </c>
      <c r="D11250" t="inlineStr">
        <is>
          <t>Mỹ</t>
        </is>
      </c>
      <c r="E11250" t="inlineStr">
        <is>
          <t>Game &amp; Đồ chơi</t>
        </is>
      </c>
      <c r="F11250" t="n">
        <v>166.9</v>
      </c>
      <c r="G11250" t="n">
        <v>0</v>
      </c>
    </row>
    <row r="11251">
      <c r="A11251" t="n">
        <v>201906</v>
      </c>
      <c r="B11251" t="n">
        <v>64</v>
      </c>
      <c r="C11251" t="inlineStr">
        <is>
          <t>POS</t>
        </is>
      </c>
      <c r="D11251" t="inlineStr">
        <is>
          <t>Mỹ</t>
        </is>
      </c>
      <c r="E11251" t="inlineStr">
        <is>
          <t>Gia dụng</t>
        </is>
      </c>
      <c r="F11251" t="n">
        <v>2231.99</v>
      </c>
      <c r="G11251" t="n">
        <v>493</v>
      </c>
    </row>
    <row r="11252">
      <c r="A11252" t="n">
        <v>201906</v>
      </c>
      <c r="B11252" t="n">
        <v>64</v>
      </c>
      <c r="C11252" t="inlineStr">
        <is>
          <t>POS</t>
        </is>
      </c>
      <c r="D11252" t="inlineStr">
        <is>
          <t>Mỹ</t>
        </is>
      </c>
      <c r="E11252" t="inlineStr">
        <is>
          <t>Nhạc, phim, sách nói</t>
        </is>
      </c>
      <c r="F11252" t="n">
        <v>3327.13</v>
      </c>
      <c r="G11252" t="n">
        <v>0</v>
      </c>
    </row>
    <row r="11253">
      <c r="A11253" t="n">
        <v>201906</v>
      </c>
      <c r="B11253" t="n">
        <v>64</v>
      </c>
      <c r="C11253" t="inlineStr">
        <is>
          <t>POS</t>
        </is>
      </c>
      <c r="D11253" t="inlineStr">
        <is>
          <t>Mỹ</t>
        </is>
      </c>
      <c r="E11253" t="inlineStr">
        <is>
          <t>TV &amp; Video</t>
        </is>
      </c>
      <c r="F11253" t="n">
        <v>119</v>
      </c>
      <c r="G11253" t="n">
        <v>0</v>
      </c>
    </row>
    <row r="11254">
      <c r="A11254" t="n">
        <v>201906</v>
      </c>
      <c r="B11254" t="n">
        <v>65</v>
      </c>
      <c r="C11254" t="inlineStr">
        <is>
          <t>POS</t>
        </is>
      </c>
      <c r="D11254" t="inlineStr">
        <is>
          <t>Mỹ</t>
        </is>
      </c>
      <c r="E11254" t="inlineStr">
        <is>
          <t>Âm thanh</t>
        </is>
      </c>
      <c r="F11254" t="n">
        <v>1895.48</v>
      </c>
      <c r="G11254" t="n">
        <v>0</v>
      </c>
    </row>
    <row r="11255">
      <c r="A11255" t="n">
        <v>201906</v>
      </c>
      <c r="B11255" t="n">
        <v>65</v>
      </c>
      <c r="C11255" t="inlineStr">
        <is>
          <t>POS</t>
        </is>
      </c>
      <c r="D11255" t="inlineStr">
        <is>
          <t>Mỹ</t>
        </is>
      </c>
      <c r="E11255" t="inlineStr">
        <is>
          <t>Máy ảnh</t>
        </is>
      </c>
      <c r="F11255" t="n">
        <v>3587.99</v>
      </c>
      <c r="G11255" t="n">
        <v>0</v>
      </c>
    </row>
    <row r="11256">
      <c r="A11256" t="n">
        <v>201906</v>
      </c>
      <c r="B11256" t="n">
        <v>65</v>
      </c>
      <c r="C11256" t="inlineStr">
        <is>
          <t>POS</t>
        </is>
      </c>
      <c r="D11256" t="inlineStr">
        <is>
          <t>Mỹ</t>
        </is>
      </c>
      <c r="E11256" t="inlineStr">
        <is>
          <t>Điện thoại</t>
        </is>
      </c>
      <c r="F11256" t="n">
        <v>4252.86</v>
      </c>
      <c r="G11256" t="n">
        <v>0</v>
      </c>
    </row>
    <row r="11257">
      <c r="A11257" t="n">
        <v>201906</v>
      </c>
      <c r="B11257" t="n">
        <v>65</v>
      </c>
      <c r="C11257" t="inlineStr">
        <is>
          <t>POS</t>
        </is>
      </c>
      <c r="D11257" t="inlineStr">
        <is>
          <t>Mỹ</t>
        </is>
      </c>
      <c r="E11257" t="inlineStr">
        <is>
          <t>Máy tính</t>
        </is>
      </c>
      <c r="F11257" t="n">
        <v>5722.3</v>
      </c>
      <c r="G11257" t="n">
        <v>219.95</v>
      </c>
    </row>
    <row r="11258">
      <c r="A11258" t="n">
        <v>201906</v>
      </c>
      <c r="B11258" t="n">
        <v>65</v>
      </c>
      <c r="C11258" t="inlineStr">
        <is>
          <t>POS</t>
        </is>
      </c>
      <c r="D11258" t="inlineStr">
        <is>
          <t>Mỹ</t>
        </is>
      </c>
      <c r="E11258" t="inlineStr">
        <is>
          <t>Game &amp; Đồ chơi</t>
        </is>
      </c>
      <c r="F11258" t="n">
        <v>189.6</v>
      </c>
      <c r="G11258" t="n">
        <v>0</v>
      </c>
    </row>
    <row r="11259">
      <c r="A11259" t="n">
        <v>201906</v>
      </c>
      <c r="B11259" t="n">
        <v>65</v>
      </c>
      <c r="C11259" t="inlineStr">
        <is>
          <t>POS</t>
        </is>
      </c>
      <c r="D11259" t="inlineStr">
        <is>
          <t>Mỹ</t>
        </is>
      </c>
      <c r="E11259" t="inlineStr">
        <is>
          <t>Gia dụng</t>
        </is>
      </c>
      <c r="F11259" t="n">
        <v>1233.98</v>
      </c>
      <c r="G11259" t="n">
        <v>0</v>
      </c>
    </row>
    <row r="11260">
      <c r="A11260" t="n">
        <v>201906</v>
      </c>
      <c r="B11260" t="n">
        <v>65</v>
      </c>
      <c r="C11260" t="inlineStr">
        <is>
          <t>POS</t>
        </is>
      </c>
      <c r="D11260" t="inlineStr">
        <is>
          <t>Mỹ</t>
        </is>
      </c>
      <c r="E11260" t="inlineStr">
        <is>
          <t>Nhạc, phim, sách nói</t>
        </is>
      </c>
      <c r="F11260" t="n">
        <v>3969.25</v>
      </c>
      <c r="G11260" t="n">
        <v>0</v>
      </c>
    </row>
    <row r="11261">
      <c r="A11261" t="n">
        <v>201906</v>
      </c>
      <c r="B11261" t="n">
        <v>65</v>
      </c>
      <c r="C11261" t="inlineStr">
        <is>
          <t>POS</t>
        </is>
      </c>
      <c r="D11261" t="inlineStr">
        <is>
          <t>Mỹ</t>
        </is>
      </c>
      <c r="E11261" t="inlineStr">
        <is>
          <t>TV &amp; Video</t>
        </is>
      </c>
      <c r="F11261" t="n">
        <v>5979.85</v>
      </c>
      <c r="G11261" t="n">
        <v>0</v>
      </c>
    </row>
    <row r="11262">
      <c r="A11262" t="n">
        <v>201906</v>
      </c>
      <c r="B11262" t="n">
        <v>66</v>
      </c>
      <c r="C11262" t="inlineStr">
        <is>
          <t>POS</t>
        </is>
      </c>
      <c r="D11262" t="inlineStr">
        <is>
          <t>Mỹ</t>
        </is>
      </c>
      <c r="E11262" t="inlineStr">
        <is>
          <t>Âm thanh</t>
        </is>
      </c>
      <c r="F11262" t="n">
        <v>179.83</v>
      </c>
      <c r="G11262" t="n">
        <v>0</v>
      </c>
    </row>
    <row r="11263">
      <c r="A11263" t="n">
        <v>201906</v>
      </c>
      <c r="B11263" t="n">
        <v>66</v>
      </c>
      <c r="C11263" t="inlineStr">
        <is>
          <t>POS</t>
        </is>
      </c>
      <c r="D11263" t="inlineStr">
        <is>
          <t>Mỹ</t>
        </is>
      </c>
      <c r="E11263" t="inlineStr">
        <is>
          <t>Máy ảnh</t>
        </is>
      </c>
      <c r="F11263" t="n">
        <v>644</v>
      </c>
      <c r="G11263" t="n">
        <v>0</v>
      </c>
    </row>
    <row r="11264">
      <c r="A11264" t="n">
        <v>201906</v>
      </c>
      <c r="B11264" t="n">
        <v>66</v>
      </c>
      <c r="C11264" t="inlineStr">
        <is>
          <t>POS</t>
        </is>
      </c>
      <c r="D11264" t="inlineStr">
        <is>
          <t>Mỹ</t>
        </is>
      </c>
      <c r="E11264" t="inlineStr">
        <is>
          <t>Điện thoại</t>
        </is>
      </c>
      <c r="F11264" t="n">
        <v>879</v>
      </c>
      <c r="G11264" t="n">
        <v>0</v>
      </c>
    </row>
    <row r="11265">
      <c r="A11265" t="n">
        <v>201906</v>
      </c>
      <c r="B11265" t="n">
        <v>66</v>
      </c>
      <c r="C11265" t="inlineStr">
        <is>
          <t>POS</t>
        </is>
      </c>
      <c r="D11265" t="inlineStr">
        <is>
          <t>Mỹ</t>
        </is>
      </c>
      <c r="E11265" t="inlineStr">
        <is>
          <t>Máy tính</t>
        </is>
      </c>
      <c r="F11265" t="n">
        <v>4424</v>
      </c>
      <c r="G11265" t="n">
        <v>0</v>
      </c>
    </row>
    <row r="11266">
      <c r="A11266" t="n">
        <v>201906</v>
      </c>
      <c r="B11266" t="n">
        <v>66</v>
      </c>
      <c r="C11266" t="inlineStr">
        <is>
          <t>POS</t>
        </is>
      </c>
      <c r="D11266" t="inlineStr">
        <is>
          <t>Mỹ</t>
        </is>
      </c>
      <c r="E11266" t="inlineStr">
        <is>
          <t>Game &amp; Đồ chơi</t>
        </is>
      </c>
      <c r="F11266" t="n">
        <v>256</v>
      </c>
      <c r="G11266" t="n">
        <v>4.99</v>
      </c>
    </row>
    <row r="11267">
      <c r="A11267" t="n">
        <v>201906</v>
      </c>
      <c r="B11267" t="n">
        <v>66</v>
      </c>
      <c r="C11267" t="inlineStr">
        <is>
          <t>POS</t>
        </is>
      </c>
      <c r="D11267" t="inlineStr">
        <is>
          <t>Mỹ</t>
        </is>
      </c>
      <c r="E11267" t="inlineStr">
        <is>
          <t>Nhạc, phim, sách nói</t>
        </is>
      </c>
      <c r="F11267" t="n">
        <v>329.97</v>
      </c>
      <c r="G11267" t="n">
        <v>259.99</v>
      </c>
    </row>
    <row r="11268">
      <c r="A11268" t="n">
        <v>201907</v>
      </c>
      <c r="B11268" t="n">
        <v>0</v>
      </c>
      <c r="C11268" t="inlineStr">
        <is>
          <t>ONLINE</t>
        </is>
      </c>
      <c r="D11268" t="inlineStr">
        <is>
          <t>Online</t>
        </is>
      </c>
      <c r="E11268" t="inlineStr">
        <is>
          <t>Âm thanh</t>
        </is>
      </c>
      <c r="F11268" t="n">
        <v>13457.29</v>
      </c>
      <c r="G11268" t="n">
        <v>825</v>
      </c>
    </row>
    <row r="11269">
      <c r="A11269" t="n">
        <v>201907</v>
      </c>
      <c r="B11269" t="n">
        <v>0</v>
      </c>
      <c r="C11269" t="inlineStr">
        <is>
          <t>ONLINE</t>
        </is>
      </c>
      <c r="D11269" t="inlineStr">
        <is>
          <t>Online</t>
        </is>
      </c>
      <c r="E11269" t="inlineStr">
        <is>
          <t>Máy ảnh</t>
        </is>
      </c>
      <c r="F11269" t="n">
        <v>31878.13</v>
      </c>
      <c r="G11269" t="n">
        <v>2817.2</v>
      </c>
    </row>
    <row r="11270">
      <c r="A11270" t="n">
        <v>201907</v>
      </c>
      <c r="B11270" t="n">
        <v>0</v>
      </c>
      <c r="C11270" t="inlineStr">
        <is>
          <t>ONLINE</t>
        </is>
      </c>
      <c r="D11270" t="inlineStr">
        <is>
          <t>Online</t>
        </is>
      </c>
      <c r="E11270" t="inlineStr">
        <is>
          <t>Điện thoại</t>
        </is>
      </c>
      <c r="F11270" t="n">
        <v>36399.96</v>
      </c>
      <c r="G11270" t="n">
        <v>0</v>
      </c>
    </row>
    <row r="11271">
      <c r="A11271" t="n">
        <v>201907</v>
      </c>
      <c r="B11271" t="n">
        <v>0</v>
      </c>
      <c r="C11271" t="inlineStr">
        <is>
          <t>ONLINE</t>
        </is>
      </c>
      <c r="D11271" t="inlineStr">
        <is>
          <t>Online</t>
        </is>
      </c>
      <c r="E11271" t="inlineStr">
        <is>
          <t>Máy tính</t>
        </is>
      </c>
      <c r="F11271" t="n">
        <v>108707.97</v>
      </c>
      <c r="G11271" t="n">
        <v>2168.88</v>
      </c>
    </row>
    <row r="11272">
      <c r="A11272" t="n">
        <v>201907</v>
      </c>
      <c r="B11272" t="n">
        <v>0</v>
      </c>
      <c r="C11272" t="inlineStr">
        <is>
          <t>ONLINE</t>
        </is>
      </c>
      <c r="D11272" t="inlineStr">
        <is>
          <t>Online</t>
        </is>
      </c>
      <c r="E11272" t="inlineStr">
        <is>
          <t>Game &amp; Đồ chơi</t>
        </is>
      </c>
      <c r="F11272" t="n">
        <v>4661.56</v>
      </c>
      <c r="G11272" t="n">
        <v>0</v>
      </c>
    </row>
    <row r="11273">
      <c r="A11273" t="n">
        <v>201907</v>
      </c>
      <c r="B11273" t="n">
        <v>0</v>
      </c>
      <c r="C11273" t="inlineStr">
        <is>
          <t>ONLINE</t>
        </is>
      </c>
      <c r="D11273" t="inlineStr">
        <is>
          <t>Online</t>
        </is>
      </c>
      <c r="E11273" t="inlineStr">
        <is>
          <t>Gia dụng</t>
        </is>
      </c>
      <c r="F11273" t="n">
        <v>46356.34</v>
      </c>
      <c r="G11273" t="n">
        <v>373.95</v>
      </c>
    </row>
    <row r="11274">
      <c r="A11274" t="n">
        <v>201907</v>
      </c>
      <c r="B11274" t="n">
        <v>0</v>
      </c>
      <c r="C11274" t="inlineStr">
        <is>
          <t>ONLINE</t>
        </is>
      </c>
      <c r="D11274" t="inlineStr">
        <is>
          <t>Online</t>
        </is>
      </c>
      <c r="E11274" t="inlineStr">
        <is>
          <t>Nhạc, phim, sách nói</t>
        </is>
      </c>
      <c r="F11274" t="n">
        <v>10509.12</v>
      </c>
      <c r="G11274" t="n">
        <v>220.38</v>
      </c>
    </row>
    <row r="11275">
      <c r="A11275" t="n">
        <v>201907</v>
      </c>
      <c r="B11275" t="n">
        <v>0</v>
      </c>
      <c r="C11275" t="inlineStr">
        <is>
          <t>ONLINE</t>
        </is>
      </c>
      <c r="D11275" t="inlineStr">
        <is>
          <t>Online</t>
        </is>
      </c>
      <c r="E11275" t="inlineStr">
        <is>
          <t>TV &amp; Video</t>
        </is>
      </c>
      <c r="F11275" t="n">
        <v>8515.67</v>
      </c>
      <c r="G11275" t="n">
        <v>0</v>
      </c>
    </row>
    <row r="11276">
      <c r="A11276" t="n">
        <v>201907</v>
      </c>
      <c r="B11276" t="n">
        <v>1</v>
      </c>
      <c r="C11276" t="inlineStr">
        <is>
          <t>POS</t>
        </is>
      </c>
      <c r="D11276" t="inlineStr">
        <is>
          <t>Úc</t>
        </is>
      </c>
      <c r="E11276" t="inlineStr">
        <is>
          <t>Âm thanh</t>
        </is>
      </c>
      <c r="F11276" t="n">
        <v>876.95</v>
      </c>
      <c r="G11276" t="n">
        <v>0</v>
      </c>
    </row>
    <row r="11277">
      <c r="A11277" t="n">
        <v>201907</v>
      </c>
      <c r="B11277" t="n">
        <v>1</v>
      </c>
      <c r="C11277" t="inlineStr">
        <is>
          <t>POS</t>
        </is>
      </c>
      <c r="D11277" t="inlineStr">
        <is>
          <t>Úc</t>
        </is>
      </c>
      <c r="E11277" t="inlineStr">
        <is>
          <t>Máy ảnh</t>
        </is>
      </c>
      <c r="F11277" t="n">
        <v>1557</v>
      </c>
      <c r="G11277" t="n">
        <v>0</v>
      </c>
    </row>
    <row r="11278">
      <c r="A11278" t="n">
        <v>201907</v>
      </c>
      <c r="B11278" t="n">
        <v>1</v>
      </c>
      <c r="C11278" t="inlineStr">
        <is>
          <t>POS</t>
        </is>
      </c>
      <c r="D11278" t="inlineStr">
        <is>
          <t>Úc</t>
        </is>
      </c>
      <c r="E11278" t="inlineStr">
        <is>
          <t>Điện thoại</t>
        </is>
      </c>
      <c r="F11278" t="n">
        <v>562.08</v>
      </c>
      <c r="G11278" t="n">
        <v>0</v>
      </c>
    </row>
    <row r="11279">
      <c r="A11279" t="n">
        <v>201907</v>
      </c>
      <c r="B11279" t="n">
        <v>1</v>
      </c>
      <c r="C11279" t="inlineStr">
        <is>
          <t>POS</t>
        </is>
      </c>
      <c r="D11279" t="inlineStr">
        <is>
          <t>Úc</t>
        </is>
      </c>
      <c r="E11279" t="inlineStr">
        <is>
          <t>Máy tính</t>
        </is>
      </c>
      <c r="F11279" t="n">
        <v>4581.9</v>
      </c>
      <c r="G11279" t="n">
        <v>0</v>
      </c>
    </row>
    <row r="11280">
      <c r="A11280" t="n">
        <v>201907</v>
      </c>
      <c r="B11280" t="n">
        <v>1</v>
      </c>
      <c r="C11280" t="inlineStr">
        <is>
          <t>POS</t>
        </is>
      </c>
      <c r="D11280" t="inlineStr">
        <is>
          <t>Úc</t>
        </is>
      </c>
      <c r="E11280" t="inlineStr">
        <is>
          <t>Game &amp; Đồ chơi</t>
        </is>
      </c>
      <c r="F11280" t="n">
        <v>27.56</v>
      </c>
      <c r="G11280" t="n">
        <v>0</v>
      </c>
    </row>
    <row r="11281">
      <c r="A11281" t="n">
        <v>201907</v>
      </c>
      <c r="B11281" t="n">
        <v>1</v>
      </c>
      <c r="C11281" t="inlineStr">
        <is>
          <t>POS</t>
        </is>
      </c>
      <c r="D11281" t="inlineStr">
        <is>
          <t>Úc</t>
        </is>
      </c>
      <c r="E11281" t="inlineStr">
        <is>
          <t>Gia dụng</t>
        </is>
      </c>
      <c r="F11281" t="n">
        <v>4425</v>
      </c>
      <c r="G11281" t="n">
        <v>0</v>
      </c>
    </row>
    <row r="11282">
      <c r="A11282" t="n">
        <v>201907</v>
      </c>
      <c r="B11282" t="n">
        <v>1</v>
      </c>
      <c r="C11282" t="inlineStr">
        <is>
          <t>POS</t>
        </is>
      </c>
      <c r="D11282" t="inlineStr">
        <is>
          <t>Úc</t>
        </is>
      </c>
      <c r="E11282" t="inlineStr">
        <is>
          <t>Nhạc, phim, sách nói</t>
        </is>
      </c>
      <c r="F11282" t="n">
        <v>398.93</v>
      </c>
      <c r="G11282" t="n">
        <v>0</v>
      </c>
    </row>
    <row r="11283">
      <c r="A11283" t="n">
        <v>201907</v>
      </c>
      <c r="B11283" t="n">
        <v>4</v>
      </c>
      <c r="C11283" t="inlineStr">
        <is>
          <t>POS</t>
        </is>
      </c>
      <c r="D11283" t="inlineStr">
        <is>
          <t>Úc</t>
        </is>
      </c>
      <c r="E11283" t="inlineStr">
        <is>
          <t>Âm thanh</t>
        </is>
      </c>
      <c r="F11283" t="n">
        <v>1445.67</v>
      </c>
      <c r="G11283" t="n">
        <v>0</v>
      </c>
    </row>
    <row r="11284">
      <c r="A11284" t="n">
        <v>201907</v>
      </c>
      <c r="B11284" t="n">
        <v>4</v>
      </c>
      <c r="C11284" t="inlineStr">
        <is>
          <t>POS</t>
        </is>
      </c>
      <c r="D11284" t="inlineStr">
        <is>
          <t>Úc</t>
        </is>
      </c>
      <c r="E11284" t="inlineStr">
        <is>
          <t>Điện thoại</t>
        </is>
      </c>
      <c r="F11284" t="n">
        <v>301</v>
      </c>
      <c r="G11284" t="n">
        <v>0</v>
      </c>
    </row>
    <row r="11285">
      <c r="A11285" t="n">
        <v>201907</v>
      </c>
      <c r="B11285" t="n">
        <v>4</v>
      </c>
      <c r="C11285" t="inlineStr">
        <is>
          <t>POS</t>
        </is>
      </c>
      <c r="D11285" t="inlineStr">
        <is>
          <t>Úc</t>
        </is>
      </c>
      <c r="E11285" t="inlineStr">
        <is>
          <t>Máy tính</t>
        </is>
      </c>
      <c r="F11285" t="n">
        <v>20198.85</v>
      </c>
      <c r="G11285" t="n">
        <v>0</v>
      </c>
    </row>
    <row r="11286">
      <c r="A11286" t="n">
        <v>201907</v>
      </c>
      <c r="B11286" t="n">
        <v>4</v>
      </c>
      <c r="C11286" t="inlineStr">
        <is>
          <t>POS</t>
        </is>
      </c>
      <c r="D11286" t="inlineStr">
        <is>
          <t>Úc</t>
        </is>
      </c>
      <c r="E11286" t="inlineStr">
        <is>
          <t>Game &amp; Đồ chơi</t>
        </is>
      </c>
      <c r="F11286" t="n">
        <v>16.89</v>
      </c>
      <c r="G11286" t="n">
        <v>0</v>
      </c>
    </row>
    <row r="11287">
      <c r="A11287" t="n">
        <v>201907</v>
      </c>
      <c r="B11287" t="n">
        <v>4</v>
      </c>
      <c r="C11287" t="inlineStr">
        <is>
          <t>POS</t>
        </is>
      </c>
      <c r="D11287" t="inlineStr">
        <is>
          <t>Úc</t>
        </is>
      </c>
      <c r="E11287" t="inlineStr">
        <is>
          <t>Gia dụng</t>
        </is>
      </c>
      <c r="F11287" t="n">
        <v>199.98</v>
      </c>
      <c r="G11287" t="n">
        <v>0</v>
      </c>
    </row>
    <row r="11288">
      <c r="A11288" t="n">
        <v>201907</v>
      </c>
      <c r="B11288" t="n">
        <v>4</v>
      </c>
      <c r="C11288" t="inlineStr">
        <is>
          <t>POS</t>
        </is>
      </c>
      <c r="D11288" t="inlineStr">
        <is>
          <t>Úc</t>
        </is>
      </c>
      <c r="E11288" t="inlineStr">
        <is>
          <t>Nhạc, phim, sách nói</t>
        </is>
      </c>
      <c r="F11288" t="n">
        <v>1039.96</v>
      </c>
      <c r="G11288" t="n">
        <v>0</v>
      </c>
    </row>
    <row r="11289">
      <c r="A11289" t="n">
        <v>201907</v>
      </c>
      <c r="B11289" t="n">
        <v>5</v>
      </c>
      <c r="C11289" t="inlineStr">
        <is>
          <t>POS</t>
        </is>
      </c>
      <c r="D11289" t="inlineStr">
        <is>
          <t>Úc</t>
        </is>
      </c>
      <c r="E11289" t="inlineStr">
        <is>
          <t>Âm thanh</t>
        </is>
      </c>
      <c r="F11289" t="n">
        <v>2511.75</v>
      </c>
      <c r="G11289" t="n">
        <v>0</v>
      </c>
    </row>
    <row r="11290">
      <c r="A11290" t="n">
        <v>201907</v>
      </c>
      <c r="B11290" t="n">
        <v>5</v>
      </c>
      <c r="C11290" t="inlineStr">
        <is>
          <t>POS</t>
        </is>
      </c>
      <c r="D11290" t="inlineStr">
        <is>
          <t>Úc</t>
        </is>
      </c>
      <c r="E11290" t="inlineStr">
        <is>
          <t>Máy ảnh</t>
        </is>
      </c>
      <c r="F11290" t="n">
        <v>1349.6</v>
      </c>
      <c r="G11290" t="n">
        <v>0</v>
      </c>
    </row>
    <row r="11291">
      <c r="A11291" t="n">
        <v>201907</v>
      </c>
      <c r="B11291" t="n">
        <v>5</v>
      </c>
      <c r="C11291" t="inlineStr">
        <is>
          <t>POS</t>
        </is>
      </c>
      <c r="D11291" t="inlineStr">
        <is>
          <t>Úc</t>
        </is>
      </c>
      <c r="E11291" t="inlineStr">
        <is>
          <t>Điện thoại</t>
        </is>
      </c>
      <c r="F11291" t="n">
        <v>3896.99</v>
      </c>
      <c r="G11291" t="n">
        <v>0</v>
      </c>
    </row>
    <row r="11292">
      <c r="A11292" t="n">
        <v>201907</v>
      </c>
      <c r="B11292" t="n">
        <v>5</v>
      </c>
      <c r="C11292" t="inlineStr">
        <is>
          <t>POS</t>
        </is>
      </c>
      <c r="D11292" t="inlineStr">
        <is>
          <t>Úc</t>
        </is>
      </c>
      <c r="E11292" t="inlineStr">
        <is>
          <t>Máy tính</t>
        </is>
      </c>
      <c r="F11292" t="n">
        <v>3210.95</v>
      </c>
      <c r="G11292" t="n">
        <v>382.95</v>
      </c>
    </row>
    <row r="11293">
      <c r="A11293" t="n">
        <v>201907</v>
      </c>
      <c r="B11293" t="n">
        <v>5</v>
      </c>
      <c r="C11293" t="inlineStr">
        <is>
          <t>POS</t>
        </is>
      </c>
      <c r="D11293" t="inlineStr">
        <is>
          <t>Úc</t>
        </is>
      </c>
      <c r="E11293" t="inlineStr">
        <is>
          <t>Game &amp; Đồ chơi</t>
        </is>
      </c>
      <c r="F11293" t="n">
        <v>1490.18</v>
      </c>
      <c r="G11293" t="n">
        <v>0</v>
      </c>
    </row>
    <row r="11294">
      <c r="A11294" t="n">
        <v>201907</v>
      </c>
      <c r="B11294" t="n">
        <v>5</v>
      </c>
      <c r="C11294" t="inlineStr">
        <is>
          <t>POS</t>
        </is>
      </c>
      <c r="D11294" t="inlineStr">
        <is>
          <t>Úc</t>
        </is>
      </c>
      <c r="E11294" t="inlineStr">
        <is>
          <t>Gia dụng</t>
        </is>
      </c>
      <c r="F11294" t="n">
        <v>29157.89</v>
      </c>
      <c r="G11294" t="n">
        <v>0</v>
      </c>
    </row>
    <row r="11295">
      <c r="A11295" t="n">
        <v>201907</v>
      </c>
      <c r="B11295" t="n">
        <v>5</v>
      </c>
      <c r="C11295" t="inlineStr">
        <is>
          <t>POS</t>
        </is>
      </c>
      <c r="D11295" t="inlineStr">
        <is>
          <t>Úc</t>
        </is>
      </c>
      <c r="E11295" t="inlineStr">
        <is>
          <t>Nhạc, phim, sách nói</t>
        </is>
      </c>
      <c r="F11295" t="n">
        <v>1986.8</v>
      </c>
      <c r="G11295" t="n">
        <v>299.39</v>
      </c>
    </row>
    <row r="11296">
      <c r="A11296" t="n">
        <v>201907</v>
      </c>
      <c r="B11296" t="n">
        <v>6</v>
      </c>
      <c r="C11296" t="inlineStr">
        <is>
          <t>POS</t>
        </is>
      </c>
      <c r="D11296" t="inlineStr">
        <is>
          <t>Úc</t>
        </is>
      </c>
      <c r="E11296" t="inlineStr">
        <is>
          <t>Âm thanh</t>
        </is>
      </c>
      <c r="F11296" t="n">
        <v>221.53</v>
      </c>
      <c r="G11296" t="n">
        <v>0</v>
      </c>
    </row>
    <row r="11297">
      <c r="A11297" t="n">
        <v>201907</v>
      </c>
      <c r="B11297" t="n">
        <v>6</v>
      </c>
      <c r="C11297" t="inlineStr">
        <is>
          <t>POS</t>
        </is>
      </c>
      <c r="D11297" t="inlineStr">
        <is>
          <t>Úc</t>
        </is>
      </c>
      <c r="E11297" t="inlineStr">
        <is>
          <t>Máy ảnh</t>
        </is>
      </c>
      <c r="F11297" t="n">
        <v>1282</v>
      </c>
      <c r="G11297" t="n">
        <v>0</v>
      </c>
    </row>
    <row r="11298">
      <c r="A11298" t="n">
        <v>201907</v>
      </c>
      <c r="B11298" t="n">
        <v>6</v>
      </c>
      <c r="C11298" t="inlineStr">
        <is>
          <t>POS</t>
        </is>
      </c>
      <c r="D11298" t="inlineStr">
        <is>
          <t>Úc</t>
        </is>
      </c>
      <c r="E11298" t="inlineStr">
        <is>
          <t>Điện thoại</t>
        </is>
      </c>
      <c r="F11298" t="n">
        <v>2490.44</v>
      </c>
      <c r="G11298" t="n">
        <v>0</v>
      </c>
    </row>
    <row r="11299">
      <c r="A11299" t="n">
        <v>201907</v>
      </c>
      <c r="B11299" t="n">
        <v>6</v>
      </c>
      <c r="C11299" t="inlineStr">
        <is>
          <t>POS</t>
        </is>
      </c>
      <c r="D11299" t="inlineStr">
        <is>
          <t>Úc</t>
        </is>
      </c>
      <c r="E11299" t="inlineStr">
        <is>
          <t>Máy tính</t>
        </is>
      </c>
      <c r="F11299" t="n">
        <v>5129.45</v>
      </c>
      <c r="G11299" t="n">
        <v>0</v>
      </c>
    </row>
    <row r="11300">
      <c r="A11300" t="n">
        <v>201907</v>
      </c>
      <c r="B11300" t="n">
        <v>6</v>
      </c>
      <c r="C11300" t="inlineStr">
        <is>
          <t>POS</t>
        </is>
      </c>
      <c r="D11300" t="inlineStr">
        <is>
          <t>Úc</t>
        </is>
      </c>
      <c r="E11300" t="inlineStr">
        <is>
          <t>Game &amp; Đồ chơi</t>
        </is>
      </c>
      <c r="F11300" t="n">
        <v>351.24</v>
      </c>
      <c r="G11300" t="n">
        <v>0</v>
      </c>
    </row>
    <row r="11301">
      <c r="A11301" t="n">
        <v>201907</v>
      </c>
      <c r="B11301" t="n">
        <v>6</v>
      </c>
      <c r="C11301" t="inlineStr">
        <is>
          <t>POS</t>
        </is>
      </c>
      <c r="D11301" t="inlineStr">
        <is>
          <t>Úc</t>
        </is>
      </c>
      <c r="E11301" t="inlineStr">
        <is>
          <t>Gia dụng</t>
        </is>
      </c>
      <c r="F11301" t="n">
        <v>1918.93</v>
      </c>
      <c r="G11301" t="n">
        <v>0</v>
      </c>
    </row>
    <row r="11302">
      <c r="A11302" t="n">
        <v>201907</v>
      </c>
      <c r="B11302" t="n">
        <v>6</v>
      </c>
      <c r="C11302" t="inlineStr">
        <is>
          <t>POS</t>
        </is>
      </c>
      <c r="D11302" t="inlineStr">
        <is>
          <t>Úc</t>
        </is>
      </c>
      <c r="E11302" t="inlineStr">
        <is>
          <t>Nhạc, phim, sách nói</t>
        </is>
      </c>
      <c r="F11302" t="n">
        <v>299.97</v>
      </c>
      <c r="G11302" t="n">
        <v>0</v>
      </c>
    </row>
    <row r="11303">
      <c r="A11303" t="n">
        <v>201907</v>
      </c>
      <c r="B11303" t="n">
        <v>8</v>
      </c>
      <c r="C11303" t="inlineStr">
        <is>
          <t>POS</t>
        </is>
      </c>
      <c r="D11303" t="inlineStr">
        <is>
          <t>Canada</t>
        </is>
      </c>
      <c r="E11303" t="inlineStr">
        <is>
          <t>Âm thanh</t>
        </is>
      </c>
      <c r="F11303" t="n">
        <v>2203.35</v>
      </c>
      <c r="G11303" t="n">
        <v>0</v>
      </c>
    </row>
    <row r="11304">
      <c r="A11304" t="n">
        <v>201907</v>
      </c>
      <c r="B11304" t="n">
        <v>8</v>
      </c>
      <c r="C11304" t="inlineStr">
        <is>
          <t>POS</t>
        </is>
      </c>
      <c r="D11304" t="inlineStr">
        <is>
          <t>Canada</t>
        </is>
      </c>
      <c r="E11304" t="inlineStr">
        <is>
          <t>Máy ảnh</t>
        </is>
      </c>
      <c r="F11304" t="n">
        <v>4116.99</v>
      </c>
      <c r="G11304" t="n">
        <v>0</v>
      </c>
    </row>
    <row r="11305">
      <c r="A11305" t="n">
        <v>201907</v>
      </c>
      <c r="B11305" t="n">
        <v>8</v>
      </c>
      <c r="C11305" t="inlineStr">
        <is>
          <t>POS</t>
        </is>
      </c>
      <c r="D11305" t="inlineStr">
        <is>
          <t>Canada</t>
        </is>
      </c>
      <c r="E11305" t="inlineStr">
        <is>
          <t>Điện thoại</t>
        </is>
      </c>
      <c r="F11305" t="n">
        <v>6257.03</v>
      </c>
      <c r="G11305" t="n">
        <v>0</v>
      </c>
    </row>
    <row r="11306">
      <c r="A11306" t="n">
        <v>201907</v>
      </c>
      <c r="B11306" t="n">
        <v>8</v>
      </c>
      <c r="C11306" t="inlineStr">
        <is>
          <t>POS</t>
        </is>
      </c>
      <c r="D11306" t="inlineStr">
        <is>
          <t>Canada</t>
        </is>
      </c>
      <c r="E11306" t="inlineStr">
        <is>
          <t>Máy tính</t>
        </is>
      </c>
      <c r="F11306" t="n">
        <v>8680.1</v>
      </c>
      <c r="G11306" t="n">
        <v>0</v>
      </c>
    </row>
    <row r="11307">
      <c r="A11307" t="n">
        <v>201907</v>
      </c>
      <c r="B11307" t="n">
        <v>8</v>
      </c>
      <c r="C11307" t="inlineStr">
        <is>
          <t>POS</t>
        </is>
      </c>
      <c r="D11307" t="inlineStr">
        <is>
          <t>Canada</t>
        </is>
      </c>
      <c r="E11307" t="inlineStr">
        <is>
          <t>Game &amp; Đồ chơi</t>
        </is>
      </c>
      <c r="F11307" t="n">
        <v>167.99</v>
      </c>
      <c r="G11307" t="n">
        <v>0</v>
      </c>
    </row>
    <row r="11308">
      <c r="A11308" t="n">
        <v>201907</v>
      </c>
      <c r="B11308" t="n">
        <v>8</v>
      </c>
      <c r="C11308" t="inlineStr">
        <is>
          <t>POS</t>
        </is>
      </c>
      <c r="D11308" t="inlineStr">
        <is>
          <t>Canada</t>
        </is>
      </c>
      <c r="E11308" t="inlineStr">
        <is>
          <t>Gia dụng</t>
        </is>
      </c>
      <c r="F11308" t="n">
        <v>10780.85</v>
      </c>
      <c r="G11308" t="n">
        <v>0</v>
      </c>
    </row>
    <row r="11309">
      <c r="A11309" t="n">
        <v>201907</v>
      </c>
      <c r="B11309" t="n">
        <v>8</v>
      </c>
      <c r="C11309" t="inlineStr">
        <is>
          <t>POS</t>
        </is>
      </c>
      <c r="D11309" t="inlineStr">
        <is>
          <t>Canada</t>
        </is>
      </c>
      <c r="E11309" t="inlineStr">
        <is>
          <t>Nhạc, phim, sách nói</t>
        </is>
      </c>
      <c r="F11309" t="n">
        <v>1649.91</v>
      </c>
      <c r="G11309" t="n">
        <v>519.98</v>
      </c>
    </row>
    <row r="11310">
      <c r="A11310" t="n">
        <v>201907</v>
      </c>
      <c r="B11310" t="n">
        <v>8</v>
      </c>
      <c r="C11310" t="inlineStr">
        <is>
          <t>POS</t>
        </is>
      </c>
      <c r="D11310" t="inlineStr">
        <is>
          <t>Canada</t>
        </is>
      </c>
      <c r="E11310" t="inlineStr">
        <is>
          <t>TV &amp; Video</t>
        </is>
      </c>
      <c r="F11310" t="n">
        <v>21188.23</v>
      </c>
      <c r="G11310" t="n">
        <v>0</v>
      </c>
    </row>
    <row r="11311">
      <c r="A11311" t="n">
        <v>201907</v>
      </c>
      <c r="B11311" t="n">
        <v>9</v>
      </c>
      <c r="C11311" t="inlineStr">
        <is>
          <t>POS</t>
        </is>
      </c>
      <c r="D11311" t="inlineStr">
        <is>
          <t>Canada</t>
        </is>
      </c>
      <c r="E11311" t="inlineStr">
        <is>
          <t>Âm thanh</t>
        </is>
      </c>
      <c r="F11311" t="n">
        <v>2262.94</v>
      </c>
      <c r="G11311" t="n">
        <v>0</v>
      </c>
    </row>
    <row r="11312">
      <c r="A11312" t="n">
        <v>201907</v>
      </c>
      <c r="B11312" t="n">
        <v>9</v>
      </c>
      <c r="C11312" t="inlineStr">
        <is>
          <t>POS</t>
        </is>
      </c>
      <c r="D11312" t="inlineStr">
        <is>
          <t>Canada</t>
        </is>
      </c>
      <c r="E11312" t="inlineStr">
        <is>
          <t>Điện thoại</t>
        </is>
      </c>
      <c r="F11312" t="n">
        <v>3613.8</v>
      </c>
      <c r="G11312" t="n">
        <v>0</v>
      </c>
    </row>
    <row r="11313">
      <c r="A11313" t="n">
        <v>201907</v>
      </c>
      <c r="B11313" t="n">
        <v>9</v>
      </c>
      <c r="C11313" t="inlineStr">
        <is>
          <t>POS</t>
        </is>
      </c>
      <c r="D11313" t="inlineStr">
        <is>
          <t>Canada</t>
        </is>
      </c>
      <c r="E11313" t="inlineStr">
        <is>
          <t>Máy tính</t>
        </is>
      </c>
      <c r="F11313" t="n">
        <v>5375.19</v>
      </c>
      <c r="G11313" t="n">
        <v>0</v>
      </c>
    </row>
    <row r="11314">
      <c r="A11314" t="n">
        <v>201907</v>
      </c>
      <c r="B11314" t="n">
        <v>9</v>
      </c>
      <c r="C11314" t="inlineStr">
        <is>
          <t>POS</t>
        </is>
      </c>
      <c r="D11314" t="inlineStr">
        <is>
          <t>Canada</t>
        </is>
      </c>
      <c r="E11314" t="inlineStr">
        <is>
          <t>Game &amp; Đồ chơi</t>
        </is>
      </c>
      <c r="F11314" t="n">
        <v>441.07</v>
      </c>
      <c r="G11314" t="n">
        <v>0</v>
      </c>
    </row>
    <row r="11315">
      <c r="A11315" t="n">
        <v>201907</v>
      </c>
      <c r="B11315" t="n">
        <v>9</v>
      </c>
      <c r="C11315" t="inlineStr">
        <is>
          <t>POS</t>
        </is>
      </c>
      <c r="D11315" t="inlineStr">
        <is>
          <t>Canada</t>
        </is>
      </c>
      <c r="E11315" t="inlineStr">
        <is>
          <t>Gia dụng</t>
        </is>
      </c>
      <c r="F11315" t="n">
        <v>1399.93</v>
      </c>
      <c r="G11315" t="n">
        <v>0</v>
      </c>
    </row>
    <row r="11316">
      <c r="A11316" t="n">
        <v>201907</v>
      </c>
      <c r="B11316" t="n">
        <v>9</v>
      </c>
      <c r="C11316" t="inlineStr">
        <is>
          <t>POS</t>
        </is>
      </c>
      <c r="D11316" t="inlineStr">
        <is>
          <t>Canada</t>
        </is>
      </c>
      <c r="E11316" t="inlineStr">
        <is>
          <t>Nhạc, phim, sách nói</t>
        </is>
      </c>
      <c r="F11316" t="n">
        <v>2592.25</v>
      </c>
      <c r="G11316" t="n">
        <v>0</v>
      </c>
    </row>
    <row r="11317">
      <c r="A11317" t="n">
        <v>201907</v>
      </c>
      <c r="B11317" t="n">
        <v>9</v>
      </c>
      <c r="C11317" t="inlineStr">
        <is>
          <t>POS</t>
        </is>
      </c>
      <c r="D11317" t="inlineStr">
        <is>
          <t>Canada</t>
        </is>
      </c>
      <c r="E11317" t="inlineStr">
        <is>
          <t>TV &amp; Video</t>
        </is>
      </c>
      <c r="F11317" t="n">
        <v>3383.7</v>
      </c>
      <c r="G11317" t="n">
        <v>0</v>
      </c>
    </row>
    <row r="11318">
      <c r="A11318" t="n">
        <v>201907</v>
      </c>
      <c r="B11318" t="n">
        <v>10</v>
      </c>
      <c r="C11318" t="inlineStr">
        <is>
          <t>POS</t>
        </is>
      </c>
      <c r="D11318" t="inlineStr">
        <is>
          <t>Canada</t>
        </is>
      </c>
      <c r="E11318" t="inlineStr">
        <is>
          <t>Âm thanh</t>
        </is>
      </c>
      <c r="F11318" t="n">
        <v>2607.01</v>
      </c>
      <c r="G11318" t="n">
        <v>468</v>
      </c>
    </row>
    <row r="11319">
      <c r="A11319" t="n">
        <v>201907</v>
      </c>
      <c r="B11319" t="n">
        <v>10</v>
      </c>
      <c r="C11319" t="inlineStr">
        <is>
          <t>POS</t>
        </is>
      </c>
      <c r="D11319" t="inlineStr">
        <is>
          <t>Canada</t>
        </is>
      </c>
      <c r="E11319" t="inlineStr">
        <is>
          <t>Điện thoại</t>
        </is>
      </c>
      <c r="F11319" t="n">
        <v>3908.8</v>
      </c>
      <c r="G11319" t="n">
        <v>0</v>
      </c>
    </row>
    <row r="11320">
      <c r="A11320" t="n">
        <v>201907</v>
      </c>
      <c r="B11320" t="n">
        <v>10</v>
      </c>
      <c r="C11320" t="inlineStr">
        <is>
          <t>POS</t>
        </is>
      </c>
      <c r="D11320" t="inlineStr">
        <is>
          <t>Canada</t>
        </is>
      </c>
      <c r="E11320" t="inlineStr">
        <is>
          <t>Máy tính</t>
        </is>
      </c>
      <c r="F11320" t="n">
        <v>16539</v>
      </c>
      <c r="G11320" t="n">
        <v>0</v>
      </c>
    </row>
    <row r="11321">
      <c r="A11321" t="n">
        <v>201907</v>
      </c>
      <c r="B11321" t="n">
        <v>10</v>
      </c>
      <c r="C11321" t="inlineStr">
        <is>
          <t>POS</t>
        </is>
      </c>
      <c r="D11321" t="inlineStr">
        <is>
          <t>Canada</t>
        </is>
      </c>
      <c r="E11321" t="inlineStr">
        <is>
          <t>Game &amp; Đồ chơi</t>
        </is>
      </c>
      <c r="F11321" t="n">
        <v>166.89</v>
      </c>
      <c r="G11321" t="n">
        <v>0</v>
      </c>
    </row>
    <row r="11322">
      <c r="A11322" t="n">
        <v>201907</v>
      </c>
      <c r="B11322" t="n">
        <v>10</v>
      </c>
      <c r="C11322" t="inlineStr">
        <is>
          <t>POS</t>
        </is>
      </c>
      <c r="D11322" t="inlineStr">
        <is>
          <t>Canada</t>
        </is>
      </c>
      <c r="E11322" t="inlineStr">
        <is>
          <t>Gia dụng</t>
        </is>
      </c>
      <c r="F11322" t="n">
        <v>18853.93</v>
      </c>
      <c r="G11322" t="n">
        <v>0</v>
      </c>
    </row>
    <row r="11323">
      <c r="A11323" t="n">
        <v>201907</v>
      </c>
      <c r="B11323" t="n">
        <v>10</v>
      </c>
      <c r="C11323" t="inlineStr">
        <is>
          <t>POS</t>
        </is>
      </c>
      <c r="D11323" t="inlineStr">
        <is>
          <t>Canada</t>
        </is>
      </c>
      <c r="E11323" t="inlineStr">
        <is>
          <t>Nhạc, phim, sách nói</t>
        </is>
      </c>
      <c r="F11323" t="n">
        <v>1528.85</v>
      </c>
      <c r="G11323" t="n">
        <v>0</v>
      </c>
    </row>
    <row r="11324">
      <c r="A11324" t="n">
        <v>201907</v>
      </c>
      <c r="B11324" t="n">
        <v>10</v>
      </c>
      <c r="C11324" t="inlineStr">
        <is>
          <t>POS</t>
        </is>
      </c>
      <c r="D11324" t="inlineStr">
        <is>
          <t>Canada</t>
        </is>
      </c>
      <c r="E11324" t="inlineStr">
        <is>
          <t>TV &amp; Video</t>
        </is>
      </c>
      <c r="F11324" t="n">
        <v>1749.75</v>
      </c>
      <c r="G11324" t="n">
        <v>0</v>
      </c>
    </row>
    <row r="11325">
      <c r="A11325" t="n">
        <v>201907</v>
      </c>
      <c r="B11325" t="n">
        <v>12</v>
      </c>
      <c r="C11325" t="inlineStr">
        <is>
          <t>POS</t>
        </is>
      </c>
      <c r="D11325" t="inlineStr">
        <is>
          <t>Pháp</t>
        </is>
      </c>
      <c r="E11325" t="inlineStr">
        <is>
          <t>Âm thanh</t>
        </is>
      </c>
      <c r="F11325" t="n">
        <v>599.7</v>
      </c>
      <c r="G11325" t="n">
        <v>0</v>
      </c>
    </row>
    <row r="11326">
      <c r="A11326" t="n">
        <v>201907</v>
      </c>
      <c r="B11326" t="n">
        <v>13</v>
      </c>
      <c r="C11326" t="inlineStr">
        <is>
          <t>POS</t>
        </is>
      </c>
      <c r="D11326" t="inlineStr">
        <is>
          <t>Pháp</t>
        </is>
      </c>
      <c r="E11326" t="inlineStr">
        <is>
          <t>Máy tính</t>
        </is>
      </c>
      <c r="F11326" t="n">
        <v>699</v>
      </c>
      <c r="G11326" t="n">
        <v>0</v>
      </c>
    </row>
    <row r="11327">
      <c r="A11327" t="n">
        <v>201907</v>
      </c>
      <c r="B11327" t="n">
        <v>13</v>
      </c>
      <c r="C11327" t="inlineStr">
        <is>
          <t>POS</t>
        </is>
      </c>
      <c r="D11327" t="inlineStr">
        <is>
          <t>Pháp</t>
        </is>
      </c>
      <c r="E11327" t="inlineStr">
        <is>
          <t>Game &amp; Đồ chơi</t>
        </is>
      </c>
      <c r="F11327" t="n">
        <v>270.94</v>
      </c>
      <c r="G11327" t="n">
        <v>0</v>
      </c>
    </row>
    <row r="11328">
      <c r="A11328" t="n">
        <v>201907</v>
      </c>
      <c r="B11328" t="n">
        <v>13</v>
      </c>
      <c r="C11328" t="inlineStr">
        <is>
          <t>POS</t>
        </is>
      </c>
      <c r="D11328" t="inlineStr">
        <is>
          <t>Pháp</t>
        </is>
      </c>
      <c r="E11328" t="inlineStr">
        <is>
          <t>Nhạc, phim, sách nói</t>
        </is>
      </c>
      <c r="F11328" t="n">
        <v>69.45</v>
      </c>
      <c r="G11328" t="n">
        <v>0</v>
      </c>
    </row>
    <row r="11329">
      <c r="A11329" t="n">
        <v>201907</v>
      </c>
      <c r="B11329" t="n">
        <v>14</v>
      </c>
      <c r="C11329" t="inlineStr">
        <is>
          <t>POS</t>
        </is>
      </c>
      <c r="D11329" t="inlineStr">
        <is>
          <t>Pháp</t>
        </is>
      </c>
      <c r="E11329" t="inlineStr">
        <is>
          <t>Điện thoại</t>
        </is>
      </c>
      <c r="F11329" t="n">
        <v>870</v>
      </c>
      <c r="G11329" t="n">
        <v>290</v>
      </c>
    </row>
    <row r="11330">
      <c r="A11330" t="n">
        <v>201907</v>
      </c>
      <c r="B11330" t="n">
        <v>15</v>
      </c>
      <c r="C11330" t="inlineStr">
        <is>
          <t>POS</t>
        </is>
      </c>
      <c r="D11330" t="inlineStr">
        <is>
          <t>Pháp</t>
        </is>
      </c>
      <c r="E11330" t="inlineStr">
        <is>
          <t>Máy ảnh</t>
        </is>
      </c>
      <c r="F11330" t="n">
        <v>2415.97</v>
      </c>
      <c r="G11330" t="n">
        <v>0</v>
      </c>
    </row>
    <row r="11331">
      <c r="A11331" t="n">
        <v>201907</v>
      </c>
      <c r="B11331" t="n">
        <v>15</v>
      </c>
      <c r="C11331" t="inlineStr">
        <is>
          <t>POS</t>
        </is>
      </c>
      <c r="D11331" t="inlineStr">
        <is>
          <t>Pháp</t>
        </is>
      </c>
      <c r="E11331" t="inlineStr">
        <is>
          <t>Điện thoại</t>
        </is>
      </c>
      <c r="F11331" t="n">
        <v>299</v>
      </c>
      <c r="G11331" t="n">
        <v>0</v>
      </c>
    </row>
    <row r="11332">
      <c r="A11332" t="n">
        <v>201907</v>
      </c>
      <c r="B11332" t="n">
        <v>15</v>
      </c>
      <c r="C11332" t="inlineStr">
        <is>
          <t>POS</t>
        </is>
      </c>
      <c r="D11332" t="inlineStr">
        <is>
          <t>Pháp</t>
        </is>
      </c>
      <c r="E11332" t="inlineStr">
        <is>
          <t>Nhạc, phim, sách nói</t>
        </is>
      </c>
      <c r="F11332" t="n">
        <v>22.89</v>
      </c>
      <c r="G11332" t="n">
        <v>22.89</v>
      </c>
    </row>
    <row r="11333">
      <c r="A11333" t="n">
        <v>201907</v>
      </c>
      <c r="B11333" t="n">
        <v>16</v>
      </c>
      <c r="C11333" t="inlineStr">
        <is>
          <t>POS</t>
        </is>
      </c>
      <c r="D11333" t="inlineStr">
        <is>
          <t>Pháp</t>
        </is>
      </c>
      <c r="E11333" t="inlineStr">
        <is>
          <t>Điện thoại</t>
        </is>
      </c>
      <c r="F11333" t="n">
        <v>1104</v>
      </c>
      <c r="G11333" t="n">
        <v>0</v>
      </c>
    </row>
    <row r="11334">
      <c r="A11334" t="n">
        <v>201907</v>
      </c>
      <c r="B11334" t="n">
        <v>16</v>
      </c>
      <c r="C11334" t="inlineStr">
        <is>
          <t>POS</t>
        </is>
      </c>
      <c r="D11334" t="inlineStr">
        <is>
          <t>Pháp</t>
        </is>
      </c>
      <c r="E11334" t="inlineStr">
        <is>
          <t>Máy tính</t>
        </is>
      </c>
      <c r="F11334" t="n">
        <v>1998</v>
      </c>
      <c r="G11334" t="n">
        <v>0</v>
      </c>
    </row>
    <row r="11335">
      <c r="A11335" t="n">
        <v>201907</v>
      </c>
      <c r="B11335" t="n">
        <v>16</v>
      </c>
      <c r="C11335" t="inlineStr">
        <is>
          <t>POS</t>
        </is>
      </c>
      <c r="D11335" t="inlineStr">
        <is>
          <t>Pháp</t>
        </is>
      </c>
      <c r="E11335" t="inlineStr">
        <is>
          <t>Gia dụng</t>
        </is>
      </c>
      <c r="F11335" t="n">
        <v>5221.93</v>
      </c>
      <c r="G11335" t="n">
        <v>0</v>
      </c>
    </row>
    <row r="11336">
      <c r="A11336" t="n">
        <v>201907</v>
      </c>
      <c r="B11336" t="n">
        <v>16</v>
      </c>
      <c r="C11336" t="inlineStr">
        <is>
          <t>POS</t>
        </is>
      </c>
      <c r="D11336" t="inlineStr">
        <is>
          <t>Pháp</t>
        </is>
      </c>
      <c r="E11336" t="inlineStr">
        <is>
          <t>Nhạc, phim, sách nói</t>
        </is>
      </c>
      <c r="F11336" t="n">
        <v>869.97</v>
      </c>
      <c r="G11336" t="n">
        <v>719.96</v>
      </c>
    </row>
    <row r="11337">
      <c r="A11337" t="n">
        <v>201907</v>
      </c>
      <c r="B11337" t="n">
        <v>18</v>
      </c>
      <c r="C11337" t="inlineStr">
        <is>
          <t>POS</t>
        </is>
      </c>
      <c r="D11337" t="inlineStr">
        <is>
          <t>Pháp</t>
        </is>
      </c>
      <c r="E11337" t="inlineStr">
        <is>
          <t>Game &amp; Đồ chơi</t>
        </is>
      </c>
      <c r="F11337" t="n">
        <v>0</v>
      </c>
      <c r="G11337" t="n">
        <v>168</v>
      </c>
    </row>
    <row r="11338">
      <c r="A11338" t="n">
        <v>201907</v>
      </c>
      <c r="B11338" t="n">
        <v>19</v>
      </c>
      <c r="C11338" t="inlineStr">
        <is>
          <t>POS</t>
        </is>
      </c>
      <c r="D11338" t="inlineStr">
        <is>
          <t>Đức</t>
        </is>
      </c>
      <c r="E11338" t="inlineStr">
        <is>
          <t>Âm thanh</t>
        </is>
      </c>
      <c r="F11338" t="n">
        <v>399.8</v>
      </c>
      <c r="G11338" t="n">
        <v>0</v>
      </c>
    </row>
    <row r="11339">
      <c r="A11339" t="n">
        <v>201907</v>
      </c>
      <c r="B11339" t="n">
        <v>19</v>
      </c>
      <c r="C11339" t="inlineStr">
        <is>
          <t>POS</t>
        </is>
      </c>
      <c r="D11339" t="inlineStr">
        <is>
          <t>Đức</t>
        </is>
      </c>
      <c r="E11339" t="inlineStr">
        <is>
          <t>Máy ảnh</t>
        </is>
      </c>
      <c r="F11339" t="n">
        <v>2154</v>
      </c>
      <c r="G11339" t="n">
        <v>0</v>
      </c>
    </row>
    <row r="11340">
      <c r="A11340" t="n">
        <v>201907</v>
      </c>
      <c r="B11340" t="n">
        <v>19</v>
      </c>
      <c r="C11340" t="inlineStr">
        <is>
          <t>POS</t>
        </is>
      </c>
      <c r="D11340" t="inlineStr">
        <is>
          <t>Đức</t>
        </is>
      </c>
      <c r="E11340" t="inlineStr">
        <is>
          <t>Điện thoại</t>
        </is>
      </c>
      <c r="F11340" t="n">
        <v>2367</v>
      </c>
      <c r="G11340" t="n">
        <v>1072</v>
      </c>
    </row>
    <row r="11341">
      <c r="A11341" t="n">
        <v>201907</v>
      </c>
      <c r="B11341" t="n">
        <v>19</v>
      </c>
      <c r="C11341" t="inlineStr">
        <is>
          <t>POS</t>
        </is>
      </c>
      <c r="D11341" t="inlineStr">
        <is>
          <t>Đức</t>
        </is>
      </c>
      <c r="E11341" t="inlineStr">
        <is>
          <t>Máy tính</t>
        </is>
      </c>
      <c r="F11341" t="n">
        <v>1325</v>
      </c>
      <c r="G11341" t="n">
        <v>0</v>
      </c>
    </row>
    <row r="11342">
      <c r="A11342" t="n">
        <v>201907</v>
      </c>
      <c r="B11342" t="n">
        <v>19</v>
      </c>
      <c r="C11342" t="inlineStr">
        <is>
          <t>POS</t>
        </is>
      </c>
      <c r="D11342" t="inlineStr">
        <is>
          <t>Đức</t>
        </is>
      </c>
      <c r="E11342" t="inlineStr">
        <is>
          <t>Game &amp; Đồ chơi</t>
        </is>
      </c>
      <c r="F11342" t="n">
        <v>5.39</v>
      </c>
      <c r="G11342" t="n">
        <v>0</v>
      </c>
    </row>
    <row r="11343">
      <c r="A11343" t="n">
        <v>201907</v>
      </c>
      <c r="B11343" t="n">
        <v>19</v>
      </c>
      <c r="C11343" t="inlineStr">
        <is>
          <t>POS</t>
        </is>
      </c>
      <c r="D11343" t="inlineStr">
        <is>
          <t>Đức</t>
        </is>
      </c>
      <c r="E11343" t="inlineStr">
        <is>
          <t>Gia dụng</t>
        </is>
      </c>
      <c r="F11343" t="n">
        <v>1335</v>
      </c>
      <c r="G11343" t="n">
        <v>0</v>
      </c>
    </row>
    <row r="11344">
      <c r="A11344" t="n">
        <v>201907</v>
      </c>
      <c r="B11344" t="n">
        <v>19</v>
      </c>
      <c r="C11344" t="inlineStr">
        <is>
          <t>POS</t>
        </is>
      </c>
      <c r="D11344" t="inlineStr">
        <is>
          <t>Đức</t>
        </is>
      </c>
      <c r="E11344" t="inlineStr">
        <is>
          <t>Nhạc, phim, sách nói</t>
        </is>
      </c>
      <c r="F11344" t="n">
        <v>894.4</v>
      </c>
      <c r="G11344" t="n">
        <v>0</v>
      </c>
    </row>
    <row r="11345">
      <c r="A11345" t="n">
        <v>201907</v>
      </c>
      <c r="B11345" t="n">
        <v>20</v>
      </c>
      <c r="C11345" t="inlineStr">
        <is>
          <t>POS</t>
        </is>
      </c>
      <c r="D11345" t="inlineStr">
        <is>
          <t>Đức</t>
        </is>
      </c>
      <c r="E11345" t="inlineStr">
        <is>
          <t>Âm thanh</t>
        </is>
      </c>
      <c r="F11345" t="n">
        <v>1027.01</v>
      </c>
      <c r="G11345" t="n">
        <v>0</v>
      </c>
    </row>
    <row r="11346">
      <c r="A11346" t="n">
        <v>201907</v>
      </c>
      <c r="B11346" t="n">
        <v>20</v>
      </c>
      <c r="C11346" t="inlineStr">
        <is>
          <t>POS</t>
        </is>
      </c>
      <c r="D11346" t="inlineStr">
        <is>
          <t>Đức</t>
        </is>
      </c>
      <c r="E11346" t="inlineStr">
        <is>
          <t>Máy ảnh</t>
        </is>
      </c>
      <c r="F11346" t="n">
        <v>1432</v>
      </c>
      <c r="G11346" t="n">
        <v>0</v>
      </c>
    </row>
    <row r="11347">
      <c r="A11347" t="n">
        <v>201907</v>
      </c>
      <c r="B11347" t="n">
        <v>20</v>
      </c>
      <c r="C11347" t="inlineStr">
        <is>
          <t>POS</t>
        </is>
      </c>
      <c r="D11347" t="inlineStr">
        <is>
          <t>Đức</t>
        </is>
      </c>
      <c r="E11347" t="inlineStr">
        <is>
          <t>Điện thoại</t>
        </is>
      </c>
      <c r="F11347" t="n">
        <v>164.89</v>
      </c>
      <c r="G11347" t="n">
        <v>0</v>
      </c>
    </row>
    <row r="11348">
      <c r="A11348" t="n">
        <v>201907</v>
      </c>
      <c r="B11348" t="n">
        <v>20</v>
      </c>
      <c r="C11348" t="inlineStr">
        <is>
          <t>POS</t>
        </is>
      </c>
      <c r="D11348" t="inlineStr">
        <is>
          <t>Đức</t>
        </is>
      </c>
      <c r="E11348" t="inlineStr">
        <is>
          <t>Máy tính</t>
        </is>
      </c>
      <c r="F11348" t="n">
        <v>809.97</v>
      </c>
      <c r="G11348" t="n">
        <v>0</v>
      </c>
    </row>
    <row r="11349">
      <c r="A11349" t="n">
        <v>201907</v>
      </c>
      <c r="B11349" t="n">
        <v>20</v>
      </c>
      <c r="C11349" t="inlineStr">
        <is>
          <t>POS</t>
        </is>
      </c>
      <c r="D11349" t="inlineStr">
        <is>
          <t>Đức</t>
        </is>
      </c>
      <c r="E11349" t="inlineStr">
        <is>
          <t>Game &amp; Đồ chơi</t>
        </is>
      </c>
      <c r="F11349" t="n">
        <v>276.35</v>
      </c>
      <c r="G11349" t="n">
        <v>0</v>
      </c>
    </row>
    <row r="11350">
      <c r="A11350" t="n">
        <v>201907</v>
      </c>
      <c r="B11350" t="n">
        <v>20</v>
      </c>
      <c r="C11350" t="inlineStr">
        <is>
          <t>POS</t>
        </is>
      </c>
      <c r="D11350" t="inlineStr">
        <is>
          <t>Đức</t>
        </is>
      </c>
      <c r="E11350" t="inlineStr">
        <is>
          <t>Gia dụng</t>
        </is>
      </c>
      <c r="F11350" t="n">
        <v>1799.94</v>
      </c>
      <c r="G11350" t="n">
        <v>0</v>
      </c>
    </row>
    <row r="11351">
      <c r="A11351" t="n">
        <v>201907</v>
      </c>
      <c r="B11351" t="n">
        <v>20</v>
      </c>
      <c r="C11351" t="inlineStr">
        <is>
          <t>POS</t>
        </is>
      </c>
      <c r="D11351" t="inlineStr">
        <is>
          <t>Đức</t>
        </is>
      </c>
      <c r="E11351" t="inlineStr">
        <is>
          <t>Nhạc, phim, sách nói</t>
        </is>
      </c>
      <c r="F11351" t="n">
        <v>683.91</v>
      </c>
      <c r="G11351" t="n">
        <v>0</v>
      </c>
    </row>
    <row r="11352">
      <c r="A11352" t="n">
        <v>201907</v>
      </c>
      <c r="B11352" t="n">
        <v>20</v>
      </c>
      <c r="C11352" t="inlineStr">
        <is>
          <t>POS</t>
        </is>
      </c>
      <c r="D11352" t="inlineStr">
        <is>
          <t>Đức</t>
        </is>
      </c>
      <c r="E11352" t="inlineStr">
        <is>
          <t>TV &amp; Video</t>
        </is>
      </c>
      <c r="F11352" t="n">
        <v>129</v>
      </c>
      <c r="G11352" t="n">
        <v>0</v>
      </c>
    </row>
    <row r="11353">
      <c r="A11353" t="n">
        <v>201907</v>
      </c>
      <c r="B11353" t="n">
        <v>21</v>
      </c>
      <c r="C11353" t="inlineStr">
        <is>
          <t>POS</t>
        </is>
      </c>
      <c r="D11353" t="inlineStr">
        <is>
          <t>Đức</t>
        </is>
      </c>
      <c r="E11353" t="inlineStr">
        <is>
          <t>Âm thanh</t>
        </is>
      </c>
      <c r="F11353" t="n">
        <v>636.97</v>
      </c>
      <c r="G11353" t="n">
        <v>0</v>
      </c>
    </row>
    <row r="11354">
      <c r="A11354" t="n">
        <v>201907</v>
      </c>
      <c r="B11354" t="n">
        <v>21</v>
      </c>
      <c r="C11354" t="inlineStr">
        <is>
          <t>POS</t>
        </is>
      </c>
      <c r="D11354" t="inlineStr">
        <is>
          <t>Đức</t>
        </is>
      </c>
      <c r="E11354" t="inlineStr">
        <is>
          <t>Điện thoại</t>
        </is>
      </c>
      <c r="F11354" t="n">
        <v>1899</v>
      </c>
      <c r="G11354" t="n">
        <v>0</v>
      </c>
    </row>
    <row r="11355">
      <c r="A11355" t="n">
        <v>201907</v>
      </c>
      <c r="B11355" t="n">
        <v>21</v>
      </c>
      <c r="C11355" t="inlineStr">
        <is>
          <t>POS</t>
        </is>
      </c>
      <c r="D11355" t="inlineStr">
        <is>
          <t>Đức</t>
        </is>
      </c>
      <c r="E11355" t="inlineStr">
        <is>
          <t>Máy tính</t>
        </is>
      </c>
      <c r="F11355" t="n">
        <v>4005.79</v>
      </c>
      <c r="G11355" t="n">
        <v>0</v>
      </c>
    </row>
    <row r="11356">
      <c r="A11356" t="n">
        <v>201907</v>
      </c>
      <c r="B11356" t="n">
        <v>21</v>
      </c>
      <c r="C11356" t="inlineStr">
        <is>
          <t>POS</t>
        </is>
      </c>
      <c r="D11356" t="inlineStr">
        <is>
          <t>Đức</t>
        </is>
      </c>
      <c r="E11356" t="inlineStr">
        <is>
          <t>Game &amp; Đồ chơi</t>
        </is>
      </c>
      <c r="F11356" t="n">
        <v>267.45</v>
      </c>
      <c r="G11356" t="n">
        <v>0</v>
      </c>
    </row>
    <row r="11357">
      <c r="A11357" t="n">
        <v>201907</v>
      </c>
      <c r="B11357" t="n">
        <v>21</v>
      </c>
      <c r="C11357" t="inlineStr">
        <is>
          <t>POS</t>
        </is>
      </c>
      <c r="D11357" t="inlineStr">
        <is>
          <t>Đức</t>
        </is>
      </c>
      <c r="E11357" t="inlineStr">
        <is>
          <t>Gia dụng</t>
        </is>
      </c>
      <c r="F11357" t="n">
        <v>4064</v>
      </c>
      <c r="G11357" t="n">
        <v>0</v>
      </c>
    </row>
    <row r="11358">
      <c r="A11358" t="n">
        <v>201907</v>
      </c>
      <c r="B11358" t="n">
        <v>21</v>
      </c>
      <c r="C11358" t="inlineStr">
        <is>
          <t>POS</t>
        </is>
      </c>
      <c r="D11358" t="inlineStr">
        <is>
          <t>Đức</t>
        </is>
      </c>
      <c r="E11358" t="inlineStr">
        <is>
          <t>Nhạc, phim, sách nói</t>
        </is>
      </c>
      <c r="F11358" t="n">
        <v>65.95</v>
      </c>
      <c r="G11358" t="n">
        <v>0</v>
      </c>
    </row>
    <row r="11359">
      <c r="A11359" t="n">
        <v>201907</v>
      </c>
      <c r="B11359" t="n">
        <v>21</v>
      </c>
      <c r="C11359" t="inlineStr">
        <is>
          <t>POS</t>
        </is>
      </c>
      <c r="D11359" t="inlineStr">
        <is>
          <t>Đức</t>
        </is>
      </c>
      <c r="E11359" t="inlineStr">
        <is>
          <t>TV &amp; Video</t>
        </is>
      </c>
      <c r="F11359" t="n">
        <v>3895.2</v>
      </c>
      <c r="G11359" t="n">
        <v>1440</v>
      </c>
    </row>
    <row r="11360">
      <c r="A11360" t="n">
        <v>201907</v>
      </c>
      <c r="B11360" t="n">
        <v>22</v>
      </c>
      <c r="C11360" t="inlineStr">
        <is>
          <t>POS</t>
        </is>
      </c>
      <c r="D11360" t="inlineStr">
        <is>
          <t>Đức</t>
        </is>
      </c>
      <c r="E11360" t="inlineStr">
        <is>
          <t>Âm thanh</t>
        </is>
      </c>
      <c r="F11360" t="n">
        <v>2245.19</v>
      </c>
      <c r="G11360" t="n">
        <v>0</v>
      </c>
    </row>
    <row r="11361">
      <c r="A11361" t="n">
        <v>201907</v>
      </c>
      <c r="B11361" t="n">
        <v>22</v>
      </c>
      <c r="C11361" t="inlineStr">
        <is>
          <t>POS</t>
        </is>
      </c>
      <c r="D11361" t="inlineStr">
        <is>
          <t>Đức</t>
        </is>
      </c>
      <c r="E11361" t="inlineStr">
        <is>
          <t>Máy ảnh</t>
        </is>
      </c>
      <c r="F11361" t="n">
        <v>4543</v>
      </c>
      <c r="G11361" t="n">
        <v>0</v>
      </c>
    </row>
    <row r="11362">
      <c r="A11362" t="n">
        <v>201907</v>
      </c>
      <c r="B11362" t="n">
        <v>22</v>
      </c>
      <c r="C11362" t="inlineStr">
        <is>
          <t>POS</t>
        </is>
      </c>
      <c r="D11362" t="inlineStr">
        <is>
          <t>Đức</t>
        </is>
      </c>
      <c r="E11362" t="inlineStr">
        <is>
          <t>Điện thoại</t>
        </is>
      </c>
      <c r="F11362" t="n">
        <v>2763.6</v>
      </c>
      <c r="G11362" t="n">
        <v>0</v>
      </c>
    </row>
    <row r="11363">
      <c r="A11363" t="n">
        <v>201907</v>
      </c>
      <c r="B11363" t="n">
        <v>22</v>
      </c>
      <c r="C11363" t="inlineStr">
        <is>
          <t>POS</t>
        </is>
      </c>
      <c r="D11363" t="inlineStr">
        <is>
          <t>Đức</t>
        </is>
      </c>
      <c r="E11363" t="inlineStr">
        <is>
          <t>Máy tính</t>
        </is>
      </c>
      <c r="F11363" t="n">
        <v>12445.95</v>
      </c>
      <c r="G11363" t="n">
        <v>869</v>
      </c>
    </row>
    <row r="11364">
      <c r="A11364" t="n">
        <v>201907</v>
      </c>
      <c r="B11364" t="n">
        <v>22</v>
      </c>
      <c r="C11364" t="inlineStr">
        <is>
          <t>POS</t>
        </is>
      </c>
      <c r="D11364" t="inlineStr">
        <is>
          <t>Đức</t>
        </is>
      </c>
      <c r="E11364" t="inlineStr">
        <is>
          <t>Game &amp; Đồ chơi</t>
        </is>
      </c>
      <c r="F11364" t="n">
        <v>554.76</v>
      </c>
      <c r="G11364" t="n">
        <v>0</v>
      </c>
    </row>
    <row r="11365">
      <c r="A11365" t="n">
        <v>201907</v>
      </c>
      <c r="B11365" t="n">
        <v>22</v>
      </c>
      <c r="C11365" t="inlineStr">
        <is>
          <t>POS</t>
        </is>
      </c>
      <c r="D11365" t="inlineStr">
        <is>
          <t>Đức</t>
        </is>
      </c>
      <c r="E11365" t="inlineStr">
        <is>
          <t>Gia dụng</t>
        </is>
      </c>
      <c r="F11365" t="n">
        <v>877.5</v>
      </c>
      <c r="G11365" t="n">
        <v>0</v>
      </c>
    </row>
    <row r="11366">
      <c r="A11366" t="n">
        <v>201907</v>
      </c>
      <c r="B11366" t="n">
        <v>22</v>
      </c>
      <c r="C11366" t="inlineStr">
        <is>
          <t>POS</t>
        </is>
      </c>
      <c r="D11366" t="inlineStr">
        <is>
          <t>Đức</t>
        </is>
      </c>
      <c r="E11366" t="inlineStr">
        <is>
          <t>Nhạc, phim, sách nói</t>
        </is>
      </c>
      <c r="F11366" t="n">
        <v>1022.55</v>
      </c>
      <c r="G11366" t="n">
        <v>0</v>
      </c>
    </row>
    <row r="11367">
      <c r="A11367" t="n">
        <v>201907</v>
      </c>
      <c r="B11367" t="n">
        <v>22</v>
      </c>
      <c r="C11367" t="inlineStr">
        <is>
          <t>POS</t>
        </is>
      </c>
      <c r="D11367" t="inlineStr">
        <is>
          <t>Đức</t>
        </is>
      </c>
      <c r="E11367" t="inlineStr">
        <is>
          <t>TV &amp; Video</t>
        </is>
      </c>
      <c r="F11367" t="n">
        <v>2163</v>
      </c>
      <c r="G11367" t="n">
        <v>0</v>
      </c>
    </row>
    <row r="11368">
      <c r="A11368" t="n">
        <v>201907</v>
      </c>
      <c r="B11368" t="n">
        <v>23</v>
      </c>
      <c r="C11368" t="inlineStr">
        <is>
          <t>POS</t>
        </is>
      </c>
      <c r="D11368" t="inlineStr">
        <is>
          <t>Đức</t>
        </is>
      </c>
      <c r="E11368" t="inlineStr">
        <is>
          <t>Âm thanh</t>
        </is>
      </c>
      <c r="F11368" t="n">
        <v>360.71</v>
      </c>
      <c r="G11368" t="n">
        <v>0</v>
      </c>
    </row>
    <row r="11369">
      <c r="A11369" t="n">
        <v>201907</v>
      </c>
      <c r="B11369" t="n">
        <v>23</v>
      </c>
      <c r="C11369" t="inlineStr">
        <is>
          <t>POS</t>
        </is>
      </c>
      <c r="D11369" t="inlineStr">
        <is>
          <t>Đức</t>
        </is>
      </c>
      <c r="E11369" t="inlineStr">
        <is>
          <t>Máy ảnh</t>
        </is>
      </c>
      <c r="F11369" t="n">
        <v>5622</v>
      </c>
      <c r="G11369" t="n">
        <v>0</v>
      </c>
    </row>
    <row r="11370">
      <c r="A11370" t="n">
        <v>201907</v>
      </c>
      <c r="B11370" t="n">
        <v>23</v>
      </c>
      <c r="C11370" t="inlineStr">
        <is>
          <t>POS</t>
        </is>
      </c>
      <c r="D11370" t="inlineStr">
        <is>
          <t>Đức</t>
        </is>
      </c>
      <c r="E11370" t="inlineStr">
        <is>
          <t>Điện thoại</t>
        </is>
      </c>
      <c r="F11370" t="n">
        <v>1676.97</v>
      </c>
      <c r="G11370" t="n">
        <v>0</v>
      </c>
    </row>
    <row r="11371">
      <c r="A11371" t="n">
        <v>201907</v>
      </c>
      <c r="B11371" t="n">
        <v>23</v>
      </c>
      <c r="C11371" t="inlineStr">
        <is>
          <t>POS</t>
        </is>
      </c>
      <c r="D11371" t="inlineStr">
        <is>
          <t>Đức</t>
        </is>
      </c>
      <c r="E11371" t="inlineStr">
        <is>
          <t>Máy tính</t>
        </is>
      </c>
      <c r="F11371" t="n">
        <v>11842.9</v>
      </c>
      <c r="G11371" t="n">
        <v>0</v>
      </c>
    </row>
    <row r="11372">
      <c r="A11372" t="n">
        <v>201907</v>
      </c>
      <c r="B11372" t="n">
        <v>23</v>
      </c>
      <c r="C11372" t="inlineStr">
        <is>
          <t>POS</t>
        </is>
      </c>
      <c r="D11372" t="inlineStr">
        <is>
          <t>Đức</t>
        </is>
      </c>
      <c r="E11372" t="inlineStr">
        <is>
          <t>Game &amp; Đồ chơi</t>
        </is>
      </c>
      <c r="F11372" t="n">
        <v>41.34</v>
      </c>
      <c r="G11372" t="n">
        <v>0</v>
      </c>
    </row>
    <row r="11373">
      <c r="A11373" t="n">
        <v>201907</v>
      </c>
      <c r="B11373" t="n">
        <v>23</v>
      </c>
      <c r="C11373" t="inlineStr">
        <is>
          <t>POS</t>
        </is>
      </c>
      <c r="D11373" t="inlineStr">
        <is>
          <t>Đức</t>
        </is>
      </c>
      <c r="E11373" t="inlineStr">
        <is>
          <t>Gia dụng</t>
        </is>
      </c>
      <c r="F11373" t="n">
        <v>9599.969999999999</v>
      </c>
      <c r="G11373" t="n">
        <v>0</v>
      </c>
    </row>
    <row r="11374">
      <c r="A11374" t="n">
        <v>201907</v>
      </c>
      <c r="B11374" t="n">
        <v>23</v>
      </c>
      <c r="C11374" t="inlineStr">
        <is>
          <t>POS</t>
        </is>
      </c>
      <c r="D11374" t="inlineStr">
        <is>
          <t>Đức</t>
        </is>
      </c>
      <c r="E11374" t="inlineStr">
        <is>
          <t>Nhạc, phim, sách nói</t>
        </is>
      </c>
      <c r="F11374" t="n">
        <v>996.5700000000001</v>
      </c>
      <c r="G11374" t="n">
        <v>0</v>
      </c>
    </row>
    <row r="11375">
      <c r="A11375" t="n">
        <v>201907</v>
      </c>
      <c r="B11375" t="n">
        <v>24</v>
      </c>
      <c r="C11375" t="inlineStr">
        <is>
          <t>POS</t>
        </is>
      </c>
      <c r="D11375" t="inlineStr">
        <is>
          <t>Đức</t>
        </is>
      </c>
      <c r="E11375" t="inlineStr">
        <is>
          <t>Âm thanh</t>
        </is>
      </c>
      <c r="F11375" t="n">
        <v>3365.1</v>
      </c>
      <c r="G11375" t="n">
        <v>0</v>
      </c>
    </row>
    <row r="11376">
      <c r="A11376" t="n">
        <v>201907</v>
      </c>
      <c r="B11376" t="n">
        <v>24</v>
      </c>
      <c r="C11376" t="inlineStr">
        <is>
          <t>POS</t>
        </is>
      </c>
      <c r="D11376" t="inlineStr">
        <is>
          <t>Đức</t>
        </is>
      </c>
      <c r="E11376" t="inlineStr">
        <is>
          <t>Máy ảnh</t>
        </is>
      </c>
      <c r="F11376" t="n">
        <v>890</v>
      </c>
      <c r="G11376" t="n">
        <v>0</v>
      </c>
    </row>
    <row r="11377">
      <c r="A11377" t="n">
        <v>201907</v>
      </c>
      <c r="B11377" t="n">
        <v>24</v>
      </c>
      <c r="C11377" t="inlineStr">
        <is>
          <t>POS</t>
        </is>
      </c>
      <c r="D11377" t="inlineStr">
        <is>
          <t>Đức</t>
        </is>
      </c>
      <c r="E11377" t="inlineStr">
        <is>
          <t>Điện thoại</t>
        </is>
      </c>
      <c r="F11377" t="n">
        <v>2338.69</v>
      </c>
      <c r="G11377" t="n">
        <v>0</v>
      </c>
    </row>
    <row r="11378">
      <c r="A11378" t="n">
        <v>201907</v>
      </c>
      <c r="B11378" t="n">
        <v>24</v>
      </c>
      <c r="C11378" t="inlineStr">
        <is>
          <t>POS</t>
        </is>
      </c>
      <c r="D11378" t="inlineStr">
        <is>
          <t>Đức</t>
        </is>
      </c>
      <c r="E11378" t="inlineStr">
        <is>
          <t>Máy tính</t>
        </is>
      </c>
      <c r="F11378" t="n">
        <v>5236.86</v>
      </c>
      <c r="G11378" t="n">
        <v>0</v>
      </c>
    </row>
    <row r="11379">
      <c r="A11379" t="n">
        <v>201907</v>
      </c>
      <c r="B11379" t="n">
        <v>24</v>
      </c>
      <c r="C11379" t="inlineStr">
        <is>
          <t>POS</t>
        </is>
      </c>
      <c r="D11379" t="inlineStr">
        <is>
          <t>Đức</t>
        </is>
      </c>
      <c r="E11379" t="inlineStr">
        <is>
          <t>Game &amp; Đồ chơi</t>
        </is>
      </c>
      <c r="F11379" t="n">
        <v>413</v>
      </c>
      <c r="G11379" t="n">
        <v>0</v>
      </c>
    </row>
    <row r="11380">
      <c r="A11380" t="n">
        <v>201907</v>
      </c>
      <c r="B11380" t="n">
        <v>24</v>
      </c>
      <c r="C11380" t="inlineStr">
        <is>
          <t>POS</t>
        </is>
      </c>
      <c r="D11380" t="inlineStr">
        <is>
          <t>Đức</t>
        </is>
      </c>
      <c r="E11380" t="inlineStr">
        <is>
          <t>Nhạc, phim, sách nói</t>
        </is>
      </c>
      <c r="F11380" t="n">
        <v>187.86</v>
      </c>
      <c r="G11380" t="n">
        <v>0</v>
      </c>
    </row>
    <row r="11381">
      <c r="A11381" t="n">
        <v>201907</v>
      </c>
      <c r="B11381" t="n">
        <v>24</v>
      </c>
      <c r="C11381" t="inlineStr">
        <is>
          <t>POS</t>
        </is>
      </c>
      <c r="D11381" t="inlineStr">
        <is>
          <t>Đức</t>
        </is>
      </c>
      <c r="E11381" t="inlineStr">
        <is>
          <t>TV &amp; Video</t>
        </is>
      </c>
      <c r="F11381" t="n">
        <v>1058</v>
      </c>
      <c r="G11381" t="n">
        <v>0</v>
      </c>
    </row>
    <row r="11382">
      <c r="A11382" t="n">
        <v>201907</v>
      </c>
      <c r="B11382" t="n">
        <v>26</v>
      </c>
      <c r="C11382" t="inlineStr">
        <is>
          <t>POS</t>
        </is>
      </c>
      <c r="D11382" t="inlineStr">
        <is>
          <t>Đức</t>
        </is>
      </c>
      <c r="E11382" t="inlineStr">
        <is>
          <t>Âm thanh</t>
        </is>
      </c>
      <c r="F11382" t="n">
        <v>413.82</v>
      </c>
      <c r="G11382" t="n">
        <v>0</v>
      </c>
    </row>
    <row r="11383">
      <c r="A11383" t="n">
        <v>201907</v>
      </c>
      <c r="B11383" t="n">
        <v>26</v>
      </c>
      <c r="C11383" t="inlineStr">
        <is>
          <t>POS</t>
        </is>
      </c>
      <c r="D11383" t="inlineStr">
        <is>
          <t>Đức</t>
        </is>
      </c>
      <c r="E11383" t="inlineStr">
        <is>
          <t>Máy ảnh</t>
        </is>
      </c>
      <c r="F11383" t="n">
        <v>77.98999999999999</v>
      </c>
      <c r="G11383" t="n">
        <v>0</v>
      </c>
    </row>
    <row r="11384">
      <c r="A11384" t="n">
        <v>201907</v>
      </c>
      <c r="B11384" t="n">
        <v>26</v>
      </c>
      <c r="C11384" t="inlineStr">
        <is>
          <t>POS</t>
        </is>
      </c>
      <c r="D11384" t="inlineStr">
        <is>
          <t>Đức</t>
        </is>
      </c>
      <c r="E11384" t="inlineStr">
        <is>
          <t>Điện thoại</t>
        </is>
      </c>
      <c r="F11384" t="n">
        <v>293.05</v>
      </c>
      <c r="G11384" t="n">
        <v>0</v>
      </c>
    </row>
    <row r="11385">
      <c r="A11385" t="n">
        <v>201907</v>
      </c>
      <c r="B11385" t="n">
        <v>26</v>
      </c>
      <c r="C11385" t="inlineStr">
        <is>
          <t>POS</t>
        </is>
      </c>
      <c r="D11385" t="inlineStr">
        <is>
          <t>Đức</t>
        </is>
      </c>
      <c r="E11385" t="inlineStr">
        <is>
          <t>Máy tính</t>
        </is>
      </c>
      <c r="F11385" t="n">
        <v>3964.9</v>
      </c>
      <c r="G11385" t="n">
        <v>0</v>
      </c>
    </row>
    <row r="11386">
      <c r="A11386" t="n">
        <v>201907</v>
      </c>
      <c r="B11386" t="n">
        <v>26</v>
      </c>
      <c r="C11386" t="inlineStr">
        <is>
          <t>POS</t>
        </is>
      </c>
      <c r="D11386" t="inlineStr">
        <is>
          <t>Đức</t>
        </is>
      </c>
      <c r="E11386" t="inlineStr">
        <is>
          <t>Game &amp; Đồ chơi</t>
        </is>
      </c>
      <c r="F11386" t="n">
        <v>44.62</v>
      </c>
      <c r="G11386" t="n">
        <v>0</v>
      </c>
    </row>
    <row r="11387">
      <c r="A11387" t="n">
        <v>201907</v>
      </c>
      <c r="B11387" t="n">
        <v>26</v>
      </c>
      <c r="C11387" t="inlineStr">
        <is>
          <t>POS</t>
        </is>
      </c>
      <c r="D11387" t="inlineStr">
        <is>
          <t>Đức</t>
        </is>
      </c>
      <c r="E11387" t="inlineStr">
        <is>
          <t>Gia dụng</t>
        </is>
      </c>
      <c r="F11387" t="n">
        <v>6142.5</v>
      </c>
      <c r="G11387" t="n">
        <v>0</v>
      </c>
    </row>
    <row r="11388">
      <c r="A11388" t="n">
        <v>201907</v>
      </c>
      <c r="B11388" t="n">
        <v>26</v>
      </c>
      <c r="C11388" t="inlineStr">
        <is>
          <t>POS</t>
        </is>
      </c>
      <c r="D11388" t="inlineStr">
        <is>
          <t>Đức</t>
        </is>
      </c>
      <c r="E11388" t="inlineStr">
        <is>
          <t>Nhạc, phim, sách nói</t>
        </is>
      </c>
      <c r="F11388" t="n">
        <v>625.76</v>
      </c>
      <c r="G11388" t="n">
        <v>45.78</v>
      </c>
    </row>
    <row r="11389">
      <c r="A11389" t="n">
        <v>201907</v>
      </c>
      <c r="B11389" t="n">
        <v>26</v>
      </c>
      <c r="C11389" t="inlineStr">
        <is>
          <t>POS</t>
        </is>
      </c>
      <c r="D11389" t="inlineStr">
        <is>
          <t>Đức</t>
        </is>
      </c>
      <c r="E11389" t="inlineStr">
        <is>
          <t>TV &amp; Video</t>
        </is>
      </c>
      <c r="F11389" t="n">
        <v>2899.99</v>
      </c>
      <c r="G11389" t="n">
        <v>0</v>
      </c>
    </row>
    <row r="11390">
      <c r="A11390" t="n">
        <v>201907</v>
      </c>
      <c r="B11390" t="n">
        <v>27</v>
      </c>
      <c r="C11390" t="inlineStr">
        <is>
          <t>POS</t>
        </is>
      </c>
      <c r="D11390" t="inlineStr">
        <is>
          <t>Đức</t>
        </is>
      </c>
      <c r="E11390" t="inlineStr">
        <is>
          <t>Âm thanh</t>
        </is>
      </c>
      <c r="F11390" t="n">
        <v>2035.18</v>
      </c>
      <c r="G11390" t="n">
        <v>0</v>
      </c>
    </row>
    <row r="11391">
      <c r="A11391" t="n">
        <v>201907</v>
      </c>
      <c r="B11391" t="n">
        <v>27</v>
      </c>
      <c r="C11391" t="inlineStr">
        <is>
          <t>POS</t>
        </is>
      </c>
      <c r="D11391" t="inlineStr">
        <is>
          <t>Đức</t>
        </is>
      </c>
      <c r="E11391" t="inlineStr">
        <is>
          <t>Máy ảnh</t>
        </is>
      </c>
      <c r="F11391" t="n">
        <v>7461</v>
      </c>
      <c r="G11391" t="n">
        <v>190</v>
      </c>
    </row>
    <row r="11392">
      <c r="A11392" t="n">
        <v>201907</v>
      </c>
      <c r="B11392" t="n">
        <v>27</v>
      </c>
      <c r="C11392" t="inlineStr">
        <is>
          <t>POS</t>
        </is>
      </c>
      <c r="D11392" t="inlineStr">
        <is>
          <t>Đức</t>
        </is>
      </c>
      <c r="E11392" t="inlineStr">
        <is>
          <t>Điện thoại</t>
        </is>
      </c>
      <c r="F11392" t="n">
        <v>749.6799999999999</v>
      </c>
      <c r="G11392" t="n">
        <v>1608</v>
      </c>
    </row>
    <row r="11393">
      <c r="A11393" t="n">
        <v>201907</v>
      </c>
      <c r="B11393" t="n">
        <v>27</v>
      </c>
      <c r="C11393" t="inlineStr">
        <is>
          <t>POS</t>
        </is>
      </c>
      <c r="D11393" t="inlineStr">
        <is>
          <t>Đức</t>
        </is>
      </c>
      <c r="E11393" t="inlineStr">
        <is>
          <t>Máy tính</t>
        </is>
      </c>
      <c r="F11393" t="n">
        <v>10031.23</v>
      </c>
      <c r="G11393" t="n">
        <v>0</v>
      </c>
    </row>
    <row r="11394">
      <c r="A11394" t="n">
        <v>201907</v>
      </c>
      <c r="B11394" t="n">
        <v>27</v>
      </c>
      <c r="C11394" t="inlineStr">
        <is>
          <t>POS</t>
        </is>
      </c>
      <c r="D11394" t="inlineStr">
        <is>
          <t>Đức</t>
        </is>
      </c>
      <c r="E11394" t="inlineStr">
        <is>
          <t>Game &amp; Đồ chơi</t>
        </is>
      </c>
      <c r="F11394" t="n">
        <v>80.23</v>
      </c>
      <c r="G11394" t="n">
        <v>0</v>
      </c>
    </row>
    <row r="11395">
      <c r="A11395" t="n">
        <v>201907</v>
      </c>
      <c r="B11395" t="n">
        <v>27</v>
      </c>
      <c r="C11395" t="inlineStr">
        <is>
          <t>POS</t>
        </is>
      </c>
      <c r="D11395" t="inlineStr">
        <is>
          <t>Đức</t>
        </is>
      </c>
      <c r="E11395" t="inlineStr">
        <is>
          <t>Gia dụng</t>
        </is>
      </c>
      <c r="F11395" t="n">
        <v>6846.98</v>
      </c>
      <c r="G11395" t="n">
        <v>0</v>
      </c>
    </row>
    <row r="11396">
      <c r="A11396" t="n">
        <v>201907</v>
      </c>
      <c r="B11396" t="n">
        <v>27</v>
      </c>
      <c r="C11396" t="inlineStr">
        <is>
          <t>POS</t>
        </is>
      </c>
      <c r="D11396" t="inlineStr">
        <is>
          <t>Đức</t>
        </is>
      </c>
      <c r="E11396" t="inlineStr">
        <is>
          <t>Nhạc, phim, sách nói</t>
        </is>
      </c>
      <c r="F11396" t="n">
        <v>116.87</v>
      </c>
      <c r="G11396" t="n">
        <v>0</v>
      </c>
    </row>
    <row r="11397">
      <c r="A11397" t="n">
        <v>201907</v>
      </c>
      <c r="B11397" t="n">
        <v>27</v>
      </c>
      <c r="C11397" t="inlineStr">
        <is>
          <t>POS</t>
        </is>
      </c>
      <c r="D11397" t="inlineStr">
        <is>
          <t>Đức</t>
        </is>
      </c>
      <c r="E11397" t="inlineStr">
        <is>
          <t>TV &amp; Video</t>
        </is>
      </c>
      <c r="F11397" t="n">
        <v>143.4</v>
      </c>
      <c r="G11397" t="n">
        <v>0</v>
      </c>
    </row>
    <row r="11398">
      <c r="A11398" t="n">
        <v>201907</v>
      </c>
      <c r="B11398" t="n">
        <v>29</v>
      </c>
      <c r="C11398" t="inlineStr">
        <is>
          <t>POS</t>
        </is>
      </c>
      <c r="D11398" t="inlineStr">
        <is>
          <t>Ý</t>
        </is>
      </c>
      <c r="E11398" t="inlineStr">
        <is>
          <t>Âm thanh</t>
        </is>
      </c>
      <c r="F11398" t="n">
        <v>1267</v>
      </c>
      <c r="G11398" t="n">
        <v>0</v>
      </c>
    </row>
    <row r="11399">
      <c r="A11399" t="n">
        <v>201907</v>
      </c>
      <c r="B11399" t="n">
        <v>29</v>
      </c>
      <c r="C11399" t="inlineStr">
        <is>
          <t>POS</t>
        </is>
      </c>
      <c r="D11399" t="inlineStr">
        <is>
          <t>Ý</t>
        </is>
      </c>
      <c r="E11399" t="inlineStr">
        <is>
          <t>Máy ảnh</t>
        </is>
      </c>
      <c r="F11399" t="n">
        <v>1800</v>
      </c>
      <c r="G11399" t="n">
        <v>0</v>
      </c>
    </row>
    <row r="11400">
      <c r="A11400" t="n">
        <v>201907</v>
      </c>
      <c r="B11400" t="n">
        <v>29</v>
      </c>
      <c r="C11400" t="inlineStr">
        <is>
          <t>POS</t>
        </is>
      </c>
      <c r="D11400" t="inlineStr">
        <is>
          <t>Ý</t>
        </is>
      </c>
      <c r="E11400" t="inlineStr">
        <is>
          <t>Điện thoại</t>
        </is>
      </c>
      <c r="F11400" t="n">
        <v>4058</v>
      </c>
      <c r="G11400" t="n">
        <v>0</v>
      </c>
    </row>
    <row r="11401">
      <c r="A11401" t="n">
        <v>201907</v>
      </c>
      <c r="B11401" t="n">
        <v>29</v>
      </c>
      <c r="C11401" t="inlineStr">
        <is>
          <t>POS</t>
        </is>
      </c>
      <c r="D11401" t="inlineStr">
        <is>
          <t>Ý</t>
        </is>
      </c>
      <c r="E11401" t="inlineStr">
        <is>
          <t>Máy tính</t>
        </is>
      </c>
      <c r="F11401" t="n">
        <v>10584.35</v>
      </c>
      <c r="G11401" t="n">
        <v>0</v>
      </c>
    </row>
    <row r="11402">
      <c r="A11402" t="n">
        <v>201907</v>
      </c>
      <c r="B11402" t="n">
        <v>29</v>
      </c>
      <c r="C11402" t="inlineStr">
        <is>
          <t>POS</t>
        </is>
      </c>
      <c r="D11402" t="inlineStr">
        <is>
          <t>Ý</t>
        </is>
      </c>
      <c r="E11402" t="inlineStr">
        <is>
          <t>Game &amp; Đồ chơi</t>
        </is>
      </c>
      <c r="F11402" t="n">
        <v>56.76</v>
      </c>
      <c r="G11402" t="n">
        <v>0</v>
      </c>
    </row>
    <row r="11403">
      <c r="A11403" t="n">
        <v>201907</v>
      </c>
      <c r="B11403" t="n">
        <v>29</v>
      </c>
      <c r="C11403" t="inlineStr">
        <is>
          <t>POS</t>
        </is>
      </c>
      <c r="D11403" t="inlineStr">
        <is>
          <t>Ý</t>
        </is>
      </c>
      <c r="E11403" t="inlineStr">
        <is>
          <t>Gia dụng</t>
        </is>
      </c>
      <c r="F11403" t="n">
        <v>3499.96</v>
      </c>
      <c r="G11403" t="n">
        <v>0</v>
      </c>
    </row>
    <row r="11404">
      <c r="A11404" t="n">
        <v>201907</v>
      </c>
      <c r="B11404" t="n">
        <v>29</v>
      </c>
      <c r="C11404" t="inlineStr">
        <is>
          <t>POS</t>
        </is>
      </c>
      <c r="D11404" t="inlineStr">
        <is>
          <t>Ý</t>
        </is>
      </c>
      <c r="E11404" t="inlineStr">
        <is>
          <t>Nhạc, phim, sách nói</t>
        </is>
      </c>
      <c r="F11404" t="n">
        <v>1389.43</v>
      </c>
      <c r="G11404" t="n">
        <v>0</v>
      </c>
    </row>
    <row r="11405">
      <c r="A11405" t="n">
        <v>201907</v>
      </c>
      <c r="B11405" t="n">
        <v>29</v>
      </c>
      <c r="C11405" t="inlineStr">
        <is>
          <t>POS</t>
        </is>
      </c>
      <c r="D11405" t="inlineStr">
        <is>
          <t>Ý</t>
        </is>
      </c>
      <c r="E11405" t="inlineStr">
        <is>
          <t>TV &amp; Video</t>
        </is>
      </c>
      <c r="F11405" t="n">
        <v>999</v>
      </c>
      <c r="G11405" t="n">
        <v>0</v>
      </c>
    </row>
    <row r="11406">
      <c r="A11406" t="n">
        <v>201907</v>
      </c>
      <c r="B11406" t="n">
        <v>30</v>
      </c>
      <c r="C11406" t="inlineStr">
        <is>
          <t>POS</t>
        </is>
      </c>
      <c r="D11406" t="inlineStr">
        <is>
          <t>Ý</t>
        </is>
      </c>
      <c r="E11406" t="inlineStr">
        <is>
          <t>Âm thanh</t>
        </is>
      </c>
      <c r="F11406" t="n">
        <v>1704.61</v>
      </c>
      <c r="G11406" t="n">
        <v>99.98999999999999</v>
      </c>
    </row>
    <row r="11407">
      <c r="A11407" t="n">
        <v>201907</v>
      </c>
      <c r="B11407" t="n">
        <v>30</v>
      </c>
      <c r="C11407" t="inlineStr">
        <is>
          <t>POS</t>
        </is>
      </c>
      <c r="D11407" t="inlineStr">
        <is>
          <t>Ý</t>
        </is>
      </c>
      <c r="E11407" t="inlineStr">
        <is>
          <t>Máy ảnh</t>
        </is>
      </c>
      <c r="F11407" t="n">
        <v>5320.8</v>
      </c>
      <c r="G11407" t="n">
        <v>0</v>
      </c>
    </row>
    <row r="11408">
      <c r="A11408" t="n">
        <v>201907</v>
      </c>
      <c r="B11408" t="n">
        <v>30</v>
      </c>
      <c r="C11408" t="inlineStr">
        <is>
          <t>POS</t>
        </is>
      </c>
      <c r="D11408" t="inlineStr">
        <is>
          <t>Ý</t>
        </is>
      </c>
      <c r="E11408" t="inlineStr">
        <is>
          <t>Điện thoại</t>
        </is>
      </c>
      <c r="F11408" t="n">
        <v>1449.97</v>
      </c>
      <c r="G11408" t="n">
        <v>0</v>
      </c>
    </row>
    <row r="11409">
      <c r="A11409" t="n">
        <v>201907</v>
      </c>
      <c r="B11409" t="n">
        <v>30</v>
      </c>
      <c r="C11409" t="inlineStr">
        <is>
          <t>POS</t>
        </is>
      </c>
      <c r="D11409" t="inlineStr">
        <is>
          <t>Ý</t>
        </is>
      </c>
      <c r="E11409" t="inlineStr">
        <is>
          <t>Máy tính</t>
        </is>
      </c>
      <c r="F11409" t="n">
        <v>11632.15</v>
      </c>
      <c r="G11409" t="n">
        <v>0</v>
      </c>
    </row>
    <row r="11410">
      <c r="A11410" t="n">
        <v>201907</v>
      </c>
      <c r="B11410" t="n">
        <v>30</v>
      </c>
      <c r="C11410" t="inlineStr">
        <is>
          <t>POS</t>
        </is>
      </c>
      <c r="D11410" t="inlineStr">
        <is>
          <t>Ý</t>
        </is>
      </c>
      <c r="E11410" t="inlineStr">
        <is>
          <t>Game &amp; Đồ chơi</t>
        </is>
      </c>
      <c r="F11410" t="n">
        <v>887.33</v>
      </c>
      <c r="G11410" t="n">
        <v>238</v>
      </c>
    </row>
    <row r="11411">
      <c r="A11411" t="n">
        <v>201907</v>
      </c>
      <c r="B11411" t="n">
        <v>30</v>
      </c>
      <c r="C11411" t="inlineStr">
        <is>
          <t>POS</t>
        </is>
      </c>
      <c r="D11411" t="inlineStr">
        <is>
          <t>Ý</t>
        </is>
      </c>
      <c r="E11411" t="inlineStr">
        <is>
          <t>Gia dụng</t>
        </is>
      </c>
      <c r="F11411" t="n">
        <v>999.95</v>
      </c>
      <c r="G11411" t="n">
        <v>94.98999999999999</v>
      </c>
    </row>
    <row r="11412">
      <c r="A11412" t="n">
        <v>201907</v>
      </c>
      <c r="B11412" t="n">
        <v>30</v>
      </c>
      <c r="C11412" t="inlineStr">
        <is>
          <t>POS</t>
        </is>
      </c>
      <c r="D11412" t="inlineStr">
        <is>
          <t>Ý</t>
        </is>
      </c>
      <c r="E11412" t="inlineStr">
        <is>
          <t>Nhạc, phim, sách nói</t>
        </is>
      </c>
      <c r="F11412" t="n">
        <v>1555.75</v>
      </c>
      <c r="G11412" t="n">
        <v>0</v>
      </c>
    </row>
    <row r="11413">
      <c r="A11413" t="n">
        <v>201907</v>
      </c>
      <c r="B11413" t="n">
        <v>30</v>
      </c>
      <c r="C11413" t="inlineStr">
        <is>
          <t>POS</t>
        </is>
      </c>
      <c r="D11413" t="inlineStr">
        <is>
          <t>Ý</t>
        </is>
      </c>
      <c r="E11413" t="inlineStr">
        <is>
          <t>TV &amp; Video</t>
        </is>
      </c>
      <c r="F11413" t="n">
        <v>869</v>
      </c>
      <c r="G11413" t="n">
        <v>0</v>
      </c>
    </row>
    <row r="11414">
      <c r="A11414" t="n">
        <v>201907</v>
      </c>
      <c r="B11414" t="n">
        <v>31</v>
      </c>
      <c r="C11414" t="inlineStr">
        <is>
          <t>POS</t>
        </is>
      </c>
      <c r="D11414" t="inlineStr">
        <is>
          <t>Hà Lan</t>
        </is>
      </c>
      <c r="E11414" t="inlineStr">
        <is>
          <t>Âm thanh</t>
        </is>
      </c>
      <c r="F11414" t="n">
        <v>391.5</v>
      </c>
      <c r="G11414" t="n">
        <v>0</v>
      </c>
    </row>
    <row r="11415">
      <c r="A11415" t="n">
        <v>201907</v>
      </c>
      <c r="B11415" t="n">
        <v>31</v>
      </c>
      <c r="C11415" t="inlineStr">
        <is>
          <t>POS</t>
        </is>
      </c>
      <c r="D11415" t="inlineStr">
        <is>
          <t>Hà Lan</t>
        </is>
      </c>
      <c r="E11415" t="inlineStr">
        <is>
          <t>Máy ảnh</t>
        </is>
      </c>
      <c r="F11415" t="n">
        <v>562</v>
      </c>
      <c r="G11415" t="n">
        <v>0</v>
      </c>
    </row>
    <row r="11416">
      <c r="A11416" t="n">
        <v>201907</v>
      </c>
      <c r="B11416" t="n">
        <v>31</v>
      </c>
      <c r="C11416" t="inlineStr">
        <is>
          <t>POS</t>
        </is>
      </c>
      <c r="D11416" t="inlineStr">
        <is>
          <t>Hà Lan</t>
        </is>
      </c>
      <c r="E11416" t="inlineStr">
        <is>
          <t>Điện thoại</t>
        </is>
      </c>
      <c r="F11416" t="n">
        <v>256</v>
      </c>
      <c r="G11416" t="n">
        <v>0</v>
      </c>
    </row>
    <row r="11417">
      <c r="A11417" t="n">
        <v>201907</v>
      </c>
      <c r="B11417" t="n">
        <v>31</v>
      </c>
      <c r="C11417" t="inlineStr">
        <is>
          <t>POS</t>
        </is>
      </c>
      <c r="D11417" t="inlineStr">
        <is>
          <t>Hà Lan</t>
        </is>
      </c>
      <c r="E11417" t="inlineStr">
        <is>
          <t>Máy tính</t>
        </is>
      </c>
      <c r="F11417" t="n">
        <v>10816</v>
      </c>
      <c r="G11417" t="n">
        <v>0</v>
      </c>
    </row>
    <row r="11418">
      <c r="A11418" t="n">
        <v>201907</v>
      </c>
      <c r="B11418" t="n">
        <v>31</v>
      </c>
      <c r="C11418" t="inlineStr">
        <is>
          <t>POS</t>
        </is>
      </c>
      <c r="D11418" t="inlineStr">
        <is>
          <t>Hà Lan</t>
        </is>
      </c>
      <c r="E11418" t="inlineStr">
        <is>
          <t>Game &amp; Đồ chơi</t>
        </is>
      </c>
      <c r="F11418" t="n">
        <v>596.39</v>
      </c>
      <c r="G11418" t="n">
        <v>0</v>
      </c>
    </row>
    <row r="11419">
      <c r="A11419" t="n">
        <v>201907</v>
      </c>
      <c r="B11419" t="n">
        <v>31</v>
      </c>
      <c r="C11419" t="inlineStr">
        <is>
          <t>POS</t>
        </is>
      </c>
      <c r="D11419" t="inlineStr">
        <is>
          <t>Hà Lan</t>
        </is>
      </c>
      <c r="E11419" t="inlineStr">
        <is>
          <t>Gia dụng</t>
        </is>
      </c>
      <c r="F11419" t="n">
        <v>877.5</v>
      </c>
      <c r="G11419" t="n">
        <v>0</v>
      </c>
    </row>
    <row r="11420">
      <c r="A11420" t="n">
        <v>201907</v>
      </c>
      <c r="B11420" t="n">
        <v>31</v>
      </c>
      <c r="C11420" t="inlineStr">
        <is>
          <t>POS</t>
        </is>
      </c>
      <c r="D11420" t="inlineStr">
        <is>
          <t>Hà Lan</t>
        </is>
      </c>
      <c r="E11420" t="inlineStr">
        <is>
          <t>Nhạc, phim, sách nói</t>
        </is>
      </c>
      <c r="F11420" t="n">
        <v>17.99</v>
      </c>
      <c r="G11420" t="n">
        <v>0</v>
      </c>
    </row>
    <row r="11421">
      <c r="A11421" t="n">
        <v>201907</v>
      </c>
      <c r="B11421" t="n">
        <v>32</v>
      </c>
      <c r="C11421" t="inlineStr">
        <is>
          <t>POS</t>
        </is>
      </c>
      <c r="D11421" t="inlineStr">
        <is>
          <t>Hà Lan</t>
        </is>
      </c>
      <c r="E11421" t="inlineStr">
        <is>
          <t>Điện thoại</t>
        </is>
      </c>
      <c r="F11421" t="n">
        <v>801</v>
      </c>
      <c r="G11421" t="n">
        <v>0</v>
      </c>
    </row>
    <row r="11422">
      <c r="A11422" t="n">
        <v>201907</v>
      </c>
      <c r="B11422" t="n">
        <v>32</v>
      </c>
      <c r="C11422" t="inlineStr">
        <is>
          <t>POS</t>
        </is>
      </c>
      <c r="D11422" t="inlineStr">
        <is>
          <t>Hà Lan</t>
        </is>
      </c>
      <c r="E11422" t="inlineStr">
        <is>
          <t>Máy tính</t>
        </is>
      </c>
      <c r="F11422" t="n">
        <v>1752.9</v>
      </c>
      <c r="G11422" t="n">
        <v>0</v>
      </c>
    </row>
    <row r="11423">
      <c r="A11423" t="n">
        <v>201907</v>
      </c>
      <c r="B11423" t="n">
        <v>32</v>
      </c>
      <c r="C11423" t="inlineStr">
        <is>
          <t>POS</t>
        </is>
      </c>
      <c r="D11423" t="inlineStr">
        <is>
          <t>Hà Lan</t>
        </is>
      </c>
      <c r="E11423" t="inlineStr">
        <is>
          <t>Game &amp; Đồ chơi</t>
        </is>
      </c>
      <c r="F11423" t="n">
        <v>497.6</v>
      </c>
      <c r="G11423" t="n">
        <v>0</v>
      </c>
    </row>
    <row r="11424">
      <c r="A11424" t="n">
        <v>201907</v>
      </c>
      <c r="B11424" t="n">
        <v>32</v>
      </c>
      <c r="C11424" t="inlineStr">
        <is>
          <t>POS</t>
        </is>
      </c>
      <c r="D11424" t="inlineStr">
        <is>
          <t>Hà Lan</t>
        </is>
      </c>
      <c r="E11424" t="inlineStr">
        <is>
          <t>Nhạc, phim, sách nói</t>
        </is>
      </c>
      <c r="F11424" t="n">
        <v>637.86</v>
      </c>
      <c r="G11424" t="n">
        <v>0</v>
      </c>
    </row>
    <row r="11425">
      <c r="A11425" t="n">
        <v>201907</v>
      </c>
      <c r="B11425" t="n">
        <v>33</v>
      </c>
      <c r="C11425" t="inlineStr">
        <is>
          <t>POS</t>
        </is>
      </c>
      <c r="D11425" t="inlineStr">
        <is>
          <t>Hà Lan</t>
        </is>
      </c>
      <c r="E11425" t="inlineStr">
        <is>
          <t>Âm thanh</t>
        </is>
      </c>
      <c r="F11425" t="n">
        <v>1064</v>
      </c>
      <c r="G11425" t="n">
        <v>0</v>
      </c>
    </row>
    <row r="11426">
      <c r="A11426" t="n">
        <v>201907</v>
      </c>
      <c r="B11426" t="n">
        <v>33</v>
      </c>
      <c r="C11426" t="inlineStr">
        <is>
          <t>POS</t>
        </is>
      </c>
      <c r="D11426" t="inlineStr">
        <is>
          <t>Hà Lan</t>
        </is>
      </c>
      <c r="E11426" t="inlineStr">
        <is>
          <t>Máy ảnh</t>
        </is>
      </c>
      <c r="F11426" t="n">
        <v>1264</v>
      </c>
      <c r="G11426" t="n">
        <v>0</v>
      </c>
    </row>
    <row r="11427">
      <c r="A11427" t="n">
        <v>201907</v>
      </c>
      <c r="B11427" t="n">
        <v>33</v>
      </c>
      <c r="C11427" t="inlineStr">
        <is>
          <t>POS</t>
        </is>
      </c>
      <c r="D11427" t="inlineStr">
        <is>
          <t>Hà Lan</t>
        </is>
      </c>
      <c r="E11427" t="inlineStr">
        <is>
          <t>Điện thoại</t>
        </is>
      </c>
      <c r="F11427" t="n">
        <v>40.19</v>
      </c>
      <c r="G11427" t="n">
        <v>0</v>
      </c>
    </row>
    <row r="11428">
      <c r="A11428" t="n">
        <v>201907</v>
      </c>
      <c r="B11428" t="n">
        <v>33</v>
      </c>
      <c r="C11428" t="inlineStr">
        <is>
          <t>POS</t>
        </is>
      </c>
      <c r="D11428" t="inlineStr">
        <is>
          <t>Hà Lan</t>
        </is>
      </c>
      <c r="E11428" t="inlineStr">
        <is>
          <t>Máy tính</t>
        </is>
      </c>
      <c r="F11428" t="n">
        <v>2085.85</v>
      </c>
      <c r="G11428" t="n">
        <v>0</v>
      </c>
    </row>
    <row r="11429">
      <c r="A11429" t="n">
        <v>201907</v>
      </c>
      <c r="B11429" t="n">
        <v>33</v>
      </c>
      <c r="C11429" t="inlineStr">
        <is>
          <t>POS</t>
        </is>
      </c>
      <c r="D11429" t="inlineStr">
        <is>
          <t>Hà Lan</t>
        </is>
      </c>
      <c r="E11429" t="inlineStr">
        <is>
          <t>Game &amp; Đồ chơi</t>
        </is>
      </c>
      <c r="F11429" t="n">
        <v>330.91</v>
      </c>
      <c r="G11429" t="n">
        <v>0</v>
      </c>
    </row>
    <row r="11430">
      <c r="A11430" t="n">
        <v>201907</v>
      </c>
      <c r="B11430" t="n">
        <v>33</v>
      </c>
      <c r="C11430" t="inlineStr">
        <is>
          <t>POS</t>
        </is>
      </c>
      <c r="D11430" t="inlineStr">
        <is>
          <t>Hà Lan</t>
        </is>
      </c>
      <c r="E11430" t="inlineStr">
        <is>
          <t>Nhạc, phim, sách nói</t>
        </is>
      </c>
      <c r="F11430" t="n">
        <v>1378.59</v>
      </c>
      <c r="G11430" t="n">
        <v>659.9400000000001</v>
      </c>
    </row>
    <row r="11431">
      <c r="A11431" t="n">
        <v>201907</v>
      </c>
      <c r="B11431" t="n">
        <v>34</v>
      </c>
      <c r="C11431" t="inlineStr">
        <is>
          <t>POS</t>
        </is>
      </c>
      <c r="D11431" t="inlineStr">
        <is>
          <t>Hà Lan</t>
        </is>
      </c>
      <c r="E11431" t="inlineStr">
        <is>
          <t>Máy ảnh</t>
        </is>
      </c>
      <c r="F11431" t="n">
        <v>1241</v>
      </c>
      <c r="G11431" t="n">
        <v>0</v>
      </c>
    </row>
    <row r="11432">
      <c r="A11432" t="n">
        <v>201907</v>
      </c>
      <c r="B11432" t="n">
        <v>34</v>
      </c>
      <c r="C11432" t="inlineStr">
        <is>
          <t>POS</t>
        </is>
      </c>
      <c r="D11432" t="inlineStr">
        <is>
          <t>Hà Lan</t>
        </is>
      </c>
      <c r="E11432" t="inlineStr">
        <is>
          <t>Điện thoại</t>
        </is>
      </c>
      <c r="F11432" t="n">
        <v>4365.97</v>
      </c>
      <c r="G11432" t="n">
        <v>0</v>
      </c>
    </row>
    <row r="11433">
      <c r="A11433" t="n">
        <v>201907</v>
      </c>
      <c r="B11433" t="n">
        <v>34</v>
      </c>
      <c r="C11433" t="inlineStr">
        <is>
          <t>POS</t>
        </is>
      </c>
      <c r="D11433" t="inlineStr">
        <is>
          <t>Hà Lan</t>
        </is>
      </c>
      <c r="E11433" t="inlineStr">
        <is>
          <t>Nhạc, phim, sách nói</t>
        </is>
      </c>
      <c r="F11433" t="n">
        <v>772.66</v>
      </c>
      <c r="G11433" t="n">
        <v>0</v>
      </c>
    </row>
    <row r="11434">
      <c r="A11434" t="n">
        <v>201907</v>
      </c>
      <c r="B11434" t="n">
        <v>34</v>
      </c>
      <c r="C11434" t="inlineStr">
        <is>
          <t>POS</t>
        </is>
      </c>
      <c r="D11434" t="inlineStr">
        <is>
          <t>Hà Lan</t>
        </is>
      </c>
      <c r="E11434" t="inlineStr">
        <is>
          <t>TV &amp; Video</t>
        </is>
      </c>
      <c r="F11434" t="n">
        <v>299.99</v>
      </c>
      <c r="G11434" t="n">
        <v>0</v>
      </c>
    </row>
    <row r="11435">
      <c r="A11435" t="n">
        <v>201907</v>
      </c>
      <c r="B11435" t="n">
        <v>36</v>
      </c>
      <c r="C11435" t="inlineStr">
        <is>
          <t>POS</t>
        </is>
      </c>
      <c r="D11435" t="inlineStr">
        <is>
          <t>Anh</t>
        </is>
      </c>
      <c r="E11435" t="inlineStr">
        <is>
          <t>Âm thanh</t>
        </is>
      </c>
      <c r="F11435" t="n">
        <v>1639.5</v>
      </c>
      <c r="G11435" t="n">
        <v>0</v>
      </c>
    </row>
    <row r="11436">
      <c r="A11436" t="n">
        <v>201907</v>
      </c>
      <c r="B11436" t="n">
        <v>36</v>
      </c>
      <c r="C11436" t="inlineStr">
        <is>
          <t>POS</t>
        </is>
      </c>
      <c r="D11436" t="inlineStr">
        <is>
          <t>Anh</t>
        </is>
      </c>
      <c r="E11436" t="inlineStr">
        <is>
          <t>Máy ảnh</t>
        </is>
      </c>
      <c r="F11436" t="n">
        <v>2825.65</v>
      </c>
      <c r="G11436" t="n">
        <v>148</v>
      </c>
    </row>
    <row r="11437">
      <c r="A11437" t="n">
        <v>201907</v>
      </c>
      <c r="B11437" t="n">
        <v>36</v>
      </c>
      <c r="C11437" t="inlineStr">
        <is>
          <t>POS</t>
        </is>
      </c>
      <c r="D11437" t="inlineStr">
        <is>
          <t>Anh</t>
        </is>
      </c>
      <c r="E11437" t="inlineStr">
        <is>
          <t>Điện thoại</t>
        </is>
      </c>
      <c r="F11437" t="n">
        <v>1379.9</v>
      </c>
      <c r="G11437" t="n">
        <v>0</v>
      </c>
    </row>
    <row r="11438">
      <c r="A11438" t="n">
        <v>201907</v>
      </c>
      <c r="B11438" t="n">
        <v>36</v>
      </c>
      <c r="C11438" t="inlineStr">
        <is>
          <t>POS</t>
        </is>
      </c>
      <c r="D11438" t="inlineStr">
        <is>
          <t>Anh</t>
        </is>
      </c>
      <c r="E11438" t="inlineStr">
        <is>
          <t>Máy tính</t>
        </is>
      </c>
      <c r="F11438" t="n">
        <v>6008</v>
      </c>
      <c r="G11438" t="n">
        <v>382.95</v>
      </c>
    </row>
    <row r="11439">
      <c r="A11439" t="n">
        <v>201907</v>
      </c>
      <c r="B11439" t="n">
        <v>36</v>
      </c>
      <c r="C11439" t="inlineStr">
        <is>
          <t>POS</t>
        </is>
      </c>
      <c r="D11439" t="inlineStr">
        <is>
          <t>Anh</t>
        </is>
      </c>
      <c r="E11439" t="inlineStr">
        <is>
          <t>Game &amp; Đồ chơi</t>
        </is>
      </c>
      <c r="F11439" t="n">
        <v>59.71</v>
      </c>
      <c r="G11439" t="n">
        <v>0</v>
      </c>
    </row>
    <row r="11440">
      <c r="A11440" t="n">
        <v>201907</v>
      </c>
      <c r="B11440" t="n">
        <v>36</v>
      </c>
      <c r="C11440" t="inlineStr">
        <is>
          <t>POS</t>
        </is>
      </c>
      <c r="D11440" t="inlineStr">
        <is>
          <t>Anh</t>
        </is>
      </c>
      <c r="E11440" t="inlineStr">
        <is>
          <t>Gia dụng</t>
        </is>
      </c>
      <c r="F11440" t="n">
        <v>1314</v>
      </c>
      <c r="G11440" t="n">
        <v>877.5</v>
      </c>
    </row>
    <row r="11441">
      <c r="A11441" t="n">
        <v>201907</v>
      </c>
      <c r="B11441" t="n">
        <v>36</v>
      </c>
      <c r="C11441" t="inlineStr">
        <is>
          <t>POS</t>
        </is>
      </c>
      <c r="D11441" t="inlineStr">
        <is>
          <t>Anh</t>
        </is>
      </c>
      <c r="E11441" t="inlineStr">
        <is>
          <t>Nhạc, phim, sách nói</t>
        </is>
      </c>
      <c r="F11441" t="n">
        <v>736.79</v>
      </c>
      <c r="G11441" t="n">
        <v>0</v>
      </c>
    </row>
    <row r="11442">
      <c r="A11442" t="n">
        <v>201907</v>
      </c>
      <c r="B11442" t="n">
        <v>36</v>
      </c>
      <c r="C11442" t="inlineStr">
        <is>
          <t>POS</t>
        </is>
      </c>
      <c r="D11442" t="inlineStr">
        <is>
          <t>Anh</t>
        </is>
      </c>
      <c r="E11442" t="inlineStr">
        <is>
          <t>TV &amp; Video</t>
        </is>
      </c>
      <c r="F11442" t="n">
        <v>119</v>
      </c>
      <c r="G11442" t="n">
        <v>0</v>
      </c>
    </row>
    <row r="11443">
      <c r="A11443" t="n">
        <v>201907</v>
      </c>
      <c r="B11443" t="n">
        <v>37</v>
      </c>
      <c r="C11443" t="inlineStr">
        <is>
          <t>POS</t>
        </is>
      </c>
      <c r="D11443" t="inlineStr">
        <is>
          <t>Anh</t>
        </is>
      </c>
      <c r="E11443" t="inlineStr">
        <is>
          <t>Âm thanh</t>
        </is>
      </c>
      <c r="F11443" t="n">
        <v>345</v>
      </c>
      <c r="G11443" t="n">
        <v>0</v>
      </c>
    </row>
    <row r="11444">
      <c r="A11444" t="n">
        <v>201907</v>
      </c>
      <c r="B11444" t="n">
        <v>37</v>
      </c>
      <c r="C11444" t="inlineStr">
        <is>
          <t>POS</t>
        </is>
      </c>
      <c r="D11444" t="inlineStr">
        <is>
          <t>Anh</t>
        </is>
      </c>
      <c r="E11444" t="inlineStr">
        <is>
          <t>Máy ảnh</t>
        </is>
      </c>
      <c r="F11444" t="n">
        <v>2822.55</v>
      </c>
      <c r="G11444" t="n">
        <v>366.55</v>
      </c>
    </row>
    <row r="11445">
      <c r="A11445" t="n">
        <v>201907</v>
      </c>
      <c r="B11445" t="n">
        <v>37</v>
      </c>
      <c r="C11445" t="inlineStr">
        <is>
          <t>POS</t>
        </is>
      </c>
      <c r="D11445" t="inlineStr">
        <is>
          <t>Anh</t>
        </is>
      </c>
      <c r="E11445" t="inlineStr">
        <is>
          <t>Điện thoại</t>
        </is>
      </c>
      <c r="F11445" t="n">
        <v>477.54</v>
      </c>
      <c r="G11445" t="n">
        <v>0</v>
      </c>
    </row>
    <row r="11446">
      <c r="A11446" t="n">
        <v>201907</v>
      </c>
      <c r="B11446" t="n">
        <v>37</v>
      </c>
      <c r="C11446" t="inlineStr">
        <is>
          <t>POS</t>
        </is>
      </c>
      <c r="D11446" t="inlineStr">
        <is>
          <t>Anh</t>
        </is>
      </c>
      <c r="E11446" t="inlineStr">
        <is>
          <t>Máy tính</t>
        </is>
      </c>
      <c r="F11446" t="n">
        <v>722.98</v>
      </c>
      <c r="G11446" t="n">
        <v>0</v>
      </c>
    </row>
    <row r="11447">
      <c r="A11447" t="n">
        <v>201907</v>
      </c>
      <c r="B11447" t="n">
        <v>37</v>
      </c>
      <c r="C11447" t="inlineStr">
        <is>
          <t>POS</t>
        </is>
      </c>
      <c r="D11447" t="inlineStr">
        <is>
          <t>Anh</t>
        </is>
      </c>
      <c r="E11447" t="inlineStr">
        <is>
          <t>Game &amp; Đồ chơi</t>
        </is>
      </c>
      <c r="F11447" t="n">
        <v>1231.6</v>
      </c>
      <c r="G11447" t="n">
        <v>0</v>
      </c>
    </row>
    <row r="11448">
      <c r="A11448" t="n">
        <v>201907</v>
      </c>
      <c r="B11448" t="n">
        <v>37</v>
      </c>
      <c r="C11448" t="inlineStr">
        <is>
          <t>POS</t>
        </is>
      </c>
      <c r="D11448" t="inlineStr">
        <is>
          <t>Anh</t>
        </is>
      </c>
      <c r="E11448" t="inlineStr">
        <is>
          <t>Nhạc, phim, sách nói</t>
        </is>
      </c>
      <c r="F11448" t="n">
        <v>45.78</v>
      </c>
      <c r="G11448" t="n">
        <v>0</v>
      </c>
    </row>
    <row r="11449">
      <c r="A11449" t="n">
        <v>201907</v>
      </c>
      <c r="B11449" t="n">
        <v>38</v>
      </c>
      <c r="C11449" t="inlineStr">
        <is>
          <t>POS</t>
        </is>
      </c>
      <c r="D11449" t="inlineStr">
        <is>
          <t>Anh</t>
        </is>
      </c>
      <c r="E11449" t="inlineStr">
        <is>
          <t>Âm thanh</t>
        </is>
      </c>
      <c r="F11449" t="n">
        <v>988.1799999999999</v>
      </c>
      <c r="G11449" t="n">
        <v>0</v>
      </c>
    </row>
    <row r="11450">
      <c r="A11450" t="n">
        <v>201907</v>
      </c>
      <c r="B11450" t="n">
        <v>38</v>
      </c>
      <c r="C11450" t="inlineStr">
        <is>
          <t>POS</t>
        </is>
      </c>
      <c r="D11450" t="inlineStr">
        <is>
          <t>Anh</t>
        </is>
      </c>
      <c r="E11450" t="inlineStr">
        <is>
          <t>Máy ảnh</t>
        </is>
      </c>
      <c r="F11450" t="n">
        <v>417.04</v>
      </c>
      <c r="G11450" t="n">
        <v>0</v>
      </c>
    </row>
    <row r="11451">
      <c r="A11451" t="n">
        <v>201907</v>
      </c>
      <c r="B11451" t="n">
        <v>38</v>
      </c>
      <c r="C11451" t="inlineStr">
        <is>
          <t>POS</t>
        </is>
      </c>
      <c r="D11451" t="inlineStr">
        <is>
          <t>Anh</t>
        </is>
      </c>
      <c r="E11451" t="inlineStr">
        <is>
          <t>Điện thoại</t>
        </is>
      </c>
      <c r="F11451" t="n">
        <v>5202.86</v>
      </c>
      <c r="G11451" t="n">
        <v>0</v>
      </c>
    </row>
    <row r="11452">
      <c r="A11452" t="n">
        <v>201907</v>
      </c>
      <c r="B11452" t="n">
        <v>38</v>
      </c>
      <c r="C11452" t="inlineStr">
        <is>
          <t>POS</t>
        </is>
      </c>
      <c r="D11452" t="inlineStr">
        <is>
          <t>Anh</t>
        </is>
      </c>
      <c r="E11452" t="inlineStr">
        <is>
          <t>Máy tính</t>
        </is>
      </c>
      <c r="F11452" t="n">
        <v>16967.45</v>
      </c>
      <c r="G11452" t="n">
        <v>4914</v>
      </c>
    </row>
    <row r="11453">
      <c r="A11453" t="n">
        <v>201907</v>
      </c>
      <c r="B11453" t="n">
        <v>38</v>
      </c>
      <c r="C11453" t="inlineStr">
        <is>
          <t>POS</t>
        </is>
      </c>
      <c r="D11453" t="inlineStr">
        <is>
          <t>Anh</t>
        </is>
      </c>
      <c r="E11453" t="inlineStr">
        <is>
          <t>Game &amp; Đồ chơi</t>
        </is>
      </c>
      <c r="F11453" t="n">
        <v>32</v>
      </c>
      <c r="G11453" t="n">
        <v>32</v>
      </c>
    </row>
    <row r="11454">
      <c r="A11454" t="n">
        <v>201907</v>
      </c>
      <c r="B11454" t="n">
        <v>38</v>
      </c>
      <c r="C11454" t="inlineStr">
        <is>
          <t>POS</t>
        </is>
      </c>
      <c r="D11454" t="inlineStr">
        <is>
          <t>Anh</t>
        </is>
      </c>
      <c r="E11454" t="inlineStr">
        <is>
          <t>Gia dụng</t>
        </is>
      </c>
      <c r="F11454" t="n">
        <v>2039</v>
      </c>
      <c r="G11454" t="n">
        <v>0</v>
      </c>
    </row>
    <row r="11455">
      <c r="A11455" t="n">
        <v>201907</v>
      </c>
      <c r="B11455" t="n">
        <v>38</v>
      </c>
      <c r="C11455" t="inlineStr">
        <is>
          <t>POS</t>
        </is>
      </c>
      <c r="D11455" t="inlineStr">
        <is>
          <t>Anh</t>
        </is>
      </c>
      <c r="E11455" t="inlineStr">
        <is>
          <t>Nhạc, phim, sách nói</t>
        </is>
      </c>
      <c r="F11455" t="n">
        <v>563.3200000000001</v>
      </c>
      <c r="G11455" t="n">
        <v>0</v>
      </c>
    </row>
    <row r="11456">
      <c r="A11456" t="n">
        <v>201907</v>
      </c>
      <c r="B11456" t="n">
        <v>38</v>
      </c>
      <c r="C11456" t="inlineStr">
        <is>
          <t>POS</t>
        </is>
      </c>
      <c r="D11456" t="inlineStr">
        <is>
          <t>Anh</t>
        </is>
      </c>
      <c r="E11456" t="inlineStr">
        <is>
          <t>TV &amp; Video</t>
        </is>
      </c>
      <c r="F11456" t="n">
        <v>2335</v>
      </c>
      <c r="G11456" t="n">
        <v>0</v>
      </c>
    </row>
    <row r="11457">
      <c r="A11457" t="n">
        <v>201907</v>
      </c>
      <c r="B11457" t="n">
        <v>39</v>
      </c>
      <c r="C11457" t="inlineStr">
        <is>
          <t>POS</t>
        </is>
      </c>
      <c r="D11457" t="inlineStr">
        <is>
          <t>Anh</t>
        </is>
      </c>
      <c r="E11457" t="inlineStr">
        <is>
          <t>Âm thanh</t>
        </is>
      </c>
      <c r="F11457" t="n">
        <v>2541.78</v>
      </c>
      <c r="G11457" t="n">
        <v>0</v>
      </c>
    </row>
    <row r="11458">
      <c r="A11458" t="n">
        <v>201907</v>
      </c>
      <c r="B11458" t="n">
        <v>39</v>
      </c>
      <c r="C11458" t="inlineStr">
        <is>
          <t>POS</t>
        </is>
      </c>
      <c r="D11458" t="inlineStr">
        <is>
          <t>Anh</t>
        </is>
      </c>
      <c r="E11458" t="inlineStr">
        <is>
          <t>Máy ảnh</t>
        </is>
      </c>
      <c r="F11458" t="n">
        <v>73.98</v>
      </c>
      <c r="G11458" t="n">
        <v>0</v>
      </c>
    </row>
    <row r="11459">
      <c r="A11459" t="n">
        <v>201907</v>
      </c>
      <c r="B11459" t="n">
        <v>39</v>
      </c>
      <c r="C11459" t="inlineStr">
        <is>
          <t>POS</t>
        </is>
      </c>
      <c r="D11459" t="inlineStr">
        <is>
          <t>Anh</t>
        </is>
      </c>
      <c r="E11459" t="inlineStr">
        <is>
          <t>Điện thoại</t>
        </is>
      </c>
      <c r="F11459" t="n">
        <v>1402</v>
      </c>
      <c r="G11459" t="n">
        <v>0</v>
      </c>
    </row>
    <row r="11460">
      <c r="A11460" t="n">
        <v>201907</v>
      </c>
      <c r="B11460" t="n">
        <v>39</v>
      </c>
      <c r="C11460" t="inlineStr">
        <is>
          <t>POS</t>
        </is>
      </c>
      <c r="D11460" t="inlineStr">
        <is>
          <t>Anh</t>
        </is>
      </c>
      <c r="E11460" t="inlineStr">
        <is>
          <t>Máy tính</t>
        </is>
      </c>
      <c r="F11460" t="n">
        <v>1077.9</v>
      </c>
      <c r="G11460" t="n">
        <v>0</v>
      </c>
    </row>
    <row r="11461">
      <c r="A11461" t="n">
        <v>201907</v>
      </c>
      <c r="B11461" t="n">
        <v>39</v>
      </c>
      <c r="C11461" t="inlineStr">
        <is>
          <t>POS</t>
        </is>
      </c>
      <c r="D11461" t="inlineStr">
        <is>
          <t>Anh</t>
        </is>
      </c>
      <c r="E11461" t="inlineStr">
        <is>
          <t>Game &amp; Đồ chơi</t>
        </is>
      </c>
      <c r="F11461" t="n">
        <v>654.8</v>
      </c>
      <c r="G11461" t="n">
        <v>0</v>
      </c>
    </row>
    <row r="11462">
      <c r="A11462" t="n">
        <v>201907</v>
      </c>
      <c r="B11462" t="n">
        <v>39</v>
      </c>
      <c r="C11462" t="inlineStr">
        <is>
          <t>POS</t>
        </is>
      </c>
      <c r="D11462" t="inlineStr">
        <is>
          <t>Anh</t>
        </is>
      </c>
      <c r="E11462" t="inlineStr">
        <is>
          <t>Gia dụng</t>
        </is>
      </c>
      <c r="F11462" t="n">
        <v>489</v>
      </c>
      <c r="G11462" t="n">
        <v>646.86</v>
      </c>
    </row>
    <row r="11463">
      <c r="A11463" t="n">
        <v>201907</v>
      </c>
      <c r="B11463" t="n">
        <v>39</v>
      </c>
      <c r="C11463" t="inlineStr">
        <is>
          <t>POS</t>
        </is>
      </c>
      <c r="D11463" t="inlineStr">
        <is>
          <t>Anh</t>
        </is>
      </c>
      <c r="E11463" t="inlineStr">
        <is>
          <t>Nhạc, phim, sách nói</t>
        </is>
      </c>
      <c r="F11463" t="n">
        <v>209.87</v>
      </c>
      <c r="G11463" t="n">
        <v>56.99</v>
      </c>
    </row>
    <row r="11464">
      <c r="A11464" t="n">
        <v>201907</v>
      </c>
      <c r="B11464" t="n">
        <v>40</v>
      </c>
      <c r="C11464" t="inlineStr">
        <is>
          <t>POS</t>
        </is>
      </c>
      <c r="D11464" t="inlineStr">
        <is>
          <t>Anh</t>
        </is>
      </c>
      <c r="E11464" t="inlineStr">
        <is>
          <t>Âm thanh</t>
        </is>
      </c>
      <c r="F11464" t="n">
        <v>1026.59</v>
      </c>
      <c r="G11464" t="n">
        <v>0</v>
      </c>
    </row>
    <row r="11465">
      <c r="A11465" t="n">
        <v>201907</v>
      </c>
      <c r="B11465" t="n">
        <v>40</v>
      </c>
      <c r="C11465" t="inlineStr">
        <is>
          <t>POS</t>
        </is>
      </c>
      <c r="D11465" t="inlineStr">
        <is>
          <t>Anh</t>
        </is>
      </c>
      <c r="E11465" t="inlineStr">
        <is>
          <t>Điện thoại</t>
        </is>
      </c>
      <c r="F11465" t="n">
        <v>2251</v>
      </c>
      <c r="G11465" t="n">
        <v>0</v>
      </c>
    </row>
    <row r="11466">
      <c r="A11466" t="n">
        <v>201907</v>
      </c>
      <c r="B11466" t="n">
        <v>40</v>
      </c>
      <c r="C11466" t="inlineStr">
        <is>
          <t>POS</t>
        </is>
      </c>
      <c r="D11466" t="inlineStr">
        <is>
          <t>Anh</t>
        </is>
      </c>
      <c r="E11466" t="inlineStr">
        <is>
          <t>Máy tính</t>
        </is>
      </c>
      <c r="F11466" t="n">
        <v>9987.950000000001</v>
      </c>
      <c r="G11466" t="n">
        <v>0</v>
      </c>
    </row>
    <row r="11467">
      <c r="A11467" t="n">
        <v>201907</v>
      </c>
      <c r="B11467" t="n">
        <v>40</v>
      </c>
      <c r="C11467" t="inlineStr">
        <is>
          <t>POS</t>
        </is>
      </c>
      <c r="D11467" t="inlineStr">
        <is>
          <t>Anh</t>
        </is>
      </c>
      <c r="E11467" t="inlineStr">
        <is>
          <t>Game &amp; Đồ chơi</t>
        </is>
      </c>
      <c r="F11467" t="n">
        <v>389.09</v>
      </c>
      <c r="G11467" t="n">
        <v>0</v>
      </c>
    </row>
    <row r="11468">
      <c r="A11468" t="n">
        <v>201907</v>
      </c>
      <c r="B11468" t="n">
        <v>40</v>
      </c>
      <c r="C11468" t="inlineStr">
        <is>
          <t>POS</t>
        </is>
      </c>
      <c r="D11468" t="inlineStr">
        <is>
          <t>Anh</t>
        </is>
      </c>
      <c r="E11468" t="inlineStr">
        <is>
          <t>Gia dụng</t>
        </is>
      </c>
      <c r="F11468" t="n">
        <v>59.97</v>
      </c>
      <c r="G11468" t="n">
        <v>3995.64</v>
      </c>
    </row>
    <row r="11469">
      <c r="A11469" t="n">
        <v>201907</v>
      </c>
      <c r="B11469" t="n">
        <v>40</v>
      </c>
      <c r="C11469" t="inlineStr">
        <is>
          <t>POS</t>
        </is>
      </c>
      <c r="D11469" t="inlineStr">
        <is>
          <t>Anh</t>
        </is>
      </c>
      <c r="E11469" t="inlineStr">
        <is>
          <t>Nhạc, phim, sách nói</t>
        </is>
      </c>
      <c r="F11469" t="n">
        <v>961.83</v>
      </c>
      <c r="G11469" t="n">
        <v>0</v>
      </c>
    </row>
    <row r="11470">
      <c r="A11470" t="n">
        <v>201907</v>
      </c>
      <c r="B11470" t="n">
        <v>40</v>
      </c>
      <c r="C11470" t="inlineStr">
        <is>
          <t>POS</t>
        </is>
      </c>
      <c r="D11470" t="inlineStr">
        <is>
          <t>Anh</t>
        </is>
      </c>
      <c r="E11470" t="inlineStr">
        <is>
          <t>TV &amp; Video</t>
        </is>
      </c>
      <c r="F11470" t="n">
        <v>9990</v>
      </c>
      <c r="G11470" t="n">
        <v>0</v>
      </c>
    </row>
    <row r="11471">
      <c r="A11471" t="n">
        <v>201907</v>
      </c>
      <c r="B11471" t="n">
        <v>42</v>
      </c>
      <c r="C11471" t="inlineStr">
        <is>
          <t>POS</t>
        </is>
      </c>
      <c r="D11471" t="inlineStr">
        <is>
          <t>Anh</t>
        </is>
      </c>
      <c r="E11471" t="inlineStr">
        <is>
          <t>Âm thanh</t>
        </is>
      </c>
      <c r="F11471" t="n">
        <v>4221.88</v>
      </c>
      <c r="G11471" t="n">
        <v>0</v>
      </c>
    </row>
    <row r="11472">
      <c r="A11472" t="n">
        <v>201907</v>
      </c>
      <c r="B11472" t="n">
        <v>42</v>
      </c>
      <c r="C11472" t="inlineStr">
        <is>
          <t>POS</t>
        </is>
      </c>
      <c r="D11472" t="inlineStr">
        <is>
          <t>Anh</t>
        </is>
      </c>
      <c r="E11472" t="inlineStr">
        <is>
          <t>Điện thoại</t>
        </is>
      </c>
      <c r="F11472" t="n">
        <v>3995.95</v>
      </c>
      <c r="G11472" t="n">
        <v>0</v>
      </c>
    </row>
    <row r="11473">
      <c r="A11473" t="n">
        <v>201907</v>
      </c>
      <c r="B11473" t="n">
        <v>42</v>
      </c>
      <c r="C11473" t="inlineStr">
        <is>
          <t>POS</t>
        </is>
      </c>
      <c r="D11473" t="inlineStr">
        <is>
          <t>Anh</t>
        </is>
      </c>
      <c r="E11473" t="inlineStr">
        <is>
          <t>Máy tính</t>
        </is>
      </c>
      <c r="F11473" t="n">
        <v>8829.5</v>
      </c>
      <c r="G11473" t="n">
        <v>456</v>
      </c>
    </row>
    <row r="11474">
      <c r="A11474" t="n">
        <v>201907</v>
      </c>
      <c r="B11474" t="n">
        <v>42</v>
      </c>
      <c r="C11474" t="inlineStr">
        <is>
          <t>POS</t>
        </is>
      </c>
      <c r="D11474" t="inlineStr">
        <is>
          <t>Anh</t>
        </is>
      </c>
      <c r="E11474" t="inlineStr">
        <is>
          <t>Game &amp; Đồ chơi</t>
        </is>
      </c>
      <c r="F11474" t="n">
        <v>448.13</v>
      </c>
      <c r="G11474" t="n">
        <v>0</v>
      </c>
    </row>
    <row r="11475">
      <c r="A11475" t="n">
        <v>201907</v>
      </c>
      <c r="B11475" t="n">
        <v>42</v>
      </c>
      <c r="C11475" t="inlineStr">
        <is>
          <t>POS</t>
        </is>
      </c>
      <c r="D11475" t="inlineStr">
        <is>
          <t>Anh</t>
        </is>
      </c>
      <c r="E11475" t="inlineStr">
        <is>
          <t>Gia dụng</t>
        </is>
      </c>
      <c r="F11475" t="n">
        <v>1347.97</v>
      </c>
      <c r="G11475" t="n">
        <v>508</v>
      </c>
    </row>
    <row r="11476">
      <c r="A11476" t="n">
        <v>201907</v>
      </c>
      <c r="B11476" t="n">
        <v>42</v>
      </c>
      <c r="C11476" t="inlineStr">
        <is>
          <t>POS</t>
        </is>
      </c>
      <c r="D11476" t="inlineStr">
        <is>
          <t>Anh</t>
        </is>
      </c>
      <c r="E11476" t="inlineStr">
        <is>
          <t>Nhạc, phim, sách nói</t>
        </is>
      </c>
      <c r="F11476" t="n">
        <v>593.96</v>
      </c>
      <c r="G11476" t="n">
        <v>0</v>
      </c>
    </row>
    <row r="11477">
      <c r="A11477" t="n">
        <v>201907</v>
      </c>
      <c r="B11477" t="n">
        <v>42</v>
      </c>
      <c r="C11477" t="inlineStr">
        <is>
          <t>POS</t>
        </is>
      </c>
      <c r="D11477" t="inlineStr">
        <is>
          <t>Anh</t>
        </is>
      </c>
      <c r="E11477" t="inlineStr">
        <is>
          <t>TV &amp; Video</t>
        </is>
      </c>
      <c r="F11477" t="n">
        <v>1094.3</v>
      </c>
      <c r="G11477" t="n">
        <v>276</v>
      </c>
    </row>
    <row r="11478">
      <c r="A11478" t="n">
        <v>201907</v>
      </c>
      <c r="B11478" t="n">
        <v>43</v>
      </c>
      <c r="C11478" t="inlineStr">
        <is>
          <t>POS</t>
        </is>
      </c>
      <c r="D11478" t="inlineStr">
        <is>
          <t>Mỹ</t>
        </is>
      </c>
      <c r="E11478" t="inlineStr">
        <is>
          <t>Âm thanh</t>
        </is>
      </c>
      <c r="F11478" t="n">
        <v>1232.26</v>
      </c>
      <c r="G11478" t="n">
        <v>59.99</v>
      </c>
    </row>
    <row r="11479">
      <c r="A11479" t="n">
        <v>201907</v>
      </c>
      <c r="B11479" t="n">
        <v>43</v>
      </c>
      <c r="C11479" t="inlineStr">
        <is>
          <t>POS</t>
        </is>
      </c>
      <c r="D11479" t="inlineStr">
        <is>
          <t>Mỹ</t>
        </is>
      </c>
      <c r="E11479" t="inlineStr">
        <is>
          <t>Máy ảnh</t>
        </is>
      </c>
      <c r="F11479" t="n">
        <v>2018.5</v>
      </c>
      <c r="G11479" t="n">
        <v>1107</v>
      </c>
    </row>
    <row r="11480">
      <c r="A11480" t="n">
        <v>201907</v>
      </c>
      <c r="B11480" t="n">
        <v>43</v>
      </c>
      <c r="C11480" t="inlineStr">
        <is>
          <t>POS</t>
        </is>
      </c>
      <c r="D11480" t="inlineStr">
        <is>
          <t>Mỹ</t>
        </is>
      </c>
      <c r="E11480" t="inlineStr">
        <is>
          <t>Điện thoại</t>
        </is>
      </c>
      <c r="F11480" t="n">
        <v>3992.25</v>
      </c>
      <c r="G11480" t="n">
        <v>0</v>
      </c>
    </row>
    <row r="11481">
      <c r="A11481" t="n">
        <v>201907</v>
      </c>
      <c r="B11481" t="n">
        <v>43</v>
      </c>
      <c r="C11481" t="inlineStr">
        <is>
          <t>POS</t>
        </is>
      </c>
      <c r="D11481" t="inlineStr">
        <is>
          <t>Mỹ</t>
        </is>
      </c>
      <c r="E11481" t="inlineStr">
        <is>
          <t>Máy tính</t>
        </is>
      </c>
      <c r="F11481" t="n">
        <v>7080</v>
      </c>
      <c r="G11481" t="n">
        <v>0</v>
      </c>
    </row>
    <row r="11482">
      <c r="A11482" t="n">
        <v>201907</v>
      </c>
      <c r="B11482" t="n">
        <v>43</v>
      </c>
      <c r="C11482" t="inlineStr">
        <is>
          <t>POS</t>
        </is>
      </c>
      <c r="D11482" t="inlineStr">
        <is>
          <t>Mỹ</t>
        </is>
      </c>
      <c r="E11482" t="inlineStr">
        <is>
          <t>Game &amp; Đồ chơi</t>
        </is>
      </c>
      <c r="F11482" t="n">
        <v>828.55</v>
      </c>
      <c r="G11482" t="n">
        <v>0</v>
      </c>
    </row>
    <row r="11483">
      <c r="A11483" t="n">
        <v>201907</v>
      </c>
      <c r="B11483" t="n">
        <v>43</v>
      </c>
      <c r="C11483" t="inlineStr">
        <is>
          <t>POS</t>
        </is>
      </c>
      <c r="D11483" t="inlineStr">
        <is>
          <t>Mỹ</t>
        </is>
      </c>
      <c r="E11483" t="inlineStr">
        <is>
          <t>Gia dụng</t>
        </is>
      </c>
      <c r="F11483" t="n">
        <v>7864.92</v>
      </c>
      <c r="G11483" t="n">
        <v>0</v>
      </c>
    </row>
    <row r="11484">
      <c r="A11484" t="n">
        <v>201907</v>
      </c>
      <c r="B11484" t="n">
        <v>43</v>
      </c>
      <c r="C11484" t="inlineStr">
        <is>
          <t>POS</t>
        </is>
      </c>
      <c r="D11484" t="inlineStr">
        <is>
          <t>Mỹ</t>
        </is>
      </c>
      <c r="E11484" t="inlineStr">
        <is>
          <t>Nhạc, phim, sách nói</t>
        </is>
      </c>
      <c r="F11484" t="n">
        <v>1887.35</v>
      </c>
      <c r="G11484" t="n">
        <v>0</v>
      </c>
    </row>
    <row r="11485">
      <c r="A11485" t="n">
        <v>201907</v>
      </c>
      <c r="B11485" t="n">
        <v>43</v>
      </c>
      <c r="C11485" t="inlineStr">
        <is>
          <t>POS</t>
        </is>
      </c>
      <c r="D11485" t="inlineStr">
        <is>
          <t>Mỹ</t>
        </is>
      </c>
      <c r="E11485" t="inlineStr">
        <is>
          <t>TV &amp; Video</t>
        </is>
      </c>
      <c r="F11485" t="n">
        <v>1117.96</v>
      </c>
      <c r="G11485" t="n">
        <v>0</v>
      </c>
    </row>
    <row r="11486">
      <c r="A11486" t="n">
        <v>201907</v>
      </c>
      <c r="B11486" t="n">
        <v>44</v>
      </c>
      <c r="C11486" t="inlineStr">
        <is>
          <t>POS</t>
        </is>
      </c>
      <c r="D11486" t="inlineStr">
        <is>
          <t>Mỹ</t>
        </is>
      </c>
      <c r="E11486" t="inlineStr">
        <is>
          <t>Âm thanh</t>
        </is>
      </c>
      <c r="F11486" t="n">
        <v>1008.49</v>
      </c>
      <c r="G11486" t="n">
        <v>0</v>
      </c>
    </row>
    <row r="11487">
      <c r="A11487" t="n">
        <v>201907</v>
      </c>
      <c r="B11487" t="n">
        <v>44</v>
      </c>
      <c r="C11487" t="inlineStr">
        <is>
          <t>POS</t>
        </is>
      </c>
      <c r="D11487" t="inlineStr">
        <is>
          <t>Mỹ</t>
        </is>
      </c>
      <c r="E11487" t="inlineStr">
        <is>
          <t>Điện thoại</t>
        </is>
      </c>
      <c r="F11487" t="n">
        <v>1200</v>
      </c>
      <c r="G11487" t="n">
        <v>0</v>
      </c>
    </row>
    <row r="11488">
      <c r="A11488" t="n">
        <v>201907</v>
      </c>
      <c r="B11488" t="n">
        <v>44</v>
      </c>
      <c r="C11488" t="inlineStr">
        <is>
          <t>POS</t>
        </is>
      </c>
      <c r="D11488" t="inlineStr">
        <is>
          <t>Mỹ</t>
        </is>
      </c>
      <c r="E11488" t="inlineStr">
        <is>
          <t>Máy tính</t>
        </is>
      </c>
      <c r="F11488" t="n">
        <v>6030</v>
      </c>
      <c r="G11488" t="n">
        <v>0</v>
      </c>
    </row>
    <row r="11489">
      <c r="A11489" t="n">
        <v>201907</v>
      </c>
      <c r="B11489" t="n">
        <v>44</v>
      </c>
      <c r="C11489" t="inlineStr">
        <is>
          <t>POS</t>
        </is>
      </c>
      <c r="D11489" t="inlineStr">
        <is>
          <t>Mỹ</t>
        </is>
      </c>
      <c r="E11489" t="inlineStr">
        <is>
          <t>Game &amp; Đồ chơi</t>
        </is>
      </c>
      <c r="F11489" t="n">
        <v>1299.56</v>
      </c>
      <c r="G11489" t="n">
        <v>0</v>
      </c>
    </row>
    <row r="11490">
      <c r="A11490" t="n">
        <v>201907</v>
      </c>
      <c r="B11490" t="n">
        <v>44</v>
      </c>
      <c r="C11490" t="inlineStr">
        <is>
          <t>POS</t>
        </is>
      </c>
      <c r="D11490" t="inlineStr">
        <is>
          <t>Mỹ</t>
        </is>
      </c>
      <c r="E11490" t="inlineStr">
        <is>
          <t>Gia dụng</t>
        </is>
      </c>
      <c r="F11490" t="n">
        <v>659.95</v>
      </c>
      <c r="G11490" t="n">
        <v>0</v>
      </c>
    </row>
    <row r="11491">
      <c r="A11491" t="n">
        <v>201907</v>
      </c>
      <c r="B11491" t="n">
        <v>44</v>
      </c>
      <c r="C11491" t="inlineStr">
        <is>
          <t>POS</t>
        </is>
      </c>
      <c r="D11491" t="inlineStr">
        <is>
          <t>Mỹ</t>
        </is>
      </c>
      <c r="E11491" t="inlineStr">
        <is>
          <t>Nhạc, phim, sách nói</t>
        </is>
      </c>
      <c r="F11491" t="n">
        <v>1976.16</v>
      </c>
      <c r="G11491" t="n">
        <v>0</v>
      </c>
    </row>
    <row r="11492">
      <c r="A11492" t="n">
        <v>201907</v>
      </c>
      <c r="B11492" t="n">
        <v>45</v>
      </c>
      <c r="C11492" t="inlineStr">
        <is>
          <t>POS</t>
        </is>
      </c>
      <c r="D11492" t="inlineStr">
        <is>
          <t>Mỹ</t>
        </is>
      </c>
      <c r="E11492" t="inlineStr">
        <is>
          <t>Âm thanh</t>
        </is>
      </c>
      <c r="F11492" t="n">
        <v>4499.01</v>
      </c>
      <c r="G11492" t="n">
        <v>0</v>
      </c>
    </row>
    <row r="11493">
      <c r="A11493" t="n">
        <v>201907</v>
      </c>
      <c r="B11493" t="n">
        <v>45</v>
      </c>
      <c r="C11493" t="inlineStr">
        <is>
          <t>POS</t>
        </is>
      </c>
      <c r="D11493" t="inlineStr">
        <is>
          <t>Mỹ</t>
        </is>
      </c>
      <c r="E11493" t="inlineStr">
        <is>
          <t>Máy ảnh</t>
        </is>
      </c>
      <c r="F11493" t="n">
        <v>665</v>
      </c>
      <c r="G11493" t="n">
        <v>0</v>
      </c>
    </row>
    <row r="11494">
      <c r="A11494" t="n">
        <v>201907</v>
      </c>
      <c r="B11494" t="n">
        <v>45</v>
      </c>
      <c r="C11494" t="inlineStr">
        <is>
          <t>POS</t>
        </is>
      </c>
      <c r="D11494" t="inlineStr">
        <is>
          <t>Mỹ</t>
        </is>
      </c>
      <c r="E11494" t="inlineStr">
        <is>
          <t>Điện thoại</t>
        </is>
      </c>
      <c r="F11494" t="n">
        <v>3732.8</v>
      </c>
      <c r="G11494" t="n">
        <v>0</v>
      </c>
    </row>
    <row r="11495">
      <c r="A11495" t="n">
        <v>201907</v>
      </c>
      <c r="B11495" t="n">
        <v>45</v>
      </c>
      <c r="C11495" t="inlineStr">
        <is>
          <t>POS</t>
        </is>
      </c>
      <c r="D11495" t="inlineStr">
        <is>
          <t>Mỹ</t>
        </is>
      </c>
      <c r="E11495" t="inlineStr">
        <is>
          <t>Máy tính</t>
        </is>
      </c>
      <c r="F11495" t="n">
        <v>21658.2</v>
      </c>
      <c r="G11495" t="n">
        <v>679</v>
      </c>
    </row>
    <row r="11496">
      <c r="A11496" t="n">
        <v>201907</v>
      </c>
      <c r="B11496" t="n">
        <v>45</v>
      </c>
      <c r="C11496" t="inlineStr">
        <is>
          <t>POS</t>
        </is>
      </c>
      <c r="D11496" t="inlineStr">
        <is>
          <t>Mỹ</t>
        </is>
      </c>
      <c r="E11496" t="inlineStr">
        <is>
          <t>Game &amp; Đồ chơi</t>
        </is>
      </c>
      <c r="F11496" t="n">
        <v>626.24</v>
      </c>
      <c r="G11496" t="n">
        <v>17.76</v>
      </c>
    </row>
    <row r="11497">
      <c r="A11497" t="n">
        <v>201907</v>
      </c>
      <c r="B11497" t="n">
        <v>45</v>
      </c>
      <c r="C11497" t="inlineStr">
        <is>
          <t>POS</t>
        </is>
      </c>
      <c r="D11497" t="inlineStr">
        <is>
          <t>Mỹ</t>
        </is>
      </c>
      <c r="E11497" t="inlineStr">
        <is>
          <t>Gia dụng</t>
        </is>
      </c>
      <c r="F11497" t="n">
        <v>11069.99</v>
      </c>
      <c r="G11497" t="n">
        <v>199.99</v>
      </c>
    </row>
    <row r="11498">
      <c r="A11498" t="n">
        <v>201907</v>
      </c>
      <c r="B11498" t="n">
        <v>45</v>
      </c>
      <c r="C11498" t="inlineStr">
        <is>
          <t>POS</t>
        </is>
      </c>
      <c r="D11498" t="inlineStr">
        <is>
          <t>Mỹ</t>
        </is>
      </c>
      <c r="E11498" t="inlineStr">
        <is>
          <t>Nhạc, phim, sách nói</t>
        </is>
      </c>
      <c r="F11498" t="n">
        <v>3151.14</v>
      </c>
      <c r="G11498" t="n">
        <v>0</v>
      </c>
    </row>
    <row r="11499">
      <c r="A11499" t="n">
        <v>201907</v>
      </c>
      <c r="B11499" t="n">
        <v>45</v>
      </c>
      <c r="C11499" t="inlineStr">
        <is>
          <t>POS</t>
        </is>
      </c>
      <c r="D11499" t="inlineStr">
        <is>
          <t>Mỹ</t>
        </is>
      </c>
      <c r="E11499" t="inlineStr">
        <is>
          <t>TV &amp; Video</t>
        </is>
      </c>
      <c r="F11499" t="n">
        <v>1253.97</v>
      </c>
      <c r="G11499" t="n">
        <v>0</v>
      </c>
    </row>
    <row r="11500">
      <c r="A11500" t="n">
        <v>201907</v>
      </c>
      <c r="B11500" t="n">
        <v>47</v>
      </c>
      <c r="C11500" t="inlineStr">
        <is>
          <t>POS</t>
        </is>
      </c>
      <c r="D11500" t="inlineStr">
        <is>
          <t>Mỹ</t>
        </is>
      </c>
      <c r="E11500" t="inlineStr">
        <is>
          <t>Âm thanh</t>
        </is>
      </c>
      <c r="F11500" t="n">
        <v>942.8</v>
      </c>
      <c r="G11500" t="n">
        <v>0</v>
      </c>
    </row>
    <row r="11501">
      <c r="A11501" t="n">
        <v>201907</v>
      </c>
      <c r="B11501" t="n">
        <v>47</v>
      </c>
      <c r="C11501" t="inlineStr">
        <is>
          <t>POS</t>
        </is>
      </c>
      <c r="D11501" t="inlineStr">
        <is>
          <t>Mỹ</t>
        </is>
      </c>
      <c r="E11501" t="inlineStr">
        <is>
          <t>Máy ảnh</t>
        </is>
      </c>
      <c r="F11501" t="n">
        <v>1283</v>
      </c>
      <c r="G11501" t="n">
        <v>0</v>
      </c>
    </row>
    <row r="11502">
      <c r="A11502" t="n">
        <v>201907</v>
      </c>
      <c r="B11502" t="n">
        <v>47</v>
      </c>
      <c r="C11502" t="inlineStr">
        <is>
          <t>POS</t>
        </is>
      </c>
      <c r="D11502" t="inlineStr">
        <is>
          <t>Mỹ</t>
        </is>
      </c>
      <c r="E11502" t="inlineStr">
        <is>
          <t>Điện thoại</t>
        </is>
      </c>
      <c r="F11502" t="n">
        <v>2588.99</v>
      </c>
      <c r="G11502" t="n">
        <v>0</v>
      </c>
    </row>
    <row r="11503">
      <c r="A11503" t="n">
        <v>201907</v>
      </c>
      <c r="B11503" t="n">
        <v>47</v>
      </c>
      <c r="C11503" t="inlineStr">
        <is>
          <t>POS</t>
        </is>
      </c>
      <c r="D11503" t="inlineStr">
        <is>
          <t>Mỹ</t>
        </is>
      </c>
      <c r="E11503" t="inlineStr">
        <is>
          <t>Máy tính</t>
        </is>
      </c>
      <c r="F11503" t="n">
        <v>2034.5</v>
      </c>
      <c r="G11503" t="n">
        <v>0</v>
      </c>
    </row>
    <row r="11504">
      <c r="A11504" t="n">
        <v>201907</v>
      </c>
      <c r="B11504" t="n">
        <v>47</v>
      </c>
      <c r="C11504" t="inlineStr">
        <is>
          <t>POS</t>
        </is>
      </c>
      <c r="D11504" t="inlineStr">
        <is>
          <t>Mỹ</t>
        </is>
      </c>
      <c r="E11504" t="inlineStr">
        <is>
          <t>Game &amp; Đồ chơi</t>
        </is>
      </c>
      <c r="F11504" t="n">
        <v>179.54</v>
      </c>
      <c r="G11504" t="n">
        <v>0</v>
      </c>
    </row>
    <row r="11505">
      <c r="A11505" t="n">
        <v>201907</v>
      </c>
      <c r="B11505" t="n">
        <v>47</v>
      </c>
      <c r="C11505" t="inlineStr">
        <is>
          <t>POS</t>
        </is>
      </c>
      <c r="D11505" t="inlineStr">
        <is>
          <t>Mỹ</t>
        </is>
      </c>
      <c r="E11505" t="inlineStr">
        <is>
          <t>Gia dụng</t>
        </is>
      </c>
      <c r="F11505" t="n">
        <v>94.98999999999999</v>
      </c>
      <c r="G11505" t="n">
        <v>0</v>
      </c>
    </row>
    <row r="11506">
      <c r="A11506" t="n">
        <v>201907</v>
      </c>
      <c r="B11506" t="n">
        <v>47</v>
      </c>
      <c r="C11506" t="inlineStr">
        <is>
          <t>POS</t>
        </is>
      </c>
      <c r="D11506" t="inlineStr">
        <is>
          <t>Mỹ</t>
        </is>
      </c>
      <c r="E11506" t="inlineStr">
        <is>
          <t>Nhạc, phim, sách nói</t>
        </is>
      </c>
      <c r="F11506" t="n">
        <v>57.88</v>
      </c>
      <c r="G11506" t="n">
        <v>0</v>
      </c>
    </row>
    <row r="11507">
      <c r="A11507" t="n">
        <v>201907</v>
      </c>
      <c r="B11507" t="n">
        <v>48</v>
      </c>
      <c r="C11507" t="inlineStr">
        <is>
          <t>POS</t>
        </is>
      </c>
      <c r="D11507" t="inlineStr">
        <is>
          <t>Mỹ</t>
        </is>
      </c>
      <c r="E11507" t="inlineStr">
        <is>
          <t>Âm thanh</t>
        </is>
      </c>
      <c r="F11507" t="n">
        <v>1249.95</v>
      </c>
      <c r="G11507" t="n">
        <v>0</v>
      </c>
    </row>
    <row r="11508">
      <c r="A11508" t="n">
        <v>201907</v>
      </c>
      <c r="B11508" t="n">
        <v>48</v>
      </c>
      <c r="C11508" t="inlineStr">
        <is>
          <t>POS</t>
        </is>
      </c>
      <c r="D11508" t="inlineStr">
        <is>
          <t>Mỹ</t>
        </is>
      </c>
      <c r="E11508" t="inlineStr">
        <is>
          <t>Máy ảnh</t>
        </is>
      </c>
      <c r="F11508" t="n">
        <v>39.98</v>
      </c>
      <c r="G11508" t="n">
        <v>0</v>
      </c>
    </row>
    <row r="11509">
      <c r="A11509" t="n">
        <v>201907</v>
      </c>
      <c r="B11509" t="n">
        <v>48</v>
      </c>
      <c r="C11509" t="inlineStr">
        <is>
          <t>POS</t>
        </is>
      </c>
      <c r="D11509" t="inlineStr">
        <is>
          <t>Mỹ</t>
        </is>
      </c>
      <c r="E11509" t="inlineStr">
        <is>
          <t>Điện thoại</t>
        </is>
      </c>
      <c r="F11509" t="n">
        <v>712</v>
      </c>
      <c r="G11509" t="n">
        <v>0</v>
      </c>
    </row>
    <row r="11510">
      <c r="A11510" t="n">
        <v>201907</v>
      </c>
      <c r="B11510" t="n">
        <v>48</v>
      </c>
      <c r="C11510" t="inlineStr">
        <is>
          <t>POS</t>
        </is>
      </c>
      <c r="D11510" t="inlineStr">
        <is>
          <t>Mỹ</t>
        </is>
      </c>
      <c r="E11510" t="inlineStr">
        <is>
          <t>Máy tính</t>
        </is>
      </c>
      <c r="F11510" t="n">
        <v>5905.3</v>
      </c>
      <c r="G11510" t="n">
        <v>67.59999999999999</v>
      </c>
    </row>
    <row r="11511">
      <c r="A11511" t="n">
        <v>201907</v>
      </c>
      <c r="B11511" t="n">
        <v>48</v>
      </c>
      <c r="C11511" t="inlineStr">
        <is>
          <t>POS</t>
        </is>
      </c>
      <c r="D11511" t="inlineStr">
        <is>
          <t>Mỹ</t>
        </is>
      </c>
      <c r="E11511" t="inlineStr">
        <is>
          <t>Game &amp; Đồ chơi</t>
        </is>
      </c>
      <c r="F11511" t="n">
        <v>595.39</v>
      </c>
      <c r="G11511" t="n">
        <v>0</v>
      </c>
    </row>
    <row r="11512">
      <c r="A11512" t="n">
        <v>201907</v>
      </c>
      <c r="B11512" t="n">
        <v>48</v>
      </c>
      <c r="C11512" t="inlineStr">
        <is>
          <t>POS</t>
        </is>
      </c>
      <c r="D11512" t="inlineStr">
        <is>
          <t>Mỹ</t>
        </is>
      </c>
      <c r="E11512" t="inlineStr">
        <is>
          <t>Gia dụng</t>
        </is>
      </c>
      <c r="F11512" t="n">
        <v>15074.43</v>
      </c>
      <c r="G11512" t="n">
        <v>0</v>
      </c>
    </row>
    <row r="11513">
      <c r="A11513" t="n">
        <v>201907</v>
      </c>
      <c r="B11513" t="n">
        <v>48</v>
      </c>
      <c r="C11513" t="inlineStr">
        <is>
          <t>POS</t>
        </is>
      </c>
      <c r="D11513" t="inlineStr">
        <is>
          <t>Mỹ</t>
        </is>
      </c>
      <c r="E11513" t="inlineStr">
        <is>
          <t>Nhạc, phim, sách nói</t>
        </is>
      </c>
      <c r="F11513" t="n">
        <v>1181.79</v>
      </c>
      <c r="G11513" t="n">
        <v>0</v>
      </c>
    </row>
    <row r="11514">
      <c r="A11514" t="n">
        <v>201907</v>
      </c>
      <c r="B11514" t="n">
        <v>48</v>
      </c>
      <c r="C11514" t="inlineStr">
        <is>
          <t>POS</t>
        </is>
      </c>
      <c r="D11514" t="inlineStr">
        <is>
          <t>Mỹ</t>
        </is>
      </c>
      <c r="E11514" t="inlineStr">
        <is>
          <t>TV &amp; Video</t>
        </is>
      </c>
      <c r="F11514" t="n">
        <v>583.77</v>
      </c>
      <c r="G11514" t="n">
        <v>0</v>
      </c>
    </row>
    <row r="11515">
      <c r="A11515" t="n">
        <v>201907</v>
      </c>
      <c r="B11515" t="n">
        <v>49</v>
      </c>
      <c r="C11515" t="inlineStr">
        <is>
          <t>POS</t>
        </is>
      </c>
      <c r="D11515" t="inlineStr">
        <is>
          <t>Mỹ</t>
        </is>
      </c>
      <c r="E11515" t="inlineStr">
        <is>
          <t>Âm thanh</t>
        </is>
      </c>
      <c r="F11515" t="n">
        <v>2637.58</v>
      </c>
      <c r="G11515" t="n">
        <v>0</v>
      </c>
    </row>
    <row r="11516">
      <c r="A11516" t="n">
        <v>201907</v>
      </c>
      <c r="B11516" t="n">
        <v>49</v>
      </c>
      <c r="C11516" t="inlineStr">
        <is>
          <t>POS</t>
        </is>
      </c>
      <c r="D11516" t="inlineStr">
        <is>
          <t>Mỹ</t>
        </is>
      </c>
      <c r="E11516" t="inlineStr">
        <is>
          <t>Máy ảnh</t>
        </is>
      </c>
      <c r="F11516" t="n">
        <v>2296</v>
      </c>
      <c r="G11516" t="n">
        <v>0</v>
      </c>
    </row>
    <row r="11517">
      <c r="A11517" t="n">
        <v>201907</v>
      </c>
      <c r="B11517" t="n">
        <v>49</v>
      </c>
      <c r="C11517" t="inlineStr">
        <is>
          <t>POS</t>
        </is>
      </c>
      <c r="D11517" t="inlineStr">
        <is>
          <t>Mỹ</t>
        </is>
      </c>
      <c r="E11517" t="inlineStr">
        <is>
          <t>Điện thoại</t>
        </is>
      </c>
      <c r="F11517" t="n">
        <v>6583</v>
      </c>
      <c r="G11517" t="n">
        <v>0</v>
      </c>
    </row>
    <row r="11518">
      <c r="A11518" t="n">
        <v>201907</v>
      </c>
      <c r="B11518" t="n">
        <v>49</v>
      </c>
      <c r="C11518" t="inlineStr">
        <is>
          <t>POS</t>
        </is>
      </c>
      <c r="D11518" t="inlineStr">
        <is>
          <t>Mỹ</t>
        </is>
      </c>
      <c r="E11518" t="inlineStr">
        <is>
          <t>Máy tính</t>
        </is>
      </c>
      <c r="F11518" t="n">
        <v>15250.75</v>
      </c>
      <c r="G11518" t="n">
        <v>0</v>
      </c>
    </row>
    <row r="11519">
      <c r="A11519" t="n">
        <v>201907</v>
      </c>
      <c r="B11519" t="n">
        <v>49</v>
      </c>
      <c r="C11519" t="inlineStr">
        <is>
          <t>POS</t>
        </is>
      </c>
      <c r="D11519" t="inlineStr">
        <is>
          <t>Mỹ</t>
        </is>
      </c>
      <c r="E11519" t="inlineStr">
        <is>
          <t>Game &amp; Đồ chơi</t>
        </is>
      </c>
      <c r="F11519" t="n">
        <v>403.3</v>
      </c>
      <c r="G11519" t="n">
        <v>0</v>
      </c>
    </row>
    <row r="11520">
      <c r="A11520" t="n">
        <v>201907</v>
      </c>
      <c r="B11520" t="n">
        <v>49</v>
      </c>
      <c r="C11520" t="inlineStr">
        <is>
          <t>POS</t>
        </is>
      </c>
      <c r="D11520" t="inlineStr">
        <is>
          <t>Mỹ</t>
        </is>
      </c>
      <c r="E11520" t="inlineStr">
        <is>
          <t>Nhạc, phim, sách nói</t>
        </is>
      </c>
      <c r="F11520" t="n">
        <v>1411.23</v>
      </c>
      <c r="G11520" t="n">
        <v>0</v>
      </c>
    </row>
    <row r="11521">
      <c r="A11521" t="n">
        <v>201907</v>
      </c>
      <c r="B11521" t="n">
        <v>49</v>
      </c>
      <c r="C11521" t="inlineStr">
        <is>
          <t>POS</t>
        </is>
      </c>
      <c r="D11521" t="inlineStr">
        <is>
          <t>Mỹ</t>
        </is>
      </c>
      <c r="E11521" t="inlineStr">
        <is>
          <t>TV &amp; Video</t>
        </is>
      </c>
      <c r="F11521" t="n">
        <v>2575</v>
      </c>
      <c r="G11521" t="n">
        <v>0</v>
      </c>
    </row>
    <row r="11522">
      <c r="A11522" t="n">
        <v>201907</v>
      </c>
      <c r="B11522" t="n">
        <v>50</v>
      </c>
      <c r="C11522" t="inlineStr">
        <is>
          <t>POS</t>
        </is>
      </c>
      <c r="D11522" t="inlineStr">
        <is>
          <t>Mỹ</t>
        </is>
      </c>
      <c r="E11522" t="inlineStr">
        <is>
          <t>Âm thanh</t>
        </is>
      </c>
      <c r="F11522" t="n">
        <v>2759.65</v>
      </c>
      <c r="G11522" t="n">
        <v>0</v>
      </c>
    </row>
    <row r="11523">
      <c r="A11523" t="n">
        <v>201907</v>
      </c>
      <c r="B11523" t="n">
        <v>50</v>
      </c>
      <c r="C11523" t="inlineStr">
        <is>
          <t>POS</t>
        </is>
      </c>
      <c r="D11523" t="inlineStr">
        <is>
          <t>Mỹ</t>
        </is>
      </c>
      <c r="E11523" t="inlineStr">
        <is>
          <t>Máy ảnh</t>
        </is>
      </c>
      <c r="F11523" t="n">
        <v>3563.5</v>
      </c>
      <c r="G11523" t="n">
        <v>0</v>
      </c>
    </row>
    <row r="11524">
      <c r="A11524" t="n">
        <v>201907</v>
      </c>
      <c r="B11524" t="n">
        <v>50</v>
      </c>
      <c r="C11524" t="inlineStr">
        <is>
          <t>POS</t>
        </is>
      </c>
      <c r="D11524" t="inlineStr">
        <is>
          <t>Mỹ</t>
        </is>
      </c>
      <c r="E11524" t="inlineStr">
        <is>
          <t>Điện thoại</t>
        </is>
      </c>
      <c r="F11524" t="n">
        <v>2996.55</v>
      </c>
      <c r="G11524" t="n">
        <v>0</v>
      </c>
    </row>
    <row r="11525">
      <c r="A11525" t="n">
        <v>201907</v>
      </c>
      <c r="B11525" t="n">
        <v>50</v>
      </c>
      <c r="C11525" t="inlineStr">
        <is>
          <t>POS</t>
        </is>
      </c>
      <c r="D11525" t="inlineStr">
        <is>
          <t>Mỹ</t>
        </is>
      </c>
      <c r="E11525" t="inlineStr">
        <is>
          <t>Máy tính</t>
        </is>
      </c>
      <c r="F11525" t="n">
        <v>8293.75</v>
      </c>
      <c r="G11525" t="n">
        <v>0</v>
      </c>
    </row>
    <row r="11526">
      <c r="A11526" t="n">
        <v>201907</v>
      </c>
      <c r="B11526" t="n">
        <v>50</v>
      </c>
      <c r="C11526" t="inlineStr">
        <is>
          <t>POS</t>
        </is>
      </c>
      <c r="D11526" t="inlineStr">
        <is>
          <t>Mỹ</t>
        </is>
      </c>
      <c r="E11526" t="inlineStr">
        <is>
          <t>Game &amp; Đồ chơi</t>
        </is>
      </c>
      <c r="F11526" t="n">
        <v>1156.56</v>
      </c>
      <c r="G11526" t="n">
        <v>10.78</v>
      </c>
    </row>
    <row r="11527">
      <c r="A11527" t="n">
        <v>201907</v>
      </c>
      <c r="B11527" t="n">
        <v>50</v>
      </c>
      <c r="C11527" t="inlineStr">
        <is>
          <t>POS</t>
        </is>
      </c>
      <c r="D11527" t="inlineStr">
        <is>
          <t>Mỹ</t>
        </is>
      </c>
      <c r="E11527" t="inlineStr">
        <is>
          <t>Gia dụng</t>
        </is>
      </c>
      <c r="F11527" t="n">
        <v>9933.99</v>
      </c>
      <c r="G11527" t="n">
        <v>0</v>
      </c>
    </row>
    <row r="11528">
      <c r="A11528" t="n">
        <v>201907</v>
      </c>
      <c r="B11528" t="n">
        <v>50</v>
      </c>
      <c r="C11528" t="inlineStr">
        <is>
          <t>POS</t>
        </is>
      </c>
      <c r="D11528" t="inlineStr">
        <is>
          <t>Mỹ</t>
        </is>
      </c>
      <c r="E11528" t="inlineStr">
        <is>
          <t>Nhạc, phim, sách nói</t>
        </is>
      </c>
      <c r="F11528" t="n">
        <v>1692.3</v>
      </c>
      <c r="G11528" t="n">
        <v>0</v>
      </c>
    </row>
    <row r="11529">
      <c r="A11529" t="n">
        <v>201907</v>
      </c>
      <c r="B11529" t="n">
        <v>50</v>
      </c>
      <c r="C11529" t="inlineStr">
        <is>
          <t>POS</t>
        </is>
      </c>
      <c r="D11529" t="inlineStr">
        <is>
          <t>Mỹ</t>
        </is>
      </c>
      <c r="E11529" t="inlineStr">
        <is>
          <t>TV &amp; Video</t>
        </is>
      </c>
      <c r="F11529" t="n">
        <v>5238.99</v>
      </c>
      <c r="G11529" t="n">
        <v>0</v>
      </c>
    </row>
    <row r="11530">
      <c r="A11530" t="n">
        <v>201907</v>
      </c>
      <c r="B11530" t="n">
        <v>51</v>
      </c>
      <c r="C11530" t="inlineStr">
        <is>
          <t>POS</t>
        </is>
      </c>
      <c r="D11530" t="inlineStr">
        <is>
          <t>Mỹ</t>
        </is>
      </c>
      <c r="E11530" t="inlineStr">
        <is>
          <t>Âm thanh</t>
        </is>
      </c>
      <c r="F11530" t="n">
        <v>1659.03</v>
      </c>
      <c r="G11530" t="n">
        <v>0</v>
      </c>
    </row>
    <row r="11531">
      <c r="A11531" t="n">
        <v>201907</v>
      </c>
      <c r="B11531" t="n">
        <v>51</v>
      </c>
      <c r="C11531" t="inlineStr">
        <is>
          <t>POS</t>
        </is>
      </c>
      <c r="D11531" t="inlineStr">
        <is>
          <t>Mỹ</t>
        </is>
      </c>
      <c r="E11531" t="inlineStr">
        <is>
          <t>Máy ảnh</t>
        </is>
      </c>
      <c r="F11531" t="n">
        <v>578</v>
      </c>
      <c r="G11531" t="n">
        <v>0</v>
      </c>
    </row>
    <row r="11532">
      <c r="A11532" t="n">
        <v>201907</v>
      </c>
      <c r="B11532" t="n">
        <v>51</v>
      </c>
      <c r="C11532" t="inlineStr">
        <is>
          <t>POS</t>
        </is>
      </c>
      <c r="D11532" t="inlineStr">
        <is>
          <t>Mỹ</t>
        </is>
      </c>
      <c r="E11532" t="inlineStr">
        <is>
          <t>Điện thoại</t>
        </is>
      </c>
      <c r="F11532" t="n">
        <v>5087.91</v>
      </c>
      <c r="G11532" t="n">
        <v>0</v>
      </c>
    </row>
    <row r="11533">
      <c r="A11533" t="n">
        <v>201907</v>
      </c>
      <c r="B11533" t="n">
        <v>51</v>
      </c>
      <c r="C11533" t="inlineStr">
        <is>
          <t>POS</t>
        </is>
      </c>
      <c r="D11533" t="inlineStr">
        <is>
          <t>Mỹ</t>
        </is>
      </c>
      <c r="E11533" t="inlineStr">
        <is>
          <t>Máy tính</t>
        </is>
      </c>
      <c r="F11533" t="n">
        <v>15209.55</v>
      </c>
      <c r="G11533" t="n">
        <v>0</v>
      </c>
    </row>
    <row r="11534">
      <c r="A11534" t="n">
        <v>201907</v>
      </c>
      <c r="B11534" t="n">
        <v>51</v>
      </c>
      <c r="C11534" t="inlineStr">
        <is>
          <t>POS</t>
        </is>
      </c>
      <c r="D11534" t="inlineStr">
        <is>
          <t>Mỹ</t>
        </is>
      </c>
      <c r="E11534" t="inlineStr">
        <is>
          <t>Game &amp; Đồ chơi</t>
        </is>
      </c>
      <c r="F11534" t="n">
        <v>3045.68</v>
      </c>
      <c r="G11534" t="n">
        <v>0</v>
      </c>
    </row>
    <row r="11535">
      <c r="A11535" t="n">
        <v>201907</v>
      </c>
      <c r="B11535" t="n">
        <v>51</v>
      </c>
      <c r="C11535" t="inlineStr">
        <is>
          <t>POS</t>
        </is>
      </c>
      <c r="D11535" t="inlineStr">
        <is>
          <t>Mỹ</t>
        </is>
      </c>
      <c r="E11535" t="inlineStr">
        <is>
          <t>Gia dụng</t>
        </is>
      </c>
      <c r="F11535" t="n">
        <v>4407</v>
      </c>
      <c r="G11535" t="n">
        <v>3198</v>
      </c>
    </row>
    <row r="11536">
      <c r="A11536" t="n">
        <v>201907</v>
      </c>
      <c r="B11536" t="n">
        <v>51</v>
      </c>
      <c r="C11536" t="inlineStr">
        <is>
          <t>POS</t>
        </is>
      </c>
      <c r="D11536" t="inlineStr">
        <is>
          <t>Mỹ</t>
        </is>
      </c>
      <c r="E11536" t="inlineStr">
        <is>
          <t>Nhạc, phim, sách nói</t>
        </is>
      </c>
      <c r="F11536" t="n">
        <v>231.76</v>
      </c>
      <c r="G11536" t="n">
        <v>0</v>
      </c>
    </row>
    <row r="11537">
      <c r="A11537" t="n">
        <v>201907</v>
      </c>
      <c r="B11537" t="n">
        <v>51</v>
      </c>
      <c r="C11537" t="inlineStr">
        <is>
          <t>POS</t>
        </is>
      </c>
      <c r="D11537" t="inlineStr">
        <is>
          <t>Mỹ</t>
        </is>
      </c>
      <c r="E11537" t="inlineStr">
        <is>
          <t>TV &amp; Video</t>
        </is>
      </c>
      <c r="F11537" t="n">
        <v>199</v>
      </c>
      <c r="G11537" t="n">
        <v>0</v>
      </c>
    </row>
    <row r="11538">
      <c r="A11538" t="n">
        <v>201907</v>
      </c>
      <c r="B11538" t="n">
        <v>53</v>
      </c>
      <c r="C11538" t="inlineStr">
        <is>
          <t>POS</t>
        </is>
      </c>
      <c r="D11538" t="inlineStr">
        <is>
          <t>Mỹ</t>
        </is>
      </c>
      <c r="E11538" t="inlineStr">
        <is>
          <t>Âm thanh</t>
        </is>
      </c>
      <c r="F11538" t="n">
        <v>199.95</v>
      </c>
      <c r="G11538" t="n">
        <v>0</v>
      </c>
    </row>
    <row r="11539">
      <c r="A11539" t="n">
        <v>201907</v>
      </c>
      <c r="B11539" t="n">
        <v>53</v>
      </c>
      <c r="C11539" t="inlineStr">
        <is>
          <t>POS</t>
        </is>
      </c>
      <c r="D11539" t="inlineStr">
        <is>
          <t>Mỹ</t>
        </is>
      </c>
      <c r="E11539" t="inlineStr">
        <is>
          <t>Điện thoại</t>
        </is>
      </c>
      <c r="F11539" t="n">
        <v>1212</v>
      </c>
      <c r="G11539" t="n">
        <v>79.98</v>
      </c>
    </row>
    <row r="11540">
      <c r="A11540" t="n">
        <v>201907</v>
      </c>
      <c r="B11540" t="n">
        <v>53</v>
      </c>
      <c r="C11540" t="inlineStr">
        <is>
          <t>POS</t>
        </is>
      </c>
      <c r="D11540" t="inlineStr">
        <is>
          <t>Mỹ</t>
        </is>
      </c>
      <c r="E11540" t="inlineStr">
        <is>
          <t>Máy tính</t>
        </is>
      </c>
      <c r="F11540" t="n">
        <v>6585.9</v>
      </c>
      <c r="G11540" t="n">
        <v>0</v>
      </c>
    </row>
    <row r="11541">
      <c r="A11541" t="n">
        <v>201907</v>
      </c>
      <c r="B11541" t="n">
        <v>53</v>
      </c>
      <c r="C11541" t="inlineStr">
        <is>
          <t>POS</t>
        </is>
      </c>
      <c r="D11541" t="inlineStr">
        <is>
          <t>Mỹ</t>
        </is>
      </c>
      <c r="E11541" t="inlineStr">
        <is>
          <t>Game &amp; Đồ chơi</t>
        </is>
      </c>
      <c r="F11541" t="n">
        <v>391.93</v>
      </c>
      <c r="G11541" t="n">
        <v>0</v>
      </c>
    </row>
    <row r="11542">
      <c r="A11542" t="n">
        <v>201907</v>
      </c>
      <c r="B11542" t="n">
        <v>53</v>
      </c>
      <c r="C11542" t="inlineStr">
        <is>
          <t>POS</t>
        </is>
      </c>
      <c r="D11542" t="inlineStr">
        <is>
          <t>Mỹ</t>
        </is>
      </c>
      <c r="E11542" t="inlineStr">
        <is>
          <t>Nhạc, phim, sách nói</t>
        </is>
      </c>
      <c r="F11542" t="n">
        <v>253.42</v>
      </c>
      <c r="G11542" t="n">
        <v>0</v>
      </c>
    </row>
    <row r="11543">
      <c r="A11543" t="n">
        <v>201907</v>
      </c>
      <c r="B11543" t="n">
        <v>53</v>
      </c>
      <c r="C11543" t="inlineStr">
        <is>
          <t>POS</t>
        </is>
      </c>
      <c r="D11543" t="inlineStr">
        <is>
          <t>Mỹ</t>
        </is>
      </c>
      <c r="E11543" t="inlineStr">
        <is>
          <t>TV &amp; Video</t>
        </is>
      </c>
      <c r="F11543" t="n">
        <v>1198</v>
      </c>
      <c r="G11543" t="n">
        <v>0</v>
      </c>
    </row>
    <row r="11544">
      <c r="A11544" t="n">
        <v>201907</v>
      </c>
      <c r="B11544" t="n">
        <v>54</v>
      </c>
      <c r="C11544" t="inlineStr">
        <is>
          <t>POS</t>
        </is>
      </c>
      <c r="D11544" t="inlineStr">
        <is>
          <t>Mỹ</t>
        </is>
      </c>
      <c r="E11544" t="inlineStr">
        <is>
          <t>Âm thanh</t>
        </is>
      </c>
      <c r="F11544" t="n">
        <v>299.98</v>
      </c>
      <c r="G11544" t="n">
        <v>0</v>
      </c>
    </row>
    <row r="11545">
      <c r="A11545" t="n">
        <v>201907</v>
      </c>
      <c r="B11545" t="n">
        <v>54</v>
      </c>
      <c r="C11545" t="inlineStr">
        <is>
          <t>POS</t>
        </is>
      </c>
      <c r="D11545" t="inlineStr">
        <is>
          <t>Mỹ</t>
        </is>
      </c>
      <c r="E11545" t="inlineStr">
        <is>
          <t>Máy ảnh</t>
        </is>
      </c>
      <c r="F11545" t="n">
        <v>73.98</v>
      </c>
      <c r="G11545" t="n">
        <v>0</v>
      </c>
    </row>
    <row r="11546">
      <c r="A11546" t="n">
        <v>201907</v>
      </c>
      <c r="B11546" t="n">
        <v>54</v>
      </c>
      <c r="C11546" t="inlineStr">
        <is>
          <t>POS</t>
        </is>
      </c>
      <c r="D11546" t="inlineStr">
        <is>
          <t>Mỹ</t>
        </is>
      </c>
      <c r="E11546" t="inlineStr">
        <is>
          <t>Điện thoại</t>
        </is>
      </c>
      <c r="F11546" t="n">
        <v>1778.92</v>
      </c>
      <c r="G11546" t="n">
        <v>0</v>
      </c>
    </row>
    <row r="11547">
      <c r="A11547" t="n">
        <v>201907</v>
      </c>
      <c r="B11547" t="n">
        <v>54</v>
      </c>
      <c r="C11547" t="inlineStr">
        <is>
          <t>POS</t>
        </is>
      </c>
      <c r="D11547" t="inlineStr">
        <is>
          <t>Mỹ</t>
        </is>
      </c>
      <c r="E11547" t="inlineStr">
        <is>
          <t>Máy tính</t>
        </is>
      </c>
      <c r="F11547" t="n">
        <v>12427.3</v>
      </c>
      <c r="G11547" t="n">
        <v>19.95</v>
      </c>
    </row>
    <row r="11548">
      <c r="A11548" t="n">
        <v>201907</v>
      </c>
      <c r="B11548" t="n">
        <v>54</v>
      </c>
      <c r="C11548" t="inlineStr">
        <is>
          <t>POS</t>
        </is>
      </c>
      <c r="D11548" t="inlineStr">
        <is>
          <t>Mỹ</t>
        </is>
      </c>
      <c r="E11548" t="inlineStr">
        <is>
          <t>Game &amp; Đồ chơi</t>
        </is>
      </c>
      <c r="F11548" t="n">
        <v>64.90000000000001</v>
      </c>
      <c r="G11548" t="n">
        <v>0</v>
      </c>
    </row>
    <row r="11549">
      <c r="A11549" t="n">
        <v>201907</v>
      </c>
      <c r="B11549" t="n">
        <v>54</v>
      </c>
      <c r="C11549" t="inlineStr">
        <is>
          <t>POS</t>
        </is>
      </c>
      <c r="D11549" t="inlineStr">
        <is>
          <t>Mỹ</t>
        </is>
      </c>
      <c r="E11549" t="inlineStr">
        <is>
          <t>Gia dụng</t>
        </is>
      </c>
      <c r="F11549" t="n">
        <v>508</v>
      </c>
      <c r="G11549" t="n">
        <v>0</v>
      </c>
    </row>
    <row r="11550">
      <c r="A11550" t="n">
        <v>201907</v>
      </c>
      <c r="B11550" t="n">
        <v>54</v>
      </c>
      <c r="C11550" t="inlineStr">
        <is>
          <t>POS</t>
        </is>
      </c>
      <c r="D11550" t="inlineStr">
        <is>
          <t>Mỹ</t>
        </is>
      </c>
      <c r="E11550" t="inlineStr">
        <is>
          <t>Nhạc, phim, sách nói</t>
        </is>
      </c>
      <c r="F11550" t="n">
        <v>109.99</v>
      </c>
      <c r="G11550" t="n">
        <v>319.98</v>
      </c>
    </row>
    <row r="11551">
      <c r="A11551" t="n">
        <v>201907</v>
      </c>
      <c r="B11551" t="n">
        <v>54</v>
      </c>
      <c r="C11551" t="inlineStr">
        <is>
          <t>POS</t>
        </is>
      </c>
      <c r="D11551" t="inlineStr">
        <is>
          <t>Mỹ</t>
        </is>
      </c>
      <c r="E11551" t="inlineStr">
        <is>
          <t>TV &amp; Video</t>
        </is>
      </c>
      <c r="F11551" t="n">
        <v>599.98</v>
      </c>
      <c r="G11551" t="n">
        <v>0</v>
      </c>
    </row>
    <row r="11552">
      <c r="A11552" t="n">
        <v>201907</v>
      </c>
      <c r="B11552" t="n">
        <v>55</v>
      </c>
      <c r="C11552" t="inlineStr">
        <is>
          <t>POS</t>
        </is>
      </c>
      <c r="D11552" t="inlineStr">
        <is>
          <t>Mỹ</t>
        </is>
      </c>
      <c r="E11552" t="inlineStr">
        <is>
          <t>Âm thanh</t>
        </is>
      </c>
      <c r="F11552" t="n">
        <v>3196.73</v>
      </c>
      <c r="G11552" t="n">
        <v>312</v>
      </c>
    </row>
    <row r="11553">
      <c r="A11553" t="n">
        <v>201907</v>
      </c>
      <c r="B11553" t="n">
        <v>55</v>
      </c>
      <c r="C11553" t="inlineStr">
        <is>
          <t>POS</t>
        </is>
      </c>
      <c r="D11553" t="inlineStr">
        <is>
          <t>Mỹ</t>
        </is>
      </c>
      <c r="E11553" t="inlineStr">
        <is>
          <t>Máy ảnh</t>
        </is>
      </c>
      <c r="F11553" t="n">
        <v>4722.47</v>
      </c>
      <c r="G11553" t="n">
        <v>0</v>
      </c>
    </row>
    <row r="11554">
      <c r="A11554" t="n">
        <v>201907</v>
      </c>
      <c r="B11554" t="n">
        <v>55</v>
      </c>
      <c r="C11554" t="inlineStr">
        <is>
          <t>POS</t>
        </is>
      </c>
      <c r="D11554" t="inlineStr">
        <is>
          <t>Mỹ</t>
        </is>
      </c>
      <c r="E11554" t="inlineStr">
        <is>
          <t>Điện thoại</t>
        </is>
      </c>
      <c r="F11554" t="n">
        <v>2006.87</v>
      </c>
      <c r="G11554" t="n">
        <v>0</v>
      </c>
    </row>
    <row r="11555">
      <c r="A11555" t="n">
        <v>201907</v>
      </c>
      <c r="B11555" t="n">
        <v>55</v>
      </c>
      <c r="C11555" t="inlineStr">
        <is>
          <t>POS</t>
        </is>
      </c>
      <c r="D11555" t="inlineStr">
        <is>
          <t>Mỹ</t>
        </is>
      </c>
      <c r="E11555" t="inlineStr">
        <is>
          <t>Máy tính</t>
        </is>
      </c>
      <c r="F11555" t="n">
        <v>29084.35</v>
      </c>
      <c r="G11555" t="n">
        <v>0</v>
      </c>
    </row>
    <row r="11556">
      <c r="A11556" t="n">
        <v>201907</v>
      </c>
      <c r="B11556" t="n">
        <v>55</v>
      </c>
      <c r="C11556" t="inlineStr">
        <is>
          <t>POS</t>
        </is>
      </c>
      <c r="D11556" t="inlineStr">
        <is>
          <t>Mỹ</t>
        </is>
      </c>
      <c r="E11556" t="inlineStr">
        <is>
          <t>Game &amp; Đồ chơi</t>
        </is>
      </c>
      <c r="F11556" t="n">
        <v>915.28</v>
      </c>
      <c r="G11556" t="n">
        <v>0</v>
      </c>
    </row>
    <row r="11557">
      <c r="A11557" t="n">
        <v>201907</v>
      </c>
      <c r="B11557" t="n">
        <v>55</v>
      </c>
      <c r="C11557" t="inlineStr">
        <is>
          <t>POS</t>
        </is>
      </c>
      <c r="D11557" t="inlineStr">
        <is>
          <t>Mỹ</t>
        </is>
      </c>
      <c r="E11557" t="inlineStr">
        <is>
          <t>Gia dụng</t>
        </is>
      </c>
      <c r="F11557" t="n">
        <v>599.98</v>
      </c>
      <c r="G11557" t="n">
        <v>0</v>
      </c>
    </row>
    <row r="11558">
      <c r="A11558" t="n">
        <v>201907</v>
      </c>
      <c r="B11558" t="n">
        <v>55</v>
      </c>
      <c r="C11558" t="inlineStr">
        <is>
          <t>POS</t>
        </is>
      </c>
      <c r="D11558" t="inlineStr">
        <is>
          <t>Mỹ</t>
        </is>
      </c>
      <c r="E11558" t="inlineStr">
        <is>
          <t>Nhạc, phim, sách nói</t>
        </is>
      </c>
      <c r="F11558" t="n">
        <v>1614.92</v>
      </c>
      <c r="G11558" t="n">
        <v>121.98</v>
      </c>
    </row>
    <row r="11559">
      <c r="A11559" t="n">
        <v>201907</v>
      </c>
      <c r="B11559" t="n">
        <v>56</v>
      </c>
      <c r="C11559" t="inlineStr">
        <is>
          <t>POS</t>
        </is>
      </c>
      <c r="D11559" t="inlineStr">
        <is>
          <t>Mỹ</t>
        </is>
      </c>
      <c r="E11559" t="inlineStr">
        <is>
          <t>Âm thanh</t>
        </is>
      </c>
      <c r="F11559" t="n">
        <v>1498.48</v>
      </c>
      <c r="G11559" t="n">
        <v>0</v>
      </c>
    </row>
    <row r="11560">
      <c r="A11560" t="n">
        <v>201907</v>
      </c>
      <c r="B11560" t="n">
        <v>56</v>
      </c>
      <c r="C11560" t="inlineStr">
        <is>
          <t>POS</t>
        </is>
      </c>
      <c r="D11560" t="inlineStr">
        <is>
          <t>Mỹ</t>
        </is>
      </c>
      <c r="E11560" t="inlineStr">
        <is>
          <t>Máy ảnh</t>
        </is>
      </c>
      <c r="F11560" t="n">
        <v>4394.97</v>
      </c>
      <c r="G11560" t="n">
        <v>73.98</v>
      </c>
    </row>
    <row r="11561">
      <c r="A11561" t="n">
        <v>201907</v>
      </c>
      <c r="B11561" t="n">
        <v>56</v>
      </c>
      <c r="C11561" t="inlineStr">
        <is>
          <t>POS</t>
        </is>
      </c>
      <c r="D11561" t="inlineStr">
        <is>
          <t>Mỹ</t>
        </is>
      </c>
      <c r="E11561" t="inlineStr">
        <is>
          <t>Điện thoại</t>
        </is>
      </c>
      <c r="F11561" t="n">
        <v>1799</v>
      </c>
      <c r="G11561" t="n">
        <v>0</v>
      </c>
    </row>
    <row r="11562">
      <c r="A11562" t="n">
        <v>201907</v>
      </c>
      <c r="B11562" t="n">
        <v>56</v>
      </c>
      <c r="C11562" t="inlineStr">
        <is>
          <t>POS</t>
        </is>
      </c>
      <c r="D11562" t="inlineStr">
        <is>
          <t>Mỹ</t>
        </is>
      </c>
      <c r="E11562" t="inlineStr">
        <is>
          <t>Máy tính</t>
        </is>
      </c>
      <c r="F11562" t="n">
        <v>11955.6</v>
      </c>
      <c r="G11562" t="n">
        <v>695</v>
      </c>
    </row>
    <row r="11563">
      <c r="A11563" t="n">
        <v>201907</v>
      </c>
      <c r="B11563" t="n">
        <v>56</v>
      </c>
      <c r="C11563" t="inlineStr">
        <is>
          <t>POS</t>
        </is>
      </c>
      <c r="D11563" t="inlineStr">
        <is>
          <t>Mỹ</t>
        </is>
      </c>
      <c r="E11563" t="inlineStr">
        <is>
          <t>Game &amp; Đồ chơi</t>
        </is>
      </c>
      <c r="F11563" t="n">
        <v>578.55</v>
      </c>
      <c r="G11563" t="n">
        <v>0</v>
      </c>
    </row>
    <row r="11564">
      <c r="A11564" t="n">
        <v>201907</v>
      </c>
      <c r="B11564" t="n">
        <v>56</v>
      </c>
      <c r="C11564" t="inlineStr">
        <is>
          <t>POS</t>
        </is>
      </c>
      <c r="D11564" t="inlineStr">
        <is>
          <t>Mỹ</t>
        </is>
      </c>
      <c r="E11564" t="inlineStr">
        <is>
          <t>Gia dụng</t>
        </is>
      </c>
      <c r="F11564" t="n">
        <v>1599</v>
      </c>
      <c r="G11564" t="n">
        <v>0</v>
      </c>
    </row>
    <row r="11565">
      <c r="A11565" t="n">
        <v>201907</v>
      </c>
      <c r="B11565" t="n">
        <v>56</v>
      </c>
      <c r="C11565" t="inlineStr">
        <is>
          <t>POS</t>
        </is>
      </c>
      <c r="D11565" t="inlineStr">
        <is>
          <t>Mỹ</t>
        </is>
      </c>
      <c r="E11565" t="inlineStr">
        <is>
          <t>Nhạc, phim, sách nói</t>
        </is>
      </c>
      <c r="F11565" t="n">
        <v>473.98</v>
      </c>
      <c r="G11565" t="n">
        <v>0</v>
      </c>
    </row>
    <row r="11566">
      <c r="A11566" t="n">
        <v>201907</v>
      </c>
      <c r="B11566" t="n">
        <v>56</v>
      </c>
      <c r="C11566" t="inlineStr">
        <is>
          <t>POS</t>
        </is>
      </c>
      <c r="D11566" t="inlineStr">
        <is>
          <t>Mỹ</t>
        </is>
      </c>
      <c r="E11566" t="inlineStr">
        <is>
          <t>TV &amp; Video</t>
        </is>
      </c>
      <c r="F11566" t="n">
        <v>7030.14</v>
      </c>
      <c r="G11566" t="n">
        <v>2199.98</v>
      </c>
    </row>
    <row r="11567">
      <c r="A11567" t="n">
        <v>201907</v>
      </c>
      <c r="B11567" t="n">
        <v>57</v>
      </c>
      <c r="C11567" t="inlineStr">
        <is>
          <t>POS</t>
        </is>
      </c>
      <c r="D11567" t="inlineStr">
        <is>
          <t>Mỹ</t>
        </is>
      </c>
      <c r="E11567" t="inlineStr">
        <is>
          <t>Âm thanh</t>
        </is>
      </c>
      <c r="F11567" t="n">
        <v>3139.79</v>
      </c>
      <c r="G11567" t="n">
        <v>499.98</v>
      </c>
    </row>
    <row r="11568">
      <c r="A11568" t="n">
        <v>201907</v>
      </c>
      <c r="B11568" t="n">
        <v>57</v>
      </c>
      <c r="C11568" t="inlineStr">
        <is>
          <t>POS</t>
        </is>
      </c>
      <c r="D11568" t="inlineStr">
        <is>
          <t>Mỹ</t>
        </is>
      </c>
      <c r="E11568" t="inlineStr">
        <is>
          <t>Máy ảnh</t>
        </is>
      </c>
      <c r="F11568" t="n">
        <v>4562</v>
      </c>
      <c r="G11568" t="n">
        <v>0</v>
      </c>
    </row>
    <row r="11569">
      <c r="A11569" t="n">
        <v>201907</v>
      </c>
      <c r="B11569" t="n">
        <v>57</v>
      </c>
      <c r="C11569" t="inlineStr">
        <is>
          <t>POS</t>
        </is>
      </c>
      <c r="D11569" t="inlineStr">
        <is>
          <t>Mỹ</t>
        </is>
      </c>
      <c r="E11569" t="inlineStr">
        <is>
          <t>Điện thoại</t>
        </is>
      </c>
      <c r="F11569" t="n">
        <v>4856.99</v>
      </c>
      <c r="G11569" t="n">
        <v>0</v>
      </c>
    </row>
    <row r="11570">
      <c r="A11570" t="n">
        <v>201907</v>
      </c>
      <c r="B11570" t="n">
        <v>57</v>
      </c>
      <c r="C11570" t="inlineStr">
        <is>
          <t>POS</t>
        </is>
      </c>
      <c r="D11570" t="inlineStr">
        <is>
          <t>Mỹ</t>
        </is>
      </c>
      <c r="E11570" t="inlineStr">
        <is>
          <t>Máy tính</t>
        </is>
      </c>
      <c r="F11570" t="n">
        <v>9872.450000000001</v>
      </c>
      <c r="G11570" t="n">
        <v>0</v>
      </c>
    </row>
    <row r="11571">
      <c r="A11571" t="n">
        <v>201907</v>
      </c>
      <c r="B11571" t="n">
        <v>57</v>
      </c>
      <c r="C11571" t="inlineStr">
        <is>
          <t>POS</t>
        </is>
      </c>
      <c r="D11571" t="inlineStr">
        <is>
          <t>Mỹ</t>
        </is>
      </c>
      <c r="E11571" t="inlineStr">
        <is>
          <t>Game &amp; Đồ chơi</t>
        </is>
      </c>
      <c r="F11571" t="n">
        <v>598.1</v>
      </c>
      <c r="G11571" t="n">
        <v>0</v>
      </c>
    </row>
    <row r="11572">
      <c r="A11572" t="n">
        <v>201907</v>
      </c>
      <c r="B11572" t="n">
        <v>57</v>
      </c>
      <c r="C11572" t="inlineStr">
        <is>
          <t>POS</t>
        </is>
      </c>
      <c r="D11572" t="inlineStr">
        <is>
          <t>Mỹ</t>
        </is>
      </c>
      <c r="E11572" t="inlineStr">
        <is>
          <t>Gia dụng</t>
        </is>
      </c>
      <c r="F11572" t="n">
        <v>2810.88</v>
      </c>
      <c r="G11572" t="n">
        <v>0</v>
      </c>
    </row>
    <row r="11573">
      <c r="A11573" t="n">
        <v>201907</v>
      </c>
      <c r="B11573" t="n">
        <v>57</v>
      </c>
      <c r="C11573" t="inlineStr">
        <is>
          <t>POS</t>
        </is>
      </c>
      <c r="D11573" t="inlineStr">
        <is>
          <t>Mỹ</t>
        </is>
      </c>
      <c r="E11573" t="inlineStr">
        <is>
          <t>Nhạc, phim, sách nói</t>
        </is>
      </c>
      <c r="F11573" t="n">
        <v>768.42</v>
      </c>
      <c r="G11573" t="n">
        <v>0</v>
      </c>
    </row>
    <row r="11574">
      <c r="A11574" t="n">
        <v>201907</v>
      </c>
      <c r="B11574" t="n">
        <v>57</v>
      </c>
      <c r="C11574" t="inlineStr">
        <is>
          <t>POS</t>
        </is>
      </c>
      <c r="D11574" t="inlineStr">
        <is>
          <t>Mỹ</t>
        </is>
      </c>
      <c r="E11574" t="inlineStr">
        <is>
          <t>TV &amp; Video</t>
        </is>
      </c>
      <c r="F11574" t="n">
        <v>3476</v>
      </c>
      <c r="G11574" t="n">
        <v>0</v>
      </c>
    </row>
    <row r="11575">
      <c r="A11575" t="n">
        <v>201907</v>
      </c>
      <c r="B11575" t="n">
        <v>59</v>
      </c>
      <c r="C11575" t="inlineStr">
        <is>
          <t>POS</t>
        </is>
      </c>
      <c r="D11575" t="inlineStr">
        <is>
          <t>Mỹ</t>
        </is>
      </c>
      <c r="E11575" t="inlineStr">
        <is>
          <t>Âm thanh</t>
        </is>
      </c>
      <c r="F11575" t="n">
        <v>75.90000000000001</v>
      </c>
      <c r="G11575" t="n">
        <v>0</v>
      </c>
    </row>
    <row r="11576">
      <c r="A11576" t="n">
        <v>201907</v>
      </c>
      <c r="B11576" t="n">
        <v>59</v>
      </c>
      <c r="C11576" t="inlineStr">
        <is>
          <t>POS</t>
        </is>
      </c>
      <c r="D11576" t="inlineStr">
        <is>
          <t>Mỹ</t>
        </is>
      </c>
      <c r="E11576" t="inlineStr">
        <is>
          <t>Máy ảnh</t>
        </is>
      </c>
      <c r="F11576" t="n">
        <v>936</v>
      </c>
      <c r="G11576" t="n">
        <v>0</v>
      </c>
    </row>
    <row r="11577">
      <c r="A11577" t="n">
        <v>201907</v>
      </c>
      <c r="B11577" t="n">
        <v>59</v>
      </c>
      <c r="C11577" t="inlineStr">
        <is>
          <t>POS</t>
        </is>
      </c>
      <c r="D11577" t="inlineStr">
        <is>
          <t>Mỹ</t>
        </is>
      </c>
      <c r="E11577" t="inlineStr">
        <is>
          <t>Điện thoại</t>
        </is>
      </c>
      <c r="F11577" t="n">
        <v>2250.14</v>
      </c>
      <c r="G11577" t="n">
        <v>1276</v>
      </c>
    </row>
    <row r="11578">
      <c r="A11578" t="n">
        <v>201907</v>
      </c>
      <c r="B11578" t="n">
        <v>59</v>
      </c>
      <c r="C11578" t="inlineStr">
        <is>
          <t>POS</t>
        </is>
      </c>
      <c r="D11578" t="inlineStr">
        <is>
          <t>Mỹ</t>
        </is>
      </c>
      <c r="E11578" t="inlineStr">
        <is>
          <t>Máy tính</t>
        </is>
      </c>
      <c r="F11578" t="n">
        <v>14416.84</v>
      </c>
      <c r="G11578" t="n">
        <v>0</v>
      </c>
    </row>
    <row r="11579">
      <c r="A11579" t="n">
        <v>201907</v>
      </c>
      <c r="B11579" t="n">
        <v>59</v>
      </c>
      <c r="C11579" t="inlineStr">
        <is>
          <t>POS</t>
        </is>
      </c>
      <c r="D11579" t="inlineStr">
        <is>
          <t>Mỹ</t>
        </is>
      </c>
      <c r="E11579" t="inlineStr">
        <is>
          <t>Game &amp; Đồ chơi</t>
        </is>
      </c>
      <c r="F11579" t="n">
        <v>3171.93</v>
      </c>
      <c r="G11579" t="n">
        <v>0</v>
      </c>
    </row>
    <row r="11580">
      <c r="A11580" t="n">
        <v>201907</v>
      </c>
      <c r="B11580" t="n">
        <v>59</v>
      </c>
      <c r="C11580" t="inlineStr">
        <is>
          <t>POS</t>
        </is>
      </c>
      <c r="D11580" t="inlineStr">
        <is>
          <t>Mỹ</t>
        </is>
      </c>
      <c r="E11580" t="inlineStr">
        <is>
          <t>Gia dụng</t>
        </is>
      </c>
      <c r="F11580" t="n">
        <v>1072.96</v>
      </c>
      <c r="G11580" t="n">
        <v>0</v>
      </c>
    </row>
    <row r="11581">
      <c r="A11581" t="n">
        <v>201907</v>
      </c>
      <c r="B11581" t="n">
        <v>59</v>
      </c>
      <c r="C11581" t="inlineStr">
        <is>
          <t>POS</t>
        </is>
      </c>
      <c r="D11581" t="inlineStr">
        <is>
          <t>Mỹ</t>
        </is>
      </c>
      <c r="E11581" t="inlineStr">
        <is>
          <t>Nhạc, phim, sách nói</t>
        </is>
      </c>
      <c r="F11581" t="n">
        <v>1144.89</v>
      </c>
      <c r="G11581" t="n">
        <v>0</v>
      </c>
    </row>
    <row r="11582">
      <c r="A11582" t="n">
        <v>201907</v>
      </c>
      <c r="B11582" t="n">
        <v>59</v>
      </c>
      <c r="C11582" t="inlineStr">
        <is>
          <t>POS</t>
        </is>
      </c>
      <c r="D11582" t="inlineStr">
        <is>
          <t>Mỹ</t>
        </is>
      </c>
      <c r="E11582" t="inlineStr">
        <is>
          <t>TV &amp; Video</t>
        </is>
      </c>
      <c r="F11582" t="n">
        <v>7023.98</v>
      </c>
      <c r="G11582" t="n">
        <v>0</v>
      </c>
    </row>
    <row r="11583">
      <c r="A11583" t="n">
        <v>201907</v>
      </c>
      <c r="B11583" t="n">
        <v>61</v>
      </c>
      <c r="C11583" t="inlineStr">
        <is>
          <t>POS</t>
        </is>
      </c>
      <c r="D11583" t="inlineStr">
        <is>
          <t>Mỹ</t>
        </is>
      </c>
      <c r="E11583" t="inlineStr">
        <is>
          <t>Âm thanh</t>
        </is>
      </c>
      <c r="F11583" t="n">
        <v>2857.09</v>
      </c>
      <c r="G11583" t="n">
        <v>0</v>
      </c>
    </row>
    <row r="11584">
      <c r="A11584" t="n">
        <v>201907</v>
      </c>
      <c r="B11584" t="n">
        <v>61</v>
      </c>
      <c r="C11584" t="inlineStr">
        <is>
          <t>POS</t>
        </is>
      </c>
      <c r="D11584" t="inlineStr">
        <is>
          <t>Mỹ</t>
        </is>
      </c>
      <c r="E11584" t="inlineStr">
        <is>
          <t>Máy ảnh</t>
        </is>
      </c>
      <c r="F11584" t="n">
        <v>3403.9</v>
      </c>
      <c r="G11584" t="n">
        <v>0</v>
      </c>
    </row>
    <row r="11585">
      <c r="A11585" t="n">
        <v>201907</v>
      </c>
      <c r="B11585" t="n">
        <v>61</v>
      </c>
      <c r="C11585" t="inlineStr">
        <is>
          <t>POS</t>
        </is>
      </c>
      <c r="D11585" t="inlineStr">
        <is>
          <t>Mỹ</t>
        </is>
      </c>
      <c r="E11585" t="inlineStr">
        <is>
          <t>Điện thoại</t>
        </is>
      </c>
      <c r="F11585" t="n">
        <v>7010.96</v>
      </c>
      <c r="G11585" t="n">
        <v>0</v>
      </c>
    </row>
    <row r="11586">
      <c r="A11586" t="n">
        <v>201907</v>
      </c>
      <c r="B11586" t="n">
        <v>61</v>
      </c>
      <c r="C11586" t="inlineStr">
        <is>
          <t>POS</t>
        </is>
      </c>
      <c r="D11586" t="inlineStr">
        <is>
          <t>Mỹ</t>
        </is>
      </c>
      <c r="E11586" t="inlineStr">
        <is>
          <t>Máy tính</t>
        </is>
      </c>
      <c r="F11586" t="n">
        <v>18792.35</v>
      </c>
      <c r="G11586" t="n">
        <v>0</v>
      </c>
    </row>
    <row r="11587">
      <c r="A11587" t="n">
        <v>201907</v>
      </c>
      <c r="B11587" t="n">
        <v>61</v>
      </c>
      <c r="C11587" t="inlineStr">
        <is>
          <t>POS</t>
        </is>
      </c>
      <c r="D11587" t="inlineStr">
        <is>
          <t>Mỹ</t>
        </is>
      </c>
      <c r="E11587" t="inlineStr">
        <is>
          <t>Game &amp; Đồ chơi</t>
        </is>
      </c>
      <c r="F11587" t="n">
        <v>1333.54</v>
      </c>
      <c r="G11587" t="n">
        <v>0</v>
      </c>
    </row>
    <row r="11588">
      <c r="A11588" t="n">
        <v>201907</v>
      </c>
      <c r="B11588" t="n">
        <v>61</v>
      </c>
      <c r="C11588" t="inlineStr">
        <is>
          <t>POS</t>
        </is>
      </c>
      <c r="D11588" t="inlineStr">
        <is>
          <t>Mỹ</t>
        </is>
      </c>
      <c r="E11588" t="inlineStr">
        <is>
          <t>Nhạc, phim, sách nói</t>
        </is>
      </c>
      <c r="F11588" t="n">
        <v>715.9</v>
      </c>
      <c r="G11588" t="n">
        <v>0</v>
      </c>
    </row>
    <row r="11589">
      <c r="A11589" t="n">
        <v>201907</v>
      </c>
      <c r="B11589" t="n">
        <v>61</v>
      </c>
      <c r="C11589" t="inlineStr">
        <is>
          <t>POS</t>
        </is>
      </c>
      <c r="D11589" t="inlineStr">
        <is>
          <t>Mỹ</t>
        </is>
      </c>
      <c r="E11589" t="inlineStr">
        <is>
          <t>TV &amp; Video</t>
        </is>
      </c>
      <c r="F11589" t="n">
        <v>1206</v>
      </c>
      <c r="G11589" t="n">
        <v>0</v>
      </c>
    </row>
    <row r="11590">
      <c r="A11590" t="n">
        <v>201907</v>
      </c>
      <c r="B11590" t="n">
        <v>62</v>
      </c>
      <c r="C11590" t="inlineStr">
        <is>
          <t>POS</t>
        </is>
      </c>
      <c r="D11590" t="inlineStr">
        <is>
          <t>Mỹ</t>
        </is>
      </c>
      <c r="E11590" t="inlineStr">
        <is>
          <t>Âm thanh</t>
        </is>
      </c>
      <c r="F11590" t="n">
        <v>249.94</v>
      </c>
      <c r="G11590" t="n">
        <v>0</v>
      </c>
    </row>
    <row r="11591">
      <c r="A11591" t="n">
        <v>201907</v>
      </c>
      <c r="B11591" t="n">
        <v>62</v>
      </c>
      <c r="C11591" t="inlineStr">
        <is>
          <t>POS</t>
        </is>
      </c>
      <c r="D11591" t="inlineStr">
        <is>
          <t>Mỹ</t>
        </is>
      </c>
      <c r="E11591" t="inlineStr">
        <is>
          <t>Máy ảnh</t>
        </is>
      </c>
      <c r="F11591" t="n">
        <v>5409.4</v>
      </c>
      <c r="G11591" t="n">
        <v>0</v>
      </c>
    </row>
    <row r="11592">
      <c r="A11592" t="n">
        <v>201907</v>
      </c>
      <c r="B11592" t="n">
        <v>62</v>
      </c>
      <c r="C11592" t="inlineStr">
        <is>
          <t>POS</t>
        </is>
      </c>
      <c r="D11592" t="inlineStr">
        <is>
          <t>Mỹ</t>
        </is>
      </c>
      <c r="E11592" t="inlineStr">
        <is>
          <t>Điện thoại</t>
        </is>
      </c>
      <c r="F11592" t="n">
        <v>2065.74</v>
      </c>
      <c r="G11592" t="n">
        <v>0</v>
      </c>
    </row>
    <row r="11593">
      <c r="A11593" t="n">
        <v>201907</v>
      </c>
      <c r="B11593" t="n">
        <v>62</v>
      </c>
      <c r="C11593" t="inlineStr">
        <is>
          <t>POS</t>
        </is>
      </c>
      <c r="D11593" t="inlineStr">
        <is>
          <t>Mỹ</t>
        </is>
      </c>
      <c r="E11593" t="inlineStr">
        <is>
          <t>Máy tính</t>
        </is>
      </c>
      <c r="F11593" t="n">
        <v>8960.950000000001</v>
      </c>
      <c r="G11593" t="n">
        <v>0</v>
      </c>
    </row>
    <row r="11594">
      <c r="A11594" t="n">
        <v>201907</v>
      </c>
      <c r="B11594" t="n">
        <v>62</v>
      </c>
      <c r="C11594" t="inlineStr">
        <is>
          <t>POS</t>
        </is>
      </c>
      <c r="D11594" t="inlineStr">
        <is>
          <t>Mỹ</t>
        </is>
      </c>
      <c r="E11594" t="inlineStr">
        <is>
          <t>Gia dụng</t>
        </is>
      </c>
      <c r="F11594" t="n">
        <v>6110</v>
      </c>
      <c r="G11594" t="n">
        <v>0</v>
      </c>
    </row>
    <row r="11595">
      <c r="A11595" t="n">
        <v>201907</v>
      </c>
      <c r="B11595" t="n">
        <v>62</v>
      </c>
      <c r="C11595" t="inlineStr">
        <is>
          <t>POS</t>
        </is>
      </c>
      <c r="D11595" t="inlineStr">
        <is>
          <t>Mỹ</t>
        </is>
      </c>
      <c r="E11595" t="inlineStr">
        <is>
          <t>Nhạc, phim, sách nói</t>
        </is>
      </c>
      <c r="F11595" t="n">
        <v>2190.98</v>
      </c>
      <c r="G11595" t="n">
        <v>0</v>
      </c>
    </row>
    <row r="11596">
      <c r="A11596" t="n">
        <v>201907</v>
      </c>
      <c r="B11596" t="n">
        <v>62</v>
      </c>
      <c r="C11596" t="inlineStr">
        <is>
          <t>POS</t>
        </is>
      </c>
      <c r="D11596" t="inlineStr">
        <is>
          <t>Mỹ</t>
        </is>
      </c>
      <c r="E11596" t="inlineStr">
        <is>
          <t>TV &amp; Video</t>
        </is>
      </c>
      <c r="F11596" t="n">
        <v>899.97</v>
      </c>
      <c r="G11596" t="n">
        <v>0</v>
      </c>
    </row>
    <row r="11597">
      <c r="A11597" t="n">
        <v>201907</v>
      </c>
      <c r="B11597" t="n">
        <v>63</v>
      </c>
      <c r="C11597" t="inlineStr">
        <is>
          <t>POS</t>
        </is>
      </c>
      <c r="D11597" t="inlineStr">
        <is>
          <t>Mỹ</t>
        </is>
      </c>
      <c r="E11597" t="inlineStr">
        <is>
          <t>Âm thanh</t>
        </is>
      </c>
      <c r="F11597" t="n">
        <v>535.42</v>
      </c>
      <c r="G11597" t="n">
        <v>156</v>
      </c>
    </row>
    <row r="11598">
      <c r="A11598" t="n">
        <v>201907</v>
      </c>
      <c r="B11598" t="n">
        <v>63</v>
      </c>
      <c r="C11598" t="inlineStr">
        <is>
          <t>POS</t>
        </is>
      </c>
      <c r="D11598" t="inlineStr">
        <is>
          <t>Mỹ</t>
        </is>
      </c>
      <c r="E11598" t="inlineStr">
        <is>
          <t>Máy ảnh</t>
        </is>
      </c>
      <c r="F11598" t="n">
        <v>1132</v>
      </c>
      <c r="G11598" t="n">
        <v>0</v>
      </c>
    </row>
    <row r="11599">
      <c r="A11599" t="n">
        <v>201907</v>
      </c>
      <c r="B11599" t="n">
        <v>63</v>
      </c>
      <c r="C11599" t="inlineStr">
        <is>
          <t>POS</t>
        </is>
      </c>
      <c r="D11599" t="inlineStr">
        <is>
          <t>Mỹ</t>
        </is>
      </c>
      <c r="E11599" t="inlineStr">
        <is>
          <t>Điện thoại</t>
        </is>
      </c>
      <c r="F11599" t="n">
        <v>3441</v>
      </c>
      <c r="G11599" t="n">
        <v>280</v>
      </c>
    </row>
    <row r="11600">
      <c r="A11600" t="n">
        <v>201907</v>
      </c>
      <c r="B11600" t="n">
        <v>63</v>
      </c>
      <c r="C11600" t="inlineStr">
        <is>
          <t>POS</t>
        </is>
      </c>
      <c r="D11600" t="inlineStr">
        <is>
          <t>Mỹ</t>
        </is>
      </c>
      <c r="E11600" t="inlineStr">
        <is>
          <t>Máy tính</t>
        </is>
      </c>
      <c r="F11600" t="n">
        <v>21147.35</v>
      </c>
      <c r="G11600" t="n">
        <v>207</v>
      </c>
    </row>
    <row r="11601">
      <c r="A11601" t="n">
        <v>201907</v>
      </c>
      <c r="B11601" t="n">
        <v>63</v>
      </c>
      <c r="C11601" t="inlineStr">
        <is>
          <t>POS</t>
        </is>
      </c>
      <c r="D11601" t="inlineStr">
        <is>
          <t>Mỹ</t>
        </is>
      </c>
      <c r="E11601" t="inlineStr">
        <is>
          <t>Game &amp; Đồ chơi</t>
        </is>
      </c>
      <c r="F11601" t="n">
        <v>138.95</v>
      </c>
      <c r="G11601" t="n">
        <v>0</v>
      </c>
    </row>
    <row r="11602">
      <c r="A11602" t="n">
        <v>201907</v>
      </c>
      <c r="B11602" t="n">
        <v>63</v>
      </c>
      <c r="C11602" t="inlineStr">
        <is>
          <t>POS</t>
        </is>
      </c>
      <c r="D11602" t="inlineStr">
        <is>
          <t>Mỹ</t>
        </is>
      </c>
      <c r="E11602" t="inlineStr">
        <is>
          <t>Nhạc, phim, sách nói</t>
        </is>
      </c>
      <c r="F11602" t="n">
        <v>345.59</v>
      </c>
      <c r="G11602" t="n">
        <v>0</v>
      </c>
    </row>
    <row r="11603">
      <c r="A11603" t="n">
        <v>201907</v>
      </c>
      <c r="B11603" t="n">
        <v>64</v>
      </c>
      <c r="C11603" t="inlineStr">
        <is>
          <t>POS</t>
        </is>
      </c>
      <c r="D11603" t="inlineStr">
        <is>
          <t>Mỹ</t>
        </is>
      </c>
      <c r="E11603" t="inlineStr">
        <is>
          <t>Âm thanh</t>
        </is>
      </c>
      <c r="F11603" t="n">
        <v>655.97</v>
      </c>
      <c r="G11603" t="n">
        <v>0</v>
      </c>
    </row>
    <row r="11604">
      <c r="A11604" t="n">
        <v>201907</v>
      </c>
      <c r="B11604" t="n">
        <v>64</v>
      </c>
      <c r="C11604" t="inlineStr">
        <is>
          <t>POS</t>
        </is>
      </c>
      <c r="D11604" t="inlineStr">
        <is>
          <t>Mỹ</t>
        </is>
      </c>
      <c r="E11604" t="inlineStr">
        <is>
          <t>Máy ảnh</t>
        </is>
      </c>
      <c r="F11604" t="n">
        <v>1287</v>
      </c>
      <c r="G11604" t="n">
        <v>0</v>
      </c>
    </row>
    <row r="11605">
      <c r="A11605" t="n">
        <v>201907</v>
      </c>
      <c r="B11605" t="n">
        <v>64</v>
      </c>
      <c r="C11605" t="inlineStr">
        <is>
          <t>POS</t>
        </is>
      </c>
      <c r="D11605" t="inlineStr">
        <is>
          <t>Mỹ</t>
        </is>
      </c>
      <c r="E11605" t="inlineStr">
        <is>
          <t>Điện thoại</t>
        </is>
      </c>
      <c r="F11605" t="n">
        <v>6107.87</v>
      </c>
      <c r="G11605" t="n">
        <v>0</v>
      </c>
    </row>
    <row r="11606">
      <c r="A11606" t="n">
        <v>201907</v>
      </c>
      <c r="B11606" t="n">
        <v>64</v>
      </c>
      <c r="C11606" t="inlineStr">
        <is>
          <t>POS</t>
        </is>
      </c>
      <c r="D11606" t="inlineStr">
        <is>
          <t>Mỹ</t>
        </is>
      </c>
      <c r="E11606" t="inlineStr">
        <is>
          <t>Máy tính</t>
        </is>
      </c>
      <c r="F11606" t="n">
        <v>8279.889999999999</v>
      </c>
      <c r="G11606" t="n">
        <v>0</v>
      </c>
    </row>
    <row r="11607">
      <c r="A11607" t="n">
        <v>201907</v>
      </c>
      <c r="B11607" t="n">
        <v>64</v>
      </c>
      <c r="C11607" t="inlineStr">
        <is>
          <t>POS</t>
        </is>
      </c>
      <c r="D11607" t="inlineStr">
        <is>
          <t>Mỹ</t>
        </is>
      </c>
      <c r="E11607" t="inlineStr">
        <is>
          <t>Game &amp; Đồ chơi</t>
        </is>
      </c>
      <c r="F11607" t="n">
        <v>29.88</v>
      </c>
      <c r="G11607" t="n">
        <v>0</v>
      </c>
    </row>
    <row r="11608">
      <c r="A11608" t="n">
        <v>201907</v>
      </c>
      <c r="B11608" t="n">
        <v>64</v>
      </c>
      <c r="C11608" t="inlineStr">
        <is>
          <t>POS</t>
        </is>
      </c>
      <c r="D11608" t="inlineStr">
        <is>
          <t>Mỹ</t>
        </is>
      </c>
      <c r="E11608" t="inlineStr">
        <is>
          <t>Gia dụng</t>
        </is>
      </c>
      <c r="F11608" t="n">
        <v>6993</v>
      </c>
      <c r="G11608" t="n">
        <v>0</v>
      </c>
    </row>
    <row r="11609">
      <c r="A11609" t="n">
        <v>201907</v>
      </c>
      <c r="B11609" t="n">
        <v>64</v>
      </c>
      <c r="C11609" t="inlineStr">
        <is>
          <t>POS</t>
        </is>
      </c>
      <c r="D11609" t="inlineStr">
        <is>
          <t>Mỹ</t>
        </is>
      </c>
      <c r="E11609" t="inlineStr">
        <is>
          <t>Nhạc, phim, sách nói</t>
        </is>
      </c>
      <c r="F11609" t="n">
        <v>2125.65</v>
      </c>
      <c r="G11609" t="n">
        <v>228.99</v>
      </c>
    </row>
    <row r="11610">
      <c r="A11610" t="n">
        <v>201907</v>
      </c>
      <c r="B11610" t="n">
        <v>64</v>
      </c>
      <c r="C11610" t="inlineStr">
        <is>
          <t>POS</t>
        </is>
      </c>
      <c r="D11610" t="inlineStr">
        <is>
          <t>Mỹ</t>
        </is>
      </c>
      <c r="E11610" t="inlineStr">
        <is>
          <t>TV &amp; Video</t>
        </is>
      </c>
      <c r="F11610" t="n">
        <v>3211.99</v>
      </c>
      <c r="G11610" t="n">
        <v>0</v>
      </c>
    </row>
    <row r="11611">
      <c r="A11611" t="n">
        <v>201907</v>
      </c>
      <c r="B11611" t="n">
        <v>65</v>
      </c>
      <c r="C11611" t="inlineStr">
        <is>
          <t>POS</t>
        </is>
      </c>
      <c r="D11611" t="inlineStr">
        <is>
          <t>Mỹ</t>
        </is>
      </c>
      <c r="E11611" t="inlineStr">
        <is>
          <t>Âm thanh</t>
        </is>
      </c>
      <c r="F11611" t="n">
        <v>1619.36</v>
      </c>
      <c r="G11611" t="n">
        <v>0</v>
      </c>
    </row>
    <row r="11612">
      <c r="A11612" t="n">
        <v>201907</v>
      </c>
      <c r="B11612" t="n">
        <v>65</v>
      </c>
      <c r="C11612" t="inlineStr">
        <is>
          <t>POS</t>
        </is>
      </c>
      <c r="D11612" t="inlineStr">
        <is>
          <t>Mỹ</t>
        </is>
      </c>
      <c r="E11612" t="inlineStr">
        <is>
          <t>Máy ảnh</t>
        </is>
      </c>
      <c r="F11612" t="n">
        <v>5980.5</v>
      </c>
      <c r="G11612" t="n">
        <v>0</v>
      </c>
    </row>
    <row r="11613">
      <c r="A11613" t="n">
        <v>201907</v>
      </c>
      <c r="B11613" t="n">
        <v>65</v>
      </c>
      <c r="C11613" t="inlineStr">
        <is>
          <t>POS</t>
        </is>
      </c>
      <c r="D11613" t="inlineStr">
        <is>
          <t>Mỹ</t>
        </is>
      </c>
      <c r="E11613" t="inlineStr">
        <is>
          <t>Điện thoại</t>
        </is>
      </c>
      <c r="F11613" t="n">
        <v>3413.29</v>
      </c>
      <c r="G11613" t="n">
        <v>0</v>
      </c>
    </row>
    <row r="11614">
      <c r="A11614" t="n">
        <v>201907</v>
      </c>
      <c r="B11614" t="n">
        <v>65</v>
      </c>
      <c r="C11614" t="inlineStr">
        <is>
          <t>POS</t>
        </is>
      </c>
      <c r="D11614" t="inlineStr">
        <is>
          <t>Mỹ</t>
        </is>
      </c>
      <c r="E11614" t="inlineStr">
        <is>
          <t>Máy tính</t>
        </is>
      </c>
      <c r="F11614" t="n">
        <v>13862.45</v>
      </c>
      <c r="G11614" t="n">
        <v>0</v>
      </c>
    </row>
    <row r="11615">
      <c r="A11615" t="n">
        <v>201907</v>
      </c>
      <c r="B11615" t="n">
        <v>65</v>
      </c>
      <c r="C11615" t="inlineStr">
        <is>
          <t>POS</t>
        </is>
      </c>
      <c r="D11615" t="inlineStr">
        <is>
          <t>Mỹ</t>
        </is>
      </c>
      <c r="E11615" t="inlineStr">
        <is>
          <t>Game &amp; Đồ chơi</t>
        </is>
      </c>
      <c r="F11615" t="n">
        <v>815.98</v>
      </c>
      <c r="G11615" t="n">
        <v>0</v>
      </c>
    </row>
    <row r="11616">
      <c r="A11616" t="n">
        <v>201907</v>
      </c>
      <c r="B11616" t="n">
        <v>65</v>
      </c>
      <c r="C11616" t="inlineStr">
        <is>
          <t>POS</t>
        </is>
      </c>
      <c r="D11616" t="inlineStr">
        <is>
          <t>Mỹ</t>
        </is>
      </c>
      <c r="E11616" t="inlineStr">
        <is>
          <t>Gia dụng</t>
        </is>
      </c>
      <c r="F11616" t="n">
        <v>179.99</v>
      </c>
      <c r="G11616" t="n">
        <v>0</v>
      </c>
    </row>
    <row r="11617">
      <c r="A11617" t="n">
        <v>201907</v>
      </c>
      <c r="B11617" t="n">
        <v>65</v>
      </c>
      <c r="C11617" t="inlineStr">
        <is>
          <t>POS</t>
        </is>
      </c>
      <c r="D11617" t="inlineStr">
        <is>
          <t>Mỹ</t>
        </is>
      </c>
      <c r="E11617" t="inlineStr">
        <is>
          <t>Nhạc, phim, sách nói</t>
        </is>
      </c>
      <c r="F11617" t="n">
        <v>2606.46</v>
      </c>
      <c r="G11617" t="n">
        <v>0</v>
      </c>
    </row>
    <row r="11618">
      <c r="A11618" t="n">
        <v>201907</v>
      </c>
      <c r="B11618" t="n">
        <v>65</v>
      </c>
      <c r="C11618" t="inlineStr">
        <is>
          <t>POS</t>
        </is>
      </c>
      <c r="D11618" t="inlineStr">
        <is>
          <t>Mỹ</t>
        </is>
      </c>
      <c r="E11618" t="inlineStr">
        <is>
          <t>TV &amp; Video</t>
        </is>
      </c>
      <c r="F11618" t="n">
        <v>7325.8</v>
      </c>
      <c r="G11618" t="n">
        <v>0</v>
      </c>
    </row>
    <row r="11619">
      <c r="A11619" t="n">
        <v>201907</v>
      </c>
      <c r="B11619" t="n">
        <v>66</v>
      </c>
      <c r="C11619" t="inlineStr">
        <is>
          <t>POS</t>
        </is>
      </c>
      <c r="D11619" t="inlineStr">
        <is>
          <t>Mỹ</t>
        </is>
      </c>
      <c r="E11619" t="inlineStr">
        <is>
          <t>Âm thanh</t>
        </is>
      </c>
      <c r="F11619" t="n">
        <v>3432.28</v>
      </c>
      <c r="G11619" t="n">
        <v>0</v>
      </c>
    </row>
    <row r="11620">
      <c r="A11620" t="n">
        <v>201907</v>
      </c>
      <c r="B11620" t="n">
        <v>66</v>
      </c>
      <c r="C11620" t="inlineStr">
        <is>
          <t>POS</t>
        </is>
      </c>
      <c r="D11620" t="inlineStr">
        <is>
          <t>Mỹ</t>
        </is>
      </c>
      <c r="E11620" t="inlineStr">
        <is>
          <t>Máy ảnh</t>
        </is>
      </c>
      <c r="F11620" t="n">
        <v>7370</v>
      </c>
      <c r="G11620" t="n">
        <v>0</v>
      </c>
    </row>
    <row r="11621">
      <c r="A11621" t="n">
        <v>201907</v>
      </c>
      <c r="B11621" t="n">
        <v>66</v>
      </c>
      <c r="C11621" t="inlineStr">
        <is>
          <t>POS</t>
        </is>
      </c>
      <c r="D11621" t="inlineStr">
        <is>
          <t>Mỹ</t>
        </is>
      </c>
      <c r="E11621" t="inlineStr">
        <is>
          <t>Điện thoại</t>
        </is>
      </c>
      <c r="F11621" t="n">
        <v>1804.93</v>
      </c>
      <c r="G11621" t="n">
        <v>0</v>
      </c>
    </row>
    <row r="11622">
      <c r="A11622" t="n">
        <v>201907</v>
      </c>
      <c r="B11622" t="n">
        <v>66</v>
      </c>
      <c r="C11622" t="inlineStr">
        <is>
          <t>POS</t>
        </is>
      </c>
      <c r="D11622" t="inlineStr">
        <is>
          <t>Mỹ</t>
        </is>
      </c>
      <c r="E11622" t="inlineStr">
        <is>
          <t>Máy tính</t>
        </is>
      </c>
      <c r="F11622" t="n">
        <v>9468.5</v>
      </c>
      <c r="G11622" t="n">
        <v>0</v>
      </c>
    </row>
    <row r="11623">
      <c r="A11623" t="n">
        <v>201907</v>
      </c>
      <c r="B11623" t="n">
        <v>66</v>
      </c>
      <c r="C11623" t="inlineStr">
        <is>
          <t>POS</t>
        </is>
      </c>
      <c r="D11623" t="inlineStr">
        <is>
          <t>Mỹ</t>
        </is>
      </c>
      <c r="E11623" t="inlineStr">
        <is>
          <t>Game &amp; Đồ chơi</t>
        </is>
      </c>
      <c r="F11623" t="n">
        <v>304.3</v>
      </c>
      <c r="G11623" t="n">
        <v>96</v>
      </c>
    </row>
    <row r="11624">
      <c r="A11624" t="n">
        <v>201907</v>
      </c>
      <c r="B11624" t="n">
        <v>66</v>
      </c>
      <c r="C11624" t="inlineStr">
        <is>
          <t>POS</t>
        </is>
      </c>
      <c r="D11624" t="inlineStr">
        <is>
          <t>Mỹ</t>
        </is>
      </c>
      <c r="E11624" t="inlineStr">
        <is>
          <t>Gia dụng</t>
        </is>
      </c>
      <c r="F11624" t="n">
        <v>899.95</v>
      </c>
      <c r="G11624" t="n">
        <v>0</v>
      </c>
    </row>
    <row r="11625">
      <c r="A11625" t="n">
        <v>201907</v>
      </c>
      <c r="B11625" t="n">
        <v>66</v>
      </c>
      <c r="C11625" t="inlineStr">
        <is>
          <t>POS</t>
        </is>
      </c>
      <c r="D11625" t="inlineStr">
        <is>
          <t>Mỹ</t>
        </is>
      </c>
      <c r="E11625" t="inlineStr">
        <is>
          <t>Nhạc, phim, sách nói</t>
        </is>
      </c>
      <c r="F11625" t="n">
        <v>2821.54</v>
      </c>
      <c r="G11625" t="n">
        <v>0</v>
      </c>
    </row>
    <row r="11626">
      <c r="A11626" t="n">
        <v>201907</v>
      </c>
      <c r="B11626" t="n">
        <v>66</v>
      </c>
      <c r="C11626" t="inlineStr">
        <is>
          <t>POS</t>
        </is>
      </c>
      <c r="D11626" t="inlineStr">
        <is>
          <t>Mỹ</t>
        </is>
      </c>
      <c r="E11626" t="inlineStr">
        <is>
          <t>TV &amp; Video</t>
        </is>
      </c>
      <c r="F11626" t="n">
        <v>7392.18</v>
      </c>
      <c r="G11626" t="n">
        <v>0</v>
      </c>
    </row>
    <row r="11627">
      <c r="A11627" t="n">
        <v>201908</v>
      </c>
      <c r="B11627" t="n">
        <v>0</v>
      </c>
      <c r="C11627" t="inlineStr">
        <is>
          <t>ONLINE</t>
        </is>
      </c>
      <c r="D11627" t="inlineStr">
        <is>
          <t>Online</t>
        </is>
      </c>
      <c r="E11627" t="inlineStr">
        <is>
          <t>Âm thanh</t>
        </is>
      </c>
      <c r="F11627" t="n">
        <v>18990.67</v>
      </c>
      <c r="G11627" t="n">
        <v>272.94</v>
      </c>
    </row>
    <row r="11628">
      <c r="A11628" t="n">
        <v>201908</v>
      </c>
      <c r="B11628" t="n">
        <v>0</v>
      </c>
      <c r="C11628" t="inlineStr">
        <is>
          <t>ONLINE</t>
        </is>
      </c>
      <c r="D11628" t="inlineStr">
        <is>
          <t>Online</t>
        </is>
      </c>
      <c r="E11628" t="inlineStr">
        <is>
          <t>Máy ảnh</t>
        </is>
      </c>
      <c r="F11628" t="n">
        <v>39071.49</v>
      </c>
      <c r="G11628" t="n">
        <v>860</v>
      </c>
    </row>
    <row r="11629">
      <c r="A11629" t="n">
        <v>201908</v>
      </c>
      <c r="B11629" t="n">
        <v>0</v>
      </c>
      <c r="C11629" t="inlineStr">
        <is>
          <t>ONLINE</t>
        </is>
      </c>
      <c r="D11629" t="inlineStr">
        <is>
          <t>Online</t>
        </is>
      </c>
      <c r="E11629" t="inlineStr">
        <is>
          <t>Điện thoại</t>
        </is>
      </c>
      <c r="F11629" t="n">
        <v>37346.75</v>
      </c>
      <c r="G11629" t="n">
        <v>927</v>
      </c>
    </row>
    <row r="11630">
      <c r="A11630" t="n">
        <v>201908</v>
      </c>
      <c r="B11630" t="n">
        <v>0</v>
      </c>
      <c r="C11630" t="inlineStr">
        <is>
          <t>ONLINE</t>
        </is>
      </c>
      <c r="D11630" t="inlineStr">
        <is>
          <t>Online</t>
        </is>
      </c>
      <c r="E11630" t="inlineStr">
        <is>
          <t>Máy tính</t>
        </is>
      </c>
      <c r="F11630" t="n">
        <v>126801.2</v>
      </c>
      <c r="G11630" t="n">
        <v>1538.85</v>
      </c>
    </row>
    <row r="11631">
      <c r="A11631" t="n">
        <v>201908</v>
      </c>
      <c r="B11631" t="n">
        <v>0</v>
      </c>
      <c r="C11631" t="inlineStr">
        <is>
          <t>ONLINE</t>
        </is>
      </c>
      <c r="D11631" t="inlineStr">
        <is>
          <t>Online</t>
        </is>
      </c>
      <c r="E11631" t="inlineStr">
        <is>
          <t>Game &amp; Đồ chơi</t>
        </is>
      </c>
      <c r="F11631" t="n">
        <v>3577.44</v>
      </c>
      <c r="G11631" t="n">
        <v>0</v>
      </c>
    </row>
    <row r="11632">
      <c r="A11632" t="n">
        <v>201908</v>
      </c>
      <c r="B11632" t="n">
        <v>0</v>
      </c>
      <c r="C11632" t="inlineStr">
        <is>
          <t>ONLINE</t>
        </is>
      </c>
      <c r="D11632" t="inlineStr">
        <is>
          <t>Online</t>
        </is>
      </c>
      <c r="E11632" t="inlineStr">
        <is>
          <t>Gia dụng</t>
        </is>
      </c>
      <c r="F11632" t="n">
        <v>65998.88</v>
      </c>
      <c r="G11632" t="n">
        <v>0</v>
      </c>
    </row>
    <row r="11633">
      <c r="A11633" t="n">
        <v>201908</v>
      </c>
      <c r="B11633" t="n">
        <v>0</v>
      </c>
      <c r="C11633" t="inlineStr">
        <is>
          <t>ONLINE</t>
        </is>
      </c>
      <c r="D11633" t="inlineStr">
        <is>
          <t>Online</t>
        </is>
      </c>
      <c r="E11633" t="inlineStr">
        <is>
          <t>Nhạc, phim, sách nói</t>
        </is>
      </c>
      <c r="F11633" t="n">
        <v>15736.31</v>
      </c>
      <c r="G11633" t="n">
        <v>12.66</v>
      </c>
    </row>
    <row r="11634">
      <c r="A11634" t="n">
        <v>201908</v>
      </c>
      <c r="B11634" t="n">
        <v>0</v>
      </c>
      <c r="C11634" t="inlineStr">
        <is>
          <t>ONLINE</t>
        </is>
      </c>
      <c r="D11634" t="inlineStr">
        <is>
          <t>Online</t>
        </is>
      </c>
      <c r="E11634" t="inlineStr">
        <is>
          <t>TV &amp; Video</t>
        </is>
      </c>
      <c r="F11634" t="n">
        <v>22103.48</v>
      </c>
      <c r="G11634" t="n">
        <v>0</v>
      </c>
    </row>
    <row r="11635">
      <c r="A11635" t="n">
        <v>201908</v>
      </c>
      <c r="B11635" t="n">
        <v>1</v>
      </c>
      <c r="C11635" t="inlineStr">
        <is>
          <t>POS</t>
        </is>
      </c>
      <c r="D11635" t="inlineStr">
        <is>
          <t>Úc</t>
        </is>
      </c>
      <c r="E11635" t="inlineStr">
        <is>
          <t>Điện thoại</t>
        </is>
      </c>
      <c r="F11635" t="n">
        <v>460</v>
      </c>
      <c r="G11635" t="n">
        <v>0</v>
      </c>
    </row>
    <row r="11636">
      <c r="A11636" t="n">
        <v>201908</v>
      </c>
      <c r="B11636" t="n">
        <v>1</v>
      </c>
      <c r="C11636" t="inlineStr">
        <is>
          <t>POS</t>
        </is>
      </c>
      <c r="D11636" t="inlineStr">
        <is>
          <t>Úc</t>
        </is>
      </c>
      <c r="E11636" t="inlineStr">
        <is>
          <t>Máy tính</t>
        </is>
      </c>
      <c r="F11636" t="n">
        <v>518</v>
      </c>
      <c r="G11636" t="n">
        <v>0</v>
      </c>
    </row>
    <row r="11637">
      <c r="A11637" t="n">
        <v>201908</v>
      </c>
      <c r="B11637" t="n">
        <v>1</v>
      </c>
      <c r="C11637" t="inlineStr">
        <is>
          <t>POS</t>
        </is>
      </c>
      <c r="D11637" t="inlineStr">
        <is>
          <t>Úc</t>
        </is>
      </c>
      <c r="E11637" t="inlineStr">
        <is>
          <t>Game &amp; Đồ chơi</t>
        </is>
      </c>
      <c r="F11637" t="n">
        <v>43</v>
      </c>
      <c r="G11637" t="n">
        <v>27.56</v>
      </c>
    </row>
    <row r="11638">
      <c r="A11638" t="n">
        <v>201908</v>
      </c>
      <c r="B11638" t="n">
        <v>1</v>
      </c>
      <c r="C11638" t="inlineStr">
        <is>
          <t>POS</t>
        </is>
      </c>
      <c r="D11638" t="inlineStr">
        <is>
          <t>Úc</t>
        </is>
      </c>
      <c r="E11638" t="inlineStr">
        <is>
          <t>Nhạc, phim, sách nói</t>
        </is>
      </c>
      <c r="F11638" t="n">
        <v>1015.71</v>
      </c>
      <c r="G11638" t="n">
        <v>0</v>
      </c>
    </row>
    <row r="11639">
      <c r="A11639" t="n">
        <v>201908</v>
      </c>
      <c r="B11639" t="n">
        <v>4</v>
      </c>
      <c r="C11639" t="inlineStr">
        <is>
          <t>POS</t>
        </is>
      </c>
      <c r="D11639" t="inlineStr">
        <is>
          <t>Úc</t>
        </is>
      </c>
      <c r="E11639" t="inlineStr">
        <is>
          <t>Âm thanh</t>
        </is>
      </c>
      <c r="F11639" t="n">
        <v>156.18</v>
      </c>
      <c r="G11639" t="n">
        <v>0</v>
      </c>
    </row>
    <row r="11640">
      <c r="A11640" t="n">
        <v>201908</v>
      </c>
      <c r="B11640" t="n">
        <v>4</v>
      </c>
      <c r="C11640" t="inlineStr">
        <is>
          <t>POS</t>
        </is>
      </c>
      <c r="D11640" t="inlineStr">
        <is>
          <t>Úc</t>
        </is>
      </c>
      <c r="E11640" t="inlineStr">
        <is>
          <t>Máy ảnh</t>
        </is>
      </c>
      <c r="F11640" t="n">
        <v>1778.4</v>
      </c>
      <c r="G11640" t="n">
        <v>0</v>
      </c>
    </row>
    <row r="11641">
      <c r="A11641" t="n">
        <v>201908</v>
      </c>
      <c r="B11641" t="n">
        <v>4</v>
      </c>
      <c r="C11641" t="inlineStr">
        <is>
          <t>POS</t>
        </is>
      </c>
      <c r="D11641" t="inlineStr">
        <is>
          <t>Úc</t>
        </is>
      </c>
      <c r="E11641" t="inlineStr">
        <is>
          <t>Điện thoại</t>
        </is>
      </c>
      <c r="F11641" t="n">
        <v>2786</v>
      </c>
      <c r="G11641" t="n">
        <v>0</v>
      </c>
    </row>
    <row r="11642">
      <c r="A11642" t="n">
        <v>201908</v>
      </c>
      <c r="B11642" t="n">
        <v>4</v>
      </c>
      <c r="C11642" t="inlineStr">
        <is>
          <t>POS</t>
        </is>
      </c>
      <c r="D11642" t="inlineStr">
        <is>
          <t>Úc</t>
        </is>
      </c>
      <c r="E11642" t="inlineStr">
        <is>
          <t>Máy tính</t>
        </is>
      </c>
      <c r="F11642" t="n">
        <v>5447.91</v>
      </c>
      <c r="G11642" t="n">
        <v>738</v>
      </c>
    </row>
    <row r="11643">
      <c r="A11643" t="n">
        <v>201908</v>
      </c>
      <c r="B11643" t="n">
        <v>4</v>
      </c>
      <c r="C11643" t="inlineStr">
        <is>
          <t>POS</t>
        </is>
      </c>
      <c r="D11643" t="inlineStr">
        <is>
          <t>Úc</t>
        </is>
      </c>
      <c r="E11643" t="inlineStr">
        <is>
          <t>Nhạc, phim, sách nói</t>
        </is>
      </c>
      <c r="F11643" t="n">
        <v>179.99</v>
      </c>
      <c r="G11643" t="n">
        <v>0</v>
      </c>
    </row>
    <row r="11644">
      <c r="A11644" t="n">
        <v>201908</v>
      </c>
      <c r="B11644" t="n">
        <v>4</v>
      </c>
      <c r="C11644" t="inlineStr">
        <is>
          <t>POS</t>
        </is>
      </c>
      <c r="D11644" t="inlineStr">
        <is>
          <t>Úc</t>
        </is>
      </c>
      <c r="E11644" t="inlineStr">
        <is>
          <t>TV &amp; Video</t>
        </is>
      </c>
      <c r="F11644" t="n">
        <v>10641.06</v>
      </c>
      <c r="G11644" t="n">
        <v>0</v>
      </c>
    </row>
    <row r="11645">
      <c r="A11645" t="n">
        <v>201908</v>
      </c>
      <c r="B11645" t="n">
        <v>5</v>
      </c>
      <c r="C11645" t="inlineStr">
        <is>
          <t>POS</t>
        </is>
      </c>
      <c r="D11645" t="inlineStr">
        <is>
          <t>Úc</t>
        </is>
      </c>
      <c r="E11645" t="inlineStr">
        <is>
          <t>Âm thanh</t>
        </is>
      </c>
      <c r="F11645" t="n">
        <v>1564.1</v>
      </c>
      <c r="G11645" t="n">
        <v>181</v>
      </c>
    </row>
    <row r="11646">
      <c r="A11646" t="n">
        <v>201908</v>
      </c>
      <c r="B11646" t="n">
        <v>5</v>
      </c>
      <c r="C11646" t="inlineStr">
        <is>
          <t>POS</t>
        </is>
      </c>
      <c r="D11646" t="inlineStr">
        <is>
          <t>Úc</t>
        </is>
      </c>
      <c r="E11646" t="inlineStr">
        <is>
          <t>Máy ảnh</t>
        </is>
      </c>
      <c r="F11646" t="n">
        <v>1740.99</v>
      </c>
      <c r="G11646" t="n">
        <v>0</v>
      </c>
    </row>
    <row r="11647">
      <c r="A11647" t="n">
        <v>201908</v>
      </c>
      <c r="B11647" t="n">
        <v>5</v>
      </c>
      <c r="C11647" t="inlineStr">
        <is>
          <t>POS</t>
        </is>
      </c>
      <c r="D11647" t="inlineStr">
        <is>
          <t>Úc</t>
        </is>
      </c>
      <c r="E11647" t="inlineStr">
        <is>
          <t>Điện thoại</t>
        </is>
      </c>
      <c r="F11647" t="n">
        <v>7733.18</v>
      </c>
      <c r="G11647" t="n">
        <v>1206</v>
      </c>
    </row>
    <row r="11648">
      <c r="A11648" t="n">
        <v>201908</v>
      </c>
      <c r="B11648" t="n">
        <v>5</v>
      </c>
      <c r="C11648" t="inlineStr">
        <is>
          <t>POS</t>
        </is>
      </c>
      <c r="D11648" t="inlineStr">
        <is>
          <t>Úc</t>
        </is>
      </c>
      <c r="E11648" t="inlineStr">
        <is>
          <t>Máy tính</t>
        </is>
      </c>
      <c r="F11648" t="n">
        <v>9595.700000000001</v>
      </c>
      <c r="G11648" t="n">
        <v>0</v>
      </c>
    </row>
    <row r="11649">
      <c r="A11649" t="n">
        <v>201908</v>
      </c>
      <c r="B11649" t="n">
        <v>5</v>
      </c>
      <c r="C11649" t="inlineStr">
        <is>
          <t>POS</t>
        </is>
      </c>
      <c r="D11649" t="inlineStr">
        <is>
          <t>Úc</t>
        </is>
      </c>
      <c r="E11649" t="inlineStr">
        <is>
          <t>Game &amp; Đồ chơi</t>
        </is>
      </c>
      <c r="F11649" t="n">
        <v>563.37</v>
      </c>
      <c r="G11649" t="n">
        <v>0</v>
      </c>
    </row>
    <row r="11650">
      <c r="A11650" t="n">
        <v>201908</v>
      </c>
      <c r="B11650" t="n">
        <v>5</v>
      </c>
      <c r="C11650" t="inlineStr">
        <is>
          <t>POS</t>
        </is>
      </c>
      <c r="D11650" t="inlineStr">
        <is>
          <t>Úc</t>
        </is>
      </c>
      <c r="E11650" t="inlineStr">
        <is>
          <t>Gia dụng</t>
        </is>
      </c>
      <c r="F11650" t="n">
        <v>4045.5</v>
      </c>
      <c r="G11650" t="n">
        <v>0</v>
      </c>
    </row>
    <row r="11651">
      <c r="A11651" t="n">
        <v>201908</v>
      </c>
      <c r="B11651" t="n">
        <v>5</v>
      </c>
      <c r="C11651" t="inlineStr">
        <is>
          <t>POS</t>
        </is>
      </c>
      <c r="D11651" t="inlineStr">
        <is>
          <t>Úc</t>
        </is>
      </c>
      <c r="E11651" t="inlineStr">
        <is>
          <t>Nhạc, phim, sách nói</t>
        </is>
      </c>
      <c r="F11651" t="n">
        <v>106.77</v>
      </c>
      <c r="G11651" t="n">
        <v>0</v>
      </c>
    </row>
    <row r="11652">
      <c r="A11652" t="n">
        <v>201908</v>
      </c>
      <c r="B11652" t="n">
        <v>5</v>
      </c>
      <c r="C11652" t="inlineStr">
        <is>
          <t>POS</t>
        </is>
      </c>
      <c r="D11652" t="inlineStr">
        <is>
          <t>Úc</t>
        </is>
      </c>
      <c r="E11652" t="inlineStr">
        <is>
          <t>TV &amp; Video</t>
        </is>
      </c>
      <c r="F11652" t="n">
        <v>834.3</v>
      </c>
      <c r="G11652" t="n">
        <v>0</v>
      </c>
    </row>
    <row r="11653">
      <c r="A11653" t="n">
        <v>201908</v>
      </c>
      <c r="B11653" t="n">
        <v>6</v>
      </c>
      <c r="C11653" t="inlineStr">
        <is>
          <t>POS</t>
        </is>
      </c>
      <c r="D11653" t="inlineStr">
        <is>
          <t>Úc</t>
        </is>
      </c>
      <c r="E11653" t="inlineStr">
        <is>
          <t>Âm thanh</t>
        </is>
      </c>
      <c r="F11653" t="n">
        <v>565.91</v>
      </c>
      <c r="G11653" t="n">
        <v>0</v>
      </c>
    </row>
    <row r="11654">
      <c r="A11654" t="n">
        <v>201908</v>
      </c>
      <c r="B11654" t="n">
        <v>6</v>
      </c>
      <c r="C11654" t="inlineStr">
        <is>
          <t>POS</t>
        </is>
      </c>
      <c r="D11654" t="inlineStr">
        <is>
          <t>Úc</t>
        </is>
      </c>
      <c r="E11654" t="inlineStr">
        <is>
          <t>Điện thoại</t>
        </is>
      </c>
      <c r="F11654" t="n">
        <v>583.17</v>
      </c>
      <c r="G11654" t="n">
        <v>0</v>
      </c>
    </row>
    <row r="11655">
      <c r="A11655" t="n">
        <v>201908</v>
      </c>
      <c r="B11655" t="n">
        <v>6</v>
      </c>
      <c r="C11655" t="inlineStr">
        <is>
          <t>POS</t>
        </is>
      </c>
      <c r="D11655" t="inlineStr">
        <is>
          <t>Úc</t>
        </is>
      </c>
      <c r="E11655" t="inlineStr">
        <is>
          <t>Máy tính</t>
        </is>
      </c>
      <c r="F11655" t="n">
        <v>4689.7</v>
      </c>
      <c r="G11655" t="n">
        <v>0</v>
      </c>
    </row>
    <row r="11656">
      <c r="A11656" t="n">
        <v>201908</v>
      </c>
      <c r="B11656" t="n">
        <v>6</v>
      </c>
      <c r="C11656" t="inlineStr">
        <is>
          <t>POS</t>
        </is>
      </c>
      <c r="D11656" t="inlineStr">
        <is>
          <t>Úc</t>
        </is>
      </c>
      <c r="E11656" t="inlineStr">
        <is>
          <t>Game &amp; Đồ chơi</t>
        </is>
      </c>
      <c r="F11656" t="n">
        <v>98.09999999999999</v>
      </c>
      <c r="G11656" t="n">
        <v>0</v>
      </c>
    </row>
    <row r="11657">
      <c r="A11657" t="n">
        <v>201908</v>
      </c>
      <c r="B11657" t="n">
        <v>6</v>
      </c>
      <c r="C11657" t="inlineStr">
        <is>
          <t>POS</t>
        </is>
      </c>
      <c r="D11657" t="inlineStr">
        <is>
          <t>Úc</t>
        </is>
      </c>
      <c r="E11657" t="inlineStr">
        <is>
          <t>Gia dụng</t>
        </is>
      </c>
      <c r="F11657" t="n">
        <v>8.98</v>
      </c>
      <c r="G11657" t="n">
        <v>599.98</v>
      </c>
    </row>
    <row r="11658">
      <c r="A11658" t="n">
        <v>201908</v>
      </c>
      <c r="B11658" t="n">
        <v>6</v>
      </c>
      <c r="C11658" t="inlineStr">
        <is>
          <t>POS</t>
        </is>
      </c>
      <c r="D11658" t="inlineStr">
        <is>
          <t>Úc</t>
        </is>
      </c>
      <c r="E11658" t="inlineStr">
        <is>
          <t>Nhạc, phim, sách nói</t>
        </is>
      </c>
      <c r="F11658" t="n">
        <v>1253.42</v>
      </c>
      <c r="G11658" t="n">
        <v>0</v>
      </c>
    </row>
    <row r="11659">
      <c r="A11659" t="n">
        <v>201908</v>
      </c>
      <c r="B11659" t="n">
        <v>8</v>
      </c>
      <c r="C11659" t="inlineStr">
        <is>
          <t>POS</t>
        </is>
      </c>
      <c r="D11659" t="inlineStr">
        <is>
          <t>Canada</t>
        </is>
      </c>
      <c r="E11659" t="inlineStr">
        <is>
          <t>Âm thanh</t>
        </is>
      </c>
      <c r="F11659" t="n">
        <v>1800.29</v>
      </c>
      <c r="G11659" t="n">
        <v>0</v>
      </c>
    </row>
    <row r="11660">
      <c r="A11660" t="n">
        <v>201908</v>
      </c>
      <c r="B11660" t="n">
        <v>8</v>
      </c>
      <c r="C11660" t="inlineStr">
        <is>
          <t>POS</t>
        </is>
      </c>
      <c r="D11660" t="inlineStr">
        <is>
          <t>Canada</t>
        </is>
      </c>
      <c r="E11660" t="inlineStr">
        <is>
          <t>Máy ảnh</t>
        </is>
      </c>
      <c r="F11660" t="n">
        <v>3131.74</v>
      </c>
      <c r="G11660" t="n">
        <v>0</v>
      </c>
    </row>
    <row r="11661">
      <c r="A11661" t="n">
        <v>201908</v>
      </c>
      <c r="B11661" t="n">
        <v>8</v>
      </c>
      <c r="C11661" t="inlineStr">
        <is>
          <t>POS</t>
        </is>
      </c>
      <c r="D11661" t="inlineStr">
        <is>
          <t>Canada</t>
        </is>
      </c>
      <c r="E11661" t="inlineStr">
        <is>
          <t>Điện thoại</t>
        </is>
      </c>
      <c r="F11661" t="n">
        <v>5804.1</v>
      </c>
      <c r="G11661" t="n">
        <v>0</v>
      </c>
    </row>
    <row r="11662">
      <c r="A11662" t="n">
        <v>201908</v>
      </c>
      <c r="B11662" t="n">
        <v>8</v>
      </c>
      <c r="C11662" t="inlineStr">
        <is>
          <t>POS</t>
        </is>
      </c>
      <c r="D11662" t="inlineStr">
        <is>
          <t>Canada</t>
        </is>
      </c>
      <c r="E11662" t="inlineStr">
        <is>
          <t>Máy tính</t>
        </is>
      </c>
      <c r="F11662" t="n">
        <v>17954.25</v>
      </c>
      <c r="G11662" t="n">
        <v>0</v>
      </c>
    </row>
    <row r="11663">
      <c r="A11663" t="n">
        <v>201908</v>
      </c>
      <c r="B11663" t="n">
        <v>8</v>
      </c>
      <c r="C11663" t="inlineStr">
        <is>
          <t>POS</t>
        </is>
      </c>
      <c r="D11663" t="inlineStr">
        <is>
          <t>Canada</t>
        </is>
      </c>
      <c r="E11663" t="inlineStr">
        <is>
          <t>Game &amp; Đồ chơi</t>
        </is>
      </c>
      <c r="F11663" t="n">
        <v>288.09</v>
      </c>
      <c r="G11663" t="n">
        <v>0</v>
      </c>
    </row>
    <row r="11664">
      <c r="A11664" t="n">
        <v>201908</v>
      </c>
      <c r="B11664" t="n">
        <v>8</v>
      </c>
      <c r="C11664" t="inlineStr">
        <is>
          <t>POS</t>
        </is>
      </c>
      <c r="D11664" t="inlineStr">
        <is>
          <t>Canada</t>
        </is>
      </c>
      <c r="E11664" t="inlineStr">
        <is>
          <t>Gia dụng</t>
        </is>
      </c>
      <c r="F11664" t="n">
        <v>2855.66</v>
      </c>
      <c r="G11664" t="n">
        <v>1755</v>
      </c>
    </row>
    <row r="11665">
      <c r="A11665" t="n">
        <v>201908</v>
      </c>
      <c r="B11665" t="n">
        <v>8</v>
      </c>
      <c r="C11665" t="inlineStr">
        <is>
          <t>POS</t>
        </is>
      </c>
      <c r="D11665" t="inlineStr">
        <is>
          <t>Canada</t>
        </is>
      </c>
      <c r="E11665" t="inlineStr">
        <is>
          <t>Nhạc, phim, sách nói</t>
        </is>
      </c>
      <c r="F11665" t="n">
        <v>2468.46</v>
      </c>
      <c r="G11665" t="n">
        <v>0</v>
      </c>
    </row>
    <row r="11666">
      <c r="A11666" t="n">
        <v>201908</v>
      </c>
      <c r="B11666" t="n">
        <v>8</v>
      </c>
      <c r="C11666" t="inlineStr">
        <is>
          <t>POS</t>
        </is>
      </c>
      <c r="D11666" t="inlineStr">
        <is>
          <t>Canada</t>
        </is>
      </c>
      <c r="E11666" t="inlineStr">
        <is>
          <t>TV &amp; Video</t>
        </is>
      </c>
      <c r="F11666" t="n">
        <v>1112.38</v>
      </c>
      <c r="G11666" t="n">
        <v>0</v>
      </c>
    </row>
    <row r="11667">
      <c r="A11667" t="n">
        <v>201908</v>
      </c>
      <c r="B11667" t="n">
        <v>9</v>
      </c>
      <c r="C11667" t="inlineStr">
        <is>
          <t>POS</t>
        </is>
      </c>
      <c r="D11667" t="inlineStr">
        <is>
          <t>Canada</t>
        </is>
      </c>
      <c r="E11667" t="inlineStr">
        <is>
          <t>Âm thanh</t>
        </is>
      </c>
      <c r="F11667" t="n">
        <v>1175.84</v>
      </c>
      <c r="G11667" t="n">
        <v>0</v>
      </c>
    </row>
    <row r="11668">
      <c r="A11668" t="n">
        <v>201908</v>
      </c>
      <c r="B11668" t="n">
        <v>9</v>
      </c>
      <c r="C11668" t="inlineStr">
        <is>
          <t>POS</t>
        </is>
      </c>
      <c r="D11668" t="inlineStr">
        <is>
          <t>Canada</t>
        </is>
      </c>
      <c r="E11668" t="inlineStr">
        <is>
          <t>Máy ảnh</t>
        </is>
      </c>
      <c r="F11668" t="n">
        <v>84</v>
      </c>
      <c r="G11668" t="n">
        <v>0</v>
      </c>
    </row>
    <row r="11669">
      <c r="A11669" t="n">
        <v>201908</v>
      </c>
      <c r="B11669" t="n">
        <v>9</v>
      </c>
      <c r="C11669" t="inlineStr">
        <is>
          <t>POS</t>
        </is>
      </c>
      <c r="D11669" t="inlineStr">
        <is>
          <t>Canada</t>
        </is>
      </c>
      <c r="E11669" t="inlineStr">
        <is>
          <t>Điện thoại</t>
        </is>
      </c>
      <c r="F11669" t="n">
        <v>260.88</v>
      </c>
      <c r="G11669" t="n">
        <v>600</v>
      </c>
    </row>
    <row r="11670">
      <c r="A11670" t="n">
        <v>201908</v>
      </c>
      <c r="B11670" t="n">
        <v>9</v>
      </c>
      <c r="C11670" t="inlineStr">
        <is>
          <t>POS</t>
        </is>
      </c>
      <c r="D11670" t="inlineStr">
        <is>
          <t>Canada</t>
        </is>
      </c>
      <c r="E11670" t="inlineStr">
        <is>
          <t>Máy tính</t>
        </is>
      </c>
      <c r="F11670" t="n">
        <v>13303.67</v>
      </c>
      <c r="G11670" t="n">
        <v>0</v>
      </c>
    </row>
    <row r="11671">
      <c r="A11671" t="n">
        <v>201908</v>
      </c>
      <c r="B11671" t="n">
        <v>9</v>
      </c>
      <c r="C11671" t="inlineStr">
        <is>
          <t>POS</t>
        </is>
      </c>
      <c r="D11671" t="inlineStr">
        <is>
          <t>Canada</t>
        </is>
      </c>
      <c r="E11671" t="inlineStr">
        <is>
          <t>Game &amp; Đồ chơi</t>
        </is>
      </c>
      <c r="F11671" t="n">
        <v>979.11</v>
      </c>
      <c r="G11671" t="n">
        <v>252</v>
      </c>
    </row>
    <row r="11672">
      <c r="A11672" t="n">
        <v>201908</v>
      </c>
      <c r="B11672" t="n">
        <v>9</v>
      </c>
      <c r="C11672" t="inlineStr">
        <is>
          <t>POS</t>
        </is>
      </c>
      <c r="D11672" t="inlineStr">
        <is>
          <t>Canada</t>
        </is>
      </c>
      <c r="E11672" t="inlineStr">
        <is>
          <t>Nhạc, phim, sách nói</t>
        </is>
      </c>
      <c r="F11672" t="n">
        <v>3954.98</v>
      </c>
      <c r="G11672" t="n">
        <v>521.98</v>
      </c>
    </row>
    <row r="11673">
      <c r="A11673" t="n">
        <v>201908</v>
      </c>
      <c r="B11673" t="n">
        <v>9</v>
      </c>
      <c r="C11673" t="inlineStr">
        <is>
          <t>POS</t>
        </is>
      </c>
      <c r="D11673" t="inlineStr">
        <is>
          <t>Canada</t>
        </is>
      </c>
      <c r="E11673" t="inlineStr">
        <is>
          <t>TV &amp; Video</t>
        </is>
      </c>
      <c r="F11673" t="n">
        <v>80.91</v>
      </c>
      <c r="G11673" t="n">
        <v>0</v>
      </c>
    </row>
    <row r="11674">
      <c r="A11674" t="n">
        <v>201908</v>
      </c>
      <c r="B11674" t="n">
        <v>10</v>
      </c>
      <c r="C11674" t="inlineStr">
        <is>
          <t>POS</t>
        </is>
      </c>
      <c r="D11674" t="inlineStr">
        <is>
          <t>Canada</t>
        </is>
      </c>
      <c r="E11674" t="inlineStr">
        <is>
          <t>Âm thanh</t>
        </is>
      </c>
      <c r="F11674" t="n">
        <v>4322.85</v>
      </c>
      <c r="G11674" t="n">
        <v>0</v>
      </c>
    </row>
    <row r="11675">
      <c r="A11675" t="n">
        <v>201908</v>
      </c>
      <c r="B11675" t="n">
        <v>10</v>
      </c>
      <c r="C11675" t="inlineStr">
        <is>
          <t>POS</t>
        </is>
      </c>
      <c r="D11675" t="inlineStr">
        <is>
          <t>Canada</t>
        </is>
      </c>
      <c r="E11675" t="inlineStr">
        <is>
          <t>Máy ảnh</t>
        </is>
      </c>
      <c r="F11675" t="n">
        <v>7678.22</v>
      </c>
      <c r="G11675" t="n">
        <v>0</v>
      </c>
    </row>
    <row r="11676">
      <c r="A11676" t="n">
        <v>201908</v>
      </c>
      <c r="B11676" t="n">
        <v>10</v>
      </c>
      <c r="C11676" t="inlineStr">
        <is>
          <t>POS</t>
        </is>
      </c>
      <c r="D11676" t="inlineStr">
        <is>
          <t>Canada</t>
        </is>
      </c>
      <c r="E11676" t="inlineStr">
        <is>
          <t>Điện thoại</t>
        </is>
      </c>
      <c r="F11676" t="n">
        <v>3533.51</v>
      </c>
      <c r="G11676" t="n">
        <v>0</v>
      </c>
    </row>
    <row r="11677">
      <c r="A11677" t="n">
        <v>201908</v>
      </c>
      <c r="B11677" t="n">
        <v>10</v>
      </c>
      <c r="C11677" t="inlineStr">
        <is>
          <t>POS</t>
        </is>
      </c>
      <c r="D11677" t="inlineStr">
        <is>
          <t>Canada</t>
        </is>
      </c>
      <c r="E11677" t="inlineStr">
        <is>
          <t>Máy tính</t>
        </is>
      </c>
      <c r="F11677" t="n">
        <v>13747.65</v>
      </c>
      <c r="G11677" t="n">
        <v>0</v>
      </c>
    </row>
    <row r="11678">
      <c r="A11678" t="n">
        <v>201908</v>
      </c>
      <c r="B11678" t="n">
        <v>10</v>
      </c>
      <c r="C11678" t="inlineStr">
        <is>
          <t>POS</t>
        </is>
      </c>
      <c r="D11678" t="inlineStr">
        <is>
          <t>Canada</t>
        </is>
      </c>
      <c r="E11678" t="inlineStr">
        <is>
          <t>Game &amp; Đồ chơi</t>
        </is>
      </c>
      <c r="F11678" t="n">
        <v>681.0599999999999</v>
      </c>
      <c r="G11678" t="n">
        <v>0</v>
      </c>
    </row>
    <row r="11679">
      <c r="A11679" t="n">
        <v>201908</v>
      </c>
      <c r="B11679" t="n">
        <v>10</v>
      </c>
      <c r="C11679" t="inlineStr">
        <is>
          <t>POS</t>
        </is>
      </c>
      <c r="D11679" t="inlineStr">
        <is>
          <t>Canada</t>
        </is>
      </c>
      <c r="E11679" t="inlineStr">
        <is>
          <t>Gia dụng</t>
        </is>
      </c>
      <c r="F11679" t="n">
        <v>3001.5</v>
      </c>
      <c r="G11679" t="n">
        <v>0</v>
      </c>
    </row>
    <row r="11680">
      <c r="A11680" t="n">
        <v>201908</v>
      </c>
      <c r="B11680" t="n">
        <v>10</v>
      </c>
      <c r="C11680" t="inlineStr">
        <is>
          <t>POS</t>
        </is>
      </c>
      <c r="D11680" t="inlineStr">
        <is>
          <t>Canada</t>
        </is>
      </c>
      <c r="E11680" t="inlineStr">
        <is>
          <t>Nhạc, phim, sách nói</t>
        </is>
      </c>
      <c r="F11680" t="n">
        <v>2311.2</v>
      </c>
      <c r="G11680" t="n">
        <v>438</v>
      </c>
    </row>
    <row r="11681">
      <c r="A11681" t="n">
        <v>201908</v>
      </c>
      <c r="B11681" t="n">
        <v>10</v>
      </c>
      <c r="C11681" t="inlineStr">
        <is>
          <t>POS</t>
        </is>
      </c>
      <c r="D11681" t="inlineStr">
        <is>
          <t>Canada</t>
        </is>
      </c>
      <c r="E11681" t="inlineStr">
        <is>
          <t>TV &amp; Video</t>
        </is>
      </c>
      <c r="F11681" t="n">
        <v>178.2</v>
      </c>
      <c r="G11681" t="n">
        <v>0</v>
      </c>
    </row>
    <row r="11682">
      <c r="A11682" t="n">
        <v>201908</v>
      </c>
      <c r="B11682" t="n">
        <v>12</v>
      </c>
      <c r="C11682" t="inlineStr">
        <is>
          <t>POS</t>
        </is>
      </c>
      <c r="D11682" t="inlineStr">
        <is>
          <t>Pháp</t>
        </is>
      </c>
      <c r="E11682" t="inlineStr">
        <is>
          <t>Máy tính</t>
        </is>
      </c>
      <c r="F11682" t="n">
        <v>1058.4</v>
      </c>
      <c r="G11682" t="n">
        <v>0</v>
      </c>
    </row>
    <row r="11683">
      <c r="A11683" t="n">
        <v>201908</v>
      </c>
      <c r="B11683" t="n">
        <v>13</v>
      </c>
      <c r="C11683" t="inlineStr">
        <is>
          <t>POS</t>
        </is>
      </c>
      <c r="D11683" t="inlineStr">
        <is>
          <t>Pháp</t>
        </is>
      </c>
      <c r="E11683" t="inlineStr">
        <is>
          <t>Điện thoại</t>
        </is>
      </c>
      <c r="F11683" t="n">
        <v>2570.2</v>
      </c>
      <c r="G11683" t="n">
        <v>0</v>
      </c>
    </row>
    <row r="11684">
      <c r="A11684" t="n">
        <v>201908</v>
      </c>
      <c r="B11684" t="n">
        <v>13</v>
      </c>
      <c r="C11684" t="inlineStr">
        <is>
          <t>POS</t>
        </is>
      </c>
      <c r="D11684" t="inlineStr">
        <is>
          <t>Pháp</t>
        </is>
      </c>
      <c r="E11684" t="inlineStr">
        <is>
          <t>Máy tính</t>
        </is>
      </c>
      <c r="F11684" t="n">
        <v>344.65</v>
      </c>
      <c r="G11684" t="n">
        <v>0</v>
      </c>
    </row>
    <row r="11685">
      <c r="A11685" t="n">
        <v>201908</v>
      </c>
      <c r="B11685" t="n">
        <v>13</v>
      </c>
      <c r="C11685" t="inlineStr">
        <is>
          <t>POS</t>
        </is>
      </c>
      <c r="D11685" t="inlineStr">
        <is>
          <t>Pháp</t>
        </is>
      </c>
      <c r="E11685" t="inlineStr">
        <is>
          <t>Game &amp; Đồ chơi</t>
        </is>
      </c>
      <c r="F11685" t="n">
        <v>9.699999999999999</v>
      </c>
      <c r="G11685" t="n">
        <v>0</v>
      </c>
    </row>
    <row r="11686">
      <c r="A11686" t="n">
        <v>201908</v>
      </c>
      <c r="B11686" t="n">
        <v>13</v>
      </c>
      <c r="C11686" t="inlineStr">
        <is>
          <t>POS</t>
        </is>
      </c>
      <c r="D11686" t="inlineStr">
        <is>
          <t>Pháp</t>
        </is>
      </c>
      <c r="E11686" t="inlineStr">
        <is>
          <t>Gia dụng</t>
        </is>
      </c>
      <c r="F11686" t="n">
        <v>29.99</v>
      </c>
      <c r="G11686" t="n">
        <v>0</v>
      </c>
    </row>
    <row r="11687">
      <c r="A11687" t="n">
        <v>201908</v>
      </c>
      <c r="B11687" t="n">
        <v>14</v>
      </c>
      <c r="C11687" t="inlineStr">
        <is>
          <t>POS</t>
        </is>
      </c>
      <c r="D11687" t="inlineStr">
        <is>
          <t>Pháp</t>
        </is>
      </c>
      <c r="E11687" t="inlineStr">
        <is>
          <t>Gia dụng</t>
        </is>
      </c>
      <c r="F11687" t="n">
        <v>3815.94</v>
      </c>
      <c r="G11687" t="n">
        <v>0</v>
      </c>
    </row>
    <row r="11688">
      <c r="A11688" t="n">
        <v>201908</v>
      </c>
      <c r="B11688" t="n">
        <v>15</v>
      </c>
      <c r="C11688" t="inlineStr">
        <is>
          <t>POS</t>
        </is>
      </c>
      <c r="D11688" t="inlineStr">
        <is>
          <t>Pháp</t>
        </is>
      </c>
      <c r="E11688" t="inlineStr">
        <is>
          <t>Âm thanh</t>
        </is>
      </c>
      <c r="F11688" t="n">
        <v>207</v>
      </c>
      <c r="G11688" t="n">
        <v>0</v>
      </c>
    </row>
    <row r="11689">
      <c r="A11689" t="n">
        <v>201908</v>
      </c>
      <c r="B11689" t="n">
        <v>15</v>
      </c>
      <c r="C11689" t="inlineStr">
        <is>
          <t>POS</t>
        </is>
      </c>
      <c r="D11689" t="inlineStr">
        <is>
          <t>Pháp</t>
        </is>
      </c>
      <c r="E11689" t="inlineStr">
        <is>
          <t>Máy ảnh</t>
        </is>
      </c>
      <c r="F11689" t="n">
        <v>0</v>
      </c>
      <c r="G11689" t="n">
        <v>1995</v>
      </c>
    </row>
    <row r="11690">
      <c r="A11690" t="n">
        <v>201908</v>
      </c>
      <c r="B11690" t="n">
        <v>15</v>
      </c>
      <c r="C11690" t="inlineStr">
        <is>
          <t>POS</t>
        </is>
      </c>
      <c r="D11690" t="inlineStr">
        <is>
          <t>Pháp</t>
        </is>
      </c>
      <c r="E11690" t="inlineStr">
        <is>
          <t>Máy tính</t>
        </is>
      </c>
      <c r="F11690" t="n">
        <v>664.2</v>
      </c>
      <c r="G11690" t="n">
        <v>0</v>
      </c>
    </row>
    <row r="11691">
      <c r="A11691" t="n">
        <v>201908</v>
      </c>
      <c r="B11691" t="n">
        <v>15</v>
      </c>
      <c r="C11691" t="inlineStr">
        <is>
          <t>POS</t>
        </is>
      </c>
      <c r="D11691" t="inlineStr">
        <is>
          <t>Pháp</t>
        </is>
      </c>
      <c r="E11691" t="inlineStr">
        <is>
          <t>Game &amp; Đồ chơi</t>
        </is>
      </c>
      <c r="F11691" t="n">
        <v>19.8</v>
      </c>
      <c r="G11691" t="n">
        <v>0</v>
      </c>
    </row>
    <row r="11692">
      <c r="A11692" t="n">
        <v>201908</v>
      </c>
      <c r="B11692" t="n">
        <v>15</v>
      </c>
      <c r="C11692" t="inlineStr">
        <is>
          <t>POS</t>
        </is>
      </c>
      <c r="D11692" t="inlineStr">
        <is>
          <t>Pháp</t>
        </is>
      </c>
      <c r="E11692" t="inlineStr">
        <is>
          <t>TV &amp; Video</t>
        </is>
      </c>
      <c r="F11692" t="n">
        <v>62.1</v>
      </c>
      <c r="G11692" t="n">
        <v>0</v>
      </c>
    </row>
    <row r="11693">
      <c r="A11693" t="n">
        <v>201908</v>
      </c>
      <c r="B11693" t="n">
        <v>16</v>
      </c>
      <c r="C11693" t="inlineStr">
        <is>
          <t>POS</t>
        </is>
      </c>
      <c r="D11693" t="inlineStr">
        <is>
          <t>Pháp</t>
        </is>
      </c>
      <c r="E11693" t="inlineStr">
        <is>
          <t>Điện thoại</t>
        </is>
      </c>
      <c r="F11693" t="n">
        <v>94.88</v>
      </c>
      <c r="G11693" t="n">
        <v>0</v>
      </c>
    </row>
    <row r="11694">
      <c r="A11694" t="n">
        <v>201908</v>
      </c>
      <c r="B11694" t="n">
        <v>16</v>
      </c>
      <c r="C11694" t="inlineStr">
        <is>
          <t>POS</t>
        </is>
      </c>
      <c r="D11694" t="inlineStr">
        <is>
          <t>Pháp</t>
        </is>
      </c>
      <c r="E11694" t="inlineStr">
        <is>
          <t>Máy tính</t>
        </is>
      </c>
      <c r="F11694" t="n">
        <v>913.8</v>
      </c>
      <c r="G11694" t="n">
        <v>0</v>
      </c>
    </row>
    <row r="11695">
      <c r="A11695" t="n">
        <v>201908</v>
      </c>
      <c r="B11695" t="n">
        <v>17</v>
      </c>
      <c r="C11695" t="inlineStr">
        <is>
          <t>POS</t>
        </is>
      </c>
      <c r="D11695" t="inlineStr">
        <is>
          <t>Pháp</t>
        </is>
      </c>
      <c r="E11695" t="inlineStr">
        <is>
          <t>Âm thanh</t>
        </is>
      </c>
      <c r="F11695" t="n">
        <v>2157.84</v>
      </c>
      <c r="G11695" t="n">
        <v>47.95</v>
      </c>
    </row>
    <row r="11696">
      <c r="A11696" t="n">
        <v>201908</v>
      </c>
      <c r="B11696" t="n">
        <v>17</v>
      </c>
      <c r="C11696" t="inlineStr">
        <is>
          <t>POS</t>
        </is>
      </c>
      <c r="D11696" t="inlineStr">
        <is>
          <t>Pháp</t>
        </is>
      </c>
      <c r="E11696" t="inlineStr">
        <is>
          <t>Máy ảnh</t>
        </is>
      </c>
      <c r="F11696" t="n">
        <v>1242.6</v>
      </c>
      <c r="G11696" t="n">
        <v>0</v>
      </c>
    </row>
    <row r="11697">
      <c r="A11697" t="n">
        <v>201908</v>
      </c>
      <c r="B11697" t="n">
        <v>17</v>
      </c>
      <c r="C11697" t="inlineStr">
        <is>
          <t>POS</t>
        </is>
      </c>
      <c r="D11697" t="inlineStr">
        <is>
          <t>Pháp</t>
        </is>
      </c>
      <c r="E11697" t="inlineStr">
        <is>
          <t>Điện thoại</t>
        </is>
      </c>
      <c r="F11697" t="n">
        <v>300</v>
      </c>
      <c r="G11697" t="n">
        <v>0</v>
      </c>
    </row>
    <row r="11698">
      <c r="A11698" t="n">
        <v>201908</v>
      </c>
      <c r="B11698" t="n">
        <v>17</v>
      </c>
      <c r="C11698" t="inlineStr">
        <is>
          <t>POS</t>
        </is>
      </c>
      <c r="D11698" t="inlineStr">
        <is>
          <t>Pháp</t>
        </is>
      </c>
      <c r="E11698" t="inlineStr">
        <is>
          <t>Game &amp; Đồ chơi</t>
        </is>
      </c>
      <c r="F11698" t="n">
        <v>173.07</v>
      </c>
      <c r="G11698" t="n">
        <v>0</v>
      </c>
    </row>
    <row r="11699">
      <c r="A11699" t="n">
        <v>201908</v>
      </c>
      <c r="B11699" t="n">
        <v>17</v>
      </c>
      <c r="C11699" t="inlineStr">
        <is>
          <t>POS</t>
        </is>
      </c>
      <c r="D11699" t="inlineStr">
        <is>
          <t>Pháp</t>
        </is>
      </c>
      <c r="E11699" t="inlineStr">
        <is>
          <t>Nhạc, phim, sách nói</t>
        </is>
      </c>
      <c r="F11699" t="n">
        <v>411.2</v>
      </c>
      <c r="G11699" t="n">
        <v>0</v>
      </c>
    </row>
    <row r="11700">
      <c r="A11700" t="n">
        <v>201908</v>
      </c>
      <c r="B11700" t="n">
        <v>19</v>
      </c>
      <c r="C11700" t="inlineStr">
        <is>
          <t>POS</t>
        </is>
      </c>
      <c r="D11700" t="inlineStr">
        <is>
          <t>Đức</t>
        </is>
      </c>
      <c r="E11700" t="inlineStr">
        <is>
          <t>Âm thanh</t>
        </is>
      </c>
      <c r="F11700" t="n">
        <v>43.15</v>
      </c>
      <c r="G11700" t="n">
        <v>0</v>
      </c>
    </row>
    <row r="11701">
      <c r="A11701" t="n">
        <v>201908</v>
      </c>
      <c r="B11701" t="n">
        <v>19</v>
      </c>
      <c r="C11701" t="inlineStr">
        <is>
          <t>POS</t>
        </is>
      </c>
      <c r="D11701" t="inlineStr">
        <is>
          <t>Đức</t>
        </is>
      </c>
      <c r="E11701" t="inlineStr">
        <is>
          <t>Điện thoại</t>
        </is>
      </c>
      <c r="F11701" t="n">
        <v>2285.2</v>
      </c>
      <c r="G11701" t="n">
        <v>0</v>
      </c>
    </row>
    <row r="11702">
      <c r="A11702" t="n">
        <v>201908</v>
      </c>
      <c r="B11702" t="n">
        <v>19</v>
      </c>
      <c r="C11702" t="inlineStr">
        <is>
          <t>POS</t>
        </is>
      </c>
      <c r="D11702" t="inlineStr">
        <is>
          <t>Đức</t>
        </is>
      </c>
      <c r="E11702" t="inlineStr">
        <is>
          <t>Máy tính</t>
        </is>
      </c>
      <c r="F11702" t="n">
        <v>4794.41</v>
      </c>
      <c r="G11702" t="n">
        <v>0</v>
      </c>
    </row>
    <row r="11703">
      <c r="A11703" t="n">
        <v>201908</v>
      </c>
      <c r="B11703" t="n">
        <v>19</v>
      </c>
      <c r="C11703" t="inlineStr">
        <is>
          <t>POS</t>
        </is>
      </c>
      <c r="D11703" t="inlineStr">
        <is>
          <t>Đức</t>
        </is>
      </c>
      <c r="E11703" t="inlineStr">
        <is>
          <t>Game &amp; Đồ chơi</t>
        </is>
      </c>
      <c r="F11703" t="n">
        <v>12.58</v>
      </c>
      <c r="G11703" t="n">
        <v>0</v>
      </c>
    </row>
    <row r="11704">
      <c r="A11704" t="n">
        <v>201908</v>
      </c>
      <c r="B11704" t="n">
        <v>19</v>
      </c>
      <c r="C11704" t="inlineStr">
        <is>
          <t>POS</t>
        </is>
      </c>
      <c r="D11704" t="inlineStr">
        <is>
          <t>Đức</t>
        </is>
      </c>
      <c r="E11704" t="inlineStr">
        <is>
          <t>Nhạc, phim, sách nói</t>
        </is>
      </c>
      <c r="F11704" t="n">
        <v>156.28</v>
      </c>
      <c r="G11704" t="n">
        <v>156.28</v>
      </c>
    </row>
    <row r="11705">
      <c r="A11705" t="n">
        <v>201908</v>
      </c>
      <c r="B11705" t="n">
        <v>21</v>
      </c>
      <c r="C11705" t="inlineStr">
        <is>
          <t>POS</t>
        </is>
      </c>
      <c r="D11705" t="inlineStr">
        <is>
          <t>Đức</t>
        </is>
      </c>
      <c r="E11705" t="inlineStr">
        <is>
          <t>Âm thanh</t>
        </is>
      </c>
      <c r="F11705" t="n">
        <v>991.96</v>
      </c>
      <c r="G11705" t="n">
        <v>0</v>
      </c>
    </row>
    <row r="11706">
      <c r="A11706" t="n">
        <v>201908</v>
      </c>
      <c r="B11706" t="n">
        <v>21</v>
      </c>
      <c r="C11706" t="inlineStr">
        <is>
          <t>POS</t>
        </is>
      </c>
      <c r="D11706" t="inlineStr">
        <is>
          <t>Đức</t>
        </is>
      </c>
      <c r="E11706" t="inlineStr">
        <is>
          <t>Máy tính</t>
        </is>
      </c>
      <c r="F11706" t="n">
        <v>2046.6</v>
      </c>
      <c r="G11706" t="n">
        <v>0</v>
      </c>
    </row>
    <row r="11707">
      <c r="A11707" t="n">
        <v>201908</v>
      </c>
      <c r="B11707" t="n">
        <v>21</v>
      </c>
      <c r="C11707" t="inlineStr">
        <is>
          <t>POS</t>
        </is>
      </c>
      <c r="D11707" t="inlineStr">
        <is>
          <t>Đức</t>
        </is>
      </c>
      <c r="E11707" t="inlineStr">
        <is>
          <t>Game &amp; Đồ chơi</t>
        </is>
      </c>
      <c r="F11707" t="n">
        <v>104.4</v>
      </c>
      <c r="G11707" t="n">
        <v>0</v>
      </c>
    </row>
    <row r="11708">
      <c r="A11708" t="n">
        <v>201908</v>
      </c>
      <c r="B11708" t="n">
        <v>22</v>
      </c>
      <c r="C11708" t="inlineStr">
        <is>
          <t>POS</t>
        </is>
      </c>
      <c r="D11708" t="inlineStr">
        <is>
          <t>Đức</t>
        </is>
      </c>
      <c r="E11708" t="inlineStr">
        <is>
          <t>Âm thanh</t>
        </is>
      </c>
      <c r="F11708" t="n">
        <v>2073.15</v>
      </c>
      <c r="G11708" t="n">
        <v>0</v>
      </c>
    </row>
    <row r="11709">
      <c r="A11709" t="n">
        <v>201908</v>
      </c>
      <c r="B11709" t="n">
        <v>22</v>
      </c>
      <c r="C11709" t="inlineStr">
        <is>
          <t>POS</t>
        </is>
      </c>
      <c r="D11709" t="inlineStr">
        <is>
          <t>Đức</t>
        </is>
      </c>
      <c r="E11709" t="inlineStr">
        <is>
          <t>Máy ảnh</t>
        </is>
      </c>
      <c r="F11709" t="n">
        <v>1759.5</v>
      </c>
      <c r="G11709" t="n">
        <v>0</v>
      </c>
    </row>
    <row r="11710">
      <c r="A11710" t="n">
        <v>201908</v>
      </c>
      <c r="B11710" t="n">
        <v>22</v>
      </c>
      <c r="C11710" t="inlineStr">
        <is>
          <t>POS</t>
        </is>
      </c>
      <c r="D11710" t="inlineStr">
        <is>
          <t>Đức</t>
        </is>
      </c>
      <c r="E11710" t="inlineStr">
        <is>
          <t>Điện thoại</t>
        </is>
      </c>
      <c r="F11710" t="n">
        <v>1482.24</v>
      </c>
      <c r="G11710" t="n">
        <v>0</v>
      </c>
    </row>
    <row r="11711">
      <c r="A11711" t="n">
        <v>201908</v>
      </c>
      <c r="B11711" t="n">
        <v>22</v>
      </c>
      <c r="C11711" t="inlineStr">
        <is>
          <t>POS</t>
        </is>
      </c>
      <c r="D11711" t="inlineStr">
        <is>
          <t>Đức</t>
        </is>
      </c>
      <c r="E11711" t="inlineStr">
        <is>
          <t>Máy tính</t>
        </is>
      </c>
      <c r="F11711" t="n">
        <v>14383.92</v>
      </c>
      <c r="G11711" t="n">
        <v>2959.5</v>
      </c>
    </row>
    <row r="11712">
      <c r="A11712" t="n">
        <v>201908</v>
      </c>
      <c r="B11712" t="n">
        <v>22</v>
      </c>
      <c r="C11712" t="inlineStr">
        <is>
          <t>POS</t>
        </is>
      </c>
      <c r="D11712" t="inlineStr">
        <is>
          <t>Đức</t>
        </is>
      </c>
      <c r="E11712" t="inlineStr">
        <is>
          <t>Game &amp; Đồ chơi</t>
        </is>
      </c>
      <c r="F11712" t="n">
        <v>626.85</v>
      </c>
      <c r="G11712" t="n">
        <v>0</v>
      </c>
    </row>
    <row r="11713">
      <c r="A11713" t="n">
        <v>201908</v>
      </c>
      <c r="B11713" t="n">
        <v>22</v>
      </c>
      <c r="C11713" t="inlineStr">
        <is>
          <t>POS</t>
        </is>
      </c>
      <c r="D11713" t="inlineStr">
        <is>
          <t>Đức</t>
        </is>
      </c>
      <c r="E11713" t="inlineStr">
        <is>
          <t>Nhạc, phim, sách nói</t>
        </is>
      </c>
      <c r="F11713" t="n">
        <v>869.97</v>
      </c>
      <c r="G11713" t="n">
        <v>0</v>
      </c>
    </row>
    <row r="11714">
      <c r="A11714" t="n">
        <v>201908</v>
      </c>
      <c r="B11714" t="n">
        <v>22</v>
      </c>
      <c r="C11714" t="inlineStr">
        <is>
          <t>POS</t>
        </is>
      </c>
      <c r="D11714" t="inlineStr">
        <is>
          <t>Đức</t>
        </is>
      </c>
      <c r="E11714" t="inlineStr">
        <is>
          <t>TV &amp; Video</t>
        </is>
      </c>
      <c r="F11714" t="n">
        <v>3026.64</v>
      </c>
      <c r="G11714" t="n">
        <v>0</v>
      </c>
    </row>
    <row r="11715">
      <c r="A11715" t="n">
        <v>201908</v>
      </c>
      <c r="B11715" t="n">
        <v>23</v>
      </c>
      <c r="C11715" t="inlineStr">
        <is>
          <t>POS</t>
        </is>
      </c>
      <c r="D11715" t="inlineStr">
        <is>
          <t>Đức</t>
        </is>
      </c>
      <c r="E11715" t="inlineStr">
        <is>
          <t>Âm thanh</t>
        </is>
      </c>
      <c r="F11715" t="n">
        <v>1598.4</v>
      </c>
      <c r="G11715" t="n">
        <v>0</v>
      </c>
    </row>
    <row r="11716">
      <c r="A11716" t="n">
        <v>201908</v>
      </c>
      <c r="B11716" t="n">
        <v>23</v>
      </c>
      <c r="C11716" t="inlineStr">
        <is>
          <t>POS</t>
        </is>
      </c>
      <c r="D11716" t="inlineStr">
        <is>
          <t>Đức</t>
        </is>
      </c>
      <c r="E11716" t="inlineStr">
        <is>
          <t>Máy ảnh</t>
        </is>
      </c>
      <c r="F11716" t="n">
        <v>0</v>
      </c>
      <c r="G11716" t="n">
        <v>462</v>
      </c>
    </row>
    <row r="11717">
      <c r="A11717" t="n">
        <v>201908</v>
      </c>
      <c r="B11717" t="n">
        <v>23</v>
      </c>
      <c r="C11717" t="inlineStr">
        <is>
          <t>POS</t>
        </is>
      </c>
      <c r="D11717" t="inlineStr">
        <is>
          <t>Đức</t>
        </is>
      </c>
      <c r="E11717" t="inlineStr">
        <is>
          <t>Điện thoại</t>
        </is>
      </c>
      <c r="F11717" t="n">
        <v>44.98</v>
      </c>
      <c r="G11717" t="n">
        <v>0</v>
      </c>
    </row>
    <row r="11718">
      <c r="A11718" t="n">
        <v>201908</v>
      </c>
      <c r="B11718" t="n">
        <v>23</v>
      </c>
      <c r="C11718" t="inlineStr">
        <is>
          <t>POS</t>
        </is>
      </c>
      <c r="D11718" t="inlineStr">
        <is>
          <t>Đức</t>
        </is>
      </c>
      <c r="E11718" t="inlineStr">
        <is>
          <t>Máy tính</t>
        </is>
      </c>
      <c r="F11718" t="n">
        <v>863.8</v>
      </c>
      <c r="G11718" t="n">
        <v>0</v>
      </c>
    </row>
    <row r="11719">
      <c r="A11719" t="n">
        <v>201908</v>
      </c>
      <c r="B11719" t="n">
        <v>23</v>
      </c>
      <c r="C11719" t="inlineStr">
        <is>
          <t>POS</t>
        </is>
      </c>
      <c r="D11719" t="inlineStr">
        <is>
          <t>Đức</t>
        </is>
      </c>
      <c r="E11719" t="inlineStr">
        <is>
          <t>Game &amp; Đồ chơi</t>
        </is>
      </c>
      <c r="F11719" t="n">
        <v>389.7</v>
      </c>
      <c r="G11719" t="n">
        <v>0</v>
      </c>
    </row>
    <row r="11720">
      <c r="A11720" t="n">
        <v>201908</v>
      </c>
      <c r="B11720" t="n">
        <v>23</v>
      </c>
      <c r="C11720" t="inlineStr">
        <is>
          <t>POS</t>
        </is>
      </c>
      <c r="D11720" t="inlineStr">
        <is>
          <t>Đức</t>
        </is>
      </c>
      <c r="E11720" t="inlineStr">
        <is>
          <t>Gia dụng</t>
        </is>
      </c>
      <c r="F11720" t="n">
        <v>1799.94</v>
      </c>
      <c r="G11720" t="n">
        <v>0</v>
      </c>
    </row>
    <row r="11721">
      <c r="A11721" t="n">
        <v>201908</v>
      </c>
      <c r="B11721" t="n">
        <v>23</v>
      </c>
      <c r="C11721" t="inlineStr">
        <is>
          <t>POS</t>
        </is>
      </c>
      <c r="D11721" t="inlineStr">
        <is>
          <t>Đức</t>
        </is>
      </c>
      <c r="E11721" t="inlineStr">
        <is>
          <t>Nhạc, phim, sách nói</t>
        </is>
      </c>
      <c r="F11721" t="n">
        <v>591.3</v>
      </c>
      <c r="G11721" t="n">
        <v>0</v>
      </c>
    </row>
    <row r="11722">
      <c r="A11722" t="n">
        <v>201908</v>
      </c>
      <c r="B11722" t="n">
        <v>23</v>
      </c>
      <c r="C11722" t="inlineStr">
        <is>
          <t>POS</t>
        </is>
      </c>
      <c r="D11722" t="inlineStr">
        <is>
          <t>Đức</t>
        </is>
      </c>
      <c r="E11722" t="inlineStr">
        <is>
          <t>TV &amp; Video</t>
        </is>
      </c>
      <c r="F11722" t="n">
        <v>1738</v>
      </c>
      <c r="G11722" t="n">
        <v>0</v>
      </c>
    </row>
    <row r="11723">
      <c r="A11723" t="n">
        <v>201908</v>
      </c>
      <c r="B11723" t="n">
        <v>24</v>
      </c>
      <c r="C11723" t="inlineStr">
        <is>
          <t>POS</t>
        </is>
      </c>
      <c r="D11723" t="inlineStr">
        <is>
          <t>Đức</t>
        </is>
      </c>
      <c r="E11723" t="inlineStr">
        <is>
          <t>Âm thanh</t>
        </is>
      </c>
      <c r="F11723" t="n">
        <v>1039.01</v>
      </c>
      <c r="G11723" t="n">
        <v>0</v>
      </c>
    </row>
    <row r="11724">
      <c r="A11724" t="n">
        <v>201908</v>
      </c>
      <c r="B11724" t="n">
        <v>24</v>
      </c>
      <c r="C11724" t="inlineStr">
        <is>
          <t>POS</t>
        </is>
      </c>
      <c r="D11724" t="inlineStr">
        <is>
          <t>Đức</t>
        </is>
      </c>
      <c r="E11724" t="inlineStr">
        <is>
          <t>Máy ảnh</t>
        </is>
      </c>
      <c r="F11724" t="n">
        <v>5110</v>
      </c>
      <c r="G11724" t="n">
        <v>0</v>
      </c>
    </row>
    <row r="11725">
      <c r="A11725" t="n">
        <v>201908</v>
      </c>
      <c r="B11725" t="n">
        <v>24</v>
      </c>
      <c r="C11725" t="inlineStr">
        <is>
          <t>POS</t>
        </is>
      </c>
      <c r="D11725" t="inlineStr">
        <is>
          <t>Đức</t>
        </is>
      </c>
      <c r="E11725" t="inlineStr">
        <is>
          <t>Điện thoại</t>
        </is>
      </c>
      <c r="F11725" t="n">
        <v>1595</v>
      </c>
      <c r="G11725" t="n">
        <v>0</v>
      </c>
    </row>
    <row r="11726">
      <c r="A11726" t="n">
        <v>201908</v>
      </c>
      <c r="B11726" t="n">
        <v>24</v>
      </c>
      <c r="C11726" t="inlineStr">
        <is>
          <t>POS</t>
        </is>
      </c>
      <c r="D11726" t="inlineStr">
        <is>
          <t>Đức</t>
        </is>
      </c>
      <c r="E11726" t="inlineStr">
        <is>
          <t>Máy tính</t>
        </is>
      </c>
      <c r="F11726" t="n">
        <v>5965.6</v>
      </c>
      <c r="G11726" t="n">
        <v>0</v>
      </c>
    </row>
    <row r="11727">
      <c r="A11727" t="n">
        <v>201908</v>
      </c>
      <c r="B11727" t="n">
        <v>24</v>
      </c>
      <c r="C11727" t="inlineStr">
        <is>
          <t>POS</t>
        </is>
      </c>
      <c r="D11727" t="inlineStr">
        <is>
          <t>Đức</t>
        </is>
      </c>
      <c r="E11727" t="inlineStr">
        <is>
          <t>Game &amp; Đồ chơi</t>
        </is>
      </c>
      <c r="F11727" t="n">
        <v>387</v>
      </c>
      <c r="G11727" t="n">
        <v>0</v>
      </c>
    </row>
    <row r="11728">
      <c r="A11728" t="n">
        <v>201908</v>
      </c>
      <c r="B11728" t="n">
        <v>24</v>
      </c>
      <c r="C11728" t="inlineStr">
        <is>
          <t>POS</t>
        </is>
      </c>
      <c r="D11728" t="inlineStr">
        <is>
          <t>Đức</t>
        </is>
      </c>
      <c r="E11728" t="inlineStr">
        <is>
          <t>Nhạc, phim, sách nói</t>
        </is>
      </c>
      <c r="F11728" t="n">
        <v>2583.37</v>
      </c>
      <c r="G11728" t="n">
        <v>22.79</v>
      </c>
    </row>
    <row r="11729">
      <c r="A11729" t="n">
        <v>201908</v>
      </c>
      <c r="B11729" t="n">
        <v>24</v>
      </c>
      <c r="C11729" t="inlineStr">
        <is>
          <t>POS</t>
        </is>
      </c>
      <c r="D11729" t="inlineStr">
        <is>
          <t>Đức</t>
        </is>
      </c>
      <c r="E11729" t="inlineStr">
        <is>
          <t>TV &amp; Video</t>
        </is>
      </c>
      <c r="F11729" t="n">
        <v>573.6</v>
      </c>
      <c r="G11729" t="n">
        <v>0</v>
      </c>
    </row>
    <row r="11730">
      <c r="A11730" t="n">
        <v>201908</v>
      </c>
      <c r="B11730" t="n">
        <v>26</v>
      </c>
      <c r="C11730" t="inlineStr">
        <is>
          <t>POS</t>
        </is>
      </c>
      <c r="D11730" t="inlineStr">
        <is>
          <t>Đức</t>
        </is>
      </c>
      <c r="E11730" t="inlineStr">
        <is>
          <t>Âm thanh</t>
        </is>
      </c>
      <c r="F11730" t="n">
        <v>683.89</v>
      </c>
      <c r="G11730" t="n">
        <v>224.99</v>
      </c>
    </row>
    <row r="11731">
      <c r="A11731" t="n">
        <v>201908</v>
      </c>
      <c r="B11731" t="n">
        <v>26</v>
      </c>
      <c r="C11731" t="inlineStr">
        <is>
          <t>POS</t>
        </is>
      </c>
      <c r="D11731" t="inlineStr">
        <is>
          <t>Đức</t>
        </is>
      </c>
      <c r="E11731" t="inlineStr">
        <is>
          <t>Máy ảnh</t>
        </is>
      </c>
      <c r="F11731" t="n">
        <v>2154.39</v>
      </c>
      <c r="G11731" t="n">
        <v>0</v>
      </c>
    </row>
    <row r="11732">
      <c r="A11732" t="n">
        <v>201908</v>
      </c>
      <c r="B11732" t="n">
        <v>26</v>
      </c>
      <c r="C11732" t="inlineStr">
        <is>
          <t>POS</t>
        </is>
      </c>
      <c r="D11732" t="inlineStr">
        <is>
          <t>Đức</t>
        </is>
      </c>
      <c r="E11732" t="inlineStr">
        <is>
          <t>Điện thoại</t>
        </is>
      </c>
      <c r="F11732" t="n">
        <v>5086.41</v>
      </c>
      <c r="G11732" t="n">
        <v>0</v>
      </c>
    </row>
    <row r="11733">
      <c r="A11733" t="n">
        <v>201908</v>
      </c>
      <c r="B11733" t="n">
        <v>26</v>
      </c>
      <c r="C11733" t="inlineStr">
        <is>
          <t>POS</t>
        </is>
      </c>
      <c r="D11733" t="inlineStr">
        <is>
          <t>Đức</t>
        </is>
      </c>
      <c r="E11733" t="inlineStr">
        <is>
          <t>Máy tính</t>
        </is>
      </c>
      <c r="F11733" t="n">
        <v>5488.11</v>
      </c>
      <c r="G11733" t="n">
        <v>0</v>
      </c>
    </row>
    <row r="11734">
      <c r="A11734" t="n">
        <v>201908</v>
      </c>
      <c r="B11734" t="n">
        <v>26</v>
      </c>
      <c r="C11734" t="inlineStr">
        <is>
          <t>POS</t>
        </is>
      </c>
      <c r="D11734" t="inlineStr">
        <is>
          <t>Đức</t>
        </is>
      </c>
      <c r="E11734" t="inlineStr">
        <is>
          <t>Game &amp; Đồ chơi</t>
        </is>
      </c>
      <c r="F11734" t="n">
        <v>505.6</v>
      </c>
      <c r="G11734" t="n">
        <v>0</v>
      </c>
    </row>
    <row r="11735">
      <c r="A11735" t="n">
        <v>201908</v>
      </c>
      <c r="B11735" t="n">
        <v>26</v>
      </c>
      <c r="C11735" t="inlineStr">
        <is>
          <t>POS</t>
        </is>
      </c>
      <c r="D11735" t="inlineStr">
        <is>
          <t>Đức</t>
        </is>
      </c>
      <c r="E11735" t="inlineStr">
        <is>
          <t>Nhạc, phim, sách nói</t>
        </is>
      </c>
      <c r="F11735" t="n">
        <v>1614.49</v>
      </c>
      <c r="G11735" t="n">
        <v>0</v>
      </c>
    </row>
    <row r="11736">
      <c r="A11736" t="n">
        <v>201908</v>
      </c>
      <c r="B11736" t="n">
        <v>27</v>
      </c>
      <c r="C11736" t="inlineStr">
        <is>
          <t>POS</t>
        </is>
      </c>
      <c r="D11736" t="inlineStr">
        <is>
          <t>Đức</t>
        </is>
      </c>
      <c r="E11736" t="inlineStr">
        <is>
          <t>Âm thanh</t>
        </is>
      </c>
      <c r="F11736" t="n">
        <v>2310.57</v>
      </c>
      <c r="G11736" t="n">
        <v>0</v>
      </c>
    </row>
    <row r="11737">
      <c r="A11737" t="n">
        <v>201908</v>
      </c>
      <c r="B11737" t="n">
        <v>27</v>
      </c>
      <c r="C11737" t="inlineStr">
        <is>
          <t>POS</t>
        </is>
      </c>
      <c r="D11737" t="inlineStr">
        <is>
          <t>Đức</t>
        </is>
      </c>
      <c r="E11737" t="inlineStr">
        <is>
          <t>Máy ảnh</t>
        </is>
      </c>
      <c r="F11737" t="n">
        <v>14378</v>
      </c>
      <c r="G11737" t="n">
        <v>0</v>
      </c>
    </row>
    <row r="11738">
      <c r="A11738" t="n">
        <v>201908</v>
      </c>
      <c r="B11738" t="n">
        <v>27</v>
      </c>
      <c r="C11738" t="inlineStr">
        <is>
          <t>POS</t>
        </is>
      </c>
      <c r="D11738" t="inlineStr">
        <is>
          <t>Đức</t>
        </is>
      </c>
      <c r="E11738" t="inlineStr">
        <is>
          <t>Điện thoại</t>
        </is>
      </c>
      <c r="F11738" t="n">
        <v>2544.42</v>
      </c>
      <c r="G11738" t="n">
        <v>0</v>
      </c>
    </row>
    <row r="11739">
      <c r="A11739" t="n">
        <v>201908</v>
      </c>
      <c r="B11739" t="n">
        <v>27</v>
      </c>
      <c r="C11739" t="inlineStr">
        <is>
          <t>POS</t>
        </is>
      </c>
      <c r="D11739" t="inlineStr">
        <is>
          <t>Đức</t>
        </is>
      </c>
      <c r="E11739" t="inlineStr">
        <is>
          <t>Máy tính</t>
        </is>
      </c>
      <c r="F11739" t="n">
        <v>4690.78</v>
      </c>
      <c r="G11739" t="n">
        <v>0</v>
      </c>
    </row>
    <row r="11740">
      <c r="A11740" t="n">
        <v>201908</v>
      </c>
      <c r="B11740" t="n">
        <v>27</v>
      </c>
      <c r="C11740" t="inlineStr">
        <is>
          <t>POS</t>
        </is>
      </c>
      <c r="D11740" t="inlineStr">
        <is>
          <t>Đức</t>
        </is>
      </c>
      <c r="E11740" t="inlineStr">
        <is>
          <t>Game &amp; Đồ chơi</t>
        </is>
      </c>
      <c r="F11740" t="n">
        <v>32.19</v>
      </c>
      <c r="G11740" t="n">
        <v>0</v>
      </c>
    </row>
    <row r="11741">
      <c r="A11741" t="n">
        <v>201908</v>
      </c>
      <c r="B11741" t="n">
        <v>27</v>
      </c>
      <c r="C11741" t="inlineStr">
        <is>
          <t>POS</t>
        </is>
      </c>
      <c r="D11741" t="inlineStr">
        <is>
          <t>Đức</t>
        </is>
      </c>
      <c r="E11741" t="inlineStr">
        <is>
          <t>Gia dụng</t>
        </is>
      </c>
      <c r="F11741" t="n">
        <v>1379.94</v>
      </c>
      <c r="G11741" t="n">
        <v>0</v>
      </c>
    </row>
    <row r="11742">
      <c r="A11742" t="n">
        <v>201908</v>
      </c>
      <c r="B11742" t="n">
        <v>27</v>
      </c>
      <c r="C11742" t="inlineStr">
        <is>
          <t>POS</t>
        </is>
      </c>
      <c r="D11742" t="inlineStr">
        <is>
          <t>Đức</t>
        </is>
      </c>
      <c r="E11742" t="inlineStr">
        <is>
          <t>Nhạc, phim, sách nói</t>
        </is>
      </c>
      <c r="F11742" t="n">
        <v>1079.94</v>
      </c>
      <c r="G11742" t="n">
        <v>0</v>
      </c>
    </row>
    <row r="11743">
      <c r="A11743" t="n">
        <v>201908</v>
      </c>
      <c r="B11743" t="n">
        <v>27</v>
      </c>
      <c r="C11743" t="inlineStr">
        <is>
          <t>POS</t>
        </is>
      </c>
      <c r="D11743" t="inlineStr">
        <is>
          <t>Đức</t>
        </is>
      </c>
      <c r="E11743" t="inlineStr">
        <is>
          <t>TV &amp; Video</t>
        </is>
      </c>
      <c r="F11743" t="n">
        <v>1052.19</v>
      </c>
      <c r="G11743" t="n">
        <v>0</v>
      </c>
    </row>
    <row r="11744">
      <c r="A11744" t="n">
        <v>201908</v>
      </c>
      <c r="B11744" t="n">
        <v>29</v>
      </c>
      <c r="C11744" t="inlineStr">
        <is>
          <t>POS</t>
        </is>
      </c>
      <c r="D11744" t="inlineStr">
        <is>
          <t>Ý</t>
        </is>
      </c>
      <c r="E11744" t="inlineStr">
        <is>
          <t>Âm thanh</t>
        </is>
      </c>
      <c r="F11744" t="n">
        <v>730.74</v>
      </c>
      <c r="G11744" t="n">
        <v>0</v>
      </c>
    </row>
    <row r="11745">
      <c r="A11745" t="n">
        <v>201908</v>
      </c>
      <c r="B11745" t="n">
        <v>29</v>
      </c>
      <c r="C11745" t="inlineStr">
        <is>
          <t>POS</t>
        </is>
      </c>
      <c r="D11745" t="inlineStr">
        <is>
          <t>Ý</t>
        </is>
      </c>
      <c r="E11745" t="inlineStr">
        <is>
          <t>Máy ảnh</t>
        </is>
      </c>
      <c r="F11745" t="n">
        <v>1555.2</v>
      </c>
      <c r="G11745" t="n">
        <v>0</v>
      </c>
    </row>
    <row r="11746">
      <c r="A11746" t="n">
        <v>201908</v>
      </c>
      <c r="B11746" t="n">
        <v>29</v>
      </c>
      <c r="C11746" t="inlineStr">
        <is>
          <t>POS</t>
        </is>
      </c>
      <c r="D11746" t="inlineStr">
        <is>
          <t>Ý</t>
        </is>
      </c>
      <c r="E11746" t="inlineStr">
        <is>
          <t>Điện thoại</t>
        </is>
      </c>
      <c r="F11746" t="n">
        <v>359.82</v>
      </c>
      <c r="G11746" t="n">
        <v>59.38</v>
      </c>
    </row>
    <row r="11747">
      <c r="A11747" t="n">
        <v>201908</v>
      </c>
      <c r="B11747" t="n">
        <v>29</v>
      </c>
      <c r="C11747" t="inlineStr">
        <is>
          <t>POS</t>
        </is>
      </c>
      <c r="D11747" t="inlineStr">
        <is>
          <t>Ý</t>
        </is>
      </c>
      <c r="E11747" t="inlineStr">
        <is>
          <t>Máy tính</t>
        </is>
      </c>
      <c r="F11747" t="n">
        <v>8725.110000000001</v>
      </c>
      <c r="G11747" t="n">
        <v>118</v>
      </c>
    </row>
    <row r="11748">
      <c r="A11748" t="n">
        <v>201908</v>
      </c>
      <c r="B11748" t="n">
        <v>29</v>
      </c>
      <c r="C11748" t="inlineStr">
        <is>
          <t>POS</t>
        </is>
      </c>
      <c r="D11748" t="inlineStr">
        <is>
          <t>Ý</t>
        </is>
      </c>
      <c r="E11748" t="inlineStr">
        <is>
          <t>Game &amp; Đồ chơi</t>
        </is>
      </c>
      <c r="F11748" t="n">
        <v>216.57</v>
      </c>
      <c r="G11748" t="n">
        <v>0</v>
      </c>
    </row>
    <row r="11749">
      <c r="A11749" t="n">
        <v>201908</v>
      </c>
      <c r="B11749" t="n">
        <v>29</v>
      </c>
      <c r="C11749" t="inlineStr">
        <is>
          <t>POS</t>
        </is>
      </c>
      <c r="D11749" t="inlineStr">
        <is>
          <t>Ý</t>
        </is>
      </c>
      <c r="E11749" t="inlineStr">
        <is>
          <t>Gia dụng</t>
        </is>
      </c>
      <c r="F11749" t="n">
        <v>915.3</v>
      </c>
      <c r="G11749" t="n">
        <v>0</v>
      </c>
    </row>
    <row r="11750">
      <c r="A11750" t="n">
        <v>201908</v>
      </c>
      <c r="B11750" t="n">
        <v>29</v>
      </c>
      <c r="C11750" t="inlineStr">
        <is>
          <t>POS</t>
        </is>
      </c>
      <c r="D11750" t="inlineStr">
        <is>
          <t>Ý</t>
        </is>
      </c>
      <c r="E11750" t="inlineStr">
        <is>
          <t>Nhạc, phim, sách nói</t>
        </is>
      </c>
      <c r="F11750" t="n">
        <v>303.2</v>
      </c>
      <c r="G11750" t="n">
        <v>0</v>
      </c>
    </row>
    <row r="11751">
      <c r="A11751" t="n">
        <v>201908</v>
      </c>
      <c r="B11751" t="n">
        <v>29</v>
      </c>
      <c r="C11751" t="inlineStr">
        <is>
          <t>POS</t>
        </is>
      </c>
      <c r="D11751" t="inlineStr">
        <is>
          <t>Ý</t>
        </is>
      </c>
      <c r="E11751" t="inlineStr">
        <is>
          <t>TV &amp; Video</t>
        </is>
      </c>
      <c r="F11751" t="n">
        <v>469.97</v>
      </c>
      <c r="G11751" t="n">
        <v>0</v>
      </c>
    </row>
    <row r="11752">
      <c r="A11752" t="n">
        <v>201908</v>
      </c>
      <c r="B11752" t="n">
        <v>30</v>
      </c>
      <c r="C11752" t="inlineStr">
        <is>
          <t>POS</t>
        </is>
      </c>
      <c r="D11752" t="inlineStr">
        <is>
          <t>Ý</t>
        </is>
      </c>
      <c r="E11752" t="inlineStr">
        <is>
          <t>Âm thanh</t>
        </is>
      </c>
      <c r="F11752" t="n">
        <v>1059.25</v>
      </c>
      <c r="G11752" t="n">
        <v>0</v>
      </c>
    </row>
    <row r="11753">
      <c r="A11753" t="n">
        <v>201908</v>
      </c>
      <c r="B11753" t="n">
        <v>30</v>
      </c>
      <c r="C11753" t="inlineStr">
        <is>
          <t>POS</t>
        </is>
      </c>
      <c r="D11753" t="inlineStr">
        <is>
          <t>Ý</t>
        </is>
      </c>
      <c r="E11753" t="inlineStr">
        <is>
          <t>Máy ảnh</t>
        </is>
      </c>
      <c r="F11753" t="n">
        <v>2285.41</v>
      </c>
      <c r="G11753" t="n">
        <v>0</v>
      </c>
    </row>
    <row r="11754">
      <c r="A11754" t="n">
        <v>201908</v>
      </c>
      <c r="B11754" t="n">
        <v>30</v>
      </c>
      <c r="C11754" t="inlineStr">
        <is>
          <t>POS</t>
        </is>
      </c>
      <c r="D11754" t="inlineStr">
        <is>
          <t>Ý</t>
        </is>
      </c>
      <c r="E11754" t="inlineStr">
        <is>
          <t>Điện thoại</t>
        </is>
      </c>
      <c r="F11754" t="n">
        <v>2749.5</v>
      </c>
      <c r="G11754" t="n">
        <v>0</v>
      </c>
    </row>
    <row r="11755">
      <c r="A11755" t="n">
        <v>201908</v>
      </c>
      <c r="B11755" t="n">
        <v>30</v>
      </c>
      <c r="C11755" t="inlineStr">
        <is>
          <t>POS</t>
        </is>
      </c>
      <c r="D11755" t="inlineStr">
        <is>
          <t>Ý</t>
        </is>
      </c>
      <c r="E11755" t="inlineStr">
        <is>
          <t>Máy tính</t>
        </is>
      </c>
      <c r="F11755" t="n">
        <v>3550.82</v>
      </c>
      <c r="G11755" t="n">
        <v>0</v>
      </c>
    </row>
    <row r="11756">
      <c r="A11756" t="n">
        <v>201908</v>
      </c>
      <c r="B11756" t="n">
        <v>30</v>
      </c>
      <c r="C11756" t="inlineStr">
        <is>
          <t>POS</t>
        </is>
      </c>
      <c r="D11756" t="inlineStr">
        <is>
          <t>Ý</t>
        </is>
      </c>
      <c r="E11756" t="inlineStr">
        <is>
          <t>Game &amp; Đồ chơi</t>
        </is>
      </c>
      <c r="F11756" t="n">
        <v>413.12</v>
      </c>
      <c r="G11756" t="n">
        <v>70.13</v>
      </c>
    </row>
    <row r="11757">
      <c r="A11757" t="n">
        <v>201908</v>
      </c>
      <c r="B11757" t="n">
        <v>30</v>
      </c>
      <c r="C11757" t="inlineStr">
        <is>
          <t>POS</t>
        </is>
      </c>
      <c r="D11757" t="inlineStr">
        <is>
          <t>Ý</t>
        </is>
      </c>
      <c r="E11757" t="inlineStr">
        <is>
          <t>Gia dụng</t>
        </is>
      </c>
      <c r="F11757" t="n">
        <v>2697.3</v>
      </c>
      <c r="G11757" t="n">
        <v>0</v>
      </c>
    </row>
    <row r="11758">
      <c r="A11758" t="n">
        <v>201908</v>
      </c>
      <c r="B11758" t="n">
        <v>30</v>
      </c>
      <c r="C11758" t="inlineStr">
        <is>
          <t>POS</t>
        </is>
      </c>
      <c r="D11758" t="inlineStr">
        <is>
          <t>Ý</t>
        </is>
      </c>
      <c r="E11758" t="inlineStr">
        <is>
          <t>Nhạc, phim, sách nói</t>
        </is>
      </c>
      <c r="F11758" t="n">
        <v>458.97</v>
      </c>
      <c r="G11758" t="n">
        <v>0</v>
      </c>
    </row>
    <row r="11759">
      <c r="A11759" t="n">
        <v>201908</v>
      </c>
      <c r="B11759" t="n">
        <v>31</v>
      </c>
      <c r="C11759" t="inlineStr">
        <is>
          <t>POS</t>
        </is>
      </c>
      <c r="D11759" t="inlineStr">
        <is>
          <t>Hà Lan</t>
        </is>
      </c>
      <c r="E11759" t="inlineStr">
        <is>
          <t>Máy ảnh</t>
        </is>
      </c>
      <c r="F11759" t="n">
        <v>783</v>
      </c>
      <c r="G11759" t="n">
        <v>0</v>
      </c>
    </row>
    <row r="11760">
      <c r="A11760" t="n">
        <v>201908</v>
      </c>
      <c r="B11760" t="n">
        <v>31</v>
      </c>
      <c r="C11760" t="inlineStr">
        <is>
          <t>POS</t>
        </is>
      </c>
      <c r="D11760" t="inlineStr">
        <is>
          <t>Hà Lan</t>
        </is>
      </c>
      <c r="E11760" t="inlineStr">
        <is>
          <t>Máy tính</t>
        </is>
      </c>
      <c r="F11760" t="n">
        <v>6850.67</v>
      </c>
      <c r="G11760" t="n">
        <v>0</v>
      </c>
    </row>
    <row r="11761">
      <c r="A11761" t="n">
        <v>201908</v>
      </c>
      <c r="B11761" t="n">
        <v>31</v>
      </c>
      <c r="C11761" t="inlineStr">
        <is>
          <t>POS</t>
        </is>
      </c>
      <c r="D11761" t="inlineStr">
        <is>
          <t>Hà Lan</t>
        </is>
      </c>
      <c r="E11761" t="inlineStr">
        <is>
          <t>Gia dụng</t>
        </is>
      </c>
      <c r="F11761" t="n">
        <v>1007.96</v>
      </c>
      <c r="G11761" t="n">
        <v>0</v>
      </c>
    </row>
    <row r="11762">
      <c r="A11762" t="n">
        <v>201908</v>
      </c>
      <c r="B11762" t="n">
        <v>31</v>
      </c>
      <c r="C11762" t="inlineStr">
        <is>
          <t>POS</t>
        </is>
      </c>
      <c r="D11762" t="inlineStr">
        <is>
          <t>Hà Lan</t>
        </is>
      </c>
      <c r="E11762" t="inlineStr">
        <is>
          <t>TV &amp; Video</t>
        </is>
      </c>
      <c r="F11762" t="n">
        <v>7996.41</v>
      </c>
      <c r="G11762" t="n">
        <v>0</v>
      </c>
    </row>
    <row r="11763">
      <c r="A11763" t="n">
        <v>201908</v>
      </c>
      <c r="B11763" t="n">
        <v>32</v>
      </c>
      <c r="C11763" t="inlineStr">
        <is>
          <t>POS</t>
        </is>
      </c>
      <c r="D11763" t="inlineStr">
        <is>
          <t>Hà Lan</t>
        </is>
      </c>
      <c r="E11763" t="inlineStr">
        <is>
          <t>Điện thoại</t>
        </is>
      </c>
      <c r="F11763" t="n">
        <v>126.87</v>
      </c>
      <c r="G11763" t="n">
        <v>0</v>
      </c>
    </row>
    <row r="11764">
      <c r="A11764" t="n">
        <v>201908</v>
      </c>
      <c r="B11764" t="n">
        <v>32</v>
      </c>
      <c r="C11764" t="inlineStr">
        <is>
          <t>POS</t>
        </is>
      </c>
      <c r="D11764" t="inlineStr">
        <is>
          <t>Hà Lan</t>
        </is>
      </c>
      <c r="E11764" t="inlineStr">
        <is>
          <t>Máy tính</t>
        </is>
      </c>
      <c r="F11764" t="n">
        <v>1887.3</v>
      </c>
      <c r="G11764" t="n">
        <v>0</v>
      </c>
    </row>
    <row r="11765">
      <c r="A11765" t="n">
        <v>201908</v>
      </c>
      <c r="B11765" t="n">
        <v>33</v>
      </c>
      <c r="C11765" t="inlineStr">
        <is>
          <t>POS</t>
        </is>
      </c>
      <c r="D11765" t="inlineStr">
        <is>
          <t>Hà Lan</t>
        </is>
      </c>
      <c r="E11765" t="inlineStr">
        <is>
          <t>Âm thanh</t>
        </is>
      </c>
      <c r="F11765" t="n">
        <v>140.4</v>
      </c>
      <c r="G11765" t="n">
        <v>0</v>
      </c>
    </row>
    <row r="11766">
      <c r="A11766" t="n">
        <v>201908</v>
      </c>
      <c r="B11766" t="n">
        <v>33</v>
      </c>
      <c r="C11766" t="inlineStr">
        <is>
          <t>POS</t>
        </is>
      </c>
      <c r="D11766" t="inlineStr">
        <is>
          <t>Hà Lan</t>
        </is>
      </c>
      <c r="E11766" t="inlineStr">
        <is>
          <t>Điện thoại</t>
        </is>
      </c>
      <c r="F11766" t="n">
        <v>1360.78</v>
      </c>
      <c r="G11766" t="n">
        <v>0</v>
      </c>
    </row>
    <row r="11767">
      <c r="A11767" t="n">
        <v>201908</v>
      </c>
      <c r="B11767" t="n">
        <v>33</v>
      </c>
      <c r="C11767" t="inlineStr">
        <is>
          <t>POS</t>
        </is>
      </c>
      <c r="D11767" t="inlineStr">
        <is>
          <t>Hà Lan</t>
        </is>
      </c>
      <c r="E11767" t="inlineStr">
        <is>
          <t>Máy tính</t>
        </is>
      </c>
      <c r="F11767" t="n">
        <v>4616.82</v>
      </c>
      <c r="G11767" t="n">
        <v>0</v>
      </c>
    </row>
    <row r="11768">
      <c r="A11768" t="n">
        <v>201908</v>
      </c>
      <c r="B11768" t="n">
        <v>33</v>
      </c>
      <c r="C11768" t="inlineStr">
        <is>
          <t>POS</t>
        </is>
      </c>
      <c r="D11768" t="inlineStr">
        <is>
          <t>Hà Lan</t>
        </is>
      </c>
      <c r="E11768" t="inlineStr">
        <is>
          <t>Game &amp; Đồ chơi</t>
        </is>
      </c>
      <c r="F11768" t="n">
        <v>229.52</v>
      </c>
      <c r="G11768" t="n">
        <v>0</v>
      </c>
    </row>
    <row r="11769">
      <c r="A11769" t="n">
        <v>201908</v>
      </c>
      <c r="B11769" t="n">
        <v>33</v>
      </c>
      <c r="C11769" t="inlineStr">
        <is>
          <t>POS</t>
        </is>
      </c>
      <c r="D11769" t="inlineStr">
        <is>
          <t>Hà Lan</t>
        </is>
      </c>
      <c r="E11769" t="inlineStr">
        <is>
          <t>Nhạc, phim, sách nói</t>
        </is>
      </c>
      <c r="F11769" t="n">
        <v>273.49</v>
      </c>
      <c r="G11769" t="n">
        <v>0</v>
      </c>
    </row>
    <row r="11770">
      <c r="A11770" t="n">
        <v>201908</v>
      </c>
      <c r="B11770" t="n">
        <v>33</v>
      </c>
      <c r="C11770" t="inlineStr">
        <is>
          <t>POS</t>
        </is>
      </c>
      <c r="D11770" t="inlineStr">
        <is>
          <t>Hà Lan</t>
        </is>
      </c>
      <c r="E11770" t="inlineStr">
        <is>
          <t>TV &amp; Video</t>
        </is>
      </c>
      <c r="F11770" t="n">
        <v>1798.2</v>
      </c>
      <c r="G11770" t="n">
        <v>0</v>
      </c>
    </row>
    <row r="11771">
      <c r="A11771" t="n">
        <v>201908</v>
      </c>
      <c r="B11771" t="n">
        <v>34</v>
      </c>
      <c r="C11771" t="inlineStr">
        <is>
          <t>POS</t>
        </is>
      </c>
      <c r="D11771" t="inlineStr">
        <is>
          <t>Hà Lan</t>
        </is>
      </c>
      <c r="E11771" t="inlineStr">
        <is>
          <t>Âm thanh</t>
        </is>
      </c>
      <c r="F11771" t="n">
        <v>346.8</v>
      </c>
      <c r="G11771" t="n">
        <v>0</v>
      </c>
    </row>
    <row r="11772">
      <c r="A11772" t="n">
        <v>201908</v>
      </c>
      <c r="B11772" t="n">
        <v>34</v>
      </c>
      <c r="C11772" t="inlineStr">
        <is>
          <t>POS</t>
        </is>
      </c>
      <c r="D11772" t="inlineStr">
        <is>
          <t>Hà Lan</t>
        </is>
      </c>
      <c r="E11772" t="inlineStr">
        <is>
          <t>Điện thoại</t>
        </is>
      </c>
      <c r="F11772" t="n">
        <v>1901.24</v>
      </c>
      <c r="G11772" t="n">
        <v>0</v>
      </c>
    </row>
    <row r="11773">
      <c r="A11773" t="n">
        <v>201908</v>
      </c>
      <c r="B11773" t="n">
        <v>34</v>
      </c>
      <c r="C11773" t="inlineStr">
        <is>
          <t>POS</t>
        </is>
      </c>
      <c r="D11773" t="inlineStr">
        <is>
          <t>Hà Lan</t>
        </is>
      </c>
      <c r="E11773" t="inlineStr">
        <is>
          <t>Máy tính</t>
        </is>
      </c>
      <c r="F11773" t="n">
        <v>349</v>
      </c>
      <c r="G11773" t="n">
        <v>0</v>
      </c>
    </row>
    <row r="11774">
      <c r="A11774" t="n">
        <v>201908</v>
      </c>
      <c r="B11774" t="n">
        <v>34</v>
      </c>
      <c r="C11774" t="inlineStr">
        <is>
          <t>POS</t>
        </is>
      </c>
      <c r="D11774" t="inlineStr">
        <is>
          <t>Hà Lan</t>
        </is>
      </c>
      <c r="E11774" t="inlineStr">
        <is>
          <t>Game &amp; Đồ chơi</t>
        </is>
      </c>
      <c r="F11774" t="n">
        <v>8.09</v>
      </c>
      <c r="G11774" t="n">
        <v>0</v>
      </c>
    </row>
    <row r="11775">
      <c r="A11775" t="n">
        <v>201908</v>
      </c>
      <c r="B11775" t="n">
        <v>34</v>
      </c>
      <c r="C11775" t="inlineStr">
        <is>
          <t>POS</t>
        </is>
      </c>
      <c r="D11775" t="inlineStr">
        <is>
          <t>Hà Lan</t>
        </is>
      </c>
      <c r="E11775" t="inlineStr">
        <is>
          <t>Gia dụng</t>
        </is>
      </c>
      <c r="F11775" t="n">
        <v>2041.6</v>
      </c>
      <c r="G11775" t="n">
        <v>0</v>
      </c>
    </row>
    <row r="11776">
      <c r="A11776" t="n">
        <v>201908</v>
      </c>
      <c r="B11776" t="n">
        <v>34</v>
      </c>
      <c r="C11776" t="inlineStr">
        <is>
          <t>POS</t>
        </is>
      </c>
      <c r="D11776" t="inlineStr">
        <is>
          <t>Hà Lan</t>
        </is>
      </c>
      <c r="E11776" t="inlineStr">
        <is>
          <t>Nhạc, phim, sách nói</t>
        </is>
      </c>
      <c r="F11776" t="n">
        <v>406.2</v>
      </c>
      <c r="G11776" t="n">
        <v>0</v>
      </c>
    </row>
    <row r="11777">
      <c r="A11777" t="n">
        <v>201908</v>
      </c>
      <c r="B11777" t="n">
        <v>36</v>
      </c>
      <c r="C11777" t="inlineStr">
        <is>
          <t>POS</t>
        </is>
      </c>
      <c r="D11777" t="inlineStr">
        <is>
          <t>Anh</t>
        </is>
      </c>
      <c r="E11777" t="inlineStr">
        <is>
          <t>Máy ảnh</t>
        </is>
      </c>
      <c r="F11777" t="n">
        <v>6415.5</v>
      </c>
      <c r="G11777" t="n">
        <v>0</v>
      </c>
    </row>
    <row r="11778">
      <c r="A11778" t="n">
        <v>201908</v>
      </c>
      <c r="B11778" t="n">
        <v>36</v>
      </c>
      <c r="C11778" t="inlineStr">
        <is>
          <t>POS</t>
        </is>
      </c>
      <c r="D11778" t="inlineStr">
        <is>
          <t>Anh</t>
        </is>
      </c>
      <c r="E11778" t="inlineStr">
        <is>
          <t>Điện thoại</t>
        </is>
      </c>
      <c r="F11778" t="n">
        <v>949.47</v>
      </c>
      <c r="G11778" t="n">
        <v>0</v>
      </c>
    </row>
    <row r="11779">
      <c r="A11779" t="n">
        <v>201908</v>
      </c>
      <c r="B11779" t="n">
        <v>36</v>
      </c>
      <c r="C11779" t="inlineStr">
        <is>
          <t>POS</t>
        </is>
      </c>
      <c r="D11779" t="inlineStr">
        <is>
          <t>Anh</t>
        </is>
      </c>
      <c r="E11779" t="inlineStr">
        <is>
          <t>Máy tính</t>
        </is>
      </c>
      <c r="F11779" t="n">
        <v>9140.790000000001</v>
      </c>
      <c r="G11779" t="n">
        <v>0</v>
      </c>
    </row>
    <row r="11780">
      <c r="A11780" t="n">
        <v>201908</v>
      </c>
      <c r="B11780" t="n">
        <v>36</v>
      </c>
      <c r="C11780" t="inlineStr">
        <is>
          <t>POS</t>
        </is>
      </c>
      <c r="D11780" t="inlineStr">
        <is>
          <t>Anh</t>
        </is>
      </c>
      <c r="E11780" t="inlineStr">
        <is>
          <t>Game &amp; Đồ chơi</t>
        </is>
      </c>
      <c r="F11780" t="n">
        <v>203.97</v>
      </c>
      <c r="G11780" t="n">
        <v>0</v>
      </c>
    </row>
    <row r="11781">
      <c r="A11781" t="n">
        <v>201908</v>
      </c>
      <c r="B11781" t="n">
        <v>36</v>
      </c>
      <c r="C11781" t="inlineStr">
        <is>
          <t>POS</t>
        </is>
      </c>
      <c r="D11781" t="inlineStr">
        <is>
          <t>Anh</t>
        </is>
      </c>
      <c r="E11781" t="inlineStr">
        <is>
          <t>Gia dụng</t>
        </is>
      </c>
      <c r="F11781" t="n">
        <v>257.5</v>
      </c>
      <c r="G11781" t="n">
        <v>0</v>
      </c>
    </row>
    <row r="11782">
      <c r="A11782" t="n">
        <v>201908</v>
      </c>
      <c r="B11782" t="n">
        <v>36</v>
      </c>
      <c r="C11782" t="inlineStr">
        <is>
          <t>POS</t>
        </is>
      </c>
      <c r="D11782" t="inlineStr">
        <is>
          <t>Anh</t>
        </is>
      </c>
      <c r="E11782" t="inlineStr">
        <is>
          <t>Nhạc, phim, sách nói</t>
        </is>
      </c>
      <c r="F11782" t="n">
        <v>73.83</v>
      </c>
      <c r="G11782" t="n">
        <v>0</v>
      </c>
    </row>
    <row r="11783">
      <c r="A11783" t="n">
        <v>201908</v>
      </c>
      <c r="B11783" t="n">
        <v>37</v>
      </c>
      <c r="C11783" t="inlineStr">
        <is>
          <t>POS</t>
        </is>
      </c>
      <c r="D11783" t="inlineStr">
        <is>
          <t>Anh</t>
        </is>
      </c>
      <c r="E11783" t="inlineStr">
        <is>
          <t>Âm thanh</t>
        </is>
      </c>
      <c r="F11783" t="n">
        <v>1087.92</v>
      </c>
      <c r="G11783" t="n">
        <v>0</v>
      </c>
    </row>
    <row r="11784">
      <c r="A11784" t="n">
        <v>201908</v>
      </c>
      <c r="B11784" t="n">
        <v>37</v>
      </c>
      <c r="C11784" t="inlineStr">
        <is>
          <t>POS</t>
        </is>
      </c>
      <c r="D11784" t="inlineStr">
        <is>
          <t>Anh</t>
        </is>
      </c>
      <c r="E11784" t="inlineStr">
        <is>
          <t>Điện thoại</t>
        </is>
      </c>
      <c r="F11784" t="n">
        <v>24.99</v>
      </c>
      <c r="G11784" t="n">
        <v>0</v>
      </c>
    </row>
    <row r="11785">
      <c r="A11785" t="n">
        <v>201908</v>
      </c>
      <c r="B11785" t="n">
        <v>37</v>
      </c>
      <c r="C11785" t="inlineStr">
        <is>
          <t>POS</t>
        </is>
      </c>
      <c r="D11785" t="inlineStr">
        <is>
          <t>Anh</t>
        </is>
      </c>
      <c r="E11785" t="inlineStr">
        <is>
          <t>Máy tính</t>
        </is>
      </c>
      <c r="F11785" t="n">
        <v>3606.03</v>
      </c>
      <c r="G11785" t="n">
        <v>1759.8</v>
      </c>
    </row>
    <row r="11786">
      <c r="A11786" t="n">
        <v>201908</v>
      </c>
      <c r="B11786" t="n">
        <v>37</v>
      </c>
      <c r="C11786" t="inlineStr">
        <is>
          <t>POS</t>
        </is>
      </c>
      <c r="D11786" t="inlineStr">
        <is>
          <t>Anh</t>
        </is>
      </c>
      <c r="E11786" t="inlineStr">
        <is>
          <t>Game &amp; Đồ chơi</t>
        </is>
      </c>
      <c r="F11786" t="n">
        <v>288.64</v>
      </c>
      <c r="G11786" t="n">
        <v>0</v>
      </c>
    </row>
    <row r="11787">
      <c r="A11787" t="n">
        <v>201908</v>
      </c>
      <c r="B11787" t="n">
        <v>37</v>
      </c>
      <c r="C11787" t="inlineStr">
        <is>
          <t>POS</t>
        </is>
      </c>
      <c r="D11787" t="inlineStr">
        <is>
          <t>Anh</t>
        </is>
      </c>
      <c r="E11787" t="inlineStr">
        <is>
          <t>Gia dụng</t>
        </is>
      </c>
      <c r="F11787" t="n">
        <v>1029.22</v>
      </c>
      <c r="G11787" t="n">
        <v>0</v>
      </c>
    </row>
    <row r="11788">
      <c r="A11788" t="n">
        <v>201908</v>
      </c>
      <c r="B11788" t="n">
        <v>37</v>
      </c>
      <c r="C11788" t="inlineStr">
        <is>
          <t>POS</t>
        </is>
      </c>
      <c r="D11788" t="inlineStr">
        <is>
          <t>Anh</t>
        </is>
      </c>
      <c r="E11788" t="inlineStr">
        <is>
          <t>Nhạc, phim, sách nói</t>
        </is>
      </c>
      <c r="F11788" t="n">
        <v>1878.9</v>
      </c>
      <c r="G11788" t="n">
        <v>0</v>
      </c>
    </row>
    <row r="11789">
      <c r="A11789" t="n">
        <v>201908</v>
      </c>
      <c r="B11789" t="n">
        <v>38</v>
      </c>
      <c r="C11789" t="inlineStr">
        <is>
          <t>POS</t>
        </is>
      </c>
      <c r="D11789" t="inlineStr">
        <is>
          <t>Anh</t>
        </is>
      </c>
      <c r="E11789" t="inlineStr">
        <is>
          <t>Âm thanh</t>
        </is>
      </c>
      <c r="F11789" t="n">
        <v>686.9400000000001</v>
      </c>
      <c r="G11789" t="n">
        <v>99.98999999999999</v>
      </c>
    </row>
    <row r="11790">
      <c r="A11790" t="n">
        <v>201908</v>
      </c>
      <c r="B11790" t="n">
        <v>38</v>
      </c>
      <c r="C11790" t="inlineStr">
        <is>
          <t>POS</t>
        </is>
      </c>
      <c r="D11790" t="inlineStr">
        <is>
          <t>Anh</t>
        </is>
      </c>
      <c r="E11790" t="inlineStr">
        <is>
          <t>Máy ảnh</t>
        </is>
      </c>
      <c r="F11790" t="n">
        <v>190.76</v>
      </c>
      <c r="G11790" t="n">
        <v>0</v>
      </c>
    </row>
    <row r="11791">
      <c r="A11791" t="n">
        <v>201908</v>
      </c>
      <c r="B11791" t="n">
        <v>38</v>
      </c>
      <c r="C11791" t="inlineStr">
        <is>
          <t>POS</t>
        </is>
      </c>
      <c r="D11791" t="inlineStr">
        <is>
          <t>Anh</t>
        </is>
      </c>
      <c r="E11791" t="inlineStr">
        <is>
          <t>Điện thoại</t>
        </is>
      </c>
      <c r="F11791" t="n">
        <v>2247.2</v>
      </c>
      <c r="G11791" t="n">
        <v>14.4</v>
      </c>
    </row>
    <row r="11792">
      <c r="A11792" t="n">
        <v>201908</v>
      </c>
      <c r="B11792" t="n">
        <v>38</v>
      </c>
      <c r="C11792" t="inlineStr">
        <is>
          <t>POS</t>
        </is>
      </c>
      <c r="D11792" t="inlineStr">
        <is>
          <t>Anh</t>
        </is>
      </c>
      <c r="E11792" t="inlineStr">
        <is>
          <t>Máy tính</t>
        </is>
      </c>
      <c r="F11792" t="n">
        <v>4189.52</v>
      </c>
      <c r="G11792" t="n">
        <v>0</v>
      </c>
    </row>
    <row r="11793">
      <c r="A11793" t="n">
        <v>201908</v>
      </c>
      <c r="B11793" t="n">
        <v>38</v>
      </c>
      <c r="C11793" t="inlineStr">
        <is>
          <t>POS</t>
        </is>
      </c>
      <c r="D11793" t="inlineStr">
        <is>
          <t>Anh</t>
        </is>
      </c>
      <c r="E11793" t="inlineStr">
        <is>
          <t>Game &amp; Đồ chơi</t>
        </is>
      </c>
      <c r="F11793" t="n">
        <v>458.27</v>
      </c>
      <c r="G11793" t="n">
        <v>0</v>
      </c>
    </row>
    <row r="11794">
      <c r="A11794" t="n">
        <v>201908</v>
      </c>
      <c r="B11794" t="n">
        <v>38</v>
      </c>
      <c r="C11794" t="inlineStr">
        <is>
          <t>POS</t>
        </is>
      </c>
      <c r="D11794" t="inlineStr">
        <is>
          <t>Anh</t>
        </is>
      </c>
      <c r="E11794" t="inlineStr">
        <is>
          <t>Gia dụng</t>
        </is>
      </c>
      <c r="F11794" t="n">
        <v>1168.17</v>
      </c>
      <c r="G11794" t="n">
        <v>0</v>
      </c>
    </row>
    <row r="11795">
      <c r="A11795" t="n">
        <v>201908</v>
      </c>
      <c r="B11795" t="n">
        <v>38</v>
      </c>
      <c r="C11795" t="inlineStr">
        <is>
          <t>POS</t>
        </is>
      </c>
      <c r="D11795" t="inlineStr">
        <is>
          <t>Anh</t>
        </is>
      </c>
      <c r="E11795" t="inlineStr">
        <is>
          <t>Nhạc, phim, sách nói</t>
        </is>
      </c>
      <c r="F11795" t="n">
        <v>298.56</v>
      </c>
      <c r="G11795" t="n">
        <v>0</v>
      </c>
    </row>
    <row r="11796">
      <c r="A11796" t="n">
        <v>201908</v>
      </c>
      <c r="B11796" t="n">
        <v>38</v>
      </c>
      <c r="C11796" t="inlineStr">
        <is>
          <t>POS</t>
        </is>
      </c>
      <c r="D11796" t="inlineStr">
        <is>
          <t>Anh</t>
        </is>
      </c>
      <c r="E11796" t="inlineStr">
        <is>
          <t>TV &amp; Video</t>
        </is>
      </c>
      <c r="F11796" t="n">
        <v>4495.5</v>
      </c>
      <c r="G11796" t="n">
        <v>538</v>
      </c>
    </row>
    <row r="11797">
      <c r="A11797" t="n">
        <v>201908</v>
      </c>
      <c r="B11797" t="n">
        <v>39</v>
      </c>
      <c r="C11797" t="inlineStr">
        <is>
          <t>POS</t>
        </is>
      </c>
      <c r="D11797" t="inlineStr">
        <is>
          <t>Anh</t>
        </is>
      </c>
      <c r="E11797" t="inlineStr">
        <is>
          <t>Âm thanh</t>
        </is>
      </c>
      <c r="F11797" t="n">
        <v>1336.28</v>
      </c>
      <c r="G11797" t="n">
        <v>1235.98</v>
      </c>
    </row>
    <row r="11798">
      <c r="A11798" t="n">
        <v>201908</v>
      </c>
      <c r="B11798" t="n">
        <v>39</v>
      </c>
      <c r="C11798" t="inlineStr">
        <is>
          <t>POS</t>
        </is>
      </c>
      <c r="D11798" t="inlineStr">
        <is>
          <t>Anh</t>
        </is>
      </c>
      <c r="E11798" t="inlineStr">
        <is>
          <t>Máy ảnh</t>
        </is>
      </c>
      <c r="F11798" t="n">
        <v>1182.59</v>
      </c>
      <c r="G11798" t="n">
        <v>0</v>
      </c>
    </row>
    <row r="11799">
      <c r="A11799" t="n">
        <v>201908</v>
      </c>
      <c r="B11799" t="n">
        <v>39</v>
      </c>
      <c r="C11799" t="inlineStr">
        <is>
          <t>POS</t>
        </is>
      </c>
      <c r="D11799" t="inlineStr">
        <is>
          <t>Anh</t>
        </is>
      </c>
      <c r="E11799" t="inlineStr">
        <is>
          <t>Điện thoại</t>
        </is>
      </c>
      <c r="F11799" t="n">
        <v>5651.79</v>
      </c>
      <c r="G11799" t="n">
        <v>0</v>
      </c>
    </row>
    <row r="11800">
      <c r="A11800" t="n">
        <v>201908</v>
      </c>
      <c r="B11800" t="n">
        <v>39</v>
      </c>
      <c r="C11800" t="inlineStr">
        <is>
          <t>POS</t>
        </is>
      </c>
      <c r="D11800" t="inlineStr">
        <is>
          <t>Anh</t>
        </is>
      </c>
      <c r="E11800" t="inlineStr">
        <is>
          <t>Máy tính</t>
        </is>
      </c>
      <c r="F11800" t="n">
        <v>16627.12</v>
      </c>
      <c r="G11800" t="n">
        <v>539.1</v>
      </c>
    </row>
    <row r="11801">
      <c r="A11801" t="n">
        <v>201908</v>
      </c>
      <c r="B11801" t="n">
        <v>39</v>
      </c>
      <c r="C11801" t="inlineStr">
        <is>
          <t>POS</t>
        </is>
      </c>
      <c r="D11801" t="inlineStr">
        <is>
          <t>Anh</t>
        </is>
      </c>
      <c r="E11801" t="inlineStr">
        <is>
          <t>Game &amp; Đồ chơi</t>
        </is>
      </c>
      <c r="F11801" t="n">
        <v>893.04</v>
      </c>
      <c r="G11801" t="n">
        <v>0</v>
      </c>
    </row>
    <row r="11802">
      <c r="A11802" t="n">
        <v>201908</v>
      </c>
      <c r="B11802" t="n">
        <v>39</v>
      </c>
      <c r="C11802" t="inlineStr">
        <is>
          <t>POS</t>
        </is>
      </c>
      <c r="D11802" t="inlineStr">
        <is>
          <t>Anh</t>
        </is>
      </c>
      <c r="E11802" t="inlineStr">
        <is>
          <t>Gia dụng</t>
        </is>
      </c>
      <c r="F11802" t="n">
        <v>875.24</v>
      </c>
      <c r="G11802" t="n">
        <v>0</v>
      </c>
    </row>
    <row r="11803">
      <c r="A11803" t="n">
        <v>201908</v>
      </c>
      <c r="B11803" t="n">
        <v>39</v>
      </c>
      <c r="C11803" t="inlineStr">
        <is>
          <t>POS</t>
        </is>
      </c>
      <c r="D11803" t="inlineStr">
        <is>
          <t>Anh</t>
        </is>
      </c>
      <c r="E11803" t="inlineStr">
        <is>
          <t>Nhạc, phim, sách nói</t>
        </is>
      </c>
      <c r="F11803" t="n">
        <v>1043.93</v>
      </c>
      <c r="G11803" t="n">
        <v>0</v>
      </c>
    </row>
    <row r="11804">
      <c r="A11804" t="n">
        <v>201908</v>
      </c>
      <c r="B11804" t="n">
        <v>39</v>
      </c>
      <c r="C11804" t="inlineStr">
        <is>
          <t>POS</t>
        </is>
      </c>
      <c r="D11804" t="inlineStr">
        <is>
          <t>Anh</t>
        </is>
      </c>
      <c r="E11804" t="inlineStr">
        <is>
          <t>TV &amp; Video</t>
        </is>
      </c>
      <c r="F11804" t="n">
        <v>804.6</v>
      </c>
      <c r="G11804" t="n">
        <v>0</v>
      </c>
    </row>
    <row r="11805">
      <c r="A11805" t="n">
        <v>201908</v>
      </c>
      <c r="B11805" t="n">
        <v>40</v>
      </c>
      <c r="C11805" t="inlineStr">
        <is>
          <t>POS</t>
        </is>
      </c>
      <c r="D11805" t="inlineStr">
        <is>
          <t>Anh</t>
        </is>
      </c>
      <c r="E11805" t="inlineStr">
        <is>
          <t>Máy ảnh</t>
        </is>
      </c>
      <c r="F11805" t="n">
        <v>10049.4</v>
      </c>
      <c r="G11805" t="n">
        <v>0</v>
      </c>
    </row>
    <row r="11806">
      <c r="A11806" t="n">
        <v>201908</v>
      </c>
      <c r="B11806" t="n">
        <v>40</v>
      </c>
      <c r="C11806" t="inlineStr">
        <is>
          <t>POS</t>
        </is>
      </c>
      <c r="D11806" t="inlineStr">
        <is>
          <t>Anh</t>
        </is>
      </c>
      <c r="E11806" t="inlineStr">
        <is>
          <t>Điện thoại</t>
        </is>
      </c>
      <c r="F11806" t="n">
        <v>2179.8</v>
      </c>
      <c r="G11806" t="n">
        <v>0</v>
      </c>
    </row>
    <row r="11807">
      <c r="A11807" t="n">
        <v>201908</v>
      </c>
      <c r="B11807" t="n">
        <v>40</v>
      </c>
      <c r="C11807" t="inlineStr">
        <is>
          <t>POS</t>
        </is>
      </c>
      <c r="D11807" t="inlineStr">
        <is>
          <t>Anh</t>
        </is>
      </c>
      <c r="E11807" t="inlineStr">
        <is>
          <t>Máy tính</t>
        </is>
      </c>
      <c r="F11807" t="n">
        <v>4757.93</v>
      </c>
      <c r="G11807" t="n">
        <v>0</v>
      </c>
    </row>
    <row r="11808">
      <c r="A11808" t="n">
        <v>201908</v>
      </c>
      <c r="B11808" t="n">
        <v>40</v>
      </c>
      <c r="C11808" t="inlineStr">
        <is>
          <t>POS</t>
        </is>
      </c>
      <c r="D11808" t="inlineStr">
        <is>
          <t>Anh</t>
        </is>
      </c>
      <c r="E11808" t="inlineStr">
        <is>
          <t>Game &amp; Đồ chơi</t>
        </is>
      </c>
      <c r="F11808" t="n">
        <v>27.94</v>
      </c>
      <c r="G11808" t="n">
        <v>0</v>
      </c>
    </row>
    <row r="11809">
      <c r="A11809" t="n">
        <v>201908</v>
      </c>
      <c r="B11809" t="n">
        <v>40</v>
      </c>
      <c r="C11809" t="inlineStr">
        <is>
          <t>POS</t>
        </is>
      </c>
      <c r="D11809" t="inlineStr">
        <is>
          <t>Anh</t>
        </is>
      </c>
      <c r="E11809" t="inlineStr">
        <is>
          <t>Gia dụng</t>
        </is>
      </c>
      <c r="F11809" t="n">
        <v>1518.4</v>
      </c>
      <c r="G11809" t="n">
        <v>0</v>
      </c>
    </row>
    <row r="11810">
      <c r="A11810" t="n">
        <v>201908</v>
      </c>
      <c r="B11810" t="n">
        <v>40</v>
      </c>
      <c r="C11810" t="inlineStr">
        <is>
          <t>POS</t>
        </is>
      </c>
      <c r="D11810" t="inlineStr">
        <is>
          <t>Anh</t>
        </is>
      </c>
      <c r="E11810" t="inlineStr">
        <is>
          <t>Nhạc, phim, sách nói</t>
        </is>
      </c>
      <c r="F11810" t="n">
        <v>195.52</v>
      </c>
      <c r="G11810" t="n">
        <v>0</v>
      </c>
    </row>
    <row r="11811">
      <c r="A11811" t="n">
        <v>201908</v>
      </c>
      <c r="B11811" t="n">
        <v>42</v>
      </c>
      <c r="C11811" t="inlineStr">
        <is>
          <t>POS</t>
        </is>
      </c>
      <c r="D11811" t="inlineStr">
        <is>
          <t>Anh</t>
        </is>
      </c>
      <c r="E11811" t="inlineStr">
        <is>
          <t>Âm thanh</t>
        </is>
      </c>
      <c r="F11811" t="n">
        <v>912.6900000000001</v>
      </c>
      <c r="G11811" t="n">
        <v>0</v>
      </c>
    </row>
    <row r="11812">
      <c r="A11812" t="n">
        <v>201908</v>
      </c>
      <c r="B11812" t="n">
        <v>42</v>
      </c>
      <c r="C11812" t="inlineStr">
        <is>
          <t>POS</t>
        </is>
      </c>
      <c r="D11812" t="inlineStr">
        <is>
          <t>Anh</t>
        </is>
      </c>
      <c r="E11812" t="inlineStr">
        <is>
          <t>Máy ảnh</t>
        </is>
      </c>
      <c r="F11812" t="n">
        <v>5364.82</v>
      </c>
      <c r="G11812" t="n">
        <v>0</v>
      </c>
    </row>
    <row r="11813">
      <c r="A11813" t="n">
        <v>201908</v>
      </c>
      <c r="B11813" t="n">
        <v>42</v>
      </c>
      <c r="C11813" t="inlineStr">
        <is>
          <t>POS</t>
        </is>
      </c>
      <c r="D11813" t="inlineStr">
        <is>
          <t>Anh</t>
        </is>
      </c>
      <c r="E11813" t="inlineStr">
        <is>
          <t>Điện thoại</t>
        </is>
      </c>
      <c r="F11813" t="n">
        <v>643.39</v>
      </c>
      <c r="G11813" t="n">
        <v>300</v>
      </c>
    </row>
    <row r="11814">
      <c r="A11814" t="n">
        <v>201908</v>
      </c>
      <c r="B11814" t="n">
        <v>42</v>
      </c>
      <c r="C11814" t="inlineStr">
        <is>
          <t>POS</t>
        </is>
      </c>
      <c r="D11814" t="inlineStr">
        <is>
          <t>Anh</t>
        </is>
      </c>
      <c r="E11814" t="inlineStr">
        <is>
          <t>Máy tính</t>
        </is>
      </c>
      <c r="F11814" t="n">
        <v>11354.95</v>
      </c>
      <c r="G11814" t="n">
        <v>0</v>
      </c>
    </row>
    <row r="11815">
      <c r="A11815" t="n">
        <v>201908</v>
      </c>
      <c r="B11815" t="n">
        <v>42</v>
      </c>
      <c r="C11815" t="inlineStr">
        <is>
          <t>POS</t>
        </is>
      </c>
      <c r="D11815" t="inlineStr">
        <is>
          <t>Anh</t>
        </is>
      </c>
      <c r="E11815" t="inlineStr">
        <is>
          <t>Game &amp; Đồ chơi</t>
        </is>
      </c>
      <c r="F11815" t="n">
        <v>342.94</v>
      </c>
      <c r="G11815" t="n">
        <v>0</v>
      </c>
    </row>
    <row r="11816">
      <c r="A11816" t="n">
        <v>201908</v>
      </c>
      <c r="B11816" t="n">
        <v>42</v>
      </c>
      <c r="C11816" t="inlineStr">
        <is>
          <t>POS</t>
        </is>
      </c>
      <c r="D11816" t="inlineStr">
        <is>
          <t>Anh</t>
        </is>
      </c>
      <c r="E11816" t="inlineStr">
        <is>
          <t>Gia dụng</t>
        </is>
      </c>
      <c r="F11816" t="n">
        <v>13004.96</v>
      </c>
      <c r="G11816" t="n">
        <v>0</v>
      </c>
    </row>
    <row r="11817">
      <c r="A11817" t="n">
        <v>201908</v>
      </c>
      <c r="B11817" t="n">
        <v>42</v>
      </c>
      <c r="C11817" t="inlineStr">
        <is>
          <t>POS</t>
        </is>
      </c>
      <c r="D11817" t="inlineStr">
        <is>
          <t>Anh</t>
        </is>
      </c>
      <c r="E11817" t="inlineStr">
        <is>
          <t>Nhạc, phim, sách nói</t>
        </is>
      </c>
      <c r="F11817" t="n">
        <v>859.1</v>
      </c>
      <c r="G11817" t="n">
        <v>0</v>
      </c>
    </row>
    <row r="11818">
      <c r="A11818" t="n">
        <v>201908</v>
      </c>
      <c r="B11818" t="n">
        <v>42</v>
      </c>
      <c r="C11818" t="inlineStr">
        <is>
          <t>POS</t>
        </is>
      </c>
      <c r="D11818" t="inlineStr">
        <is>
          <t>Anh</t>
        </is>
      </c>
      <c r="E11818" t="inlineStr">
        <is>
          <t>TV &amp; Video</t>
        </is>
      </c>
      <c r="F11818" t="n">
        <v>2326.47</v>
      </c>
      <c r="G11818" t="n">
        <v>0</v>
      </c>
    </row>
    <row r="11819">
      <c r="A11819" t="n">
        <v>201908</v>
      </c>
      <c r="B11819" t="n">
        <v>43</v>
      </c>
      <c r="C11819" t="inlineStr">
        <is>
          <t>POS</t>
        </is>
      </c>
      <c r="D11819" t="inlineStr">
        <is>
          <t>Mỹ</t>
        </is>
      </c>
      <c r="E11819" t="inlineStr">
        <is>
          <t>Âm thanh</t>
        </is>
      </c>
      <c r="F11819" t="n">
        <v>2680.55</v>
      </c>
      <c r="G11819" t="n">
        <v>0</v>
      </c>
    </row>
    <row r="11820">
      <c r="A11820" t="n">
        <v>201908</v>
      </c>
      <c r="B11820" t="n">
        <v>43</v>
      </c>
      <c r="C11820" t="inlineStr">
        <is>
          <t>POS</t>
        </is>
      </c>
      <c r="D11820" t="inlineStr">
        <is>
          <t>Mỹ</t>
        </is>
      </c>
      <c r="E11820" t="inlineStr">
        <is>
          <t>Máy ảnh</t>
        </is>
      </c>
      <c r="F11820" t="n">
        <v>19049.02</v>
      </c>
      <c r="G11820" t="n">
        <v>0</v>
      </c>
    </row>
    <row r="11821">
      <c r="A11821" t="n">
        <v>201908</v>
      </c>
      <c r="B11821" t="n">
        <v>43</v>
      </c>
      <c r="C11821" t="inlineStr">
        <is>
          <t>POS</t>
        </is>
      </c>
      <c r="D11821" t="inlineStr">
        <is>
          <t>Mỹ</t>
        </is>
      </c>
      <c r="E11821" t="inlineStr">
        <is>
          <t>Điện thoại</t>
        </is>
      </c>
      <c r="F11821" t="n">
        <v>3555.05</v>
      </c>
      <c r="G11821" t="n">
        <v>94.88</v>
      </c>
    </row>
    <row r="11822">
      <c r="A11822" t="n">
        <v>201908</v>
      </c>
      <c r="B11822" t="n">
        <v>43</v>
      </c>
      <c r="C11822" t="inlineStr">
        <is>
          <t>POS</t>
        </is>
      </c>
      <c r="D11822" t="inlineStr">
        <is>
          <t>Mỹ</t>
        </is>
      </c>
      <c r="E11822" t="inlineStr">
        <is>
          <t>Máy tính</t>
        </is>
      </c>
      <c r="F11822" t="n">
        <v>14437.86</v>
      </c>
      <c r="G11822" t="n">
        <v>0</v>
      </c>
    </row>
    <row r="11823">
      <c r="A11823" t="n">
        <v>201908</v>
      </c>
      <c r="B11823" t="n">
        <v>43</v>
      </c>
      <c r="C11823" t="inlineStr">
        <is>
          <t>POS</t>
        </is>
      </c>
      <c r="D11823" t="inlineStr">
        <is>
          <t>Mỹ</t>
        </is>
      </c>
      <c r="E11823" t="inlineStr">
        <is>
          <t>Game &amp; Đồ chơi</t>
        </is>
      </c>
      <c r="F11823" t="n">
        <v>711.34</v>
      </c>
      <c r="G11823" t="n">
        <v>0</v>
      </c>
    </row>
    <row r="11824">
      <c r="A11824" t="n">
        <v>201908</v>
      </c>
      <c r="B11824" t="n">
        <v>43</v>
      </c>
      <c r="C11824" t="inlineStr">
        <is>
          <t>POS</t>
        </is>
      </c>
      <c r="D11824" t="inlineStr">
        <is>
          <t>Mỹ</t>
        </is>
      </c>
      <c r="E11824" t="inlineStr">
        <is>
          <t>Gia dụng</t>
        </is>
      </c>
      <c r="F11824" t="n">
        <v>5020.97</v>
      </c>
      <c r="G11824" t="n">
        <v>0</v>
      </c>
    </row>
    <row r="11825">
      <c r="A11825" t="n">
        <v>201908</v>
      </c>
      <c r="B11825" t="n">
        <v>43</v>
      </c>
      <c r="C11825" t="inlineStr">
        <is>
          <t>POS</t>
        </is>
      </c>
      <c r="D11825" t="inlineStr">
        <is>
          <t>Mỹ</t>
        </is>
      </c>
      <c r="E11825" t="inlineStr">
        <is>
          <t>Nhạc, phim, sách nói</t>
        </is>
      </c>
      <c r="F11825" t="n">
        <v>665.4299999999999</v>
      </c>
      <c r="G11825" t="n">
        <v>159.99</v>
      </c>
    </row>
    <row r="11826">
      <c r="A11826" t="n">
        <v>201908</v>
      </c>
      <c r="B11826" t="n">
        <v>43</v>
      </c>
      <c r="C11826" t="inlineStr">
        <is>
          <t>POS</t>
        </is>
      </c>
      <c r="D11826" t="inlineStr">
        <is>
          <t>Mỹ</t>
        </is>
      </c>
      <c r="E11826" t="inlineStr">
        <is>
          <t>TV &amp; Video</t>
        </is>
      </c>
      <c r="F11826" t="n">
        <v>1198</v>
      </c>
      <c r="G11826" t="n">
        <v>0</v>
      </c>
    </row>
    <row r="11827">
      <c r="A11827" t="n">
        <v>201908</v>
      </c>
      <c r="B11827" t="n">
        <v>44</v>
      </c>
      <c r="C11827" t="inlineStr">
        <is>
          <t>POS</t>
        </is>
      </c>
      <c r="D11827" t="inlineStr">
        <is>
          <t>Mỹ</t>
        </is>
      </c>
      <c r="E11827" t="inlineStr">
        <is>
          <t>Âm thanh</t>
        </is>
      </c>
      <c r="F11827" t="n">
        <v>1764.44</v>
      </c>
      <c r="G11827" t="n">
        <v>0</v>
      </c>
    </row>
    <row r="11828">
      <c r="A11828" t="n">
        <v>201908</v>
      </c>
      <c r="B11828" t="n">
        <v>44</v>
      </c>
      <c r="C11828" t="inlineStr">
        <is>
          <t>POS</t>
        </is>
      </c>
      <c r="D11828" t="inlineStr">
        <is>
          <t>Mỹ</t>
        </is>
      </c>
      <c r="E11828" t="inlineStr">
        <is>
          <t>Máy ảnh</t>
        </is>
      </c>
      <c r="F11828" t="n">
        <v>2134.78</v>
      </c>
      <c r="G11828" t="n">
        <v>0</v>
      </c>
    </row>
    <row r="11829">
      <c r="A11829" t="n">
        <v>201908</v>
      </c>
      <c r="B11829" t="n">
        <v>44</v>
      </c>
      <c r="C11829" t="inlineStr">
        <is>
          <t>POS</t>
        </is>
      </c>
      <c r="D11829" t="inlineStr">
        <is>
          <t>Mỹ</t>
        </is>
      </c>
      <c r="E11829" t="inlineStr">
        <is>
          <t>Điện thoại</t>
        </is>
      </c>
      <c r="F11829" t="n">
        <v>824.55</v>
      </c>
      <c r="G11829" t="n">
        <v>0</v>
      </c>
    </row>
    <row r="11830">
      <c r="A11830" t="n">
        <v>201908</v>
      </c>
      <c r="B11830" t="n">
        <v>44</v>
      </c>
      <c r="C11830" t="inlineStr">
        <is>
          <t>POS</t>
        </is>
      </c>
      <c r="D11830" t="inlineStr">
        <is>
          <t>Mỹ</t>
        </is>
      </c>
      <c r="E11830" t="inlineStr">
        <is>
          <t>Máy tính</t>
        </is>
      </c>
      <c r="F11830" t="n">
        <v>7524.13</v>
      </c>
      <c r="G11830" t="n">
        <v>0</v>
      </c>
    </row>
    <row r="11831">
      <c r="A11831" t="n">
        <v>201908</v>
      </c>
      <c r="B11831" t="n">
        <v>44</v>
      </c>
      <c r="C11831" t="inlineStr">
        <is>
          <t>POS</t>
        </is>
      </c>
      <c r="D11831" t="inlineStr">
        <is>
          <t>Mỹ</t>
        </is>
      </c>
      <c r="E11831" t="inlineStr">
        <is>
          <t>Game &amp; Đồ chơi</t>
        </is>
      </c>
      <c r="F11831" t="n">
        <v>0</v>
      </c>
      <c r="G11831" t="n">
        <v>140.26</v>
      </c>
    </row>
    <row r="11832">
      <c r="A11832" t="n">
        <v>201908</v>
      </c>
      <c r="B11832" t="n">
        <v>44</v>
      </c>
      <c r="C11832" t="inlineStr">
        <is>
          <t>POS</t>
        </is>
      </c>
      <c r="D11832" t="inlineStr">
        <is>
          <t>Mỹ</t>
        </is>
      </c>
      <c r="E11832" t="inlineStr">
        <is>
          <t>Gia dụng</t>
        </is>
      </c>
      <c r="F11832" t="n">
        <v>3933.7</v>
      </c>
      <c r="G11832" t="n">
        <v>0</v>
      </c>
    </row>
    <row r="11833">
      <c r="A11833" t="n">
        <v>201908</v>
      </c>
      <c r="B11833" t="n">
        <v>44</v>
      </c>
      <c r="C11833" t="inlineStr">
        <is>
          <t>POS</t>
        </is>
      </c>
      <c r="D11833" t="inlineStr">
        <is>
          <t>Mỹ</t>
        </is>
      </c>
      <c r="E11833" t="inlineStr">
        <is>
          <t>Nhạc, phim, sách nói</t>
        </is>
      </c>
      <c r="F11833" t="n">
        <v>3202.48</v>
      </c>
      <c r="G11833" t="n">
        <v>0</v>
      </c>
    </row>
    <row r="11834">
      <c r="A11834" t="n">
        <v>201908</v>
      </c>
      <c r="B11834" t="n">
        <v>44</v>
      </c>
      <c r="C11834" t="inlineStr">
        <is>
          <t>POS</t>
        </is>
      </c>
      <c r="D11834" t="inlineStr">
        <is>
          <t>Mỹ</t>
        </is>
      </c>
      <c r="E11834" t="inlineStr">
        <is>
          <t>TV &amp; Video</t>
        </is>
      </c>
      <c r="F11834" t="n">
        <v>2629.1</v>
      </c>
      <c r="G11834" t="n">
        <v>0</v>
      </c>
    </row>
    <row r="11835">
      <c r="A11835" t="n">
        <v>201908</v>
      </c>
      <c r="B11835" t="n">
        <v>45</v>
      </c>
      <c r="C11835" t="inlineStr">
        <is>
          <t>POS</t>
        </is>
      </c>
      <c r="D11835" t="inlineStr">
        <is>
          <t>Mỹ</t>
        </is>
      </c>
      <c r="E11835" t="inlineStr">
        <is>
          <t>Âm thanh</t>
        </is>
      </c>
      <c r="F11835" t="n">
        <v>1931.63</v>
      </c>
      <c r="G11835" t="n">
        <v>0</v>
      </c>
    </row>
    <row r="11836">
      <c r="A11836" t="n">
        <v>201908</v>
      </c>
      <c r="B11836" t="n">
        <v>45</v>
      </c>
      <c r="C11836" t="inlineStr">
        <is>
          <t>POS</t>
        </is>
      </c>
      <c r="D11836" t="inlineStr">
        <is>
          <t>Mỹ</t>
        </is>
      </c>
      <c r="E11836" t="inlineStr">
        <is>
          <t>Máy ảnh</t>
        </is>
      </c>
      <c r="F11836" t="n">
        <v>1671.3</v>
      </c>
      <c r="G11836" t="n">
        <v>0</v>
      </c>
    </row>
    <row r="11837">
      <c r="A11837" t="n">
        <v>201908</v>
      </c>
      <c r="B11837" t="n">
        <v>45</v>
      </c>
      <c r="C11837" t="inlineStr">
        <is>
          <t>POS</t>
        </is>
      </c>
      <c r="D11837" t="inlineStr">
        <is>
          <t>Mỹ</t>
        </is>
      </c>
      <c r="E11837" t="inlineStr">
        <is>
          <t>Điện thoại</t>
        </is>
      </c>
      <c r="F11837" t="n">
        <v>5483.69</v>
      </c>
      <c r="G11837" t="n">
        <v>0</v>
      </c>
    </row>
    <row r="11838">
      <c r="A11838" t="n">
        <v>201908</v>
      </c>
      <c r="B11838" t="n">
        <v>45</v>
      </c>
      <c r="C11838" t="inlineStr">
        <is>
          <t>POS</t>
        </is>
      </c>
      <c r="D11838" t="inlineStr">
        <is>
          <t>Mỹ</t>
        </is>
      </c>
      <c r="E11838" t="inlineStr">
        <is>
          <t>Máy tính</t>
        </is>
      </c>
      <c r="F11838" t="n">
        <v>17498.72</v>
      </c>
      <c r="G11838" t="n">
        <v>459</v>
      </c>
    </row>
    <row r="11839">
      <c r="A11839" t="n">
        <v>201908</v>
      </c>
      <c r="B11839" t="n">
        <v>45</v>
      </c>
      <c r="C11839" t="inlineStr">
        <is>
          <t>POS</t>
        </is>
      </c>
      <c r="D11839" t="inlineStr">
        <is>
          <t>Mỹ</t>
        </is>
      </c>
      <c r="E11839" t="inlineStr">
        <is>
          <t>Game &amp; Đồ chơi</t>
        </is>
      </c>
      <c r="F11839" t="n">
        <v>237.77</v>
      </c>
      <c r="G11839" t="n">
        <v>0</v>
      </c>
    </row>
    <row r="11840">
      <c r="A11840" t="n">
        <v>201908</v>
      </c>
      <c r="B11840" t="n">
        <v>45</v>
      </c>
      <c r="C11840" t="inlineStr">
        <is>
          <t>POS</t>
        </is>
      </c>
      <c r="D11840" t="inlineStr">
        <is>
          <t>Mỹ</t>
        </is>
      </c>
      <c r="E11840" t="inlineStr">
        <is>
          <t>Nhạc, phim, sách nói</t>
        </is>
      </c>
      <c r="F11840" t="n">
        <v>2485.63</v>
      </c>
      <c r="G11840" t="n">
        <v>0</v>
      </c>
    </row>
    <row r="11841">
      <c r="A11841" t="n">
        <v>201908</v>
      </c>
      <c r="B11841" t="n">
        <v>47</v>
      </c>
      <c r="C11841" t="inlineStr">
        <is>
          <t>POS</t>
        </is>
      </c>
      <c r="D11841" t="inlineStr">
        <is>
          <t>Mỹ</t>
        </is>
      </c>
      <c r="E11841" t="inlineStr">
        <is>
          <t>Âm thanh</t>
        </is>
      </c>
      <c r="F11841" t="n">
        <v>2278.74</v>
      </c>
      <c r="G11841" t="n">
        <v>0</v>
      </c>
    </row>
    <row r="11842">
      <c r="A11842" t="n">
        <v>201908</v>
      </c>
      <c r="B11842" t="n">
        <v>47</v>
      </c>
      <c r="C11842" t="inlineStr">
        <is>
          <t>POS</t>
        </is>
      </c>
      <c r="D11842" t="inlineStr">
        <is>
          <t>Mỹ</t>
        </is>
      </c>
      <c r="E11842" t="inlineStr">
        <is>
          <t>Máy ảnh</t>
        </is>
      </c>
      <c r="F11842" t="n">
        <v>9774.950000000001</v>
      </c>
      <c r="G11842" t="n">
        <v>0</v>
      </c>
    </row>
    <row r="11843">
      <c r="A11843" t="n">
        <v>201908</v>
      </c>
      <c r="B11843" t="n">
        <v>47</v>
      </c>
      <c r="C11843" t="inlineStr">
        <is>
          <t>POS</t>
        </is>
      </c>
      <c r="D11843" t="inlineStr">
        <is>
          <t>Mỹ</t>
        </is>
      </c>
      <c r="E11843" t="inlineStr">
        <is>
          <t>Điện thoại</t>
        </is>
      </c>
      <c r="F11843" t="n">
        <v>4979.77</v>
      </c>
      <c r="G11843" t="n">
        <v>0</v>
      </c>
    </row>
    <row r="11844">
      <c r="A11844" t="n">
        <v>201908</v>
      </c>
      <c r="B11844" t="n">
        <v>47</v>
      </c>
      <c r="C11844" t="inlineStr">
        <is>
          <t>POS</t>
        </is>
      </c>
      <c r="D11844" t="inlineStr">
        <is>
          <t>Mỹ</t>
        </is>
      </c>
      <c r="E11844" t="inlineStr">
        <is>
          <t>Máy tính</t>
        </is>
      </c>
      <c r="F11844" t="n">
        <v>5755</v>
      </c>
      <c r="G11844" t="n">
        <v>0</v>
      </c>
    </row>
    <row r="11845">
      <c r="A11845" t="n">
        <v>201908</v>
      </c>
      <c r="B11845" t="n">
        <v>47</v>
      </c>
      <c r="C11845" t="inlineStr">
        <is>
          <t>POS</t>
        </is>
      </c>
      <c r="D11845" t="inlineStr">
        <is>
          <t>Mỹ</t>
        </is>
      </c>
      <c r="E11845" t="inlineStr">
        <is>
          <t>Game &amp; Đồ chơi</t>
        </is>
      </c>
      <c r="F11845" t="n">
        <v>661.29</v>
      </c>
      <c r="G11845" t="n">
        <v>68.8</v>
      </c>
    </row>
    <row r="11846">
      <c r="A11846" t="n">
        <v>201908</v>
      </c>
      <c r="B11846" t="n">
        <v>47</v>
      </c>
      <c r="C11846" t="inlineStr">
        <is>
          <t>POS</t>
        </is>
      </c>
      <c r="D11846" t="inlineStr">
        <is>
          <t>Mỹ</t>
        </is>
      </c>
      <c r="E11846" t="inlineStr">
        <is>
          <t>Nhạc, phim, sách nói</t>
        </is>
      </c>
      <c r="F11846" t="n">
        <v>2311.88</v>
      </c>
      <c r="G11846" t="n">
        <v>0</v>
      </c>
    </row>
    <row r="11847">
      <c r="A11847" t="n">
        <v>201908</v>
      </c>
      <c r="B11847" t="n">
        <v>48</v>
      </c>
      <c r="C11847" t="inlineStr">
        <is>
          <t>POS</t>
        </is>
      </c>
      <c r="D11847" t="inlineStr">
        <is>
          <t>Mỹ</t>
        </is>
      </c>
      <c r="E11847" t="inlineStr">
        <is>
          <t>Âm thanh</t>
        </is>
      </c>
      <c r="F11847" t="n">
        <v>4162.86</v>
      </c>
      <c r="G11847" t="n">
        <v>0</v>
      </c>
    </row>
    <row r="11848">
      <c r="A11848" t="n">
        <v>201908</v>
      </c>
      <c r="B11848" t="n">
        <v>48</v>
      </c>
      <c r="C11848" t="inlineStr">
        <is>
          <t>POS</t>
        </is>
      </c>
      <c r="D11848" t="inlineStr">
        <is>
          <t>Mỹ</t>
        </is>
      </c>
      <c r="E11848" t="inlineStr">
        <is>
          <t>Máy ảnh</t>
        </is>
      </c>
      <c r="F11848" t="n">
        <v>2228.48</v>
      </c>
      <c r="G11848" t="n">
        <v>0</v>
      </c>
    </row>
    <row r="11849">
      <c r="A11849" t="n">
        <v>201908</v>
      </c>
      <c r="B11849" t="n">
        <v>48</v>
      </c>
      <c r="C11849" t="inlineStr">
        <is>
          <t>POS</t>
        </is>
      </c>
      <c r="D11849" t="inlineStr">
        <is>
          <t>Mỹ</t>
        </is>
      </c>
      <c r="E11849" t="inlineStr">
        <is>
          <t>Điện thoại</t>
        </is>
      </c>
      <c r="F11849" t="n">
        <v>782.38</v>
      </c>
      <c r="G11849" t="n">
        <v>0</v>
      </c>
    </row>
    <row r="11850">
      <c r="A11850" t="n">
        <v>201908</v>
      </c>
      <c r="B11850" t="n">
        <v>48</v>
      </c>
      <c r="C11850" t="inlineStr">
        <is>
          <t>POS</t>
        </is>
      </c>
      <c r="D11850" t="inlineStr">
        <is>
          <t>Mỹ</t>
        </is>
      </c>
      <c r="E11850" t="inlineStr">
        <is>
          <t>Máy tính</t>
        </is>
      </c>
      <c r="F11850" t="n">
        <v>21250.46</v>
      </c>
      <c r="G11850" t="n">
        <v>0</v>
      </c>
    </row>
    <row r="11851">
      <c r="A11851" t="n">
        <v>201908</v>
      </c>
      <c r="B11851" t="n">
        <v>48</v>
      </c>
      <c r="C11851" t="inlineStr">
        <is>
          <t>POS</t>
        </is>
      </c>
      <c r="D11851" t="inlineStr">
        <is>
          <t>Mỹ</t>
        </is>
      </c>
      <c r="E11851" t="inlineStr">
        <is>
          <t>Game &amp; Đồ chơi</t>
        </is>
      </c>
      <c r="F11851" t="n">
        <v>75.56999999999999</v>
      </c>
      <c r="G11851" t="n">
        <v>0</v>
      </c>
    </row>
    <row r="11852">
      <c r="A11852" t="n">
        <v>201908</v>
      </c>
      <c r="B11852" t="n">
        <v>48</v>
      </c>
      <c r="C11852" t="inlineStr">
        <is>
          <t>POS</t>
        </is>
      </c>
      <c r="D11852" t="inlineStr">
        <is>
          <t>Mỹ</t>
        </is>
      </c>
      <c r="E11852" t="inlineStr">
        <is>
          <t>Gia dụng</t>
        </is>
      </c>
      <c r="F11852" t="n">
        <v>463.5</v>
      </c>
      <c r="G11852" t="n">
        <v>0</v>
      </c>
    </row>
    <row r="11853">
      <c r="A11853" t="n">
        <v>201908</v>
      </c>
      <c r="B11853" t="n">
        <v>48</v>
      </c>
      <c r="C11853" t="inlineStr">
        <is>
          <t>POS</t>
        </is>
      </c>
      <c r="D11853" t="inlineStr">
        <is>
          <t>Mỹ</t>
        </is>
      </c>
      <c r="E11853" t="inlineStr">
        <is>
          <t>Nhạc, phim, sách nói</t>
        </is>
      </c>
      <c r="F11853" t="n">
        <v>1350.73</v>
      </c>
      <c r="G11853" t="n">
        <v>259.99</v>
      </c>
    </row>
    <row r="11854">
      <c r="A11854" t="n">
        <v>201908</v>
      </c>
      <c r="B11854" t="n">
        <v>48</v>
      </c>
      <c r="C11854" t="inlineStr">
        <is>
          <t>POS</t>
        </is>
      </c>
      <c r="D11854" t="inlineStr">
        <is>
          <t>Mỹ</t>
        </is>
      </c>
      <c r="E11854" t="inlineStr">
        <is>
          <t>TV &amp; Video</t>
        </is>
      </c>
      <c r="F11854" t="n">
        <v>1860.28</v>
      </c>
      <c r="G11854" t="n">
        <v>0</v>
      </c>
    </row>
    <row r="11855">
      <c r="A11855" t="n">
        <v>201908</v>
      </c>
      <c r="B11855" t="n">
        <v>49</v>
      </c>
      <c r="C11855" t="inlineStr">
        <is>
          <t>POS</t>
        </is>
      </c>
      <c r="D11855" t="inlineStr">
        <is>
          <t>Mỹ</t>
        </is>
      </c>
      <c r="E11855" t="inlineStr">
        <is>
          <t>Âm thanh</t>
        </is>
      </c>
      <c r="F11855" t="n">
        <v>2516.53</v>
      </c>
      <c r="G11855" t="n">
        <v>0</v>
      </c>
    </row>
    <row r="11856">
      <c r="A11856" t="n">
        <v>201908</v>
      </c>
      <c r="B11856" t="n">
        <v>49</v>
      </c>
      <c r="C11856" t="inlineStr">
        <is>
          <t>POS</t>
        </is>
      </c>
      <c r="D11856" t="inlineStr">
        <is>
          <t>Mỹ</t>
        </is>
      </c>
      <c r="E11856" t="inlineStr">
        <is>
          <t>Máy ảnh</t>
        </is>
      </c>
      <c r="F11856" t="n">
        <v>7818.82</v>
      </c>
      <c r="G11856" t="n">
        <v>0</v>
      </c>
    </row>
    <row r="11857">
      <c r="A11857" t="n">
        <v>201908</v>
      </c>
      <c r="B11857" t="n">
        <v>49</v>
      </c>
      <c r="C11857" t="inlineStr">
        <is>
          <t>POS</t>
        </is>
      </c>
      <c r="D11857" t="inlineStr">
        <is>
          <t>Mỹ</t>
        </is>
      </c>
      <c r="E11857" t="inlineStr">
        <is>
          <t>Điện thoại</t>
        </is>
      </c>
      <c r="F11857" t="n">
        <v>6723.66</v>
      </c>
      <c r="G11857" t="n">
        <v>0</v>
      </c>
    </row>
    <row r="11858">
      <c r="A11858" t="n">
        <v>201908</v>
      </c>
      <c r="B11858" t="n">
        <v>49</v>
      </c>
      <c r="C11858" t="inlineStr">
        <is>
          <t>POS</t>
        </is>
      </c>
      <c r="D11858" t="inlineStr">
        <is>
          <t>Mỹ</t>
        </is>
      </c>
      <c r="E11858" t="inlineStr">
        <is>
          <t>Máy tính</t>
        </is>
      </c>
      <c r="F11858" t="n">
        <v>12564.66</v>
      </c>
      <c r="G11858" t="n">
        <v>1649.71</v>
      </c>
    </row>
    <row r="11859">
      <c r="A11859" t="n">
        <v>201908</v>
      </c>
      <c r="B11859" t="n">
        <v>49</v>
      </c>
      <c r="C11859" t="inlineStr">
        <is>
          <t>POS</t>
        </is>
      </c>
      <c r="D11859" t="inlineStr">
        <is>
          <t>Mỹ</t>
        </is>
      </c>
      <c r="E11859" t="inlineStr">
        <is>
          <t>Game &amp; Đồ chơi</t>
        </is>
      </c>
      <c r="F11859" t="n">
        <v>750.42</v>
      </c>
      <c r="G11859" t="n">
        <v>0</v>
      </c>
    </row>
    <row r="11860">
      <c r="A11860" t="n">
        <v>201908</v>
      </c>
      <c r="B11860" t="n">
        <v>49</v>
      </c>
      <c r="C11860" t="inlineStr">
        <is>
          <t>POS</t>
        </is>
      </c>
      <c r="D11860" t="inlineStr">
        <is>
          <t>Mỹ</t>
        </is>
      </c>
      <c r="E11860" t="inlineStr">
        <is>
          <t>Gia dụng</t>
        </is>
      </c>
      <c r="F11860" t="n">
        <v>10442.92</v>
      </c>
      <c r="G11860" t="n">
        <v>0</v>
      </c>
    </row>
    <row r="11861">
      <c r="A11861" t="n">
        <v>201908</v>
      </c>
      <c r="B11861" t="n">
        <v>49</v>
      </c>
      <c r="C11861" t="inlineStr">
        <is>
          <t>POS</t>
        </is>
      </c>
      <c r="D11861" t="inlineStr">
        <is>
          <t>Mỹ</t>
        </is>
      </c>
      <c r="E11861" t="inlineStr">
        <is>
          <t>Nhạc, phim, sách nói</t>
        </is>
      </c>
      <c r="F11861" t="n">
        <v>723.84</v>
      </c>
      <c r="G11861" t="n">
        <v>0</v>
      </c>
    </row>
    <row r="11862">
      <c r="A11862" t="n">
        <v>201908</v>
      </c>
      <c r="B11862" t="n">
        <v>50</v>
      </c>
      <c r="C11862" t="inlineStr">
        <is>
          <t>POS</t>
        </is>
      </c>
      <c r="D11862" t="inlineStr">
        <is>
          <t>Mỹ</t>
        </is>
      </c>
      <c r="E11862" t="inlineStr">
        <is>
          <t>Âm thanh</t>
        </is>
      </c>
      <c r="F11862" t="n">
        <v>2831.56</v>
      </c>
      <c r="G11862" t="n">
        <v>0</v>
      </c>
    </row>
    <row r="11863">
      <c r="A11863" t="n">
        <v>201908</v>
      </c>
      <c r="B11863" t="n">
        <v>50</v>
      </c>
      <c r="C11863" t="inlineStr">
        <is>
          <t>POS</t>
        </is>
      </c>
      <c r="D11863" t="inlineStr">
        <is>
          <t>Mỹ</t>
        </is>
      </c>
      <c r="E11863" t="inlineStr">
        <is>
          <t>Máy ảnh</t>
        </is>
      </c>
      <c r="F11863" t="n">
        <v>3617.45</v>
      </c>
      <c r="G11863" t="n">
        <v>0</v>
      </c>
    </row>
    <row r="11864">
      <c r="A11864" t="n">
        <v>201908</v>
      </c>
      <c r="B11864" t="n">
        <v>50</v>
      </c>
      <c r="C11864" t="inlineStr">
        <is>
          <t>POS</t>
        </is>
      </c>
      <c r="D11864" t="inlineStr">
        <is>
          <t>Mỹ</t>
        </is>
      </c>
      <c r="E11864" t="inlineStr">
        <is>
          <t>Điện thoại</t>
        </is>
      </c>
      <c r="F11864" t="n">
        <v>3374.03</v>
      </c>
      <c r="G11864" t="n">
        <v>0</v>
      </c>
    </row>
    <row r="11865">
      <c r="A11865" t="n">
        <v>201908</v>
      </c>
      <c r="B11865" t="n">
        <v>50</v>
      </c>
      <c r="C11865" t="inlineStr">
        <is>
          <t>POS</t>
        </is>
      </c>
      <c r="D11865" t="inlineStr">
        <is>
          <t>Mỹ</t>
        </is>
      </c>
      <c r="E11865" t="inlineStr">
        <is>
          <t>Máy tính</t>
        </is>
      </c>
      <c r="F11865" t="n">
        <v>11728.1</v>
      </c>
      <c r="G11865" t="n">
        <v>1149.5</v>
      </c>
    </row>
    <row r="11866">
      <c r="A11866" t="n">
        <v>201908</v>
      </c>
      <c r="B11866" t="n">
        <v>50</v>
      </c>
      <c r="C11866" t="inlineStr">
        <is>
          <t>POS</t>
        </is>
      </c>
      <c r="D11866" t="inlineStr">
        <is>
          <t>Mỹ</t>
        </is>
      </c>
      <c r="E11866" t="inlineStr">
        <is>
          <t>Game &amp; Đồ chơi</t>
        </is>
      </c>
      <c r="F11866" t="n">
        <v>676.92</v>
      </c>
      <c r="G11866" t="n">
        <v>0</v>
      </c>
    </row>
    <row r="11867">
      <c r="A11867" t="n">
        <v>201908</v>
      </c>
      <c r="B11867" t="n">
        <v>50</v>
      </c>
      <c r="C11867" t="inlineStr">
        <is>
          <t>POS</t>
        </is>
      </c>
      <c r="D11867" t="inlineStr">
        <is>
          <t>Mỹ</t>
        </is>
      </c>
      <c r="E11867" t="inlineStr">
        <is>
          <t>Gia dụng</t>
        </is>
      </c>
      <c r="F11867" t="n">
        <v>11614.95</v>
      </c>
      <c r="G11867" t="n">
        <v>0</v>
      </c>
    </row>
    <row r="11868">
      <c r="A11868" t="n">
        <v>201908</v>
      </c>
      <c r="B11868" t="n">
        <v>50</v>
      </c>
      <c r="C11868" t="inlineStr">
        <is>
          <t>POS</t>
        </is>
      </c>
      <c r="D11868" t="inlineStr">
        <is>
          <t>Mỹ</t>
        </is>
      </c>
      <c r="E11868" t="inlineStr">
        <is>
          <t>Nhạc, phim, sách nói</t>
        </is>
      </c>
      <c r="F11868" t="n">
        <v>1681.9</v>
      </c>
      <c r="G11868" t="n">
        <v>0</v>
      </c>
    </row>
    <row r="11869">
      <c r="A11869" t="n">
        <v>201908</v>
      </c>
      <c r="B11869" t="n">
        <v>50</v>
      </c>
      <c r="C11869" t="inlineStr">
        <is>
          <t>POS</t>
        </is>
      </c>
      <c r="D11869" t="inlineStr">
        <is>
          <t>Mỹ</t>
        </is>
      </c>
      <c r="E11869" t="inlineStr">
        <is>
          <t>TV &amp; Video</t>
        </is>
      </c>
      <c r="F11869" t="n">
        <v>4906.42</v>
      </c>
      <c r="G11869" t="n">
        <v>0</v>
      </c>
    </row>
    <row r="11870">
      <c r="A11870" t="n">
        <v>201908</v>
      </c>
      <c r="B11870" t="n">
        <v>51</v>
      </c>
      <c r="C11870" t="inlineStr">
        <is>
          <t>POS</t>
        </is>
      </c>
      <c r="D11870" t="inlineStr">
        <is>
          <t>Mỹ</t>
        </is>
      </c>
      <c r="E11870" t="inlineStr">
        <is>
          <t>Âm thanh</t>
        </is>
      </c>
      <c r="F11870" t="n">
        <v>1206.44</v>
      </c>
      <c r="G11870" t="n">
        <v>0</v>
      </c>
    </row>
    <row r="11871">
      <c r="A11871" t="n">
        <v>201908</v>
      </c>
      <c r="B11871" t="n">
        <v>51</v>
      </c>
      <c r="C11871" t="inlineStr">
        <is>
          <t>POS</t>
        </is>
      </c>
      <c r="D11871" t="inlineStr">
        <is>
          <t>Mỹ</t>
        </is>
      </c>
      <c r="E11871" t="inlineStr">
        <is>
          <t>Máy ảnh</t>
        </is>
      </c>
      <c r="F11871" t="n">
        <v>1377</v>
      </c>
      <c r="G11871" t="n">
        <v>0</v>
      </c>
    </row>
    <row r="11872">
      <c r="A11872" t="n">
        <v>201908</v>
      </c>
      <c r="B11872" t="n">
        <v>51</v>
      </c>
      <c r="C11872" t="inlineStr">
        <is>
          <t>POS</t>
        </is>
      </c>
      <c r="D11872" t="inlineStr">
        <is>
          <t>Mỹ</t>
        </is>
      </c>
      <c r="E11872" t="inlineStr">
        <is>
          <t>Điện thoại</t>
        </is>
      </c>
      <c r="F11872" t="n">
        <v>1923.24</v>
      </c>
      <c r="G11872" t="n">
        <v>0</v>
      </c>
    </row>
    <row r="11873">
      <c r="A11873" t="n">
        <v>201908</v>
      </c>
      <c r="B11873" t="n">
        <v>51</v>
      </c>
      <c r="C11873" t="inlineStr">
        <is>
          <t>POS</t>
        </is>
      </c>
      <c r="D11873" t="inlineStr">
        <is>
          <t>Mỹ</t>
        </is>
      </c>
      <c r="E11873" t="inlineStr">
        <is>
          <t>Máy tính</t>
        </is>
      </c>
      <c r="F11873" t="n">
        <v>3893.5</v>
      </c>
      <c r="G11873" t="n">
        <v>23.8</v>
      </c>
    </row>
    <row r="11874">
      <c r="A11874" t="n">
        <v>201908</v>
      </c>
      <c r="B11874" t="n">
        <v>51</v>
      </c>
      <c r="C11874" t="inlineStr">
        <is>
          <t>POS</t>
        </is>
      </c>
      <c r="D11874" t="inlineStr">
        <is>
          <t>Mỹ</t>
        </is>
      </c>
      <c r="E11874" t="inlineStr">
        <is>
          <t>Game &amp; Đồ chơi</t>
        </is>
      </c>
      <c r="F11874" t="n">
        <v>486.17</v>
      </c>
      <c r="G11874" t="n">
        <v>94.8</v>
      </c>
    </row>
    <row r="11875">
      <c r="A11875" t="n">
        <v>201908</v>
      </c>
      <c r="B11875" t="n">
        <v>51</v>
      </c>
      <c r="C11875" t="inlineStr">
        <is>
          <t>POS</t>
        </is>
      </c>
      <c r="D11875" t="inlineStr">
        <is>
          <t>Mỹ</t>
        </is>
      </c>
      <c r="E11875" t="inlineStr">
        <is>
          <t>Gia dụng</t>
        </is>
      </c>
      <c r="F11875" t="n">
        <v>2655</v>
      </c>
      <c r="G11875" t="n">
        <v>0</v>
      </c>
    </row>
    <row r="11876">
      <c r="A11876" t="n">
        <v>201908</v>
      </c>
      <c r="B11876" t="n">
        <v>51</v>
      </c>
      <c r="C11876" t="inlineStr">
        <is>
          <t>POS</t>
        </is>
      </c>
      <c r="D11876" t="inlineStr">
        <is>
          <t>Mỹ</t>
        </is>
      </c>
      <c r="E11876" t="inlineStr">
        <is>
          <t>Nhạc, phim, sách nói</t>
        </is>
      </c>
      <c r="F11876" t="n">
        <v>2213.36</v>
      </c>
      <c r="G11876" t="n">
        <v>0</v>
      </c>
    </row>
    <row r="11877">
      <c r="A11877" t="n">
        <v>201908</v>
      </c>
      <c r="B11877" t="n">
        <v>51</v>
      </c>
      <c r="C11877" t="inlineStr">
        <is>
          <t>POS</t>
        </is>
      </c>
      <c r="D11877" t="inlineStr">
        <is>
          <t>Mỹ</t>
        </is>
      </c>
      <c r="E11877" t="inlineStr">
        <is>
          <t>TV &amp; Video</t>
        </is>
      </c>
      <c r="F11877" t="n">
        <v>357</v>
      </c>
      <c r="G11877" t="n">
        <v>0</v>
      </c>
    </row>
    <row r="11878">
      <c r="A11878" t="n">
        <v>201908</v>
      </c>
      <c r="B11878" t="n">
        <v>53</v>
      </c>
      <c r="C11878" t="inlineStr">
        <is>
          <t>POS</t>
        </is>
      </c>
      <c r="D11878" t="inlineStr">
        <is>
          <t>Mỹ</t>
        </is>
      </c>
      <c r="E11878" t="inlineStr">
        <is>
          <t>Âm thanh</t>
        </is>
      </c>
      <c r="F11878" t="n">
        <v>236.47</v>
      </c>
      <c r="G11878" t="n">
        <v>0</v>
      </c>
    </row>
    <row r="11879">
      <c r="A11879" t="n">
        <v>201908</v>
      </c>
      <c r="B11879" t="n">
        <v>53</v>
      </c>
      <c r="C11879" t="inlineStr">
        <is>
          <t>POS</t>
        </is>
      </c>
      <c r="D11879" t="inlineStr">
        <is>
          <t>Mỹ</t>
        </is>
      </c>
      <c r="E11879" t="inlineStr">
        <is>
          <t>Máy ảnh</t>
        </is>
      </c>
      <c r="F11879" t="n">
        <v>1856.34</v>
      </c>
      <c r="G11879" t="n">
        <v>0</v>
      </c>
    </row>
    <row r="11880">
      <c r="A11880" t="n">
        <v>201908</v>
      </c>
      <c r="B11880" t="n">
        <v>53</v>
      </c>
      <c r="C11880" t="inlineStr">
        <is>
          <t>POS</t>
        </is>
      </c>
      <c r="D11880" t="inlineStr">
        <is>
          <t>Mỹ</t>
        </is>
      </c>
      <c r="E11880" t="inlineStr">
        <is>
          <t>Điện thoại</t>
        </is>
      </c>
      <c r="F11880" t="n">
        <v>2765.57</v>
      </c>
      <c r="G11880" t="n">
        <v>0</v>
      </c>
    </row>
    <row r="11881">
      <c r="A11881" t="n">
        <v>201908</v>
      </c>
      <c r="B11881" t="n">
        <v>53</v>
      </c>
      <c r="C11881" t="inlineStr">
        <is>
          <t>POS</t>
        </is>
      </c>
      <c r="D11881" t="inlineStr">
        <is>
          <t>Mỹ</t>
        </is>
      </c>
      <c r="E11881" t="inlineStr">
        <is>
          <t>Máy tính</t>
        </is>
      </c>
      <c r="F11881" t="n">
        <v>13289.01</v>
      </c>
      <c r="G11881" t="n">
        <v>765.9</v>
      </c>
    </row>
    <row r="11882">
      <c r="A11882" t="n">
        <v>201908</v>
      </c>
      <c r="B11882" t="n">
        <v>53</v>
      </c>
      <c r="C11882" t="inlineStr">
        <is>
          <t>POS</t>
        </is>
      </c>
      <c r="D11882" t="inlineStr">
        <is>
          <t>Mỹ</t>
        </is>
      </c>
      <c r="E11882" t="inlineStr">
        <is>
          <t>Game &amp; Đồ chơi</t>
        </is>
      </c>
      <c r="F11882" t="n">
        <v>343.35</v>
      </c>
      <c r="G11882" t="n">
        <v>70.13</v>
      </c>
    </row>
    <row r="11883">
      <c r="A11883" t="n">
        <v>201908</v>
      </c>
      <c r="B11883" t="n">
        <v>53</v>
      </c>
      <c r="C11883" t="inlineStr">
        <is>
          <t>POS</t>
        </is>
      </c>
      <c r="D11883" t="inlineStr">
        <is>
          <t>Mỹ</t>
        </is>
      </c>
      <c r="E11883" t="inlineStr">
        <is>
          <t>Gia dụng</t>
        </is>
      </c>
      <c r="F11883" t="n">
        <v>179.99</v>
      </c>
      <c r="G11883" t="n">
        <v>0</v>
      </c>
    </row>
    <row r="11884">
      <c r="A11884" t="n">
        <v>201908</v>
      </c>
      <c r="B11884" t="n">
        <v>53</v>
      </c>
      <c r="C11884" t="inlineStr">
        <is>
          <t>POS</t>
        </is>
      </c>
      <c r="D11884" t="inlineStr">
        <is>
          <t>Mỹ</t>
        </is>
      </c>
      <c r="E11884" t="inlineStr">
        <is>
          <t>Nhạc, phim, sách nói</t>
        </is>
      </c>
      <c r="F11884" t="n">
        <v>840.9400000000001</v>
      </c>
      <c r="G11884" t="n">
        <v>0</v>
      </c>
    </row>
    <row r="11885">
      <c r="A11885" t="n">
        <v>201908</v>
      </c>
      <c r="B11885" t="n">
        <v>53</v>
      </c>
      <c r="C11885" t="inlineStr">
        <is>
          <t>POS</t>
        </is>
      </c>
      <c r="D11885" t="inlineStr">
        <is>
          <t>Mỹ</t>
        </is>
      </c>
      <c r="E11885" t="inlineStr">
        <is>
          <t>TV &amp; Video</t>
        </is>
      </c>
      <c r="F11885" t="n">
        <v>3199.42</v>
      </c>
      <c r="G11885" t="n">
        <v>0</v>
      </c>
    </row>
    <row r="11886">
      <c r="A11886" t="n">
        <v>201908</v>
      </c>
      <c r="B11886" t="n">
        <v>54</v>
      </c>
      <c r="C11886" t="inlineStr">
        <is>
          <t>POS</t>
        </is>
      </c>
      <c r="D11886" t="inlineStr">
        <is>
          <t>Mỹ</t>
        </is>
      </c>
      <c r="E11886" t="inlineStr">
        <is>
          <t>Âm thanh</t>
        </is>
      </c>
      <c r="F11886" t="n">
        <v>2247.86</v>
      </c>
      <c r="G11886" t="n">
        <v>0</v>
      </c>
    </row>
    <row r="11887">
      <c r="A11887" t="n">
        <v>201908</v>
      </c>
      <c r="B11887" t="n">
        <v>54</v>
      </c>
      <c r="C11887" t="inlineStr">
        <is>
          <t>POS</t>
        </is>
      </c>
      <c r="D11887" t="inlineStr">
        <is>
          <t>Mỹ</t>
        </is>
      </c>
      <c r="E11887" t="inlineStr">
        <is>
          <t>Máy ảnh</t>
        </is>
      </c>
      <c r="F11887" t="n">
        <v>690.3</v>
      </c>
      <c r="G11887" t="n">
        <v>0</v>
      </c>
    </row>
    <row r="11888">
      <c r="A11888" t="n">
        <v>201908</v>
      </c>
      <c r="B11888" t="n">
        <v>54</v>
      </c>
      <c r="C11888" t="inlineStr">
        <is>
          <t>POS</t>
        </is>
      </c>
      <c r="D11888" t="inlineStr">
        <is>
          <t>Mỹ</t>
        </is>
      </c>
      <c r="E11888" t="inlineStr">
        <is>
          <t>Điện thoại</t>
        </is>
      </c>
      <c r="F11888" t="n">
        <v>6127.05</v>
      </c>
      <c r="G11888" t="n">
        <v>0</v>
      </c>
    </row>
    <row r="11889">
      <c r="A11889" t="n">
        <v>201908</v>
      </c>
      <c r="B11889" t="n">
        <v>54</v>
      </c>
      <c r="C11889" t="inlineStr">
        <is>
          <t>POS</t>
        </is>
      </c>
      <c r="D11889" t="inlineStr">
        <is>
          <t>Mỹ</t>
        </is>
      </c>
      <c r="E11889" t="inlineStr">
        <is>
          <t>Máy tính</t>
        </is>
      </c>
      <c r="F11889" t="n">
        <v>7161.42</v>
      </c>
      <c r="G11889" t="n">
        <v>0</v>
      </c>
    </row>
    <row r="11890">
      <c r="A11890" t="n">
        <v>201908</v>
      </c>
      <c r="B11890" t="n">
        <v>54</v>
      </c>
      <c r="C11890" t="inlineStr">
        <is>
          <t>POS</t>
        </is>
      </c>
      <c r="D11890" t="inlineStr">
        <is>
          <t>Mỹ</t>
        </is>
      </c>
      <c r="E11890" t="inlineStr">
        <is>
          <t>Game &amp; Đồ chơi</t>
        </is>
      </c>
      <c r="F11890" t="n">
        <v>383.21</v>
      </c>
      <c r="G11890" t="n">
        <v>0</v>
      </c>
    </row>
    <row r="11891">
      <c r="A11891" t="n">
        <v>201908</v>
      </c>
      <c r="B11891" t="n">
        <v>54</v>
      </c>
      <c r="C11891" t="inlineStr">
        <is>
          <t>POS</t>
        </is>
      </c>
      <c r="D11891" t="inlineStr">
        <is>
          <t>Mỹ</t>
        </is>
      </c>
      <c r="E11891" t="inlineStr">
        <is>
          <t>Gia dụng</t>
        </is>
      </c>
      <c r="F11891" t="n">
        <v>2329.31</v>
      </c>
      <c r="G11891" t="n">
        <v>0</v>
      </c>
    </row>
    <row r="11892">
      <c r="A11892" t="n">
        <v>201908</v>
      </c>
      <c r="B11892" t="n">
        <v>54</v>
      </c>
      <c r="C11892" t="inlineStr">
        <is>
          <t>POS</t>
        </is>
      </c>
      <c r="D11892" t="inlineStr">
        <is>
          <t>Mỹ</t>
        </is>
      </c>
      <c r="E11892" t="inlineStr">
        <is>
          <t>Nhạc, phim, sách nói</t>
        </is>
      </c>
      <c r="F11892" t="n">
        <v>1016.82</v>
      </c>
      <c r="G11892" t="n">
        <v>0</v>
      </c>
    </row>
    <row r="11893">
      <c r="A11893" t="n">
        <v>201908</v>
      </c>
      <c r="B11893" t="n">
        <v>55</v>
      </c>
      <c r="C11893" t="inlineStr">
        <is>
          <t>POS</t>
        </is>
      </c>
      <c r="D11893" t="inlineStr">
        <is>
          <t>Mỹ</t>
        </is>
      </c>
      <c r="E11893" t="inlineStr">
        <is>
          <t>Âm thanh</t>
        </is>
      </c>
      <c r="F11893" t="n">
        <v>1588.8</v>
      </c>
      <c r="G11893" t="n">
        <v>0</v>
      </c>
    </row>
    <row r="11894">
      <c r="A11894" t="n">
        <v>201908</v>
      </c>
      <c r="B11894" t="n">
        <v>55</v>
      </c>
      <c r="C11894" t="inlineStr">
        <is>
          <t>POS</t>
        </is>
      </c>
      <c r="D11894" t="inlineStr">
        <is>
          <t>Mỹ</t>
        </is>
      </c>
      <c r="E11894" t="inlineStr">
        <is>
          <t>Máy ảnh</t>
        </is>
      </c>
      <c r="F11894" t="n">
        <v>12394.6</v>
      </c>
      <c r="G11894" t="n">
        <v>1720</v>
      </c>
    </row>
    <row r="11895">
      <c r="A11895" t="n">
        <v>201908</v>
      </c>
      <c r="B11895" t="n">
        <v>55</v>
      </c>
      <c r="C11895" t="inlineStr">
        <is>
          <t>POS</t>
        </is>
      </c>
      <c r="D11895" t="inlineStr">
        <is>
          <t>Mỹ</t>
        </is>
      </c>
      <c r="E11895" t="inlineStr">
        <is>
          <t>Điện thoại</t>
        </is>
      </c>
      <c r="F11895" t="n">
        <v>5840.52</v>
      </c>
      <c r="G11895" t="n">
        <v>0</v>
      </c>
    </row>
    <row r="11896">
      <c r="A11896" t="n">
        <v>201908</v>
      </c>
      <c r="B11896" t="n">
        <v>55</v>
      </c>
      <c r="C11896" t="inlineStr">
        <is>
          <t>POS</t>
        </is>
      </c>
      <c r="D11896" t="inlineStr">
        <is>
          <t>Mỹ</t>
        </is>
      </c>
      <c r="E11896" t="inlineStr">
        <is>
          <t>Máy tính</t>
        </is>
      </c>
      <c r="F11896" t="n">
        <v>18013.02</v>
      </c>
      <c r="G11896" t="n">
        <v>0</v>
      </c>
    </row>
    <row r="11897">
      <c r="A11897" t="n">
        <v>201908</v>
      </c>
      <c r="B11897" t="n">
        <v>55</v>
      </c>
      <c r="C11897" t="inlineStr">
        <is>
          <t>POS</t>
        </is>
      </c>
      <c r="D11897" t="inlineStr">
        <is>
          <t>Mỹ</t>
        </is>
      </c>
      <c r="E11897" t="inlineStr">
        <is>
          <t>Game &amp; Đồ chơi</t>
        </is>
      </c>
      <c r="F11897" t="n">
        <v>944.38</v>
      </c>
      <c r="G11897" t="n">
        <v>9.699999999999999</v>
      </c>
    </row>
    <row r="11898">
      <c r="A11898" t="n">
        <v>201908</v>
      </c>
      <c r="B11898" t="n">
        <v>55</v>
      </c>
      <c r="C11898" t="inlineStr">
        <is>
          <t>POS</t>
        </is>
      </c>
      <c r="D11898" t="inlineStr">
        <is>
          <t>Mỹ</t>
        </is>
      </c>
      <c r="E11898" t="inlineStr">
        <is>
          <t>Gia dụng</t>
        </is>
      </c>
      <c r="F11898" t="n">
        <v>3152.37</v>
      </c>
      <c r="G11898" t="n">
        <v>0</v>
      </c>
    </row>
    <row r="11899">
      <c r="A11899" t="n">
        <v>201908</v>
      </c>
      <c r="B11899" t="n">
        <v>55</v>
      </c>
      <c r="C11899" t="inlineStr">
        <is>
          <t>POS</t>
        </is>
      </c>
      <c r="D11899" t="inlineStr">
        <is>
          <t>Mỹ</t>
        </is>
      </c>
      <c r="E11899" t="inlineStr">
        <is>
          <t>Nhạc, phim, sách nói</t>
        </is>
      </c>
      <c r="F11899" t="n">
        <v>2367.84</v>
      </c>
      <c r="G11899" t="n">
        <v>62.94</v>
      </c>
    </row>
    <row r="11900">
      <c r="A11900" t="n">
        <v>201908</v>
      </c>
      <c r="B11900" t="n">
        <v>55</v>
      </c>
      <c r="C11900" t="inlineStr">
        <is>
          <t>POS</t>
        </is>
      </c>
      <c r="D11900" t="inlineStr">
        <is>
          <t>Mỹ</t>
        </is>
      </c>
      <c r="E11900" t="inlineStr">
        <is>
          <t>TV &amp; Video</t>
        </is>
      </c>
      <c r="F11900" t="n">
        <v>4229.73</v>
      </c>
      <c r="G11900" t="n">
        <v>0</v>
      </c>
    </row>
    <row r="11901">
      <c r="A11901" t="n">
        <v>201908</v>
      </c>
      <c r="B11901" t="n">
        <v>56</v>
      </c>
      <c r="C11901" t="inlineStr">
        <is>
          <t>POS</t>
        </is>
      </c>
      <c r="D11901" t="inlineStr">
        <is>
          <t>Mỹ</t>
        </is>
      </c>
      <c r="E11901" t="inlineStr">
        <is>
          <t>Âm thanh</t>
        </is>
      </c>
      <c r="F11901" t="n">
        <v>879.8200000000001</v>
      </c>
      <c r="G11901" t="n">
        <v>0</v>
      </c>
    </row>
    <row r="11902">
      <c r="A11902" t="n">
        <v>201908</v>
      </c>
      <c r="B11902" t="n">
        <v>56</v>
      </c>
      <c r="C11902" t="inlineStr">
        <is>
          <t>POS</t>
        </is>
      </c>
      <c r="D11902" t="inlineStr">
        <is>
          <t>Mỹ</t>
        </is>
      </c>
      <c r="E11902" t="inlineStr">
        <is>
          <t>Máy ảnh</t>
        </is>
      </c>
      <c r="F11902" t="n">
        <v>5400</v>
      </c>
      <c r="G11902" t="n">
        <v>0</v>
      </c>
    </row>
    <row r="11903">
      <c r="A11903" t="n">
        <v>201908</v>
      </c>
      <c r="B11903" t="n">
        <v>56</v>
      </c>
      <c r="C11903" t="inlineStr">
        <is>
          <t>POS</t>
        </is>
      </c>
      <c r="D11903" t="inlineStr">
        <is>
          <t>Mỹ</t>
        </is>
      </c>
      <c r="E11903" t="inlineStr">
        <is>
          <t>Điện thoại</t>
        </is>
      </c>
      <c r="F11903" t="n">
        <v>4394.68</v>
      </c>
      <c r="G11903" t="n">
        <v>0</v>
      </c>
    </row>
    <row r="11904">
      <c r="A11904" t="n">
        <v>201908</v>
      </c>
      <c r="B11904" t="n">
        <v>56</v>
      </c>
      <c r="C11904" t="inlineStr">
        <is>
          <t>POS</t>
        </is>
      </c>
      <c r="D11904" t="inlineStr">
        <is>
          <t>Mỹ</t>
        </is>
      </c>
      <c r="E11904" t="inlineStr">
        <is>
          <t>Máy tính</t>
        </is>
      </c>
      <c r="F11904" t="n">
        <v>24843.7</v>
      </c>
      <c r="G11904" t="n">
        <v>0</v>
      </c>
    </row>
    <row r="11905">
      <c r="A11905" t="n">
        <v>201908</v>
      </c>
      <c r="B11905" t="n">
        <v>56</v>
      </c>
      <c r="C11905" t="inlineStr">
        <is>
          <t>POS</t>
        </is>
      </c>
      <c r="D11905" t="inlineStr">
        <is>
          <t>Mỹ</t>
        </is>
      </c>
      <c r="E11905" t="inlineStr">
        <is>
          <t>Game &amp; Đồ chơi</t>
        </is>
      </c>
      <c r="F11905" t="n">
        <v>190.11</v>
      </c>
      <c r="G11905" t="n">
        <v>0</v>
      </c>
    </row>
    <row r="11906">
      <c r="A11906" t="n">
        <v>201908</v>
      </c>
      <c r="B11906" t="n">
        <v>56</v>
      </c>
      <c r="C11906" t="inlineStr">
        <is>
          <t>POS</t>
        </is>
      </c>
      <c r="D11906" t="inlineStr">
        <is>
          <t>Mỹ</t>
        </is>
      </c>
      <c r="E11906" t="inlineStr">
        <is>
          <t>Gia dụng</t>
        </is>
      </c>
      <c r="F11906" t="n">
        <v>5780.94</v>
      </c>
      <c r="G11906" t="n">
        <v>0</v>
      </c>
    </row>
    <row r="11907">
      <c r="A11907" t="n">
        <v>201908</v>
      </c>
      <c r="B11907" t="n">
        <v>56</v>
      </c>
      <c r="C11907" t="inlineStr">
        <is>
          <t>POS</t>
        </is>
      </c>
      <c r="D11907" t="inlineStr">
        <is>
          <t>Mỹ</t>
        </is>
      </c>
      <c r="E11907" t="inlineStr">
        <is>
          <t>Nhạc, phim, sách nói</t>
        </is>
      </c>
      <c r="F11907" t="n">
        <v>1913.16</v>
      </c>
      <c r="G11907" t="n">
        <v>0</v>
      </c>
    </row>
    <row r="11908">
      <c r="A11908" t="n">
        <v>201908</v>
      </c>
      <c r="B11908" t="n">
        <v>56</v>
      </c>
      <c r="C11908" t="inlineStr">
        <is>
          <t>POS</t>
        </is>
      </c>
      <c r="D11908" t="inlineStr">
        <is>
          <t>Mỹ</t>
        </is>
      </c>
      <c r="E11908" t="inlineStr">
        <is>
          <t>TV &amp; Video</t>
        </is>
      </c>
      <c r="F11908" t="n">
        <v>758.37</v>
      </c>
      <c r="G11908" t="n">
        <v>0</v>
      </c>
    </row>
    <row r="11909">
      <c r="A11909" t="n">
        <v>201908</v>
      </c>
      <c r="B11909" t="n">
        <v>57</v>
      </c>
      <c r="C11909" t="inlineStr">
        <is>
          <t>POS</t>
        </is>
      </c>
      <c r="D11909" t="inlineStr">
        <is>
          <t>Mỹ</t>
        </is>
      </c>
      <c r="E11909" t="inlineStr">
        <is>
          <t>Âm thanh</t>
        </is>
      </c>
      <c r="F11909" t="n">
        <v>1983.94</v>
      </c>
      <c r="G11909" t="n">
        <v>0</v>
      </c>
    </row>
    <row r="11910">
      <c r="A11910" t="n">
        <v>201908</v>
      </c>
      <c r="B11910" t="n">
        <v>57</v>
      </c>
      <c r="C11910" t="inlineStr">
        <is>
          <t>POS</t>
        </is>
      </c>
      <c r="D11910" t="inlineStr">
        <is>
          <t>Mỹ</t>
        </is>
      </c>
      <c r="E11910" t="inlineStr">
        <is>
          <t>Máy ảnh</t>
        </is>
      </c>
      <c r="F11910" t="n">
        <v>5713.52</v>
      </c>
      <c r="G11910" t="n">
        <v>0</v>
      </c>
    </row>
    <row r="11911">
      <c r="A11911" t="n">
        <v>201908</v>
      </c>
      <c r="B11911" t="n">
        <v>57</v>
      </c>
      <c r="C11911" t="inlineStr">
        <is>
          <t>POS</t>
        </is>
      </c>
      <c r="D11911" t="inlineStr">
        <is>
          <t>Mỹ</t>
        </is>
      </c>
      <c r="E11911" t="inlineStr">
        <is>
          <t>Điện thoại</t>
        </is>
      </c>
      <c r="F11911" t="n">
        <v>6430.26</v>
      </c>
      <c r="G11911" t="n">
        <v>0</v>
      </c>
    </row>
    <row r="11912">
      <c r="A11912" t="n">
        <v>201908</v>
      </c>
      <c r="B11912" t="n">
        <v>57</v>
      </c>
      <c r="C11912" t="inlineStr">
        <is>
          <t>POS</t>
        </is>
      </c>
      <c r="D11912" t="inlineStr">
        <is>
          <t>Mỹ</t>
        </is>
      </c>
      <c r="E11912" t="inlineStr">
        <is>
          <t>Máy tính</t>
        </is>
      </c>
      <c r="F11912" t="n">
        <v>8689.34</v>
      </c>
      <c r="G11912" t="n">
        <v>0</v>
      </c>
    </row>
    <row r="11913">
      <c r="A11913" t="n">
        <v>201908</v>
      </c>
      <c r="B11913" t="n">
        <v>57</v>
      </c>
      <c r="C11913" t="inlineStr">
        <is>
          <t>POS</t>
        </is>
      </c>
      <c r="D11913" t="inlineStr">
        <is>
          <t>Mỹ</t>
        </is>
      </c>
      <c r="E11913" t="inlineStr">
        <is>
          <t>Game &amp; Đồ chơi</t>
        </is>
      </c>
      <c r="F11913" t="n">
        <v>230.17</v>
      </c>
      <c r="G11913" t="n">
        <v>6.89</v>
      </c>
    </row>
    <row r="11914">
      <c r="A11914" t="n">
        <v>201908</v>
      </c>
      <c r="B11914" t="n">
        <v>57</v>
      </c>
      <c r="C11914" t="inlineStr">
        <is>
          <t>POS</t>
        </is>
      </c>
      <c r="D11914" t="inlineStr">
        <is>
          <t>Mỹ</t>
        </is>
      </c>
      <c r="E11914" t="inlineStr">
        <is>
          <t>Gia dụng</t>
        </is>
      </c>
      <c r="F11914" t="n">
        <v>1333.9</v>
      </c>
      <c r="G11914" t="n">
        <v>0</v>
      </c>
    </row>
    <row r="11915">
      <c r="A11915" t="n">
        <v>201908</v>
      </c>
      <c r="B11915" t="n">
        <v>57</v>
      </c>
      <c r="C11915" t="inlineStr">
        <is>
          <t>POS</t>
        </is>
      </c>
      <c r="D11915" t="inlineStr">
        <is>
          <t>Mỹ</t>
        </is>
      </c>
      <c r="E11915" t="inlineStr">
        <is>
          <t>Nhạc, phim, sách nói</t>
        </is>
      </c>
      <c r="F11915" t="n">
        <v>2092.49</v>
      </c>
      <c r="G11915" t="n">
        <v>0</v>
      </c>
    </row>
    <row r="11916">
      <c r="A11916" t="n">
        <v>201908</v>
      </c>
      <c r="B11916" t="n">
        <v>57</v>
      </c>
      <c r="C11916" t="inlineStr">
        <is>
          <t>POS</t>
        </is>
      </c>
      <c r="D11916" t="inlineStr">
        <is>
          <t>Mỹ</t>
        </is>
      </c>
      <c r="E11916" t="inlineStr">
        <is>
          <t>TV &amp; Video</t>
        </is>
      </c>
      <c r="F11916" t="n">
        <v>9255.610000000001</v>
      </c>
      <c r="G11916" t="n">
        <v>0</v>
      </c>
    </row>
    <row r="11917">
      <c r="A11917" t="n">
        <v>201908</v>
      </c>
      <c r="B11917" t="n">
        <v>59</v>
      </c>
      <c r="C11917" t="inlineStr">
        <is>
          <t>POS</t>
        </is>
      </c>
      <c r="D11917" t="inlineStr">
        <is>
          <t>Mỹ</t>
        </is>
      </c>
      <c r="E11917" t="inlineStr">
        <is>
          <t>Âm thanh</t>
        </is>
      </c>
      <c r="F11917" t="n">
        <v>1227.25</v>
      </c>
      <c r="G11917" t="n">
        <v>0</v>
      </c>
    </row>
    <row r="11918">
      <c r="A11918" t="n">
        <v>201908</v>
      </c>
      <c r="B11918" t="n">
        <v>59</v>
      </c>
      <c r="C11918" t="inlineStr">
        <is>
          <t>POS</t>
        </is>
      </c>
      <c r="D11918" t="inlineStr">
        <is>
          <t>Mỹ</t>
        </is>
      </c>
      <c r="E11918" t="inlineStr">
        <is>
          <t>Máy ảnh</t>
        </is>
      </c>
      <c r="F11918" t="n">
        <v>4418.22</v>
      </c>
      <c r="G11918" t="n">
        <v>0</v>
      </c>
    </row>
    <row r="11919">
      <c r="A11919" t="n">
        <v>201908</v>
      </c>
      <c r="B11919" t="n">
        <v>59</v>
      </c>
      <c r="C11919" t="inlineStr">
        <is>
          <t>POS</t>
        </is>
      </c>
      <c r="D11919" t="inlineStr">
        <is>
          <t>Mỹ</t>
        </is>
      </c>
      <c r="E11919" t="inlineStr">
        <is>
          <t>Điện thoại</t>
        </is>
      </c>
      <c r="F11919" t="n">
        <v>1909.5</v>
      </c>
      <c r="G11919" t="n">
        <v>0</v>
      </c>
    </row>
    <row r="11920">
      <c r="A11920" t="n">
        <v>201908</v>
      </c>
      <c r="B11920" t="n">
        <v>59</v>
      </c>
      <c r="C11920" t="inlineStr">
        <is>
          <t>POS</t>
        </is>
      </c>
      <c r="D11920" t="inlineStr">
        <is>
          <t>Mỹ</t>
        </is>
      </c>
      <c r="E11920" t="inlineStr">
        <is>
          <t>Máy tính</t>
        </is>
      </c>
      <c r="F11920" t="n">
        <v>6540.05</v>
      </c>
      <c r="G11920" t="n">
        <v>0</v>
      </c>
    </row>
    <row r="11921">
      <c r="A11921" t="n">
        <v>201908</v>
      </c>
      <c r="B11921" t="n">
        <v>59</v>
      </c>
      <c r="C11921" t="inlineStr">
        <is>
          <t>POS</t>
        </is>
      </c>
      <c r="D11921" t="inlineStr">
        <is>
          <t>Mỹ</t>
        </is>
      </c>
      <c r="E11921" t="inlineStr">
        <is>
          <t>Game &amp; Đồ chơi</t>
        </is>
      </c>
      <c r="F11921" t="n">
        <v>791.42</v>
      </c>
      <c r="G11921" t="n">
        <v>0</v>
      </c>
    </row>
    <row r="11922">
      <c r="A11922" t="n">
        <v>201908</v>
      </c>
      <c r="B11922" t="n">
        <v>59</v>
      </c>
      <c r="C11922" t="inlineStr">
        <is>
          <t>POS</t>
        </is>
      </c>
      <c r="D11922" t="inlineStr">
        <is>
          <t>Mỹ</t>
        </is>
      </c>
      <c r="E11922" t="inlineStr">
        <is>
          <t>Gia dụng</t>
        </is>
      </c>
      <c r="F11922" t="n">
        <v>4932.93</v>
      </c>
      <c r="G11922" t="n">
        <v>0</v>
      </c>
    </row>
    <row r="11923">
      <c r="A11923" t="n">
        <v>201908</v>
      </c>
      <c r="B11923" t="n">
        <v>59</v>
      </c>
      <c r="C11923" t="inlineStr">
        <is>
          <t>POS</t>
        </is>
      </c>
      <c r="D11923" t="inlineStr">
        <is>
          <t>Mỹ</t>
        </is>
      </c>
      <c r="E11923" t="inlineStr">
        <is>
          <t>Nhạc, phim, sách nói</t>
        </is>
      </c>
      <c r="F11923" t="n">
        <v>2580.04</v>
      </c>
      <c r="G11923" t="n">
        <v>0</v>
      </c>
    </row>
    <row r="11924">
      <c r="A11924" t="n">
        <v>201908</v>
      </c>
      <c r="B11924" t="n">
        <v>59</v>
      </c>
      <c r="C11924" t="inlineStr">
        <is>
          <t>POS</t>
        </is>
      </c>
      <c r="D11924" t="inlineStr">
        <is>
          <t>Mỹ</t>
        </is>
      </c>
      <c r="E11924" t="inlineStr">
        <is>
          <t>TV &amp; Video</t>
        </is>
      </c>
      <c r="F11924" t="n">
        <v>18115.22</v>
      </c>
      <c r="G11924" t="n">
        <v>0</v>
      </c>
    </row>
    <row r="11925">
      <c r="A11925" t="n">
        <v>201908</v>
      </c>
      <c r="B11925" t="n">
        <v>61</v>
      </c>
      <c r="C11925" t="inlineStr">
        <is>
          <t>POS</t>
        </is>
      </c>
      <c r="D11925" t="inlineStr">
        <is>
          <t>Mỹ</t>
        </is>
      </c>
      <c r="E11925" t="inlineStr">
        <is>
          <t>Âm thanh</t>
        </is>
      </c>
      <c r="F11925" t="n">
        <v>2823.03</v>
      </c>
      <c r="G11925" t="n">
        <v>0</v>
      </c>
    </row>
    <row r="11926">
      <c r="A11926" t="n">
        <v>201908</v>
      </c>
      <c r="B11926" t="n">
        <v>61</v>
      </c>
      <c r="C11926" t="inlineStr">
        <is>
          <t>POS</t>
        </is>
      </c>
      <c r="D11926" t="inlineStr">
        <is>
          <t>Mỹ</t>
        </is>
      </c>
      <c r="E11926" t="inlineStr">
        <is>
          <t>Điện thoại</t>
        </is>
      </c>
      <c r="F11926" t="n">
        <v>3201.3</v>
      </c>
      <c r="G11926" t="n">
        <v>0</v>
      </c>
    </row>
    <row r="11927">
      <c r="A11927" t="n">
        <v>201908</v>
      </c>
      <c r="B11927" t="n">
        <v>61</v>
      </c>
      <c r="C11927" t="inlineStr">
        <is>
          <t>POS</t>
        </is>
      </c>
      <c r="D11927" t="inlineStr">
        <is>
          <t>Mỹ</t>
        </is>
      </c>
      <c r="E11927" t="inlineStr">
        <is>
          <t>Máy tính</t>
        </is>
      </c>
      <c r="F11927" t="n">
        <v>8778.5</v>
      </c>
      <c r="G11927" t="n">
        <v>300</v>
      </c>
    </row>
    <row r="11928">
      <c r="A11928" t="n">
        <v>201908</v>
      </c>
      <c r="B11928" t="n">
        <v>61</v>
      </c>
      <c r="C11928" t="inlineStr">
        <is>
          <t>POS</t>
        </is>
      </c>
      <c r="D11928" t="inlineStr">
        <is>
          <t>Mỹ</t>
        </is>
      </c>
      <c r="E11928" t="inlineStr">
        <is>
          <t>Game &amp; Đồ chơi</t>
        </is>
      </c>
      <c r="F11928" t="n">
        <v>328.77</v>
      </c>
      <c r="G11928" t="n">
        <v>0</v>
      </c>
    </row>
    <row r="11929">
      <c r="A11929" t="n">
        <v>201908</v>
      </c>
      <c r="B11929" t="n">
        <v>61</v>
      </c>
      <c r="C11929" t="inlineStr">
        <is>
          <t>POS</t>
        </is>
      </c>
      <c r="D11929" t="inlineStr">
        <is>
          <t>Mỹ</t>
        </is>
      </c>
      <c r="E11929" t="inlineStr">
        <is>
          <t>Gia dụng</t>
        </is>
      </c>
      <c r="F11929" t="n">
        <v>3296.16</v>
      </c>
      <c r="G11929" t="n">
        <v>0</v>
      </c>
    </row>
    <row r="11930">
      <c r="A11930" t="n">
        <v>201908</v>
      </c>
      <c r="B11930" t="n">
        <v>61</v>
      </c>
      <c r="C11930" t="inlineStr">
        <is>
          <t>POS</t>
        </is>
      </c>
      <c r="D11930" t="inlineStr">
        <is>
          <t>Mỹ</t>
        </is>
      </c>
      <c r="E11930" t="inlineStr">
        <is>
          <t>Nhạc, phim, sách nói</t>
        </is>
      </c>
      <c r="F11930" t="n">
        <v>2354.03</v>
      </c>
      <c r="G11930" t="n">
        <v>0</v>
      </c>
    </row>
    <row r="11931">
      <c r="A11931" t="n">
        <v>201908</v>
      </c>
      <c r="B11931" t="n">
        <v>61</v>
      </c>
      <c r="C11931" t="inlineStr">
        <is>
          <t>POS</t>
        </is>
      </c>
      <c r="D11931" t="inlineStr">
        <is>
          <t>Mỹ</t>
        </is>
      </c>
      <c r="E11931" t="inlineStr">
        <is>
          <t>TV &amp; Video</t>
        </is>
      </c>
      <c r="F11931" t="n">
        <v>1628.06</v>
      </c>
      <c r="G11931" t="n">
        <v>0</v>
      </c>
    </row>
    <row r="11932">
      <c r="A11932" t="n">
        <v>201908</v>
      </c>
      <c r="B11932" t="n">
        <v>62</v>
      </c>
      <c r="C11932" t="inlineStr">
        <is>
          <t>POS</t>
        </is>
      </c>
      <c r="D11932" t="inlineStr">
        <is>
          <t>Mỹ</t>
        </is>
      </c>
      <c r="E11932" t="inlineStr">
        <is>
          <t>Âm thanh</t>
        </is>
      </c>
      <c r="F11932" t="n">
        <v>2217.52</v>
      </c>
      <c r="G11932" t="n">
        <v>0</v>
      </c>
    </row>
    <row r="11933">
      <c r="A11933" t="n">
        <v>201908</v>
      </c>
      <c r="B11933" t="n">
        <v>62</v>
      </c>
      <c r="C11933" t="inlineStr">
        <is>
          <t>POS</t>
        </is>
      </c>
      <c r="D11933" t="inlineStr">
        <is>
          <t>Mỹ</t>
        </is>
      </c>
      <c r="E11933" t="inlineStr">
        <is>
          <t>Máy ảnh</t>
        </is>
      </c>
      <c r="F11933" t="n">
        <v>805.47</v>
      </c>
      <c r="G11933" t="n">
        <v>0</v>
      </c>
    </row>
    <row r="11934">
      <c r="A11934" t="n">
        <v>201908</v>
      </c>
      <c r="B11934" t="n">
        <v>62</v>
      </c>
      <c r="C11934" t="inlineStr">
        <is>
          <t>POS</t>
        </is>
      </c>
      <c r="D11934" t="inlineStr">
        <is>
          <t>Mỹ</t>
        </is>
      </c>
      <c r="E11934" t="inlineStr">
        <is>
          <t>Điện thoại</t>
        </is>
      </c>
      <c r="F11934" t="n">
        <v>436.87</v>
      </c>
      <c r="G11934" t="n">
        <v>0</v>
      </c>
    </row>
    <row r="11935">
      <c r="A11935" t="n">
        <v>201908</v>
      </c>
      <c r="B11935" t="n">
        <v>62</v>
      </c>
      <c r="C11935" t="inlineStr">
        <is>
          <t>POS</t>
        </is>
      </c>
      <c r="D11935" t="inlineStr">
        <is>
          <t>Mỹ</t>
        </is>
      </c>
      <c r="E11935" t="inlineStr">
        <is>
          <t>Máy tính</t>
        </is>
      </c>
      <c r="F11935" t="n">
        <v>12941.2</v>
      </c>
      <c r="G11935" t="n">
        <v>5196</v>
      </c>
    </row>
    <row r="11936">
      <c r="A11936" t="n">
        <v>201908</v>
      </c>
      <c r="B11936" t="n">
        <v>62</v>
      </c>
      <c r="C11936" t="inlineStr">
        <is>
          <t>POS</t>
        </is>
      </c>
      <c r="D11936" t="inlineStr">
        <is>
          <t>Mỹ</t>
        </is>
      </c>
      <c r="E11936" t="inlineStr">
        <is>
          <t>Game &amp; Đồ chơi</t>
        </is>
      </c>
      <c r="F11936" t="n">
        <v>13.98</v>
      </c>
      <c r="G11936" t="n">
        <v>0</v>
      </c>
    </row>
    <row r="11937">
      <c r="A11937" t="n">
        <v>201908</v>
      </c>
      <c r="B11937" t="n">
        <v>62</v>
      </c>
      <c r="C11937" t="inlineStr">
        <is>
          <t>POS</t>
        </is>
      </c>
      <c r="D11937" t="inlineStr">
        <is>
          <t>Mỹ</t>
        </is>
      </c>
      <c r="E11937" t="inlineStr">
        <is>
          <t>Gia dụng</t>
        </is>
      </c>
      <c r="F11937" t="n">
        <v>1068.12</v>
      </c>
      <c r="G11937" t="n">
        <v>268.2</v>
      </c>
    </row>
    <row r="11938">
      <c r="A11938" t="n">
        <v>201908</v>
      </c>
      <c r="B11938" t="n">
        <v>62</v>
      </c>
      <c r="C11938" t="inlineStr">
        <is>
          <t>POS</t>
        </is>
      </c>
      <c r="D11938" t="inlineStr">
        <is>
          <t>Mỹ</t>
        </is>
      </c>
      <c r="E11938" t="inlineStr">
        <is>
          <t>Nhạc, phim, sách nói</t>
        </is>
      </c>
      <c r="F11938" t="n">
        <v>1898.46</v>
      </c>
      <c r="G11938" t="n">
        <v>0</v>
      </c>
    </row>
    <row r="11939">
      <c r="A11939" t="n">
        <v>201908</v>
      </c>
      <c r="B11939" t="n">
        <v>63</v>
      </c>
      <c r="C11939" t="inlineStr">
        <is>
          <t>POS</t>
        </is>
      </c>
      <c r="D11939" t="inlineStr">
        <is>
          <t>Mỹ</t>
        </is>
      </c>
      <c r="E11939" t="inlineStr">
        <is>
          <t>Âm thanh</t>
        </is>
      </c>
      <c r="F11939" t="n">
        <v>3378.78</v>
      </c>
      <c r="G11939" t="n">
        <v>0</v>
      </c>
    </row>
    <row r="11940">
      <c r="A11940" t="n">
        <v>201908</v>
      </c>
      <c r="B11940" t="n">
        <v>63</v>
      </c>
      <c r="C11940" t="inlineStr">
        <is>
          <t>POS</t>
        </is>
      </c>
      <c r="D11940" t="inlineStr">
        <is>
          <t>Mỹ</t>
        </is>
      </c>
      <c r="E11940" t="inlineStr">
        <is>
          <t>Máy ảnh</t>
        </is>
      </c>
      <c r="F11940" t="n">
        <v>69.98999999999999</v>
      </c>
      <c r="G11940" t="n">
        <v>0</v>
      </c>
    </row>
    <row r="11941">
      <c r="A11941" t="n">
        <v>201908</v>
      </c>
      <c r="B11941" t="n">
        <v>63</v>
      </c>
      <c r="C11941" t="inlineStr">
        <is>
          <t>POS</t>
        </is>
      </c>
      <c r="D11941" t="inlineStr">
        <is>
          <t>Mỹ</t>
        </is>
      </c>
      <c r="E11941" t="inlineStr">
        <is>
          <t>Điện thoại</t>
        </is>
      </c>
      <c r="F11941" t="n">
        <v>4210.83</v>
      </c>
      <c r="G11941" t="n">
        <v>0</v>
      </c>
    </row>
    <row r="11942">
      <c r="A11942" t="n">
        <v>201908</v>
      </c>
      <c r="B11942" t="n">
        <v>63</v>
      </c>
      <c r="C11942" t="inlineStr">
        <is>
          <t>POS</t>
        </is>
      </c>
      <c r="D11942" t="inlineStr">
        <is>
          <t>Mỹ</t>
        </is>
      </c>
      <c r="E11942" t="inlineStr">
        <is>
          <t>Máy tính</t>
        </is>
      </c>
      <c r="F11942" t="n">
        <v>11065.93</v>
      </c>
      <c r="G11942" t="n">
        <v>0</v>
      </c>
    </row>
    <row r="11943">
      <c r="A11943" t="n">
        <v>201908</v>
      </c>
      <c r="B11943" t="n">
        <v>63</v>
      </c>
      <c r="C11943" t="inlineStr">
        <is>
          <t>POS</t>
        </is>
      </c>
      <c r="D11943" t="inlineStr">
        <is>
          <t>Mỹ</t>
        </is>
      </c>
      <c r="E11943" t="inlineStr">
        <is>
          <t>Game &amp; Đồ chơi</t>
        </is>
      </c>
      <c r="F11943" t="n">
        <v>1472.86</v>
      </c>
      <c r="G11943" t="n">
        <v>0</v>
      </c>
    </row>
    <row r="11944">
      <c r="A11944" t="n">
        <v>201908</v>
      </c>
      <c r="B11944" t="n">
        <v>63</v>
      </c>
      <c r="C11944" t="inlineStr">
        <is>
          <t>POS</t>
        </is>
      </c>
      <c r="D11944" t="inlineStr">
        <is>
          <t>Mỹ</t>
        </is>
      </c>
      <c r="E11944" t="inlineStr">
        <is>
          <t>Gia dụng</t>
        </is>
      </c>
      <c r="F11944" t="n">
        <v>812.24</v>
      </c>
      <c r="G11944" t="n">
        <v>0</v>
      </c>
    </row>
    <row r="11945">
      <c r="A11945" t="n">
        <v>201908</v>
      </c>
      <c r="B11945" t="n">
        <v>63</v>
      </c>
      <c r="C11945" t="inlineStr">
        <is>
          <t>POS</t>
        </is>
      </c>
      <c r="D11945" t="inlineStr">
        <is>
          <t>Mỹ</t>
        </is>
      </c>
      <c r="E11945" t="inlineStr">
        <is>
          <t>Nhạc, phim, sách nói</t>
        </is>
      </c>
      <c r="F11945" t="n">
        <v>1083.24</v>
      </c>
      <c r="G11945" t="n">
        <v>0</v>
      </c>
    </row>
    <row r="11946">
      <c r="A11946" t="n">
        <v>201908</v>
      </c>
      <c r="B11946" t="n">
        <v>63</v>
      </c>
      <c r="C11946" t="inlineStr">
        <is>
          <t>POS</t>
        </is>
      </c>
      <c r="D11946" t="inlineStr">
        <is>
          <t>Mỹ</t>
        </is>
      </c>
      <c r="E11946" t="inlineStr">
        <is>
          <t>TV &amp; Video</t>
        </is>
      </c>
      <c r="F11946" t="n">
        <v>2154.33</v>
      </c>
      <c r="G11946" t="n">
        <v>0</v>
      </c>
    </row>
    <row r="11947">
      <c r="A11947" t="n">
        <v>201908</v>
      </c>
      <c r="B11947" t="n">
        <v>64</v>
      </c>
      <c r="C11947" t="inlineStr">
        <is>
          <t>POS</t>
        </is>
      </c>
      <c r="D11947" t="inlineStr">
        <is>
          <t>Mỹ</t>
        </is>
      </c>
      <c r="E11947" t="inlineStr">
        <is>
          <t>Âm thanh</t>
        </is>
      </c>
      <c r="F11947" t="n">
        <v>304.12</v>
      </c>
      <c r="G11947" t="n">
        <v>0</v>
      </c>
    </row>
    <row r="11948">
      <c r="A11948" t="n">
        <v>201908</v>
      </c>
      <c r="B11948" t="n">
        <v>64</v>
      </c>
      <c r="C11948" t="inlineStr">
        <is>
          <t>POS</t>
        </is>
      </c>
      <c r="D11948" t="inlineStr">
        <is>
          <t>Mỹ</t>
        </is>
      </c>
      <c r="E11948" t="inlineStr">
        <is>
          <t>Máy ảnh</t>
        </is>
      </c>
      <c r="F11948" t="n">
        <v>564.3</v>
      </c>
      <c r="G11948" t="n">
        <v>0</v>
      </c>
    </row>
    <row r="11949">
      <c r="A11949" t="n">
        <v>201908</v>
      </c>
      <c r="B11949" t="n">
        <v>64</v>
      </c>
      <c r="C11949" t="inlineStr">
        <is>
          <t>POS</t>
        </is>
      </c>
      <c r="D11949" t="inlineStr">
        <is>
          <t>Mỹ</t>
        </is>
      </c>
      <c r="E11949" t="inlineStr">
        <is>
          <t>Điện thoại</t>
        </is>
      </c>
      <c r="F11949" t="n">
        <v>810</v>
      </c>
      <c r="G11949" t="n">
        <v>0</v>
      </c>
    </row>
    <row r="11950">
      <c r="A11950" t="n">
        <v>201908</v>
      </c>
      <c r="B11950" t="n">
        <v>64</v>
      </c>
      <c r="C11950" t="inlineStr">
        <is>
          <t>POS</t>
        </is>
      </c>
      <c r="D11950" t="inlineStr">
        <is>
          <t>Mỹ</t>
        </is>
      </c>
      <c r="E11950" t="inlineStr">
        <is>
          <t>Máy tính</t>
        </is>
      </c>
      <c r="F11950" t="n">
        <v>6420.71</v>
      </c>
      <c r="G11950" t="n">
        <v>0</v>
      </c>
    </row>
    <row r="11951">
      <c r="A11951" t="n">
        <v>201908</v>
      </c>
      <c r="B11951" t="n">
        <v>64</v>
      </c>
      <c r="C11951" t="inlineStr">
        <is>
          <t>POS</t>
        </is>
      </c>
      <c r="D11951" t="inlineStr">
        <is>
          <t>Mỹ</t>
        </is>
      </c>
      <c r="E11951" t="inlineStr">
        <is>
          <t>Game &amp; Đồ chơi</t>
        </is>
      </c>
      <c r="F11951" t="n">
        <v>134.02</v>
      </c>
      <c r="G11951" t="n">
        <v>0</v>
      </c>
    </row>
    <row r="11952">
      <c r="A11952" t="n">
        <v>201908</v>
      </c>
      <c r="B11952" t="n">
        <v>64</v>
      </c>
      <c r="C11952" t="inlineStr">
        <is>
          <t>POS</t>
        </is>
      </c>
      <c r="D11952" t="inlineStr">
        <is>
          <t>Mỹ</t>
        </is>
      </c>
      <c r="E11952" t="inlineStr">
        <is>
          <t>Gia dụng</t>
        </is>
      </c>
      <c r="F11952" t="n">
        <v>209.93</v>
      </c>
      <c r="G11952" t="n">
        <v>0</v>
      </c>
    </row>
    <row r="11953">
      <c r="A11953" t="n">
        <v>201908</v>
      </c>
      <c r="B11953" t="n">
        <v>64</v>
      </c>
      <c r="C11953" t="inlineStr">
        <is>
          <t>POS</t>
        </is>
      </c>
      <c r="D11953" t="inlineStr">
        <is>
          <t>Mỹ</t>
        </is>
      </c>
      <c r="E11953" t="inlineStr">
        <is>
          <t>Nhạc, phim, sách nói</t>
        </is>
      </c>
      <c r="F11953" t="n">
        <v>1569.47</v>
      </c>
      <c r="G11953" t="n">
        <v>0</v>
      </c>
    </row>
    <row r="11954">
      <c r="A11954" t="n">
        <v>201908</v>
      </c>
      <c r="B11954" t="n">
        <v>64</v>
      </c>
      <c r="C11954" t="inlineStr">
        <is>
          <t>POS</t>
        </is>
      </c>
      <c r="D11954" t="inlineStr">
        <is>
          <t>Mỹ</t>
        </is>
      </c>
      <c r="E11954" t="inlineStr">
        <is>
          <t>TV &amp; Video</t>
        </is>
      </c>
      <c r="F11954" t="n">
        <v>540</v>
      </c>
      <c r="G11954" t="n">
        <v>0</v>
      </c>
    </row>
    <row r="11955">
      <c r="A11955" t="n">
        <v>201908</v>
      </c>
      <c r="B11955" t="n">
        <v>65</v>
      </c>
      <c r="C11955" t="inlineStr">
        <is>
          <t>POS</t>
        </is>
      </c>
      <c r="D11955" t="inlineStr">
        <is>
          <t>Mỹ</t>
        </is>
      </c>
      <c r="E11955" t="inlineStr">
        <is>
          <t>Âm thanh</t>
        </is>
      </c>
      <c r="F11955" t="n">
        <v>119.69</v>
      </c>
      <c r="G11955" t="n">
        <v>0</v>
      </c>
    </row>
    <row r="11956">
      <c r="A11956" t="n">
        <v>201908</v>
      </c>
      <c r="B11956" t="n">
        <v>65</v>
      </c>
      <c r="C11956" t="inlineStr">
        <is>
          <t>POS</t>
        </is>
      </c>
      <c r="D11956" t="inlineStr">
        <is>
          <t>Mỹ</t>
        </is>
      </c>
      <c r="E11956" t="inlineStr">
        <is>
          <t>Máy ảnh</t>
        </is>
      </c>
      <c r="F11956" t="n">
        <v>4673.78</v>
      </c>
      <c r="G11956" t="n">
        <v>1002</v>
      </c>
    </row>
    <row r="11957">
      <c r="A11957" t="n">
        <v>201908</v>
      </c>
      <c r="B11957" t="n">
        <v>65</v>
      </c>
      <c r="C11957" t="inlineStr">
        <is>
          <t>POS</t>
        </is>
      </c>
      <c r="D11957" t="inlineStr">
        <is>
          <t>Mỹ</t>
        </is>
      </c>
      <c r="E11957" t="inlineStr">
        <is>
          <t>Điện thoại</t>
        </is>
      </c>
      <c r="F11957" t="n">
        <v>2131.95</v>
      </c>
      <c r="G11957" t="n">
        <v>0</v>
      </c>
    </row>
    <row r="11958">
      <c r="A11958" t="n">
        <v>201908</v>
      </c>
      <c r="B11958" t="n">
        <v>65</v>
      </c>
      <c r="C11958" t="inlineStr">
        <is>
          <t>POS</t>
        </is>
      </c>
      <c r="D11958" t="inlineStr">
        <is>
          <t>Mỹ</t>
        </is>
      </c>
      <c r="E11958" t="inlineStr">
        <is>
          <t>Máy tính</t>
        </is>
      </c>
      <c r="F11958" t="n">
        <v>4283.35</v>
      </c>
      <c r="G11958" t="n">
        <v>0</v>
      </c>
    </row>
    <row r="11959">
      <c r="A11959" t="n">
        <v>201908</v>
      </c>
      <c r="B11959" t="n">
        <v>65</v>
      </c>
      <c r="C11959" t="inlineStr">
        <is>
          <t>POS</t>
        </is>
      </c>
      <c r="D11959" t="inlineStr">
        <is>
          <t>Mỹ</t>
        </is>
      </c>
      <c r="E11959" t="inlineStr">
        <is>
          <t>Game &amp; Đồ chơi</t>
        </is>
      </c>
      <c r="F11959" t="n">
        <v>195.64</v>
      </c>
      <c r="G11959" t="n">
        <v>0</v>
      </c>
    </row>
    <row r="11960">
      <c r="A11960" t="n">
        <v>201908</v>
      </c>
      <c r="B11960" t="n">
        <v>65</v>
      </c>
      <c r="C11960" t="inlineStr">
        <is>
          <t>POS</t>
        </is>
      </c>
      <c r="D11960" t="inlineStr">
        <is>
          <t>Mỹ</t>
        </is>
      </c>
      <c r="E11960" t="inlineStr">
        <is>
          <t>Gia dụng</t>
        </is>
      </c>
      <c r="F11960" t="n">
        <v>6100.28</v>
      </c>
      <c r="G11960" t="n">
        <v>0</v>
      </c>
    </row>
    <row r="11961">
      <c r="A11961" t="n">
        <v>201908</v>
      </c>
      <c r="B11961" t="n">
        <v>65</v>
      </c>
      <c r="C11961" t="inlineStr">
        <is>
          <t>POS</t>
        </is>
      </c>
      <c r="D11961" t="inlineStr">
        <is>
          <t>Mỹ</t>
        </is>
      </c>
      <c r="E11961" t="inlineStr">
        <is>
          <t>Nhạc, phim, sách nói</t>
        </is>
      </c>
      <c r="F11961" t="n">
        <v>1527.07</v>
      </c>
      <c r="G11961" t="n">
        <v>0</v>
      </c>
    </row>
    <row r="11962">
      <c r="A11962" t="n">
        <v>201908</v>
      </c>
      <c r="B11962" t="n">
        <v>65</v>
      </c>
      <c r="C11962" t="inlineStr">
        <is>
          <t>POS</t>
        </is>
      </c>
      <c r="D11962" t="inlineStr">
        <is>
          <t>Mỹ</t>
        </is>
      </c>
      <c r="E11962" t="inlineStr">
        <is>
          <t>TV &amp; Video</t>
        </is>
      </c>
      <c r="F11962" t="n">
        <v>286.8</v>
      </c>
      <c r="G11962" t="n">
        <v>0</v>
      </c>
    </row>
    <row r="11963">
      <c r="A11963" t="n">
        <v>201908</v>
      </c>
      <c r="B11963" t="n">
        <v>66</v>
      </c>
      <c r="C11963" t="inlineStr">
        <is>
          <t>POS</t>
        </is>
      </c>
      <c r="D11963" t="inlineStr">
        <is>
          <t>Mỹ</t>
        </is>
      </c>
      <c r="E11963" t="inlineStr">
        <is>
          <t>Âm thanh</t>
        </is>
      </c>
      <c r="F11963" t="n">
        <v>1162.78</v>
      </c>
      <c r="G11963" t="n">
        <v>1063.92</v>
      </c>
    </row>
    <row r="11964">
      <c r="A11964" t="n">
        <v>201908</v>
      </c>
      <c r="B11964" t="n">
        <v>66</v>
      </c>
      <c r="C11964" t="inlineStr">
        <is>
          <t>POS</t>
        </is>
      </c>
      <c r="D11964" t="inlineStr">
        <is>
          <t>Mỹ</t>
        </is>
      </c>
      <c r="E11964" t="inlineStr">
        <is>
          <t>Máy ảnh</t>
        </is>
      </c>
      <c r="F11964" t="n">
        <v>1732.04</v>
      </c>
      <c r="G11964" t="n">
        <v>0</v>
      </c>
    </row>
    <row r="11965">
      <c r="A11965" t="n">
        <v>201908</v>
      </c>
      <c r="B11965" t="n">
        <v>66</v>
      </c>
      <c r="C11965" t="inlineStr">
        <is>
          <t>POS</t>
        </is>
      </c>
      <c r="D11965" t="inlineStr">
        <is>
          <t>Mỹ</t>
        </is>
      </c>
      <c r="E11965" t="inlineStr">
        <is>
          <t>Điện thoại</t>
        </is>
      </c>
      <c r="F11965" t="n">
        <v>3503</v>
      </c>
      <c r="G11965" t="n">
        <v>0</v>
      </c>
    </row>
    <row r="11966">
      <c r="A11966" t="n">
        <v>201908</v>
      </c>
      <c r="B11966" t="n">
        <v>66</v>
      </c>
      <c r="C11966" t="inlineStr">
        <is>
          <t>POS</t>
        </is>
      </c>
      <c r="D11966" t="inlineStr">
        <is>
          <t>Mỹ</t>
        </is>
      </c>
      <c r="E11966" t="inlineStr">
        <is>
          <t>Máy tính</t>
        </is>
      </c>
      <c r="F11966" t="n">
        <v>19989.93</v>
      </c>
      <c r="G11966" t="n">
        <v>0</v>
      </c>
    </row>
    <row r="11967">
      <c r="A11967" t="n">
        <v>201908</v>
      </c>
      <c r="B11967" t="n">
        <v>66</v>
      </c>
      <c r="C11967" t="inlineStr">
        <is>
          <t>POS</t>
        </is>
      </c>
      <c r="D11967" t="inlineStr">
        <is>
          <t>Mỹ</t>
        </is>
      </c>
      <c r="E11967" t="inlineStr">
        <is>
          <t>Game &amp; Đồ chơi</t>
        </is>
      </c>
      <c r="F11967" t="n">
        <v>118.04</v>
      </c>
      <c r="G11967" t="n">
        <v>0</v>
      </c>
    </row>
    <row r="11968">
      <c r="A11968" t="n">
        <v>201908</v>
      </c>
      <c r="B11968" t="n">
        <v>66</v>
      </c>
      <c r="C11968" t="inlineStr">
        <is>
          <t>POS</t>
        </is>
      </c>
      <c r="D11968" t="inlineStr">
        <is>
          <t>Mỹ</t>
        </is>
      </c>
      <c r="E11968" t="inlineStr">
        <is>
          <t>Gia dụng</t>
        </is>
      </c>
      <c r="F11968" t="n">
        <v>14557.72</v>
      </c>
      <c r="G11968" t="n">
        <v>0</v>
      </c>
    </row>
    <row r="11969">
      <c r="A11969" t="n">
        <v>201908</v>
      </c>
      <c r="B11969" t="n">
        <v>66</v>
      </c>
      <c r="C11969" t="inlineStr">
        <is>
          <t>POS</t>
        </is>
      </c>
      <c r="D11969" t="inlineStr">
        <is>
          <t>Mỹ</t>
        </is>
      </c>
      <c r="E11969" t="inlineStr">
        <is>
          <t>Nhạc, phim, sách nói</t>
        </is>
      </c>
      <c r="F11969" t="n">
        <v>1150.49</v>
      </c>
      <c r="G11969" t="n">
        <v>0</v>
      </c>
    </row>
    <row r="11970">
      <c r="A11970" t="n">
        <v>201909</v>
      </c>
      <c r="B11970" t="n">
        <v>0</v>
      </c>
      <c r="C11970" t="inlineStr">
        <is>
          <t>ONLINE</t>
        </is>
      </c>
      <c r="D11970" t="inlineStr">
        <is>
          <t>Online</t>
        </is>
      </c>
      <c r="E11970" t="inlineStr">
        <is>
          <t>Âm thanh</t>
        </is>
      </c>
      <c r="F11970" t="n">
        <v>20417.79</v>
      </c>
      <c r="G11970" t="n">
        <v>956.58</v>
      </c>
    </row>
    <row r="11971">
      <c r="A11971" t="n">
        <v>201909</v>
      </c>
      <c r="B11971" t="n">
        <v>0</v>
      </c>
      <c r="C11971" t="inlineStr">
        <is>
          <t>ONLINE</t>
        </is>
      </c>
      <c r="D11971" t="inlineStr">
        <is>
          <t>Online</t>
        </is>
      </c>
      <c r="E11971" t="inlineStr">
        <is>
          <t>Máy ảnh</t>
        </is>
      </c>
      <c r="F11971" t="n">
        <v>46003.5</v>
      </c>
      <c r="G11971" t="n">
        <v>1022.2</v>
      </c>
    </row>
    <row r="11972">
      <c r="A11972" t="n">
        <v>201909</v>
      </c>
      <c r="B11972" t="n">
        <v>0</v>
      </c>
      <c r="C11972" t="inlineStr">
        <is>
          <t>ONLINE</t>
        </is>
      </c>
      <c r="D11972" t="inlineStr">
        <is>
          <t>Online</t>
        </is>
      </c>
      <c r="E11972" t="inlineStr">
        <is>
          <t>Điện thoại</t>
        </is>
      </c>
      <c r="F11972" t="n">
        <v>43868.38</v>
      </c>
      <c r="G11972" t="n">
        <v>37.45</v>
      </c>
    </row>
    <row r="11973">
      <c r="A11973" t="n">
        <v>201909</v>
      </c>
      <c r="B11973" t="n">
        <v>0</v>
      </c>
      <c r="C11973" t="inlineStr">
        <is>
          <t>ONLINE</t>
        </is>
      </c>
      <c r="D11973" t="inlineStr">
        <is>
          <t>Online</t>
        </is>
      </c>
      <c r="E11973" t="inlineStr">
        <is>
          <t>Máy tính</t>
        </is>
      </c>
      <c r="F11973" t="n">
        <v>108457.84</v>
      </c>
      <c r="G11973" t="n">
        <v>1461.78</v>
      </c>
    </row>
    <row r="11974">
      <c r="A11974" t="n">
        <v>201909</v>
      </c>
      <c r="B11974" t="n">
        <v>0</v>
      </c>
      <c r="C11974" t="inlineStr">
        <is>
          <t>ONLINE</t>
        </is>
      </c>
      <c r="D11974" t="inlineStr">
        <is>
          <t>Online</t>
        </is>
      </c>
      <c r="E11974" t="inlineStr">
        <is>
          <t>Game &amp; Đồ chơi</t>
        </is>
      </c>
      <c r="F11974" t="n">
        <v>6259.98</v>
      </c>
      <c r="G11974" t="n">
        <v>162.68</v>
      </c>
    </row>
    <row r="11975">
      <c r="A11975" t="n">
        <v>201909</v>
      </c>
      <c r="B11975" t="n">
        <v>0</v>
      </c>
      <c r="C11975" t="inlineStr">
        <is>
          <t>ONLINE</t>
        </is>
      </c>
      <c r="D11975" t="inlineStr">
        <is>
          <t>Online</t>
        </is>
      </c>
      <c r="E11975" t="inlineStr">
        <is>
          <t>Gia dụng</t>
        </is>
      </c>
      <c r="F11975" t="n">
        <v>14762.72</v>
      </c>
      <c r="G11975" t="n">
        <v>0</v>
      </c>
    </row>
    <row r="11976">
      <c r="A11976" t="n">
        <v>201909</v>
      </c>
      <c r="B11976" t="n">
        <v>0</v>
      </c>
      <c r="C11976" t="inlineStr">
        <is>
          <t>ONLINE</t>
        </is>
      </c>
      <c r="D11976" t="inlineStr">
        <is>
          <t>Online</t>
        </is>
      </c>
      <c r="E11976" t="inlineStr">
        <is>
          <t>Nhạc, phim, sách nói</t>
        </is>
      </c>
      <c r="F11976" t="n">
        <v>14791.97</v>
      </c>
      <c r="G11976" t="n">
        <v>16.19</v>
      </c>
    </row>
    <row r="11977">
      <c r="A11977" t="n">
        <v>201909</v>
      </c>
      <c r="B11977" t="n">
        <v>0</v>
      </c>
      <c r="C11977" t="inlineStr">
        <is>
          <t>ONLINE</t>
        </is>
      </c>
      <c r="D11977" t="inlineStr">
        <is>
          <t>Online</t>
        </is>
      </c>
      <c r="E11977" t="inlineStr">
        <is>
          <t>TV &amp; Video</t>
        </is>
      </c>
      <c r="F11977" t="n">
        <v>30398.2</v>
      </c>
      <c r="G11977" t="n">
        <v>0</v>
      </c>
    </row>
    <row r="11978">
      <c r="A11978" t="n">
        <v>201909</v>
      </c>
      <c r="B11978" t="n">
        <v>1</v>
      </c>
      <c r="C11978" t="inlineStr">
        <is>
          <t>POS</t>
        </is>
      </c>
      <c r="D11978" t="inlineStr">
        <is>
          <t>Úc</t>
        </is>
      </c>
      <c r="E11978" t="inlineStr">
        <is>
          <t>Máy ảnh</t>
        </is>
      </c>
      <c r="F11978" t="n">
        <v>7488</v>
      </c>
      <c r="G11978" t="n">
        <v>880</v>
      </c>
    </row>
    <row r="11979">
      <c r="A11979" t="n">
        <v>201909</v>
      </c>
      <c r="B11979" t="n">
        <v>1</v>
      </c>
      <c r="C11979" t="inlineStr">
        <is>
          <t>POS</t>
        </is>
      </c>
      <c r="D11979" t="inlineStr">
        <is>
          <t>Úc</t>
        </is>
      </c>
      <c r="E11979" t="inlineStr">
        <is>
          <t>Điện thoại</t>
        </is>
      </c>
      <c r="F11979" t="n">
        <v>2978</v>
      </c>
      <c r="G11979" t="n">
        <v>0</v>
      </c>
    </row>
    <row r="11980">
      <c r="A11980" t="n">
        <v>201909</v>
      </c>
      <c r="B11980" t="n">
        <v>1</v>
      </c>
      <c r="C11980" t="inlineStr">
        <is>
          <t>POS</t>
        </is>
      </c>
      <c r="D11980" t="inlineStr">
        <is>
          <t>Úc</t>
        </is>
      </c>
      <c r="E11980" t="inlineStr">
        <is>
          <t>Máy tính</t>
        </is>
      </c>
      <c r="F11980" t="n">
        <v>499.9</v>
      </c>
      <c r="G11980" t="n">
        <v>0</v>
      </c>
    </row>
    <row r="11981">
      <c r="A11981" t="n">
        <v>201909</v>
      </c>
      <c r="B11981" t="n">
        <v>1</v>
      </c>
      <c r="C11981" t="inlineStr">
        <is>
          <t>POS</t>
        </is>
      </c>
      <c r="D11981" t="inlineStr">
        <is>
          <t>Úc</t>
        </is>
      </c>
      <c r="E11981" t="inlineStr">
        <is>
          <t>Game &amp; Đồ chơi</t>
        </is>
      </c>
      <c r="F11981" t="n">
        <v>148.92</v>
      </c>
      <c r="G11981" t="n">
        <v>0</v>
      </c>
    </row>
    <row r="11982">
      <c r="A11982" t="n">
        <v>201909</v>
      </c>
      <c r="B11982" t="n">
        <v>1</v>
      </c>
      <c r="C11982" t="inlineStr">
        <is>
          <t>POS</t>
        </is>
      </c>
      <c r="D11982" t="inlineStr">
        <is>
          <t>Úc</t>
        </is>
      </c>
      <c r="E11982" t="inlineStr">
        <is>
          <t>Nhạc, phim, sách nói</t>
        </is>
      </c>
      <c r="F11982" t="n">
        <v>53.97</v>
      </c>
      <c r="G11982" t="n">
        <v>0</v>
      </c>
    </row>
    <row r="11983">
      <c r="A11983" t="n">
        <v>201909</v>
      </c>
      <c r="B11983" t="n">
        <v>1</v>
      </c>
      <c r="C11983" t="inlineStr">
        <is>
          <t>POS</t>
        </is>
      </c>
      <c r="D11983" t="inlineStr">
        <is>
          <t>Úc</t>
        </is>
      </c>
      <c r="E11983" t="inlineStr">
        <is>
          <t>TV &amp; Video</t>
        </is>
      </c>
      <c r="F11983" t="n">
        <v>853.78</v>
      </c>
      <c r="G11983" t="n">
        <v>0</v>
      </c>
    </row>
    <row r="11984">
      <c r="A11984" t="n">
        <v>201909</v>
      </c>
      <c r="B11984" t="n">
        <v>4</v>
      </c>
      <c r="C11984" t="inlineStr">
        <is>
          <t>POS</t>
        </is>
      </c>
      <c r="D11984" t="inlineStr">
        <is>
          <t>Úc</t>
        </is>
      </c>
      <c r="E11984" t="inlineStr">
        <is>
          <t>Âm thanh</t>
        </is>
      </c>
      <c r="F11984" t="n">
        <v>930.9299999999999</v>
      </c>
      <c r="G11984" t="n">
        <v>0</v>
      </c>
    </row>
    <row r="11985">
      <c r="A11985" t="n">
        <v>201909</v>
      </c>
      <c r="B11985" t="n">
        <v>4</v>
      </c>
      <c r="C11985" t="inlineStr">
        <is>
          <t>POS</t>
        </is>
      </c>
      <c r="D11985" t="inlineStr">
        <is>
          <t>Úc</t>
        </is>
      </c>
      <c r="E11985" t="inlineStr">
        <is>
          <t>Máy ảnh</t>
        </is>
      </c>
      <c r="F11985" t="n">
        <v>4015.15</v>
      </c>
      <c r="G11985" t="n">
        <v>0</v>
      </c>
    </row>
    <row r="11986">
      <c r="A11986" t="n">
        <v>201909</v>
      </c>
      <c r="B11986" t="n">
        <v>4</v>
      </c>
      <c r="C11986" t="inlineStr">
        <is>
          <t>POS</t>
        </is>
      </c>
      <c r="D11986" t="inlineStr">
        <is>
          <t>Úc</t>
        </is>
      </c>
      <c r="E11986" t="inlineStr">
        <is>
          <t>Điện thoại</t>
        </is>
      </c>
      <c r="F11986" t="n">
        <v>2430.49</v>
      </c>
      <c r="G11986" t="n">
        <v>0</v>
      </c>
    </row>
    <row r="11987">
      <c r="A11987" t="n">
        <v>201909</v>
      </c>
      <c r="B11987" t="n">
        <v>4</v>
      </c>
      <c r="C11987" t="inlineStr">
        <is>
          <t>POS</t>
        </is>
      </c>
      <c r="D11987" t="inlineStr">
        <is>
          <t>Úc</t>
        </is>
      </c>
      <c r="E11987" t="inlineStr">
        <is>
          <t>Máy tính</t>
        </is>
      </c>
      <c r="F11987" t="n">
        <v>787.9</v>
      </c>
      <c r="G11987" t="n">
        <v>449.91</v>
      </c>
    </row>
    <row r="11988">
      <c r="A11988" t="n">
        <v>201909</v>
      </c>
      <c r="B11988" t="n">
        <v>4</v>
      </c>
      <c r="C11988" t="inlineStr">
        <is>
          <t>POS</t>
        </is>
      </c>
      <c r="D11988" t="inlineStr">
        <is>
          <t>Úc</t>
        </is>
      </c>
      <c r="E11988" t="inlineStr">
        <is>
          <t>Game &amp; Đồ chơi</t>
        </is>
      </c>
      <c r="F11988" t="n">
        <v>47.55</v>
      </c>
      <c r="G11988" t="n">
        <v>0</v>
      </c>
    </row>
    <row r="11989">
      <c r="A11989" t="n">
        <v>201909</v>
      </c>
      <c r="B11989" t="n">
        <v>4</v>
      </c>
      <c r="C11989" t="inlineStr">
        <is>
          <t>POS</t>
        </is>
      </c>
      <c r="D11989" t="inlineStr">
        <is>
          <t>Úc</t>
        </is>
      </c>
      <c r="E11989" t="inlineStr">
        <is>
          <t>Nhạc, phim, sách nói</t>
        </is>
      </c>
      <c r="F11989" t="n">
        <v>1627.07</v>
      </c>
      <c r="G11989" t="n">
        <v>0</v>
      </c>
    </row>
    <row r="11990">
      <c r="A11990" t="n">
        <v>201909</v>
      </c>
      <c r="B11990" t="n">
        <v>4</v>
      </c>
      <c r="C11990" t="inlineStr">
        <is>
          <t>POS</t>
        </is>
      </c>
      <c r="D11990" t="inlineStr">
        <is>
          <t>Úc</t>
        </is>
      </c>
      <c r="E11990" t="inlineStr">
        <is>
          <t>TV &amp; Video</t>
        </is>
      </c>
      <c r="F11990" t="n">
        <v>13096.96</v>
      </c>
      <c r="G11990" t="n">
        <v>0</v>
      </c>
    </row>
    <row r="11991">
      <c r="A11991" t="n">
        <v>201909</v>
      </c>
      <c r="B11991" t="n">
        <v>5</v>
      </c>
      <c r="C11991" t="inlineStr">
        <is>
          <t>POS</t>
        </is>
      </c>
      <c r="D11991" t="inlineStr">
        <is>
          <t>Úc</t>
        </is>
      </c>
      <c r="E11991" t="inlineStr">
        <is>
          <t>Âm thanh</t>
        </is>
      </c>
      <c r="F11991" t="n">
        <v>2242.75</v>
      </c>
      <c r="G11991" t="n">
        <v>0</v>
      </c>
    </row>
    <row r="11992">
      <c r="A11992" t="n">
        <v>201909</v>
      </c>
      <c r="B11992" t="n">
        <v>5</v>
      </c>
      <c r="C11992" t="inlineStr">
        <is>
          <t>POS</t>
        </is>
      </c>
      <c r="D11992" t="inlineStr">
        <is>
          <t>Úc</t>
        </is>
      </c>
      <c r="E11992" t="inlineStr">
        <is>
          <t>Máy ảnh</t>
        </is>
      </c>
      <c r="F11992" t="n">
        <v>3016.56</v>
      </c>
      <c r="G11992" t="n">
        <v>0</v>
      </c>
    </row>
    <row r="11993">
      <c r="A11993" t="n">
        <v>201909</v>
      </c>
      <c r="B11993" t="n">
        <v>5</v>
      </c>
      <c r="C11993" t="inlineStr">
        <is>
          <t>POS</t>
        </is>
      </c>
      <c r="D11993" t="inlineStr">
        <is>
          <t>Úc</t>
        </is>
      </c>
      <c r="E11993" t="inlineStr">
        <is>
          <t>Điện thoại</t>
        </is>
      </c>
      <c r="F11993" t="n">
        <v>736.2</v>
      </c>
      <c r="G11993" t="n">
        <v>0</v>
      </c>
    </row>
    <row r="11994">
      <c r="A11994" t="n">
        <v>201909</v>
      </c>
      <c r="B11994" t="n">
        <v>5</v>
      </c>
      <c r="C11994" t="inlineStr">
        <is>
          <t>POS</t>
        </is>
      </c>
      <c r="D11994" t="inlineStr">
        <is>
          <t>Úc</t>
        </is>
      </c>
      <c r="E11994" t="inlineStr">
        <is>
          <t>Máy tính</t>
        </is>
      </c>
      <c r="F11994" t="n">
        <v>15732.71</v>
      </c>
      <c r="G11994" t="n">
        <v>0</v>
      </c>
    </row>
    <row r="11995">
      <c r="A11995" t="n">
        <v>201909</v>
      </c>
      <c r="B11995" t="n">
        <v>5</v>
      </c>
      <c r="C11995" t="inlineStr">
        <is>
          <t>POS</t>
        </is>
      </c>
      <c r="D11995" t="inlineStr">
        <is>
          <t>Úc</t>
        </is>
      </c>
      <c r="E11995" t="inlineStr">
        <is>
          <t>Game &amp; Đồ chơi</t>
        </is>
      </c>
      <c r="F11995" t="n">
        <v>269.33</v>
      </c>
      <c r="G11995" t="n">
        <v>0</v>
      </c>
    </row>
    <row r="11996">
      <c r="A11996" t="n">
        <v>201909</v>
      </c>
      <c r="B11996" t="n">
        <v>5</v>
      </c>
      <c r="C11996" t="inlineStr">
        <is>
          <t>POS</t>
        </is>
      </c>
      <c r="D11996" t="inlineStr">
        <is>
          <t>Úc</t>
        </is>
      </c>
      <c r="E11996" t="inlineStr">
        <is>
          <t>Gia dụng</t>
        </is>
      </c>
      <c r="F11996" t="n">
        <v>649.5</v>
      </c>
      <c r="G11996" t="n">
        <v>0</v>
      </c>
    </row>
    <row r="11997">
      <c r="A11997" t="n">
        <v>201909</v>
      </c>
      <c r="B11997" t="n">
        <v>5</v>
      </c>
      <c r="C11997" t="inlineStr">
        <is>
          <t>POS</t>
        </is>
      </c>
      <c r="D11997" t="inlineStr">
        <is>
          <t>Úc</t>
        </is>
      </c>
      <c r="E11997" t="inlineStr">
        <is>
          <t>Nhạc, phim, sách nói</t>
        </is>
      </c>
      <c r="F11997" t="n">
        <v>2135.63</v>
      </c>
      <c r="G11997" t="n">
        <v>0</v>
      </c>
    </row>
    <row r="11998">
      <c r="A11998" t="n">
        <v>201909</v>
      </c>
      <c r="B11998" t="n">
        <v>5</v>
      </c>
      <c r="C11998" t="inlineStr">
        <is>
          <t>POS</t>
        </is>
      </c>
      <c r="D11998" t="inlineStr">
        <is>
          <t>Úc</t>
        </is>
      </c>
      <c r="E11998" t="inlineStr">
        <is>
          <t>TV &amp; Video</t>
        </is>
      </c>
      <c r="F11998" t="n">
        <v>556</v>
      </c>
      <c r="G11998" t="n">
        <v>0</v>
      </c>
    </row>
    <row r="11999">
      <c r="A11999" t="n">
        <v>201909</v>
      </c>
      <c r="B11999" t="n">
        <v>6</v>
      </c>
      <c r="C11999" t="inlineStr">
        <is>
          <t>POS</t>
        </is>
      </c>
      <c r="D11999" t="inlineStr">
        <is>
          <t>Úc</t>
        </is>
      </c>
      <c r="E11999" t="inlineStr">
        <is>
          <t>Âm thanh</t>
        </is>
      </c>
      <c r="F11999" t="n">
        <v>262.07</v>
      </c>
      <c r="G11999" t="n">
        <v>0</v>
      </c>
    </row>
    <row r="12000">
      <c r="A12000" t="n">
        <v>201909</v>
      </c>
      <c r="B12000" t="n">
        <v>6</v>
      </c>
      <c r="C12000" t="inlineStr">
        <is>
          <t>POS</t>
        </is>
      </c>
      <c r="D12000" t="inlineStr">
        <is>
          <t>Úc</t>
        </is>
      </c>
      <c r="E12000" t="inlineStr">
        <is>
          <t>Máy ảnh</t>
        </is>
      </c>
      <c r="F12000" t="n">
        <v>328</v>
      </c>
      <c r="G12000" t="n">
        <v>0</v>
      </c>
    </row>
    <row r="12001">
      <c r="A12001" t="n">
        <v>201909</v>
      </c>
      <c r="B12001" t="n">
        <v>6</v>
      </c>
      <c r="C12001" t="inlineStr">
        <is>
          <t>POS</t>
        </is>
      </c>
      <c r="D12001" t="inlineStr">
        <is>
          <t>Úc</t>
        </is>
      </c>
      <c r="E12001" t="inlineStr">
        <is>
          <t>Điện thoại</t>
        </is>
      </c>
      <c r="F12001" t="n">
        <v>805.99</v>
      </c>
      <c r="G12001" t="n">
        <v>0</v>
      </c>
    </row>
    <row r="12002">
      <c r="A12002" t="n">
        <v>201909</v>
      </c>
      <c r="B12002" t="n">
        <v>6</v>
      </c>
      <c r="C12002" t="inlineStr">
        <is>
          <t>POS</t>
        </is>
      </c>
      <c r="D12002" t="inlineStr">
        <is>
          <t>Úc</t>
        </is>
      </c>
      <c r="E12002" t="inlineStr">
        <is>
          <t>Máy tính</t>
        </is>
      </c>
      <c r="F12002" t="n">
        <v>1246</v>
      </c>
      <c r="G12002" t="n">
        <v>0</v>
      </c>
    </row>
    <row r="12003">
      <c r="A12003" t="n">
        <v>201909</v>
      </c>
      <c r="B12003" t="n">
        <v>6</v>
      </c>
      <c r="C12003" t="inlineStr">
        <is>
          <t>POS</t>
        </is>
      </c>
      <c r="D12003" t="inlineStr">
        <is>
          <t>Úc</t>
        </is>
      </c>
      <c r="E12003" t="inlineStr">
        <is>
          <t>Game &amp; Đồ chơi</t>
        </is>
      </c>
      <c r="F12003" t="n">
        <v>190.37</v>
      </c>
      <c r="G12003" t="n">
        <v>0</v>
      </c>
    </row>
    <row r="12004">
      <c r="A12004" t="n">
        <v>201909</v>
      </c>
      <c r="B12004" t="n">
        <v>6</v>
      </c>
      <c r="C12004" t="inlineStr">
        <is>
          <t>POS</t>
        </is>
      </c>
      <c r="D12004" t="inlineStr">
        <is>
          <t>Úc</t>
        </is>
      </c>
      <c r="E12004" t="inlineStr">
        <is>
          <t>Gia dụng</t>
        </is>
      </c>
      <c r="F12004" t="n">
        <v>678</v>
      </c>
      <c r="G12004" t="n">
        <v>0</v>
      </c>
    </row>
    <row r="12005">
      <c r="A12005" t="n">
        <v>201909</v>
      </c>
      <c r="B12005" t="n">
        <v>6</v>
      </c>
      <c r="C12005" t="inlineStr">
        <is>
          <t>POS</t>
        </is>
      </c>
      <c r="D12005" t="inlineStr">
        <is>
          <t>Úc</t>
        </is>
      </c>
      <c r="E12005" t="inlineStr">
        <is>
          <t>Nhạc, phim, sách nói</t>
        </is>
      </c>
      <c r="F12005" t="n">
        <v>1057.89</v>
      </c>
      <c r="G12005" t="n">
        <v>0</v>
      </c>
    </row>
    <row r="12006">
      <c r="A12006" t="n">
        <v>201909</v>
      </c>
      <c r="B12006" t="n">
        <v>8</v>
      </c>
      <c r="C12006" t="inlineStr">
        <is>
          <t>POS</t>
        </is>
      </c>
      <c r="D12006" t="inlineStr">
        <is>
          <t>Canada</t>
        </is>
      </c>
      <c r="E12006" t="inlineStr">
        <is>
          <t>Âm thanh</t>
        </is>
      </c>
      <c r="F12006" t="n">
        <v>1096.18</v>
      </c>
      <c r="G12006" t="n">
        <v>0</v>
      </c>
    </row>
    <row r="12007">
      <c r="A12007" t="n">
        <v>201909</v>
      </c>
      <c r="B12007" t="n">
        <v>8</v>
      </c>
      <c r="C12007" t="inlineStr">
        <is>
          <t>POS</t>
        </is>
      </c>
      <c r="D12007" t="inlineStr">
        <is>
          <t>Canada</t>
        </is>
      </c>
      <c r="E12007" t="inlineStr">
        <is>
          <t>Máy ảnh</t>
        </is>
      </c>
      <c r="F12007" t="n">
        <v>1129.09</v>
      </c>
      <c r="G12007" t="n">
        <v>0</v>
      </c>
    </row>
    <row r="12008">
      <c r="A12008" t="n">
        <v>201909</v>
      </c>
      <c r="B12008" t="n">
        <v>8</v>
      </c>
      <c r="C12008" t="inlineStr">
        <is>
          <t>POS</t>
        </is>
      </c>
      <c r="D12008" t="inlineStr">
        <is>
          <t>Canada</t>
        </is>
      </c>
      <c r="E12008" t="inlineStr">
        <is>
          <t>Điện thoại</t>
        </is>
      </c>
      <c r="F12008" t="n">
        <v>4922.99</v>
      </c>
      <c r="G12008" t="n">
        <v>0</v>
      </c>
    </row>
    <row r="12009">
      <c r="A12009" t="n">
        <v>201909</v>
      </c>
      <c r="B12009" t="n">
        <v>8</v>
      </c>
      <c r="C12009" t="inlineStr">
        <is>
          <t>POS</t>
        </is>
      </c>
      <c r="D12009" t="inlineStr">
        <is>
          <t>Canada</t>
        </is>
      </c>
      <c r="E12009" t="inlineStr">
        <is>
          <t>Máy tính</t>
        </is>
      </c>
      <c r="F12009" t="n">
        <v>13978.83</v>
      </c>
      <c r="G12009" t="n">
        <v>0</v>
      </c>
    </row>
    <row r="12010">
      <c r="A12010" t="n">
        <v>201909</v>
      </c>
      <c r="B12010" t="n">
        <v>8</v>
      </c>
      <c r="C12010" t="inlineStr">
        <is>
          <t>POS</t>
        </is>
      </c>
      <c r="D12010" t="inlineStr">
        <is>
          <t>Canada</t>
        </is>
      </c>
      <c r="E12010" t="inlineStr">
        <is>
          <t>Game &amp; Đồ chơi</t>
        </is>
      </c>
      <c r="F12010" t="n">
        <v>16.99</v>
      </c>
      <c r="G12010" t="n">
        <v>0</v>
      </c>
    </row>
    <row r="12011">
      <c r="A12011" t="n">
        <v>201909</v>
      </c>
      <c r="B12011" t="n">
        <v>8</v>
      </c>
      <c r="C12011" t="inlineStr">
        <is>
          <t>POS</t>
        </is>
      </c>
      <c r="D12011" t="inlineStr">
        <is>
          <t>Canada</t>
        </is>
      </c>
      <c r="E12011" t="inlineStr">
        <is>
          <t>Nhạc, phim, sách nói</t>
        </is>
      </c>
      <c r="F12011" t="n">
        <v>471.92</v>
      </c>
      <c r="G12011" t="n">
        <v>37.5</v>
      </c>
    </row>
    <row r="12012">
      <c r="A12012" t="n">
        <v>201909</v>
      </c>
      <c r="B12012" t="n">
        <v>9</v>
      </c>
      <c r="C12012" t="inlineStr">
        <is>
          <t>POS</t>
        </is>
      </c>
      <c r="D12012" t="inlineStr">
        <is>
          <t>Canada</t>
        </is>
      </c>
      <c r="E12012" t="inlineStr">
        <is>
          <t>Âm thanh</t>
        </is>
      </c>
      <c r="F12012" t="n">
        <v>5868.38</v>
      </c>
      <c r="G12012" t="n">
        <v>899.96</v>
      </c>
    </row>
    <row r="12013">
      <c r="A12013" t="n">
        <v>201909</v>
      </c>
      <c r="B12013" t="n">
        <v>9</v>
      </c>
      <c r="C12013" t="inlineStr">
        <is>
          <t>POS</t>
        </is>
      </c>
      <c r="D12013" t="inlineStr">
        <is>
          <t>Canada</t>
        </is>
      </c>
      <c r="E12013" t="inlineStr">
        <is>
          <t>Máy ảnh</t>
        </is>
      </c>
      <c r="F12013" t="n">
        <v>1352.4</v>
      </c>
      <c r="G12013" t="n">
        <v>0</v>
      </c>
    </row>
    <row r="12014">
      <c r="A12014" t="n">
        <v>201909</v>
      </c>
      <c r="B12014" t="n">
        <v>9</v>
      </c>
      <c r="C12014" t="inlineStr">
        <is>
          <t>POS</t>
        </is>
      </c>
      <c r="D12014" t="inlineStr">
        <is>
          <t>Canada</t>
        </is>
      </c>
      <c r="E12014" t="inlineStr">
        <is>
          <t>Điện thoại</t>
        </is>
      </c>
      <c r="F12014" t="n">
        <v>5438.45</v>
      </c>
      <c r="G12014" t="n">
        <v>0</v>
      </c>
    </row>
    <row r="12015">
      <c r="A12015" t="n">
        <v>201909</v>
      </c>
      <c r="B12015" t="n">
        <v>9</v>
      </c>
      <c r="C12015" t="inlineStr">
        <is>
          <t>POS</t>
        </is>
      </c>
      <c r="D12015" t="inlineStr">
        <is>
          <t>Canada</t>
        </is>
      </c>
      <c r="E12015" t="inlineStr">
        <is>
          <t>Máy tính</t>
        </is>
      </c>
      <c r="F12015" t="n">
        <v>26327.62</v>
      </c>
      <c r="G12015" t="n">
        <v>0</v>
      </c>
    </row>
    <row r="12016">
      <c r="A12016" t="n">
        <v>201909</v>
      </c>
      <c r="B12016" t="n">
        <v>9</v>
      </c>
      <c r="C12016" t="inlineStr">
        <is>
          <t>POS</t>
        </is>
      </c>
      <c r="D12016" t="inlineStr">
        <is>
          <t>Canada</t>
        </is>
      </c>
      <c r="E12016" t="inlineStr">
        <is>
          <t>Game &amp; Đồ chơi</t>
        </is>
      </c>
      <c r="F12016" t="n">
        <v>1481.95</v>
      </c>
      <c r="G12016" t="n">
        <v>78.81999999999999</v>
      </c>
    </row>
    <row r="12017">
      <c r="A12017" t="n">
        <v>201909</v>
      </c>
      <c r="B12017" t="n">
        <v>9</v>
      </c>
      <c r="C12017" t="inlineStr">
        <is>
          <t>POS</t>
        </is>
      </c>
      <c r="D12017" t="inlineStr">
        <is>
          <t>Canada</t>
        </is>
      </c>
      <c r="E12017" t="inlineStr">
        <is>
          <t>Gia dụng</t>
        </is>
      </c>
      <c r="F12017" t="n">
        <v>2886.24</v>
      </c>
      <c r="G12017" t="n">
        <v>0</v>
      </c>
    </row>
    <row r="12018">
      <c r="A12018" t="n">
        <v>201909</v>
      </c>
      <c r="B12018" t="n">
        <v>9</v>
      </c>
      <c r="C12018" t="inlineStr">
        <is>
          <t>POS</t>
        </is>
      </c>
      <c r="D12018" t="inlineStr">
        <is>
          <t>Canada</t>
        </is>
      </c>
      <c r="E12018" t="inlineStr">
        <is>
          <t>Nhạc, phim, sách nói</t>
        </is>
      </c>
      <c r="F12018" t="n">
        <v>2651.87</v>
      </c>
      <c r="G12018" t="n">
        <v>0</v>
      </c>
    </row>
    <row r="12019">
      <c r="A12019" t="n">
        <v>201909</v>
      </c>
      <c r="B12019" t="n">
        <v>9</v>
      </c>
      <c r="C12019" t="inlineStr">
        <is>
          <t>POS</t>
        </is>
      </c>
      <c r="D12019" t="inlineStr">
        <is>
          <t>Canada</t>
        </is>
      </c>
      <c r="E12019" t="inlineStr">
        <is>
          <t>TV &amp; Video</t>
        </is>
      </c>
      <c r="F12019" t="n">
        <v>620.1</v>
      </c>
      <c r="G12019" t="n">
        <v>620.1</v>
      </c>
    </row>
    <row r="12020">
      <c r="A12020" t="n">
        <v>201909</v>
      </c>
      <c r="B12020" t="n">
        <v>10</v>
      </c>
      <c r="C12020" t="inlineStr">
        <is>
          <t>POS</t>
        </is>
      </c>
      <c r="D12020" t="inlineStr">
        <is>
          <t>Canada</t>
        </is>
      </c>
      <c r="E12020" t="inlineStr">
        <is>
          <t>Âm thanh</t>
        </is>
      </c>
      <c r="F12020" t="n">
        <v>2263.86</v>
      </c>
      <c r="G12020" t="n">
        <v>359.07</v>
      </c>
    </row>
    <row r="12021">
      <c r="A12021" t="n">
        <v>201909</v>
      </c>
      <c r="B12021" t="n">
        <v>10</v>
      </c>
      <c r="C12021" t="inlineStr">
        <is>
          <t>POS</t>
        </is>
      </c>
      <c r="D12021" t="inlineStr">
        <is>
          <t>Canada</t>
        </is>
      </c>
      <c r="E12021" t="inlineStr">
        <is>
          <t>Máy ảnh</t>
        </is>
      </c>
      <c r="F12021" t="n">
        <v>1596</v>
      </c>
      <c r="G12021" t="n">
        <v>0</v>
      </c>
    </row>
    <row r="12022">
      <c r="A12022" t="n">
        <v>201909</v>
      </c>
      <c r="B12022" t="n">
        <v>10</v>
      </c>
      <c r="C12022" t="inlineStr">
        <is>
          <t>POS</t>
        </is>
      </c>
      <c r="D12022" t="inlineStr">
        <is>
          <t>Canada</t>
        </is>
      </c>
      <c r="E12022" t="inlineStr">
        <is>
          <t>Điện thoại</t>
        </is>
      </c>
      <c r="F12022" t="n">
        <v>519</v>
      </c>
      <c r="G12022" t="n">
        <v>0</v>
      </c>
    </row>
    <row r="12023">
      <c r="A12023" t="n">
        <v>201909</v>
      </c>
      <c r="B12023" t="n">
        <v>10</v>
      </c>
      <c r="C12023" t="inlineStr">
        <is>
          <t>POS</t>
        </is>
      </c>
      <c r="D12023" t="inlineStr">
        <is>
          <t>Canada</t>
        </is>
      </c>
      <c r="E12023" t="inlineStr">
        <is>
          <t>Máy tính</t>
        </is>
      </c>
      <c r="F12023" t="n">
        <v>3578.65</v>
      </c>
      <c r="G12023" t="n">
        <v>0</v>
      </c>
    </row>
    <row r="12024">
      <c r="A12024" t="n">
        <v>201909</v>
      </c>
      <c r="B12024" t="n">
        <v>10</v>
      </c>
      <c r="C12024" t="inlineStr">
        <is>
          <t>POS</t>
        </is>
      </c>
      <c r="D12024" t="inlineStr">
        <is>
          <t>Canada</t>
        </is>
      </c>
      <c r="E12024" t="inlineStr">
        <is>
          <t>Game &amp; Đồ chơi</t>
        </is>
      </c>
      <c r="F12024" t="n">
        <v>48.78</v>
      </c>
      <c r="G12024" t="n">
        <v>7.99</v>
      </c>
    </row>
    <row r="12025">
      <c r="A12025" t="n">
        <v>201909</v>
      </c>
      <c r="B12025" t="n">
        <v>10</v>
      </c>
      <c r="C12025" t="inlineStr">
        <is>
          <t>POS</t>
        </is>
      </c>
      <c r="D12025" t="inlineStr">
        <is>
          <t>Canada</t>
        </is>
      </c>
      <c r="E12025" t="inlineStr">
        <is>
          <t>Gia dụng</t>
        </is>
      </c>
      <c r="F12025" t="n">
        <v>1510.18</v>
      </c>
      <c r="G12025" t="n">
        <v>0</v>
      </c>
    </row>
    <row r="12026">
      <c r="A12026" t="n">
        <v>201909</v>
      </c>
      <c r="B12026" t="n">
        <v>10</v>
      </c>
      <c r="C12026" t="inlineStr">
        <is>
          <t>POS</t>
        </is>
      </c>
      <c r="D12026" t="inlineStr">
        <is>
          <t>Canada</t>
        </is>
      </c>
      <c r="E12026" t="inlineStr">
        <is>
          <t>Nhạc, phim, sách nói</t>
        </is>
      </c>
      <c r="F12026" t="n">
        <v>3797.04</v>
      </c>
      <c r="G12026" t="n">
        <v>0</v>
      </c>
    </row>
    <row r="12027">
      <c r="A12027" t="n">
        <v>201909</v>
      </c>
      <c r="B12027" t="n">
        <v>10</v>
      </c>
      <c r="C12027" t="inlineStr">
        <is>
          <t>POS</t>
        </is>
      </c>
      <c r="D12027" t="inlineStr">
        <is>
          <t>Canada</t>
        </is>
      </c>
      <c r="E12027" t="inlineStr">
        <is>
          <t>TV &amp; Video</t>
        </is>
      </c>
      <c r="F12027" t="n">
        <v>6001.01</v>
      </c>
      <c r="G12027" t="n">
        <v>0</v>
      </c>
    </row>
    <row r="12028">
      <c r="A12028" t="n">
        <v>201909</v>
      </c>
      <c r="B12028" t="n">
        <v>12</v>
      </c>
      <c r="C12028" t="inlineStr">
        <is>
          <t>POS</t>
        </is>
      </c>
      <c r="D12028" t="inlineStr">
        <is>
          <t>Pháp</t>
        </is>
      </c>
      <c r="E12028" t="inlineStr">
        <is>
          <t>Máy ảnh</t>
        </is>
      </c>
      <c r="F12028" t="n">
        <v>594</v>
      </c>
      <c r="G12028" t="n">
        <v>0</v>
      </c>
    </row>
    <row r="12029">
      <c r="A12029" t="n">
        <v>201909</v>
      </c>
      <c r="B12029" t="n">
        <v>12</v>
      </c>
      <c r="C12029" t="inlineStr">
        <is>
          <t>POS</t>
        </is>
      </c>
      <c r="D12029" t="inlineStr">
        <is>
          <t>Pháp</t>
        </is>
      </c>
      <c r="E12029" t="inlineStr">
        <is>
          <t>Điện thoại</t>
        </is>
      </c>
      <c r="F12029" t="n">
        <v>94.88</v>
      </c>
      <c r="G12029" t="n">
        <v>0</v>
      </c>
    </row>
    <row r="12030">
      <c r="A12030" t="n">
        <v>201909</v>
      </c>
      <c r="B12030" t="n">
        <v>12</v>
      </c>
      <c r="C12030" t="inlineStr">
        <is>
          <t>POS</t>
        </is>
      </c>
      <c r="D12030" t="inlineStr">
        <is>
          <t>Pháp</t>
        </is>
      </c>
      <c r="E12030" t="inlineStr">
        <is>
          <t>Máy tính</t>
        </is>
      </c>
      <c r="F12030" t="n">
        <v>589</v>
      </c>
      <c r="G12030" t="n">
        <v>0</v>
      </c>
    </row>
    <row r="12031">
      <c r="A12031" t="n">
        <v>201909</v>
      </c>
      <c r="B12031" t="n">
        <v>12</v>
      </c>
      <c r="C12031" t="inlineStr">
        <is>
          <t>POS</t>
        </is>
      </c>
      <c r="D12031" t="inlineStr">
        <is>
          <t>Pháp</t>
        </is>
      </c>
      <c r="E12031" t="inlineStr">
        <is>
          <t>Nhạc, phim, sách nói</t>
        </is>
      </c>
      <c r="F12031" t="n">
        <v>1619.91</v>
      </c>
      <c r="G12031" t="n">
        <v>0</v>
      </c>
    </row>
    <row r="12032">
      <c r="A12032" t="n">
        <v>201909</v>
      </c>
      <c r="B12032" t="n">
        <v>14</v>
      </c>
      <c r="C12032" t="inlineStr">
        <is>
          <t>POS</t>
        </is>
      </c>
      <c r="D12032" t="inlineStr">
        <is>
          <t>Pháp</t>
        </is>
      </c>
      <c r="E12032" t="inlineStr">
        <is>
          <t>Nhạc, phim, sách nói</t>
        </is>
      </c>
      <c r="F12032" t="n">
        <v>13.89</v>
      </c>
      <c r="G12032" t="n">
        <v>0</v>
      </c>
    </row>
    <row r="12033">
      <c r="A12033" t="n">
        <v>201909</v>
      </c>
      <c r="B12033" t="n">
        <v>14</v>
      </c>
      <c r="C12033" t="inlineStr">
        <is>
          <t>POS</t>
        </is>
      </c>
      <c r="D12033" t="inlineStr">
        <is>
          <t>Pháp</t>
        </is>
      </c>
      <c r="E12033" t="inlineStr">
        <is>
          <t>TV &amp; Video</t>
        </is>
      </c>
      <c r="F12033" t="n">
        <v>1052.1</v>
      </c>
      <c r="G12033" t="n">
        <v>0</v>
      </c>
    </row>
    <row r="12034">
      <c r="A12034" t="n">
        <v>201909</v>
      </c>
      <c r="B12034" t="n">
        <v>15</v>
      </c>
      <c r="C12034" t="inlineStr">
        <is>
          <t>POS</t>
        </is>
      </c>
      <c r="D12034" t="inlineStr">
        <is>
          <t>Pháp</t>
        </is>
      </c>
      <c r="E12034" t="inlineStr">
        <is>
          <t>Âm thanh</t>
        </is>
      </c>
      <c r="F12034" t="n">
        <v>664.95</v>
      </c>
      <c r="G12034" t="n">
        <v>0</v>
      </c>
    </row>
    <row r="12035">
      <c r="A12035" t="n">
        <v>201909</v>
      </c>
      <c r="B12035" t="n">
        <v>15</v>
      </c>
      <c r="C12035" t="inlineStr">
        <is>
          <t>POS</t>
        </is>
      </c>
      <c r="D12035" t="inlineStr">
        <is>
          <t>Pháp</t>
        </is>
      </c>
      <c r="E12035" t="inlineStr">
        <is>
          <t>Điện thoại</t>
        </is>
      </c>
      <c r="F12035" t="n">
        <v>23.45</v>
      </c>
      <c r="G12035" t="n">
        <v>0</v>
      </c>
    </row>
    <row r="12036">
      <c r="A12036" t="n">
        <v>201909</v>
      </c>
      <c r="B12036" t="n">
        <v>15</v>
      </c>
      <c r="C12036" t="inlineStr">
        <is>
          <t>POS</t>
        </is>
      </c>
      <c r="D12036" t="inlineStr">
        <is>
          <t>Pháp</t>
        </is>
      </c>
      <c r="E12036" t="inlineStr">
        <is>
          <t>Game &amp; Đồ chơi</t>
        </is>
      </c>
      <c r="F12036" t="n">
        <v>33.78</v>
      </c>
      <c r="G12036" t="n">
        <v>0</v>
      </c>
    </row>
    <row r="12037">
      <c r="A12037" t="n">
        <v>201909</v>
      </c>
      <c r="B12037" t="n">
        <v>16</v>
      </c>
      <c r="C12037" t="inlineStr">
        <is>
          <t>POS</t>
        </is>
      </c>
      <c r="D12037" t="inlineStr">
        <is>
          <t>Pháp</t>
        </is>
      </c>
      <c r="E12037" t="inlineStr">
        <is>
          <t>Điện thoại</t>
        </is>
      </c>
      <c r="F12037" t="n">
        <v>290</v>
      </c>
      <c r="G12037" t="n">
        <v>0</v>
      </c>
    </row>
    <row r="12038">
      <c r="A12038" t="n">
        <v>201909</v>
      </c>
      <c r="B12038" t="n">
        <v>16</v>
      </c>
      <c r="C12038" t="inlineStr">
        <is>
          <t>POS</t>
        </is>
      </c>
      <c r="D12038" t="inlineStr">
        <is>
          <t>Pháp</t>
        </is>
      </c>
      <c r="E12038" t="inlineStr">
        <is>
          <t>Máy tính</t>
        </is>
      </c>
      <c r="F12038" t="n">
        <v>459.8</v>
      </c>
      <c r="G12038" t="n">
        <v>0</v>
      </c>
    </row>
    <row r="12039">
      <c r="A12039" t="n">
        <v>201909</v>
      </c>
      <c r="B12039" t="n">
        <v>17</v>
      </c>
      <c r="C12039" t="inlineStr">
        <is>
          <t>POS</t>
        </is>
      </c>
      <c r="D12039" t="inlineStr">
        <is>
          <t>Pháp</t>
        </is>
      </c>
      <c r="E12039" t="inlineStr">
        <is>
          <t>Âm thanh</t>
        </is>
      </c>
      <c r="F12039" t="n">
        <v>830</v>
      </c>
      <c r="G12039" t="n">
        <v>0</v>
      </c>
    </row>
    <row r="12040">
      <c r="A12040" t="n">
        <v>201909</v>
      </c>
      <c r="B12040" t="n">
        <v>17</v>
      </c>
      <c r="C12040" t="inlineStr">
        <is>
          <t>POS</t>
        </is>
      </c>
      <c r="D12040" t="inlineStr">
        <is>
          <t>Pháp</t>
        </is>
      </c>
      <c r="E12040" t="inlineStr">
        <is>
          <t>Điện thoại</t>
        </is>
      </c>
      <c r="F12040" t="n">
        <v>1359.96</v>
      </c>
      <c r="G12040" t="n">
        <v>0</v>
      </c>
    </row>
    <row r="12041">
      <c r="A12041" t="n">
        <v>201909</v>
      </c>
      <c r="B12041" t="n">
        <v>17</v>
      </c>
      <c r="C12041" t="inlineStr">
        <is>
          <t>POS</t>
        </is>
      </c>
      <c r="D12041" t="inlineStr">
        <is>
          <t>Pháp</t>
        </is>
      </c>
      <c r="E12041" t="inlineStr">
        <is>
          <t>Máy tính</t>
        </is>
      </c>
      <c r="F12041" t="n">
        <v>390.73</v>
      </c>
      <c r="G12041" t="n">
        <v>0</v>
      </c>
    </row>
    <row r="12042">
      <c r="A12042" t="n">
        <v>201909</v>
      </c>
      <c r="B12042" t="n">
        <v>17</v>
      </c>
      <c r="C12042" t="inlineStr">
        <is>
          <t>POS</t>
        </is>
      </c>
      <c r="D12042" t="inlineStr">
        <is>
          <t>Pháp</t>
        </is>
      </c>
      <c r="E12042" t="inlineStr">
        <is>
          <t>Game &amp; Đồ chơi</t>
        </is>
      </c>
      <c r="F12042" t="n">
        <v>474.15</v>
      </c>
      <c r="G12042" t="n">
        <v>0</v>
      </c>
    </row>
    <row r="12043">
      <c r="A12043" t="n">
        <v>201909</v>
      </c>
      <c r="B12043" t="n">
        <v>17</v>
      </c>
      <c r="C12043" t="inlineStr">
        <is>
          <t>POS</t>
        </is>
      </c>
      <c r="D12043" t="inlineStr">
        <is>
          <t>Pháp</t>
        </is>
      </c>
      <c r="E12043" t="inlineStr">
        <is>
          <t>Gia dụng</t>
        </is>
      </c>
      <c r="F12043" t="n">
        <v>2237.97</v>
      </c>
      <c r="G12043" t="n">
        <v>0</v>
      </c>
    </row>
    <row r="12044">
      <c r="A12044" t="n">
        <v>201909</v>
      </c>
      <c r="B12044" t="n">
        <v>18</v>
      </c>
      <c r="C12044" t="inlineStr">
        <is>
          <t>POS</t>
        </is>
      </c>
      <c r="D12044" t="inlineStr">
        <is>
          <t>Pháp</t>
        </is>
      </c>
      <c r="E12044" t="inlineStr">
        <is>
          <t>Âm thanh</t>
        </is>
      </c>
      <c r="F12044" t="n">
        <v>399.9</v>
      </c>
      <c r="G12044" t="n">
        <v>0</v>
      </c>
    </row>
    <row r="12045">
      <c r="A12045" t="n">
        <v>201909</v>
      </c>
      <c r="B12045" t="n">
        <v>18</v>
      </c>
      <c r="C12045" t="inlineStr">
        <is>
          <t>POS</t>
        </is>
      </c>
      <c r="D12045" t="inlineStr">
        <is>
          <t>Pháp</t>
        </is>
      </c>
      <c r="E12045" t="inlineStr">
        <is>
          <t>Máy tính</t>
        </is>
      </c>
      <c r="F12045" t="n">
        <v>6885</v>
      </c>
      <c r="G12045" t="n">
        <v>0</v>
      </c>
    </row>
    <row r="12046">
      <c r="A12046" t="n">
        <v>201909</v>
      </c>
      <c r="B12046" t="n">
        <v>18</v>
      </c>
      <c r="C12046" t="inlineStr">
        <is>
          <t>POS</t>
        </is>
      </c>
      <c r="D12046" t="inlineStr">
        <is>
          <t>Pháp</t>
        </is>
      </c>
      <c r="E12046" t="inlineStr">
        <is>
          <t>Game &amp; Đồ chơi</t>
        </is>
      </c>
      <c r="F12046" t="n">
        <v>34.95</v>
      </c>
      <c r="G12046" t="n">
        <v>0</v>
      </c>
    </row>
    <row r="12047">
      <c r="A12047" t="n">
        <v>201909</v>
      </c>
      <c r="B12047" t="n">
        <v>18</v>
      </c>
      <c r="C12047" t="inlineStr">
        <is>
          <t>POS</t>
        </is>
      </c>
      <c r="D12047" t="inlineStr">
        <is>
          <t>Pháp</t>
        </is>
      </c>
      <c r="E12047" t="inlineStr">
        <is>
          <t>TV &amp; Video</t>
        </is>
      </c>
      <c r="F12047" t="n">
        <v>198</v>
      </c>
      <c r="G12047" t="n">
        <v>0</v>
      </c>
    </row>
    <row r="12048">
      <c r="A12048" t="n">
        <v>201909</v>
      </c>
      <c r="B12048" t="n">
        <v>19</v>
      </c>
      <c r="C12048" t="inlineStr">
        <is>
          <t>POS</t>
        </is>
      </c>
      <c r="D12048" t="inlineStr">
        <is>
          <t>Đức</t>
        </is>
      </c>
      <c r="E12048" t="inlineStr">
        <is>
          <t>Âm thanh</t>
        </is>
      </c>
      <c r="F12048" t="n">
        <v>437.59</v>
      </c>
      <c r="G12048" t="n">
        <v>0</v>
      </c>
    </row>
    <row r="12049">
      <c r="A12049" t="n">
        <v>201909</v>
      </c>
      <c r="B12049" t="n">
        <v>19</v>
      </c>
      <c r="C12049" t="inlineStr">
        <is>
          <t>POS</t>
        </is>
      </c>
      <c r="D12049" t="inlineStr">
        <is>
          <t>Đức</t>
        </is>
      </c>
      <c r="E12049" t="inlineStr">
        <is>
          <t>Máy ảnh</t>
        </is>
      </c>
      <c r="F12049" t="n">
        <v>921.83</v>
      </c>
      <c r="G12049" t="n">
        <v>0</v>
      </c>
    </row>
    <row r="12050">
      <c r="A12050" t="n">
        <v>201909</v>
      </c>
      <c r="B12050" t="n">
        <v>19</v>
      </c>
      <c r="C12050" t="inlineStr">
        <is>
          <t>POS</t>
        </is>
      </c>
      <c r="D12050" t="inlineStr">
        <is>
          <t>Đức</t>
        </is>
      </c>
      <c r="E12050" t="inlineStr">
        <is>
          <t>Điện thoại</t>
        </is>
      </c>
      <c r="F12050" t="n">
        <v>1595.34</v>
      </c>
      <c r="G12050" t="n">
        <v>0</v>
      </c>
    </row>
    <row r="12051">
      <c r="A12051" t="n">
        <v>201909</v>
      </c>
      <c r="B12051" t="n">
        <v>19</v>
      </c>
      <c r="C12051" t="inlineStr">
        <is>
          <t>POS</t>
        </is>
      </c>
      <c r="D12051" t="inlineStr">
        <is>
          <t>Đức</t>
        </is>
      </c>
      <c r="E12051" t="inlineStr">
        <is>
          <t>Máy tính</t>
        </is>
      </c>
      <c r="F12051" t="n">
        <v>373</v>
      </c>
      <c r="G12051" t="n">
        <v>0</v>
      </c>
    </row>
    <row r="12052">
      <c r="A12052" t="n">
        <v>201909</v>
      </c>
      <c r="B12052" t="n">
        <v>19</v>
      </c>
      <c r="C12052" t="inlineStr">
        <is>
          <t>POS</t>
        </is>
      </c>
      <c r="D12052" t="inlineStr">
        <is>
          <t>Đức</t>
        </is>
      </c>
      <c r="E12052" t="inlineStr">
        <is>
          <t>Game &amp; Đồ chơi</t>
        </is>
      </c>
      <c r="F12052" t="n">
        <v>4.98</v>
      </c>
      <c r="G12052" t="n">
        <v>0</v>
      </c>
    </row>
    <row r="12053">
      <c r="A12053" t="n">
        <v>201909</v>
      </c>
      <c r="B12053" t="n">
        <v>19</v>
      </c>
      <c r="C12053" t="inlineStr">
        <is>
          <t>POS</t>
        </is>
      </c>
      <c r="D12053" t="inlineStr">
        <is>
          <t>Đức</t>
        </is>
      </c>
      <c r="E12053" t="inlineStr">
        <is>
          <t>Gia dụng</t>
        </is>
      </c>
      <c r="F12053" t="n">
        <v>1675.18</v>
      </c>
      <c r="G12053" t="n">
        <v>0</v>
      </c>
    </row>
    <row r="12054">
      <c r="A12054" t="n">
        <v>201909</v>
      </c>
      <c r="B12054" t="n">
        <v>19</v>
      </c>
      <c r="C12054" t="inlineStr">
        <is>
          <t>POS</t>
        </is>
      </c>
      <c r="D12054" t="inlineStr">
        <is>
          <t>Đức</t>
        </is>
      </c>
      <c r="E12054" t="inlineStr">
        <is>
          <t>Nhạc, phim, sách nói</t>
        </is>
      </c>
      <c r="F12054" t="n">
        <v>2544.66</v>
      </c>
      <c r="G12054" t="n">
        <v>0</v>
      </c>
    </row>
    <row r="12055">
      <c r="A12055" t="n">
        <v>201909</v>
      </c>
      <c r="B12055" t="n">
        <v>19</v>
      </c>
      <c r="C12055" t="inlineStr">
        <is>
          <t>POS</t>
        </is>
      </c>
      <c r="D12055" t="inlineStr">
        <is>
          <t>Đức</t>
        </is>
      </c>
      <c r="E12055" t="inlineStr">
        <is>
          <t>TV &amp; Video</t>
        </is>
      </c>
      <c r="F12055" t="n">
        <v>1600.2</v>
      </c>
      <c r="G12055" t="n">
        <v>0</v>
      </c>
    </row>
    <row r="12056">
      <c r="A12056" t="n">
        <v>201909</v>
      </c>
      <c r="B12056" t="n">
        <v>21</v>
      </c>
      <c r="C12056" t="inlineStr">
        <is>
          <t>POS</t>
        </is>
      </c>
      <c r="D12056" t="inlineStr">
        <is>
          <t>Đức</t>
        </is>
      </c>
      <c r="E12056" t="inlineStr">
        <is>
          <t>Âm thanh</t>
        </is>
      </c>
      <c r="F12056" t="n">
        <v>435.9</v>
      </c>
      <c r="G12056" t="n">
        <v>0</v>
      </c>
    </row>
    <row r="12057">
      <c r="A12057" t="n">
        <v>201909</v>
      </c>
      <c r="B12057" t="n">
        <v>21</v>
      </c>
      <c r="C12057" t="inlineStr">
        <is>
          <t>POS</t>
        </is>
      </c>
      <c r="D12057" t="inlineStr">
        <is>
          <t>Đức</t>
        </is>
      </c>
      <c r="E12057" t="inlineStr">
        <is>
          <t>Máy ảnh</t>
        </is>
      </c>
      <c r="F12057" t="n">
        <v>3632</v>
      </c>
      <c r="G12057" t="n">
        <v>0</v>
      </c>
    </row>
    <row r="12058">
      <c r="A12058" t="n">
        <v>201909</v>
      </c>
      <c r="B12058" t="n">
        <v>21</v>
      </c>
      <c r="C12058" t="inlineStr">
        <is>
          <t>POS</t>
        </is>
      </c>
      <c r="D12058" t="inlineStr">
        <is>
          <t>Đức</t>
        </is>
      </c>
      <c r="E12058" t="inlineStr">
        <is>
          <t>Điện thoại</t>
        </is>
      </c>
      <c r="F12058" t="n">
        <v>594.98</v>
      </c>
      <c r="G12058" t="n">
        <v>0</v>
      </c>
    </row>
    <row r="12059">
      <c r="A12059" t="n">
        <v>201909</v>
      </c>
      <c r="B12059" t="n">
        <v>21</v>
      </c>
      <c r="C12059" t="inlineStr">
        <is>
          <t>POS</t>
        </is>
      </c>
      <c r="D12059" t="inlineStr">
        <is>
          <t>Đức</t>
        </is>
      </c>
      <c r="E12059" t="inlineStr">
        <is>
          <t>Máy tính</t>
        </is>
      </c>
      <c r="F12059" t="n">
        <v>4342.2</v>
      </c>
      <c r="G12059" t="n">
        <v>0</v>
      </c>
    </row>
    <row r="12060">
      <c r="A12060" t="n">
        <v>201909</v>
      </c>
      <c r="B12060" t="n">
        <v>21</v>
      </c>
      <c r="C12060" t="inlineStr">
        <is>
          <t>POS</t>
        </is>
      </c>
      <c r="D12060" t="inlineStr">
        <is>
          <t>Đức</t>
        </is>
      </c>
      <c r="E12060" t="inlineStr">
        <is>
          <t>Game &amp; Đồ chơi</t>
        </is>
      </c>
      <c r="F12060" t="n">
        <v>111.78</v>
      </c>
      <c r="G12060" t="n">
        <v>0</v>
      </c>
    </row>
    <row r="12061">
      <c r="A12061" t="n">
        <v>201909</v>
      </c>
      <c r="B12061" t="n">
        <v>21</v>
      </c>
      <c r="C12061" t="inlineStr">
        <is>
          <t>POS</t>
        </is>
      </c>
      <c r="D12061" t="inlineStr">
        <is>
          <t>Đức</t>
        </is>
      </c>
      <c r="E12061" t="inlineStr">
        <is>
          <t>Gia dụng</t>
        </is>
      </c>
      <c r="F12061" t="n">
        <v>99.98999999999999</v>
      </c>
      <c r="G12061" t="n">
        <v>0</v>
      </c>
    </row>
    <row r="12062">
      <c r="A12062" t="n">
        <v>201909</v>
      </c>
      <c r="B12062" t="n">
        <v>21</v>
      </c>
      <c r="C12062" t="inlineStr">
        <is>
          <t>POS</t>
        </is>
      </c>
      <c r="D12062" t="inlineStr">
        <is>
          <t>Đức</t>
        </is>
      </c>
      <c r="E12062" t="inlineStr">
        <is>
          <t>Nhạc, phim, sách nói</t>
        </is>
      </c>
      <c r="F12062" t="n">
        <v>1787.45</v>
      </c>
      <c r="G12062" t="n">
        <v>0</v>
      </c>
    </row>
    <row r="12063">
      <c r="A12063" t="n">
        <v>201909</v>
      </c>
      <c r="B12063" t="n">
        <v>21</v>
      </c>
      <c r="C12063" t="inlineStr">
        <is>
          <t>POS</t>
        </is>
      </c>
      <c r="D12063" t="inlineStr">
        <is>
          <t>Đức</t>
        </is>
      </c>
      <c r="E12063" t="inlineStr">
        <is>
          <t>TV &amp; Video</t>
        </is>
      </c>
      <c r="F12063" t="n">
        <v>319</v>
      </c>
      <c r="G12063" t="n">
        <v>0</v>
      </c>
    </row>
    <row r="12064">
      <c r="A12064" t="n">
        <v>201909</v>
      </c>
      <c r="B12064" t="n">
        <v>22</v>
      </c>
      <c r="C12064" t="inlineStr">
        <is>
          <t>POS</t>
        </is>
      </c>
      <c r="D12064" t="inlineStr">
        <is>
          <t>Đức</t>
        </is>
      </c>
      <c r="E12064" t="inlineStr">
        <is>
          <t>Âm thanh</t>
        </is>
      </c>
      <c r="F12064" t="n">
        <v>199.95</v>
      </c>
      <c r="G12064" t="n">
        <v>0</v>
      </c>
    </row>
    <row r="12065">
      <c r="A12065" t="n">
        <v>201909</v>
      </c>
      <c r="B12065" t="n">
        <v>22</v>
      </c>
      <c r="C12065" t="inlineStr">
        <is>
          <t>POS</t>
        </is>
      </c>
      <c r="D12065" t="inlineStr">
        <is>
          <t>Đức</t>
        </is>
      </c>
      <c r="E12065" t="inlineStr">
        <is>
          <t>Máy ảnh</t>
        </is>
      </c>
      <c r="F12065" t="n">
        <v>1092.47</v>
      </c>
      <c r="G12065" t="n">
        <v>0</v>
      </c>
    </row>
    <row r="12066">
      <c r="A12066" t="n">
        <v>201909</v>
      </c>
      <c r="B12066" t="n">
        <v>22</v>
      </c>
      <c r="C12066" t="inlineStr">
        <is>
          <t>POS</t>
        </is>
      </c>
      <c r="D12066" t="inlineStr">
        <is>
          <t>Đức</t>
        </is>
      </c>
      <c r="E12066" t="inlineStr">
        <is>
          <t>Điện thoại</t>
        </is>
      </c>
      <c r="F12066" t="n">
        <v>1972.33</v>
      </c>
      <c r="G12066" t="n">
        <v>0</v>
      </c>
    </row>
    <row r="12067">
      <c r="A12067" t="n">
        <v>201909</v>
      </c>
      <c r="B12067" t="n">
        <v>22</v>
      </c>
      <c r="C12067" t="inlineStr">
        <is>
          <t>POS</t>
        </is>
      </c>
      <c r="D12067" t="inlineStr">
        <is>
          <t>Đức</t>
        </is>
      </c>
      <c r="E12067" t="inlineStr">
        <is>
          <t>Máy tính</t>
        </is>
      </c>
      <c r="F12067" t="n">
        <v>7399.6</v>
      </c>
      <c r="G12067" t="n">
        <v>1632.15</v>
      </c>
    </row>
    <row r="12068">
      <c r="A12068" t="n">
        <v>201909</v>
      </c>
      <c r="B12068" t="n">
        <v>22</v>
      </c>
      <c r="C12068" t="inlineStr">
        <is>
          <t>POS</t>
        </is>
      </c>
      <c r="D12068" t="inlineStr">
        <is>
          <t>Đức</t>
        </is>
      </c>
      <c r="E12068" t="inlineStr">
        <is>
          <t>Game &amp; Đồ chơi</t>
        </is>
      </c>
      <c r="F12068" t="n">
        <v>366.76</v>
      </c>
      <c r="G12068" t="n">
        <v>0</v>
      </c>
    </row>
    <row r="12069">
      <c r="A12069" t="n">
        <v>201909</v>
      </c>
      <c r="B12069" t="n">
        <v>22</v>
      </c>
      <c r="C12069" t="inlineStr">
        <is>
          <t>POS</t>
        </is>
      </c>
      <c r="D12069" t="inlineStr">
        <is>
          <t>Đức</t>
        </is>
      </c>
      <c r="E12069" t="inlineStr">
        <is>
          <t>Gia dụng</t>
        </is>
      </c>
      <c r="F12069" t="n">
        <v>665.9400000000001</v>
      </c>
      <c r="G12069" t="n">
        <v>0</v>
      </c>
    </row>
    <row r="12070">
      <c r="A12070" t="n">
        <v>201909</v>
      </c>
      <c r="B12070" t="n">
        <v>22</v>
      </c>
      <c r="C12070" t="inlineStr">
        <is>
          <t>POS</t>
        </is>
      </c>
      <c r="D12070" t="inlineStr">
        <is>
          <t>Đức</t>
        </is>
      </c>
      <c r="E12070" t="inlineStr">
        <is>
          <t>Nhạc, phim, sách nói</t>
        </is>
      </c>
      <c r="F12070" t="n">
        <v>546.5</v>
      </c>
      <c r="G12070" t="n">
        <v>0</v>
      </c>
    </row>
    <row r="12071">
      <c r="A12071" t="n">
        <v>201909</v>
      </c>
      <c r="B12071" t="n">
        <v>22</v>
      </c>
      <c r="C12071" t="inlineStr">
        <is>
          <t>POS</t>
        </is>
      </c>
      <c r="D12071" t="inlineStr">
        <is>
          <t>Đức</t>
        </is>
      </c>
      <c r="E12071" t="inlineStr">
        <is>
          <t>TV &amp; Video</t>
        </is>
      </c>
      <c r="F12071" t="n">
        <v>11899.87</v>
      </c>
      <c r="G12071" t="n">
        <v>0</v>
      </c>
    </row>
    <row r="12072">
      <c r="A12072" t="n">
        <v>201909</v>
      </c>
      <c r="B12072" t="n">
        <v>23</v>
      </c>
      <c r="C12072" t="inlineStr">
        <is>
          <t>POS</t>
        </is>
      </c>
      <c r="D12072" t="inlineStr">
        <is>
          <t>Đức</t>
        </is>
      </c>
      <c r="E12072" t="inlineStr">
        <is>
          <t>Âm thanh</t>
        </is>
      </c>
      <c r="F12072" t="n">
        <v>1349.55</v>
      </c>
      <c r="G12072" t="n">
        <v>0</v>
      </c>
    </row>
    <row r="12073">
      <c r="A12073" t="n">
        <v>201909</v>
      </c>
      <c r="B12073" t="n">
        <v>23</v>
      </c>
      <c r="C12073" t="inlineStr">
        <is>
          <t>POS</t>
        </is>
      </c>
      <c r="D12073" t="inlineStr">
        <is>
          <t>Đức</t>
        </is>
      </c>
      <c r="E12073" t="inlineStr">
        <is>
          <t>Máy ảnh</t>
        </is>
      </c>
      <c r="F12073" t="n">
        <v>381.97</v>
      </c>
      <c r="G12073" t="n">
        <v>155.98</v>
      </c>
    </row>
    <row r="12074">
      <c r="A12074" t="n">
        <v>201909</v>
      </c>
      <c r="B12074" t="n">
        <v>23</v>
      </c>
      <c r="C12074" t="inlineStr">
        <is>
          <t>POS</t>
        </is>
      </c>
      <c r="D12074" t="inlineStr">
        <is>
          <t>Đức</t>
        </is>
      </c>
      <c r="E12074" t="inlineStr">
        <is>
          <t>Điện thoại</t>
        </is>
      </c>
      <c r="F12074" t="n">
        <v>1720.36</v>
      </c>
      <c r="G12074" t="n">
        <v>3.65</v>
      </c>
    </row>
    <row r="12075">
      <c r="A12075" t="n">
        <v>201909</v>
      </c>
      <c r="B12075" t="n">
        <v>23</v>
      </c>
      <c r="C12075" t="inlineStr">
        <is>
          <t>POS</t>
        </is>
      </c>
      <c r="D12075" t="inlineStr">
        <is>
          <t>Đức</t>
        </is>
      </c>
      <c r="E12075" t="inlineStr">
        <is>
          <t>Máy tính</t>
        </is>
      </c>
      <c r="F12075" t="n">
        <v>11290.95</v>
      </c>
      <c r="G12075" t="n">
        <v>0</v>
      </c>
    </row>
    <row r="12076">
      <c r="A12076" t="n">
        <v>201909</v>
      </c>
      <c r="B12076" t="n">
        <v>23</v>
      </c>
      <c r="C12076" t="inlineStr">
        <is>
          <t>POS</t>
        </is>
      </c>
      <c r="D12076" t="inlineStr">
        <is>
          <t>Đức</t>
        </is>
      </c>
      <c r="E12076" t="inlineStr">
        <is>
          <t>Game &amp; Đồ chơi</t>
        </is>
      </c>
      <c r="F12076" t="n">
        <v>60.76</v>
      </c>
      <c r="G12076" t="n">
        <v>0</v>
      </c>
    </row>
    <row r="12077">
      <c r="A12077" t="n">
        <v>201909</v>
      </c>
      <c r="B12077" t="n">
        <v>23</v>
      </c>
      <c r="C12077" t="inlineStr">
        <is>
          <t>POS</t>
        </is>
      </c>
      <c r="D12077" t="inlineStr">
        <is>
          <t>Đức</t>
        </is>
      </c>
      <c r="E12077" t="inlineStr">
        <is>
          <t>Nhạc, phim, sách nói</t>
        </is>
      </c>
      <c r="F12077" t="n">
        <v>2312.57</v>
      </c>
      <c r="G12077" t="n">
        <v>0</v>
      </c>
    </row>
    <row r="12078">
      <c r="A12078" t="n">
        <v>201909</v>
      </c>
      <c r="B12078" t="n">
        <v>24</v>
      </c>
      <c r="C12078" t="inlineStr">
        <is>
          <t>POS</t>
        </is>
      </c>
      <c r="D12078" t="inlineStr">
        <is>
          <t>Đức</t>
        </is>
      </c>
      <c r="E12078" t="inlineStr">
        <is>
          <t>Âm thanh</t>
        </is>
      </c>
      <c r="F12078" t="n">
        <v>1165.89</v>
      </c>
      <c r="G12078" t="n">
        <v>0</v>
      </c>
    </row>
    <row r="12079">
      <c r="A12079" t="n">
        <v>201909</v>
      </c>
      <c r="B12079" t="n">
        <v>24</v>
      </c>
      <c r="C12079" t="inlineStr">
        <is>
          <t>POS</t>
        </is>
      </c>
      <c r="D12079" t="inlineStr">
        <is>
          <t>Đức</t>
        </is>
      </c>
      <c r="E12079" t="inlineStr">
        <is>
          <t>Máy ảnh</t>
        </is>
      </c>
      <c r="F12079" t="n">
        <v>564</v>
      </c>
      <c r="G12079" t="n">
        <v>0</v>
      </c>
    </row>
    <row r="12080">
      <c r="A12080" t="n">
        <v>201909</v>
      </c>
      <c r="B12080" t="n">
        <v>24</v>
      </c>
      <c r="C12080" t="inlineStr">
        <is>
          <t>POS</t>
        </is>
      </c>
      <c r="D12080" t="inlineStr">
        <is>
          <t>Đức</t>
        </is>
      </c>
      <c r="E12080" t="inlineStr">
        <is>
          <t>Điện thoại</t>
        </is>
      </c>
      <c r="F12080" t="n">
        <v>2095.97</v>
      </c>
      <c r="G12080" t="n">
        <v>0</v>
      </c>
    </row>
    <row r="12081">
      <c r="A12081" t="n">
        <v>201909</v>
      </c>
      <c r="B12081" t="n">
        <v>24</v>
      </c>
      <c r="C12081" t="inlineStr">
        <is>
          <t>POS</t>
        </is>
      </c>
      <c r="D12081" t="inlineStr">
        <is>
          <t>Đức</t>
        </is>
      </c>
      <c r="E12081" t="inlineStr">
        <is>
          <t>Máy tính</t>
        </is>
      </c>
      <c r="F12081" t="n">
        <v>1797</v>
      </c>
      <c r="G12081" t="n">
        <v>0</v>
      </c>
    </row>
    <row r="12082">
      <c r="A12082" t="n">
        <v>201909</v>
      </c>
      <c r="B12082" t="n">
        <v>24</v>
      </c>
      <c r="C12082" t="inlineStr">
        <is>
          <t>POS</t>
        </is>
      </c>
      <c r="D12082" t="inlineStr">
        <is>
          <t>Đức</t>
        </is>
      </c>
      <c r="E12082" t="inlineStr">
        <is>
          <t>Gia dụng</t>
        </is>
      </c>
      <c r="F12082" t="n">
        <v>3198</v>
      </c>
      <c r="G12082" t="n">
        <v>0</v>
      </c>
    </row>
    <row r="12083">
      <c r="A12083" t="n">
        <v>201909</v>
      </c>
      <c r="B12083" t="n">
        <v>26</v>
      </c>
      <c r="C12083" t="inlineStr">
        <is>
          <t>POS</t>
        </is>
      </c>
      <c r="D12083" t="inlineStr">
        <is>
          <t>Đức</t>
        </is>
      </c>
      <c r="E12083" t="inlineStr">
        <is>
          <t>Âm thanh</t>
        </is>
      </c>
      <c r="F12083" t="n">
        <v>1221.6</v>
      </c>
      <c r="G12083" t="n">
        <v>0</v>
      </c>
    </row>
    <row r="12084">
      <c r="A12084" t="n">
        <v>201909</v>
      </c>
      <c r="B12084" t="n">
        <v>26</v>
      </c>
      <c r="C12084" t="inlineStr">
        <is>
          <t>POS</t>
        </is>
      </c>
      <c r="D12084" t="inlineStr">
        <is>
          <t>Đức</t>
        </is>
      </c>
      <c r="E12084" t="inlineStr">
        <is>
          <t>Điện thoại</t>
        </is>
      </c>
      <c r="F12084" t="n">
        <v>1008</v>
      </c>
      <c r="G12084" t="n">
        <v>252</v>
      </c>
    </row>
    <row r="12085">
      <c r="A12085" t="n">
        <v>201909</v>
      </c>
      <c r="B12085" t="n">
        <v>26</v>
      </c>
      <c r="C12085" t="inlineStr">
        <is>
          <t>POS</t>
        </is>
      </c>
      <c r="D12085" t="inlineStr">
        <is>
          <t>Đức</t>
        </is>
      </c>
      <c r="E12085" t="inlineStr">
        <is>
          <t>Máy tính</t>
        </is>
      </c>
      <c r="F12085" t="n">
        <v>10031.7</v>
      </c>
      <c r="G12085" t="n">
        <v>0</v>
      </c>
    </row>
    <row r="12086">
      <c r="A12086" t="n">
        <v>201909</v>
      </c>
      <c r="B12086" t="n">
        <v>26</v>
      </c>
      <c r="C12086" t="inlineStr">
        <is>
          <t>POS</t>
        </is>
      </c>
      <c r="D12086" t="inlineStr">
        <is>
          <t>Đức</t>
        </is>
      </c>
      <c r="E12086" t="inlineStr">
        <is>
          <t>Game &amp; Đồ chơi</t>
        </is>
      </c>
      <c r="F12086" t="n">
        <v>392.4</v>
      </c>
      <c r="G12086" t="n">
        <v>0</v>
      </c>
    </row>
    <row r="12087">
      <c r="A12087" t="n">
        <v>201909</v>
      </c>
      <c r="B12087" t="n">
        <v>26</v>
      </c>
      <c r="C12087" t="inlineStr">
        <is>
          <t>POS</t>
        </is>
      </c>
      <c r="D12087" t="inlineStr">
        <is>
          <t>Đức</t>
        </is>
      </c>
      <c r="E12087" t="inlineStr">
        <is>
          <t>Nhạc, phim, sách nói</t>
        </is>
      </c>
      <c r="F12087" t="n">
        <v>114.45</v>
      </c>
      <c r="G12087" t="n">
        <v>0</v>
      </c>
    </row>
    <row r="12088">
      <c r="A12088" t="n">
        <v>201909</v>
      </c>
      <c r="B12088" t="n">
        <v>26</v>
      </c>
      <c r="C12088" t="inlineStr">
        <is>
          <t>POS</t>
        </is>
      </c>
      <c r="D12088" t="inlineStr">
        <is>
          <t>Đức</t>
        </is>
      </c>
      <c r="E12088" t="inlineStr">
        <is>
          <t>TV &amp; Video</t>
        </is>
      </c>
      <c r="F12088" t="n">
        <v>3471.39</v>
      </c>
      <c r="G12088" t="n">
        <v>0</v>
      </c>
    </row>
    <row r="12089">
      <c r="A12089" t="n">
        <v>201909</v>
      </c>
      <c r="B12089" t="n">
        <v>27</v>
      </c>
      <c r="C12089" t="inlineStr">
        <is>
          <t>POS</t>
        </is>
      </c>
      <c r="D12089" t="inlineStr">
        <is>
          <t>Đức</t>
        </is>
      </c>
      <c r="E12089" t="inlineStr">
        <is>
          <t>Âm thanh</t>
        </is>
      </c>
      <c r="F12089" t="n">
        <v>162.9</v>
      </c>
      <c r="G12089" t="n">
        <v>0</v>
      </c>
    </row>
    <row r="12090">
      <c r="A12090" t="n">
        <v>201909</v>
      </c>
      <c r="B12090" t="n">
        <v>27</v>
      </c>
      <c r="C12090" t="inlineStr">
        <is>
          <t>POS</t>
        </is>
      </c>
      <c r="D12090" t="inlineStr">
        <is>
          <t>Đức</t>
        </is>
      </c>
      <c r="E12090" t="inlineStr">
        <is>
          <t>Máy ảnh</t>
        </is>
      </c>
      <c r="F12090" t="n">
        <v>4649</v>
      </c>
      <c r="G12090" t="n">
        <v>0</v>
      </c>
    </row>
    <row r="12091">
      <c r="A12091" t="n">
        <v>201909</v>
      </c>
      <c r="B12091" t="n">
        <v>27</v>
      </c>
      <c r="C12091" t="inlineStr">
        <is>
          <t>POS</t>
        </is>
      </c>
      <c r="D12091" t="inlineStr">
        <is>
          <t>Đức</t>
        </is>
      </c>
      <c r="E12091" t="inlineStr">
        <is>
          <t>Điện thoại</t>
        </is>
      </c>
      <c r="F12091" t="n">
        <v>760</v>
      </c>
      <c r="G12091" t="n">
        <v>0</v>
      </c>
    </row>
    <row r="12092">
      <c r="A12092" t="n">
        <v>201909</v>
      </c>
      <c r="B12092" t="n">
        <v>27</v>
      </c>
      <c r="C12092" t="inlineStr">
        <is>
          <t>POS</t>
        </is>
      </c>
      <c r="D12092" t="inlineStr">
        <is>
          <t>Đức</t>
        </is>
      </c>
      <c r="E12092" t="inlineStr">
        <is>
          <t>Máy tính</t>
        </is>
      </c>
      <c r="F12092" t="n">
        <v>1277.7</v>
      </c>
      <c r="G12092" t="n">
        <v>0</v>
      </c>
    </row>
    <row r="12093">
      <c r="A12093" t="n">
        <v>201909</v>
      </c>
      <c r="B12093" t="n">
        <v>27</v>
      </c>
      <c r="C12093" t="inlineStr">
        <is>
          <t>POS</t>
        </is>
      </c>
      <c r="D12093" t="inlineStr">
        <is>
          <t>Đức</t>
        </is>
      </c>
      <c r="E12093" t="inlineStr">
        <is>
          <t>Game &amp; Đồ chơi</t>
        </is>
      </c>
      <c r="F12093" t="n">
        <v>86.40000000000001</v>
      </c>
      <c r="G12093" t="n">
        <v>0</v>
      </c>
    </row>
    <row r="12094">
      <c r="A12094" t="n">
        <v>201909</v>
      </c>
      <c r="B12094" t="n">
        <v>27</v>
      </c>
      <c r="C12094" t="inlineStr">
        <is>
          <t>POS</t>
        </is>
      </c>
      <c r="D12094" t="inlineStr">
        <is>
          <t>Đức</t>
        </is>
      </c>
      <c r="E12094" t="inlineStr">
        <is>
          <t>Gia dụng</t>
        </is>
      </c>
      <c r="F12094" t="n">
        <v>1234.37</v>
      </c>
      <c r="G12094" t="n">
        <v>0</v>
      </c>
    </row>
    <row r="12095">
      <c r="A12095" t="n">
        <v>201909</v>
      </c>
      <c r="B12095" t="n">
        <v>29</v>
      </c>
      <c r="C12095" t="inlineStr">
        <is>
          <t>POS</t>
        </is>
      </c>
      <c r="D12095" t="inlineStr">
        <is>
          <t>Ý</t>
        </is>
      </c>
      <c r="E12095" t="inlineStr">
        <is>
          <t>Âm thanh</t>
        </is>
      </c>
      <c r="F12095" t="n">
        <v>2347.94</v>
      </c>
      <c r="G12095" t="n">
        <v>149.99</v>
      </c>
    </row>
    <row r="12096">
      <c r="A12096" t="n">
        <v>201909</v>
      </c>
      <c r="B12096" t="n">
        <v>29</v>
      </c>
      <c r="C12096" t="inlineStr">
        <is>
          <t>POS</t>
        </is>
      </c>
      <c r="D12096" t="inlineStr">
        <is>
          <t>Ý</t>
        </is>
      </c>
      <c r="E12096" t="inlineStr">
        <is>
          <t>Máy ảnh</t>
        </is>
      </c>
      <c r="F12096" t="n">
        <v>1681</v>
      </c>
      <c r="G12096" t="n">
        <v>0</v>
      </c>
    </row>
    <row r="12097">
      <c r="A12097" t="n">
        <v>201909</v>
      </c>
      <c r="B12097" t="n">
        <v>29</v>
      </c>
      <c r="C12097" t="inlineStr">
        <is>
          <t>POS</t>
        </is>
      </c>
      <c r="D12097" t="inlineStr">
        <is>
          <t>Ý</t>
        </is>
      </c>
      <c r="E12097" t="inlineStr">
        <is>
          <t>Điện thoại</t>
        </is>
      </c>
      <c r="F12097" t="n">
        <v>3096.52</v>
      </c>
      <c r="G12097" t="n">
        <v>0</v>
      </c>
    </row>
    <row r="12098">
      <c r="A12098" t="n">
        <v>201909</v>
      </c>
      <c r="B12098" t="n">
        <v>29</v>
      </c>
      <c r="C12098" t="inlineStr">
        <is>
          <t>POS</t>
        </is>
      </c>
      <c r="D12098" t="inlineStr">
        <is>
          <t>Ý</t>
        </is>
      </c>
      <c r="E12098" t="inlineStr">
        <is>
          <t>Máy tính</t>
        </is>
      </c>
      <c r="F12098" t="n">
        <v>8784</v>
      </c>
      <c r="G12098" t="n">
        <v>206.91</v>
      </c>
    </row>
    <row r="12099">
      <c r="A12099" t="n">
        <v>201909</v>
      </c>
      <c r="B12099" t="n">
        <v>29</v>
      </c>
      <c r="C12099" t="inlineStr">
        <is>
          <t>POS</t>
        </is>
      </c>
      <c r="D12099" t="inlineStr">
        <is>
          <t>Ý</t>
        </is>
      </c>
      <c r="E12099" t="inlineStr">
        <is>
          <t>Game &amp; Đồ chơi</t>
        </is>
      </c>
      <c r="F12099" t="n">
        <v>91.16</v>
      </c>
      <c r="G12099" t="n">
        <v>6.2</v>
      </c>
    </row>
    <row r="12100">
      <c r="A12100" t="n">
        <v>201909</v>
      </c>
      <c r="B12100" t="n">
        <v>29</v>
      </c>
      <c r="C12100" t="inlineStr">
        <is>
          <t>POS</t>
        </is>
      </c>
      <c r="D12100" t="inlineStr">
        <is>
          <t>Ý</t>
        </is>
      </c>
      <c r="E12100" t="inlineStr">
        <is>
          <t>Nhạc, phim, sách nói</t>
        </is>
      </c>
      <c r="F12100" t="n">
        <v>1089.7</v>
      </c>
      <c r="G12100" t="n">
        <v>0</v>
      </c>
    </row>
    <row r="12101">
      <c r="A12101" t="n">
        <v>201909</v>
      </c>
      <c r="B12101" t="n">
        <v>29</v>
      </c>
      <c r="C12101" t="inlineStr">
        <is>
          <t>POS</t>
        </is>
      </c>
      <c r="D12101" t="inlineStr">
        <is>
          <t>Ý</t>
        </is>
      </c>
      <c r="E12101" t="inlineStr">
        <is>
          <t>TV &amp; Video</t>
        </is>
      </c>
      <c r="F12101" t="n">
        <v>3199.42</v>
      </c>
      <c r="G12101" t="n">
        <v>0</v>
      </c>
    </row>
    <row r="12102">
      <c r="A12102" t="n">
        <v>201909</v>
      </c>
      <c r="B12102" t="n">
        <v>30</v>
      </c>
      <c r="C12102" t="inlineStr">
        <is>
          <t>POS</t>
        </is>
      </c>
      <c r="D12102" t="inlineStr">
        <is>
          <t>Ý</t>
        </is>
      </c>
      <c r="E12102" t="inlineStr">
        <is>
          <t>Âm thanh</t>
        </is>
      </c>
      <c r="F12102" t="n">
        <v>1497.79</v>
      </c>
      <c r="G12102" t="n">
        <v>0</v>
      </c>
    </row>
    <row r="12103">
      <c r="A12103" t="n">
        <v>201909</v>
      </c>
      <c r="B12103" t="n">
        <v>30</v>
      </c>
      <c r="C12103" t="inlineStr">
        <is>
          <t>POS</t>
        </is>
      </c>
      <c r="D12103" t="inlineStr">
        <is>
          <t>Ý</t>
        </is>
      </c>
      <c r="E12103" t="inlineStr">
        <is>
          <t>Máy ảnh</t>
        </is>
      </c>
      <c r="F12103" t="n">
        <v>3698.8</v>
      </c>
      <c r="G12103" t="n">
        <v>1495.2</v>
      </c>
    </row>
    <row r="12104">
      <c r="A12104" t="n">
        <v>201909</v>
      </c>
      <c r="B12104" t="n">
        <v>30</v>
      </c>
      <c r="C12104" t="inlineStr">
        <is>
          <t>POS</t>
        </is>
      </c>
      <c r="D12104" t="inlineStr">
        <is>
          <t>Ý</t>
        </is>
      </c>
      <c r="E12104" t="inlineStr">
        <is>
          <t>Điện thoại</t>
        </is>
      </c>
      <c r="F12104" t="n">
        <v>3829.07</v>
      </c>
      <c r="G12104" t="n">
        <v>684</v>
      </c>
    </row>
    <row r="12105">
      <c r="A12105" t="n">
        <v>201909</v>
      </c>
      <c r="B12105" t="n">
        <v>30</v>
      </c>
      <c r="C12105" t="inlineStr">
        <is>
          <t>POS</t>
        </is>
      </c>
      <c r="D12105" t="inlineStr">
        <is>
          <t>Ý</t>
        </is>
      </c>
      <c r="E12105" t="inlineStr">
        <is>
          <t>Máy tính</t>
        </is>
      </c>
      <c r="F12105" t="n">
        <v>17289.4</v>
      </c>
      <c r="G12105" t="n">
        <v>0</v>
      </c>
    </row>
    <row r="12106">
      <c r="A12106" t="n">
        <v>201909</v>
      </c>
      <c r="B12106" t="n">
        <v>30</v>
      </c>
      <c r="C12106" t="inlineStr">
        <is>
          <t>POS</t>
        </is>
      </c>
      <c r="D12106" t="inlineStr">
        <is>
          <t>Ý</t>
        </is>
      </c>
      <c r="E12106" t="inlineStr">
        <is>
          <t>Game &amp; Đồ chơi</t>
        </is>
      </c>
      <c r="F12106" t="n">
        <v>516.73</v>
      </c>
      <c r="G12106" t="n">
        <v>30.96</v>
      </c>
    </row>
    <row r="12107">
      <c r="A12107" t="n">
        <v>201909</v>
      </c>
      <c r="B12107" t="n">
        <v>30</v>
      </c>
      <c r="C12107" t="inlineStr">
        <is>
          <t>POS</t>
        </is>
      </c>
      <c r="D12107" t="inlineStr">
        <is>
          <t>Ý</t>
        </is>
      </c>
      <c r="E12107" t="inlineStr">
        <is>
          <t>Nhạc, phim, sách nói</t>
        </is>
      </c>
      <c r="F12107" t="n">
        <v>4234.8</v>
      </c>
      <c r="G12107" t="n">
        <v>197.98</v>
      </c>
    </row>
    <row r="12108">
      <c r="A12108" t="n">
        <v>201909</v>
      </c>
      <c r="B12108" t="n">
        <v>31</v>
      </c>
      <c r="C12108" t="inlineStr">
        <is>
          <t>POS</t>
        </is>
      </c>
      <c r="D12108" t="inlineStr">
        <is>
          <t>Hà Lan</t>
        </is>
      </c>
      <c r="E12108" t="inlineStr">
        <is>
          <t>Âm thanh</t>
        </is>
      </c>
      <c r="F12108" t="n">
        <v>134.95</v>
      </c>
      <c r="G12108" t="n">
        <v>0</v>
      </c>
    </row>
    <row r="12109">
      <c r="A12109" t="n">
        <v>201909</v>
      </c>
      <c r="B12109" t="n">
        <v>31</v>
      </c>
      <c r="C12109" t="inlineStr">
        <is>
          <t>POS</t>
        </is>
      </c>
      <c r="D12109" t="inlineStr">
        <is>
          <t>Hà Lan</t>
        </is>
      </c>
      <c r="E12109" t="inlineStr">
        <is>
          <t>Máy ảnh</t>
        </is>
      </c>
      <c r="F12109" t="n">
        <v>539.88</v>
      </c>
      <c r="G12109" t="n">
        <v>0</v>
      </c>
    </row>
    <row r="12110">
      <c r="A12110" t="n">
        <v>201909</v>
      </c>
      <c r="B12110" t="n">
        <v>31</v>
      </c>
      <c r="C12110" t="inlineStr">
        <is>
          <t>POS</t>
        </is>
      </c>
      <c r="D12110" t="inlineStr">
        <is>
          <t>Hà Lan</t>
        </is>
      </c>
      <c r="E12110" t="inlineStr">
        <is>
          <t>Điện thoại</t>
        </is>
      </c>
      <c r="F12110" t="n">
        <v>271.8</v>
      </c>
      <c r="G12110" t="n">
        <v>0</v>
      </c>
    </row>
    <row r="12111">
      <c r="A12111" t="n">
        <v>201909</v>
      </c>
      <c r="B12111" t="n">
        <v>31</v>
      </c>
      <c r="C12111" t="inlineStr">
        <is>
          <t>POS</t>
        </is>
      </c>
      <c r="D12111" t="inlineStr">
        <is>
          <t>Hà Lan</t>
        </is>
      </c>
      <c r="E12111" t="inlineStr">
        <is>
          <t>Máy tính</t>
        </is>
      </c>
      <c r="F12111" t="n">
        <v>3705.1</v>
      </c>
      <c r="G12111" t="n">
        <v>0</v>
      </c>
    </row>
    <row r="12112">
      <c r="A12112" t="n">
        <v>201909</v>
      </c>
      <c r="B12112" t="n">
        <v>31</v>
      </c>
      <c r="C12112" t="inlineStr">
        <is>
          <t>POS</t>
        </is>
      </c>
      <c r="D12112" t="inlineStr">
        <is>
          <t>Hà Lan</t>
        </is>
      </c>
      <c r="E12112" t="inlineStr">
        <is>
          <t>Game &amp; Đồ chơi</t>
        </is>
      </c>
      <c r="F12112" t="n">
        <v>32</v>
      </c>
      <c r="G12112" t="n">
        <v>0</v>
      </c>
    </row>
    <row r="12113">
      <c r="A12113" t="n">
        <v>201909</v>
      </c>
      <c r="B12113" t="n">
        <v>31</v>
      </c>
      <c r="C12113" t="inlineStr">
        <is>
          <t>POS</t>
        </is>
      </c>
      <c r="D12113" t="inlineStr">
        <is>
          <t>Hà Lan</t>
        </is>
      </c>
      <c r="E12113" t="inlineStr">
        <is>
          <t>Gia dụng</t>
        </is>
      </c>
      <c r="F12113" t="n">
        <v>19.99</v>
      </c>
      <c r="G12113" t="n">
        <v>0</v>
      </c>
    </row>
    <row r="12114">
      <c r="A12114" t="n">
        <v>201909</v>
      </c>
      <c r="B12114" t="n">
        <v>31</v>
      </c>
      <c r="C12114" t="inlineStr">
        <is>
          <t>POS</t>
        </is>
      </c>
      <c r="D12114" t="inlineStr">
        <is>
          <t>Hà Lan</t>
        </is>
      </c>
      <c r="E12114" t="inlineStr">
        <is>
          <t>Nhạc, phim, sách nói</t>
        </is>
      </c>
      <c r="F12114" t="n">
        <v>209.96</v>
      </c>
      <c r="G12114" t="n">
        <v>0</v>
      </c>
    </row>
    <row r="12115">
      <c r="A12115" t="n">
        <v>201909</v>
      </c>
      <c r="B12115" t="n">
        <v>32</v>
      </c>
      <c r="C12115" t="inlineStr">
        <is>
          <t>POS</t>
        </is>
      </c>
      <c r="D12115" t="inlineStr">
        <is>
          <t>Hà Lan</t>
        </is>
      </c>
      <c r="E12115" t="inlineStr">
        <is>
          <t>Âm thanh</t>
        </is>
      </c>
      <c r="F12115" t="n">
        <v>81.09999999999999</v>
      </c>
      <c r="G12115" t="n">
        <v>0</v>
      </c>
    </row>
    <row r="12116">
      <c r="A12116" t="n">
        <v>201909</v>
      </c>
      <c r="B12116" t="n">
        <v>32</v>
      </c>
      <c r="C12116" t="inlineStr">
        <is>
          <t>POS</t>
        </is>
      </c>
      <c r="D12116" t="inlineStr">
        <is>
          <t>Hà Lan</t>
        </is>
      </c>
      <c r="E12116" t="inlineStr">
        <is>
          <t>Điện thoại</t>
        </is>
      </c>
      <c r="F12116" t="n">
        <v>645.95</v>
      </c>
      <c r="G12116" t="n">
        <v>0</v>
      </c>
    </row>
    <row r="12117">
      <c r="A12117" t="n">
        <v>201909</v>
      </c>
      <c r="B12117" t="n">
        <v>32</v>
      </c>
      <c r="C12117" t="inlineStr">
        <is>
          <t>POS</t>
        </is>
      </c>
      <c r="D12117" t="inlineStr">
        <is>
          <t>Hà Lan</t>
        </is>
      </c>
      <c r="E12117" t="inlineStr">
        <is>
          <t>Máy tính</t>
        </is>
      </c>
      <c r="F12117" t="n">
        <v>269.9</v>
      </c>
      <c r="G12117" t="n">
        <v>0</v>
      </c>
    </row>
    <row r="12118">
      <c r="A12118" t="n">
        <v>201909</v>
      </c>
      <c r="B12118" t="n">
        <v>32</v>
      </c>
      <c r="C12118" t="inlineStr">
        <is>
          <t>POS</t>
        </is>
      </c>
      <c r="D12118" t="inlineStr">
        <is>
          <t>Hà Lan</t>
        </is>
      </c>
      <c r="E12118" t="inlineStr">
        <is>
          <t>Game &amp; Đồ chơi</t>
        </is>
      </c>
      <c r="F12118" t="n">
        <v>77.12</v>
      </c>
      <c r="G12118" t="n">
        <v>0</v>
      </c>
    </row>
    <row r="12119">
      <c r="A12119" t="n">
        <v>201909</v>
      </c>
      <c r="B12119" t="n">
        <v>32</v>
      </c>
      <c r="C12119" t="inlineStr">
        <is>
          <t>POS</t>
        </is>
      </c>
      <c r="D12119" t="inlineStr">
        <is>
          <t>Hà Lan</t>
        </is>
      </c>
      <c r="E12119" t="inlineStr">
        <is>
          <t>Nhạc, phim, sách nói</t>
        </is>
      </c>
      <c r="F12119" t="n">
        <v>438</v>
      </c>
      <c r="G12119" t="n">
        <v>0</v>
      </c>
    </row>
    <row r="12120">
      <c r="A12120" t="n">
        <v>201909</v>
      </c>
      <c r="B12120" t="n">
        <v>33</v>
      </c>
      <c r="C12120" t="inlineStr">
        <is>
          <t>POS</t>
        </is>
      </c>
      <c r="D12120" t="inlineStr">
        <is>
          <t>Hà Lan</t>
        </is>
      </c>
      <c r="E12120" t="inlineStr">
        <is>
          <t>Âm thanh</t>
        </is>
      </c>
      <c r="F12120" t="n">
        <v>532.8</v>
      </c>
      <c r="G12120" t="n">
        <v>0</v>
      </c>
    </row>
    <row r="12121">
      <c r="A12121" t="n">
        <v>201909</v>
      </c>
      <c r="B12121" t="n">
        <v>33</v>
      </c>
      <c r="C12121" t="inlineStr">
        <is>
          <t>POS</t>
        </is>
      </c>
      <c r="D12121" t="inlineStr">
        <is>
          <t>Hà Lan</t>
        </is>
      </c>
      <c r="E12121" t="inlineStr">
        <is>
          <t>Máy ảnh</t>
        </is>
      </c>
      <c r="F12121" t="n">
        <v>233.97</v>
      </c>
      <c r="G12121" t="n">
        <v>0</v>
      </c>
    </row>
    <row r="12122">
      <c r="A12122" t="n">
        <v>201909</v>
      </c>
      <c r="B12122" t="n">
        <v>33</v>
      </c>
      <c r="C12122" t="inlineStr">
        <is>
          <t>POS</t>
        </is>
      </c>
      <c r="D12122" t="inlineStr">
        <is>
          <t>Hà Lan</t>
        </is>
      </c>
      <c r="E12122" t="inlineStr">
        <is>
          <t>Điện thoại</t>
        </is>
      </c>
      <c r="F12122" t="n">
        <v>241.19</v>
      </c>
      <c r="G12122" t="n">
        <v>0</v>
      </c>
    </row>
    <row r="12123">
      <c r="A12123" t="n">
        <v>201909</v>
      </c>
      <c r="B12123" t="n">
        <v>33</v>
      </c>
      <c r="C12123" t="inlineStr">
        <is>
          <t>POS</t>
        </is>
      </c>
      <c r="D12123" t="inlineStr">
        <is>
          <t>Hà Lan</t>
        </is>
      </c>
      <c r="E12123" t="inlineStr">
        <is>
          <t>Máy tính</t>
        </is>
      </c>
      <c r="F12123" t="n">
        <v>4087.3</v>
      </c>
      <c r="G12123" t="n">
        <v>0</v>
      </c>
    </row>
    <row r="12124">
      <c r="A12124" t="n">
        <v>201909</v>
      </c>
      <c r="B12124" t="n">
        <v>33</v>
      </c>
      <c r="C12124" t="inlineStr">
        <is>
          <t>POS</t>
        </is>
      </c>
      <c r="D12124" t="inlineStr">
        <is>
          <t>Hà Lan</t>
        </is>
      </c>
      <c r="E12124" t="inlineStr">
        <is>
          <t>Game &amp; Đồ chơi</t>
        </is>
      </c>
      <c r="F12124" t="n">
        <v>252.7</v>
      </c>
      <c r="G12124" t="n">
        <v>0</v>
      </c>
    </row>
    <row r="12125">
      <c r="A12125" t="n">
        <v>201909</v>
      </c>
      <c r="B12125" t="n">
        <v>33</v>
      </c>
      <c r="C12125" t="inlineStr">
        <is>
          <t>POS</t>
        </is>
      </c>
      <c r="D12125" t="inlineStr">
        <is>
          <t>Hà Lan</t>
        </is>
      </c>
      <c r="E12125" t="inlineStr">
        <is>
          <t>Gia dụng</t>
        </is>
      </c>
      <c r="F12125" t="n">
        <v>1545</v>
      </c>
      <c r="G12125" t="n">
        <v>0</v>
      </c>
    </row>
    <row r="12126">
      <c r="A12126" t="n">
        <v>201909</v>
      </c>
      <c r="B12126" t="n">
        <v>33</v>
      </c>
      <c r="C12126" t="inlineStr">
        <is>
          <t>POS</t>
        </is>
      </c>
      <c r="D12126" t="inlineStr">
        <is>
          <t>Hà Lan</t>
        </is>
      </c>
      <c r="E12126" t="inlineStr">
        <is>
          <t>Nhạc, phim, sách nói</t>
        </is>
      </c>
      <c r="F12126" t="n">
        <v>1386.69</v>
      </c>
      <c r="G12126" t="n">
        <v>0</v>
      </c>
    </row>
    <row r="12127">
      <c r="A12127" t="n">
        <v>201909</v>
      </c>
      <c r="B12127" t="n">
        <v>33</v>
      </c>
      <c r="C12127" t="inlineStr">
        <is>
          <t>POS</t>
        </is>
      </c>
      <c r="D12127" t="inlineStr">
        <is>
          <t>Hà Lan</t>
        </is>
      </c>
      <c r="E12127" t="inlineStr">
        <is>
          <t>TV &amp; Video</t>
        </is>
      </c>
      <c r="F12127" t="n">
        <v>251.99</v>
      </c>
      <c r="G12127" t="n">
        <v>0</v>
      </c>
    </row>
    <row r="12128">
      <c r="A12128" t="n">
        <v>201909</v>
      </c>
      <c r="B12128" t="n">
        <v>34</v>
      </c>
      <c r="C12128" t="inlineStr">
        <is>
          <t>POS</t>
        </is>
      </c>
      <c r="D12128" t="inlineStr">
        <is>
          <t>Hà Lan</t>
        </is>
      </c>
      <c r="E12128" t="inlineStr">
        <is>
          <t>Âm thanh</t>
        </is>
      </c>
      <c r="F12128" t="n">
        <v>899.91</v>
      </c>
      <c r="G12128" t="n">
        <v>0</v>
      </c>
    </row>
    <row r="12129">
      <c r="A12129" t="n">
        <v>201909</v>
      </c>
      <c r="B12129" t="n">
        <v>34</v>
      </c>
      <c r="C12129" t="inlineStr">
        <is>
          <t>POS</t>
        </is>
      </c>
      <c r="D12129" t="inlineStr">
        <is>
          <t>Hà Lan</t>
        </is>
      </c>
      <c r="E12129" t="inlineStr">
        <is>
          <t>Điện thoại</t>
        </is>
      </c>
      <c r="F12129" t="n">
        <v>17.64</v>
      </c>
      <c r="G12129" t="n">
        <v>0</v>
      </c>
    </row>
    <row r="12130">
      <c r="A12130" t="n">
        <v>201909</v>
      </c>
      <c r="B12130" t="n">
        <v>34</v>
      </c>
      <c r="C12130" t="inlineStr">
        <is>
          <t>POS</t>
        </is>
      </c>
      <c r="D12130" t="inlineStr">
        <is>
          <t>Hà Lan</t>
        </is>
      </c>
      <c r="E12130" t="inlineStr">
        <is>
          <t>Máy tính</t>
        </is>
      </c>
      <c r="F12130" t="n">
        <v>3011</v>
      </c>
      <c r="G12130" t="n">
        <v>0</v>
      </c>
    </row>
    <row r="12131">
      <c r="A12131" t="n">
        <v>201909</v>
      </c>
      <c r="B12131" t="n">
        <v>34</v>
      </c>
      <c r="C12131" t="inlineStr">
        <is>
          <t>POS</t>
        </is>
      </c>
      <c r="D12131" t="inlineStr">
        <is>
          <t>Hà Lan</t>
        </is>
      </c>
      <c r="E12131" t="inlineStr">
        <is>
          <t>Game &amp; Đồ chơi</t>
        </is>
      </c>
      <c r="F12131" t="n">
        <v>303.88</v>
      </c>
      <c r="G12131" t="n">
        <v>0</v>
      </c>
    </row>
    <row r="12132">
      <c r="A12132" t="n">
        <v>201909</v>
      </c>
      <c r="B12132" t="n">
        <v>34</v>
      </c>
      <c r="C12132" t="inlineStr">
        <is>
          <t>POS</t>
        </is>
      </c>
      <c r="D12132" t="inlineStr">
        <is>
          <t>Hà Lan</t>
        </is>
      </c>
      <c r="E12132" t="inlineStr">
        <is>
          <t>Nhạc, phim, sách nói</t>
        </is>
      </c>
      <c r="F12132" t="n">
        <v>1055.93</v>
      </c>
      <c r="G12132" t="n">
        <v>0</v>
      </c>
    </row>
    <row r="12133">
      <c r="A12133" t="n">
        <v>201909</v>
      </c>
      <c r="B12133" t="n">
        <v>36</v>
      </c>
      <c r="C12133" t="inlineStr">
        <is>
          <t>POS</t>
        </is>
      </c>
      <c r="D12133" t="inlineStr">
        <is>
          <t>Anh</t>
        </is>
      </c>
      <c r="E12133" t="inlineStr">
        <is>
          <t>Âm thanh</t>
        </is>
      </c>
      <c r="F12133" t="n">
        <v>1128.59</v>
      </c>
      <c r="G12133" t="n">
        <v>0</v>
      </c>
    </row>
    <row r="12134">
      <c r="A12134" t="n">
        <v>201909</v>
      </c>
      <c r="B12134" t="n">
        <v>36</v>
      </c>
      <c r="C12134" t="inlineStr">
        <is>
          <t>POS</t>
        </is>
      </c>
      <c r="D12134" t="inlineStr">
        <is>
          <t>Anh</t>
        </is>
      </c>
      <c r="E12134" t="inlineStr">
        <is>
          <t>Máy ảnh</t>
        </is>
      </c>
      <c r="F12134" t="n">
        <v>1058.98</v>
      </c>
      <c r="G12134" t="n">
        <v>0</v>
      </c>
    </row>
    <row r="12135">
      <c r="A12135" t="n">
        <v>201909</v>
      </c>
      <c r="B12135" t="n">
        <v>36</v>
      </c>
      <c r="C12135" t="inlineStr">
        <is>
          <t>POS</t>
        </is>
      </c>
      <c r="D12135" t="inlineStr">
        <is>
          <t>Anh</t>
        </is>
      </c>
      <c r="E12135" t="inlineStr">
        <is>
          <t>Điện thoại</t>
        </is>
      </c>
      <c r="F12135" t="n">
        <v>3488</v>
      </c>
      <c r="G12135" t="n">
        <v>0</v>
      </c>
    </row>
    <row r="12136">
      <c r="A12136" t="n">
        <v>201909</v>
      </c>
      <c r="B12136" t="n">
        <v>36</v>
      </c>
      <c r="C12136" t="inlineStr">
        <is>
          <t>POS</t>
        </is>
      </c>
      <c r="D12136" t="inlineStr">
        <is>
          <t>Anh</t>
        </is>
      </c>
      <c r="E12136" t="inlineStr">
        <is>
          <t>Máy tính</t>
        </is>
      </c>
      <c r="F12136" t="n">
        <v>6107.11</v>
      </c>
      <c r="G12136" t="n">
        <v>0</v>
      </c>
    </row>
    <row r="12137">
      <c r="A12137" t="n">
        <v>201909</v>
      </c>
      <c r="B12137" t="n">
        <v>36</v>
      </c>
      <c r="C12137" t="inlineStr">
        <is>
          <t>POS</t>
        </is>
      </c>
      <c r="D12137" t="inlineStr">
        <is>
          <t>Anh</t>
        </is>
      </c>
      <c r="E12137" t="inlineStr">
        <is>
          <t>Game &amp; Đồ chơi</t>
        </is>
      </c>
      <c r="F12137" t="n">
        <v>562.72</v>
      </c>
      <c r="G12137" t="n">
        <v>0</v>
      </c>
    </row>
    <row r="12138">
      <c r="A12138" t="n">
        <v>201909</v>
      </c>
      <c r="B12138" t="n">
        <v>36</v>
      </c>
      <c r="C12138" t="inlineStr">
        <is>
          <t>POS</t>
        </is>
      </c>
      <c r="D12138" t="inlineStr">
        <is>
          <t>Anh</t>
        </is>
      </c>
      <c r="E12138" t="inlineStr">
        <is>
          <t>Gia dụng</t>
        </is>
      </c>
      <c r="F12138" t="n">
        <v>586.99</v>
      </c>
      <c r="G12138" t="n">
        <v>0</v>
      </c>
    </row>
    <row r="12139">
      <c r="A12139" t="n">
        <v>201909</v>
      </c>
      <c r="B12139" t="n">
        <v>36</v>
      </c>
      <c r="C12139" t="inlineStr">
        <is>
          <t>POS</t>
        </is>
      </c>
      <c r="D12139" t="inlineStr">
        <is>
          <t>Anh</t>
        </is>
      </c>
      <c r="E12139" t="inlineStr">
        <is>
          <t>Nhạc, phim, sách nói</t>
        </is>
      </c>
      <c r="F12139" t="n">
        <v>3700.28</v>
      </c>
      <c r="G12139" t="n">
        <v>0</v>
      </c>
    </row>
    <row r="12140">
      <c r="A12140" t="n">
        <v>201909</v>
      </c>
      <c r="B12140" t="n">
        <v>36</v>
      </c>
      <c r="C12140" t="inlineStr">
        <is>
          <t>POS</t>
        </is>
      </c>
      <c r="D12140" t="inlineStr">
        <is>
          <t>Anh</t>
        </is>
      </c>
      <c r="E12140" t="inlineStr">
        <is>
          <t>TV &amp; Video</t>
        </is>
      </c>
      <c r="F12140" t="n">
        <v>1992.6</v>
      </c>
      <c r="G12140" t="n">
        <v>0</v>
      </c>
    </row>
    <row r="12141">
      <c r="A12141" t="n">
        <v>201909</v>
      </c>
      <c r="B12141" t="n">
        <v>37</v>
      </c>
      <c r="C12141" t="inlineStr">
        <is>
          <t>POS</t>
        </is>
      </c>
      <c r="D12141" t="inlineStr">
        <is>
          <t>Anh</t>
        </is>
      </c>
      <c r="E12141" t="inlineStr">
        <is>
          <t>Âm thanh</t>
        </is>
      </c>
      <c r="F12141" t="n">
        <v>599.85</v>
      </c>
      <c r="G12141" t="n">
        <v>0</v>
      </c>
    </row>
    <row r="12142">
      <c r="A12142" t="n">
        <v>201909</v>
      </c>
      <c r="B12142" t="n">
        <v>37</v>
      </c>
      <c r="C12142" t="inlineStr">
        <is>
          <t>POS</t>
        </is>
      </c>
      <c r="D12142" t="inlineStr">
        <is>
          <t>Anh</t>
        </is>
      </c>
      <c r="E12142" t="inlineStr">
        <is>
          <t>Máy ảnh</t>
        </is>
      </c>
      <c r="F12142" t="n">
        <v>3070</v>
      </c>
      <c r="G12142" t="n">
        <v>0</v>
      </c>
    </row>
    <row r="12143">
      <c r="A12143" t="n">
        <v>201909</v>
      </c>
      <c r="B12143" t="n">
        <v>37</v>
      </c>
      <c r="C12143" t="inlineStr">
        <is>
          <t>POS</t>
        </is>
      </c>
      <c r="D12143" t="inlineStr">
        <is>
          <t>Anh</t>
        </is>
      </c>
      <c r="E12143" t="inlineStr">
        <is>
          <t>Điện thoại</t>
        </is>
      </c>
      <c r="F12143" t="n">
        <v>1271.22</v>
      </c>
      <c r="G12143" t="n">
        <v>0</v>
      </c>
    </row>
    <row r="12144">
      <c r="A12144" t="n">
        <v>201909</v>
      </c>
      <c r="B12144" t="n">
        <v>37</v>
      </c>
      <c r="C12144" t="inlineStr">
        <is>
          <t>POS</t>
        </is>
      </c>
      <c r="D12144" t="inlineStr">
        <is>
          <t>Anh</t>
        </is>
      </c>
      <c r="E12144" t="inlineStr">
        <is>
          <t>Máy tính</t>
        </is>
      </c>
      <c r="F12144" t="n">
        <v>7737.1</v>
      </c>
      <c r="G12144" t="n">
        <v>0</v>
      </c>
    </row>
    <row r="12145">
      <c r="A12145" t="n">
        <v>201909</v>
      </c>
      <c r="B12145" t="n">
        <v>37</v>
      </c>
      <c r="C12145" t="inlineStr">
        <is>
          <t>POS</t>
        </is>
      </c>
      <c r="D12145" t="inlineStr">
        <is>
          <t>Anh</t>
        </is>
      </c>
      <c r="E12145" t="inlineStr">
        <is>
          <t>Game &amp; Đồ chơi</t>
        </is>
      </c>
      <c r="F12145" t="n">
        <v>194.87</v>
      </c>
      <c r="G12145" t="n">
        <v>0</v>
      </c>
    </row>
    <row r="12146">
      <c r="A12146" t="n">
        <v>201909</v>
      </c>
      <c r="B12146" t="n">
        <v>37</v>
      </c>
      <c r="C12146" t="inlineStr">
        <is>
          <t>POS</t>
        </is>
      </c>
      <c r="D12146" t="inlineStr">
        <is>
          <t>Anh</t>
        </is>
      </c>
      <c r="E12146" t="inlineStr">
        <is>
          <t>Gia dụng</t>
        </is>
      </c>
      <c r="F12146" t="n">
        <v>1404.58</v>
      </c>
      <c r="G12146" t="n">
        <v>0</v>
      </c>
    </row>
    <row r="12147">
      <c r="A12147" t="n">
        <v>201909</v>
      </c>
      <c r="B12147" t="n">
        <v>37</v>
      </c>
      <c r="C12147" t="inlineStr">
        <is>
          <t>POS</t>
        </is>
      </c>
      <c r="D12147" t="inlineStr">
        <is>
          <t>Anh</t>
        </is>
      </c>
      <c r="E12147" t="inlineStr">
        <is>
          <t>Nhạc, phim, sách nói</t>
        </is>
      </c>
      <c r="F12147" t="n">
        <v>613.46</v>
      </c>
      <c r="G12147" t="n">
        <v>0</v>
      </c>
    </row>
    <row r="12148">
      <c r="A12148" t="n">
        <v>201909</v>
      </c>
      <c r="B12148" t="n">
        <v>37</v>
      </c>
      <c r="C12148" t="inlineStr">
        <is>
          <t>POS</t>
        </is>
      </c>
      <c r="D12148" t="inlineStr">
        <is>
          <t>Anh</t>
        </is>
      </c>
      <c r="E12148" t="inlineStr">
        <is>
          <t>TV &amp; Video</t>
        </is>
      </c>
      <c r="F12148" t="n">
        <v>2899.99</v>
      </c>
      <c r="G12148" t="n">
        <v>0</v>
      </c>
    </row>
    <row r="12149">
      <c r="A12149" t="n">
        <v>201909</v>
      </c>
      <c r="B12149" t="n">
        <v>38</v>
      </c>
      <c r="C12149" t="inlineStr">
        <is>
          <t>POS</t>
        </is>
      </c>
      <c r="D12149" t="inlineStr">
        <is>
          <t>Anh</t>
        </is>
      </c>
      <c r="E12149" t="inlineStr">
        <is>
          <t>Âm thanh</t>
        </is>
      </c>
      <c r="F12149" t="n">
        <v>960</v>
      </c>
      <c r="G12149" t="n">
        <v>0</v>
      </c>
    </row>
    <row r="12150">
      <c r="A12150" t="n">
        <v>201909</v>
      </c>
      <c r="B12150" t="n">
        <v>38</v>
      </c>
      <c r="C12150" t="inlineStr">
        <is>
          <t>POS</t>
        </is>
      </c>
      <c r="D12150" t="inlineStr">
        <is>
          <t>Anh</t>
        </is>
      </c>
      <c r="E12150" t="inlineStr">
        <is>
          <t>Máy ảnh</t>
        </is>
      </c>
      <c r="F12150" t="n">
        <v>6683.8</v>
      </c>
      <c r="G12150" t="n">
        <v>0</v>
      </c>
    </row>
    <row r="12151">
      <c r="A12151" t="n">
        <v>201909</v>
      </c>
      <c r="B12151" t="n">
        <v>38</v>
      </c>
      <c r="C12151" t="inlineStr">
        <is>
          <t>POS</t>
        </is>
      </c>
      <c r="D12151" t="inlineStr">
        <is>
          <t>Anh</t>
        </is>
      </c>
      <c r="E12151" t="inlineStr">
        <is>
          <t>Điện thoại</t>
        </is>
      </c>
      <c r="F12151" t="n">
        <v>2971</v>
      </c>
      <c r="G12151" t="n">
        <v>0</v>
      </c>
    </row>
    <row r="12152">
      <c r="A12152" t="n">
        <v>201909</v>
      </c>
      <c r="B12152" t="n">
        <v>38</v>
      </c>
      <c r="C12152" t="inlineStr">
        <is>
          <t>POS</t>
        </is>
      </c>
      <c r="D12152" t="inlineStr">
        <is>
          <t>Anh</t>
        </is>
      </c>
      <c r="E12152" t="inlineStr">
        <is>
          <t>Máy tính</t>
        </is>
      </c>
      <c r="F12152" t="n">
        <v>6014.37</v>
      </c>
      <c r="G12152" t="n">
        <v>0</v>
      </c>
    </row>
    <row r="12153">
      <c r="A12153" t="n">
        <v>201909</v>
      </c>
      <c r="B12153" t="n">
        <v>38</v>
      </c>
      <c r="C12153" t="inlineStr">
        <is>
          <t>POS</t>
        </is>
      </c>
      <c r="D12153" t="inlineStr">
        <is>
          <t>Anh</t>
        </is>
      </c>
      <c r="E12153" t="inlineStr">
        <is>
          <t>Game &amp; Đồ chơi</t>
        </is>
      </c>
      <c r="F12153" t="n">
        <v>327.34</v>
      </c>
      <c r="G12153" t="n">
        <v>0</v>
      </c>
    </row>
    <row r="12154">
      <c r="A12154" t="n">
        <v>201909</v>
      </c>
      <c r="B12154" t="n">
        <v>38</v>
      </c>
      <c r="C12154" t="inlineStr">
        <is>
          <t>POS</t>
        </is>
      </c>
      <c r="D12154" t="inlineStr">
        <is>
          <t>Anh</t>
        </is>
      </c>
      <c r="E12154" t="inlineStr">
        <is>
          <t>Gia dụng</t>
        </is>
      </c>
      <c r="F12154" t="n">
        <v>14550</v>
      </c>
      <c r="G12154" t="n">
        <v>5900</v>
      </c>
    </row>
    <row r="12155">
      <c r="A12155" t="n">
        <v>201909</v>
      </c>
      <c r="B12155" t="n">
        <v>39</v>
      </c>
      <c r="C12155" t="inlineStr">
        <is>
          <t>POS</t>
        </is>
      </c>
      <c r="D12155" t="inlineStr">
        <is>
          <t>Anh</t>
        </is>
      </c>
      <c r="E12155" t="inlineStr">
        <is>
          <t>Âm thanh</t>
        </is>
      </c>
      <c r="F12155" t="n">
        <v>1573.59</v>
      </c>
      <c r="G12155" t="n">
        <v>0</v>
      </c>
    </row>
    <row r="12156">
      <c r="A12156" t="n">
        <v>201909</v>
      </c>
      <c r="B12156" t="n">
        <v>39</v>
      </c>
      <c r="C12156" t="inlineStr">
        <is>
          <t>POS</t>
        </is>
      </c>
      <c r="D12156" t="inlineStr">
        <is>
          <t>Anh</t>
        </is>
      </c>
      <c r="E12156" t="inlineStr">
        <is>
          <t>Máy ảnh</t>
        </is>
      </c>
      <c r="F12156" t="n">
        <v>574.2</v>
      </c>
      <c r="G12156" t="n">
        <v>0</v>
      </c>
    </row>
    <row r="12157">
      <c r="A12157" t="n">
        <v>201909</v>
      </c>
      <c r="B12157" t="n">
        <v>39</v>
      </c>
      <c r="C12157" t="inlineStr">
        <is>
          <t>POS</t>
        </is>
      </c>
      <c r="D12157" t="inlineStr">
        <is>
          <t>Anh</t>
        </is>
      </c>
      <c r="E12157" t="inlineStr">
        <is>
          <t>Điện thoại</t>
        </is>
      </c>
      <c r="F12157" t="n">
        <v>5300.52</v>
      </c>
      <c r="G12157" t="n">
        <v>0</v>
      </c>
    </row>
    <row r="12158">
      <c r="A12158" t="n">
        <v>201909</v>
      </c>
      <c r="B12158" t="n">
        <v>39</v>
      </c>
      <c r="C12158" t="inlineStr">
        <is>
          <t>POS</t>
        </is>
      </c>
      <c r="D12158" t="inlineStr">
        <is>
          <t>Anh</t>
        </is>
      </c>
      <c r="E12158" t="inlineStr">
        <is>
          <t>Máy tính</t>
        </is>
      </c>
      <c r="F12158" t="n">
        <v>1107</v>
      </c>
      <c r="G12158" t="n">
        <v>0</v>
      </c>
    </row>
    <row r="12159">
      <c r="A12159" t="n">
        <v>201909</v>
      </c>
      <c r="B12159" t="n">
        <v>39</v>
      </c>
      <c r="C12159" t="inlineStr">
        <is>
          <t>POS</t>
        </is>
      </c>
      <c r="D12159" t="inlineStr">
        <is>
          <t>Anh</t>
        </is>
      </c>
      <c r="E12159" t="inlineStr">
        <is>
          <t>Game &amp; Đồ chơi</t>
        </is>
      </c>
      <c r="F12159" t="n">
        <v>201.6</v>
      </c>
      <c r="G12159" t="n">
        <v>0</v>
      </c>
    </row>
    <row r="12160">
      <c r="A12160" t="n">
        <v>201909</v>
      </c>
      <c r="B12160" t="n">
        <v>39</v>
      </c>
      <c r="C12160" t="inlineStr">
        <is>
          <t>POS</t>
        </is>
      </c>
      <c r="D12160" t="inlineStr">
        <is>
          <t>Anh</t>
        </is>
      </c>
      <c r="E12160" t="inlineStr">
        <is>
          <t>Gia dụng</t>
        </is>
      </c>
      <c r="F12160" t="n">
        <v>515</v>
      </c>
      <c r="G12160" t="n">
        <v>0</v>
      </c>
    </row>
    <row r="12161">
      <c r="A12161" t="n">
        <v>201909</v>
      </c>
      <c r="B12161" t="n">
        <v>39</v>
      </c>
      <c r="C12161" t="inlineStr">
        <is>
          <t>POS</t>
        </is>
      </c>
      <c r="D12161" t="inlineStr">
        <is>
          <t>Anh</t>
        </is>
      </c>
      <c r="E12161" t="inlineStr">
        <is>
          <t>Nhạc, phim, sách nói</t>
        </is>
      </c>
      <c r="F12161" t="n">
        <v>591.3</v>
      </c>
      <c r="G12161" t="n">
        <v>0</v>
      </c>
    </row>
    <row r="12162">
      <c r="A12162" t="n">
        <v>201909</v>
      </c>
      <c r="B12162" t="n">
        <v>39</v>
      </c>
      <c r="C12162" t="inlineStr">
        <is>
          <t>POS</t>
        </is>
      </c>
      <c r="D12162" t="inlineStr">
        <is>
          <t>Anh</t>
        </is>
      </c>
      <c r="E12162" t="inlineStr">
        <is>
          <t>TV &amp; Video</t>
        </is>
      </c>
      <c r="F12162" t="n">
        <v>849.95</v>
      </c>
      <c r="G12162" t="n">
        <v>0</v>
      </c>
    </row>
    <row r="12163">
      <c r="A12163" t="n">
        <v>201909</v>
      </c>
      <c r="B12163" t="n">
        <v>40</v>
      </c>
      <c r="C12163" t="inlineStr">
        <is>
          <t>POS</t>
        </is>
      </c>
      <c r="D12163" t="inlineStr">
        <is>
          <t>Anh</t>
        </is>
      </c>
      <c r="E12163" t="inlineStr">
        <is>
          <t>Âm thanh</t>
        </is>
      </c>
      <c r="F12163" t="n">
        <v>455.98</v>
      </c>
      <c r="G12163" t="n">
        <v>0</v>
      </c>
    </row>
    <row r="12164">
      <c r="A12164" t="n">
        <v>201909</v>
      </c>
      <c r="B12164" t="n">
        <v>40</v>
      </c>
      <c r="C12164" t="inlineStr">
        <is>
          <t>POS</t>
        </is>
      </c>
      <c r="D12164" t="inlineStr">
        <is>
          <t>Anh</t>
        </is>
      </c>
      <c r="E12164" t="inlineStr">
        <is>
          <t>Máy ảnh</t>
        </is>
      </c>
      <c r="F12164" t="n">
        <v>4481.8</v>
      </c>
      <c r="G12164" t="n">
        <v>0</v>
      </c>
    </row>
    <row r="12165">
      <c r="A12165" t="n">
        <v>201909</v>
      </c>
      <c r="B12165" t="n">
        <v>40</v>
      </c>
      <c r="C12165" t="inlineStr">
        <is>
          <t>POS</t>
        </is>
      </c>
      <c r="D12165" t="inlineStr">
        <is>
          <t>Anh</t>
        </is>
      </c>
      <c r="E12165" t="inlineStr">
        <is>
          <t>Điện thoại</t>
        </is>
      </c>
      <c r="F12165" t="n">
        <v>2160.96</v>
      </c>
      <c r="G12165" t="n">
        <v>0</v>
      </c>
    </row>
    <row r="12166">
      <c r="A12166" t="n">
        <v>201909</v>
      </c>
      <c r="B12166" t="n">
        <v>40</v>
      </c>
      <c r="C12166" t="inlineStr">
        <is>
          <t>POS</t>
        </is>
      </c>
      <c r="D12166" t="inlineStr">
        <is>
          <t>Anh</t>
        </is>
      </c>
      <c r="E12166" t="inlineStr">
        <is>
          <t>Máy tính</t>
        </is>
      </c>
      <c r="F12166" t="n">
        <v>11467.85</v>
      </c>
      <c r="G12166" t="n">
        <v>0</v>
      </c>
    </row>
    <row r="12167">
      <c r="A12167" t="n">
        <v>201909</v>
      </c>
      <c r="B12167" t="n">
        <v>40</v>
      </c>
      <c r="C12167" t="inlineStr">
        <is>
          <t>POS</t>
        </is>
      </c>
      <c r="D12167" t="inlineStr">
        <is>
          <t>Anh</t>
        </is>
      </c>
      <c r="E12167" t="inlineStr">
        <is>
          <t>Game &amp; Đồ chơi</t>
        </is>
      </c>
      <c r="F12167" t="n">
        <v>28.85</v>
      </c>
      <c r="G12167" t="n">
        <v>0</v>
      </c>
    </row>
    <row r="12168">
      <c r="A12168" t="n">
        <v>201909</v>
      </c>
      <c r="B12168" t="n">
        <v>40</v>
      </c>
      <c r="C12168" t="inlineStr">
        <is>
          <t>POS</t>
        </is>
      </c>
      <c r="D12168" t="inlineStr">
        <is>
          <t>Anh</t>
        </is>
      </c>
      <c r="E12168" t="inlineStr">
        <is>
          <t>Gia dụng</t>
        </is>
      </c>
      <c r="F12168" t="n">
        <v>2114</v>
      </c>
      <c r="G12168" t="n">
        <v>0</v>
      </c>
    </row>
    <row r="12169">
      <c r="A12169" t="n">
        <v>201909</v>
      </c>
      <c r="B12169" t="n">
        <v>40</v>
      </c>
      <c r="C12169" t="inlineStr">
        <is>
          <t>POS</t>
        </is>
      </c>
      <c r="D12169" t="inlineStr">
        <is>
          <t>Anh</t>
        </is>
      </c>
      <c r="E12169" t="inlineStr">
        <is>
          <t>Nhạc, phim, sách nói</t>
        </is>
      </c>
      <c r="F12169" t="n">
        <v>1422.28</v>
      </c>
      <c r="G12169" t="n">
        <v>0</v>
      </c>
    </row>
    <row r="12170">
      <c r="A12170" t="n">
        <v>201909</v>
      </c>
      <c r="B12170" t="n">
        <v>40</v>
      </c>
      <c r="C12170" t="inlineStr">
        <is>
          <t>POS</t>
        </is>
      </c>
      <c r="D12170" t="inlineStr">
        <is>
          <t>Anh</t>
        </is>
      </c>
      <c r="E12170" t="inlineStr">
        <is>
          <t>TV &amp; Video</t>
        </is>
      </c>
      <c r="F12170" t="n">
        <v>489</v>
      </c>
      <c r="G12170" t="n">
        <v>0</v>
      </c>
    </row>
    <row r="12171">
      <c r="A12171" t="n">
        <v>201909</v>
      </c>
      <c r="B12171" t="n">
        <v>42</v>
      </c>
      <c r="C12171" t="inlineStr">
        <is>
          <t>POS</t>
        </is>
      </c>
      <c r="D12171" t="inlineStr">
        <is>
          <t>Anh</t>
        </is>
      </c>
      <c r="E12171" t="inlineStr">
        <is>
          <t>Máy ảnh</t>
        </is>
      </c>
      <c r="F12171" t="n">
        <v>2737</v>
      </c>
      <c r="G12171" t="n">
        <v>0</v>
      </c>
    </row>
    <row r="12172">
      <c r="A12172" t="n">
        <v>201909</v>
      </c>
      <c r="B12172" t="n">
        <v>42</v>
      </c>
      <c r="C12172" t="inlineStr">
        <is>
          <t>POS</t>
        </is>
      </c>
      <c r="D12172" t="inlineStr">
        <is>
          <t>Anh</t>
        </is>
      </c>
      <c r="E12172" t="inlineStr">
        <is>
          <t>Điện thoại</t>
        </is>
      </c>
      <c r="F12172" t="n">
        <v>862.1</v>
      </c>
      <c r="G12172" t="n">
        <v>0</v>
      </c>
    </row>
    <row r="12173">
      <c r="A12173" t="n">
        <v>201909</v>
      </c>
      <c r="B12173" t="n">
        <v>42</v>
      </c>
      <c r="C12173" t="inlineStr">
        <is>
          <t>POS</t>
        </is>
      </c>
      <c r="D12173" t="inlineStr">
        <is>
          <t>Anh</t>
        </is>
      </c>
      <c r="E12173" t="inlineStr">
        <is>
          <t>Máy tính</t>
        </is>
      </c>
      <c r="F12173" t="n">
        <v>6321.3</v>
      </c>
      <c r="G12173" t="n">
        <v>0</v>
      </c>
    </row>
    <row r="12174">
      <c r="A12174" t="n">
        <v>201909</v>
      </c>
      <c r="B12174" t="n">
        <v>42</v>
      </c>
      <c r="C12174" t="inlineStr">
        <is>
          <t>POS</t>
        </is>
      </c>
      <c r="D12174" t="inlineStr">
        <is>
          <t>Anh</t>
        </is>
      </c>
      <c r="E12174" t="inlineStr">
        <is>
          <t>Game &amp; Đồ chơi</t>
        </is>
      </c>
      <c r="F12174" t="n">
        <v>144</v>
      </c>
      <c r="G12174" t="n">
        <v>0</v>
      </c>
    </row>
    <row r="12175">
      <c r="A12175" t="n">
        <v>201909</v>
      </c>
      <c r="B12175" t="n">
        <v>42</v>
      </c>
      <c r="C12175" t="inlineStr">
        <is>
          <t>POS</t>
        </is>
      </c>
      <c r="D12175" t="inlineStr">
        <is>
          <t>Anh</t>
        </is>
      </c>
      <c r="E12175" t="inlineStr">
        <is>
          <t>Gia dụng</t>
        </is>
      </c>
      <c r="F12175" t="n">
        <v>695.25</v>
      </c>
      <c r="G12175" t="n">
        <v>463.5</v>
      </c>
    </row>
    <row r="12176">
      <c r="A12176" t="n">
        <v>201909</v>
      </c>
      <c r="B12176" t="n">
        <v>42</v>
      </c>
      <c r="C12176" t="inlineStr">
        <is>
          <t>POS</t>
        </is>
      </c>
      <c r="D12176" t="inlineStr">
        <is>
          <t>Anh</t>
        </is>
      </c>
      <c r="E12176" t="inlineStr">
        <is>
          <t>Nhạc, phim, sách nói</t>
        </is>
      </c>
      <c r="F12176" t="n">
        <v>1508.83</v>
      </c>
      <c r="G12176" t="n">
        <v>0</v>
      </c>
    </row>
    <row r="12177">
      <c r="A12177" t="n">
        <v>201909</v>
      </c>
      <c r="B12177" t="n">
        <v>42</v>
      </c>
      <c r="C12177" t="inlineStr">
        <is>
          <t>POS</t>
        </is>
      </c>
      <c r="D12177" t="inlineStr">
        <is>
          <t>Anh</t>
        </is>
      </c>
      <c r="E12177" t="inlineStr">
        <is>
          <t>TV &amp; Video</t>
        </is>
      </c>
      <c r="F12177" t="n">
        <v>1699.9</v>
      </c>
      <c r="G12177" t="n">
        <v>0</v>
      </c>
    </row>
    <row r="12178">
      <c r="A12178" t="n">
        <v>201909</v>
      </c>
      <c r="B12178" t="n">
        <v>43</v>
      </c>
      <c r="C12178" t="inlineStr">
        <is>
          <t>POS</t>
        </is>
      </c>
      <c r="D12178" t="inlineStr">
        <is>
          <t>Mỹ</t>
        </is>
      </c>
      <c r="E12178" t="inlineStr">
        <is>
          <t>Âm thanh</t>
        </is>
      </c>
      <c r="F12178" t="n">
        <v>548.39</v>
      </c>
      <c r="G12178" t="n">
        <v>0</v>
      </c>
    </row>
    <row r="12179">
      <c r="A12179" t="n">
        <v>201909</v>
      </c>
      <c r="B12179" t="n">
        <v>43</v>
      </c>
      <c r="C12179" t="inlineStr">
        <is>
          <t>POS</t>
        </is>
      </c>
      <c r="D12179" t="inlineStr">
        <is>
          <t>Mỹ</t>
        </is>
      </c>
      <c r="E12179" t="inlineStr">
        <is>
          <t>Máy ảnh</t>
        </is>
      </c>
      <c r="F12179" t="n">
        <v>4898.36</v>
      </c>
      <c r="G12179" t="n">
        <v>0</v>
      </c>
    </row>
    <row r="12180">
      <c r="A12180" t="n">
        <v>201909</v>
      </c>
      <c r="B12180" t="n">
        <v>43</v>
      </c>
      <c r="C12180" t="inlineStr">
        <is>
          <t>POS</t>
        </is>
      </c>
      <c r="D12180" t="inlineStr">
        <is>
          <t>Mỹ</t>
        </is>
      </c>
      <c r="E12180" t="inlineStr">
        <is>
          <t>Điện thoại</t>
        </is>
      </c>
      <c r="F12180" t="n">
        <v>3884.64</v>
      </c>
      <c r="G12180" t="n">
        <v>342</v>
      </c>
    </row>
    <row r="12181">
      <c r="A12181" t="n">
        <v>201909</v>
      </c>
      <c r="B12181" t="n">
        <v>43</v>
      </c>
      <c r="C12181" t="inlineStr">
        <is>
          <t>POS</t>
        </is>
      </c>
      <c r="D12181" t="inlineStr">
        <is>
          <t>Mỹ</t>
        </is>
      </c>
      <c r="E12181" t="inlineStr">
        <is>
          <t>Máy tính</t>
        </is>
      </c>
      <c r="F12181" t="n">
        <v>17402.93</v>
      </c>
      <c r="G12181" t="n">
        <v>15.9</v>
      </c>
    </row>
    <row r="12182">
      <c r="A12182" t="n">
        <v>201909</v>
      </c>
      <c r="B12182" t="n">
        <v>43</v>
      </c>
      <c r="C12182" t="inlineStr">
        <is>
          <t>POS</t>
        </is>
      </c>
      <c r="D12182" t="inlineStr">
        <is>
          <t>Mỹ</t>
        </is>
      </c>
      <c r="E12182" t="inlineStr">
        <is>
          <t>Game &amp; Đồ chơi</t>
        </is>
      </c>
      <c r="F12182" t="n">
        <v>55.53</v>
      </c>
      <c r="G12182" t="n">
        <v>0</v>
      </c>
    </row>
    <row r="12183">
      <c r="A12183" t="n">
        <v>201909</v>
      </c>
      <c r="B12183" t="n">
        <v>43</v>
      </c>
      <c r="C12183" t="inlineStr">
        <is>
          <t>POS</t>
        </is>
      </c>
      <c r="D12183" t="inlineStr">
        <is>
          <t>Mỹ</t>
        </is>
      </c>
      <c r="E12183" t="inlineStr">
        <is>
          <t>Gia dụng</t>
        </is>
      </c>
      <c r="F12183" t="n">
        <v>22274</v>
      </c>
      <c r="G12183" t="n">
        <v>0</v>
      </c>
    </row>
    <row r="12184">
      <c r="A12184" t="n">
        <v>201909</v>
      </c>
      <c r="B12184" t="n">
        <v>43</v>
      </c>
      <c r="C12184" t="inlineStr">
        <is>
          <t>POS</t>
        </is>
      </c>
      <c r="D12184" t="inlineStr">
        <is>
          <t>Mỹ</t>
        </is>
      </c>
      <c r="E12184" t="inlineStr">
        <is>
          <t>Nhạc, phim, sách nói</t>
        </is>
      </c>
      <c r="F12184" t="n">
        <v>1533.32</v>
      </c>
      <c r="G12184" t="n">
        <v>0</v>
      </c>
    </row>
    <row r="12185">
      <c r="A12185" t="n">
        <v>201909</v>
      </c>
      <c r="B12185" t="n">
        <v>43</v>
      </c>
      <c r="C12185" t="inlineStr">
        <is>
          <t>POS</t>
        </is>
      </c>
      <c r="D12185" t="inlineStr">
        <is>
          <t>Mỹ</t>
        </is>
      </c>
      <c r="E12185" t="inlineStr">
        <is>
          <t>TV &amp; Video</t>
        </is>
      </c>
      <c r="F12185" t="n">
        <v>3689.65</v>
      </c>
      <c r="G12185" t="n">
        <v>0</v>
      </c>
    </row>
    <row r="12186">
      <c r="A12186" t="n">
        <v>201909</v>
      </c>
      <c r="B12186" t="n">
        <v>44</v>
      </c>
      <c r="C12186" t="inlineStr">
        <is>
          <t>POS</t>
        </is>
      </c>
      <c r="D12186" t="inlineStr">
        <is>
          <t>Mỹ</t>
        </is>
      </c>
      <c r="E12186" t="inlineStr">
        <is>
          <t>Âm thanh</t>
        </is>
      </c>
      <c r="F12186" t="n">
        <v>1913.39</v>
      </c>
      <c r="G12186" t="n">
        <v>0</v>
      </c>
    </row>
    <row r="12187">
      <c r="A12187" t="n">
        <v>201909</v>
      </c>
      <c r="B12187" t="n">
        <v>44</v>
      </c>
      <c r="C12187" t="inlineStr">
        <is>
          <t>POS</t>
        </is>
      </c>
      <c r="D12187" t="inlineStr">
        <is>
          <t>Mỹ</t>
        </is>
      </c>
      <c r="E12187" t="inlineStr">
        <is>
          <t>Máy ảnh</t>
        </is>
      </c>
      <c r="F12187" t="n">
        <v>6113.2</v>
      </c>
      <c r="G12187" t="n">
        <v>1537.2</v>
      </c>
    </row>
    <row r="12188">
      <c r="A12188" t="n">
        <v>201909</v>
      </c>
      <c r="B12188" t="n">
        <v>44</v>
      </c>
      <c r="C12188" t="inlineStr">
        <is>
          <t>POS</t>
        </is>
      </c>
      <c r="D12188" t="inlineStr">
        <is>
          <t>Mỹ</t>
        </is>
      </c>
      <c r="E12188" t="inlineStr">
        <is>
          <t>Điện thoại</t>
        </is>
      </c>
      <c r="F12188" t="n">
        <v>11486.19</v>
      </c>
      <c r="G12188" t="n">
        <v>0</v>
      </c>
    </row>
    <row r="12189">
      <c r="A12189" t="n">
        <v>201909</v>
      </c>
      <c r="B12189" t="n">
        <v>44</v>
      </c>
      <c r="C12189" t="inlineStr">
        <is>
          <t>POS</t>
        </is>
      </c>
      <c r="D12189" t="inlineStr">
        <is>
          <t>Mỹ</t>
        </is>
      </c>
      <c r="E12189" t="inlineStr">
        <is>
          <t>Máy tính</t>
        </is>
      </c>
      <c r="F12189" t="n">
        <v>20138.72</v>
      </c>
      <c r="G12189" t="n">
        <v>0</v>
      </c>
    </row>
    <row r="12190">
      <c r="A12190" t="n">
        <v>201909</v>
      </c>
      <c r="B12190" t="n">
        <v>44</v>
      </c>
      <c r="C12190" t="inlineStr">
        <is>
          <t>POS</t>
        </is>
      </c>
      <c r="D12190" t="inlineStr">
        <is>
          <t>Mỹ</t>
        </is>
      </c>
      <c r="E12190" t="inlineStr">
        <is>
          <t>Game &amp; Đồ chơi</t>
        </is>
      </c>
      <c r="F12190" t="n">
        <v>759.92</v>
      </c>
      <c r="G12190" t="n">
        <v>172</v>
      </c>
    </row>
    <row r="12191">
      <c r="A12191" t="n">
        <v>201909</v>
      </c>
      <c r="B12191" t="n">
        <v>44</v>
      </c>
      <c r="C12191" t="inlineStr">
        <is>
          <t>POS</t>
        </is>
      </c>
      <c r="D12191" t="inlineStr">
        <is>
          <t>Mỹ</t>
        </is>
      </c>
      <c r="E12191" t="inlineStr">
        <is>
          <t>Gia dụng</t>
        </is>
      </c>
      <c r="F12191" t="n">
        <v>9729.959999999999</v>
      </c>
      <c r="G12191" t="n">
        <v>0</v>
      </c>
    </row>
    <row r="12192">
      <c r="A12192" t="n">
        <v>201909</v>
      </c>
      <c r="B12192" t="n">
        <v>44</v>
      </c>
      <c r="C12192" t="inlineStr">
        <is>
          <t>POS</t>
        </is>
      </c>
      <c r="D12192" t="inlineStr">
        <is>
          <t>Mỹ</t>
        </is>
      </c>
      <c r="E12192" t="inlineStr">
        <is>
          <t>Nhạc, phim, sách nói</t>
        </is>
      </c>
      <c r="F12192" t="n">
        <v>2160.8</v>
      </c>
      <c r="G12192" t="n">
        <v>0</v>
      </c>
    </row>
    <row r="12193">
      <c r="A12193" t="n">
        <v>201909</v>
      </c>
      <c r="B12193" t="n">
        <v>44</v>
      </c>
      <c r="C12193" t="inlineStr">
        <is>
          <t>POS</t>
        </is>
      </c>
      <c r="D12193" t="inlineStr">
        <is>
          <t>Mỹ</t>
        </is>
      </c>
      <c r="E12193" t="inlineStr">
        <is>
          <t>TV &amp; Video</t>
        </is>
      </c>
      <c r="F12193" t="n">
        <v>4745.84</v>
      </c>
      <c r="G12193" t="n">
        <v>0</v>
      </c>
    </row>
    <row r="12194">
      <c r="A12194" t="n">
        <v>201909</v>
      </c>
      <c r="B12194" t="n">
        <v>45</v>
      </c>
      <c r="C12194" t="inlineStr">
        <is>
          <t>POS</t>
        </is>
      </c>
      <c r="D12194" t="inlineStr">
        <is>
          <t>Mỹ</t>
        </is>
      </c>
      <c r="E12194" t="inlineStr">
        <is>
          <t>Âm thanh</t>
        </is>
      </c>
      <c r="F12194" t="n">
        <v>3583.34</v>
      </c>
      <c r="G12194" t="n">
        <v>0</v>
      </c>
    </row>
    <row r="12195">
      <c r="A12195" t="n">
        <v>201909</v>
      </c>
      <c r="B12195" t="n">
        <v>45</v>
      </c>
      <c r="C12195" t="inlineStr">
        <is>
          <t>POS</t>
        </is>
      </c>
      <c r="D12195" t="inlineStr">
        <is>
          <t>Mỹ</t>
        </is>
      </c>
      <c r="E12195" t="inlineStr">
        <is>
          <t>Máy ảnh</t>
        </is>
      </c>
      <c r="F12195" t="n">
        <v>2934.63</v>
      </c>
      <c r="G12195" t="n">
        <v>0</v>
      </c>
    </row>
    <row r="12196">
      <c r="A12196" t="n">
        <v>201909</v>
      </c>
      <c r="B12196" t="n">
        <v>45</v>
      </c>
      <c r="C12196" t="inlineStr">
        <is>
          <t>POS</t>
        </is>
      </c>
      <c r="D12196" t="inlineStr">
        <is>
          <t>Mỹ</t>
        </is>
      </c>
      <c r="E12196" t="inlineStr">
        <is>
          <t>Điện thoại</t>
        </is>
      </c>
      <c r="F12196" t="n">
        <v>6901.93</v>
      </c>
      <c r="G12196" t="n">
        <v>9.99</v>
      </c>
    </row>
    <row r="12197">
      <c r="A12197" t="n">
        <v>201909</v>
      </c>
      <c r="B12197" t="n">
        <v>45</v>
      </c>
      <c r="C12197" t="inlineStr">
        <is>
          <t>POS</t>
        </is>
      </c>
      <c r="D12197" t="inlineStr">
        <is>
          <t>Mỹ</t>
        </is>
      </c>
      <c r="E12197" t="inlineStr">
        <is>
          <t>Máy tính</t>
        </is>
      </c>
      <c r="F12197" t="n">
        <v>16133.91</v>
      </c>
      <c r="G12197" t="n">
        <v>0</v>
      </c>
    </row>
    <row r="12198">
      <c r="A12198" t="n">
        <v>201909</v>
      </c>
      <c r="B12198" t="n">
        <v>45</v>
      </c>
      <c r="C12198" t="inlineStr">
        <is>
          <t>POS</t>
        </is>
      </c>
      <c r="D12198" t="inlineStr">
        <is>
          <t>Mỹ</t>
        </is>
      </c>
      <c r="E12198" t="inlineStr">
        <is>
          <t>Game &amp; Đồ chơi</t>
        </is>
      </c>
      <c r="F12198" t="n">
        <v>403.19</v>
      </c>
      <c r="G12198" t="n">
        <v>0</v>
      </c>
    </row>
    <row r="12199">
      <c r="A12199" t="n">
        <v>201909</v>
      </c>
      <c r="B12199" t="n">
        <v>45</v>
      </c>
      <c r="C12199" t="inlineStr">
        <is>
          <t>POS</t>
        </is>
      </c>
      <c r="D12199" t="inlineStr">
        <is>
          <t>Mỹ</t>
        </is>
      </c>
      <c r="E12199" t="inlineStr">
        <is>
          <t>Gia dụng</t>
        </is>
      </c>
      <c r="F12199" t="n">
        <v>14745.64</v>
      </c>
      <c r="G12199" t="n">
        <v>0</v>
      </c>
    </row>
    <row r="12200">
      <c r="A12200" t="n">
        <v>201909</v>
      </c>
      <c r="B12200" t="n">
        <v>45</v>
      </c>
      <c r="C12200" t="inlineStr">
        <is>
          <t>POS</t>
        </is>
      </c>
      <c r="D12200" t="inlineStr">
        <is>
          <t>Mỹ</t>
        </is>
      </c>
      <c r="E12200" t="inlineStr">
        <is>
          <t>Nhạc, phim, sách nói</t>
        </is>
      </c>
      <c r="F12200" t="n">
        <v>1107.3</v>
      </c>
      <c r="G12200" t="n">
        <v>0</v>
      </c>
    </row>
    <row r="12201">
      <c r="A12201" t="n">
        <v>201909</v>
      </c>
      <c r="B12201" t="n">
        <v>47</v>
      </c>
      <c r="C12201" t="inlineStr">
        <is>
          <t>POS</t>
        </is>
      </c>
      <c r="D12201" t="inlineStr">
        <is>
          <t>Mỹ</t>
        </is>
      </c>
      <c r="E12201" t="inlineStr">
        <is>
          <t>Âm thanh</t>
        </is>
      </c>
      <c r="F12201" t="n">
        <v>2073.95</v>
      </c>
      <c r="G12201" t="n">
        <v>312</v>
      </c>
    </row>
    <row r="12202">
      <c r="A12202" t="n">
        <v>201909</v>
      </c>
      <c r="B12202" t="n">
        <v>47</v>
      </c>
      <c r="C12202" t="inlineStr">
        <is>
          <t>POS</t>
        </is>
      </c>
      <c r="D12202" t="inlineStr">
        <is>
          <t>Mỹ</t>
        </is>
      </c>
      <c r="E12202" t="inlineStr">
        <is>
          <t>Máy ảnh</t>
        </is>
      </c>
      <c r="F12202" t="n">
        <v>10374.4</v>
      </c>
      <c r="G12202" t="n">
        <v>0</v>
      </c>
    </row>
    <row r="12203">
      <c r="A12203" t="n">
        <v>201909</v>
      </c>
      <c r="B12203" t="n">
        <v>47</v>
      </c>
      <c r="C12203" t="inlineStr">
        <is>
          <t>POS</t>
        </is>
      </c>
      <c r="D12203" t="inlineStr">
        <is>
          <t>Mỹ</t>
        </is>
      </c>
      <c r="E12203" t="inlineStr">
        <is>
          <t>Điện thoại</t>
        </is>
      </c>
      <c r="F12203" t="n">
        <v>7793.94</v>
      </c>
      <c r="G12203" t="n">
        <v>0</v>
      </c>
    </row>
    <row r="12204">
      <c r="A12204" t="n">
        <v>201909</v>
      </c>
      <c r="B12204" t="n">
        <v>47</v>
      </c>
      <c r="C12204" t="inlineStr">
        <is>
          <t>POS</t>
        </is>
      </c>
      <c r="D12204" t="inlineStr">
        <is>
          <t>Mỹ</t>
        </is>
      </c>
      <c r="E12204" t="inlineStr">
        <is>
          <t>Máy tính</t>
        </is>
      </c>
      <c r="F12204" t="n">
        <v>14184.01</v>
      </c>
      <c r="G12204" t="n">
        <v>1079.64</v>
      </c>
    </row>
    <row r="12205">
      <c r="A12205" t="n">
        <v>201909</v>
      </c>
      <c r="B12205" t="n">
        <v>47</v>
      </c>
      <c r="C12205" t="inlineStr">
        <is>
          <t>POS</t>
        </is>
      </c>
      <c r="D12205" t="inlineStr">
        <is>
          <t>Mỹ</t>
        </is>
      </c>
      <c r="E12205" t="inlineStr">
        <is>
          <t>Game &amp; Đồ chơi</t>
        </is>
      </c>
      <c r="F12205" t="n">
        <v>838.23</v>
      </c>
      <c r="G12205" t="n">
        <v>70.13</v>
      </c>
    </row>
    <row r="12206">
      <c r="A12206" t="n">
        <v>201909</v>
      </c>
      <c r="B12206" t="n">
        <v>47</v>
      </c>
      <c r="C12206" t="inlineStr">
        <is>
          <t>POS</t>
        </is>
      </c>
      <c r="D12206" t="inlineStr">
        <is>
          <t>Mỹ</t>
        </is>
      </c>
      <c r="E12206" t="inlineStr">
        <is>
          <t>Gia dụng</t>
        </is>
      </c>
      <c r="F12206" t="n">
        <v>17613.69</v>
      </c>
      <c r="G12206" t="n">
        <v>0</v>
      </c>
    </row>
    <row r="12207">
      <c r="A12207" t="n">
        <v>201909</v>
      </c>
      <c r="B12207" t="n">
        <v>47</v>
      </c>
      <c r="C12207" t="inlineStr">
        <is>
          <t>POS</t>
        </is>
      </c>
      <c r="D12207" t="inlineStr">
        <is>
          <t>Mỹ</t>
        </is>
      </c>
      <c r="E12207" t="inlineStr">
        <is>
          <t>Nhạc, phim, sách nói</t>
        </is>
      </c>
      <c r="F12207" t="n">
        <v>4475.23</v>
      </c>
      <c r="G12207" t="n">
        <v>0</v>
      </c>
    </row>
    <row r="12208">
      <c r="A12208" t="n">
        <v>201909</v>
      </c>
      <c r="B12208" t="n">
        <v>47</v>
      </c>
      <c r="C12208" t="inlineStr">
        <is>
          <t>POS</t>
        </is>
      </c>
      <c r="D12208" t="inlineStr">
        <is>
          <t>Mỹ</t>
        </is>
      </c>
      <c r="E12208" t="inlineStr">
        <is>
          <t>TV &amp; Video</t>
        </is>
      </c>
      <c r="F12208" t="n">
        <v>5346.88</v>
      </c>
      <c r="G12208" t="n">
        <v>0</v>
      </c>
    </row>
    <row r="12209">
      <c r="A12209" t="n">
        <v>201909</v>
      </c>
      <c r="B12209" t="n">
        <v>48</v>
      </c>
      <c r="C12209" t="inlineStr">
        <is>
          <t>POS</t>
        </is>
      </c>
      <c r="D12209" t="inlineStr">
        <is>
          <t>Mỹ</t>
        </is>
      </c>
      <c r="E12209" t="inlineStr">
        <is>
          <t>Âm thanh</t>
        </is>
      </c>
      <c r="F12209" t="n">
        <v>1482.71</v>
      </c>
      <c r="G12209" t="n">
        <v>0</v>
      </c>
    </row>
    <row r="12210">
      <c r="A12210" t="n">
        <v>201909</v>
      </c>
      <c r="B12210" t="n">
        <v>48</v>
      </c>
      <c r="C12210" t="inlineStr">
        <is>
          <t>POS</t>
        </is>
      </c>
      <c r="D12210" t="inlineStr">
        <is>
          <t>Mỹ</t>
        </is>
      </c>
      <c r="E12210" t="inlineStr">
        <is>
          <t>Máy ảnh</t>
        </is>
      </c>
      <c r="F12210" t="n">
        <v>6435</v>
      </c>
      <c r="G12210" t="n">
        <v>0</v>
      </c>
    </row>
    <row r="12211">
      <c r="A12211" t="n">
        <v>201909</v>
      </c>
      <c r="B12211" t="n">
        <v>48</v>
      </c>
      <c r="C12211" t="inlineStr">
        <is>
          <t>POS</t>
        </is>
      </c>
      <c r="D12211" t="inlineStr">
        <is>
          <t>Mỹ</t>
        </is>
      </c>
      <c r="E12211" t="inlineStr">
        <is>
          <t>Điện thoại</t>
        </is>
      </c>
      <c r="F12211" t="n">
        <v>2105.19</v>
      </c>
      <c r="G12211" t="n">
        <v>0</v>
      </c>
    </row>
    <row r="12212">
      <c r="A12212" t="n">
        <v>201909</v>
      </c>
      <c r="B12212" t="n">
        <v>48</v>
      </c>
      <c r="C12212" t="inlineStr">
        <is>
          <t>POS</t>
        </is>
      </c>
      <c r="D12212" t="inlineStr">
        <is>
          <t>Mỹ</t>
        </is>
      </c>
      <c r="E12212" t="inlineStr">
        <is>
          <t>Máy tính</t>
        </is>
      </c>
      <c r="F12212" t="n">
        <v>13006.52</v>
      </c>
      <c r="G12212" t="n">
        <v>0</v>
      </c>
    </row>
    <row r="12213">
      <c r="A12213" t="n">
        <v>201909</v>
      </c>
      <c r="B12213" t="n">
        <v>48</v>
      </c>
      <c r="C12213" t="inlineStr">
        <is>
          <t>POS</t>
        </is>
      </c>
      <c r="D12213" t="inlineStr">
        <is>
          <t>Mỹ</t>
        </is>
      </c>
      <c r="E12213" t="inlineStr">
        <is>
          <t>Game &amp; Đồ chơi</t>
        </is>
      </c>
      <c r="F12213" t="n">
        <v>389.11</v>
      </c>
      <c r="G12213" t="n">
        <v>0</v>
      </c>
    </row>
    <row r="12214">
      <c r="A12214" t="n">
        <v>201909</v>
      </c>
      <c r="B12214" t="n">
        <v>48</v>
      </c>
      <c r="C12214" t="inlineStr">
        <is>
          <t>POS</t>
        </is>
      </c>
      <c r="D12214" t="inlineStr">
        <is>
          <t>Mỹ</t>
        </is>
      </c>
      <c r="E12214" t="inlineStr">
        <is>
          <t>Gia dụng</t>
        </is>
      </c>
      <c r="F12214" t="n">
        <v>1045.98</v>
      </c>
      <c r="G12214" t="n">
        <v>0</v>
      </c>
    </row>
    <row r="12215">
      <c r="A12215" t="n">
        <v>201909</v>
      </c>
      <c r="B12215" t="n">
        <v>48</v>
      </c>
      <c r="C12215" t="inlineStr">
        <is>
          <t>POS</t>
        </is>
      </c>
      <c r="D12215" t="inlineStr">
        <is>
          <t>Mỹ</t>
        </is>
      </c>
      <c r="E12215" t="inlineStr">
        <is>
          <t>Nhạc, phim, sách nói</t>
        </is>
      </c>
      <c r="F12215" t="n">
        <v>3620.32</v>
      </c>
      <c r="G12215" t="n">
        <v>0</v>
      </c>
    </row>
    <row r="12216">
      <c r="A12216" t="n">
        <v>201909</v>
      </c>
      <c r="B12216" t="n">
        <v>48</v>
      </c>
      <c r="C12216" t="inlineStr">
        <is>
          <t>POS</t>
        </is>
      </c>
      <c r="D12216" t="inlineStr">
        <is>
          <t>Mỹ</t>
        </is>
      </c>
      <c r="E12216" t="inlineStr">
        <is>
          <t>TV &amp; Video</t>
        </is>
      </c>
      <c r="F12216" t="n">
        <v>706.4</v>
      </c>
      <c r="G12216" t="n">
        <v>0</v>
      </c>
    </row>
    <row r="12217">
      <c r="A12217" t="n">
        <v>201909</v>
      </c>
      <c r="B12217" t="n">
        <v>49</v>
      </c>
      <c r="C12217" t="inlineStr">
        <is>
          <t>POS</t>
        </is>
      </c>
      <c r="D12217" t="inlineStr">
        <is>
          <t>Mỹ</t>
        </is>
      </c>
      <c r="E12217" t="inlineStr">
        <is>
          <t>Âm thanh</t>
        </is>
      </c>
      <c r="F12217" t="n">
        <v>5182.57</v>
      </c>
      <c r="G12217" t="n">
        <v>0</v>
      </c>
    </row>
    <row r="12218">
      <c r="A12218" t="n">
        <v>201909</v>
      </c>
      <c r="B12218" t="n">
        <v>49</v>
      </c>
      <c r="C12218" t="inlineStr">
        <is>
          <t>POS</t>
        </is>
      </c>
      <c r="D12218" t="inlineStr">
        <is>
          <t>Mỹ</t>
        </is>
      </c>
      <c r="E12218" t="inlineStr">
        <is>
          <t>Máy ảnh</t>
        </is>
      </c>
      <c r="F12218" t="n">
        <v>2061.2</v>
      </c>
      <c r="G12218" t="n">
        <v>0</v>
      </c>
    </row>
    <row r="12219">
      <c r="A12219" t="n">
        <v>201909</v>
      </c>
      <c r="B12219" t="n">
        <v>49</v>
      </c>
      <c r="C12219" t="inlineStr">
        <is>
          <t>POS</t>
        </is>
      </c>
      <c r="D12219" t="inlineStr">
        <is>
          <t>Mỹ</t>
        </is>
      </c>
      <c r="E12219" t="inlineStr">
        <is>
          <t>Điện thoại</t>
        </is>
      </c>
      <c r="F12219" t="n">
        <v>4596.19</v>
      </c>
      <c r="G12219" t="n">
        <v>0</v>
      </c>
    </row>
    <row r="12220">
      <c r="A12220" t="n">
        <v>201909</v>
      </c>
      <c r="B12220" t="n">
        <v>49</v>
      </c>
      <c r="C12220" t="inlineStr">
        <is>
          <t>POS</t>
        </is>
      </c>
      <c r="D12220" t="inlineStr">
        <is>
          <t>Mỹ</t>
        </is>
      </c>
      <c r="E12220" t="inlineStr">
        <is>
          <t>Máy tính</t>
        </is>
      </c>
      <c r="F12220" t="n">
        <v>18854.64</v>
      </c>
      <c r="G12220" t="n">
        <v>0</v>
      </c>
    </row>
    <row r="12221">
      <c r="A12221" t="n">
        <v>201909</v>
      </c>
      <c r="B12221" t="n">
        <v>49</v>
      </c>
      <c r="C12221" t="inlineStr">
        <is>
          <t>POS</t>
        </is>
      </c>
      <c r="D12221" t="inlineStr">
        <is>
          <t>Mỹ</t>
        </is>
      </c>
      <c r="E12221" t="inlineStr">
        <is>
          <t>Game &amp; Đồ chơi</t>
        </is>
      </c>
      <c r="F12221" t="n">
        <v>447.91</v>
      </c>
      <c r="G12221" t="n">
        <v>0</v>
      </c>
    </row>
    <row r="12222">
      <c r="A12222" t="n">
        <v>201909</v>
      </c>
      <c r="B12222" t="n">
        <v>49</v>
      </c>
      <c r="C12222" t="inlineStr">
        <is>
          <t>POS</t>
        </is>
      </c>
      <c r="D12222" t="inlineStr">
        <is>
          <t>Mỹ</t>
        </is>
      </c>
      <c r="E12222" t="inlineStr">
        <is>
          <t>Gia dụng</t>
        </is>
      </c>
      <c r="F12222" t="n">
        <v>387.72</v>
      </c>
      <c r="G12222" t="n">
        <v>0</v>
      </c>
    </row>
    <row r="12223">
      <c r="A12223" t="n">
        <v>201909</v>
      </c>
      <c r="B12223" t="n">
        <v>49</v>
      </c>
      <c r="C12223" t="inlineStr">
        <is>
          <t>POS</t>
        </is>
      </c>
      <c r="D12223" t="inlineStr">
        <is>
          <t>Mỹ</t>
        </is>
      </c>
      <c r="E12223" t="inlineStr">
        <is>
          <t>Nhạc, phim, sách nói</t>
        </is>
      </c>
      <c r="F12223" t="n">
        <v>3779.77</v>
      </c>
      <c r="G12223" t="n">
        <v>0</v>
      </c>
    </row>
    <row r="12224">
      <c r="A12224" t="n">
        <v>201909</v>
      </c>
      <c r="B12224" t="n">
        <v>49</v>
      </c>
      <c r="C12224" t="inlineStr">
        <is>
          <t>POS</t>
        </is>
      </c>
      <c r="D12224" t="inlineStr">
        <is>
          <t>Mỹ</t>
        </is>
      </c>
      <c r="E12224" t="inlineStr">
        <is>
          <t>TV &amp; Video</t>
        </is>
      </c>
      <c r="F12224" t="n">
        <v>29796.1</v>
      </c>
      <c r="G12224" t="n">
        <v>0</v>
      </c>
    </row>
    <row r="12225">
      <c r="A12225" t="n">
        <v>201909</v>
      </c>
      <c r="B12225" t="n">
        <v>50</v>
      </c>
      <c r="C12225" t="inlineStr">
        <is>
          <t>POS</t>
        </is>
      </c>
      <c r="D12225" t="inlineStr">
        <is>
          <t>Mỹ</t>
        </is>
      </c>
      <c r="E12225" t="inlineStr">
        <is>
          <t>Âm thanh</t>
        </is>
      </c>
      <c r="F12225" t="n">
        <v>780.92</v>
      </c>
      <c r="G12225" t="n">
        <v>0</v>
      </c>
    </row>
    <row r="12226">
      <c r="A12226" t="n">
        <v>201909</v>
      </c>
      <c r="B12226" t="n">
        <v>50</v>
      </c>
      <c r="C12226" t="inlineStr">
        <is>
          <t>POS</t>
        </is>
      </c>
      <c r="D12226" t="inlineStr">
        <is>
          <t>Mỹ</t>
        </is>
      </c>
      <c r="E12226" t="inlineStr">
        <is>
          <t>Máy ảnh</t>
        </is>
      </c>
      <c r="F12226" t="n">
        <v>17176.51</v>
      </c>
      <c r="G12226" t="n">
        <v>0</v>
      </c>
    </row>
    <row r="12227">
      <c r="A12227" t="n">
        <v>201909</v>
      </c>
      <c r="B12227" t="n">
        <v>50</v>
      </c>
      <c r="C12227" t="inlineStr">
        <is>
          <t>POS</t>
        </is>
      </c>
      <c r="D12227" t="inlineStr">
        <is>
          <t>Mỹ</t>
        </is>
      </c>
      <c r="E12227" t="inlineStr">
        <is>
          <t>Điện thoại</t>
        </is>
      </c>
      <c r="F12227" t="n">
        <v>1812.4</v>
      </c>
      <c r="G12227" t="n">
        <v>0</v>
      </c>
    </row>
    <row r="12228">
      <c r="A12228" t="n">
        <v>201909</v>
      </c>
      <c r="B12228" t="n">
        <v>50</v>
      </c>
      <c r="C12228" t="inlineStr">
        <is>
          <t>POS</t>
        </is>
      </c>
      <c r="D12228" t="inlineStr">
        <is>
          <t>Mỹ</t>
        </is>
      </c>
      <c r="E12228" t="inlineStr">
        <is>
          <t>Máy tính</t>
        </is>
      </c>
      <c r="F12228" t="n">
        <v>8102.5</v>
      </c>
      <c r="G12228" t="n">
        <v>0</v>
      </c>
    </row>
    <row r="12229">
      <c r="A12229" t="n">
        <v>201909</v>
      </c>
      <c r="B12229" t="n">
        <v>50</v>
      </c>
      <c r="C12229" t="inlineStr">
        <is>
          <t>POS</t>
        </is>
      </c>
      <c r="D12229" t="inlineStr">
        <is>
          <t>Mỹ</t>
        </is>
      </c>
      <c r="E12229" t="inlineStr">
        <is>
          <t>Game &amp; Đồ chơi</t>
        </is>
      </c>
      <c r="F12229" t="n">
        <v>380.91</v>
      </c>
      <c r="G12229" t="n">
        <v>77.40000000000001</v>
      </c>
    </row>
    <row r="12230">
      <c r="A12230" t="n">
        <v>201909</v>
      </c>
      <c r="B12230" t="n">
        <v>50</v>
      </c>
      <c r="C12230" t="inlineStr">
        <is>
          <t>POS</t>
        </is>
      </c>
      <c r="D12230" t="inlineStr">
        <is>
          <t>Mỹ</t>
        </is>
      </c>
      <c r="E12230" t="inlineStr">
        <is>
          <t>Gia dụng</t>
        </is>
      </c>
      <c r="F12230" t="n">
        <v>5967.92</v>
      </c>
      <c r="G12230" t="n">
        <v>0</v>
      </c>
    </row>
    <row r="12231">
      <c r="A12231" t="n">
        <v>201909</v>
      </c>
      <c r="B12231" t="n">
        <v>50</v>
      </c>
      <c r="C12231" t="inlineStr">
        <is>
          <t>POS</t>
        </is>
      </c>
      <c r="D12231" t="inlineStr">
        <is>
          <t>Mỹ</t>
        </is>
      </c>
      <c r="E12231" t="inlineStr">
        <is>
          <t>Nhạc, phim, sách nói</t>
        </is>
      </c>
      <c r="F12231" t="n">
        <v>2947.76</v>
      </c>
      <c r="G12231" t="n">
        <v>0</v>
      </c>
    </row>
    <row r="12232">
      <c r="A12232" t="n">
        <v>201909</v>
      </c>
      <c r="B12232" t="n">
        <v>50</v>
      </c>
      <c r="C12232" t="inlineStr">
        <is>
          <t>POS</t>
        </is>
      </c>
      <c r="D12232" t="inlineStr">
        <is>
          <t>Mỹ</t>
        </is>
      </c>
      <c r="E12232" t="inlineStr">
        <is>
          <t>TV &amp; Video</t>
        </is>
      </c>
      <c r="F12232" t="n">
        <v>3025.18</v>
      </c>
      <c r="G12232" t="n">
        <v>1707</v>
      </c>
    </row>
    <row r="12233">
      <c r="A12233" t="n">
        <v>201909</v>
      </c>
      <c r="B12233" t="n">
        <v>51</v>
      </c>
      <c r="C12233" t="inlineStr">
        <is>
          <t>POS</t>
        </is>
      </c>
      <c r="D12233" t="inlineStr">
        <is>
          <t>Mỹ</t>
        </is>
      </c>
      <c r="E12233" t="inlineStr">
        <is>
          <t>Âm thanh</t>
        </is>
      </c>
      <c r="F12233" t="n">
        <v>1572.43</v>
      </c>
      <c r="G12233" t="n">
        <v>0</v>
      </c>
    </row>
    <row r="12234">
      <c r="A12234" t="n">
        <v>201909</v>
      </c>
      <c r="B12234" t="n">
        <v>51</v>
      </c>
      <c r="C12234" t="inlineStr">
        <is>
          <t>POS</t>
        </is>
      </c>
      <c r="D12234" t="inlineStr">
        <is>
          <t>Mỹ</t>
        </is>
      </c>
      <c r="E12234" t="inlineStr">
        <is>
          <t>Máy ảnh</t>
        </is>
      </c>
      <c r="F12234" t="n">
        <v>935.97</v>
      </c>
      <c r="G12234" t="n">
        <v>0</v>
      </c>
    </row>
    <row r="12235">
      <c r="A12235" t="n">
        <v>201909</v>
      </c>
      <c r="B12235" t="n">
        <v>51</v>
      </c>
      <c r="C12235" t="inlineStr">
        <is>
          <t>POS</t>
        </is>
      </c>
      <c r="D12235" t="inlineStr">
        <is>
          <t>Mỹ</t>
        </is>
      </c>
      <c r="E12235" t="inlineStr">
        <is>
          <t>Điện thoại</t>
        </is>
      </c>
      <c r="F12235" t="n">
        <v>2822.21</v>
      </c>
      <c r="G12235" t="n">
        <v>0</v>
      </c>
    </row>
    <row r="12236">
      <c r="A12236" t="n">
        <v>201909</v>
      </c>
      <c r="B12236" t="n">
        <v>51</v>
      </c>
      <c r="C12236" t="inlineStr">
        <is>
          <t>POS</t>
        </is>
      </c>
      <c r="D12236" t="inlineStr">
        <is>
          <t>Mỹ</t>
        </is>
      </c>
      <c r="E12236" t="inlineStr">
        <is>
          <t>Máy tính</t>
        </is>
      </c>
      <c r="F12236" t="n">
        <v>10318.45</v>
      </c>
      <c r="G12236" t="n">
        <v>23.9</v>
      </c>
    </row>
    <row r="12237">
      <c r="A12237" t="n">
        <v>201909</v>
      </c>
      <c r="B12237" t="n">
        <v>51</v>
      </c>
      <c r="C12237" t="inlineStr">
        <is>
          <t>POS</t>
        </is>
      </c>
      <c r="D12237" t="inlineStr">
        <is>
          <t>Mỹ</t>
        </is>
      </c>
      <c r="E12237" t="inlineStr">
        <is>
          <t>Game &amp; Đồ chơi</t>
        </is>
      </c>
      <c r="F12237" t="n">
        <v>223.81</v>
      </c>
      <c r="G12237" t="n">
        <v>0</v>
      </c>
    </row>
    <row r="12238">
      <c r="A12238" t="n">
        <v>201909</v>
      </c>
      <c r="B12238" t="n">
        <v>51</v>
      </c>
      <c r="C12238" t="inlineStr">
        <is>
          <t>POS</t>
        </is>
      </c>
      <c r="D12238" t="inlineStr">
        <is>
          <t>Mỹ</t>
        </is>
      </c>
      <c r="E12238" t="inlineStr">
        <is>
          <t>Gia dụng</t>
        </is>
      </c>
      <c r="F12238" t="n">
        <v>179.98</v>
      </c>
      <c r="G12238" t="n">
        <v>0</v>
      </c>
    </row>
    <row r="12239">
      <c r="A12239" t="n">
        <v>201909</v>
      </c>
      <c r="B12239" t="n">
        <v>51</v>
      </c>
      <c r="C12239" t="inlineStr">
        <is>
          <t>POS</t>
        </is>
      </c>
      <c r="D12239" t="inlineStr">
        <is>
          <t>Mỹ</t>
        </is>
      </c>
      <c r="E12239" t="inlineStr">
        <is>
          <t>Nhạc, phim, sách nói</t>
        </is>
      </c>
      <c r="F12239" t="n">
        <v>2896.93</v>
      </c>
      <c r="G12239" t="n">
        <v>0</v>
      </c>
    </row>
    <row r="12240">
      <c r="A12240" t="n">
        <v>201909</v>
      </c>
      <c r="B12240" t="n">
        <v>51</v>
      </c>
      <c r="C12240" t="inlineStr">
        <is>
          <t>POS</t>
        </is>
      </c>
      <c r="D12240" t="inlineStr">
        <is>
          <t>Mỹ</t>
        </is>
      </c>
      <c r="E12240" t="inlineStr">
        <is>
          <t>TV &amp; Video</t>
        </is>
      </c>
      <c r="F12240" t="n">
        <v>2899.99</v>
      </c>
      <c r="G12240" t="n">
        <v>0</v>
      </c>
    </row>
    <row r="12241">
      <c r="A12241" t="n">
        <v>201909</v>
      </c>
      <c r="B12241" t="n">
        <v>53</v>
      </c>
      <c r="C12241" t="inlineStr">
        <is>
          <t>POS</t>
        </is>
      </c>
      <c r="D12241" t="inlineStr">
        <is>
          <t>Mỹ</t>
        </is>
      </c>
      <c r="E12241" t="inlineStr">
        <is>
          <t>Âm thanh</t>
        </is>
      </c>
      <c r="F12241" t="n">
        <v>545.33</v>
      </c>
      <c r="G12241" t="n">
        <v>0</v>
      </c>
    </row>
    <row r="12242">
      <c r="A12242" t="n">
        <v>201909</v>
      </c>
      <c r="B12242" t="n">
        <v>53</v>
      </c>
      <c r="C12242" t="inlineStr">
        <is>
          <t>POS</t>
        </is>
      </c>
      <c r="D12242" t="inlineStr">
        <is>
          <t>Mỹ</t>
        </is>
      </c>
      <c r="E12242" t="inlineStr">
        <is>
          <t>Máy ảnh</t>
        </is>
      </c>
      <c r="F12242" t="n">
        <v>9874.85</v>
      </c>
      <c r="G12242" t="n">
        <v>0</v>
      </c>
    </row>
    <row r="12243">
      <c r="A12243" t="n">
        <v>201909</v>
      </c>
      <c r="B12243" t="n">
        <v>53</v>
      </c>
      <c r="C12243" t="inlineStr">
        <is>
          <t>POS</t>
        </is>
      </c>
      <c r="D12243" t="inlineStr">
        <is>
          <t>Mỹ</t>
        </is>
      </c>
      <c r="E12243" t="inlineStr">
        <is>
          <t>Điện thoại</t>
        </is>
      </c>
      <c r="F12243" t="n">
        <v>2070.14</v>
      </c>
      <c r="G12243" t="n">
        <v>0</v>
      </c>
    </row>
    <row r="12244">
      <c r="A12244" t="n">
        <v>201909</v>
      </c>
      <c r="B12244" t="n">
        <v>53</v>
      </c>
      <c r="C12244" t="inlineStr">
        <is>
          <t>POS</t>
        </is>
      </c>
      <c r="D12244" t="inlineStr">
        <is>
          <t>Mỹ</t>
        </is>
      </c>
      <c r="E12244" t="inlineStr">
        <is>
          <t>Máy tính</t>
        </is>
      </c>
      <c r="F12244" t="n">
        <v>13679.81</v>
      </c>
      <c r="G12244" t="n">
        <v>0</v>
      </c>
    </row>
    <row r="12245">
      <c r="A12245" t="n">
        <v>201909</v>
      </c>
      <c r="B12245" t="n">
        <v>53</v>
      </c>
      <c r="C12245" t="inlineStr">
        <is>
          <t>POS</t>
        </is>
      </c>
      <c r="D12245" t="inlineStr">
        <is>
          <t>Mỹ</t>
        </is>
      </c>
      <c r="E12245" t="inlineStr">
        <is>
          <t>Game &amp; Đồ chơi</t>
        </is>
      </c>
      <c r="F12245" t="n">
        <v>92.16</v>
      </c>
      <c r="G12245" t="n">
        <v>0</v>
      </c>
    </row>
    <row r="12246">
      <c r="A12246" t="n">
        <v>201909</v>
      </c>
      <c r="B12246" t="n">
        <v>53</v>
      </c>
      <c r="C12246" t="inlineStr">
        <is>
          <t>POS</t>
        </is>
      </c>
      <c r="D12246" t="inlineStr">
        <is>
          <t>Mỹ</t>
        </is>
      </c>
      <c r="E12246" t="inlineStr">
        <is>
          <t>Nhạc, phim, sách nói</t>
        </is>
      </c>
      <c r="F12246" t="n">
        <v>3229.88</v>
      </c>
      <c r="G12246" t="n">
        <v>0</v>
      </c>
    </row>
    <row r="12247">
      <c r="A12247" t="n">
        <v>201909</v>
      </c>
      <c r="B12247" t="n">
        <v>53</v>
      </c>
      <c r="C12247" t="inlineStr">
        <is>
          <t>POS</t>
        </is>
      </c>
      <c r="D12247" t="inlineStr">
        <is>
          <t>Mỹ</t>
        </is>
      </c>
      <c r="E12247" t="inlineStr">
        <is>
          <t>TV &amp; Video</t>
        </is>
      </c>
      <c r="F12247" t="n">
        <v>9027.48</v>
      </c>
      <c r="G12247" t="n">
        <v>0</v>
      </c>
    </row>
    <row r="12248">
      <c r="A12248" t="n">
        <v>201909</v>
      </c>
      <c r="B12248" t="n">
        <v>54</v>
      </c>
      <c r="C12248" t="inlineStr">
        <is>
          <t>POS</t>
        </is>
      </c>
      <c r="D12248" t="inlineStr">
        <is>
          <t>Mỹ</t>
        </is>
      </c>
      <c r="E12248" t="inlineStr">
        <is>
          <t>Âm thanh</t>
        </is>
      </c>
      <c r="F12248" t="n">
        <v>750.1900000000001</v>
      </c>
      <c r="G12248" t="n">
        <v>0</v>
      </c>
    </row>
    <row r="12249">
      <c r="A12249" t="n">
        <v>201909</v>
      </c>
      <c r="B12249" t="n">
        <v>54</v>
      </c>
      <c r="C12249" t="inlineStr">
        <is>
          <t>POS</t>
        </is>
      </c>
      <c r="D12249" t="inlineStr">
        <is>
          <t>Mỹ</t>
        </is>
      </c>
      <c r="E12249" t="inlineStr">
        <is>
          <t>Máy ảnh</t>
        </is>
      </c>
      <c r="F12249" t="n">
        <v>3362.49</v>
      </c>
      <c r="G12249" t="n">
        <v>0</v>
      </c>
    </row>
    <row r="12250">
      <c r="A12250" t="n">
        <v>201909</v>
      </c>
      <c r="B12250" t="n">
        <v>54</v>
      </c>
      <c r="C12250" t="inlineStr">
        <is>
          <t>POS</t>
        </is>
      </c>
      <c r="D12250" t="inlineStr">
        <is>
          <t>Mỹ</t>
        </is>
      </c>
      <c r="E12250" t="inlineStr">
        <is>
          <t>Điện thoại</t>
        </is>
      </c>
      <c r="F12250" t="n">
        <v>1545.97</v>
      </c>
      <c r="G12250" t="n">
        <v>0</v>
      </c>
    </row>
    <row r="12251">
      <c r="A12251" t="n">
        <v>201909</v>
      </c>
      <c r="B12251" t="n">
        <v>54</v>
      </c>
      <c r="C12251" t="inlineStr">
        <is>
          <t>POS</t>
        </is>
      </c>
      <c r="D12251" t="inlineStr">
        <is>
          <t>Mỹ</t>
        </is>
      </c>
      <c r="E12251" t="inlineStr">
        <is>
          <t>Máy tính</t>
        </is>
      </c>
      <c r="F12251" t="n">
        <v>19387.5</v>
      </c>
      <c r="G12251" t="n">
        <v>0</v>
      </c>
    </row>
    <row r="12252">
      <c r="A12252" t="n">
        <v>201909</v>
      </c>
      <c r="B12252" t="n">
        <v>54</v>
      </c>
      <c r="C12252" t="inlineStr">
        <is>
          <t>POS</t>
        </is>
      </c>
      <c r="D12252" t="inlineStr">
        <is>
          <t>Mỹ</t>
        </is>
      </c>
      <c r="E12252" t="inlineStr">
        <is>
          <t>Game &amp; Đồ chơi</t>
        </is>
      </c>
      <c r="F12252" t="n">
        <v>1385.02</v>
      </c>
      <c r="G12252" t="n">
        <v>0</v>
      </c>
    </row>
    <row r="12253">
      <c r="A12253" t="n">
        <v>201909</v>
      </c>
      <c r="B12253" t="n">
        <v>54</v>
      </c>
      <c r="C12253" t="inlineStr">
        <is>
          <t>POS</t>
        </is>
      </c>
      <c r="D12253" t="inlineStr">
        <is>
          <t>Mỹ</t>
        </is>
      </c>
      <c r="E12253" t="inlineStr">
        <is>
          <t>Gia dụng</t>
        </is>
      </c>
      <c r="F12253" t="n">
        <v>2079.48</v>
      </c>
      <c r="G12253" t="n">
        <v>0</v>
      </c>
    </row>
    <row r="12254">
      <c r="A12254" t="n">
        <v>201909</v>
      </c>
      <c r="B12254" t="n">
        <v>54</v>
      </c>
      <c r="C12254" t="inlineStr">
        <is>
          <t>POS</t>
        </is>
      </c>
      <c r="D12254" t="inlineStr">
        <is>
          <t>Mỹ</t>
        </is>
      </c>
      <c r="E12254" t="inlineStr">
        <is>
          <t>Nhạc, phim, sách nói</t>
        </is>
      </c>
      <c r="F12254" t="n">
        <v>2389.17</v>
      </c>
      <c r="G12254" t="n">
        <v>0</v>
      </c>
    </row>
    <row r="12255">
      <c r="A12255" t="n">
        <v>201909</v>
      </c>
      <c r="B12255" t="n">
        <v>54</v>
      </c>
      <c r="C12255" t="inlineStr">
        <is>
          <t>POS</t>
        </is>
      </c>
      <c r="D12255" t="inlineStr">
        <is>
          <t>Mỹ</t>
        </is>
      </c>
      <c r="E12255" t="inlineStr">
        <is>
          <t>TV &amp; Video</t>
        </is>
      </c>
      <c r="F12255" t="n">
        <v>9048.27</v>
      </c>
      <c r="G12255" t="n">
        <v>0</v>
      </c>
    </row>
    <row r="12256">
      <c r="A12256" t="n">
        <v>201909</v>
      </c>
      <c r="B12256" t="n">
        <v>55</v>
      </c>
      <c r="C12256" t="inlineStr">
        <is>
          <t>POS</t>
        </is>
      </c>
      <c r="D12256" t="inlineStr">
        <is>
          <t>Mỹ</t>
        </is>
      </c>
      <c r="E12256" t="inlineStr">
        <is>
          <t>Âm thanh</t>
        </is>
      </c>
      <c r="F12256" t="n">
        <v>2016</v>
      </c>
      <c r="G12256" t="n">
        <v>0</v>
      </c>
    </row>
    <row r="12257">
      <c r="A12257" t="n">
        <v>201909</v>
      </c>
      <c r="B12257" t="n">
        <v>55</v>
      </c>
      <c r="C12257" t="inlineStr">
        <is>
          <t>POS</t>
        </is>
      </c>
      <c r="D12257" t="inlineStr">
        <is>
          <t>Mỹ</t>
        </is>
      </c>
      <c r="E12257" t="inlineStr">
        <is>
          <t>Máy ảnh</t>
        </is>
      </c>
      <c r="F12257" t="n">
        <v>10382.6</v>
      </c>
      <c r="G12257" t="n">
        <v>0</v>
      </c>
    </row>
    <row r="12258">
      <c r="A12258" t="n">
        <v>201909</v>
      </c>
      <c r="B12258" t="n">
        <v>55</v>
      </c>
      <c r="C12258" t="inlineStr">
        <is>
          <t>POS</t>
        </is>
      </c>
      <c r="D12258" t="inlineStr">
        <is>
          <t>Mỹ</t>
        </is>
      </c>
      <c r="E12258" t="inlineStr">
        <is>
          <t>Điện thoại</t>
        </is>
      </c>
      <c r="F12258" t="n">
        <v>2089.28</v>
      </c>
      <c r="G12258" t="n">
        <v>0</v>
      </c>
    </row>
    <row r="12259">
      <c r="A12259" t="n">
        <v>201909</v>
      </c>
      <c r="B12259" t="n">
        <v>55</v>
      </c>
      <c r="C12259" t="inlineStr">
        <is>
          <t>POS</t>
        </is>
      </c>
      <c r="D12259" t="inlineStr">
        <is>
          <t>Mỹ</t>
        </is>
      </c>
      <c r="E12259" t="inlineStr">
        <is>
          <t>Máy tính</t>
        </is>
      </c>
      <c r="F12259" t="n">
        <v>5216.25</v>
      </c>
      <c r="G12259" t="n">
        <v>298.29</v>
      </c>
    </row>
    <row r="12260">
      <c r="A12260" t="n">
        <v>201909</v>
      </c>
      <c r="B12260" t="n">
        <v>55</v>
      </c>
      <c r="C12260" t="inlineStr">
        <is>
          <t>POS</t>
        </is>
      </c>
      <c r="D12260" t="inlineStr">
        <is>
          <t>Mỹ</t>
        </is>
      </c>
      <c r="E12260" t="inlineStr">
        <is>
          <t>Game &amp; Đồ chơi</t>
        </is>
      </c>
      <c r="F12260" t="n">
        <v>485.5</v>
      </c>
      <c r="G12260" t="n">
        <v>0</v>
      </c>
    </row>
    <row r="12261">
      <c r="A12261" t="n">
        <v>201909</v>
      </c>
      <c r="B12261" t="n">
        <v>55</v>
      </c>
      <c r="C12261" t="inlineStr">
        <is>
          <t>POS</t>
        </is>
      </c>
      <c r="D12261" t="inlineStr">
        <is>
          <t>Mỹ</t>
        </is>
      </c>
      <c r="E12261" t="inlineStr">
        <is>
          <t>Gia dụng</t>
        </is>
      </c>
      <c r="F12261" t="n">
        <v>139.99</v>
      </c>
      <c r="G12261" t="n">
        <v>0</v>
      </c>
    </row>
    <row r="12262">
      <c r="A12262" t="n">
        <v>201909</v>
      </c>
      <c r="B12262" t="n">
        <v>55</v>
      </c>
      <c r="C12262" t="inlineStr">
        <is>
          <t>POS</t>
        </is>
      </c>
      <c r="D12262" t="inlineStr">
        <is>
          <t>Mỹ</t>
        </is>
      </c>
      <c r="E12262" t="inlineStr">
        <is>
          <t>Nhạc, phim, sách nói</t>
        </is>
      </c>
      <c r="F12262" t="n">
        <v>1070.73</v>
      </c>
      <c r="G12262" t="n">
        <v>0</v>
      </c>
    </row>
    <row r="12263">
      <c r="A12263" t="n">
        <v>201909</v>
      </c>
      <c r="B12263" t="n">
        <v>56</v>
      </c>
      <c r="C12263" t="inlineStr">
        <is>
          <t>POS</t>
        </is>
      </c>
      <c r="D12263" t="inlineStr">
        <is>
          <t>Mỹ</t>
        </is>
      </c>
      <c r="E12263" t="inlineStr">
        <is>
          <t>Âm thanh</t>
        </is>
      </c>
      <c r="F12263" t="n">
        <v>1538.15</v>
      </c>
      <c r="G12263" t="n">
        <v>0</v>
      </c>
    </row>
    <row r="12264">
      <c r="A12264" t="n">
        <v>201909</v>
      </c>
      <c r="B12264" t="n">
        <v>56</v>
      </c>
      <c r="C12264" t="inlineStr">
        <is>
          <t>POS</t>
        </is>
      </c>
      <c r="D12264" t="inlineStr">
        <is>
          <t>Mỹ</t>
        </is>
      </c>
      <c r="E12264" t="inlineStr">
        <is>
          <t>Máy ảnh</t>
        </is>
      </c>
      <c r="F12264" t="n">
        <v>3062.45</v>
      </c>
      <c r="G12264" t="n">
        <v>0</v>
      </c>
    </row>
    <row r="12265">
      <c r="A12265" t="n">
        <v>201909</v>
      </c>
      <c r="B12265" t="n">
        <v>56</v>
      </c>
      <c r="C12265" t="inlineStr">
        <is>
          <t>POS</t>
        </is>
      </c>
      <c r="D12265" t="inlineStr">
        <is>
          <t>Mỹ</t>
        </is>
      </c>
      <c r="E12265" t="inlineStr">
        <is>
          <t>Điện thoại</t>
        </is>
      </c>
      <c r="F12265" t="n">
        <v>3525.34</v>
      </c>
      <c r="G12265" t="n">
        <v>0</v>
      </c>
    </row>
    <row r="12266">
      <c r="A12266" t="n">
        <v>201909</v>
      </c>
      <c r="B12266" t="n">
        <v>56</v>
      </c>
      <c r="C12266" t="inlineStr">
        <is>
          <t>POS</t>
        </is>
      </c>
      <c r="D12266" t="inlineStr">
        <is>
          <t>Mỹ</t>
        </is>
      </c>
      <c r="E12266" t="inlineStr">
        <is>
          <t>Máy tính</t>
        </is>
      </c>
      <c r="F12266" t="n">
        <v>8084.2</v>
      </c>
      <c r="G12266" t="n">
        <v>0</v>
      </c>
    </row>
    <row r="12267">
      <c r="A12267" t="n">
        <v>201909</v>
      </c>
      <c r="B12267" t="n">
        <v>56</v>
      </c>
      <c r="C12267" t="inlineStr">
        <is>
          <t>POS</t>
        </is>
      </c>
      <c r="D12267" t="inlineStr">
        <is>
          <t>Mỹ</t>
        </is>
      </c>
      <c r="E12267" t="inlineStr">
        <is>
          <t>Game &amp; Đồ chơi</t>
        </is>
      </c>
      <c r="F12267" t="n">
        <v>631.53</v>
      </c>
      <c r="G12267" t="n">
        <v>0</v>
      </c>
    </row>
    <row r="12268">
      <c r="A12268" t="n">
        <v>201909</v>
      </c>
      <c r="B12268" t="n">
        <v>56</v>
      </c>
      <c r="C12268" t="inlineStr">
        <is>
          <t>POS</t>
        </is>
      </c>
      <c r="D12268" t="inlineStr">
        <is>
          <t>Mỹ</t>
        </is>
      </c>
      <c r="E12268" t="inlineStr">
        <is>
          <t>Gia dụng</t>
        </is>
      </c>
      <c r="F12268" t="n">
        <v>3056.97</v>
      </c>
      <c r="G12268" t="n">
        <v>559.96</v>
      </c>
    </row>
    <row r="12269">
      <c r="A12269" t="n">
        <v>201909</v>
      </c>
      <c r="B12269" t="n">
        <v>56</v>
      </c>
      <c r="C12269" t="inlineStr">
        <is>
          <t>POS</t>
        </is>
      </c>
      <c r="D12269" t="inlineStr">
        <is>
          <t>Mỹ</t>
        </is>
      </c>
      <c r="E12269" t="inlineStr">
        <is>
          <t>Nhạc, phim, sách nói</t>
        </is>
      </c>
      <c r="F12269" t="n">
        <v>82.40000000000001</v>
      </c>
      <c r="G12269" t="n">
        <v>0</v>
      </c>
    </row>
    <row r="12270">
      <c r="A12270" t="n">
        <v>201909</v>
      </c>
      <c r="B12270" t="n">
        <v>56</v>
      </c>
      <c r="C12270" t="inlineStr">
        <is>
          <t>POS</t>
        </is>
      </c>
      <c r="D12270" t="inlineStr">
        <is>
          <t>Mỹ</t>
        </is>
      </c>
      <c r="E12270" t="inlineStr">
        <is>
          <t>TV &amp; Video</t>
        </is>
      </c>
      <c r="F12270" t="n">
        <v>234.2</v>
      </c>
      <c r="G12270" t="n">
        <v>0</v>
      </c>
    </row>
    <row r="12271">
      <c r="A12271" t="n">
        <v>201909</v>
      </c>
      <c r="B12271" t="n">
        <v>57</v>
      </c>
      <c r="C12271" t="inlineStr">
        <is>
          <t>POS</t>
        </is>
      </c>
      <c r="D12271" t="inlineStr">
        <is>
          <t>Mỹ</t>
        </is>
      </c>
      <c r="E12271" t="inlineStr">
        <is>
          <t>Âm thanh</t>
        </is>
      </c>
      <c r="F12271" t="n">
        <v>1349.23</v>
      </c>
      <c r="G12271" t="n">
        <v>532.8</v>
      </c>
    </row>
    <row r="12272">
      <c r="A12272" t="n">
        <v>201909</v>
      </c>
      <c r="B12272" t="n">
        <v>57</v>
      </c>
      <c r="C12272" t="inlineStr">
        <is>
          <t>POS</t>
        </is>
      </c>
      <c r="D12272" t="inlineStr">
        <is>
          <t>Mỹ</t>
        </is>
      </c>
      <c r="E12272" t="inlineStr">
        <is>
          <t>Máy ảnh</t>
        </is>
      </c>
      <c r="F12272" t="n">
        <v>196.9</v>
      </c>
      <c r="G12272" t="n">
        <v>0</v>
      </c>
    </row>
    <row r="12273">
      <c r="A12273" t="n">
        <v>201909</v>
      </c>
      <c r="B12273" t="n">
        <v>57</v>
      </c>
      <c r="C12273" t="inlineStr">
        <is>
          <t>POS</t>
        </is>
      </c>
      <c r="D12273" t="inlineStr">
        <is>
          <t>Mỹ</t>
        </is>
      </c>
      <c r="E12273" t="inlineStr">
        <is>
          <t>Điện thoại</t>
        </is>
      </c>
      <c r="F12273" t="n">
        <v>1559.19</v>
      </c>
      <c r="G12273" t="n">
        <v>0</v>
      </c>
    </row>
    <row r="12274">
      <c r="A12274" t="n">
        <v>201909</v>
      </c>
      <c r="B12274" t="n">
        <v>57</v>
      </c>
      <c r="C12274" t="inlineStr">
        <is>
          <t>POS</t>
        </is>
      </c>
      <c r="D12274" t="inlineStr">
        <is>
          <t>Mỹ</t>
        </is>
      </c>
      <c r="E12274" t="inlineStr">
        <is>
          <t>Máy tính</t>
        </is>
      </c>
      <c r="F12274" t="n">
        <v>10632.9</v>
      </c>
      <c r="G12274" t="n">
        <v>0</v>
      </c>
    </row>
    <row r="12275">
      <c r="A12275" t="n">
        <v>201909</v>
      </c>
      <c r="B12275" t="n">
        <v>57</v>
      </c>
      <c r="C12275" t="inlineStr">
        <is>
          <t>POS</t>
        </is>
      </c>
      <c r="D12275" t="inlineStr">
        <is>
          <t>Mỹ</t>
        </is>
      </c>
      <c r="E12275" t="inlineStr">
        <is>
          <t>Game &amp; Đồ chơi</t>
        </is>
      </c>
      <c r="F12275" t="n">
        <v>238.82</v>
      </c>
      <c r="G12275" t="n">
        <v>0</v>
      </c>
    </row>
    <row r="12276">
      <c r="A12276" t="n">
        <v>201909</v>
      </c>
      <c r="B12276" t="n">
        <v>57</v>
      </c>
      <c r="C12276" t="inlineStr">
        <is>
          <t>POS</t>
        </is>
      </c>
      <c r="D12276" t="inlineStr">
        <is>
          <t>Mỹ</t>
        </is>
      </c>
      <c r="E12276" t="inlineStr">
        <is>
          <t>Gia dụng</t>
        </is>
      </c>
      <c r="F12276" t="n">
        <v>2459.24</v>
      </c>
      <c r="G12276" t="n">
        <v>0</v>
      </c>
    </row>
    <row r="12277">
      <c r="A12277" t="n">
        <v>201909</v>
      </c>
      <c r="B12277" t="n">
        <v>57</v>
      </c>
      <c r="C12277" t="inlineStr">
        <is>
          <t>POS</t>
        </is>
      </c>
      <c r="D12277" t="inlineStr">
        <is>
          <t>Mỹ</t>
        </is>
      </c>
      <c r="E12277" t="inlineStr">
        <is>
          <t>Nhạc, phim, sách nói</t>
        </is>
      </c>
      <c r="F12277" t="n">
        <v>2219.66</v>
      </c>
      <c r="G12277" t="n">
        <v>0</v>
      </c>
    </row>
    <row r="12278">
      <c r="A12278" t="n">
        <v>201909</v>
      </c>
      <c r="B12278" t="n">
        <v>59</v>
      </c>
      <c r="C12278" t="inlineStr">
        <is>
          <t>POS</t>
        </is>
      </c>
      <c r="D12278" t="inlineStr">
        <is>
          <t>Mỹ</t>
        </is>
      </c>
      <c r="E12278" t="inlineStr">
        <is>
          <t>Âm thanh</t>
        </is>
      </c>
      <c r="F12278" t="n">
        <v>1270.69</v>
      </c>
      <c r="G12278" t="n">
        <v>232</v>
      </c>
    </row>
    <row r="12279">
      <c r="A12279" t="n">
        <v>201909</v>
      </c>
      <c r="B12279" t="n">
        <v>59</v>
      </c>
      <c r="C12279" t="inlineStr">
        <is>
          <t>POS</t>
        </is>
      </c>
      <c r="D12279" t="inlineStr">
        <is>
          <t>Mỹ</t>
        </is>
      </c>
      <c r="E12279" t="inlineStr">
        <is>
          <t>Máy ảnh</t>
        </is>
      </c>
      <c r="F12279" t="n">
        <v>4950.4</v>
      </c>
      <c r="G12279" t="n">
        <v>590.4</v>
      </c>
    </row>
    <row r="12280">
      <c r="A12280" t="n">
        <v>201909</v>
      </c>
      <c r="B12280" t="n">
        <v>59</v>
      </c>
      <c r="C12280" t="inlineStr">
        <is>
          <t>POS</t>
        </is>
      </c>
      <c r="D12280" t="inlineStr">
        <is>
          <t>Mỹ</t>
        </is>
      </c>
      <c r="E12280" t="inlineStr">
        <is>
          <t>Điện thoại</t>
        </is>
      </c>
      <c r="F12280" t="n">
        <v>69.93000000000001</v>
      </c>
      <c r="G12280" t="n">
        <v>0</v>
      </c>
    </row>
    <row r="12281">
      <c r="A12281" t="n">
        <v>201909</v>
      </c>
      <c r="B12281" t="n">
        <v>59</v>
      </c>
      <c r="C12281" t="inlineStr">
        <is>
          <t>POS</t>
        </is>
      </c>
      <c r="D12281" t="inlineStr">
        <is>
          <t>Mỹ</t>
        </is>
      </c>
      <c r="E12281" t="inlineStr">
        <is>
          <t>Máy tính</t>
        </is>
      </c>
      <c r="F12281" t="n">
        <v>2418.6</v>
      </c>
      <c r="G12281" t="n">
        <v>0</v>
      </c>
    </row>
    <row r="12282">
      <c r="A12282" t="n">
        <v>201909</v>
      </c>
      <c r="B12282" t="n">
        <v>59</v>
      </c>
      <c r="C12282" t="inlineStr">
        <is>
          <t>POS</t>
        </is>
      </c>
      <c r="D12282" t="inlineStr">
        <is>
          <t>Mỹ</t>
        </is>
      </c>
      <c r="E12282" t="inlineStr">
        <is>
          <t>Game &amp; Đồ chơi</t>
        </is>
      </c>
      <c r="F12282" t="n">
        <v>524.21</v>
      </c>
      <c r="G12282" t="n">
        <v>0</v>
      </c>
    </row>
    <row r="12283">
      <c r="A12283" t="n">
        <v>201909</v>
      </c>
      <c r="B12283" t="n">
        <v>59</v>
      </c>
      <c r="C12283" t="inlineStr">
        <is>
          <t>POS</t>
        </is>
      </c>
      <c r="D12283" t="inlineStr">
        <is>
          <t>Mỹ</t>
        </is>
      </c>
      <c r="E12283" t="inlineStr">
        <is>
          <t>Gia dụng</t>
        </is>
      </c>
      <c r="F12283" t="n">
        <v>3275.65</v>
      </c>
      <c r="G12283" t="n">
        <v>279.99</v>
      </c>
    </row>
    <row r="12284">
      <c r="A12284" t="n">
        <v>201909</v>
      </c>
      <c r="B12284" t="n">
        <v>59</v>
      </c>
      <c r="C12284" t="inlineStr">
        <is>
          <t>POS</t>
        </is>
      </c>
      <c r="D12284" t="inlineStr">
        <is>
          <t>Mỹ</t>
        </is>
      </c>
      <c r="E12284" t="inlineStr">
        <is>
          <t>Nhạc, phim, sách nói</t>
        </is>
      </c>
      <c r="F12284" t="n">
        <v>2522.18</v>
      </c>
      <c r="G12284" t="n">
        <v>0</v>
      </c>
    </row>
    <row r="12285">
      <c r="A12285" t="n">
        <v>201909</v>
      </c>
      <c r="B12285" t="n">
        <v>61</v>
      </c>
      <c r="C12285" t="inlineStr">
        <is>
          <t>POS</t>
        </is>
      </c>
      <c r="D12285" t="inlineStr">
        <is>
          <t>Mỹ</t>
        </is>
      </c>
      <c r="E12285" t="inlineStr">
        <is>
          <t>Âm thanh</t>
        </is>
      </c>
      <c r="F12285" t="n">
        <v>1554.77</v>
      </c>
      <c r="G12285" t="n">
        <v>0</v>
      </c>
    </row>
    <row r="12286">
      <c r="A12286" t="n">
        <v>201909</v>
      </c>
      <c r="B12286" t="n">
        <v>61</v>
      </c>
      <c r="C12286" t="inlineStr">
        <is>
          <t>POS</t>
        </is>
      </c>
      <c r="D12286" t="inlineStr">
        <is>
          <t>Mỹ</t>
        </is>
      </c>
      <c r="E12286" t="inlineStr">
        <is>
          <t>Máy ảnh</t>
        </is>
      </c>
      <c r="F12286" t="n">
        <v>6852</v>
      </c>
      <c r="G12286" t="n">
        <v>0</v>
      </c>
    </row>
    <row r="12287">
      <c r="A12287" t="n">
        <v>201909</v>
      </c>
      <c r="B12287" t="n">
        <v>61</v>
      </c>
      <c r="C12287" t="inlineStr">
        <is>
          <t>POS</t>
        </is>
      </c>
      <c r="D12287" t="inlineStr">
        <is>
          <t>Mỹ</t>
        </is>
      </c>
      <c r="E12287" t="inlineStr">
        <is>
          <t>Điện thoại</t>
        </is>
      </c>
      <c r="F12287" t="n">
        <v>4022.2</v>
      </c>
      <c r="G12287" t="n">
        <v>0</v>
      </c>
    </row>
    <row r="12288">
      <c r="A12288" t="n">
        <v>201909</v>
      </c>
      <c r="B12288" t="n">
        <v>61</v>
      </c>
      <c r="C12288" t="inlineStr">
        <is>
          <t>POS</t>
        </is>
      </c>
      <c r="D12288" t="inlineStr">
        <is>
          <t>Mỹ</t>
        </is>
      </c>
      <c r="E12288" t="inlineStr">
        <is>
          <t>Máy tính</t>
        </is>
      </c>
      <c r="F12288" t="n">
        <v>10226.73</v>
      </c>
      <c r="G12288" t="n">
        <v>629.1</v>
      </c>
    </row>
    <row r="12289">
      <c r="A12289" t="n">
        <v>201909</v>
      </c>
      <c r="B12289" t="n">
        <v>61</v>
      </c>
      <c r="C12289" t="inlineStr">
        <is>
          <t>POS</t>
        </is>
      </c>
      <c r="D12289" t="inlineStr">
        <is>
          <t>Mỹ</t>
        </is>
      </c>
      <c r="E12289" t="inlineStr">
        <is>
          <t>Game &amp; Đồ chơi</t>
        </is>
      </c>
      <c r="F12289" t="n">
        <v>837.26</v>
      </c>
      <c r="G12289" t="n">
        <v>0</v>
      </c>
    </row>
    <row r="12290">
      <c r="A12290" t="n">
        <v>201909</v>
      </c>
      <c r="B12290" t="n">
        <v>61</v>
      </c>
      <c r="C12290" t="inlineStr">
        <is>
          <t>POS</t>
        </is>
      </c>
      <c r="D12290" t="inlineStr">
        <is>
          <t>Mỹ</t>
        </is>
      </c>
      <c r="E12290" t="inlineStr">
        <is>
          <t>Nhạc, phim, sách nói</t>
        </is>
      </c>
      <c r="F12290" t="n">
        <v>2225.53</v>
      </c>
      <c r="G12290" t="n">
        <v>0</v>
      </c>
    </row>
    <row r="12291">
      <c r="A12291" t="n">
        <v>201909</v>
      </c>
      <c r="B12291" t="n">
        <v>62</v>
      </c>
      <c r="C12291" t="inlineStr">
        <is>
          <t>POS</t>
        </is>
      </c>
      <c r="D12291" t="inlineStr">
        <is>
          <t>Mỹ</t>
        </is>
      </c>
      <c r="E12291" t="inlineStr">
        <is>
          <t>Âm thanh</t>
        </is>
      </c>
      <c r="F12291" t="n">
        <v>2847.09</v>
      </c>
      <c r="G12291" t="n">
        <v>0</v>
      </c>
    </row>
    <row r="12292">
      <c r="A12292" t="n">
        <v>201909</v>
      </c>
      <c r="B12292" t="n">
        <v>62</v>
      </c>
      <c r="C12292" t="inlineStr">
        <is>
          <t>POS</t>
        </is>
      </c>
      <c r="D12292" t="inlineStr">
        <is>
          <t>Mỹ</t>
        </is>
      </c>
      <c r="E12292" t="inlineStr">
        <is>
          <t>Máy ảnh</t>
        </is>
      </c>
      <c r="F12292" t="n">
        <v>6092</v>
      </c>
      <c r="G12292" t="n">
        <v>0</v>
      </c>
    </row>
    <row r="12293">
      <c r="A12293" t="n">
        <v>201909</v>
      </c>
      <c r="B12293" t="n">
        <v>62</v>
      </c>
      <c r="C12293" t="inlineStr">
        <is>
          <t>POS</t>
        </is>
      </c>
      <c r="D12293" t="inlineStr">
        <is>
          <t>Mỹ</t>
        </is>
      </c>
      <c r="E12293" t="inlineStr">
        <is>
          <t>Điện thoại</t>
        </is>
      </c>
      <c r="F12293" t="n">
        <v>4927.92</v>
      </c>
      <c r="G12293" t="n">
        <v>0</v>
      </c>
    </row>
    <row r="12294">
      <c r="A12294" t="n">
        <v>201909</v>
      </c>
      <c r="B12294" t="n">
        <v>62</v>
      </c>
      <c r="C12294" t="inlineStr">
        <is>
          <t>POS</t>
        </is>
      </c>
      <c r="D12294" t="inlineStr">
        <is>
          <t>Mỹ</t>
        </is>
      </c>
      <c r="E12294" t="inlineStr">
        <is>
          <t>Máy tính</t>
        </is>
      </c>
      <c r="F12294" t="n">
        <v>8968.1</v>
      </c>
      <c r="G12294" t="n">
        <v>0</v>
      </c>
    </row>
    <row r="12295">
      <c r="A12295" t="n">
        <v>201909</v>
      </c>
      <c r="B12295" t="n">
        <v>62</v>
      </c>
      <c r="C12295" t="inlineStr">
        <is>
          <t>POS</t>
        </is>
      </c>
      <c r="D12295" t="inlineStr">
        <is>
          <t>Mỹ</t>
        </is>
      </c>
      <c r="E12295" t="inlineStr">
        <is>
          <t>Game &amp; Đồ chơi</t>
        </is>
      </c>
      <c r="F12295" t="n">
        <v>342.44</v>
      </c>
      <c r="G12295" t="n">
        <v>0</v>
      </c>
    </row>
    <row r="12296">
      <c r="A12296" t="n">
        <v>201909</v>
      </c>
      <c r="B12296" t="n">
        <v>62</v>
      </c>
      <c r="C12296" t="inlineStr">
        <is>
          <t>POS</t>
        </is>
      </c>
      <c r="D12296" t="inlineStr">
        <is>
          <t>Mỹ</t>
        </is>
      </c>
      <c r="E12296" t="inlineStr">
        <is>
          <t>Nhạc, phim, sách nói</t>
        </is>
      </c>
      <c r="F12296" t="n">
        <v>703.26</v>
      </c>
      <c r="G12296" t="n">
        <v>0</v>
      </c>
    </row>
    <row r="12297">
      <c r="A12297" t="n">
        <v>201909</v>
      </c>
      <c r="B12297" t="n">
        <v>63</v>
      </c>
      <c r="C12297" t="inlineStr">
        <is>
          <t>POS</t>
        </is>
      </c>
      <c r="D12297" t="inlineStr">
        <is>
          <t>Mỹ</t>
        </is>
      </c>
      <c r="E12297" t="inlineStr">
        <is>
          <t>Âm thanh</t>
        </is>
      </c>
      <c r="F12297" t="n">
        <v>2389.4</v>
      </c>
      <c r="G12297" t="n">
        <v>0</v>
      </c>
    </row>
    <row r="12298">
      <c r="A12298" t="n">
        <v>201909</v>
      </c>
      <c r="B12298" t="n">
        <v>63</v>
      </c>
      <c r="C12298" t="inlineStr">
        <is>
          <t>POS</t>
        </is>
      </c>
      <c r="D12298" t="inlineStr">
        <is>
          <t>Mỹ</t>
        </is>
      </c>
      <c r="E12298" t="inlineStr">
        <is>
          <t>Máy ảnh</t>
        </is>
      </c>
      <c r="F12298" t="n">
        <v>4486.6</v>
      </c>
      <c r="G12298" t="n">
        <v>0</v>
      </c>
    </row>
    <row r="12299">
      <c r="A12299" t="n">
        <v>201909</v>
      </c>
      <c r="B12299" t="n">
        <v>63</v>
      </c>
      <c r="C12299" t="inlineStr">
        <is>
          <t>POS</t>
        </is>
      </c>
      <c r="D12299" t="inlineStr">
        <is>
          <t>Mỹ</t>
        </is>
      </c>
      <c r="E12299" t="inlineStr">
        <is>
          <t>Điện thoại</t>
        </is>
      </c>
      <c r="F12299" t="n">
        <v>4653.01</v>
      </c>
      <c r="G12299" t="n">
        <v>0</v>
      </c>
    </row>
    <row r="12300">
      <c r="A12300" t="n">
        <v>201909</v>
      </c>
      <c r="B12300" t="n">
        <v>63</v>
      </c>
      <c r="C12300" t="inlineStr">
        <is>
          <t>POS</t>
        </is>
      </c>
      <c r="D12300" t="inlineStr">
        <is>
          <t>Mỹ</t>
        </is>
      </c>
      <c r="E12300" t="inlineStr">
        <is>
          <t>Máy tính</t>
        </is>
      </c>
      <c r="F12300" t="n">
        <v>5928.9</v>
      </c>
      <c r="G12300" t="n">
        <v>0</v>
      </c>
    </row>
    <row r="12301">
      <c r="A12301" t="n">
        <v>201909</v>
      </c>
      <c r="B12301" t="n">
        <v>63</v>
      </c>
      <c r="C12301" t="inlineStr">
        <is>
          <t>POS</t>
        </is>
      </c>
      <c r="D12301" t="inlineStr">
        <is>
          <t>Mỹ</t>
        </is>
      </c>
      <c r="E12301" t="inlineStr">
        <is>
          <t>Game &amp; Đồ chơi</t>
        </is>
      </c>
      <c r="F12301" t="n">
        <v>1135.83</v>
      </c>
      <c r="G12301" t="n">
        <v>0</v>
      </c>
    </row>
    <row r="12302">
      <c r="A12302" t="n">
        <v>201909</v>
      </c>
      <c r="B12302" t="n">
        <v>63</v>
      </c>
      <c r="C12302" t="inlineStr">
        <is>
          <t>POS</t>
        </is>
      </c>
      <c r="D12302" t="inlineStr">
        <is>
          <t>Mỹ</t>
        </is>
      </c>
      <c r="E12302" t="inlineStr">
        <is>
          <t>Gia dụng</t>
        </is>
      </c>
      <c r="F12302" t="n">
        <v>2032</v>
      </c>
      <c r="G12302" t="n">
        <v>0</v>
      </c>
    </row>
    <row r="12303">
      <c r="A12303" t="n">
        <v>201909</v>
      </c>
      <c r="B12303" t="n">
        <v>63</v>
      </c>
      <c r="C12303" t="inlineStr">
        <is>
          <t>POS</t>
        </is>
      </c>
      <c r="D12303" t="inlineStr">
        <is>
          <t>Mỹ</t>
        </is>
      </c>
      <c r="E12303" t="inlineStr">
        <is>
          <t>Nhạc, phim, sách nói</t>
        </is>
      </c>
      <c r="F12303" t="n">
        <v>819.25</v>
      </c>
      <c r="G12303" t="n">
        <v>0</v>
      </c>
    </row>
    <row r="12304">
      <c r="A12304" t="n">
        <v>201909</v>
      </c>
      <c r="B12304" t="n">
        <v>63</v>
      </c>
      <c r="C12304" t="inlineStr">
        <is>
          <t>POS</t>
        </is>
      </c>
      <c r="D12304" t="inlineStr">
        <is>
          <t>Mỹ</t>
        </is>
      </c>
      <c r="E12304" t="inlineStr">
        <is>
          <t>TV &amp; Video</t>
        </is>
      </c>
      <c r="F12304" t="n">
        <v>2950.78</v>
      </c>
      <c r="G12304" t="n">
        <v>350.01</v>
      </c>
    </row>
    <row r="12305">
      <c r="A12305" t="n">
        <v>201909</v>
      </c>
      <c r="B12305" t="n">
        <v>64</v>
      </c>
      <c r="C12305" t="inlineStr">
        <is>
          <t>POS</t>
        </is>
      </c>
      <c r="D12305" t="inlineStr">
        <is>
          <t>Mỹ</t>
        </is>
      </c>
      <c r="E12305" t="inlineStr">
        <is>
          <t>Âm thanh</t>
        </is>
      </c>
      <c r="F12305" t="n">
        <v>4125.79</v>
      </c>
      <c r="G12305" t="n">
        <v>0</v>
      </c>
    </row>
    <row r="12306">
      <c r="A12306" t="n">
        <v>201909</v>
      </c>
      <c r="B12306" t="n">
        <v>64</v>
      </c>
      <c r="C12306" t="inlineStr">
        <is>
          <t>POS</t>
        </is>
      </c>
      <c r="D12306" t="inlineStr">
        <is>
          <t>Mỹ</t>
        </is>
      </c>
      <c r="E12306" t="inlineStr">
        <is>
          <t>Máy ảnh</t>
        </is>
      </c>
      <c r="F12306" t="n">
        <v>11480.8</v>
      </c>
      <c r="G12306" t="n">
        <v>0</v>
      </c>
    </row>
    <row r="12307">
      <c r="A12307" t="n">
        <v>201909</v>
      </c>
      <c r="B12307" t="n">
        <v>64</v>
      </c>
      <c r="C12307" t="inlineStr">
        <is>
          <t>POS</t>
        </is>
      </c>
      <c r="D12307" t="inlineStr">
        <is>
          <t>Mỹ</t>
        </is>
      </c>
      <c r="E12307" t="inlineStr">
        <is>
          <t>Điện thoại</t>
        </is>
      </c>
      <c r="F12307" t="n">
        <v>3336.62</v>
      </c>
      <c r="G12307" t="n">
        <v>0</v>
      </c>
    </row>
    <row r="12308">
      <c r="A12308" t="n">
        <v>201909</v>
      </c>
      <c r="B12308" t="n">
        <v>64</v>
      </c>
      <c r="C12308" t="inlineStr">
        <is>
          <t>POS</t>
        </is>
      </c>
      <c r="D12308" t="inlineStr">
        <is>
          <t>Mỹ</t>
        </is>
      </c>
      <c r="E12308" t="inlineStr">
        <is>
          <t>Máy tính</t>
        </is>
      </c>
      <c r="F12308" t="n">
        <v>30028</v>
      </c>
      <c r="G12308" t="n">
        <v>0</v>
      </c>
    </row>
    <row r="12309">
      <c r="A12309" t="n">
        <v>201909</v>
      </c>
      <c r="B12309" t="n">
        <v>64</v>
      </c>
      <c r="C12309" t="inlineStr">
        <is>
          <t>POS</t>
        </is>
      </c>
      <c r="D12309" t="inlineStr">
        <is>
          <t>Mỹ</t>
        </is>
      </c>
      <c r="E12309" t="inlineStr">
        <is>
          <t>Game &amp; Đồ chơi</t>
        </is>
      </c>
      <c r="F12309" t="n">
        <v>155.41</v>
      </c>
      <c r="G12309" t="n">
        <v>0</v>
      </c>
    </row>
    <row r="12310">
      <c r="A12310" t="n">
        <v>201909</v>
      </c>
      <c r="B12310" t="n">
        <v>64</v>
      </c>
      <c r="C12310" t="inlineStr">
        <is>
          <t>POS</t>
        </is>
      </c>
      <c r="D12310" t="inlineStr">
        <is>
          <t>Mỹ</t>
        </is>
      </c>
      <c r="E12310" t="inlineStr">
        <is>
          <t>Gia dụng</t>
        </is>
      </c>
      <c r="F12310" t="n">
        <v>11218.46</v>
      </c>
      <c r="G12310" t="n">
        <v>0</v>
      </c>
    </row>
    <row r="12311">
      <c r="A12311" t="n">
        <v>201909</v>
      </c>
      <c r="B12311" t="n">
        <v>64</v>
      </c>
      <c r="C12311" t="inlineStr">
        <is>
          <t>POS</t>
        </is>
      </c>
      <c r="D12311" t="inlineStr">
        <is>
          <t>Mỹ</t>
        </is>
      </c>
      <c r="E12311" t="inlineStr">
        <is>
          <t>Nhạc, phim, sách nói</t>
        </is>
      </c>
      <c r="F12311" t="n">
        <v>1892.13</v>
      </c>
      <c r="G12311" t="n">
        <v>71.08</v>
      </c>
    </row>
    <row r="12312">
      <c r="A12312" t="n">
        <v>201909</v>
      </c>
      <c r="B12312" t="n">
        <v>64</v>
      </c>
      <c r="C12312" t="inlineStr">
        <is>
          <t>POS</t>
        </is>
      </c>
      <c r="D12312" t="inlineStr">
        <is>
          <t>Mỹ</t>
        </is>
      </c>
      <c r="E12312" t="inlineStr">
        <is>
          <t>TV &amp; Video</t>
        </is>
      </c>
      <c r="F12312" t="n">
        <v>1290.6</v>
      </c>
      <c r="G12312" t="n">
        <v>0</v>
      </c>
    </row>
    <row r="12313">
      <c r="A12313" t="n">
        <v>201909</v>
      </c>
      <c r="B12313" t="n">
        <v>65</v>
      </c>
      <c r="C12313" t="inlineStr">
        <is>
          <t>POS</t>
        </is>
      </c>
      <c r="D12313" t="inlineStr">
        <is>
          <t>Mỹ</t>
        </is>
      </c>
      <c r="E12313" t="inlineStr">
        <is>
          <t>Âm thanh</t>
        </is>
      </c>
      <c r="F12313" t="n">
        <v>2610.93</v>
      </c>
      <c r="G12313" t="n">
        <v>0</v>
      </c>
    </row>
    <row r="12314">
      <c r="A12314" t="n">
        <v>201909</v>
      </c>
      <c r="B12314" t="n">
        <v>65</v>
      </c>
      <c r="C12314" t="inlineStr">
        <is>
          <t>POS</t>
        </is>
      </c>
      <c r="D12314" t="inlineStr">
        <is>
          <t>Mỹ</t>
        </is>
      </c>
      <c r="E12314" t="inlineStr">
        <is>
          <t>Máy ảnh</t>
        </is>
      </c>
      <c r="F12314" t="n">
        <v>5977.4</v>
      </c>
      <c r="G12314" t="n">
        <v>0</v>
      </c>
    </row>
    <row r="12315">
      <c r="A12315" t="n">
        <v>201909</v>
      </c>
      <c r="B12315" t="n">
        <v>65</v>
      </c>
      <c r="C12315" t="inlineStr">
        <is>
          <t>POS</t>
        </is>
      </c>
      <c r="D12315" t="inlineStr">
        <is>
          <t>Mỹ</t>
        </is>
      </c>
      <c r="E12315" t="inlineStr">
        <is>
          <t>Điện thoại</t>
        </is>
      </c>
      <c r="F12315" t="n">
        <v>3392.15</v>
      </c>
      <c r="G12315" t="n">
        <v>0</v>
      </c>
    </row>
    <row r="12316">
      <c r="A12316" t="n">
        <v>201909</v>
      </c>
      <c r="B12316" t="n">
        <v>65</v>
      </c>
      <c r="C12316" t="inlineStr">
        <is>
          <t>POS</t>
        </is>
      </c>
      <c r="D12316" t="inlineStr">
        <is>
          <t>Mỹ</t>
        </is>
      </c>
      <c r="E12316" t="inlineStr">
        <is>
          <t>Máy tính</t>
        </is>
      </c>
      <c r="F12316" t="n">
        <v>8511.75</v>
      </c>
      <c r="G12316" t="n">
        <v>0</v>
      </c>
    </row>
    <row r="12317">
      <c r="A12317" t="n">
        <v>201909</v>
      </c>
      <c r="B12317" t="n">
        <v>65</v>
      </c>
      <c r="C12317" t="inlineStr">
        <is>
          <t>POS</t>
        </is>
      </c>
      <c r="D12317" t="inlineStr">
        <is>
          <t>Mỹ</t>
        </is>
      </c>
      <c r="E12317" t="inlineStr">
        <is>
          <t>Game &amp; Đồ chơi</t>
        </is>
      </c>
      <c r="F12317" t="n">
        <v>564.4299999999999</v>
      </c>
      <c r="G12317" t="n">
        <v>0</v>
      </c>
    </row>
    <row r="12318">
      <c r="A12318" t="n">
        <v>201909</v>
      </c>
      <c r="B12318" t="n">
        <v>65</v>
      </c>
      <c r="C12318" t="inlineStr">
        <is>
          <t>POS</t>
        </is>
      </c>
      <c r="D12318" t="inlineStr">
        <is>
          <t>Mỹ</t>
        </is>
      </c>
      <c r="E12318" t="inlineStr">
        <is>
          <t>Gia dụng</t>
        </is>
      </c>
      <c r="F12318" t="n">
        <v>7820.4</v>
      </c>
      <c r="G12318" t="n">
        <v>399.98</v>
      </c>
    </row>
    <row r="12319">
      <c r="A12319" t="n">
        <v>201909</v>
      </c>
      <c r="B12319" t="n">
        <v>65</v>
      </c>
      <c r="C12319" t="inlineStr">
        <is>
          <t>POS</t>
        </is>
      </c>
      <c r="D12319" t="inlineStr">
        <is>
          <t>Mỹ</t>
        </is>
      </c>
      <c r="E12319" t="inlineStr">
        <is>
          <t>Nhạc, phim, sách nói</t>
        </is>
      </c>
      <c r="F12319" t="n">
        <v>988.9</v>
      </c>
      <c r="G12319" t="n">
        <v>619.97</v>
      </c>
    </row>
    <row r="12320">
      <c r="A12320" t="n">
        <v>201909</v>
      </c>
      <c r="B12320" t="n">
        <v>66</v>
      </c>
      <c r="C12320" t="inlineStr">
        <is>
          <t>POS</t>
        </is>
      </c>
      <c r="D12320" t="inlineStr">
        <is>
          <t>Mỹ</t>
        </is>
      </c>
      <c r="E12320" t="inlineStr">
        <is>
          <t>Âm thanh</t>
        </is>
      </c>
      <c r="F12320" t="n">
        <v>379.95</v>
      </c>
      <c r="G12320" t="n">
        <v>0</v>
      </c>
    </row>
    <row r="12321">
      <c r="A12321" t="n">
        <v>201909</v>
      </c>
      <c r="B12321" t="n">
        <v>66</v>
      </c>
      <c r="C12321" t="inlineStr">
        <is>
          <t>POS</t>
        </is>
      </c>
      <c r="D12321" t="inlineStr">
        <is>
          <t>Mỹ</t>
        </is>
      </c>
      <c r="E12321" t="inlineStr">
        <is>
          <t>Máy ảnh</t>
        </is>
      </c>
      <c r="F12321" t="n">
        <v>765.98</v>
      </c>
      <c r="G12321" t="n">
        <v>0</v>
      </c>
    </row>
    <row r="12322">
      <c r="A12322" t="n">
        <v>201909</v>
      </c>
      <c r="B12322" t="n">
        <v>66</v>
      </c>
      <c r="C12322" t="inlineStr">
        <is>
          <t>POS</t>
        </is>
      </c>
      <c r="D12322" t="inlineStr">
        <is>
          <t>Mỹ</t>
        </is>
      </c>
      <c r="E12322" t="inlineStr">
        <is>
          <t>Điện thoại</t>
        </is>
      </c>
      <c r="F12322" t="n">
        <v>2107.84</v>
      </c>
      <c r="G12322" t="n">
        <v>0</v>
      </c>
    </row>
    <row r="12323">
      <c r="A12323" t="n">
        <v>201909</v>
      </c>
      <c r="B12323" t="n">
        <v>66</v>
      </c>
      <c r="C12323" t="inlineStr">
        <is>
          <t>POS</t>
        </is>
      </c>
      <c r="D12323" t="inlineStr">
        <is>
          <t>Mỹ</t>
        </is>
      </c>
      <c r="E12323" t="inlineStr">
        <is>
          <t>Máy tính</t>
        </is>
      </c>
      <c r="F12323" t="n">
        <v>15100.67</v>
      </c>
      <c r="G12323" t="n">
        <v>0</v>
      </c>
    </row>
    <row r="12324">
      <c r="A12324" t="n">
        <v>201909</v>
      </c>
      <c r="B12324" t="n">
        <v>66</v>
      </c>
      <c r="C12324" t="inlineStr">
        <is>
          <t>POS</t>
        </is>
      </c>
      <c r="D12324" t="inlineStr">
        <is>
          <t>Mỹ</t>
        </is>
      </c>
      <c r="E12324" t="inlineStr">
        <is>
          <t>Game &amp; Đồ chơi</t>
        </is>
      </c>
      <c r="F12324" t="n">
        <v>186.85</v>
      </c>
      <c r="G12324" t="n">
        <v>13.47</v>
      </c>
    </row>
    <row r="12325">
      <c r="A12325" t="n">
        <v>201909</v>
      </c>
      <c r="B12325" t="n">
        <v>66</v>
      </c>
      <c r="C12325" t="inlineStr">
        <is>
          <t>POS</t>
        </is>
      </c>
      <c r="D12325" t="inlineStr">
        <is>
          <t>Mỹ</t>
        </is>
      </c>
      <c r="E12325" t="inlineStr">
        <is>
          <t>Gia dụng</t>
        </is>
      </c>
      <c r="F12325" t="n">
        <v>7239.56</v>
      </c>
      <c r="G12325" t="n">
        <v>3303</v>
      </c>
    </row>
    <row r="12326">
      <c r="A12326" t="n">
        <v>201909</v>
      </c>
      <c r="B12326" t="n">
        <v>66</v>
      </c>
      <c r="C12326" t="inlineStr">
        <is>
          <t>POS</t>
        </is>
      </c>
      <c r="D12326" t="inlineStr">
        <is>
          <t>Mỹ</t>
        </is>
      </c>
      <c r="E12326" t="inlineStr">
        <is>
          <t>Nhạc, phim, sách nói</t>
        </is>
      </c>
      <c r="F12326" t="n">
        <v>1202.45</v>
      </c>
      <c r="G12326" t="n">
        <v>0</v>
      </c>
    </row>
    <row r="12327">
      <c r="A12327" t="n">
        <v>201909</v>
      </c>
      <c r="B12327" t="n">
        <v>66</v>
      </c>
      <c r="C12327" t="inlineStr">
        <is>
          <t>POS</t>
        </is>
      </c>
      <c r="D12327" t="inlineStr">
        <is>
          <t>Mỹ</t>
        </is>
      </c>
      <c r="E12327" t="inlineStr">
        <is>
          <t>TV &amp; Video</t>
        </is>
      </c>
      <c r="F12327" t="n">
        <v>269.99</v>
      </c>
      <c r="G12327" t="n">
        <v>0</v>
      </c>
    </row>
    <row r="12328">
      <c r="A12328" t="n">
        <v>201910</v>
      </c>
      <c r="B12328" t="n">
        <v>0</v>
      </c>
      <c r="C12328" t="inlineStr">
        <is>
          <t>ONLINE</t>
        </is>
      </c>
      <c r="D12328" t="inlineStr">
        <is>
          <t>Online</t>
        </is>
      </c>
      <c r="E12328" t="inlineStr">
        <is>
          <t>Âm thanh</t>
        </is>
      </c>
      <c r="F12328" t="n">
        <v>19185.33</v>
      </c>
      <c r="G12328" t="n">
        <v>1228.5</v>
      </c>
    </row>
    <row r="12329">
      <c r="A12329" t="n">
        <v>201910</v>
      </c>
      <c r="B12329" t="n">
        <v>0</v>
      </c>
      <c r="C12329" t="inlineStr">
        <is>
          <t>ONLINE</t>
        </is>
      </c>
      <c r="D12329" t="inlineStr">
        <is>
          <t>Online</t>
        </is>
      </c>
      <c r="E12329" t="inlineStr">
        <is>
          <t>Máy ảnh</t>
        </is>
      </c>
      <c r="F12329" t="n">
        <v>36455.97</v>
      </c>
      <c r="G12329" t="n">
        <v>1354.42</v>
      </c>
    </row>
    <row r="12330">
      <c r="A12330" t="n">
        <v>201910</v>
      </c>
      <c r="B12330" t="n">
        <v>0</v>
      </c>
      <c r="C12330" t="inlineStr">
        <is>
          <t>ONLINE</t>
        </is>
      </c>
      <c r="D12330" t="inlineStr">
        <is>
          <t>Online</t>
        </is>
      </c>
      <c r="E12330" t="inlineStr">
        <is>
          <t>Điện thoại</t>
        </is>
      </c>
      <c r="F12330" t="n">
        <v>38045.78</v>
      </c>
      <c r="G12330" t="n">
        <v>839.98</v>
      </c>
    </row>
    <row r="12331">
      <c r="A12331" t="n">
        <v>201910</v>
      </c>
      <c r="B12331" t="n">
        <v>0</v>
      </c>
      <c r="C12331" t="inlineStr">
        <is>
          <t>ONLINE</t>
        </is>
      </c>
      <c r="D12331" t="inlineStr">
        <is>
          <t>Online</t>
        </is>
      </c>
      <c r="E12331" t="inlineStr">
        <is>
          <t>Máy tính</t>
        </is>
      </c>
      <c r="F12331" t="n">
        <v>135534.91</v>
      </c>
      <c r="G12331" t="n">
        <v>5801.55</v>
      </c>
    </row>
    <row r="12332">
      <c r="A12332" t="n">
        <v>201910</v>
      </c>
      <c r="B12332" t="n">
        <v>0</v>
      </c>
      <c r="C12332" t="inlineStr">
        <is>
          <t>ONLINE</t>
        </is>
      </c>
      <c r="D12332" t="inlineStr">
        <is>
          <t>Online</t>
        </is>
      </c>
      <c r="E12332" t="inlineStr">
        <is>
          <t>Game &amp; Đồ chơi</t>
        </is>
      </c>
      <c r="F12332" t="n">
        <v>8629.68</v>
      </c>
      <c r="G12332" t="n">
        <v>182.13</v>
      </c>
    </row>
    <row r="12333">
      <c r="A12333" t="n">
        <v>201910</v>
      </c>
      <c r="B12333" t="n">
        <v>0</v>
      </c>
      <c r="C12333" t="inlineStr">
        <is>
          <t>ONLINE</t>
        </is>
      </c>
      <c r="D12333" t="inlineStr">
        <is>
          <t>Online</t>
        </is>
      </c>
      <c r="E12333" t="inlineStr">
        <is>
          <t>Gia dụng</t>
        </is>
      </c>
      <c r="F12333" t="n">
        <v>12793.31</v>
      </c>
      <c r="G12333" t="n">
        <v>0</v>
      </c>
    </row>
    <row r="12334">
      <c r="A12334" t="n">
        <v>201910</v>
      </c>
      <c r="B12334" t="n">
        <v>0</v>
      </c>
      <c r="C12334" t="inlineStr">
        <is>
          <t>ONLINE</t>
        </is>
      </c>
      <c r="D12334" t="inlineStr">
        <is>
          <t>Online</t>
        </is>
      </c>
      <c r="E12334" t="inlineStr">
        <is>
          <t>Nhạc, phim, sách nói</t>
        </is>
      </c>
      <c r="F12334" t="n">
        <v>12392.31</v>
      </c>
      <c r="G12334" t="n">
        <v>0</v>
      </c>
    </row>
    <row r="12335">
      <c r="A12335" t="n">
        <v>201910</v>
      </c>
      <c r="B12335" t="n">
        <v>0</v>
      </c>
      <c r="C12335" t="inlineStr">
        <is>
          <t>ONLINE</t>
        </is>
      </c>
      <c r="D12335" t="inlineStr">
        <is>
          <t>Online</t>
        </is>
      </c>
      <c r="E12335" t="inlineStr">
        <is>
          <t>TV &amp; Video</t>
        </is>
      </c>
      <c r="F12335" t="n">
        <v>38182.23</v>
      </c>
      <c r="G12335" t="n">
        <v>0</v>
      </c>
    </row>
    <row r="12336">
      <c r="A12336" t="n">
        <v>201910</v>
      </c>
      <c r="B12336" t="n">
        <v>1</v>
      </c>
      <c r="C12336" t="inlineStr">
        <is>
          <t>POS</t>
        </is>
      </c>
      <c r="D12336" t="inlineStr">
        <is>
          <t>Úc</t>
        </is>
      </c>
      <c r="E12336" t="inlineStr">
        <is>
          <t>Âm thanh</t>
        </is>
      </c>
      <c r="F12336" t="n">
        <v>143.85</v>
      </c>
      <c r="G12336" t="n">
        <v>0</v>
      </c>
    </row>
    <row r="12337">
      <c r="A12337" t="n">
        <v>201910</v>
      </c>
      <c r="B12337" t="n">
        <v>1</v>
      </c>
      <c r="C12337" t="inlineStr">
        <is>
          <t>POS</t>
        </is>
      </c>
      <c r="D12337" t="inlineStr">
        <is>
          <t>Úc</t>
        </is>
      </c>
      <c r="E12337" t="inlineStr">
        <is>
          <t>Máy ảnh</t>
        </is>
      </c>
      <c r="F12337" t="n">
        <v>693</v>
      </c>
      <c r="G12337" t="n">
        <v>0</v>
      </c>
    </row>
    <row r="12338">
      <c r="A12338" t="n">
        <v>201910</v>
      </c>
      <c r="B12338" t="n">
        <v>1</v>
      </c>
      <c r="C12338" t="inlineStr">
        <is>
          <t>POS</t>
        </is>
      </c>
      <c r="D12338" t="inlineStr">
        <is>
          <t>Úc</t>
        </is>
      </c>
      <c r="E12338" t="inlineStr">
        <is>
          <t>Điện thoại</t>
        </is>
      </c>
      <c r="F12338" t="n">
        <v>2384.91</v>
      </c>
      <c r="G12338" t="n">
        <v>266</v>
      </c>
    </row>
    <row r="12339">
      <c r="A12339" t="n">
        <v>201910</v>
      </c>
      <c r="B12339" t="n">
        <v>1</v>
      </c>
      <c r="C12339" t="inlineStr">
        <is>
          <t>POS</t>
        </is>
      </c>
      <c r="D12339" t="inlineStr">
        <is>
          <t>Úc</t>
        </is>
      </c>
      <c r="E12339" t="inlineStr">
        <is>
          <t>Máy tính</t>
        </is>
      </c>
      <c r="F12339" t="n">
        <v>1873.3</v>
      </c>
      <c r="G12339" t="n">
        <v>0</v>
      </c>
    </row>
    <row r="12340">
      <c r="A12340" t="n">
        <v>201910</v>
      </c>
      <c r="B12340" t="n">
        <v>1</v>
      </c>
      <c r="C12340" t="inlineStr">
        <is>
          <t>POS</t>
        </is>
      </c>
      <c r="D12340" t="inlineStr">
        <is>
          <t>Úc</t>
        </is>
      </c>
      <c r="E12340" t="inlineStr">
        <is>
          <t>Game &amp; Đồ chơi</t>
        </is>
      </c>
      <c r="F12340" t="n">
        <v>86</v>
      </c>
      <c r="G12340" t="n">
        <v>0</v>
      </c>
    </row>
    <row r="12341">
      <c r="A12341" t="n">
        <v>201910</v>
      </c>
      <c r="B12341" t="n">
        <v>1</v>
      </c>
      <c r="C12341" t="inlineStr">
        <is>
          <t>POS</t>
        </is>
      </c>
      <c r="D12341" t="inlineStr">
        <is>
          <t>Úc</t>
        </is>
      </c>
      <c r="E12341" t="inlineStr">
        <is>
          <t>Gia dụng</t>
        </is>
      </c>
      <c r="F12341" t="n">
        <v>9090</v>
      </c>
      <c r="G12341" t="n">
        <v>0</v>
      </c>
    </row>
    <row r="12342">
      <c r="A12342" t="n">
        <v>201910</v>
      </c>
      <c r="B12342" t="n">
        <v>1</v>
      </c>
      <c r="C12342" t="inlineStr">
        <is>
          <t>POS</t>
        </is>
      </c>
      <c r="D12342" t="inlineStr">
        <is>
          <t>Úc</t>
        </is>
      </c>
      <c r="E12342" t="inlineStr">
        <is>
          <t>Nhạc, phim, sách nói</t>
        </is>
      </c>
      <c r="F12342" t="n">
        <v>580.5599999999999</v>
      </c>
      <c r="G12342" t="n">
        <v>0</v>
      </c>
    </row>
    <row r="12343">
      <c r="A12343" t="n">
        <v>201910</v>
      </c>
      <c r="B12343" t="n">
        <v>4</v>
      </c>
      <c r="C12343" t="inlineStr">
        <is>
          <t>POS</t>
        </is>
      </c>
      <c r="D12343" t="inlineStr">
        <is>
          <t>Úc</t>
        </is>
      </c>
      <c r="E12343" t="inlineStr">
        <is>
          <t>Âm thanh</t>
        </is>
      </c>
      <c r="F12343" t="n">
        <v>154.14</v>
      </c>
      <c r="G12343" t="n">
        <v>0</v>
      </c>
    </row>
    <row r="12344">
      <c r="A12344" t="n">
        <v>201910</v>
      </c>
      <c r="B12344" t="n">
        <v>4</v>
      </c>
      <c r="C12344" t="inlineStr">
        <is>
          <t>POS</t>
        </is>
      </c>
      <c r="D12344" t="inlineStr">
        <is>
          <t>Úc</t>
        </is>
      </c>
      <c r="E12344" t="inlineStr">
        <is>
          <t>Điện thoại</t>
        </is>
      </c>
      <c r="F12344" t="n">
        <v>2007</v>
      </c>
      <c r="G12344" t="n">
        <v>0</v>
      </c>
    </row>
    <row r="12345">
      <c r="A12345" t="n">
        <v>201910</v>
      </c>
      <c r="B12345" t="n">
        <v>4</v>
      </c>
      <c r="C12345" t="inlineStr">
        <is>
          <t>POS</t>
        </is>
      </c>
      <c r="D12345" t="inlineStr">
        <is>
          <t>Úc</t>
        </is>
      </c>
      <c r="E12345" t="inlineStr">
        <is>
          <t>Máy tính</t>
        </is>
      </c>
      <c r="F12345" t="n">
        <v>1738</v>
      </c>
      <c r="G12345" t="n">
        <v>0</v>
      </c>
    </row>
    <row r="12346">
      <c r="A12346" t="n">
        <v>201910</v>
      </c>
      <c r="B12346" t="n">
        <v>4</v>
      </c>
      <c r="C12346" t="inlineStr">
        <is>
          <t>POS</t>
        </is>
      </c>
      <c r="D12346" t="inlineStr">
        <is>
          <t>Úc</t>
        </is>
      </c>
      <c r="E12346" t="inlineStr">
        <is>
          <t>Game &amp; Đồ chơi</t>
        </is>
      </c>
      <c r="F12346" t="n">
        <v>56</v>
      </c>
      <c r="G12346" t="n">
        <v>0</v>
      </c>
    </row>
    <row r="12347">
      <c r="A12347" t="n">
        <v>201910</v>
      </c>
      <c r="B12347" t="n">
        <v>4</v>
      </c>
      <c r="C12347" t="inlineStr">
        <is>
          <t>POS</t>
        </is>
      </c>
      <c r="D12347" t="inlineStr">
        <is>
          <t>Úc</t>
        </is>
      </c>
      <c r="E12347" t="inlineStr">
        <is>
          <t>Gia dụng</t>
        </is>
      </c>
      <c r="F12347" t="n">
        <v>492.89</v>
      </c>
      <c r="G12347" t="n">
        <v>0</v>
      </c>
    </row>
    <row r="12348">
      <c r="A12348" t="n">
        <v>201910</v>
      </c>
      <c r="B12348" t="n">
        <v>4</v>
      </c>
      <c r="C12348" t="inlineStr">
        <is>
          <t>POS</t>
        </is>
      </c>
      <c r="D12348" t="inlineStr">
        <is>
          <t>Úc</t>
        </is>
      </c>
      <c r="E12348" t="inlineStr">
        <is>
          <t>Nhạc, phim, sách nói</t>
        </is>
      </c>
      <c r="F12348" t="n">
        <v>256.76</v>
      </c>
      <c r="G12348" t="n">
        <v>0</v>
      </c>
    </row>
    <row r="12349">
      <c r="A12349" t="n">
        <v>201910</v>
      </c>
      <c r="B12349" t="n">
        <v>5</v>
      </c>
      <c r="C12349" t="inlineStr">
        <is>
          <t>POS</t>
        </is>
      </c>
      <c r="D12349" t="inlineStr">
        <is>
          <t>Úc</t>
        </is>
      </c>
      <c r="E12349" t="inlineStr">
        <is>
          <t>Âm thanh</t>
        </is>
      </c>
      <c r="F12349" t="n">
        <v>1754.51</v>
      </c>
      <c r="G12349" t="n">
        <v>0</v>
      </c>
    </row>
    <row r="12350">
      <c r="A12350" t="n">
        <v>201910</v>
      </c>
      <c r="B12350" t="n">
        <v>5</v>
      </c>
      <c r="C12350" t="inlineStr">
        <is>
          <t>POS</t>
        </is>
      </c>
      <c r="D12350" t="inlineStr">
        <is>
          <t>Úc</t>
        </is>
      </c>
      <c r="E12350" t="inlineStr">
        <is>
          <t>Máy ảnh</t>
        </is>
      </c>
      <c r="F12350" t="n">
        <v>165</v>
      </c>
      <c r="G12350" t="n">
        <v>0</v>
      </c>
    </row>
    <row r="12351">
      <c r="A12351" t="n">
        <v>201910</v>
      </c>
      <c r="B12351" t="n">
        <v>5</v>
      </c>
      <c r="C12351" t="inlineStr">
        <is>
          <t>POS</t>
        </is>
      </c>
      <c r="D12351" t="inlineStr">
        <is>
          <t>Úc</t>
        </is>
      </c>
      <c r="E12351" t="inlineStr">
        <is>
          <t>Điện thoại</t>
        </is>
      </c>
      <c r="F12351" t="n">
        <v>2403</v>
      </c>
      <c r="G12351" t="n">
        <v>0</v>
      </c>
    </row>
    <row r="12352">
      <c r="A12352" t="n">
        <v>201910</v>
      </c>
      <c r="B12352" t="n">
        <v>5</v>
      </c>
      <c r="C12352" t="inlineStr">
        <is>
          <t>POS</t>
        </is>
      </c>
      <c r="D12352" t="inlineStr">
        <is>
          <t>Úc</t>
        </is>
      </c>
      <c r="E12352" t="inlineStr">
        <is>
          <t>Máy tính</t>
        </is>
      </c>
      <c r="F12352" t="n">
        <v>4286.97</v>
      </c>
      <c r="G12352" t="n">
        <v>969</v>
      </c>
    </row>
    <row r="12353">
      <c r="A12353" t="n">
        <v>201910</v>
      </c>
      <c r="B12353" t="n">
        <v>5</v>
      </c>
      <c r="C12353" t="inlineStr">
        <is>
          <t>POS</t>
        </is>
      </c>
      <c r="D12353" t="inlineStr">
        <is>
          <t>Úc</t>
        </is>
      </c>
      <c r="E12353" t="inlineStr">
        <is>
          <t>Game &amp; Đồ chơi</t>
        </is>
      </c>
      <c r="F12353" t="n">
        <v>138.77</v>
      </c>
      <c r="G12353" t="n">
        <v>0</v>
      </c>
    </row>
    <row r="12354">
      <c r="A12354" t="n">
        <v>201910</v>
      </c>
      <c r="B12354" t="n">
        <v>5</v>
      </c>
      <c r="C12354" t="inlineStr">
        <is>
          <t>POS</t>
        </is>
      </c>
      <c r="D12354" t="inlineStr">
        <is>
          <t>Úc</t>
        </is>
      </c>
      <c r="E12354" t="inlineStr">
        <is>
          <t>Nhạc, phim, sách nói</t>
        </is>
      </c>
      <c r="F12354" t="n">
        <v>322.6</v>
      </c>
      <c r="G12354" t="n">
        <v>0</v>
      </c>
    </row>
    <row r="12355">
      <c r="A12355" t="n">
        <v>201910</v>
      </c>
      <c r="B12355" t="n">
        <v>5</v>
      </c>
      <c r="C12355" t="inlineStr">
        <is>
          <t>POS</t>
        </is>
      </c>
      <c r="D12355" t="inlineStr">
        <is>
          <t>Úc</t>
        </is>
      </c>
      <c r="E12355" t="inlineStr">
        <is>
          <t>TV &amp; Video</t>
        </is>
      </c>
      <c r="F12355" t="n">
        <v>869</v>
      </c>
      <c r="G12355" t="n">
        <v>0</v>
      </c>
    </row>
    <row r="12356">
      <c r="A12356" t="n">
        <v>201910</v>
      </c>
      <c r="B12356" t="n">
        <v>6</v>
      </c>
      <c r="C12356" t="inlineStr">
        <is>
          <t>POS</t>
        </is>
      </c>
      <c r="D12356" t="inlineStr">
        <is>
          <t>Úc</t>
        </is>
      </c>
      <c r="E12356" t="inlineStr">
        <is>
          <t>Âm thanh</t>
        </is>
      </c>
      <c r="F12356" t="n">
        <v>495.95</v>
      </c>
      <c r="G12356" t="n">
        <v>0</v>
      </c>
    </row>
    <row r="12357">
      <c r="A12357" t="n">
        <v>201910</v>
      </c>
      <c r="B12357" t="n">
        <v>6</v>
      </c>
      <c r="C12357" t="inlineStr">
        <is>
          <t>POS</t>
        </is>
      </c>
      <c r="D12357" t="inlineStr">
        <is>
          <t>Úc</t>
        </is>
      </c>
      <c r="E12357" t="inlineStr">
        <is>
          <t>Máy ảnh</t>
        </is>
      </c>
      <c r="F12357" t="n">
        <v>25</v>
      </c>
      <c r="G12357" t="n">
        <v>0</v>
      </c>
    </row>
    <row r="12358">
      <c r="A12358" t="n">
        <v>201910</v>
      </c>
      <c r="B12358" t="n">
        <v>6</v>
      </c>
      <c r="C12358" t="inlineStr">
        <is>
          <t>POS</t>
        </is>
      </c>
      <c r="D12358" t="inlineStr">
        <is>
          <t>Úc</t>
        </is>
      </c>
      <c r="E12358" t="inlineStr">
        <is>
          <t>Điện thoại</t>
        </is>
      </c>
      <c r="F12358" t="n">
        <v>412.91</v>
      </c>
      <c r="G12358" t="n">
        <v>230</v>
      </c>
    </row>
    <row r="12359">
      <c r="A12359" t="n">
        <v>201910</v>
      </c>
      <c r="B12359" t="n">
        <v>6</v>
      </c>
      <c r="C12359" t="inlineStr">
        <is>
          <t>POS</t>
        </is>
      </c>
      <c r="D12359" t="inlineStr">
        <is>
          <t>Úc</t>
        </is>
      </c>
      <c r="E12359" t="inlineStr">
        <is>
          <t>Máy tính</t>
        </is>
      </c>
      <c r="F12359" t="n">
        <v>1156.85</v>
      </c>
      <c r="G12359" t="n">
        <v>0</v>
      </c>
    </row>
    <row r="12360">
      <c r="A12360" t="n">
        <v>201910</v>
      </c>
      <c r="B12360" t="n">
        <v>6</v>
      </c>
      <c r="C12360" t="inlineStr">
        <is>
          <t>POS</t>
        </is>
      </c>
      <c r="D12360" t="inlineStr">
        <is>
          <t>Úc</t>
        </is>
      </c>
      <c r="E12360" t="inlineStr">
        <is>
          <t>Game &amp; Đồ chơi</t>
        </is>
      </c>
      <c r="F12360" t="n">
        <v>65</v>
      </c>
      <c r="G12360" t="n">
        <v>0</v>
      </c>
    </row>
    <row r="12361">
      <c r="A12361" t="n">
        <v>201910</v>
      </c>
      <c r="B12361" t="n">
        <v>6</v>
      </c>
      <c r="C12361" t="inlineStr">
        <is>
          <t>POS</t>
        </is>
      </c>
      <c r="D12361" t="inlineStr">
        <is>
          <t>Úc</t>
        </is>
      </c>
      <c r="E12361" t="inlineStr">
        <is>
          <t>Gia dụng</t>
        </is>
      </c>
      <c r="F12361" t="n">
        <v>3636</v>
      </c>
      <c r="G12361" t="n">
        <v>0</v>
      </c>
    </row>
    <row r="12362">
      <c r="A12362" t="n">
        <v>201910</v>
      </c>
      <c r="B12362" t="n">
        <v>6</v>
      </c>
      <c r="C12362" t="inlineStr">
        <is>
          <t>POS</t>
        </is>
      </c>
      <c r="D12362" t="inlineStr">
        <is>
          <t>Úc</t>
        </is>
      </c>
      <c r="E12362" t="inlineStr">
        <is>
          <t>Nhạc, phim, sách nói</t>
        </is>
      </c>
      <c r="F12362" t="n">
        <v>109.99</v>
      </c>
      <c r="G12362" t="n">
        <v>0</v>
      </c>
    </row>
    <row r="12363">
      <c r="A12363" t="n">
        <v>201910</v>
      </c>
      <c r="B12363" t="n">
        <v>8</v>
      </c>
      <c r="C12363" t="inlineStr">
        <is>
          <t>POS</t>
        </is>
      </c>
      <c r="D12363" t="inlineStr">
        <is>
          <t>Canada</t>
        </is>
      </c>
      <c r="E12363" t="inlineStr">
        <is>
          <t>Âm thanh</t>
        </is>
      </c>
      <c r="F12363" t="n">
        <v>1120.02</v>
      </c>
      <c r="G12363" t="n">
        <v>0</v>
      </c>
    </row>
    <row r="12364">
      <c r="A12364" t="n">
        <v>201910</v>
      </c>
      <c r="B12364" t="n">
        <v>8</v>
      </c>
      <c r="C12364" t="inlineStr">
        <is>
          <t>POS</t>
        </is>
      </c>
      <c r="D12364" t="inlineStr">
        <is>
          <t>Canada</t>
        </is>
      </c>
      <c r="E12364" t="inlineStr">
        <is>
          <t>Máy ảnh</t>
        </is>
      </c>
      <c r="F12364" t="n">
        <v>5506</v>
      </c>
      <c r="G12364" t="n">
        <v>0</v>
      </c>
    </row>
    <row r="12365">
      <c r="A12365" t="n">
        <v>201910</v>
      </c>
      <c r="B12365" t="n">
        <v>8</v>
      </c>
      <c r="C12365" t="inlineStr">
        <is>
          <t>POS</t>
        </is>
      </c>
      <c r="D12365" t="inlineStr">
        <is>
          <t>Canada</t>
        </is>
      </c>
      <c r="E12365" t="inlineStr">
        <is>
          <t>Điện thoại</t>
        </is>
      </c>
      <c r="F12365" t="n">
        <v>1361.04</v>
      </c>
      <c r="G12365" t="n">
        <v>0</v>
      </c>
    </row>
    <row r="12366">
      <c r="A12366" t="n">
        <v>201910</v>
      </c>
      <c r="B12366" t="n">
        <v>8</v>
      </c>
      <c r="C12366" t="inlineStr">
        <is>
          <t>POS</t>
        </is>
      </c>
      <c r="D12366" t="inlineStr">
        <is>
          <t>Canada</t>
        </is>
      </c>
      <c r="E12366" t="inlineStr">
        <is>
          <t>Máy tính</t>
        </is>
      </c>
      <c r="F12366" t="n">
        <v>4194</v>
      </c>
      <c r="G12366" t="n">
        <v>2796</v>
      </c>
    </row>
    <row r="12367">
      <c r="A12367" t="n">
        <v>201910</v>
      </c>
      <c r="B12367" t="n">
        <v>8</v>
      </c>
      <c r="C12367" t="inlineStr">
        <is>
          <t>POS</t>
        </is>
      </c>
      <c r="D12367" t="inlineStr">
        <is>
          <t>Canada</t>
        </is>
      </c>
      <c r="E12367" t="inlineStr">
        <is>
          <t>Game &amp; Đồ chơi</t>
        </is>
      </c>
      <c r="F12367" t="n">
        <v>83.31</v>
      </c>
      <c r="G12367" t="n">
        <v>0</v>
      </c>
    </row>
    <row r="12368">
      <c r="A12368" t="n">
        <v>201910</v>
      </c>
      <c r="B12368" t="n">
        <v>8</v>
      </c>
      <c r="C12368" t="inlineStr">
        <is>
          <t>POS</t>
        </is>
      </c>
      <c r="D12368" t="inlineStr">
        <is>
          <t>Canada</t>
        </is>
      </c>
      <c r="E12368" t="inlineStr">
        <is>
          <t>Gia dụng</t>
        </is>
      </c>
      <c r="F12368" t="n">
        <v>179.94</v>
      </c>
      <c r="G12368" t="n">
        <v>0</v>
      </c>
    </row>
    <row r="12369">
      <c r="A12369" t="n">
        <v>201910</v>
      </c>
      <c r="B12369" t="n">
        <v>8</v>
      </c>
      <c r="C12369" t="inlineStr">
        <is>
          <t>POS</t>
        </is>
      </c>
      <c r="D12369" t="inlineStr">
        <is>
          <t>Canada</t>
        </is>
      </c>
      <c r="E12369" t="inlineStr">
        <is>
          <t>Nhạc, phim, sách nói</t>
        </is>
      </c>
      <c r="F12369" t="n">
        <v>497.66</v>
      </c>
      <c r="G12369" t="n">
        <v>0</v>
      </c>
    </row>
    <row r="12370">
      <c r="A12370" t="n">
        <v>201910</v>
      </c>
      <c r="B12370" t="n">
        <v>8</v>
      </c>
      <c r="C12370" t="inlineStr">
        <is>
          <t>POS</t>
        </is>
      </c>
      <c r="D12370" t="inlineStr">
        <is>
          <t>Canada</t>
        </is>
      </c>
      <c r="E12370" t="inlineStr">
        <is>
          <t>TV &amp; Video</t>
        </is>
      </c>
      <c r="F12370" t="n">
        <v>1309</v>
      </c>
      <c r="G12370" t="n">
        <v>0</v>
      </c>
    </row>
    <row r="12371">
      <c r="A12371" t="n">
        <v>201910</v>
      </c>
      <c r="B12371" t="n">
        <v>9</v>
      </c>
      <c r="C12371" t="inlineStr">
        <is>
          <t>POS</t>
        </is>
      </c>
      <c r="D12371" t="inlineStr">
        <is>
          <t>Canada</t>
        </is>
      </c>
      <c r="E12371" t="inlineStr">
        <is>
          <t>Âm thanh</t>
        </is>
      </c>
      <c r="F12371" t="n">
        <v>512.9400000000001</v>
      </c>
      <c r="G12371" t="n">
        <v>0</v>
      </c>
    </row>
    <row r="12372">
      <c r="A12372" t="n">
        <v>201910</v>
      </c>
      <c r="B12372" t="n">
        <v>9</v>
      </c>
      <c r="C12372" t="inlineStr">
        <is>
          <t>POS</t>
        </is>
      </c>
      <c r="D12372" t="inlineStr">
        <is>
          <t>Canada</t>
        </is>
      </c>
      <c r="E12372" t="inlineStr">
        <is>
          <t>Máy ảnh</t>
        </is>
      </c>
      <c r="F12372" t="n">
        <v>2591.93</v>
      </c>
      <c r="G12372" t="n">
        <v>0</v>
      </c>
    </row>
    <row r="12373">
      <c r="A12373" t="n">
        <v>201910</v>
      </c>
      <c r="B12373" t="n">
        <v>9</v>
      </c>
      <c r="C12373" t="inlineStr">
        <is>
          <t>POS</t>
        </is>
      </c>
      <c r="D12373" t="inlineStr">
        <is>
          <t>Canada</t>
        </is>
      </c>
      <c r="E12373" t="inlineStr">
        <is>
          <t>Điện thoại</t>
        </is>
      </c>
      <c r="F12373" t="n">
        <v>2225.89</v>
      </c>
      <c r="G12373" t="n">
        <v>460</v>
      </c>
    </row>
    <row r="12374">
      <c r="A12374" t="n">
        <v>201910</v>
      </c>
      <c r="B12374" t="n">
        <v>9</v>
      </c>
      <c r="C12374" t="inlineStr">
        <is>
          <t>POS</t>
        </is>
      </c>
      <c r="D12374" t="inlineStr">
        <is>
          <t>Canada</t>
        </is>
      </c>
      <c r="E12374" t="inlineStr">
        <is>
          <t>Máy tính</t>
        </is>
      </c>
      <c r="F12374" t="n">
        <v>13459.35</v>
      </c>
      <c r="G12374" t="n">
        <v>0</v>
      </c>
    </row>
    <row r="12375">
      <c r="A12375" t="n">
        <v>201910</v>
      </c>
      <c r="B12375" t="n">
        <v>9</v>
      </c>
      <c r="C12375" t="inlineStr">
        <is>
          <t>POS</t>
        </is>
      </c>
      <c r="D12375" t="inlineStr">
        <is>
          <t>Canada</t>
        </is>
      </c>
      <c r="E12375" t="inlineStr">
        <is>
          <t>Game &amp; Đồ chơi</t>
        </is>
      </c>
      <c r="F12375" t="n">
        <v>424.92</v>
      </c>
      <c r="G12375" t="n">
        <v>0</v>
      </c>
    </row>
    <row r="12376">
      <c r="A12376" t="n">
        <v>201910</v>
      </c>
      <c r="B12376" t="n">
        <v>9</v>
      </c>
      <c r="C12376" t="inlineStr">
        <is>
          <t>POS</t>
        </is>
      </c>
      <c r="D12376" t="inlineStr">
        <is>
          <t>Canada</t>
        </is>
      </c>
      <c r="E12376" t="inlineStr">
        <is>
          <t>Gia dụng</t>
        </is>
      </c>
      <c r="F12376" t="n">
        <v>7987.92</v>
      </c>
      <c r="G12376" t="n">
        <v>0</v>
      </c>
    </row>
    <row r="12377">
      <c r="A12377" t="n">
        <v>201910</v>
      </c>
      <c r="B12377" t="n">
        <v>9</v>
      </c>
      <c r="C12377" t="inlineStr">
        <is>
          <t>POS</t>
        </is>
      </c>
      <c r="D12377" t="inlineStr">
        <is>
          <t>Canada</t>
        </is>
      </c>
      <c r="E12377" t="inlineStr">
        <is>
          <t>Nhạc, phim, sách nói</t>
        </is>
      </c>
      <c r="F12377" t="n">
        <v>500.58</v>
      </c>
      <c r="G12377" t="n">
        <v>19.98</v>
      </c>
    </row>
    <row r="12378">
      <c r="A12378" t="n">
        <v>201910</v>
      </c>
      <c r="B12378" t="n">
        <v>9</v>
      </c>
      <c r="C12378" t="inlineStr">
        <is>
          <t>POS</t>
        </is>
      </c>
      <c r="D12378" t="inlineStr">
        <is>
          <t>Canada</t>
        </is>
      </c>
      <c r="E12378" t="inlineStr">
        <is>
          <t>TV &amp; Video</t>
        </is>
      </c>
      <c r="F12378" t="n">
        <v>7687.05</v>
      </c>
      <c r="G12378" t="n">
        <v>0</v>
      </c>
    </row>
    <row r="12379">
      <c r="A12379" t="n">
        <v>201910</v>
      </c>
      <c r="B12379" t="n">
        <v>10</v>
      </c>
      <c r="C12379" t="inlineStr">
        <is>
          <t>POS</t>
        </is>
      </c>
      <c r="D12379" t="inlineStr">
        <is>
          <t>Canada</t>
        </is>
      </c>
      <c r="E12379" t="inlineStr">
        <is>
          <t>Máy ảnh</t>
        </is>
      </c>
      <c r="F12379" t="n">
        <v>8603.99</v>
      </c>
      <c r="G12379" t="n">
        <v>1959</v>
      </c>
    </row>
    <row r="12380">
      <c r="A12380" t="n">
        <v>201910</v>
      </c>
      <c r="B12380" t="n">
        <v>10</v>
      </c>
      <c r="C12380" t="inlineStr">
        <is>
          <t>POS</t>
        </is>
      </c>
      <c r="D12380" t="inlineStr">
        <is>
          <t>Canada</t>
        </is>
      </c>
      <c r="E12380" t="inlineStr">
        <is>
          <t>Điện thoại</t>
        </is>
      </c>
      <c r="F12380" t="n">
        <v>4240.97</v>
      </c>
      <c r="G12380" t="n">
        <v>229</v>
      </c>
    </row>
    <row r="12381">
      <c r="A12381" t="n">
        <v>201910</v>
      </c>
      <c r="B12381" t="n">
        <v>10</v>
      </c>
      <c r="C12381" t="inlineStr">
        <is>
          <t>POS</t>
        </is>
      </c>
      <c r="D12381" t="inlineStr">
        <is>
          <t>Canada</t>
        </is>
      </c>
      <c r="E12381" t="inlineStr">
        <is>
          <t>Máy tính</t>
        </is>
      </c>
      <c r="F12381" t="n">
        <v>5334.1</v>
      </c>
      <c r="G12381" t="n">
        <v>0</v>
      </c>
    </row>
    <row r="12382">
      <c r="A12382" t="n">
        <v>201910</v>
      </c>
      <c r="B12382" t="n">
        <v>10</v>
      </c>
      <c r="C12382" t="inlineStr">
        <is>
          <t>POS</t>
        </is>
      </c>
      <c r="D12382" t="inlineStr">
        <is>
          <t>Canada</t>
        </is>
      </c>
      <c r="E12382" t="inlineStr">
        <is>
          <t>Game &amp; Đồ chơi</t>
        </is>
      </c>
      <c r="F12382" t="n">
        <v>124.94</v>
      </c>
      <c r="G12382" t="n">
        <v>0</v>
      </c>
    </row>
    <row r="12383">
      <c r="A12383" t="n">
        <v>201910</v>
      </c>
      <c r="B12383" t="n">
        <v>10</v>
      </c>
      <c r="C12383" t="inlineStr">
        <is>
          <t>POS</t>
        </is>
      </c>
      <c r="D12383" t="inlineStr">
        <is>
          <t>Canada</t>
        </is>
      </c>
      <c r="E12383" t="inlineStr">
        <is>
          <t>Gia dụng</t>
        </is>
      </c>
      <c r="F12383" t="n">
        <v>537</v>
      </c>
      <c r="G12383" t="n">
        <v>0</v>
      </c>
    </row>
    <row r="12384">
      <c r="A12384" t="n">
        <v>201910</v>
      </c>
      <c r="B12384" t="n">
        <v>10</v>
      </c>
      <c r="C12384" t="inlineStr">
        <is>
          <t>POS</t>
        </is>
      </c>
      <c r="D12384" t="inlineStr">
        <is>
          <t>Canada</t>
        </is>
      </c>
      <c r="E12384" t="inlineStr">
        <is>
          <t>Nhạc, phim, sách nói</t>
        </is>
      </c>
      <c r="F12384" t="n">
        <v>2284.97</v>
      </c>
      <c r="G12384" t="n">
        <v>0</v>
      </c>
    </row>
    <row r="12385">
      <c r="A12385" t="n">
        <v>201910</v>
      </c>
      <c r="B12385" t="n">
        <v>10</v>
      </c>
      <c r="C12385" t="inlineStr">
        <is>
          <t>POS</t>
        </is>
      </c>
      <c r="D12385" t="inlineStr">
        <is>
          <t>Canada</t>
        </is>
      </c>
      <c r="E12385" t="inlineStr">
        <is>
          <t>TV &amp; Video</t>
        </is>
      </c>
      <c r="F12385" t="n">
        <v>143.4</v>
      </c>
      <c r="G12385" t="n">
        <v>0</v>
      </c>
    </row>
    <row r="12386">
      <c r="A12386" t="n">
        <v>201910</v>
      </c>
      <c r="B12386" t="n">
        <v>12</v>
      </c>
      <c r="C12386" t="inlineStr">
        <is>
          <t>POS</t>
        </is>
      </c>
      <c r="D12386" t="inlineStr">
        <is>
          <t>Pháp</t>
        </is>
      </c>
      <c r="E12386" t="inlineStr">
        <is>
          <t>Âm thanh</t>
        </is>
      </c>
      <c r="F12386" t="n">
        <v>1377.32</v>
      </c>
      <c r="G12386" t="n">
        <v>0</v>
      </c>
    </row>
    <row r="12387">
      <c r="A12387" t="n">
        <v>201910</v>
      </c>
      <c r="B12387" t="n">
        <v>12</v>
      </c>
      <c r="C12387" t="inlineStr">
        <is>
          <t>POS</t>
        </is>
      </c>
      <c r="D12387" t="inlineStr">
        <is>
          <t>Pháp</t>
        </is>
      </c>
      <c r="E12387" t="inlineStr">
        <is>
          <t>Máy ảnh</t>
        </is>
      </c>
      <c r="F12387" t="n">
        <v>760</v>
      </c>
      <c r="G12387" t="n">
        <v>0</v>
      </c>
    </row>
    <row r="12388">
      <c r="A12388" t="n">
        <v>201910</v>
      </c>
      <c r="B12388" t="n">
        <v>12</v>
      </c>
      <c r="C12388" t="inlineStr">
        <is>
          <t>POS</t>
        </is>
      </c>
      <c r="D12388" t="inlineStr">
        <is>
          <t>Pháp</t>
        </is>
      </c>
      <c r="E12388" t="inlineStr">
        <is>
          <t>Điện thoại</t>
        </is>
      </c>
      <c r="F12388" t="n">
        <v>230</v>
      </c>
      <c r="G12388" t="n">
        <v>0</v>
      </c>
    </row>
    <row r="12389">
      <c r="A12389" t="n">
        <v>201910</v>
      </c>
      <c r="B12389" t="n">
        <v>12</v>
      </c>
      <c r="C12389" t="inlineStr">
        <is>
          <t>POS</t>
        </is>
      </c>
      <c r="D12389" t="inlineStr">
        <is>
          <t>Pháp</t>
        </is>
      </c>
      <c r="E12389" t="inlineStr">
        <is>
          <t>Máy tính</t>
        </is>
      </c>
      <c r="F12389" t="n">
        <v>967</v>
      </c>
      <c r="G12389" t="n">
        <v>0</v>
      </c>
    </row>
    <row r="12390">
      <c r="A12390" t="n">
        <v>201910</v>
      </c>
      <c r="B12390" t="n">
        <v>12</v>
      </c>
      <c r="C12390" t="inlineStr">
        <is>
          <t>POS</t>
        </is>
      </c>
      <c r="D12390" t="inlineStr">
        <is>
          <t>Pháp</t>
        </is>
      </c>
      <c r="E12390" t="inlineStr">
        <is>
          <t>Gia dụng</t>
        </is>
      </c>
      <c r="F12390" t="n">
        <v>899.91</v>
      </c>
      <c r="G12390" t="n">
        <v>0</v>
      </c>
    </row>
    <row r="12391">
      <c r="A12391" t="n">
        <v>201910</v>
      </c>
      <c r="B12391" t="n">
        <v>12</v>
      </c>
      <c r="C12391" t="inlineStr">
        <is>
          <t>POS</t>
        </is>
      </c>
      <c r="D12391" t="inlineStr">
        <is>
          <t>Pháp</t>
        </is>
      </c>
      <c r="E12391" t="inlineStr">
        <is>
          <t>Nhạc, phim, sách nói</t>
        </is>
      </c>
      <c r="F12391" t="n">
        <v>479.97</v>
      </c>
      <c r="G12391" t="n">
        <v>0</v>
      </c>
    </row>
    <row r="12392">
      <c r="A12392" t="n">
        <v>201910</v>
      </c>
      <c r="B12392" t="n">
        <v>12</v>
      </c>
      <c r="C12392" t="inlineStr">
        <is>
          <t>POS</t>
        </is>
      </c>
      <c r="D12392" t="inlineStr">
        <is>
          <t>Pháp</t>
        </is>
      </c>
      <c r="E12392" t="inlineStr">
        <is>
          <t>TV &amp; Video</t>
        </is>
      </c>
      <c r="F12392" t="n">
        <v>849.95</v>
      </c>
      <c r="G12392" t="n">
        <v>0</v>
      </c>
    </row>
    <row r="12393">
      <c r="A12393" t="n">
        <v>201910</v>
      </c>
      <c r="B12393" t="n">
        <v>13</v>
      </c>
      <c r="C12393" t="inlineStr">
        <is>
          <t>POS</t>
        </is>
      </c>
      <c r="D12393" t="inlineStr">
        <is>
          <t>Pháp</t>
        </is>
      </c>
      <c r="E12393" t="inlineStr">
        <is>
          <t>Máy ảnh</t>
        </is>
      </c>
      <c r="F12393" t="n">
        <v>2904</v>
      </c>
      <c r="G12393" t="n">
        <v>0</v>
      </c>
    </row>
    <row r="12394">
      <c r="A12394" t="n">
        <v>201910</v>
      </c>
      <c r="B12394" t="n">
        <v>13</v>
      </c>
      <c r="C12394" t="inlineStr">
        <is>
          <t>POS</t>
        </is>
      </c>
      <c r="D12394" t="inlineStr">
        <is>
          <t>Pháp</t>
        </is>
      </c>
      <c r="E12394" t="inlineStr">
        <is>
          <t>Điện thoại</t>
        </is>
      </c>
      <c r="F12394" t="n">
        <v>89.91</v>
      </c>
      <c r="G12394" t="n">
        <v>0</v>
      </c>
    </row>
    <row r="12395">
      <c r="A12395" t="n">
        <v>201910</v>
      </c>
      <c r="B12395" t="n">
        <v>13</v>
      </c>
      <c r="C12395" t="inlineStr">
        <is>
          <t>POS</t>
        </is>
      </c>
      <c r="D12395" t="inlineStr">
        <is>
          <t>Pháp</t>
        </is>
      </c>
      <c r="E12395" t="inlineStr">
        <is>
          <t>Máy tính</t>
        </is>
      </c>
      <c r="F12395" t="n">
        <v>652</v>
      </c>
      <c r="G12395" t="n">
        <v>0</v>
      </c>
    </row>
    <row r="12396">
      <c r="A12396" t="n">
        <v>201910</v>
      </c>
      <c r="B12396" t="n">
        <v>14</v>
      </c>
      <c r="C12396" t="inlineStr">
        <is>
          <t>POS</t>
        </is>
      </c>
      <c r="D12396" t="inlineStr">
        <is>
          <t>Pháp</t>
        </is>
      </c>
      <c r="E12396" t="inlineStr">
        <is>
          <t>Máy ảnh</t>
        </is>
      </c>
      <c r="F12396" t="n">
        <v>2514</v>
      </c>
      <c r="G12396" t="n">
        <v>0</v>
      </c>
    </row>
    <row r="12397">
      <c r="A12397" t="n">
        <v>201910</v>
      </c>
      <c r="B12397" t="n">
        <v>15</v>
      </c>
      <c r="C12397" t="inlineStr">
        <is>
          <t>POS</t>
        </is>
      </c>
      <c r="D12397" t="inlineStr">
        <is>
          <t>Pháp</t>
        </is>
      </c>
      <c r="E12397" t="inlineStr">
        <is>
          <t>Âm thanh</t>
        </is>
      </c>
      <c r="F12397" t="n">
        <v>0</v>
      </c>
      <c r="G12397" t="n">
        <v>265.98</v>
      </c>
    </row>
    <row r="12398">
      <c r="A12398" t="n">
        <v>201910</v>
      </c>
      <c r="B12398" t="n">
        <v>15</v>
      </c>
      <c r="C12398" t="inlineStr">
        <is>
          <t>POS</t>
        </is>
      </c>
      <c r="D12398" t="inlineStr">
        <is>
          <t>Pháp</t>
        </is>
      </c>
      <c r="E12398" t="inlineStr">
        <is>
          <t>Máy ảnh</t>
        </is>
      </c>
      <c r="F12398" t="n">
        <v>2207.99</v>
      </c>
      <c r="G12398" t="n">
        <v>0</v>
      </c>
    </row>
    <row r="12399">
      <c r="A12399" t="n">
        <v>201910</v>
      </c>
      <c r="B12399" t="n">
        <v>15</v>
      </c>
      <c r="C12399" t="inlineStr">
        <is>
          <t>POS</t>
        </is>
      </c>
      <c r="D12399" t="inlineStr">
        <is>
          <t>Pháp</t>
        </is>
      </c>
      <c r="E12399" t="inlineStr">
        <is>
          <t>Điện thoại</t>
        </is>
      </c>
      <c r="F12399" t="n">
        <v>690</v>
      </c>
      <c r="G12399" t="n">
        <v>0</v>
      </c>
    </row>
    <row r="12400">
      <c r="A12400" t="n">
        <v>201910</v>
      </c>
      <c r="B12400" t="n">
        <v>15</v>
      </c>
      <c r="C12400" t="inlineStr">
        <is>
          <t>POS</t>
        </is>
      </c>
      <c r="D12400" t="inlineStr">
        <is>
          <t>Pháp</t>
        </is>
      </c>
      <c r="E12400" t="inlineStr">
        <is>
          <t>Máy tính</t>
        </is>
      </c>
      <c r="F12400" t="n">
        <v>5478.4</v>
      </c>
      <c r="G12400" t="n">
        <v>0</v>
      </c>
    </row>
    <row r="12401">
      <c r="A12401" t="n">
        <v>201910</v>
      </c>
      <c r="B12401" t="n">
        <v>15</v>
      </c>
      <c r="C12401" t="inlineStr">
        <is>
          <t>POS</t>
        </is>
      </c>
      <c r="D12401" t="inlineStr">
        <is>
          <t>Pháp</t>
        </is>
      </c>
      <c r="E12401" t="inlineStr">
        <is>
          <t>Game &amp; Đồ chơi</t>
        </is>
      </c>
      <c r="F12401" t="n">
        <v>35.52</v>
      </c>
      <c r="G12401" t="n">
        <v>0</v>
      </c>
    </row>
    <row r="12402">
      <c r="A12402" t="n">
        <v>201910</v>
      </c>
      <c r="B12402" t="n">
        <v>15</v>
      </c>
      <c r="C12402" t="inlineStr">
        <is>
          <t>POS</t>
        </is>
      </c>
      <c r="D12402" t="inlineStr">
        <is>
          <t>Pháp</t>
        </is>
      </c>
      <c r="E12402" t="inlineStr">
        <is>
          <t>TV &amp; Video</t>
        </is>
      </c>
      <c r="F12402" t="n">
        <v>1343.4</v>
      </c>
      <c r="G12402" t="n">
        <v>0</v>
      </c>
    </row>
    <row r="12403">
      <c r="A12403" t="n">
        <v>201910</v>
      </c>
      <c r="B12403" t="n">
        <v>16</v>
      </c>
      <c r="C12403" t="inlineStr">
        <is>
          <t>POS</t>
        </is>
      </c>
      <c r="D12403" t="inlineStr">
        <is>
          <t>Pháp</t>
        </is>
      </c>
      <c r="E12403" t="inlineStr">
        <is>
          <t>Âm thanh</t>
        </is>
      </c>
      <c r="F12403" t="n">
        <v>531.96</v>
      </c>
      <c r="G12403" t="n">
        <v>0</v>
      </c>
    </row>
    <row r="12404">
      <c r="A12404" t="n">
        <v>201910</v>
      </c>
      <c r="B12404" t="n">
        <v>16</v>
      </c>
      <c r="C12404" t="inlineStr">
        <is>
          <t>POS</t>
        </is>
      </c>
      <c r="D12404" t="inlineStr">
        <is>
          <t>Pháp</t>
        </is>
      </c>
      <c r="E12404" t="inlineStr">
        <is>
          <t>Máy tính</t>
        </is>
      </c>
      <c r="F12404" t="n">
        <v>1047</v>
      </c>
      <c r="G12404" t="n">
        <v>0</v>
      </c>
    </row>
    <row r="12405">
      <c r="A12405" t="n">
        <v>201910</v>
      </c>
      <c r="B12405" t="n">
        <v>16</v>
      </c>
      <c r="C12405" t="inlineStr">
        <is>
          <t>POS</t>
        </is>
      </c>
      <c r="D12405" t="inlineStr">
        <is>
          <t>Pháp</t>
        </is>
      </c>
      <c r="E12405" t="inlineStr">
        <is>
          <t>Game &amp; Đồ chơi</t>
        </is>
      </c>
      <c r="F12405" t="n">
        <v>442.99</v>
      </c>
      <c r="G12405" t="n">
        <v>0</v>
      </c>
    </row>
    <row r="12406">
      <c r="A12406" t="n">
        <v>201910</v>
      </c>
      <c r="B12406" t="n">
        <v>17</v>
      </c>
      <c r="C12406" t="inlineStr">
        <is>
          <t>POS</t>
        </is>
      </c>
      <c r="D12406" t="inlineStr">
        <is>
          <t>Pháp</t>
        </is>
      </c>
      <c r="E12406" t="inlineStr">
        <is>
          <t>Điện thoại</t>
        </is>
      </c>
      <c r="F12406" t="n">
        <v>6.7</v>
      </c>
      <c r="G12406" t="n">
        <v>0</v>
      </c>
    </row>
    <row r="12407">
      <c r="A12407" t="n">
        <v>201910</v>
      </c>
      <c r="B12407" t="n">
        <v>17</v>
      </c>
      <c r="C12407" t="inlineStr">
        <is>
          <t>POS</t>
        </is>
      </c>
      <c r="D12407" t="inlineStr">
        <is>
          <t>Pháp</t>
        </is>
      </c>
      <c r="E12407" t="inlineStr">
        <is>
          <t>Máy tính</t>
        </is>
      </c>
      <c r="F12407" t="n">
        <v>738</v>
      </c>
      <c r="G12407" t="n">
        <v>0</v>
      </c>
    </row>
    <row r="12408">
      <c r="A12408" t="n">
        <v>201910</v>
      </c>
      <c r="B12408" t="n">
        <v>17</v>
      </c>
      <c r="C12408" t="inlineStr">
        <is>
          <t>POS</t>
        </is>
      </c>
      <c r="D12408" t="inlineStr">
        <is>
          <t>Pháp</t>
        </is>
      </c>
      <c r="E12408" t="inlineStr">
        <is>
          <t>Nhạc, phim, sách nói</t>
        </is>
      </c>
      <c r="F12408" t="n">
        <v>173.97</v>
      </c>
      <c r="G12408" t="n">
        <v>0</v>
      </c>
    </row>
    <row r="12409">
      <c r="A12409" t="n">
        <v>201910</v>
      </c>
      <c r="B12409" t="n">
        <v>17</v>
      </c>
      <c r="C12409" t="inlineStr">
        <is>
          <t>POS</t>
        </is>
      </c>
      <c r="D12409" t="inlineStr">
        <is>
          <t>Pháp</t>
        </is>
      </c>
      <c r="E12409" t="inlineStr">
        <is>
          <t>TV &amp; Video</t>
        </is>
      </c>
      <c r="F12409" t="n">
        <v>200</v>
      </c>
      <c r="G12409" t="n">
        <v>0</v>
      </c>
    </row>
    <row r="12410">
      <c r="A12410" t="n">
        <v>201910</v>
      </c>
      <c r="B12410" t="n">
        <v>18</v>
      </c>
      <c r="C12410" t="inlineStr">
        <is>
          <t>POS</t>
        </is>
      </c>
      <c r="D12410" t="inlineStr">
        <is>
          <t>Pháp</t>
        </is>
      </c>
      <c r="E12410" t="inlineStr">
        <is>
          <t>Âm thanh</t>
        </is>
      </c>
      <c r="F12410" t="n">
        <v>1092</v>
      </c>
      <c r="G12410" t="n">
        <v>0</v>
      </c>
    </row>
    <row r="12411">
      <c r="A12411" t="n">
        <v>201910</v>
      </c>
      <c r="B12411" t="n">
        <v>18</v>
      </c>
      <c r="C12411" t="inlineStr">
        <is>
          <t>POS</t>
        </is>
      </c>
      <c r="D12411" t="inlineStr">
        <is>
          <t>Pháp</t>
        </is>
      </c>
      <c r="E12411" t="inlineStr">
        <is>
          <t>Máy ảnh</t>
        </is>
      </c>
      <c r="F12411" t="n">
        <v>2603</v>
      </c>
      <c r="G12411" t="n">
        <v>0</v>
      </c>
    </row>
    <row r="12412">
      <c r="A12412" t="n">
        <v>201910</v>
      </c>
      <c r="B12412" t="n">
        <v>18</v>
      </c>
      <c r="C12412" t="inlineStr">
        <is>
          <t>POS</t>
        </is>
      </c>
      <c r="D12412" t="inlineStr">
        <is>
          <t>Pháp</t>
        </is>
      </c>
      <c r="E12412" t="inlineStr">
        <is>
          <t>Điện thoại</t>
        </is>
      </c>
      <c r="F12412" t="n">
        <v>1208</v>
      </c>
      <c r="G12412" t="n">
        <v>0</v>
      </c>
    </row>
    <row r="12413">
      <c r="A12413" t="n">
        <v>201910</v>
      </c>
      <c r="B12413" t="n">
        <v>18</v>
      </c>
      <c r="C12413" t="inlineStr">
        <is>
          <t>POS</t>
        </is>
      </c>
      <c r="D12413" t="inlineStr">
        <is>
          <t>Pháp</t>
        </is>
      </c>
      <c r="E12413" t="inlineStr">
        <is>
          <t>Máy tính</t>
        </is>
      </c>
      <c r="F12413" t="n">
        <v>5033.9</v>
      </c>
      <c r="G12413" t="n">
        <v>0</v>
      </c>
    </row>
    <row r="12414">
      <c r="A12414" t="n">
        <v>201910</v>
      </c>
      <c r="B12414" t="n">
        <v>18</v>
      </c>
      <c r="C12414" t="inlineStr">
        <is>
          <t>POS</t>
        </is>
      </c>
      <c r="D12414" t="inlineStr">
        <is>
          <t>Pháp</t>
        </is>
      </c>
      <c r="E12414" t="inlineStr">
        <is>
          <t>Game &amp; Đồ chơi</t>
        </is>
      </c>
      <c r="F12414" t="n">
        <v>26.64</v>
      </c>
      <c r="G12414" t="n">
        <v>0</v>
      </c>
    </row>
    <row r="12415">
      <c r="A12415" t="n">
        <v>201910</v>
      </c>
      <c r="B12415" t="n">
        <v>18</v>
      </c>
      <c r="C12415" t="inlineStr">
        <is>
          <t>POS</t>
        </is>
      </c>
      <c r="D12415" t="inlineStr">
        <is>
          <t>Pháp</t>
        </is>
      </c>
      <c r="E12415" t="inlineStr">
        <is>
          <t>Nhạc, phim, sách nói</t>
        </is>
      </c>
      <c r="F12415" t="n">
        <v>1298.94</v>
      </c>
      <c r="G12415" t="n">
        <v>0</v>
      </c>
    </row>
    <row r="12416">
      <c r="A12416" t="n">
        <v>201910</v>
      </c>
      <c r="B12416" t="n">
        <v>18</v>
      </c>
      <c r="C12416" t="inlineStr">
        <is>
          <t>POS</t>
        </is>
      </c>
      <c r="D12416" t="inlineStr">
        <is>
          <t>Pháp</t>
        </is>
      </c>
      <c r="E12416" t="inlineStr">
        <is>
          <t>TV &amp; Video</t>
        </is>
      </c>
      <c r="F12416" t="n">
        <v>2513.97</v>
      </c>
      <c r="G12416" t="n">
        <v>0</v>
      </c>
    </row>
    <row r="12417">
      <c r="A12417" t="n">
        <v>201910</v>
      </c>
      <c r="B12417" t="n">
        <v>19</v>
      </c>
      <c r="C12417" t="inlineStr">
        <is>
          <t>POS</t>
        </is>
      </c>
      <c r="D12417" t="inlineStr">
        <is>
          <t>Đức</t>
        </is>
      </c>
      <c r="E12417" t="inlineStr">
        <is>
          <t>Âm thanh</t>
        </is>
      </c>
      <c r="F12417" t="n">
        <v>222.76</v>
      </c>
      <c r="G12417" t="n">
        <v>0</v>
      </c>
    </row>
    <row r="12418">
      <c r="A12418" t="n">
        <v>201910</v>
      </c>
      <c r="B12418" t="n">
        <v>19</v>
      </c>
      <c r="C12418" t="inlineStr">
        <is>
          <t>POS</t>
        </is>
      </c>
      <c r="D12418" t="inlineStr">
        <is>
          <t>Đức</t>
        </is>
      </c>
      <c r="E12418" t="inlineStr">
        <is>
          <t>Máy ảnh</t>
        </is>
      </c>
      <c r="F12418" t="n">
        <v>1485</v>
      </c>
      <c r="G12418" t="n">
        <v>0</v>
      </c>
    </row>
    <row r="12419">
      <c r="A12419" t="n">
        <v>201910</v>
      </c>
      <c r="B12419" t="n">
        <v>19</v>
      </c>
      <c r="C12419" t="inlineStr">
        <is>
          <t>POS</t>
        </is>
      </c>
      <c r="D12419" t="inlineStr">
        <is>
          <t>Đức</t>
        </is>
      </c>
      <c r="E12419" t="inlineStr">
        <is>
          <t>Điện thoại</t>
        </is>
      </c>
      <c r="F12419" t="n">
        <v>2543.98</v>
      </c>
      <c r="G12419" t="n">
        <v>0</v>
      </c>
    </row>
    <row r="12420">
      <c r="A12420" t="n">
        <v>201910</v>
      </c>
      <c r="B12420" t="n">
        <v>19</v>
      </c>
      <c r="C12420" t="inlineStr">
        <is>
          <t>POS</t>
        </is>
      </c>
      <c r="D12420" t="inlineStr">
        <is>
          <t>Đức</t>
        </is>
      </c>
      <c r="E12420" t="inlineStr">
        <is>
          <t>Máy tính</t>
        </is>
      </c>
      <c r="F12420" t="n">
        <v>12161.6</v>
      </c>
      <c r="G12420" t="n">
        <v>0</v>
      </c>
    </row>
    <row r="12421">
      <c r="A12421" t="n">
        <v>201910</v>
      </c>
      <c r="B12421" t="n">
        <v>19</v>
      </c>
      <c r="C12421" t="inlineStr">
        <is>
          <t>POS</t>
        </is>
      </c>
      <c r="D12421" t="inlineStr">
        <is>
          <t>Đức</t>
        </is>
      </c>
      <c r="E12421" t="inlineStr">
        <is>
          <t>Game &amp; Đồ chơi</t>
        </is>
      </c>
      <c r="F12421" t="n">
        <v>754</v>
      </c>
      <c r="G12421" t="n">
        <v>0</v>
      </c>
    </row>
    <row r="12422">
      <c r="A12422" t="n">
        <v>201910</v>
      </c>
      <c r="B12422" t="n">
        <v>19</v>
      </c>
      <c r="C12422" t="inlineStr">
        <is>
          <t>POS</t>
        </is>
      </c>
      <c r="D12422" t="inlineStr">
        <is>
          <t>Đức</t>
        </is>
      </c>
      <c r="E12422" t="inlineStr">
        <is>
          <t>Nhạc, phim, sách nói</t>
        </is>
      </c>
      <c r="F12422" t="n">
        <v>2056.81</v>
      </c>
      <c r="G12422" t="n">
        <v>0</v>
      </c>
    </row>
    <row r="12423">
      <c r="A12423" t="n">
        <v>201910</v>
      </c>
      <c r="B12423" t="n">
        <v>19</v>
      </c>
      <c r="C12423" t="inlineStr">
        <is>
          <t>POS</t>
        </is>
      </c>
      <c r="D12423" t="inlineStr">
        <is>
          <t>Đức</t>
        </is>
      </c>
      <c r="E12423" t="inlineStr">
        <is>
          <t>TV &amp; Video</t>
        </is>
      </c>
      <c r="F12423" t="n">
        <v>1595</v>
      </c>
      <c r="G12423" t="n">
        <v>0</v>
      </c>
    </row>
    <row r="12424">
      <c r="A12424" t="n">
        <v>201910</v>
      </c>
      <c r="B12424" t="n">
        <v>21</v>
      </c>
      <c r="C12424" t="inlineStr">
        <is>
          <t>POS</t>
        </is>
      </c>
      <c r="D12424" t="inlineStr">
        <is>
          <t>Đức</t>
        </is>
      </c>
      <c r="E12424" t="inlineStr">
        <is>
          <t>Âm thanh</t>
        </is>
      </c>
      <c r="F12424" t="n">
        <v>1684.44</v>
      </c>
      <c r="G12424" t="n">
        <v>0</v>
      </c>
    </row>
    <row r="12425">
      <c r="A12425" t="n">
        <v>201910</v>
      </c>
      <c r="B12425" t="n">
        <v>21</v>
      </c>
      <c r="C12425" t="inlineStr">
        <is>
          <t>POS</t>
        </is>
      </c>
      <c r="D12425" t="inlineStr">
        <is>
          <t>Đức</t>
        </is>
      </c>
      <c r="E12425" t="inlineStr">
        <is>
          <t>Máy ảnh</t>
        </is>
      </c>
      <c r="F12425" t="n">
        <v>506</v>
      </c>
      <c r="G12425" t="n">
        <v>188.5</v>
      </c>
    </row>
    <row r="12426">
      <c r="A12426" t="n">
        <v>201910</v>
      </c>
      <c r="B12426" t="n">
        <v>21</v>
      </c>
      <c r="C12426" t="inlineStr">
        <is>
          <t>POS</t>
        </is>
      </c>
      <c r="D12426" t="inlineStr">
        <is>
          <t>Đức</t>
        </is>
      </c>
      <c r="E12426" t="inlineStr">
        <is>
          <t>Máy tính</t>
        </is>
      </c>
      <c r="F12426" t="n">
        <v>4967.6</v>
      </c>
      <c r="G12426" t="n">
        <v>1759.6</v>
      </c>
    </row>
    <row r="12427">
      <c r="A12427" t="n">
        <v>201910</v>
      </c>
      <c r="B12427" t="n">
        <v>21</v>
      </c>
      <c r="C12427" t="inlineStr">
        <is>
          <t>POS</t>
        </is>
      </c>
      <c r="D12427" t="inlineStr">
        <is>
          <t>Đức</t>
        </is>
      </c>
      <c r="E12427" t="inlineStr">
        <is>
          <t>Game &amp; Đồ chơi</t>
        </is>
      </c>
      <c r="F12427" t="n">
        <v>39.98</v>
      </c>
      <c r="G12427" t="n">
        <v>0</v>
      </c>
    </row>
    <row r="12428">
      <c r="A12428" t="n">
        <v>201910</v>
      </c>
      <c r="B12428" t="n">
        <v>21</v>
      </c>
      <c r="C12428" t="inlineStr">
        <is>
          <t>POS</t>
        </is>
      </c>
      <c r="D12428" t="inlineStr">
        <is>
          <t>Đức</t>
        </is>
      </c>
      <c r="E12428" t="inlineStr">
        <is>
          <t>Nhạc, phim, sách nói</t>
        </is>
      </c>
      <c r="F12428" t="n">
        <v>39.96</v>
      </c>
      <c r="G12428" t="n">
        <v>0</v>
      </c>
    </row>
    <row r="12429">
      <c r="A12429" t="n">
        <v>201910</v>
      </c>
      <c r="B12429" t="n">
        <v>22</v>
      </c>
      <c r="C12429" t="inlineStr">
        <is>
          <t>POS</t>
        </is>
      </c>
      <c r="D12429" t="inlineStr">
        <is>
          <t>Đức</t>
        </is>
      </c>
      <c r="E12429" t="inlineStr">
        <is>
          <t>Âm thanh</t>
        </is>
      </c>
      <c r="F12429" t="n">
        <v>1631.6</v>
      </c>
      <c r="G12429" t="n">
        <v>0</v>
      </c>
    </row>
    <row r="12430">
      <c r="A12430" t="n">
        <v>201910</v>
      </c>
      <c r="B12430" t="n">
        <v>22</v>
      </c>
      <c r="C12430" t="inlineStr">
        <is>
          <t>POS</t>
        </is>
      </c>
      <c r="D12430" t="inlineStr">
        <is>
          <t>Đức</t>
        </is>
      </c>
      <c r="E12430" t="inlineStr">
        <is>
          <t>Máy ảnh</t>
        </is>
      </c>
      <c r="F12430" t="n">
        <v>2456.5</v>
      </c>
      <c r="G12430" t="n">
        <v>188.5</v>
      </c>
    </row>
    <row r="12431">
      <c r="A12431" t="n">
        <v>201910</v>
      </c>
      <c r="B12431" t="n">
        <v>22</v>
      </c>
      <c r="C12431" t="inlineStr">
        <is>
          <t>POS</t>
        </is>
      </c>
      <c r="D12431" t="inlineStr">
        <is>
          <t>Đức</t>
        </is>
      </c>
      <c r="E12431" t="inlineStr">
        <is>
          <t>Điện thoại</t>
        </is>
      </c>
      <c r="F12431" t="n">
        <v>3367.9</v>
      </c>
      <c r="G12431" t="n">
        <v>129</v>
      </c>
    </row>
    <row r="12432">
      <c r="A12432" t="n">
        <v>201910</v>
      </c>
      <c r="B12432" t="n">
        <v>22</v>
      </c>
      <c r="C12432" t="inlineStr">
        <is>
          <t>POS</t>
        </is>
      </c>
      <c r="D12432" t="inlineStr">
        <is>
          <t>Đức</t>
        </is>
      </c>
      <c r="E12432" t="inlineStr">
        <is>
          <t>Máy tính</t>
        </is>
      </c>
      <c r="F12432" t="n">
        <v>6195</v>
      </c>
      <c r="G12432" t="n">
        <v>0</v>
      </c>
    </row>
    <row r="12433">
      <c r="A12433" t="n">
        <v>201910</v>
      </c>
      <c r="B12433" t="n">
        <v>22</v>
      </c>
      <c r="C12433" t="inlineStr">
        <is>
          <t>POS</t>
        </is>
      </c>
      <c r="D12433" t="inlineStr">
        <is>
          <t>Đức</t>
        </is>
      </c>
      <c r="E12433" t="inlineStr">
        <is>
          <t>Game &amp; Đồ chơi</t>
        </is>
      </c>
      <c r="F12433" t="n">
        <v>212.73</v>
      </c>
      <c r="G12433" t="n">
        <v>0</v>
      </c>
    </row>
    <row r="12434">
      <c r="A12434" t="n">
        <v>201910</v>
      </c>
      <c r="B12434" t="n">
        <v>22</v>
      </c>
      <c r="C12434" t="inlineStr">
        <is>
          <t>POS</t>
        </is>
      </c>
      <c r="D12434" t="inlineStr">
        <is>
          <t>Đức</t>
        </is>
      </c>
      <c r="E12434" t="inlineStr">
        <is>
          <t>Nhạc, phim, sách nói</t>
        </is>
      </c>
      <c r="F12434" t="n">
        <v>1806.97</v>
      </c>
      <c r="G12434" t="n">
        <v>0</v>
      </c>
    </row>
    <row r="12435">
      <c r="A12435" t="n">
        <v>201910</v>
      </c>
      <c r="B12435" t="n">
        <v>23</v>
      </c>
      <c r="C12435" t="inlineStr">
        <is>
          <t>POS</t>
        </is>
      </c>
      <c r="D12435" t="inlineStr">
        <is>
          <t>Đức</t>
        </is>
      </c>
      <c r="E12435" t="inlineStr">
        <is>
          <t>Âm thanh</t>
        </is>
      </c>
      <c r="F12435" t="n">
        <v>1131.2</v>
      </c>
      <c r="G12435" t="n">
        <v>0</v>
      </c>
    </row>
    <row r="12436">
      <c r="A12436" t="n">
        <v>201910</v>
      </c>
      <c r="B12436" t="n">
        <v>23</v>
      </c>
      <c r="C12436" t="inlineStr">
        <is>
          <t>POS</t>
        </is>
      </c>
      <c r="D12436" t="inlineStr">
        <is>
          <t>Đức</t>
        </is>
      </c>
      <c r="E12436" t="inlineStr">
        <is>
          <t>Máy ảnh</t>
        </is>
      </c>
      <c r="F12436" t="n">
        <v>480.5</v>
      </c>
      <c r="G12436" t="n">
        <v>0</v>
      </c>
    </row>
    <row r="12437">
      <c r="A12437" t="n">
        <v>201910</v>
      </c>
      <c r="B12437" t="n">
        <v>23</v>
      </c>
      <c r="C12437" t="inlineStr">
        <is>
          <t>POS</t>
        </is>
      </c>
      <c r="D12437" t="inlineStr">
        <is>
          <t>Đức</t>
        </is>
      </c>
      <c r="E12437" t="inlineStr">
        <is>
          <t>Điện thoại</t>
        </is>
      </c>
      <c r="F12437" t="n">
        <v>3430.99</v>
      </c>
      <c r="G12437" t="n">
        <v>0</v>
      </c>
    </row>
    <row r="12438">
      <c r="A12438" t="n">
        <v>201910</v>
      </c>
      <c r="B12438" t="n">
        <v>23</v>
      </c>
      <c r="C12438" t="inlineStr">
        <is>
          <t>POS</t>
        </is>
      </c>
      <c r="D12438" t="inlineStr">
        <is>
          <t>Đức</t>
        </is>
      </c>
      <c r="E12438" t="inlineStr">
        <is>
          <t>Máy tính</t>
        </is>
      </c>
      <c r="F12438" t="n">
        <v>11238.65</v>
      </c>
      <c r="G12438" t="n">
        <v>0</v>
      </c>
    </row>
    <row r="12439">
      <c r="A12439" t="n">
        <v>201910</v>
      </c>
      <c r="B12439" t="n">
        <v>23</v>
      </c>
      <c r="C12439" t="inlineStr">
        <is>
          <t>POS</t>
        </is>
      </c>
      <c r="D12439" t="inlineStr">
        <is>
          <t>Đức</t>
        </is>
      </c>
      <c r="E12439" t="inlineStr">
        <is>
          <t>Game &amp; Đồ chơi</t>
        </is>
      </c>
      <c r="F12439" t="n">
        <v>38.99</v>
      </c>
      <c r="G12439" t="n">
        <v>0</v>
      </c>
    </row>
    <row r="12440">
      <c r="A12440" t="n">
        <v>201910</v>
      </c>
      <c r="B12440" t="n">
        <v>23</v>
      </c>
      <c r="C12440" t="inlineStr">
        <is>
          <t>POS</t>
        </is>
      </c>
      <c r="D12440" t="inlineStr">
        <is>
          <t>Đức</t>
        </is>
      </c>
      <c r="E12440" t="inlineStr">
        <is>
          <t>Gia dụng</t>
        </is>
      </c>
      <c r="F12440" t="n">
        <v>539.97</v>
      </c>
      <c r="G12440" t="n">
        <v>0</v>
      </c>
    </row>
    <row r="12441">
      <c r="A12441" t="n">
        <v>201910</v>
      </c>
      <c r="B12441" t="n">
        <v>23</v>
      </c>
      <c r="C12441" t="inlineStr">
        <is>
          <t>POS</t>
        </is>
      </c>
      <c r="D12441" t="inlineStr">
        <is>
          <t>Đức</t>
        </is>
      </c>
      <c r="E12441" t="inlineStr">
        <is>
          <t>Nhạc, phim, sách nói</t>
        </is>
      </c>
      <c r="F12441" t="n">
        <v>2125.9</v>
      </c>
      <c r="G12441" t="n">
        <v>0</v>
      </c>
    </row>
    <row r="12442">
      <c r="A12442" t="n">
        <v>201910</v>
      </c>
      <c r="B12442" t="n">
        <v>24</v>
      </c>
      <c r="C12442" t="inlineStr">
        <is>
          <t>POS</t>
        </is>
      </c>
      <c r="D12442" t="inlineStr">
        <is>
          <t>Đức</t>
        </is>
      </c>
      <c r="E12442" t="inlineStr">
        <is>
          <t>Âm thanh</t>
        </is>
      </c>
      <c r="F12442" t="n">
        <v>251.79</v>
      </c>
      <c r="G12442" t="n">
        <v>0</v>
      </c>
    </row>
    <row r="12443">
      <c r="A12443" t="n">
        <v>201910</v>
      </c>
      <c r="B12443" t="n">
        <v>24</v>
      </c>
      <c r="C12443" t="inlineStr">
        <is>
          <t>POS</t>
        </is>
      </c>
      <c r="D12443" t="inlineStr">
        <is>
          <t>Đức</t>
        </is>
      </c>
      <c r="E12443" t="inlineStr">
        <is>
          <t>Máy ảnh</t>
        </is>
      </c>
      <c r="F12443" t="n">
        <v>1026.8</v>
      </c>
      <c r="G12443" t="n">
        <v>0</v>
      </c>
    </row>
    <row r="12444">
      <c r="A12444" t="n">
        <v>201910</v>
      </c>
      <c r="B12444" t="n">
        <v>24</v>
      </c>
      <c r="C12444" t="inlineStr">
        <is>
          <t>POS</t>
        </is>
      </c>
      <c r="D12444" t="inlineStr">
        <is>
          <t>Đức</t>
        </is>
      </c>
      <c r="E12444" t="inlineStr">
        <is>
          <t>Điện thoại</t>
        </is>
      </c>
      <c r="F12444" t="n">
        <v>1380</v>
      </c>
      <c r="G12444" t="n">
        <v>0</v>
      </c>
    </row>
    <row r="12445">
      <c r="A12445" t="n">
        <v>201910</v>
      </c>
      <c r="B12445" t="n">
        <v>24</v>
      </c>
      <c r="C12445" t="inlineStr">
        <is>
          <t>POS</t>
        </is>
      </c>
      <c r="D12445" t="inlineStr">
        <is>
          <t>Đức</t>
        </is>
      </c>
      <c r="E12445" t="inlineStr">
        <is>
          <t>Máy tính</t>
        </is>
      </c>
      <c r="F12445" t="n">
        <v>1802</v>
      </c>
      <c r="G12445" t="n">
        <v>0</v>
      </c>
    </row>
    <row r="12446">
      <c r="A12446" t="n">
        <v>201910</v>
      </c>
      <c r="B12446" t="n">
        <v>24</v>
      </c>
      <c r="C12446" t="inlineStr">
        <is>
          <t>POS</t>
        </is>
      </c>
      <c r="D12446" t="inlineStr">
        <is>
          <t>Đức</t>
        </is>
      </c>
      <c r="E12446" t="inlineStr">
        <is>
          <t>Game &amp; Đồ chơi</t>
        </is>
      </c>
      <c r="F12446" t="n">
        <v>942.65</v>
      </c>
      <c r="G12446" t="n">
        <v>0</v>
      </c>
    </row>
    <row r="12447">
      <c r="A12447" t="n">
        <v>201910</v>
      </c>
      <c r="B12447" t="n">
        <v>24</v>
      </c>
      <c r="C12447" t="inlineStr">
        <is>
          <t>POS</t>
        </is>
      </c>
      <c r="D12447" t="inlineStr">
        <is>
          <t>Đức</t>
        </is>
      </c>
      <c r="E12447" t="inlineStr">
        <is>
          <t>Gia dụng</t>
        </is>
      </c>
      <c r="F12447" t="n">
        <v>11590.9</v>
      </c>
      <c r="G12447" t="n">
        <v>0</v>
      </c>
    </row>
    <row r="12448">
      <c r="A12448" t="n">
        <v>201910</v>
      </c>
      <c r="B12448" t="n">
        <v>24</v>
      </c>
      <c r="C12448" t="inlineStr">
        <is>
          <t>POS</t>
        </is>
      </c>
      <c r="D12448" t="inlineStr">
        <is>
          <t>Đức</t>
        </is>
      </c>
      <c r="E12448" t="inlineStr">
        <is>
          <t>Nhạc, phim, sách nói</t>
        </is>
      </c>
      <c r="F12448" t="n">
        <v>4032.79</v>
      </c>
      <c r="G12448" t="n">
        <v>0</v>
      </c>
    </row>
    <row r="12449">
      <c r="A12449" t="n">
        <v>201910</v>
      </c>
      <c r="B12449" t="n">
        <v>24</v>
      </c>
      <c r="C12449" t="inlineStr">
        <is>
          <t>POS</t>
        </is>
      </c>
      <c r="D12449" t="inlineStr">
        <is>
          <t>Đức</t>
        </is>
      </c>
      <c r="E12449" t="inlineStr">
        <is>
          <t>TV &amp; Video</t>
        </is>
      </c>
      <c r="F12449" t="n">
        <v>1019.99</v>
      </c>
      <c r="G12449" t="n">
        <v>0</v>
      </c>
    </row>
    <row r="12450">
      <c r="A12450" t="n">
        <v>201910</v>
      </c>
      <c r="B12450" t="n">
        <v>26</v>
      </c>
      <c r="C12450" t="inlineStr">
        <is>
          <t>POS</t>
        </is>
      </c>
      <c r="D12450" t="inlineStr">
        <is>
          <t>Đức</t>
        </is>
      </c>
      <c r="E12450" t="inlineStr">
        <is>
          <t>Âm thanh</t>
        </is>
      </c>
      <c r="F12450" t="n">
        <v>699.7</v>
      </c>
      <c r="G12450" t="n">
        <v>0</v>
      </c>
    </row>
    <row r="12451">
      <c r="A12451" t="n">
        <v>201910</v>
      </c>
      <c r="B12451" t="n">
        <v>26</v>
      </c>
      <c r="C12451" t="inlineStr">
        <is>
          <t>POS</t>
        </is>
      </c>
      <c r="D12451" t="inlineStr">
        <is>
          <t>Đức</t>
        </is>
      </c>
      <c r="E12451" t="inlineStr">
        <is>
          <t>Máy ảnh</t>
        </is>
      </c>
      <c r="F12451" t="n">
        <v>936.99</v>
      </c>
      <c r="G12451" t="n">
        <v>0</v>
      </c>
    </row>
    <row r="12452">
      <c r="A12452" t="n">
        <v>201910</v>
      </c>
      <c r="B12452" t="n">
        <v>26</v>
      </c>
      <c r="C12452" t="inlineStr">
        <is>
          <t>POS</t>
        </is>
      </c>
      <c r="D12452" t="inlineStr">
        <is>
          <t>Đức</t>
        </is>
      </c>
      <c r="E12452" t="inlineStr">
        <is>
          <t>Điện thoại</t>
        </is>
      </c>
      <c r="F12452" t="n">
        <v>2309.97</v>
      </c>
      <c r="G12452" t="n">
        <v>0</v>
      </c>
    </row>
    <row r="12453">
      <c r="A12453" t="n">
        <v>201910</v>
      </c>
      <c r="B12453" t="n">
        <v>26</v>
      </c>
      <c r="C12453" t="inlineStr">
        <is>
          <t>POS</t>
        </is>
      </c>
      <c r="D12453" t="inlineStr">
        <is>
          <t>Đức</t>
        </is>
      </c>
      <c r="E12453" t="inlineStr">
        <is>
          <t>Máy tính</t>
        </is>
      </c>
      <c r="F12453" t="n">
        <v>13062.4</v>
      </c>
      <c r="G12453" t="n">
        <v>0</v>
      </c>
    </row>
    <row r="12454">
      <c r="A12454" t="n">
        <v>201910</v>
      </c>
      <c r="B12454" t="n">
        <v>26</v>
      </c>
      <c r="C12454" t="inlineStr">
        <is>
          <t>POS</t>
        </is>
      </c>
      <c r="D12454" t="inlineStr">
        <is>
          <t>Đức</t>
        </is>
      </c>
      <c r="E12454" t="inlineStr">
        <is>
          <t>Game &amp; Đồ chơi</t>
        </is>
      </c>
      <c r="F12454" t="n">
        <v>157.95</v>
      </c>
      <c r="G12454" t="n">
        <v>0</v>
      </c>
    </row>
    <row r="12455">
      <c r="A12455" t="n">
        <v>201910</v>
      </c>
      <c r="B12455" t="n">
        <v>26</v>
      </c>
      <c r="C12455" t="inlineStr">
        <is>
          <t>POS</t>
        </is>
      </c>
      <c r="D12455" t="inlineStr">
        <is>
          <t>Đức</t>
        </is>
      </c>
      <c r="E12455" t="inlineStr">
        <is>
          <t>Nhạc, phim, sách nói</t>
        </is>
      </c>
      <c r="F12455" t="n">
        <v>1340.78</v>
      </c>
      <c r="G12455" t="n">
        <v>0</v>
      </c>
    </row>
    <row r="12456">
      <c r="A12456" t="n">
        <v>201910</v>
      </c>
      <c r="B12456" t="n">
        <v>27</v>
      </c>
      <c r="C12456" t="inlineStr">
        <is>
          <t>POS</t>
        </is>
      </c>
      <c r="D12456" t="inlineStr">
        <is>
          <t>Đức</t>
        </is>
      </c>
      <c r="E12456" t="inlineStr">
        <is>
          <t>Âm thanh</t>
        </is>
      </c>
      <c r="F12456" t="n">
        <v>530.9400000000001</v>
      </c>
      <c r="G12456" t="n">
        <v>0</v>
      </c>
    </row>
    <row r="12457">
      <c r="A12457" t="n">
        <v>201910</v>
      </c>
      <c r="B12457" t="n">
        <v>27</v>
      </c>
      <c r="C12457" t="inlineStr">
        <is>
          <t>POS</t>
        </is>
      </c>
      <c r="D12457" t="inlineStr">
        <is>
          <t>Đức</t>
        </is>
      </c>
      <c r="E12457" t="inlineStr">
        <is>
          <t>Điện thoại</t>
        </is>
      </c>
      <c r="F12457" t="n">
        <v>3136.89</v>
      </c>
      <c r="G12457" t="n">
        <v>0</v>
      </c>
    </row>
    <row r="12458">
      <c r="A12458" t="n">
        <v>201910</v>
      </c>
      <c r="B12458" t="n">
        <v>27</v>
      </c>
      <c r="C12458" t="inlineStr">
        <is>
          <t>POS</t>
        </is>
      </c>
      <c r="D12458" t="inlineStr">
        <is>
          <t>Đức</t>
        </is>
      </c>
      <c r="E12458" t="inlineStr">
        <is>
          <t>Máy tính</t>
        </is>
      </c>
      <c r="F12458" t="n">
        <v>2971.79</v>
      </c>
      <c r="G12458" t="n">
        <v>229.9</v>
      </c>
    </row>
    <row r="12459">
      <c r="A12459" t="n">
        <v>201910</v>
      </c>
      <c r="B12459" t="n">
        <v>27</v>
      </c>
      <c r="C12459" t="inlineStr">
        <is>
          <t>POS</t>
        </is>
      </c>
      <c r="D12459" t="inlineStr">
        <is>
          <t>Đức</t>
        </is>
      </c>
      <c r="E12459" t="inlineStr">
        <is>
          <t>Game &amp; Đồ chơi</t>
        </is>
      </c>
      <c r="F12459" t="n">
        <v>568</v>
      </c>
      <c r="G12459" t="n">
        <v>0</v>
      </c>
    </row>
    <row r="12460">
      <c r="A12460" t="n">
        <v>201910</v>
      </c>
      <c r="B12460" t="n">
        <v>27</v>
      </c>
      <c r="C12460" t="inlineStr">
        <is>
          <t>POS</t>
        </is>
      </c>
      <c r="D12460" t="inlineStr">
        <is>
          <t>Đức</t>
        </is>
      </c>
      <c r="E12460" t="inlineStr">
        <is>
          <t>Gia dụng</t>
        </is>
      </c>
      <c r="F12460" t="n">
        <v>0</v>
      </c>
      <c r="G12460" t="n">
        <v>649.5</v>
      </c>
    </row>
    <row r="12461">
      <c r="A12461" t="n">
        <v>201910</v>
      </c>
      <c r="B12461" t="n">
        <v>27</v>
      </c>
      <c r="C12461" t="inlineStr">
        <is>
          <t>POS</t>
        </is>
      </c>
      <c r="D12461" t="inlineStr">
        <is>
          <t>Đức</t>
        </is>
      </c>
      <c r="E12461" t="inlineStr">
        <is>
          <t>Nhạc, phim, sách nói</t>
        </is>
      </c>
      <c r="F12461" t="n">
        <v>1129.9</v>
      </c>
      <c r="G12461" t="n">
        <v>0</v>
      </c>
    </row>
    <row r="12462">
      <c r="A12462" t="n">
        <v>201910</v>
      </c>
      <c r="B12462" t="n">
        <v>27</v>
      </c>
      <c r="C12462" t="inlineStr">
        <is>
          <t>POS</t>
        </is>
      </c>
      <c r="D12462" t="inlineStr">
        <is>
          <t>Đức</t>
        </is>
      </c>
      <c r="E12462" t="inlineStr">
        <is>
          <t>TV &amp; Video</t>
        </is>
      </c>
      <c r="F12462" t="n">
        <v>1049.85</v>
      </c>
      <c r="G12462" t="n">
        <v>0</v>
      </c>
    </row>
    <row r="12463">
      <c r="A12463" t="n">
        <v>201910</v>
      </c>
      <c r="B12463" t="n">
        <v>29</v>
      </c>
      <c r="C12463" t="inlineStr">
        <is>
          <t>POS</t>
        </is>
      </c>
      <c r="D12463" t="inlineStr">
        <is>
          <t>Ý</t>
        </is>
      </c>
      <c r="E12463" t="inlineStr">
        <is>
          <t>Âm thanh</t>
        </is>
      </c>
      <c r="F12463" t="n">
        <v>3603.79</v>
      </c>
      <c r="G12463" t="n">
        <v>0</v>
      </c>
    </row>
    <row r="12464">
      <c r="A12464" t="n">
        <v>201910</v>
      </c>
      <c r="B12464" t="n">
        <v>29</v>
      </c>
      <c r="C12464" t="inlineStr">
        <is>
          <t>POS</t>
        </is>
      </c>
      <c r="D12464" t="inlineStr">
        <is>
          <t>Ý</t>
        </is>
      </c>
      <c r="E12464" t="inlineStr">
        <is>
          <t>Máy ảnh</t>
        </is>
      </c>
      <c r="F12464" t="n">
        <v>12542.99</v>
      </c>
      <c r="G12464" t="n">
        <v>0</v>
      </c>
    </row>
    <row r="12465">
      <c r="A12465" t="n">
        <v>201910</v>
      </c>
      <c r="B12465" t="n">
        <v>29</v>
      </c>
      <c r="C12465" t="inlineStr">
        <is>
          <t>POS</t>
        </is>
      </c>
      <c r="D12465" t="inlineStr">
        <is>
          <t>Ý</t>
        </is>
      </c>
      <c r="E12465" t="inlineStr">
        <is>
          <t>Điện thoại</t>
        </is>
      </c>
      <c r="F12465" t="n">
        <v>3584.94</v>
      </c>
      <c r="G12465" t="n">
        <v>1434</v>
      </c>
    </row>
    <row r="12466">
      <c r="A12466" t="n">
        <v>201910</v>
      </c>
      <c r="B12466" t="n">
        <v>29</v>
      </c>
      <c r="C12466" t="inlineStr">
        <is>
          <t>POS</t>
        </is>
      </c>
      <c r="D12466" t="inlineStr">
        <is>
          <t>Ý</t>
        </is>
      </c>
      <c r="E12466" t="inlineStr">
        <is>
          <t>Máy tính</t>
        </is>
      </c>
      <c r="F12466" t="n">
        <v>9166</v>
      </c>
      <c r="G12466" t="n">
        <v>0</v>
      </c>
    </row>
    <row r="12467">
      <c r="A12467" t="n">
        <v>201910</v>
      </c>
      <c r="B12467" t="n">
        <v>29</v>
      </c>
      <c r="C12467" t="inlineStr">
        <is>
          <t>POS</t>
        </is>
      </c>
      <c r="D12467" t="inlineStr">
        <is>
          <t>Ý</t>
        </is>
      </c>
      <c r="E12467" t="inlineStr">
        <is>
          <t>Game &amp; Đồ chơi</t>
        </is>
      </c>
      <c r="F12467" t="n">
        <v>458.91</v>
      </c>
      <c r="G12467" t="n">
        <v>0</v>
      </c>
    </row>
    <row r="12468">
      <c r="A12468" t="n">
        <v>201910</v>
      </c>
      <c r="B12468" t="n">
        <v>29</v>
      </c>
      <c r="C12468" t="inlineStr">
        <is>
          <t>POS</t>
        </is>
      </c>
      <c r="D12468" t="inlineStr">
        <is>
          <t>Ý</t>
        </is>
      </c>
      <c r="E12468" t="inlineStr">
        <is>
          <t>Nhạc, phim, sách nói</t>
        </is>
      </c>
      <c r="F12468" t="n">
        <v>3948.58</v>
      </c>
      <c r="G12468" t="n">
        <v>0</v>
      </c>
    </row>
    <row r="12469">
      <c r="A12469" t="n">
        <v>201910</v>
      </c>
      <c r="B12469" t="n">
        <v>29</v>
      </c>
      <c r="C12469" t="inlineStr">
        <is>
          <t>POS</t>
        </is>
      </c>
      <c r="D12469" t="inlineStr">
        <is>
          <t>Ý</t>
        </is>
      </c>
      <c r="E12469" t="inlineStr">
        <is>
          <t>TV &amp; Video</t>
        </is>
      </c>
      <c r="F12469" t="n">
        <v>3703.6</v>
      </c>
      <c r="G12469" t="n">
        <v>0</v>
      </c>
    </row>
    <row r="12470">
      <c r="A12470" t="n">
        <v>201910</v>
      </c>
      <c r="B12470" t="n">
        <v>30</v>
      </c>
      <c r="C12470" t="inlineStr">
        <is>
          <t>POS</t>
        </is>
      </c>
      <c r="D12470" t="inlineStr">
        <is>
          <t>Ý</t>
        </is>
      </c>
      <c r="E12470" t="inlineStr">
        <is>
          <t>Âm thanh</t>
        </is>
      </c>
      <c r="F12470" t="n">
        <v>609.9299999999999</v>
      </c>
      <c r="G12470" t="n">
        <v>0</v>
      </c>
    </row>
    <row r="12471">
      <c r="A12471" t="n">
        <v>201910</v>
      </c>
      <c r="B12471" t="n">
        <v>30</v>
      </c>
      <c r="C12471" t="inlineStr">
        <is>
          <t>POS</t>
        </is>
      </c>
      <c r="D12471" t="inlineStr">
        <is>
          <t>Ý</t>
        </is>
      </c>
      <c r="E12471" t="inlineStr">
        <is>
          <t>Máy ảnh</t>
        </is>
      </c>
      <c r="F12471" t="n">
        <v>999</v>
      </c>
      <c r="G12471" t="n">
        <v>0</v>
      </c>
    </row>
    <row r="12472">
      <c r="A12472" t="n">
        <v>201910</v>
      </c>
      <c r="B12472" t="n">
        <v>30</v>
      </c>
      <c r="C12472" t="inlineStr">
        <is>
          <t>POS</t>
        </is>
      </c>
      <c r="D12472" t="inlineStr">
        <is>
          <t>Ý</t>
        </is>
      </c>
      <c r="E12472" t="inlineStr">
        <is>
          <t>Điện thoại</t>
        </is>
      </c>
      <c r="F12472" t="n">
        <v>3171.88</v>
      </c>
      <c r="G12472" t="n">
        <v>0</v>
      </c>
    </row>
    <row r="12473">
      <c r="A12473" t="n">
        <v>201910</v>
      </c>
      <c r="B12473" t="n">
        <v>30</v>
      </c>
      <c r="C12473" t="inlineStr">
        <is>
          <t>POS</t>
        </is>
      </c>
      <c r="D12473" t="inlineStr">
        <is>
          <t>Ý</t>
        </is>
      </c>
      <c r="E12473" t="inlineStr">
        <is>
          <t>Máy tính</t>
        </is>
      </c>
      <c r="F12473" t="n">
        <v>7312.45</v>
      </c>
      <c r="G12473" t="n">
        <v>0</v>
      </c>
    </row>
    <row r="12474">
      <c r="A12474" t="n">
        <v>201910</v>
      </c>
      <c r="B12474" t="n">
        <v>30</v>
      </c>
      <c r="C12474" t="inlineStr">
        <is>
          <t>POS</t>
        </is>
      </c>
      <c r="D12474" t="inlineStr">
        <is>
          <t>Ý</t>
        </is>
      </c>
      <c r="E12474" t="inlineStr">
        <is>
          <t>Game &amp; Đồ chơi</t>
        </is>
      </c>
      <c r="F12474" t="n">
        <v>32</v>
      </c>
      <c r="G12474" t="n">
        <v>0</v>
      </c>
    </row>
    <row r="12475">
      <c r="A12475" t="n">
        <v>201910</v>
      </c>
      <c r="B12475" t="n">
        <v>30</v>
      </c>
      <c r="C12475" t="inlineStr">
        <is>
          <t>POS</t>
        </is>
      </c>
      <c r="D12475" t="inlineStr">
        <is>
          <t>Ý</t>
        </is>
      </c>
      <c r="E12475" t="inlineStr">
        <is>
          <t>Gia dụng</t>
        </is>
      </c>
      <c r="F12475" t="n">
        <v>6735.47</v>
      </c>
      <c r="G12475" t="n">
        <v>0</v>
      </c>
    </row>
    <row r="12476">
      <c r="A12476" t="n">
        <v>201910</v>
      </c>
      <c r="B12476" t="n">
        <v>30</v>
      </c>
      <c r="C12476" t="inlineStr">
        <is>
          <t>POS</t>
        </is>
      </c>
      <c r="D12476" t="inlineStr">
        <is>
          <t>Ý</t>
        </is>
      </c>
      <c r="E12476" t="inlineStr">
        <is>
          <t>Nhạc, phim, sách nói</t>
        </is>
      </c>
      <c r="F12476" t="n">
        <v>2924.9</v>
      </c>
      <c r="G12476" t="n">
        <v>0</v>
      </c>
    </row>
    <row r="12477">
      <c r="A12477" t="n">
        <v>201910</v>
      </c>
      <c r="B12477" t="n">
        <v>30</v>
      </c>
      <c r="C12477" t="inlineStr">
        <is>
          <t>POS</t>
        </is>
      </c>
      <c r="D12477" t="inlineStr">
        <is>
          <t>Ý</t>
        </is>
      </c>
      <c r="E12477" t="inlineStr">
        <is>
          <t>TV &amp; Video</t>
        </is>
      </c>
      <c r="F12477" t="n">
        <v>8239.110000000001</v>
      </c>
      <c r="G12477" t="n">
        <v>0</v>
      </c>
    </row>
    <row r="12478">
      <c r="A12478" t="n">
        <v>201910</v>
      </c>
      <c r="B12478" t="n">
        <v>31</v>
      </c>
      <c r="C12478" t="inlineStr">
        <is>
          <t>POS</t>
        </is>
      </c>
      <c r="D12478" t="inlineStr">
        <is>
          <t>Hà Lan</t>
        </is>
      </c>
      <c r="E12478" t="inlineStr">
        <is>
          <t>Âm thanh</t>
        </is>
      </c>
      <c r="F12478" t="n">
        <v>944.9400000000001</v>
      </c>
      <c r="G12478" t="n">
        <v>0</v>
      </c>
    </row>
    <row r="12479">
      <c r="A12479" t="n">
        <v>201910</v>
      </c>
      <c r="B12479" t="n">
        <v>31</v>
      </c>
      <c r="C12479" t="inlineStr">
        <is>
          <t>POS</t>
        </is>
      </c>
      <c r="D12479" t="inlineStr">
        <is>
          <t>Hà Lan</t>
        </is>
      </c>
      <c r="E12479" t="inlineStr">
        <is>
          <t>Máy ảnh</t>
        </is>
      </c>
      <c r="F12479" t="n">
        <v>499.99</v>
      </c>
      <c r="G12479" t="n">
        <v>0</v>
      </c>
    </row>
    <row r="12480">
      <c r="A12480" t="n">
        <v>201910</v>
      </c>
      <c r="B12480" t="n">
        <v>31</v>
      </c>
      <c r="C12480" t="inlineStr">
        <is>
          <t>POS</t>
        </is>
      </c>
      <c r="D12480" t="inlineStr">
        <is>
          <t>Hà Lan</t>
        </is>
      </c>
      <c r="E12480" t="inlineStr">
        <is>
          <t>Điện thoại</t>
        </is>
      </c>
      <c r="F12480" t="n">
        <v>312.4</v>
      </c>
      <c r="G12480" t="n">
        <v>0</v>
      </c>
    </row>
    <row r="12481">
      <c r="A12481" t="n">
        <v>201910</v>
      </c>
      <c r="B12481" t="n">
        <v>31</v>
      </c>
      <c r="C12481" t="inlineStr">
        <is>
          <t>POS</t>
        </is>
      </c>
      <c r="D12481" t="inlineStr">
        <is>
          <t>Hà Lan</t>
        </is>
      </c>
      <c r="E12481" t="inlineStr">
        <is>
          <t>Máy tính</t>
        </is>
      </c>
      <c r="F12481" t="n">
        <v>4817</v>
      </c>
      <c r="G12481" t="n">
        <v>0</v>
      </c>
    </row>
    <row r="12482">
      <c r="A12482" t="n">
        <v>201910</v>
      </c>
      <c r="B12482" t="n">
        <v>31</v>
      </c>
      <c r="C12482" t="inlineStr">
        <is>
          <t>POS</t>
        </is>
      </c>
      <c r="D12482" t="inlineStr">
        <is>
          <t>Hà Lan</t>
        </is>
      </c>
      <c r="E12482" t="inlineStr">
        <is>
          <t>Game &amp; Đồ chơi</t>
        </is>
      </c>
      <c r="F12482" t="n">
        <v>487.95</v>
      </c>
      <c r="G12482" t="n">
        <v>0</v>
      </c>
    </row>
    <row r="12483">
      <c r="A12483" t="n">
        <v>201910</v>
      </c>
      <c r="B12483" t="n">
        <v>31</v>
      </c>
      <c r="C12483" t="inlineStr">
        <is>
          <t>POS</t>
        </is>
      </c>
      <c r="D12483" t="inlineStr">
        <is>
          <t>Hà Lan</t>
        </is>
      </c>
      <c r="E12483" t="inlineStr">
        <is>
          <t>Nhạc, phim, sách nói</t>
        </is>
      </c>
      <c r="F12483" t="n">
        <v>2597.88</v>
      </c>
      <c r="G12483" t="n">
        <v>0</v>
      </c>
    </row>
    <row r="12484">
      <c r="A12484" t="n">
        <v>201910</v>
      </c>
      <c r="B12484" t="n">
        <v>31</v>
      </c>
      <c r="C12484" t="inlineStr">
        <is>
          <t>POS</t>
        </is>
      </c>
      <c r="D12484" t="inlineStr">
        <is>
          <t>Hà Lan</t>
        </is>
      </c>
      <c r="E12484" t="inlineStr">
        <is>
          <t>TV &amp; Video</t>
        </is>
      </c>
      <c r="F12484" t="n">
        <v>1903.43</v>
      </c>
      <c r="G12484" t="n">
        <v>0</v>
      </c>
    </row>
    <row r="12485">
      <c r="A12485" t="n">
        <v>201910</v>
      </c>
      <c r="B12485" t="n">
        <v>32</v>
      </c>
      <c r="C12485" t="inlineStr">
        <is>
          <t>POS</t>
        </is>
      </c>
      <c r="D12485" t="inlineStr">
        <is>
          <t>Hà Lan</t>
        </is>
      </c>
      <c r="E12485" t="inlineStr">
        <is>
          <t>Âm thanh</t>
        </is>
      </c>
      <c r="F12485" t="n">
        <v>67.40000000000001</v>
      </c>
      <c r="G12485" t="n">
        <v>0</v>
      </c>
    </row>
    <row r="12486">
      <c r="A12486" t="n">
        <v>201910</v>
      </c>
      <c r="B12486" t="n">
        <v>32</v>
      </c>
      <c r="C12486" t="inlineStr">
        <is>
          <t>POS</t>
        </is>
      </c>
      <c r="D12486" t="inlineStr">
        <is>
          <t>Hà Lan</t>
        </is>
      </c>
      <c r="E12486" t="inlineStr">
        <is>
          <t>Điện thoại</t>
        </is>
      </c>
      <c r="F12486" t="n">
        <v>9.99</v>
      </c>
      <c r="G12486" t="n">
        <v>0</v>
      </c>
    </row>
    <row r="12487">
      <c r="A12487" t="n">
        <v>201910</v>
      </c>
      <c r="B12487" t="n">
        <v>32</v>
      </c>
      <c r="C12487" t="inlineStr">
        <is>
          <t>POS</t>
        </is>
      </c>
      <c r="D12487" t="inlineStr">
        <is>
          <t>Hà Lan</t>
        </is>
      </c>
      <c r="E12487" t="inlineStr">
        <is>
          <t>Máy tính</t>
        </is>
      </c>
      <c r="F12487" t="n">
        <v>2835.9</v>
      </c>
      <c r="G12487" t="n">
        <v>0</v>
      </c>
    </row>
    <row r="12488">
      <c r="A12488" t="n">
        <v>201910</v>
      </c>
      <c r="B12488" t="n">
        <v>32</v>
      </c>
      <c r="C12488" t="inlineStr">
        <is>
          <t>POS</t>
        </is>
      </c>
      <c r="D12488" t="inlineStr">
        <is>
          <t>Hà Lan</t>
        </is>
      </c>
      <c r="E12488" t="inlineStr">
        <is>
          <t>Game &amp; Đồ chơi</t>
        </is>
      </c>
      <c r="F12488" t="n">
        <v>20.64</v>
      </c>
      <c r="G12488" t="n">
        <v>0</v>
      </c>
    </row>
    <row r="12489">
      <c r="A12489" t="n">
        <v>201910</v>
      </c>
      <c r="B12489" t="n">
        <v>33</v>
      </c>
      <c r="C12489" t="inlineStr">
        <is>
          <t>POS</t>
        </is>
      </c>
      <c r="D12489" t="inlineStr">
        <is>
          <t>Hà Lan</t>
        </is>
      </c>
      <c r="E12489" t="inlineStr">
        <is>
          <t>Âm thanh</t>
        </is>
      </c>
      <c r="F12489" t="n">
        <v>299.98</v>
      </c>
      <c r="G12489" t="n">
        <v>0</v>
      </c>
    </row>
    <row r="12490">
      <c r="A12490" t="n">
        <v>201910</v>
      </c>
      <c r="B12490" t="n">
        <v>33</v>
      </c>
      <c r="C12490" t="inlineStr">
        <is>
          <t>POS</t>
        </is>
      </c>
      <c r="D12490" t="inlineStr">
        <is>
          <t>Hà Lan</t>
        </is>
      </c>
      <c r="E12490" t="inlineStr">
        <is>
          <t>Điện thoại</t>
        </is>
      </c>
      <c r="F12490" t="n">
        <v>796</v>
      </c>
      <c r="G12490" t="n">
        <v>0</v>
      </c>
    </row>
    <row r="12491">
      <c r="A12491" t="n">
        <v>201910</v>
      </c>
      <c r="B12491" t="n">
        <v>33</v>
      </c>
      <c r="C12491" t="inlineStr">
        <is>
          <t>POS</t>
        </is>
      </c>
      <c r="D12491" t="inlineStr">
        <is>
          <t>Hà Lan</t>
        </is>
      </c>
      <c r="E12491" t="inlineStr">
        <is>
          <t>Máy tính</t>
        </is>
      </c>
      <c r="F12491" t="n">
        <v>3824.87</v>
      </c>
      <c r="G12491" t="n">
        <v>0</v>
      </c>
    </row>
    <row r="12492">
      <c r="A12492" t="n">
        <v>201910</v>
      </c>
      <c r="B12492" t="n">
        <v>33</v>
      </c>
      <c r="C12492" t="inlineStr">
        <is>
          <t>POS</t>
        </is>
      </c>
      <c r="D12492" t="inlineStr">
        <is>
          <t>Hà Lan</t>
        </is>
      </c>
      <c r="E12492" t="inlineStr">
        <is>
          <t>Gia dụng</t>
        </is>
      </c>
      <c r="F12492" t="n">
        <v>1292.1</v>
      </c>
      <c r="G12492" t="n">
        <v>259.8</v>
      </c>
    </row>
    <row r="12493">
      <c r="A12493" t="n">
        <v>201910</v>
      </c>
      <c r="B12493" t="n">
        <v>33</v>
      </c>
      <c r="C12493" t="inlineStr">
        <is>
          <t>POS</t>
        </is>
      </c>
      <c r="D12493" t="inlineStr">
        <is>
          <t>Hà Lan</t>
        </is>
      </c>
      <c r="E12493" t="inlineStr">
        <is>
          <t>Nhạc, phim, sách nói</t>
        </is>
      </c>
      <c r="F12493" t="n">
        <v>13.89</v>
      </c>
      <c r="G12493" t="n">
        <v>0</v>
      </c>
    </row>
    <row r="12494">
      <c r="A12494" t="n">
        <v>201910</v>
      </c>
      <c r="B12494" t="n">
        <v>33</v>
      </c>
      <c r="C12494" t="inlineStr">
        <is>
          <t>POS</t>
        </is>
      </c>
      <c r="D12494" t="inlineStr">
        <is>
          <t>Hà Lan</t>
        </is>
      </c>
      <c r="E12494" t="inlineStr">
        <is>
          <t>TV &amp; Video</t>
        </is>
      </c>
      <c r="F12494" t="n">
        <v>658</v>
      </c>
      <c r="G12494" t="n">
        <v>0</v>
      </c>
    </row>
    <row r="12495">
      <c r="A12495" t="n">
        <v>201910</v>
      </c>
      <c r="B12495" t="n">
        <v>36</v>
      </c>
      <c r="C12495" t="inlineStr">
        <is>
          <t>POS</t>
        </is>
      </c>
      <c r="D12495" t="inlineStr">
        <is>
          <t>Anh</t>
        </is>
      </c>
      <c r="E12495" t="inlineStr">
        <is>
          <t>Âm thanh</t>
        </is>
      </c>
      <c r="F12495" t="n">
        <v>523.1799999999999</v>
      </c>
      <c r="G12495" t="n">
        <v>0</v>
      </c>
    </row>
    <row r="12496">
      <c r="A12496" t="n">
        <v>201910</v>
      </c>
      <c r="B12496" t="n">
        <v>36</v>
      </c>
      <c r="C12496" t="inlineStr">
        <is>
          <t>POS</t>
        </is>
      </c>
      <c r="D12496" t="inlineStr">
        <is>
          <t>Anh</t>
        </is>
      </c>
      <c r="E12496" t="inlineStr">
        <is>
          <t>Máy ảnh</t>
        </is>
      </c>
      <c r="F12496" t="n">
        <v>5610</v>
      </c>
      <c r="G12496" t="n">
        <v>0</v>
      </c>
    </row>
    <row r="12497">
      <c r="A12497" t="n">
        <v>201910</v>
      </c>
      <c r="B12497" t="n">
        <v>36</v>
      </c>
      <c r="C12497" t="inlineStr">
        <is>
          <t>POS</t>
        </is>
      </c>
      <c r="D12497" t="inlineStr">
        <is>
          <t>Anh</t>
        </is>
      </c>
      <c r="E12497" t="inlineStr">
        <is>
          <t>Điện thoại</t>
        </is>
      </c>
      <c r="F12497" t="n">
        <v>1194</v>
      </c>
      <c r="G12497" t="n">
        <v>0</v>
      </c>
    </row>
    <row r="12498">
      <c r="A12498" t="n">
        <v>201910</v>
      </c>
      <c r="B12498" t="n">
        <v>36</v>
      </c>
      <c r="C12498" t="inlineStr">
        <is>
          <t>POS</t>
        </is>
      </c>
      <c r="D12498" t="inlineStr">
        <is>
          <t>Anh</t>
        </is>
      </c>
      <c r="E12498" t="inlineStr">
        <is>
          <t>Máy tính</t>
        </is>
      </c>
      <c r="F12498" t="n">
        <v>11187.05</v>
      </c>
      <c r="G12498" t="n">
        <v>269.95</v>
      </c>
    </row>
    <row r="12499">
      <c r="A12499" t="n">
        <v>201910</v>
      </c>
      <c r="B12499" t="n">
        <v>36</v>
      </c>
      <c r="C12499" t="inlineStr">
        <is>
          <t>POS</t>
        </is>
      </c>
      <c r="D12499" t="inlineStr">
        <is>
          <t>Anh</t>
        </is>
      </c>
      <c r="E12499" t="inlineStr">
        <is>
          <t>Game &amp; Đồ chơi</t>
        </is>
      </c>
      <c r="F12499" t="n">
        <v>219.06</v>
      </c>
      <c r="G12499" t="n">
        <v>0</v>
      </c>
    </row>
    <row r="12500">
      <c r="A12500" t="n">
        <v>201910</v>
      </c>
      <c r="B12500" t="n">
        <v>36</v>
      </c>
      <c r="C12500" t="inlineStr">
        <is>
          <t>POS</t>
        </is>
      </c>
      <c r="D12500" t="inlineStr">
        <is>
          <t>Anh</t>
        </is>
      </c>
      <c r="E12500" t="inlineStr">
        <is>
          <t>Gia dụng</t>
        </is>
      </c>
      <c r="F12500" t="n">
        <v>3599.97</v>
      </c>
      <c r="G12500" t="n">
        <v>0</v>
      </c>
    </row>
    <row r="12501">
      <c r="A12501" t="n">
        <v>201910</v>
      </c>
      <c r="B12501" t="n">
        <v>36</v>
      </c>
      <c r="C12501" t="inlineStr">
        <is>
          <t>POS</t>
        </is>
      </c>
      <c r="D12501" t="inlineStr">
        <is>
          <t>Anh</t>
        </is>
      </c>
      <c r="E12501" t="inlineStr">
        <is>
          <t>Nhạc, phim, sách nói</t>
        </is>
      </c>
      <c r="F12501" t="n">
        <v>816.99</v>
      </c>
      <c r="G12501" t="n">
        <v>0</v>
      </c>
    </row>
    <row r="12502">
      <c r="A12502" t="n">
        <v>201910</v>
      </c>
      <c r="B12502" t="n">
        <v>36</v>
      </c>
      <c r="C12502" t="inlineStr">
        <is>
          <t>POS</t>
        </is>
      </c>
      <c r="D12502" t="inlineStr">
        <is>
          <t>Anh</t>
        </is>
      </c>
      <c r="E12502" t="inlineStr">
        <is>
          <t>TV &amp; Video</t>
        </is>
      </c>
      <c r="F12502" t="n">
        <v>169.99</v>
      </c>
      <c r="G12502" t="n">
        <v>0</v>
      </c>
    </row>
    <row r="12503">
      <c r="A12503" t="n">
        <v>201910</v>
      </c>
      <c r="B12503" t="n">
        <v>37</v>
      </c>
      <c r="C12503" t="inlineStr">
        <is>
          <t>POS</t>
        </is>
      </c>
      <c r="D12503" t="inlineStr">
        <is>
          <t>Anh</t>
        </is>
      </c>
      <c r="E12503" t="inlineStr">
        <is>
          <t>Âm thanh</t>
        </is>
      </c>
      <c r="F12503" t="n">
        <v>556.35</v>
      </c>
      <c r="G12503" t="n">
        <v>0</v>
      </c>
    </row>
    <row r="12504">
      <c r="A12504" t="n">
        <v>201910</v>
      </c>
      <c r="B12504" t="n">
        <v>37</v>
      </c>
      <c r="C12504" t="inlineStr">
        <is>
          <t>POS</t>
        </is>
      </c>
      <c r="D12504" t="inlineStr">
        <is>
          <t>Anh</t>
        </is>
      </c>
      <c r="E12504" t="inlineStr">
        <is>
          <t>Máy ảnh</t>
        </is>
      </c>
      <c r="F12504" t="n">
        <v>999</v>
      </c>
      <c r="G12504" t="n">
        <v>0</v>
      </c>
    </row>
    <row r="12505">
      <c r="A12505" t="n">
        <v>201910</v>
      </c>
      <c r="B12505" t="n">
        <v>37</v>
      </c>
      <c r="C12505" t="inlineStr">
        <is>
          <t>POS</t>
        </is>
      </c>
      <c r="D12505" t="inlineStr">
        <is>
          <t>Anh</t>
        </is>
      </c>
      <c r="E12505" t="inlineStr">
        <is>
          <t>Điện thoại</t>
        </is>
      </c>
      <c r="F12505" t="n">
        <v>121.11</v>
      </c>
      <c r="G12505" t="n">
        <v>0</v>
      </c>
    </row>
    <row r="12506">
      <c r="A12506" t="n">
        <v>201910</v>
      </c>
      <c r="B12506" t="n">
        <v>37</v>
      </c>
      <c r="C12506" t="inlineStr">
        <is>
          <t>POS</t>
        </is>
      </c>
      <c r="D12506" t="inlineStr">
        <is>
          <t>Anh</t>
        </is>
      </c>
      <c r="E12506" t="inlineStr">
        <is>
          <t>Máy tính</t>
        </is>
      </c>
      <c r="F12506" t="n">
        <v>8713.5</v>
      </c>
      <c r="G12506" t="n">
        <v>0</v>
      </c>
    </row>
    <row r="12507">
      <c r="A12507" t="n">
        <v>201910</v>
      </c>
      <c r="B12507" t="n">
        <v>37</v>
      </c>
      <c r="C12507" t="inlineStr">
        <is>
          <t>POS</t>
        </is>
      </c>
      <c r="D12507" t="inlineStr">
        <is>
          <t>Anh</t>
        </is>
      </c>
      <c r="E12507" t="inlineStr">
        <is>
          <t>Game &amp; Đồ chơi</t>
        </is>
      </c>
      <c r="F12507" t="n">
        <v>980.58</v>
      </c>
      <c r="G12507" t="n">
        <v>0</v>
      </c>
    </row>
    <row r="12508">
      <c r="A12508" t="n">
        <v>201910</v>
      </c>
      <c r="B12508" t="n">
        <v>37</v>
      </c>
      <c r="C12508" t="inlineStr">
        <is>
          <t>POS</t>
        </is>
      </c>
      <c r="D12508" t="inlineStr">
        <is>
          <t>Anh</t>
        </is>
      </c>
      <c r="E12508" t="inlineStr">
        <is>
          <t>Gia dụng</t>
        </is>
      </c>
      <c r="F12508" t="n">
        <v>129.99</v>
      </c>
      <c r="G12508" t="n">
        <v>0</v>
      </c>
    </row>
    <row r="12509">
      <c r="A12509" t="n">
        <v>201910</v>
      </c>
      <c r="B12509" t="n">
        <v>37</v>
      </c>
      <c r="C12509" t="inlineStr">
        <is>
          <t>POS</t>
        </is>
      </c>
      <c r="D12509" t="inlineStr">
        <is>
          <t>Anh</t>
        </is>
      </c>
      <c r="E12509" t="inlineStr">
        <is>
          <t>Nhạc, phim, sách nói</t>
        </is>
      </c>
      <c r="F12509" t="n">
        <v>1430.19</v>
      </c>
      <c r="G12509" t="n">
        <v>259.99</v>
      </c>
    </row>
    <row r="12510">
      <c r="A12510" t="n">
        <v>201910</v>
      </c>
      <c r="B12510" t="n">
        <v>38</v>
      </c>
      <c r="C12510" t="inlineStr">
        <is>
          <t>POS</t>
        </is>
      </c>
      <c r="D12510" t="inlineStr">
        <is>
          <t>Anh</t>
        </is>
      </c>
      <c r="E12510" t="inlineStr">
        <is>
          <t>Âm thanh</t>
        </is>
      </c>
      <c r="F12510" t="n">
        <v>2368.76</v>
      </c>
      <c r="G12510" t="n">
        <v>0</v>
      </c>
    </row>
    <row r="12511">
      <c r="A12511" t="n">
        <v>201910</v>
      </c>
      <c r="B12511" t="n">
        <v>38</v>
      </c>
      <c r="C12511" t="inlineStr">
        <is>
          <t>POS</t>
        </is>
      </c>
      <c r="D12511" t="inlineStr">
        <is>
          <t>Anh</t>
        </is>
      </c>
      <c r="E12511" t="inlineStr">
        <is>
          <t>Máy ảnh</t>
        </is>
      </c>
      <c r="F12511" t="n">
        <v>4996</v>
      </c>
      <c r="G12511" t="n">
        <v>0</v>
      </c>
    </row>
    <row r="12512">
      <c r="A12512" t="n">
        <v>201910</v>
      </c>
      <c r="B12512" t="n">
        <v>38</v>
      </c>
      <c r="C12512" t="inlineStr">
        <is>
          <t>POS</t>
        </is>
      </c>
      <c r="D12512" t="inlineStr">
        <is>
          <t>Anh</t>
        </is>
      </c>
      <c r="E12512" t="inlineStr">
        <is>
          <t>Điện thoại</t>
        </is>
      </c>
      <c r="F12512" t="n">
        <v>3677.22</v>
      </c>
      <c r="G12512" t="n">
        <v>0</v>
      </c>
    </row>
    <row r="12513">
      <c r="A12513" t="n">
        <v>201910</v>
      </c>
      <c r="B12513" t="n">
        <v>38</v>
      </c>
      <c r="C12513" t="inlineStr">
        <is>
          <t>POS</t>
        </is>
      </c>
      <c r="D12513" t="inlineStr">
        <is>
          <t>Anh</t>
        </is>
      </c>
      <c r="E12513" t="inlineStr">
        <is>
          <t>Máy tính</t>
        </is>
      </c>
      <c r="F12513" t="n">
        <v>8698.85</v>
      </c>
      <c r="G12513" t="n">
        <v>0</v>
      </c>
    </row>
    <row r="12514">
      <c r="A12514" t="n">
        <v>201910</v>
      </c>
      <c r="B12514" t="n">
        <v>38</v>
      </c>
      <c r="C12514" t="inlineStr">
        <is>
          <t>POS</t>
        </is>
      </c>
      <c r="D12514" t="inlineStr">
        <is>
          <t>Anh</t>
        </is>
      </c>
      <c r="E12514" t="inlineStr">
        <is>
          <t>Game &amp; Đồ chơi</t>
        </is>
      </c>
      <c r="F12514" t="n">
        <v>72.98999999999999</v>
      </c>
      <c r="G12514" t="n">
        <v>0</v>
      </c>
    </row>
    <row r="12515">
      <c r="A12515" t="n">
        <v>201910</v>
      </c>
      <c r="B12515" t="n">
        <v>38</v>
      </c>
      <c r="C12515" t="inlineStr">
        <is>
          <t>POS</t>
        </is>
      </c>
      <c r="D12515" t="inlineStr">
        <is>
          <t>Anh</t>
        </is>
      </c>
      <c r="E12515" t="inlineStr">
        <is>
          <t>Nhạc, phim, sách nói</t>
        </is>
      </c>
      <c r="F12515" t="n">
        <v>1537.58</v>
      </c>
      <c r="G12515" t="n">
        <v>0</v>
      </c>
    </row>
    <row r="12516">
      <c r="A12516" t="n">
        <v>201910</v>
      </c>
      <c r="B12516" t="n">
        <v>38</v>
      </c>
      <c r="C12516" t="inlineStr">
        <is>
          <t>POS</t>
        </is>
      </c>
      <c r="D12516" t="inlineStr">
        <is>
          <t>Anh</t>
        </is>
      </c>
      <c r="E12516" t="inlineStr">
        <is>
          <t>TV &amp; Video</t>
        </is>
      </c>
      <c r="F12516" t="n">
        <v>1359.95</v>
      </c>
      <c r="G12516" t="n">
        <v>0</v>
      </c>
    </row>
    <row r="12517">
      <c r="A12517" t="n">
        <v>201910</v>
      </c>
      <c r="B12517" t="n">
        <v>39</v>
      </c>
      <c r="C12517" t="inlineStr">
        <is>
          <t>POS</t>
        </is>
      </c>
      <c r="D12517" t="inlineStr">
        <is>
          <t>Anh</t>
        </is>
      </c>
      <c r="E12517" t="inlineStr">
        <is>
          <t>Âm thanh</t>
        </is>
      </c>
      <c r="F12517" t="n">
        <v>3680.6</v>
      </c>
      <c r="G12517" t="n">
        <v>0</v>
      </c>
    </row>
    <row r="12518">
      <c r="A12518" t="n">
        <v>201910</v>
      </c>
      <c r="B12518" t="n">
        <v>39</v>
      </c>
      <c r="C12518" t="inlineStr">
        <is>
          <t>POS</t>
        </is>
      </c>
      <c r="D12518" t="inlineStr">
        <is>
          <t>Anh</t>
        </is>
      </c>
      <c r="E12518" t="inlineStr">
        <is>
          <t>Máy ảnh</t>
        </is>
      </c>
      <c r="F12518" t="n">
        <v>1235.7</v>
      </c>
      <c r="G12518" t="n">
        <v>0</v>
      </c>
    </row>
    <row r="12519">
      <c r="A12519" t="n">
        <v>201910</v>
      </c>
      <c r="B12519" t="n">
        <v>39</v>
      </c>
      <c r="C12519" t="inlineStr">
        <is>
          <t>POS</t>
        </is>
      </c>
      <c r="D12519" t="inlineStr">
        <is>
          <t>Anh</t>
        </is>
      </c>
      <c r="E12519" t="inlineStr">
        <is>
          <t>Điện thoại</t>
        </is>
      </c>
      <c r="F12519" t="n">
        <v>2530.01</v>
      </c>
      <c r="G12519" t="n">
        <v>0</v>
      </c>
    </row>
    <row r="12520">
      <c r="A12520" t="n">
        <v>201910</v>
      </c>
      <c r="B12520" t="n">
        <v>39</v>
      </c>
      <c r="C12520" t="inlineStr">
        <is>
          <t>POS</t>
        </is>
      </c>
      <c r="D12520" t="inlineStr">
        <is>
          <t>Anh</t>
        </is>
      </c>
      <c r="E12520" t="inlineStr">
        <is>
          <t>Máy tính</t>
        </is>
      </c>
      <c r="F12520" t="n">
        <v>6261.1</v>
      </c>
      <c r="G12520" t="n">
        <v>0</v>
      </c>
    </row>
    <row r="12521">
      <c r="A12521" t="n">
        <v>201910</v>
      </c>
      <c r="B12521" t="n">
        <v>39</v>
      </c>
      <c r="C12521" t="inlineStr">
        <is>
          <t>POS</t>
        </is>
      </c>
      <c r="D12521" t="inlineStr">
        <is>
          <t>Anh</t>
        </is>
      </c>
      <c r="E12521" t="inlineStr">
        <is>
          <t>Game &amp; Đồ chơi</t>
        </is>
      </c>
      <c r="F12521" t="n">
        <v>823.67</v>
      </c>
      <c r="G12521" t="n">
        <v>0</v>
      </c>
    </row>
    <row r="12522">
      <c r="A12522" t="n">
        <v>201910</v>
      </c>
      <c r="B12522" t="n">
        <v>39</v>
      </c>
      <c r="C12522" t="inlineStr">
        <is>
          <t>POS</t>
        </is>
      </c>
      <c r="D12522" t="inlineStr">
        <is>
          <t>Anh</t>
        </is>
      </c>
      <c r="E12522" t="inlineStr">
        <is>
          <t>Gia dụng</t>
        </is>
      </c>
      <c r="F12522" t="n">
        <v>4387.5</v>
      </c>
      <c r="G12522" t="n">
        <v>0</v>
      </c>
    </row>
    <row r="12523">
      <c r="A12523" t="n">
        <v>201910</v>
      </c>
      <c r="B12523" t="n">
        <v>39</v>
      </c>
      <c r="C12523" t="inlineStr">
        <is>
          <t>POS</t>
        </is>
      </c>
      <c r="D12523" t="inlineStr">
        <is>
          <t>Anh</t>
        </is>
      </c>
      <c r="E12523" t="inlineStr">
        <is>
          <t>Nhạc, phim, sách nói</t>
        </is>
      </c>
      <c r="F12523" t="n">
        <v>246.78</v>
      </c>
      <c r="G12523" t="n">
        <v>0</v>
      </c>
    </row>
    <row r="12524">
      <c r="A12524" t="n">
        <v>201910</v>
      </c>
      <c r="B12524" t="n">
        <v>39</v>
      </c>
      <c r="C12524" t="inlineStr">
        <is>
          <t>POS</t>
        </is>
      </c>
      <c r="D12524" t="inlineStr">
        <is>
          <t>Anh</t>
        </is>
      </c>
      <c r="E12524" t="inlineStr">
        <is>
          <t>TV &amp; Video</t>
        </is>
      </c>
      <c r="F12524" t="n">
        <v>1592.2</v>
      </c>
      <c r="G12524" t="n">
        <v>0</v>
      </c>
    </row>
    <row r="12525">
      <c r="A12525" t="n">
        <v>201910</v>
      </c>
      <c r="B12525" t="n">
        <v>40</v>
      </c>
      <c r="C12525" t="inlineStr">
        <is>
          <t>POS</t>
        </is>
      </c>
      <c r="D12525" t="inlineStr">
        <is>
          <t>Anh</t>
        </is>
      </c>
      <c r="E12525" t="inlineStr">
        <is>
          <t>Âm thanh</t>
        </is>
      </c>
      <c r="F12525" t="n">
        <v>1008</v>
      </c>
      <c r="G12525" t="n">
        <v>0</v>
      </c>
    </row>
    <row r="12526">
      <c r="A12526" t="n">
        <v>201910</v>
      </c>
      <c r="B12526" t="n">
        <v>40</v>
      </c>
      <c r="C12526" t="inlineStr">
        <is>
          <t>POS</t>
        </is>
      </c>
      <c r="D12526" t="inlineStr">
        <is>
          <t>Anh</t>
        </is>
      </c>
      <c r="E12526" t="inlineStr">
        <is>
          <t>Máy ảnh</t>
        </is>
      </c>
      <c r="F12526" t="n">
        <v>7167</v>
      </c>
      <c r="G12526" t="n">
        <v>0</v>
      </c>
    </row>
    <row r="12527">
      <c r="A12527" t="n">
        <v>201910</v>
      </c>
      <c r="B12527" t="n">
        <v>40</v>
      </c>
      <c r="C12527" t="inlineStr">
        <is>
          <t>POS</t>
        </is>
      </c>
      <c r="D12527" t="inlineStr">
        <is>
          <t>Anh</t>
        </is>
      </c>
      <c r="E12527" t="inlineStr">
        <is>
          <t>Điện thoại</t>
        </is>
      </c>
      <c r="F12527" t="n">
        <v>4137</v>
      </c>
      <c r="G12527" t="n">
        <v>0</v>
      </c>
    </row>
    <row r="12528">
      <c r="A12528" t="n">
        <v>201910</v>
      </c>
      <c r="B12528" t="n">
        <v>40</v>
      </c>
      <c r="C12528" t="inlineStr">
        <is>
          <t>POS</t>
        </is>
      </c>
      <c r="D12528" t="inlineStr">
        <is>
          <t>Anh</t>
        </is>
      </c>
      <c r="E12528" t="inlineStr">
        <is>
          <t>Máy tính</t>
        </is>
      </c>
      <c r="F12528" t="n">
        <v>3260.8</v>
      </c>
      <c r="G12528" t="n">
        <v>0</v>
      </c>
    </row>
    <row r="12529">
      <c r="A12529" t="n">
        <v>201910</v>
      </c>
      <c r="B12529" t="n">
        <v>40</v>
      </c>
      <c r="C12529" t="inlineStr">
        <is>
          <t>POS</t>
        </is>
      </c>
      <c r="D12529" t="inlineStr">
        <is>
          <t>Anh</t>
        </is>
      </c>
      <c r="E12529" t="inlineStr">
        <is>
          <t>Game &amp; Đồ chơi</t>
        </is>
      </c>
      <c r="F12529" t="n">
        <v>0</v>
      </c>
      <c r="G12529" t="n">
        <v>13.76</v>
      </c>
    </row>
    <row r="12530">
      <c r="A12530" t="n">
        <v>201910</v>
      </c>
      <c r="B12530" t="n">
        <v>40</v>
      </c>
      <c r="C12530" t="inlineStr">
        <is>
          <t>POS</t>
        </is>
      </c>
      <c r="D12530" t="inlineStr">
        <is>
          <t>Anh</t>
        </is>
      </c>
      <c r="E12530" t="inlineStr">
        <is>
          <t>Gia dụng</t>
        </is>
      </c>
      <c r="F12530" t="n">
        <v>6031.83</v>
      </c>
      <c r="G12530" t="n">
        <v>0</v>
      </c>
    </row>
    <row r="12531">
      <c r="A12531" t="n">
        <v>201910</v>
      </c>
      <c r="B12531" t="n">
        <v>40</v>
      </c>
      <c r="C12531" t="inlineStr">
        <is>
          <t>POS</t>
        </is>
      </c>
      <c r="D12531" t="inlineStr">
        <is>
          <t>Anh</t>
        </is>
      </c>
      <c r="E12531" t="inlineStr">
        <is>
          <t>Nhạc, phim, sách nói</t>
        </is>
      </c>
      <c r="F12531" t="n">
        <v>147.8</v>
      </c>
      <c r="G12531" t="n">
        <v>0</v>
      </c>
    </row>
    <row r="12532">
      <c r="A12532" t="n">
        <v>201910</v>
      </c>
      <c r="B12532" t="n">
        <v>40</v>
      </c>
      <c r="C12532" t="inlineStr">
        <is>
          <t>POS</t>
        </is>
      </c>
      <c r="D12532" t="inlineStr">
        <is>
          <t>Anh</t>
        </is>
      </c>
      <c r="E12532" t="inlineStr">
        <is>
          <t>TV &amp; Video</t>
        </is>
      </c>
      <c r="F12532" t="n">
        <v>143.4</v>
      </c>
      <c r="G12532" t="n">
        <v>0</v>
      </c>
    </row>
    <row r="12533">
      <c r="A12533" t="n">
        <v>201910</v>
      </c>
      <c r="B12533" t="n">
        <v>42</v>
      </c>
      <c r="C12533" t="inlineStr">
        <is>
          <t>POS</t>
        </is>
      </c>
      <c r="D12533" t="inlineStr">
        <is>
          <t>Anh</t>
        </is>
      </c>
      <c r="E12533" t="inlineStr">
        <is>
          <t>Điện thoại</t>
        </is>
      </c>
      <c r="F12533" t="n">
        <v>4122.89</v>
      </c>
      <c r="G12533" t="n">
        <v>0</v>
      </c>
    </row>
    <row r="12534">
      <c r="A12534" t="n">
        <v>201910</v>
      </c>
      <c r="B12534" t="n">
        <v>42</v>
      </c>
      <c r="C12534" t="inlineStr">
        <is>
          <t>POS</t>
        </is>
      </c>
      <c r="D12534" t="inlineStr">
        <is>
          <t>Anh</t>
        </is>
      </c>
      <c r="E12534" t="inlineStr">
        <is>
          <t>Máy tính</t>
        </is>
      </c>
      <c r="F12534" t="n">
        <v>8977.85</v>
      </c>
      <c r="G12534" t="n">
        <v>0</v>
      </c>
    </row>
    <row r="12535">
      <c r="A12535" t="n">
        <v>201910</v>
      </c>
      <c r="B12535" t="n">
        <v>42</v>
      </c>
      <c r="C12535" t="inlineStr">
        <is>
          <t>POS</t>
        </is>
      </c>
      <c r="D12535" t="inlineStr">
        <is>
          <t>Anh</t>
        </is>
      </c>
      <c r="E12535" t="inlineStr">
        <is>
          <t>Game &amp; Đồ chơi</t>
        </is>
      </c>
      <c r="F12535" t="n">
        <v>247</v>
      </c>
      <c r="G12535" t="n">
        <v>0</v>
      </c>
    </row>
    <row r="12536">
      <c r="A12536" t="n">
        <v>201910</v>
      </c>
      <c r="B12536" t="n">
        <v>42</v>
      </c>
      <c r="C12536" t="inlineStr">
        <is>
          <t>POS</t>
        </is>
      </c>
      <c r="D12536" t="inlineStr">
        <is>
          <t>Anh</t>
        </is>
      </c>
      <c r="E12536" t="inlineStr">
        <is>
          <t>Gia dụng</t>
        </is>
      </c>
      <c r="F12536" t="n">
        <v>179.99</v>
      </c>
      <c r="G12536" t="n">
        <v>0</v>
      </c>
    </row>
    <row r="12537">
      <c r="A12537" t="n">
        <v>201910</v>
      </c>
      <c r="B12537" t="n">
        <v>42</v>
      </c>
      <c r="C12537" t="inlineStr">
        <is>
          <t>POS</t>
        </is>
      </c>
      <c r="D12537" t="inlineStr">
        <is>
          <t>Anh</t>
        </is>
      </c>
      <c r="E12537" t="inlineStr">
        <is>
          <t>Nhạc, phim, sách nói</t>
        </is>
      </c>
      <c r="F12537" t="n">
        <v>665.6900000000001</v>
      </c>
      <c r="G12537" t="n">
        <v>52.09</v>
      </c>
    </row>
    <row r="12538">
      <c r="A12538" t="n">
        <v>201910</v>
      </c>
      <c r="B12538" t="n">
        <v>42</v>
      </c>
      <c r="C12538" t="inlineStr">
        <is>
          <t>POS</t>
        </is>
      </c>
      <c r="D12538" t="inlineStr">
        <is>
          <t>Anh</t>
        </is>
      </c>
      <c r="E12538" t="inlineStr">
        <is>
          <t>TV &amp; Video</t>
        </is>
      </c>
      <c r="F12538" t="n">
        <v>1049.85</v>
      </c>
      <c r="G12538" t="n">
        <v>0</v>
      </c>
    </row>
    <row r="12539">
      <c r="A12539" t="n">
        <v>201910</v>
      </c>
      <c r="B12539" t="n">
        <v>43</v>
      </c>
      <c r="C12539" t="inlineStr">
        <is>
          <t>POS</t>
        </is>
      </c>
      <c r="D12539" t="inlineStr">
        <is>
          <t>Mỹ</t>
        </is>
      </c>
      <c r="E12539" t="inlineStr">
        <is>
          <t>Âm thanh</t>
        </is>
      </c>
      <c r="F12539" t="n">
        <v>3269.24</v>
      </c>
      <c r="G12539" t="n">
        <v>0</v>
      </c>
    </row>
    <row r="12540">
      <c r="A12540" t="n">
        <v>201910</v>
      </c>
      <c r="B12540" t="n">
        <v>43</v>
      </c>
      <c r="C12540" t="inlineStr">
        <is>
          <t>POS</t>
        </is>
      </c>
      <c r="D12540" t="inlineStr">
        <is>
          <t>Mỹ</t>
        </is>
      </c>
      <c r="E12540" t="inlineStr">
        <is>
          <t>Máy ảnh</t>
        </is>
      </c>
      <c r="F12540" t="n">
        <v>6933</v>
      </c>
      <c r="G12540" t="n">
        <v>0</v>
      </c>
    </row>
    <row r="12541">
      <c r="A12541" t="n">
        <v>201910</v>
      </c>
      <c r="B12541" t="n">
        <v>43</v>
      </c>
      <c r="C12541" t="inlineStr">
        <is>
          <t>POS</t>
        </is>
      </c>
      <c r="D12541" t="inlineStr">
        <is>
          <t>Mỹ</t>
        </is>
      </c>
      <c r="E12541" t="inlineStr">
        <is>
          <t>Điện thoại</t>
        </is>
      </c>
      <c r="F12541" t="n">
        <v>1571.9</v>
      </c>
      <c r="G12541" t="n">
        <v>0</v>
      </c>
    </row>
    <row r="12542">
      <c r="A12542" t="n">
        <v>201910</v>
      </c>
      <c r="B12542" t="n">
        <v>43</v>
      </c>
      <c r="C12542" t="inlineStr">
        <is>
          <t>POS</t>
        </is>
      </c>
      <c r="D12542" t="inlineStr">
        <is>
          <t>Mỹ</t>
        </is>
      </c>
      <c r="E12542" t="inlineStr">
        <is>
          <t>Máy tính</t>
        </is>
      </c>
      <c r="F12542" t="n">
        <v>9268.25</v>
      </c>
      <c r="G12542" t="n">
        <v>0</v>
      </c>
    </row>
    <row r="12543">
      <c r="A12543" t="n">
        <v>201910</v>
      </c>
      <c r="B12543" t="n">
        <v>43</v>
      </c>
      <c r="C12543" t="inlineStr">
        <is>
          <t>POS</t>
        </is>
      </c>
      <c r="D12543" t="inlineStr">
        <is>
          <t>Mỹ</t>
        </is>
      </c>
      <c r="E12543" t="inlineStr">
        <is>
          <t>Game &amp; Đồ chơi</t>
        </is>
      </c>
      <c r="F12543" t="n">
        <v>316.64</v>
      </c>
      <c r="G12543" t="n">
        <v>0</v>
      </c>
    </row>
    <row r="12544">
      <c r="A12544" t="n">
        <v>201910</v>
      </c>
      <c r="B12544" t="n">
        <v>43</v>
      </c>
      <c r="C12544" t="inlineStr">
        <is>
          <t>POS</t>
        </is>
      </c>
      <c r="D12544" t="inlineStr">
        <is>
          <t>Mỹ</t>
        </is>
      </c>
      <c r="E12544" t="inlineStr">
        <is>
          <t>Gia dụng</t>
        </is>
      </c>
      <c r="F12544" t="n">
        <v>17889.89</v>
      </c>
      <c r="G12544" t="n">
        <v>0</v>
      </c>
    </row>
    <row r="12545">
      <c r="A12545" t="n">
        <v>201910</v>
      </c>
      <c r="B12545" t="n">
        <v>43</v>
      </c>
      <c r="C12545" t="inlineStr">
        <is>
          <t>POS</t>
        </is>
      </c>
      <c r="D12545" t="inlineStr">
        <is>
          <t>Mỹ</t>
        </is>
      </c>
      <c r="E12545" t="inlineStr">
        <is>
          <t>Nhạc, phim, sách nói</t>
        </is>
      </c>
      <c r="F12545" t="n">
        <v>2377.02</v>
      </c>
      <c r="G12545" t="n">
        <v>0</v>
      </c>
    </row>
    <row r="12546">
      <c r="A12546" t="n">
        <v>201910</v>
      </c>
      <c r="B12546" t="n">
        <v>43</v>
      </c>
      <c r="C12546" t="inlineStr">
        <is>
          <t>POS</t>
        </is>
      </c>
      <c r="D12546" t="inlineStr">
        <is>
          <t>Mỹ</t>
        </is>
      </c>
      <c r="E12546" t="inlineStr">
        <is>
          <t>TV &amp; Video</t>
        </is>
      </c>
      <c r="F12546" t="n">
        <v>6502.09</v>
      </c>
      <c r="G12546" t="n">
        <v>0</v>
      </c>
    </row>
    <row r="12547">
      <c r="A12547" t="n">
        <v>201910</v>
      </c>
      <c r="B12547" t="n">
        <v>44</v>
      </c>
      <c r="C12547" t="inlineStr">
        <is>
          <t>POS</t>
        </is>
      </c>
      <c r="D12547" t="inlineStr">
        <is>
          <t>Mỹ</t>
        </is>
      </c>
      <c r="E12547" t="inlineStr">
        <is>
          <t>Âm thanh</t>
        </is>
      </c>
      <c r="F12547" t="n">
        <v>810.54</v>
      </c>
      <c r="G12547" t="n">
        <v>0</v>
      </c>
    </row>
    <row r="12548">
      <c r="A12548" t="n">
        <v>201910</v>
      </c>
      <c r="B12548" t="n">
        <v>44</v>
      </c>
      <c r="C12548" t="inlineStr">
        <is>
          <t>POS</t>
        </is>
      </c>
      <c r="D12548" t="inlineStr">
        <is>
          <t>Mỹ</t>
        </is>
      </c>
      <c r="E12548" t="inlineStr">
        <is>
          <t>Máy ảnh</t>
        </is>
      </c>
      <c r="F12548" t="n">
        <v>2822.74</v>
      </c>
      <c r="G12548" t="n">
        <v>0</v>
      </c>
    </row>
    <row r="12549">
      <c r="A12549" t="n">
        <v>201910</v>
      </c>
      <c r="B12549" t="n">
        <v>44</v>
      </c>
      <c r="C12549" t="inlineStr">
        <is>
          <t>POS</t>
        </is>
      </c>
      <c r="D12549" t="inlineStr">
        <is>
          <t>Mỹ</t>
        </is>
      </c>
      <c r="E12549" t="inlineStr">
        <is>
          <t>Điện thoại</t>
        </is>
      </c>
      <c r="F12549" t="n">
        <v>6009.83</v>
      </c>
      <c r="G12549" t="n">
        <v>0</v>
      </c>
    </row>
    <row r="12550">
      <c r="A12550" t="n">
        <v>201910</v>
      </c>
      <c r="B12550" t="n">
        <v>44</v>
      </c>
      <c r="C12550" t="inlineStr">
        <is>
          <t>POS</t>
        </is>
      </c>
      <c r="D12550" t="inlineStr">
        <is>
          <t>Mỹ</t>
        </is>
      </c>
      <c r="E12550" t="inlineStr">
        <is>
          <t>Máy tính</t>
        </is>
      </c>
      <c r="F12550" t="n">
        <v>5620.95</v>
      </c>
      <c r="G12550" t="n">
        <v>0</v>
      </c>
    </row>
    <row r="12551">
      <c r="A12551" t="n">
        <v>201910</v>
      </c>
      <c r="B12551" t="n">
        <v>44</v>
      </c>
      <c r="C12551" t="inlineStr">
        <is>
          <t>POS</t>
        </is>
      </c>
      <c r="D12551" t="inlineStr">
        <is>
          <t>Mỹ</t>
        </is>
      </c>
      <c r="E12551" t="inlineStr">
        <is>
          <t>Game &amp; Đồ chơi</t>
        </is>
      </c>
      <c r="F12551" t="n">
        <v>994.46</v>
      </c>
      <c r="G12551" t="n">
        <v>0</v>
      </c>
    </row>
    <row r="12552">
      <c r="A12552" t="n">
        <v>201910</v>
      </c>
      <c r="B12552" t="n">
        <v>44</v>
      </c>
      <c r="C12552" t="inlineStr">
        <is>
          <t>POS</t>
        </is>
      </c>
      <c r="D12552" t="inlineStr">
        <is>
          <t>Mỹ</t>
        </is>
      </c>
      <c r="E12552" t="inlineStr">
        <is>
          <t>Gia dụng</t>
        </is>
      </c>
      <c r="F12552" t="n">
        <v>437.99</v>
      </c>
      <c r="G12552" t="n">
        <v>0</v>
      </c>
    </row>
    <row r="12553">
      <c r="A12553" t="n">
        <v>201910</v>
      </c>
      <c r="B12553" t="n">
        <v>44</v>
      </c>
      <c r="C12553" t="inlineStr">
        <is>
          <t>POS</t>
        </is>
      </c>
      <c r="D12553" t="inlineStr">
        <is>
          <t>Mỹ</t>
        </is>
      </c>
      <c r="E12553" t="inlineStr">
        <is>
          <t>Nhạc, phim, sách nói</t>
        </is>
      </c>
      <c r="F12553" t="n">
        <v>864.88</v>
      </c>
      <c r="G12553" t="n">
        <v>0</v>
      </c>
    </row>
    <row r="12554">
      <c r="A12554" t="n">
        <v>201910</v>
      </c>
      <c r="B12554" t="n">
        <v>44</v>
      </c>
      <c r="C12554" t="inlineStr">
        <is>
          <t>POS</t>
        </is>
      </c>
      <c r="D12554" t="inlineStr">
        <is>
          <t>Mỹ</t>
        </is>
      </c>
      <c r="E12554" t="inlineStr">
        <is>
          <t>TV &amp; Video</t>
        </is>
      </c>
      <c r="F12554" t="n">
        <v>1354.96</v>
      </c>
      <c r="G12554" t="n">
        <v>0</v>
      </c>
    </row>
    <row r="12555">
      <c r="A12555" t="n">
        <v>201910</v>
      </c>
      <c r="B12555" t="n">
        <v>45</v>
      </c>
      <c r="C12555" t="inlineStr">
        <is>
          <t>POS</t>
        </is>
      </c>
      <c r="D12555" t="inlineStr">
        <is>
          <t>Mỹ</t>
        </is>
      </c>
      <c r="E12555" t="inlineStr">
        <is>
          <t>Âm thanh</t>
        </is>
      </c>
      <c r="F12555" t="n">
        <v>1657.92</v>
      </c>
      <c r="G12555" t="n">
        <v>0</v>
      </c>
    </row>
    <row r="12556">
      <c r="A12556" t="n">
        <v>201910</v>
      </c>
      <c r="B12556" t="n">
        <v>45</v>
      </c>
      <c r="C12556" t="inlineStr">
        <is>
          <t>POS</t>
        </is>
      </c>
      <c r="D12556" t="inlineStr">
        <is>
          <t>Mỹ</t>
        </is>
      </c>
      <c r="E12556" t="inlineStr">
        <is>
          <t>Máy ảnh</t>
        </is>
      </c>
      <c r="F12556" t="n">
        <v>5336.95</v>
      </c>
      <c r="G12556" t="n">
        <v>0</v>
      </c>
    </row>
    <row r="12557">
      <c r="A12557" t="n">
        <v>201910</v>
      </c>
      <c r="B12557" t="n">
        <v>45</v>
      </c>
      <c r="C12557" t="inlineStr">
        <is>
          <t>POS</t>
        </is>
      </c>
      <c r="D12557" t="inlineStr">
        <is>
          <t>Mỹ</t>
        </is>
      </c>
      <c r="E12557" t="inlineStr">
        <is>
          <t>Điện thoại</t>
        </is>
      </c>
      <c r="F12557" t="n">
        <v>4414.13</v>
      </c>
      <c r="G12557" t="n">
        <v>0</v>
      </c>
    </row>
    <row r="12558">
      <c r="A12558" t="n">
        <v>201910</v>
      </c>
      <c r="B12558" t="n">
        <v>45</v>
      </c>
      <c r="C12558" t="inlineStr">
        <is>
          <t>POS</t>
        </is>
      </c>
      <c r="D12558" t="inlineStr">
        <is>
          <t>Mỹ</t>
        </is>
      </c>
      <c r="E12558" t="inlineStr">
        <is>
          <t>Máy tính</t>
        </is>
      </c>
      <c r="F12558" t="n">
        <v>10143.6</v>
      </c>
      <c r="G12558" t="n">
        <v>0</v>
      </c>
    </row>
    <row r="12559">
      <c r="A12559" t="n">
        <v>201910</v>
      </c>
      <c r="B12559" t="n">
        <v>45</v>
      </c>
      <c r="C12559" t="inlineStr">
        <is>
          <t>POS</t>
        </is>
      </c>
      <c r="D12559" t="inlineStr">
        <is>
          <t>Mỹ</t>
        </is>
      </c>
      <c r="E12559" t="inlineStr">
        <is>
          <t>Game &amp; Đồ chơi</t>
        </is>
      </c>
      <c r="F12559" t="n">
        <v>1216.98</v>
      </c>
      <c r="G12559" t="n">
        <v>33.98</v>
      </c>
    </row>
    <row r="12560">
      <c r="A12560" t="n">
        <v>201910</v>
      </c>
      <c r="B12560" t="n">
        <v>45</v>
      </c>
      <c r="C12560" t="inlineStr">
        <is>
          <t>POS</t>
        </is>
      </c>
      <c r="D12560" t="inlineStr">
        <is>
          <t>Mỹ</t>
        </is>
      </c>
      <c r="E12560" t="inlineStr">
        <is>
          <t>Gia dụng</t>
        </is>
      </c>
      <c r="F12560" t="n">
        <v>6172.96</v>
      </c>
      <c r="G12560" t="n">
        <v>0</v>
      </c>
    </row>
    <row r="12561">
      <c r="A12561" t="n">
        <v>201910</v>
      </c>
      <c r="B12561" t="n">
        <v>45</v>
      </c>
      <c r="C12561" t="inlineStr">
        <is>
          <t>POS</t>
        </is>
      </c>
      <c r="D12561" t="inlineStr">
        <is>
          <t>Mỹ</t>
        </is>
      </c>
      <c r="E12561" t="inlineStr">
        <is>
          <t>Nhạc, phim, sách nói</t>
        </is>
      </c>
      <c r="F12561" t="n">
        <v>2103.79</v>
      </c>
      <c r="G12561" t="n">
        <v>0</v>
      </c>
    </row>
    <row r="12562">
      <c r="A12562" t="n">
        <v>201910</v>
      </c>
      <c r="B12562" t="n">
        <v>45</v>
      </c>
      <c r="C12562" t="inlineStr">
        <is>
          <t>POS</t>
        </is>
      </c>
      <c r="D12562" t="inlineStr">
        <is>
          <t>Mỹ</t>
        </is>
      </c>
      <c r="E12562" t="inlineStr">
        <is>
          <t>TV &amp; Video</t>
        </is>
      </c>
      <c r="F12562" t="n">
        <v>339.98</v>
      </c>
      <c r="G12562" t="n">
        <v>0</v>
      </c>
    </row>
    <row r="12563">
      <c r="A12563" t="n">
        <v>201910</v>
      </c>
      <c r="B12563" t="n">
        <v>47</v>
      </c>
      <c r="C12563" t="inlineStr">
        <is>
          <t>POS</t>
        </is>
      </c>
      <c r="D12563" t="inlineStr">
        <is>
          <t>Mỹ</t>
        </is>
      </c>
      <c r="E12563" t="inlineStr">
        <is>
          <t>Âm thanh</t>
        </is>
      </c>
      <c r="F12563" t="n">
        <v>1048.42</v>
      </c>
      <c r="G12563" t="n">
        <v>0</v>
      </c>
    </row>
    <row r="12564">
      <c r="A12564" t="n">
        <v>201910</v>
      </c>
      <c r="B12564" t="n">
        <v>47</v>
      </c>
      <c r="C12564" t="inlineStr">
        <is>
          <t>POS</t>
        </is>
      </c>
      <c r="D12564" t="inlineStr">
        <is>
          <t>Mỹ</t>
        </is>
      </c>
      <c r="E12564" t="inlineStr">
        <is>
          <t>Máy ảnh</t>
        </is>
      </c>
      <c r="F12564" t="n">
        <v>11680.94</v>
      </c>
      <c r="G12564" t="n">
        <v>0</v>
      </c>
    </row>
    <row r="12565">
      <c r="A12565" t="n">
        <v>201910</v>
      </c>
      <c r="B12565" t="n">
        <v>47</v>
      </c>
      <c r="C12565" t="inlineStr">
        <is>
          <t>POS</t>
        </is>
      </c>
      <c r="D12565" t="inlineStr">
        <is>
          <t>Mỹ</t>
        </is>
      </c>
      <c r="E12565" t="inlineStr">
        <is>
          <t>Điện thoại</t>
        </is>
      </c>
      <c r="F12565" t="n">
        <v>9086.92</v>
      </c>
      <c r="G12565" t="n">
        <v>32.99</v>
      </c>
    </row>
    <row r="12566">
      <c r="A12566" t="n">
        <v>201910</v>
      </c>
      <c r="B12566" t="n">
        <v>47</v>
      </c>
      <c r="C12566" t="inlineStr">
        <is>
          <t>POS</t>
        </is>
      </c>
      <c r="D12566" t="inlineStr">
        <is>
          <t>Mỹ</t>
        </is>
      </c>
      <c r="E12566" t="inlineStr">
        <is>
          <t>Máy tính</t>
        </is>
      </c>
      <c r="F12566" t="n">
        <v>37993.45</v>
      </c>
      <c r="G12566" t="n">
        <v>190.44</v>
      </c>
    </row>
    <row r="12567">
      <c r="A12567" t="n">
        <v>201910</v>
      </c>
      <c r="B12567" t="n">
        <v>47</v>
      </c>
      <c r="C12567" t="inlineStr">
        <is>
          <t>POS</t>
        </is>
      </c>
      <c r="D12567" t="inlineStr">
        <is>
          <t>Mỹ</t>
        </is>
      </c>
      <c r="E12567" t="inlineStr">
        <is>
          <t>Game &amp; Đồ chơi</t>
        </is>
      </c>
      <c r="F12567" t="n">
        <v>617.21</v>
      </c>
      <c r="G12567" t="n">
        <v>0</v>
      </c>
    </row>
    <row r="12568">
      <c r="A12568" t="n">
        <v>201910</v>
      </c>
      <c r="B12568" t="n">
        <v>47</v>
      </c>
      <c r="C12568" t="inlineStr">
        <is>
          <t>POS</t>
        </is>
      </c>
      <c r="D12568" t="inlineStr">
        <is>
          <t>Mỹ</t>
        </is>
      </c>
      <c r="E12568" t="inlineStr">
        <is>
          <t>Gia dụng</t>
        </is>
      </c>
      <c r="F12568" t="n">
        <v>2721.85</v>
      </c>
      <c r="G12568" t="n">
        <v>519.96</v>
      </c>
    </row>
    <row r="12569">
      <c r="A12569" t="n">
        <v>201910</v>
      </c>
      <c r="B12569" t="n">
        <v>47</v>
      </c>
      <c r="C12569" t="inlineStr">
        <is>
          <t>POS</t>
        </is>
      </c>
      <c r="D12569" t="inlineStr">
        <is>
          <t>Mỹ</t>
        </is>
      </c>
      <c r="E12569" t="inlineStr">
        <is>
          <t>Nhạc, phim, sách nói</t>
        </is>
      </c>
      <c r="F12569" t="n">
        <v>2552.82</v>
      </c>
      <c r="G12569" t="n">
        <v>9.99</v>
      </c>
    </row>
    <row r="12570">
      <c r="A12570" t="n">
        <v>201910</v>
      </c>
      <c r="B12570" t="n">
        <v>47</v>
      </c>
      <c r="C12570" t="inlineStr">
        <is>
          <t>POS</t>
        </is>
      </c>
      <c r="D12570" t="inlineStr">
        <is>
          <t>Mỹ</t>
        </is>
      </c>
      <c r="E12570" t="inlineStr">
        <is>
          <t>TV &amp; Video</t>
        </is>
      </c>
      <c r="F12570" t="n">
        <v>18914.56</v>
      </c>
      <c r="G12570" t="n">
        <v>0</v>
      </c>
    </row>
    <row r="12571">
      <c r="A12571" t="n">
        <v>201910</v>
      </c>
      <c r="B12571" t="n">
        <v>48</v>
      </c>
      <c r="C12571" t="inlineStr">
        <is>
          <t>POS</t>
        </is>
      </c>
      <c r="D12571" t="inlineStr">
        <is>
          <t>Mỹ</t>
        </is>
      </c>
      <c r="E12571" t="inlineStr">
        <is>
          <t>Âm thanh</t>
        </is>
      </c>
      <c r="F12571" t="n">
        <v>1701.85</v>
      </c>
      <c r="G12571" t="n">
        <v>0</v>
      </c>
    </row>
    <row r="12572">
      <c r="A12572" t="n">
        <v>201910</v>
      </c>
      <c r="B12572" t="n">
        <v>48</v>
      </c>
      <c r="C12572" t="inlineStr">
        <is>
          <t>POS</t>
        </is>
      </c>
      <c r="D12572" t="inlineStr">
        <is>
          <t>Mỹ</t>
        </is>
      </c>
      <c r="E12572" t="inlineStr">
        <is>
          <t>Máy ảnh</t>
        </is>
      </c>
      <c r="F12572" t="n">
        <v>1580</v>
      </c>
      <c r="G12572" t="n">
        <v>0</v>
      </c>
    </row>
    <row r="12573">
      <c r="A12573" t="n">
        <v>201910</v>
      </c>
      <c r="B12573" t="n">
        <v>48</v>
      </c>
      <c r="C12573" t="inlineStr">
        <is>
          <t>POS</t>
        </is>
      </c>
      <c r="D12573" t="inlineStr">
        <is>
          <t>Mỹ</t>
        </is>
      </c>
      <c r="E12573" t="inlineStr">
        <is>
          <t>Điện thoại</t>
        </is>
      </c>
      <c r="F12573" t="n">
        <v>7183.07</v>
      </c>
      <c r="G12573" t="n">
        <v>80.97</v>
      </c>
    </row>
    <row r="12574">
      <c r="A12574" t="n">
        <v>201910</v>
      </c>
      <c r="B12574" t="n">
        <v>48</v>
      </c>
      <c r="C12574" t="inlineStr">
        <is>
          <t>POS</t>
        </is>
      </c>
      <c r="D12574" t="inlineStr">
        <is>
          <t>Mỹ</t>
        </is>
      </c>
      <c r="E12574" t="inlineStr">
        <is>
          <t>Máy tính</t>
        </is>
      </c>
      <c r="F12574" t="n">
        <v>15404.8</v>
      </c>
      <c r="G12574" t="n">
        <v>0</v>
      </c>
    </row>
    <row r="12575">
      <c r="A12575" t="n">
        <v>201910</v>
      </c>
      <c r="B12575" t="n">
        <v>48</v>
      </c>
      <c r="C12575" t="inlineStr">
        <is>
          <t>POS</t>
        </is>
      </c>
      <c r="D12575" t="inlineStr">
        <is>
          <t>Mỹ</t>
        </is>
      </c>
      <c r="E12575" t="inlineStr">
        <is>
          <t>Game &amp; Đồ chơi</t>
        </is>
      </c>
      <c r="F12575" t="n">
        <v>1709.13</v>
      </c>
      <c r="G12575" t="n">
        <v>0</v>
      </c>
    </row>
    <row r="12576">
      <c r="A12576" t="n">
        <v>201910</v>
      </c>
      <c r="B12576" t="n">
        <v>48</v>
      </c>
      <c r="C12576" t="inlineStr">
        <is>
          <t>POS</t>
        </is>
      </c>
      <c r="D12576" t="inlineStr">
        <is>
          <t>Mỹ</t>
        </is>
      </c>
      <c r="E12576" t="inlineStr">
        <is>
          <t>Gia dụng</t>
        </is>
      </c>
      <c r="F12576" t="n">
        <v>772.5</v>
      </c>
      <c r="G12576" t="n">
        <v>745.99</v>
      </c>
    </row>
    <row r="12577">
      <c r="A12577" t="n">
        <v>201910</v>
      </c>
      <c r="B12577" t="n">
        <v>48</v>
      </c>
      <c r="C12577" t="inlineStr">
        <is>
          <t>POS</t>
        </is>
      </c>
      <c r="D12577" t="inlineStr">
        <is>
          <t>Mỹ</t>
        </is>
      </c>
      <c r="E12577" t="inlineStr">
        <is>
          <t>Nhạc, phim, sách nói</t>
        </is>
      </c>
      <c r="F12577" t="n">
        <v>2376.68</v>
      </c>
      <c r="G12577" t="n">
        <v>0</v>
      </c>
    </row>
    <row r="12578">
      <c r="A12578" t="n">
        <v>201910</v>
      </c>
      <c r="B12578" t="n">
        <v>48</v>
      </c>
      <c r="C12578" t="inlineStr">
        <is>
          <t>POS</t>
        </is>
      </c>
      <c r="D12578" t="inlineStr">
        <is>
          <t>Mỹ</t>
        </is>
      </c>
      <c r="E12578" t="inlineStr">
        <is>
          <t>TV &amp; Video</t>
        </is>
      </c>
      <c r="F12578" t="n">
        <v>5615.77</v>
      </c>
      <c r="G12578" t="n">
        <v>0</v>
      </c>
    </row>
    <row r="12579">
      <c r="A12579" t="n">
        <v>201910</v>
      </c>
      <c r="B12579" t="n">
        <v>49</v>
      </c>
      <c r="C12579" t="inlineStr">
        <is>
          <t>POS</t>
        </is>
      </c>
      <c r="D12579" t="inlineStr">
        <is>
          <t>Mỹ</t>
        </is>
      </c>
      <c r="E12579" t="inlineStr">
        <is>
          <t>Âm thanh</t>
        </is>
      </c>
      <c r="F12579" t="n">
        <v>627.24</v>
      </c>
      <c r="G12579" t="n">
        <v>0</v>
      </c>
    </row>
    <row r="12580">
      <c r="A12580" t="n">
        <v>201910</v>
      </c>
      <c r="B12580" t="n">
        <v>49</v>
      </c>
      <c r="C12580" t="inlineStr">
        <is>
          <t>POS</t>
        </is>
      </c>
      <c r="D12580" t="inlineStr">
        <is>
          <t>Mỹ</t>
        </is>
      </c>
      <c r="E12580" t="inlineStr">
        <is>
          <t>Máy ảnh</t>
        </is>
      </c>
      <c r="F12580" t="n">
        <v>12379.8</v>
      </c>
      <c r="G12580" t="n">
        <v>0</v>
      </c>
    </row>
    <row r="12581">
      <c r="A12581" t="n">
        <v>201910</v>
      </c>
      <c r="B12581" t="n">
        <v>49</v>
      </c>
      <c r="C12581" t="inlineStr">
        <is>
          <t>POS</t>
        </is>
      </c>
      <c r="D12581" t="inlineStr">
        <is>
          <t>Mỹ</t>
        </is>
      </c>
      <c r="E12581" t="inlineStr">
        <is>
          <t>Điện thoại</t>
        </is>
      </c>
      <c r="F12581" t="n">
        <v>3595.88</v>
      </c>
      <c r="G12581" t="n">
        <v>0</v>
      </c>
    </row>
    <row r="12582">
      <c r="A12582" t="n">
        <v>201910</v>
      </c>
      <c r="B12582" t="n">
        <v>49</v>
      </c>
      <c r="C12582" t="inlineStr">
        <is>
          <t>POS</t>
        </is>
      </c>
      <c r="D12582" t="inlineStr">
        <is>
          <t>Mỹ</t>
        </is>
      </c>
      <c r="E12582" t="inlineStr">
        <is>
          <t>Máy tính</t>
        </is>
      </c>
      <c r="F12582" t="n">
        <v>10567</v>
      </c>
      <c r="G12582" t="n">
        <v>389.85</v>
      </c>
    </row>
    <row r="12583">
      <c r="A12583" t="n">
        <v>201910</v>
      </c>
      <c r="B12583" t="n">
        <v>49</v>
      </c>
      <c r="C12583" t="inlineStr">
        <is>
          <t>POS</t>
        </is>
      </c>
      <c r="D12583" t="inlineStr">
        <is>
          <t>Mỹ</t>
        </is>
      </c>
      <c r="E12583" t="inlineStr">
        <is>
          <t>Game &amp; Đồ chơi</t>
        </is>
      </c>
      <c r="F12583" t="n">
        <v>716.8200000000001</v>
      </c>
      <c r="G12583" t="n">
        <v>0</v>
      </c>
    </row>
    <row r="12584">
      <c r="A12584" t="n">
        <v>201910</v>
      </c>
      <c r="B12584" t="n">
        <v>49</v>
      </c>
      <c r="C12584" t="inlineStr">
        <is>
          <t>POS</t>
        </is>
      </c>
      <c r="D12584" t="inlineStr">
        <is>
          <t>Mỹ</t>
        </is>
      </c>
      <c r="E12584" t="inlineStr">
        <is>
          <t>Gia dụng</t>
        </is>
      </c>
      <c r="F12584" t="n">
        <v>2869.99</v>
      </c>
      <c r="G12584" t="n">
        <v>199.99</v>
      </c>
    </row>
    <row r="12585">
      <c r="A12585" t="n">
        <v>201910</v>
      </c>
      <c r="B12585" t="n">
        <v>49</v>
      </c>
      <c r="C12585" t="inlineStr">
        <is>
          <t>POS</t>
        </is>
      </c>
      <c r="D12585" t="inlineStr">
        <is>
          <t>Mỹ</t>
        </is>
      </c>
      <c r="E12585" t="inlineStr">
        <is>
          <t>Nhạc, phim, sách nói</t>
        </is>
      </c>
      <c r="F12585" t="n">
        <v>1983.85</v>
      </c>
      <c r="G12585" t="n">
        <v>0</v>
      </c>
    </row>
    <row r="12586">
      <c r="A12586" t="n">
        <v>201910</v>
      </c>
      <c r="B12586" t="n">
        <v>50</v>
      </c>
      <c r="C12586" t="inlineStr">
        <is>
          <t>POS</t>
        </is>
      </c>
      <c r="D12586" t="inlineStr">
        <is>
          <t>Mỹ</t>
        </is>
      </c>
      <c r="E12586" t="inlineStr">
        <is>
          <t>Âm thanh</t>
        </is>
      </c>
      <c r="F12586" t="n">
        <v>2263.9</v>
      </c>
      <c r="G12586" t="n">
        <v>0</v>
      </c>
    </row>
    <row r="12587">
      <c r="A12587" t="n">
        <v>201910</v>
      </c>
      <c r="B12587" t="n">
        <v>50</v>
      </c>
      <c r="C12587" t="inlineStr">
        <is>
          <t>POS</t>
        </is>
      </c>
      <c r="D12587" t="inlineStr">
        <is>
          <t>Mỹ</t>
        </is>
      </c>
      <c r="E12587" t="inlineStr">
        <is>
          <t>Máy ảnh</t>
        </is>
      </c>
      <c r="F12587" t="n">
        <v>13539.98</v>
      </c>
      <c r="G12587" t="n">
        <v>568</v>
      </c>
    </row>
    <row r="12588">
      <c r="A12588" t="n">
        <v>201910</v>
      </c>
      <c r="B12588" t="n">
        <v>50</v>
      </c>
      <c r="C12588" t="inlineStr">
        <is>
          <t>POS</t>
        </is>
      </c>
      <c r="D12588" t="inlineStr">
        <is>
          <t>Mỹ</t>
        </is>
      </c>
      <c r="E12588" t="inlineStr">
        <is>
          <t>Điện thoại</t>
        </is>
      </c>
      <c r="F12588" t="n">
        <v>2837.66</v>
      </c>
      <c r="G12588" t="n">
        <v>0</v>
      </c>
    </row>
    <row r="12589">
      <c r="A12589" t="n">
        <v>201910</v>
      </c>
      <c r="B12589" t="n">
        <v>50</v>
      </c>
      <c r="C12589" t="inlineStr">
        <is>
          <t>POS</t>
        </is>
      </c>
      <c r="D12589" t="inlineStr">
        <is>
          <t>Mỹ</t>
        </is>
      </c>
      <c r="E12589" t="inlineStr">
        <is>
          <t>Máy tính</t>
        </is>
      </c>
      <c r="F12589" t="n">
        <v>15779.4</v>
      </c>
      <c r="G12589" t="n">
        <v>0</v>
      </c>
    </row>
    <row r="12590">
      <c r="A12590" t="n">
        <v>201910</v>
      </c>
      <c r="B12590" t="n">
        <v>50</v>
      </c>
      <c r="C12590" t="inlineStr">
        <is>
          <t>POS</t>
        </is>
      </c>
      <c r="D12590" t="inlineStr">
        <is>
          <t>Mỹ</t>
        </is>
      </c>
      <c r="E12590" t="inlineStr">
        <is>
          <t>Game &amp; Đồ chơi</t>
        </is>
      </c>
      <c r="F12590" t="n">
        <v>81.66</v>
      </c>
      <c r="G12590" t="n">
        <v>0</v>
      </c>
    </row>
    <row r="12591">
      <c r="A12591" t="n">
        <v>201910</v>
      </c>
      <c r="B12591" t="n">
        <v>50</v>
      </c>
      <c r="C12591" t="inlineStr">
        <is>
          <t>POS</t>
        </is>
      </c>
      <c r="D12591" t="inlineStr">
        <is>
          <t>Mỹ</t>
        </is>
      </c>
      <c r="E12591" t="inlineStr">
        <is>
          <t>Gia dụng</t>
        </is>
      </c>
      <c r="F12591" t="n">
        <v>4950</v>
      </c>
      <c r="G12591" t="n">
        <v>0</v>
      </c>
    </row>
    <row r="12592">
      <c r="A12592" t="n">
        <v>201910</v>
      </c>
      <c r="B12592" t="n">
        <v>50</v>
      </c>
      <c r="C12592" t="inlineStr">
        <is>
          <t>POS</t>
        </is>
      </c>
      <c r="D12592" t="inlineStr">
        <is>
          <t>Mỹ</t>
        </is>
      </c>
      <c r="E12592" t="inlineStr">
        <is>
          <t>Nhạc, phim, sách nói</t>
        </is>
      </c>
      <c r="F12592" t="n">
        <v>1812.91</v>
      </c>
      <c r="G12592" t="n">
        <v>0</v>
      </c>
    </row>
    <row r="12593">
      <c r="A12593" t="n">
        <v>201910</v>
      </c>
      <c r="B12593" t="n">
        <v>50</v>
      </c>
      <c r="C12593" t="inlineStr">
        <is>
          <t>POS</t>
        </is>
      </c>
      <c r="D12593" t="inlineStr">
        <is>
          <t>Mỹ</t>
        </is>
      </c>
      <c r="E12593" t="inlineStr">
        <is>
          <t>TV &amp; Video</t>
        </is>
      </c>
      <c r="F12593" t="n">
        <v>1734.02</v>
      </c>
      <c r="G12593" t="n">
        <v>0</v>
      </c>
    </row>
    <row r="12594">
      <c r="A12594" t="n">
        <v>201910</v>
      </c>
      <c r="B12594" t="n">
        <v>51</v>
      </c>
      <c r="C12594" t="inlineStr">
        <is>
          <t>POS</t>
        </is>
      </c>
      <c r="D12594" t="inlineStr">
        <is>
          <t>Mỹ</t>
        </is>
      </c>
      <c r="E12594" t="inlineStr">
        <is>
          <t>Âm thanh</t>
        </is>
      </c>
      <c r="F12594" t="n">
        <v>2445.22</v>
      </c>
      <c r="G12594" t="n">
        <v>0</v>
      </c>
    </row>
    <row r="12595">
      <c r="A12595" t="n">
        <v>201910</v>
      </c>
      <c r="B12595" t="n">
        <v>51</v>
      </c>
      <c r="C12595" t="inlineStr">
        <is>
          <t>POS</t>
        </is>
      </c>
      <c r="D12595" t="inlineStr">
        <is>
          <t>Mỹ</t>
        </is>
      </c>
      <c r="E12595" t="inlineStr">
        <is>
          <t>Máy ảnh</t>
        </is>
      </c>
      <c r="F12595" t="n">
        <v>3727.4</v>
      </c>
      <c r="G12595" t="n">
        <v>0</v>
      </c>
    </row>
    <row r="12596">
      <c r="A12596" t="n">
        <v>201910</v>
      </c>
      <c r="B12596" t="n">
        <v>51</v>
      </c>
      <c r="C12596" t="inlineStr">
        <is>
          <t>POS</t>
        </is>
      </c>
      <c r="D12596" t="inlineStr">
        <is>
          <t>Mỹ</t>
        </is>
      </c>
      <c r="E12596" t="inlineStr">
        <is>
          <t>Điện thoại</t>
        </is>
      </c>
      <c r="F12596" t="n">
        <v>399.94</v>
      </c>
      <c r="G12596" t="n">
        <v>0</v>
      </c>
    </row>
    <row r="12597">
      <c r="A12597" t="n">
        <v>201910</v>
      </c>
      <c r="B12597" t="n">
        <v>51</v>
      </c>
      <c r="C12597" t="inlineStr">
        <is>
          <t>POS</t>
        </is>
      </c>
      <c r="D12597" t="inlineStr">
        <is>
          <t>Mỹ</t>
        </is>
      </c>
      <c r="E12597" t="inlineStr">
        <is>
          <t>Máy tính</t>
        </is>
      </c>
      <c r="F12597" t="n">
        <v>6163.9</v>
      </c>
      <c r="G12597" t="n">
        <v>269.95</v>
      </c>
    </row>
    <row r="12598">
      <c r="A12598" t="n">
        <v>201910</v>
      </c>
      <c r="B12598" t="n">
        <v>51</v>
      </c>
      <c r="C12598" t="inlineStr">
        <is>
          <t>POS</t>
        </is>
      </c>
      <c r="D12598" t="inlineStr">
        <is>
          <t>Mỹ</t>
        </is>
      </c>
      <c r="E12598" t="inlineStr">
        <is>
          <t>Game &amp; Đồ chơi</t>
        </is>
      </c>
      <c r="F12598" t="n">
        <v>263.82</v>
      </c>
      <c r="G12598" t="n">
        <v>0</v>
      </c>
    </row>
    <row r="12599">
      <c r="A12599" t="n">
        <v>201910</v>
      </c>
      <c r="B12599" t="n">
        <v>51</v>
      </c>
      <c r="C12599" t="inlineStr">
        <is>
          <t>POS</t>
        </is>
      </c>
      <c r="D12599" t="inlineStr">
        <is>
          <t>Mỹ</t>
        </is>
      </c>
      <c r="E12599" t="inlineStr">
        <is>
          <t>Gia dụng</t>
        </is>
      </c>
      <c r="F12599" t="n">
        <v>9945</v>
      </c>
      <c r="G12599" t="n">
        <v>0</v>
      </c>
    </row>
    <row r="12600">
      <c r="A12600" t="n">
        <v>201910</v>
      </c>
      <c r="B12600" t="n">
        <v>51</v>
      </c>
      <c r="C12600" t="inlineStr">
        <is>
          <t>POS</t>
        </is>
      </c>
      <c r="D12600" t="inlineStr">
        <is>
          <t>Mỹ</t>
        </is>
      </c>
      <c r="E12600" t="inlineStr">
        <is>
          <t>Nhạc, phim, sách nói</t>
        </is>
      </c>
      <c r="F12600" t="n">
        <v>803.1799999999999</v>
      </c>
      <c r="G12600" t="n">
        <v>0</v>
      </c>
    </row>
    <row r="12601">
      <c r="A12601" t="n">
        <v>201910</v>
      </c>
      <c r="B12601" t="n">
        <v>51</v>
      </c>
      <c r="C12601" t="inlineStr">
        <is>
          <t>POS</t>
        </is>
      </c>
      <c r="D12601" t="inlineStr">
        <is>
          <t>Mỹ</t>
        </is>
      </c>
      <c r="E12601" t="inlineStr">
        <is>
          <t>TV &amp; Video</t>
        </is>
      </c>
      <c r="F12601" t="n">
        <v>2799.6</v>
      </c>
      <c r="G12601" t="n">
        <v>0</v>
      </c>
    </row>
    <row r="12602">
      <c r="A12602" t="n">
        <v>201910</v>
      </c>
      <c r="B12602" t="n">
        <v>53</v>
      </c>
      <c r="C12602" t="inlineStr">
        <is>
          <t>POS</t>
        </is>
      </c>
      <c r="D12602" t="inlineStr">
        <is>
          <t>Mỹ</t>
        </is>
      </c>
      <c r="E12602" t="inlineStr">
        <is>
          <t>Âm thanh</t>
        </is>
      </c>
      <c r="F12602" t="n">
        <v>1868.5</v>
      </c>
      <c r="G12602" t="n">
        <v>0</v>
      </c>
    </row>
    <row r="12603">
      <c r="A12603" t="n">
        <v>201910</v>
      </c>
      <c r="B12603" t="n">
        <v>53</v>
      </c>
      <c r="C12603" t="inlineStr">
        <is>
          <t>POS</t>
        </is>
      </c>
      <c r="D12603" t="inlineStr">
        <is>
          <t>Mỹ</t>
        </is>
      </c>
      <c r="E12603" t="inlineStr">
        <is>
          <t>Máy ảnh</t>
        </is>
      </c>
      <c r="F12603" t="n">
        <v>11294.47</v>
      </c>
      <c r="G12603" t="n">
        <v>0</v>
      </c>
    </row>
    <row r="12604">
      <c r="A12604" t="n">
        <v>201910</v>
      </c>
      <c r="B12604" t="n">
        <v>53</v>
      </c>
      <c r="C12604" t="inlineStr">
        <is>
          <t>POS</t>
        </is>
      </c>
      <c r="D12604" t="inlineStr">
        <is>
          <t>Mỹ</t>
        </is>
      </c>
      <c r="E12604" t="inlineStr">
        <is>
          <t>Điện thoại</t>
        </is>
      </c>
      <c r="F12604" t="n">
        <v>6693.95</v>
      </c>
      <c r="G12604" t="n">
        <v>129</v>
      </c>
    </row>
    <row r="12605">
      <c r="A12605" t="n">
        <v>201910</v>
      </c>
      <c r="B12605" t="n">
        <v>53</v>
      </c>
      <c r="C12605" t="inlineStr">
        <is>
          <t>POS</t>
        </is>
      </c>
      <c r="D12605" t="inlineStr">
        <is>
          <t>Mỹ</t>
        </is>
      </c>
      <c r="E12605" t="inlineStr">
        <is>
          <t>Máy tính</t>
        </is>
      </c>
      <c r="F12605" t="n">
        <v>5336.2</v>
      </c>
      <c r="G12605" t="n">
        <v>1551</v>
      </c>
    </row>
    <row r="12606">
      <c r="A12606" t="n">
        <v>201910</v>
      </c>
      <c r="B12606" t="n">
        <v>53</v>
      </c>
      <c r="C12606" t="inlineStr">
        <is>
          <t>POS</t>
        </is>
      </c>
      <c r="D12606" t="inlineStr">
        <is>
          <t>Mỹ</t>
        </is>
      </c>
      <c r="E12606" t="inlineStr">
        <is>
          <t>Game &amp; Đồ chơi</t>
        </is>
      </c>
      <c r="F12606" t="n">
        <v>1451.64</v>
      </c>
      <c r="G12606" t="n">
        <v>0</v>
      </c>
    </row>
    <row r="12607">
      <c r="A12607" t="n">
        <v>201910</v>
      </c>
      <c r="B12607" t="n">
        <v>53</v>
      </c>
      <c r="C12607" t="inlineStr">
        <is>
          <t>POS</t>
        </is>
      </c>
      <c r="D12607" t="inlineStr">
        <is>
          <t>Mỹ</t>
        </is>
      </c>
      <c r="E12607" t="inlineStr">
        <is>
          <t>Gia dụng</t>
        </is>
      </c>
      <c r="F12607" t="n">
        <v>2455.92</v>
      </c>
      <c r="G12607" t="n">
        <v>0</v>
      </c>
    </row>
    <row r="12608">
      <c r="A12608" t="n">
        <v>201910</v>
      </c>
      <c r="B12608" t="n">
        <v>53</v>
      </c>
      <c r="C12608" t="inlineStr">
        <is>
          <t>POS</t>
        </is>
      </c>
      <c r="D12608" t="inlineStr">
        <is>
          <t>Mỹ</t>
        </is>
      </c>
      <c r="E12608" t="inlineStr">
        <is>
          <t>Nhạc, phim, sách nói</t>
        </is>
      </c>
      <c r="F12608" t="n">
        <v>3843.12</v>
      </c>
      <c r="G12608" t="n">
        <v>0</v>
      </c>
    </row>
    <row r="12609">
      <c r="A12609" t="n">
        <v>201910</v>
      </c>
      <c r="B12609" t="n">
        <v>53</v>
      </c>
      <c r="C12609" t="inlineStr">
        <is>
          <t>POS</t>
        </is>
      </c>
      <c r="D12609" t="inlineStr">
        <is>
          <t>Mỹ</t>
        </is>
      </c>
      <c r="E12609" t="inlineStr">
        <is>
          <t>TV &amp; Video</t>
        </is>
      </c>
      <c r="F12609" t="n">
        <v>4896.59</v>
      </c>
      <c r="G12609" t="n">
        <v>0</v>
      </c>
    </row>
    <row r="12610">
      <c r="A12610" t="n">
        <v>201910</v>
      </c>
      <c r="B12610" t="n">
        <v>54</v>
      </c>
      <c r="C12610" t="inlineStr">
        <is>
          <t>POS</t>
        </is>
      </c>
      <c r="D12610" t="inlineStr">
        <is>
          <t>Mỹ</t>
        </is>
      </c>
      <c r="E12610" t="inlineStr">
        <is>
          <t>Âm thanh</t>
        </is>
      </c>
      <c r="F12610" t="n">
        <v>2126.87</v>
      </c>
      <c r="G12610" t="n">
        <v>0</v>
      </c>
    </row>
    <row r="12611">
      <c r="A12611" t="n">
        <v>201910</v>
      </c>
      <c r="B12611" t="n">
        <v>54</v>
      </c>
      <c r="C12611" t="inlineStr">
        <is>
          <t>POS</t>
        </is>
      </c>
      <c r="D12611" t="inlineStr">
        <is>
          <t>Mỹ</t>
        </is>
      </c>
      <c r="E12611" t="inlineStr">
        <is>
          <t>Máy ảnh</t>
        </is>
      </c>
      <c r="F12611" t="n">
        <v>2351.3</v>
      </c>
      <c r="G12611" t="n">
        <v>0</v>
      </c>
    </row>
    <row r="12612">
      <c r="A12612" t="n">
        <v>201910</v>
      </c>
      <c r="B12612" t="n">
        <v>54</v>
      </c>
      <c r="C12612" t="inlineStr">
        <is>
          <t>POS</t>
        </is>
      </c>
      <c r="D12612" t="inlineStr">
        <is>
          <t>Mỹ</t>
        </is>
      </c>
      <c r="E12612" t="inlineStr">
        <is>
          <t>Điện thoại</t>
        </is>
      </c>
      <c r="F12612" t="n">
        <v>4018.91</v>
      </c>
      <c r="G12612" t="n">
        <v>256</v>
      </c>
    </row>
    <row r="12613">
      <c r="A12613" t="n">
        <v>201910</v>
      </c>
      <c r="B12613" t="n">
        <v>54</v>
      </c>
      <c r="C12613" t="inlineStr">
        <is>
          <t>POS</t>
        </is>
      </c>
      <c r="D12613" t="inlineStr">
        <is>
          <t>Mỹ</t>
        </is>
      </c>
      <c r="E12613" t="inlineStr">
        <is>
          <t>Máy tính</t>
        </is>
      </c>
      <c r="F12613" t="n">
        <v>16727.98</v>
      </c>
      <c r="G12613" t="n">
        <v>0</v>
      </c>
    </row>
    <row r="12614">
      <c r="A12614" t="n">
        <v>201910</v>
      </c>
      <c r="B12614" t="n">
        <v>54</v>
      </c>
      <c r="C12614" t="inlineStr">
        <is>
          <t>POS</t>
        </is>
      </c>
      <c r="D12614" t="inlineStr">
        <is>
          <t>Mỹ</t>
        </is>
      </c>
      <c r="E12614" t="inlineStr">
        <is>
          <t>Game &amp; Đồ chơi</t>
        </is>
      </c>
      <c r="F12614" t="n">
        <v>481.81</v>
      </c>
      <c r="G12614" t="n">
        <v>96</v>
      </c>
    </row>
    <row r="12615">
      <c r="A12615" t="n">
        <v>201910</v>
      </c>
      <c r="B12615" t="n">
        <v>54</v>
      </c>
      <c r="C12615" t="inlineStr">
        <is>
          <t>POS</t>
        </is>
      </c>
      <c r="D12615" t="inlineStr">
        <is>
          <t>Mỹ</t>
        </is>
      </c>
      <c r="E12615" t="inlineStr">
        <is>
          <t>Gia dụng</t>
        </is>
      </c>
      <c r="F12615" t="n">
        <v>1564.99</v>
      </c>
      <c r="G12615" t="n">
        <v>0</v>
      </c>
    </row>
    <row r="12616">
      <c r="A12616" t="n">
        <v>201910</v>
      </c>
      <c r="B12616" t="n">
        <v>54</v>
      </c>
      <c r="C12616" t="inlineStr">
        <is>
          <t>POS</t>
        </is>
      </c>
      <c r="D12616" t="inlineStr">
        <is>
          <t>Mỹ</t>
        </is>
      </c>
      <c r="E12616" t="inlineStr">
        <is>
          <t>Nhạc, phim, sách nói</t>
        </is>
      </c>
      <c r="F12616" t="n">
        <v>4922.22</v>
      </c>
      <c r="G12616" t="n">
        <v>0</v>
      </c>
    </row>
    <row r="12617">
      <c r="A12617" t="n">
        <v>201910</v>
      </c>
      <c r="B12617" t="n">
        <v>54</v>
      </c>
      <c r="C12617" t="inlineStr">
        <is>
          <t>POS</t>
        </is>
      </c>
      <c r="D12617" t="inlineStr">
        <is>
          <t>Mỹ</t>
        </is>
      </c>
      <c r="E12617" t="inlineStr">
        <is>
          <t>TV &amp; Video</t>
        </is>
      </c>
      <c r="F12617" t="n">
        <v>3768.99</v>
      </c>
      <c r="G12617" t="n">
        <v>0</v>
      </c>
    </row>
    <row r="12618">
      <c r="A12618" t="n">
        <v>201910</v>
      </c>
      <c r="B12618" t="n">
        <v>55</v>
      </c>
      <c r="C12618" t="inlineStr">
        <is>
          <t>POS</t>
        </is>
      </c>
      <c r="D12618" t="inlineStr">
        <is>
          <t>Mỹ</t>
        </is>
      </c>
      <c r="E12618" t="inlineStr">
        <is>
          <t>Âm thanh</t>
        </is>
      </c>
      <c r="F12618" t="n">
        <v>2466.83</v>
      </c>
      <c r="G12618" t="n">
        <v>0</v>
      </c>
    </row>
    <row r="12619">
      <c r="A12619" t="n">
        <v>201910</v>
      </c>
      <c r="B12619" t="n">
        <v>55</v>
      </c>
      <c r="C12619" t="inlineStr">
        <is>
          <t>POS</t>
        </is>
      </c>
      <c r="D12619" t="inlineStr">
        <is>
          <t>Mỹ</t>
        </is>
      </c>
      <c r="E12619" t="inlineStr">
        <is>
          <t>Máy ảnh</t>
        </is>
      </c>
      <c r="F12619" t="n">
        <v>785.6</v>
      </c>
      <c r="G12619" t="n">
        <v>0</v>
      </c>
    </row>
    <row r="12620">
      <c r="A12620" t="n">
        <v>201910</v>
      </c>
      <c r="B12620" t="n">
        <v>55</v>
      </c>
      <c r="C12620" t="inlineStr">
        <is>
          <t>POS</t>
        </is>
      </c>
      <c r="D12620" t="inlineStr">
        <is>
          <t>Mỹ</t>
        </is>
      </c>
      <c r="E12620" t="inlineStr">
        <is>
          <t>Điện thoại</t>
        </is>
      </c>
      <c r="F12620" t="n">
        <v>3787.86</v>
      </c>
      <c r="G12620" t="n">
        <v>77.94</v>
      </c>
    </row>
    <row r="12621">
      <c r="A12621" t="n">
        <v>201910</v>
      </c>
      <c r="B12621" t="n">
        <v>55</v>
      </c>
      <c r="C12621" t="inlineStr">
        <is>
          <t>POS</t>
        </is>
      </c>
      <c r="D12621" t="inlineStr">
        <is>
          <t>Mỹ</t>
        </is>
      </c>
      <c r="E12621" t="inlineStr">
        <is>
          <t>Máy tính</t>
        </is>
      </c>
      <c r="F12621" t="n">
        <v>4230.45</v>
      </c>
      <c r="G12621" t="n">
        <v>0</v>
      </c>
    </row>
    <row r="12622">
      <c r="A12622" t="n">
        <v>201910</v>
      </c>
      <c r="B12622" t="n">
        <v>55</v>
      </c>
      <c r="C12622" t="inlineStr">
        <is>
          <t>POS</t>
        </is>
      </c>
      <c r="D12622" t="inlineStr">
        <is>
          <t>Mỹ</t>
        </is>
      </c>
      <c r="E12622" t="inlineStr">
        <is>
          <t>Game &amp; Đồ chơi</t>
        </is>
      </c>
      <c r="F12622" t="n">
        <v>753.27</v>
      </c>
      <c r="G12622" t="n">
        <v>0</v>
      </c>
    </row>
    <row r="12623">
      <c r="A12623" t="n">
        <v>201910</v>
      </c>
      <c r="B12623" t="n">
        <v>55</v>
      </c>
      <c r="C12623" t="inlineStr">
        <is>
          <t>POS</t>
        </is>
      </c>
      <c r="D12623" t="inlineStr">
        <is>
          <t>Mỹ</t>
        </is>
      </c>
      <c r="E12623" t="inlineStr">
        <is>
          <t>Gia dụng</t>
        </is>
      </c>
      <c r="F12623" t="n">
        <v>812.96</v>
      </c>
      <c r="G12623" t="n">
        <v>0</v>
      </c>
    </row>
    <row r="12624">
      <c r="A12624" t="n">
        <v>201910</v>
      </c>
      <c r="B12624" t="n">
        <v>55</v>
      </c>
      <c r="C12624" t="inlineStr">
        <is>
          <t>POS</t>
        </is>
      </c>
      <c r="D12624" t="inlineStr">
        <is>
          <t>Mỹ</t>
        </is>
      </c>
      <c r="E12624" t="inlineStr">
        <is>
          <t>Nhạc, phim, sách nói</t>
        </is>
      </c>
      <c r="F12624" t="n">
        <v>2117.13</v>
      </c>
      <c r="G12624" t="n">
        <v>0</v>
      </c>
    </row>
    <row r="12625">
      <c r="A12625" t="n">
        <v>201910</v>
      </c>
      <c r="B12625" t="n">
        <v>55</v>
      </c>
      <c r="C12625" t="inlineStr">
        <is>
          <t>POS</t>
        </is>
      </c>
      <c r="D12625" t="inlineStr">
        <is>
          <t>Mỹ</t>
        </is>
      </c>
      <c r="E12625" t="inlineStr">
        <is>
          <t>TV &amp; Video</t>
        </is>
      </c>
      <c r="F12625" t="n">
        <v>6599.94</v>
      </c>
      <c r="G12625" t="n">
        <v>0</v>
      </c>
    </row>
    <row r="12626">
      <c r="A12626" t="n">
        <v>201910</v>
      </c>
      <c r="B12626" t="n">
        <v>56</v>
      </c>
      <c r="C12626" t="inlineStr">
        <is>
          <t>POS</t>
        </is>
      </c>
      <c r="D12626" t="inlineStr">
        <is>
          <t>Mỹ</t>
        </is>
      </c>
      <c r="E12626" t="inlineStr">
        <is>
          <t>Âm thanh</t>
        </is>
      </c>
      <c r="F12626" t="n">
        <v>1787.52</v>
      </c>
      <c r="G12626" t="n">
        <v>0</v>
      </c>
    </row>
    <row r="12627">
      <c r="A12627" t="n">
        <v>201910</v>
      </c>
      <c r="B12627" t="n">
        <v>56</v>
      </c>
      <c r="C12627" t="inlineStr">
        <is>
          <t>POS</t>
        </is>
      </c>
      <c r="D12627" t="inlineStr">
        <is>
          <t>Mỹ</t>
        </is>
      </c>
      <c r="E12627" t="inlineStr">
        <is>
          <t>Máy ảnh</t>
        </is>
      </c>
      <c r="F12627" t="n">
        <v>1765.93</v>
      </c>
      <c r="G12627" t="n">
        <v>0</v>
      </c>
    </row>
    <row r="12628">
      <c r="A12628" t="n">
        <v>201910</v>
      </c>
      <c r="B12628" t="n">
        <v>56</v>
      </c>
      <c r="C12628" t="inlineStr">
        <is>
          <t>POS</t>
        </is>
      </c>
      <c r="D12628" t="inlineStr">
        <is>
          <t>Mỹ</t>
        </is>
      </c>
      <c r="E12628" t="inlineStr">
        <is>
          <t>Điện thoại</t>
        </is>
      </c>
      <c r="F12628" t="n">
        <v>2533.44</v>
      </c>
      <c r="G12628" t="n">
        <v>0</v>
      </c>
    </row>
    <row r="12629">
      <c r="A12629" t="n">
        <v>201910</v>
      </c>
      <c r="B12629" t="n">
        <v>56</v>
      </c>
      <c r="C12629" t="inlineStr">
        <is>
          <t>POS</t>
        </is>
      </c>
      <c r="D12629" t="inlineStr">
        <is>
          <t>Mỹ</t>
        </is>
      </c>
      <c r="E12629" t="inlineStr">
        <is>
          <t>Máy tính</t>
        </is>
      </c>
      <c r="F12629" t="n">
        <v>11088.4</v>
      </c>
      <c r="G12629" t="n">
        <v>1999.6</v>
      </c>
    </row>
    <row r="12630">
      <c r="A12630" t="n">
        <v>201910</v>
      </c>
      <c r="B12630" t="n">
        <v>56</v>
      </c>
      <c r="C12630" t="inlineStr">
        <is>
          <t>POS</t>
        </is>
      </c>
      <c r="D12630" t="inlineStr">
        <is>
          <t>Mỹ</t>
        </is>
      </c>
      <c r="E12630" t="inlineStr">
        <is>
          <t>Game &amp; Đồ chơi</t>
        </is>
      </c>
      <c r="F12630" t="n">
        <v>398.99</v>
      </c>
      <c r="G12630" t="n">
        <v>0</v>
      </c>
    </row>
    <row r="12631">
      <c r="A12631" t="n">
        <v>201910</v>
      </c>
      <c r="B12631" t="n">
        <v>56</v>
      </c>
      <c r="C12631" t="inlineStr">
        <is>
          <t>POS</t>
        </is>
      </c>
      <c r="D12631" t="inlineStr">
        <is>
          <t>Mỹ</t>
        </is>
      </c>
      <c r="E12631" t="inlineStr">
        <is>
          <t>Gia dụng</t>
        </is>
      </c>
      <c r="F12631" t="n">
        <v>2008.72</v>
      </c>
      <c r="G12631" t="n">
        <v>0</v>
      </c>
    </row>
    <row r="12632">
      <c r="A12632" t="n">
        <v>201910</v>
      </c>
      <c r="B12632" t="n">
        <v>56</v>
      </c>
      <c r="C12632" t="inlineStr">
        <is>
          <t>POS</t>
        </is>
      </c>
      <c r="D12632" t="inlineStr">
        <is>
          <t>Mỹ</t>
        </is>
      </c>
      <c r="E12632" t="inlineStr">
        <is>
          <t>Nhạc, phim, sách nói</t>
        </is>
      </c>
      <c r="F12632" t="n">
        <v>5357.14</v>
      </c>
      <c r="G12632" t="n">
        <v>438</v>
      </c>
    </row>
    <row r="12633">
      <c r="A12633" t="n">
        <v>201910</v>
      </c>
      <c r="B12633" t="n">
        <v>56</v>
      </c>
      <c r="C12633" t="inlineStr">
        <is>
          <t>POS</t>
        </is>
      </c>
      <c r="D12633" t="inlineStr">
        <is>
          <t>Mỹ</t>
        </is>
      </c>
      <c r="E12633" t="inlineStr">
        <is>
          <t>TV &amp; Video</t>
        </is>
      </c>
      <c r="F12633" t="n">
        <v>2964.99</v>
      </c>
      <c r="G12633" t="n">
        <v>0</v>
      </c>
    </row>
    <row r="12634">
      <c r="A12634" t="n">
        <v>201910</v>
      </c>
      <c r="B12634" t="n">
        <v>57</v>
      </c>
      <c r="C12634" t="inlineStr">
        <is>
          <t>POS</t>
        </is>
      </c>
      <c r="D12634" t="inlineStr">
        <is>
          <t>Mỹ</t>
        </is>
      </c>
      <c r="E12634" t="inlineStr">
        <is>
          <t>Âm thanh</t>
        </is>
      </c>
      <c r="F12634" t="n">
        <v>1794.21</v>
      </c>
      <c r="G12634" t="n">
        <v>0</v>
      </c>
    </row>
    <row r="12635">
      <c r="A12635" t="n">
        <v>201910</v>
      </c>
      <c r="B12635" t="n">
        <v>57</v>
      </c>
      <c r="C12635" t="inlineStr">
        <is>
          <t>POS</t>
        </is>
      </c>
      <c r="D12635" t="inlineStr">
        <is>
          <t>Mỹ</t>
        </is>
      </c>
      <c r="E12635" t="inlineStr">
        <is>
          <t>Máy ảnh</t>
        </is>
      </c>
      <c r="F12635" t="n">
        <v>11387</v>
      </c>
      <c r="G12635" t="n">
        <v>0</v>
      </c>
    </row>
    <row r="12636">
      <c r="A12636" t="n">
        <v>201910</v>
      </c>
      <c r="B12636" t="n">
        <v>57</v>
      </c>
      <c r="C12636" t="inlineStr">
        <is>
          <t>POS</t>
        </is>
      </c>
      <c r="D12636" t="inlineStr">
        <is>
          <t>Mỹ</t>
        </is>
      </c>
      <c r="E12636" t="inlineStr">
        <is>
          <t>Điện thoại</t>
        </is>
      </c>
      <c r="F12636" t="n">
        <v>5764.06</v>
      </c>
      <c r="G12636" t="n">
        <v>0</v>
      </c>
    </row>
    <row r="12637">
      <c r="A12637" t="n">
        <v>201910</v>
      </c>
      <c r="B12637" t="n">
        <v>57</v>
      </c>
      <c r="C12637" t="inlineStr">
        <is>
          <t>POS</t>
        </is>
      </c>
      <c r="D12637" t="inlineStr">
        <is>
          <t>Mỹ</t>
        </is>
      </c>
      <c r="E12637" t="inlineStr">
        <is>
          <t>Máy tính</t>
        </is>
      </c>
      <c r="F12637" t="n">
        <v>18915.65</v>
      </c>
      <c r="G12637" t="n">
        <v>0</v>
      </c>
    </row>
    <row r="12638">
      <c r="A12638" t="n">
        <v>201910</v>
      </c>
      <c r="B12638" t="n">
        <v>57</v>
      </c>
      <c r="C12638" t="inlineStr">
        <is>
          <t>POS</t>
        </is>
      </c>
      <c r="D12638" t="inlineStr">
        <is>
          <t>Mỹ</t>
        </is>
      </c>
      <c r="E12638" t="inlineStr">
        <is>
          <t>Game &amp; Đồ chơi</t>
        </is>
      </c>
      <c r="F12638" t="n">
        <v>677.79</v>
      </c>
      <c r="G12638" t="n">
        <v>0</v>
      </c>
    </row>
    <row r="12639">
      <c r="A12639" t="n">
        <v>201910</v>
      </c>
      <c r="B12639" t="n">
        <v>57</v>
      </c>
      <c r="C12639" t="inlineStr">
        <is>
          <t>POS</t>
        </is>
      </c>
      <c r="D12639" t="inlineStr">
        <is>
          <t>Mỹ</t>
        </is>
      </c>
      <c r="E12639" t="inlineStr">
        <is>
          <t>Gia dụng</t>
        </is>
      </c>
      <c r="F12639" t="n">
        <v>2434.96</v>
      </c>
      <c r="G12639" t="n">
        <v>0</v>
      </c>
    </row>
    <row r="12640">
      <c r="A12640" t="n">
        <v>201910</v>
      </c>
      <c r="B12640" t="n">
        <v>57</v>
      </c>
      <c r="C12640" t="inlineStr">
        <is>
          <t>POS</t>
        </is>
      </c>
      <c r="D12640" t="inlineStr">
        <is>
          <t>Mỹ</t>
        </is>
      </c>
      <c r="E12640" t="inlineStr">
        <is>
          <t>Nhạc, phim, sách nói</t>
        </is>
      </c>
      <c r="F12640" t="n">
        <v>1712.79</v>
      </c>
      <c r="G12640" t="n">
        <v>347.87</v>
      </c>
    </row>
    <row r="12641">
      <c r="A12641" t="n">
        <v>201910</v>
      </c>
      <c r="B12641" t="n">
        <v>57</v>
      </c>
      <c r="C12641" t="inlineStr">
        <is>
          <t>POS</t>
        </is>
      </c>
      <c r="D12641" t="inlineStr">
        <is>
          <t>Mỹ</t>
        </is>
      </c>
      <c r="E12641" t="inlineStr">
        <is>
          <t>TV &amp; Video</t>
        </is>
      </c>
      <c r="F12641" t="n">
        <v>1528.39</v>
      </c>
      <c r="G12641" t="n">
        <v>0</v>
      </c>
    </row>
    <row r="12642">
      <c r="A12642" t="n">
        <v>201910</v>
      </c>
      <c r="B12642" t="n">
        <v>59</v>
      </c>
      <c r="C12642" t="inlineStr">
        <is>
          <t>POS</t>
        </is>
      </c>
      <c r="D12642" t="inlineStr">
        <is>
          <t>Mỹ</t>
        </is>
      </c>
      <c r="E12642" t="inlineStr">
        <is>
          <t>Âm thanh</t>
        </is>
      </c>
      <c r="F12642" t="n">
        <v>5623.65</v>
      </c>
      <c r="G12642" t="n">
        <v>47.95</v>
      </c>
    </row>
    <row r="12643">
      <c r="A12643" t="n">
        <v>201910</v>
      </c>
      <c r="B12643" t="n">
        <v>59</v>
      </c>
      <c r="C12643" t="inlineStr">
        <is>
          <t>POS</t>
        </is>
      </c>
      <c r="D12643" t="inlineStr">
        <is>
          <t>Mỹ</t>
        </is>
      </c>
      <c r="E12643" t="inlineStr">
        <is>
          <t>Máy ảnh</t>
        </is>
      </c>
      <c r="F12643" t="n">
        <v>4443</v>
      </c>
      <c r="G12643" t="n">
        <v>0</v>
      </c>
    </row>
    <row r="12644">
      <c r="A12644" t="n">
        <v>201910</v>
      </c>
      <c r="B12644" t="n">
        <v>59</v>
      </c>
      <c r="C12644" t="inlineStr">
        <is>
          <t>POS</t>
        </is>
      </c>
      <c r="D12644" t="inlineStr">
        <is>
          <t>Mỹ</t>
        </is>
      </c>
      <c r="E12644" t="inlineStr">
        <is>
          <t>Điện thoại</t>
        </is>
      </c>
      <c r="F12644" t="n">
        <v>7025.35</v>
      </c>
      <c r="G12644" t="n">
        <v>0</v>
      </c>
    </row>
    <row r="12645">
      <c r="A12645" t="n">
        <v>201910</v>
      </c>
      <c r="B12645" t="n">
        <v>59</v>
      </c>
      <c r="C12645" t="inlineStr">
        <is>
          <t>POS</t>
        </is>
      </c>
      <c r="D12645" t="inlineStr">
        <is>
          <t>Mỹ</t>
        </is>
      </c>
      <c r="E12645" t="inlineStr">
        <is>
          <t>Máy tính</t>
        </is>
      </c>
      <c r="F12645" t="n">
        <v>27124.76</v>
      </c>
      <c r="G12645" t="n">
        <v>2553</v>
      </c>
    </row>
    <row r="12646">
      <c r="A12646" t="n">
        <v>201910</v>
      </c>
      <c r="B12646" t="n">
        <v>59</v>
      </c>
      <c r="C12646" t="inlineStr">
        <is>
          <t>POS</t>
        </is>
      </c>
      <c r="D12646" t="inlineStr">
        <is>
          <t>Mỹ</t>
        </is>
      </c>
      <c r="E12646" t="inlineStr">
        <is>
          <t>Game &amp; Đồ chơi</t>
        </is>
      </c>
      <c r="F12646" t="n">
        <v>1441.24</v>
      </c>
      <c r="G12646" t="n">
        <v>497.2</v>
      </c>
    </row>
    <row r="12647">
      <c r="A12647" t="n">
        <v>201910</v>
      </c>
      <c r="B12647" t="n">
        <v>59</v>
      </c>
      <c r="C12647" t="inlineStr">
        <is>
          <t>POS</t>
        </is>
      </c>
      <c r="D12647" t="inlineStr">
        <is>
          <t>Mỹ</t>
        </is>
      </c>
      <c r="E12647" t="inlineStr">
        <is>
          <t>Gia dụng</t>
        </is>
      </c>
      <c r="F12647" t="n">
        <v>10087.47</v>
      </c>
      <c r="G12647" t="n">
        <v>0</v>
      </c>
    </row>
    <row r="12648">
      <c r="A12648" t="n">
        <v>201910</v>
      </c>
      <c r="B12648" t="n">
        <v>59</v>
      </c>
      <c r="C12648" t="inlineStr">
        <is>
          <t>POS</t>
        </is>
      </c>
      <c r="D12648" t="inlineStr">
        <is>
          <t>Mỹ</t>
        </is>
      </c>
      <c r="E12648" t="inlineStr">
        <is>
          <t>Nhạc, phim, sách nói</t>
        </is>
      </c>
      <c r="F12648" t="n">
        <v>2486.8</v>
      </c>
      <c r="G12648" t="n">
        <v>319.98</v>
      </c>
    </row>
    <row r="12649">
      <c r="A12649" t="n">
        <v>201910</v>
      </c>
      <c r="B12649" t="n">
        <v>61</v>
      </c>
      <c r="C12649" t="inlineStr">
        <is>
          <t>POS</t>
        </is>
      </c>
      <c r="D12649" t="inlineStr">
        <is>
          <t>Mỹ</t>
        </is>
      </c>
      <c r="E12649" t="inlineStr">
        <is>
          <t>Âm thanh</t>
        </is>
      </c>
      <c r="F12649" t="n">
        <v>1257.98</v>
      </c>
      <c r="G12649" t="n">
        <v>0</v>
      </c>
    </row>
    <row r="12650">
      <c r="A12650" t="n">
        <v>201910</v>
      </c>
      <c r="B12650" t="n">
        <v>61</v>
      </c>
      <c r="C12650" t="inlineStr">
        <is>
          <t>POS</t>
        </is>
      </c>
      <c r="D12650" t="inlineStr">
        <is>
          <t>Mỹ</t>
        </is>
      </c>
      <c r="E12650" t="inlineStr">
        <is>
          <t>Máy ảnh</t>
        </is>
      </c>
      <c r="F12650" t="n">
        <v>10569.91</v>
      </c>
      <c r="G12650" t="n">
        <v>0</v>
      </c>
    </row>
    <row r="12651">
      <c r="A12651" t="n">
        <v>201910</v>
      </c>
      <c r="B12651" t="n">
        <v>61</v>
      </c>
      <c r="C12651" t="inlineStr">
        <is>
          <t>POS</t>
        </is>
      </c>
      <c r="D12651" t="inlineStr">
        <is>
          <t>Mỹ</t>
        </is>
      </c>
      <c r="E12651" t="inlineStr">
        <is>
          <t>Điện thoại</t>
        </is>
      </c>
      <c r="F12651" t="n">
        <v>10390.19</v>
      </c>
      <c r="G12651" t="n">
        <v>0</v>
      </c>
    </row>
    <row r="12652">
      <c r="A12652" t="n">
        <v>201910</v>
      </c>
      <c r="B12652" t="n">
        <v>61</v>
      </c>
      <c r="C12652" t="inlineStr">
        <is>
          <t>POS</t>
        </is>
      </c>
      <c r="D12652" t="inlineStr">
        <is>
          <t>Mỹ</t>
        </is>
      </c>
      <c r="E12652" t="inlineStr">
        <is>
          <t>Máy tính</t>
        </is>
      </c>
      <c r="F12652" t="n">
        <v>24189.95</v>
      </c>
      <c r="G12652" t="n">
        <v>729</v>
      </c>
    </row>
    <row r="12653">
      <c r="A12653" t="n">
        <v>201910</v>
      </c>
      <c r="B12653" t="n">
        <v>61</v>
      </c>
      <c r="C12653" t="inlineStr">
        <is>
          <t>POS</t>
        </is>
      </c>
      <c r="D12653" t="inlineStr">
        <is>
          <t>Mỹ</t>
        </is>
      </c>
      <c r="E12653" t="inlineStr">
        <is>
          <t>Game &amp; Đồ chơi</t>
        </is>
      </c>
      <c r="F12653" t="n">
        <v>775.1799999999999</v>
      </c>
      <c r="G12653" t="n">
        <v>22</v>
      </c>
    </row>
    <row r="12654">
      <c r="A12654" t="n">
        <v>201910</v>
      </c>
      <c r="B12654" t="n">
        <v>61</v>
      </c>
      <c r="C12654" t="inlineStr">
        <is>
          <t>POS</t>
        </is>
      </c>
      <c r="D12654" t="inlineStr">
        <is>
          <t>Mỹ</t>
        </is>
      </c>
      <c r="E12654" t="inlineStr">
        <is>
          <t>Gia dụng</t>
        </is>
      </c>
      <c r="F12654" t="n">
        <v>972.48</v>
      </c>
      <c r="G12654" t="n">
        <v>0</v>
      </c>
    </row>
    <row r="12655">
      <c r="A12655" t="n">
        <v>201910</v>
      </c>
      <c r="B12655" t="n">
        <v>61</v>
      </c>
      <c r="C12655" t="inlineStr">
        <is>
          <t>POS</t>
        </is>
      </c>
      <c r="D12655" t="inlineStr">
        <is>
          <t>Mỹ</t>
        </is>
      </c>
      <c r="E12655" t="inlineStr">
        <is>
          <t>Nhạc, phim, sách nói</t>
        </is>
      </c>
      <c r="F12655" t="n">
        <v>2697.75</v>
      </c>
      <c r="G12655" t="n">
        <v>635.74</v>
      </c>
    </row>
    <row r="12656">
      <c r="A12656" t="n">
        <v>201910</v>
      </c>
      <c r="B12656" t="n">
        <v>61</v>
      </c>
      <c r="C12656" t="inlineStr">
        <is>
          <t>POS</t>
        </is>
      </c>
      <c r="D12656" t="inlineStr">
        <is>
          <t>Mỹ</t>
        </is>
      </c>
      <c r="E12656" t="inlineStr">
        <is>
          <t>TV &amp; Video</t>
        </is>
      </c>
      <c r="F12656" t="n">
        <v>798</v>
      </c>
      <c r="G12656" t="n">
        <v>0</v>
      </c>
    </row>
    <row r="12657">
      <c r="A12657" t="n">
        <v>201910</v>
      </c>
      <c r="B12657" t="n">
        <v>62</v>
      </c>
      <c r="C12657" t="inlineStr">
        <is>
          <t>POS</t>
        </is>
      </c>
      <c r="D12657" t="inlineStr">
        <is>
          <t>Mỹ</t>
        </is>
      </c>
      <c r="E12657" t="inlineStr">
        <is>
          <t>Âm thanh</t>
        </is>
      </c>
      <c r="F12657" t="n">
        <v>1429.75</v>
      </c>
      <c r="G12657" t="n">
        <v>0</v>
      </c>
    </row>
    <row r="12658">
      <c r="A12658" t="n">
        <v>201910</v>
      </c>
      <c r="B12658" t="n">
        <v>62</v>
      </c>
      <c r="C12658" t="inlineStr">
        <is>
          <t>POS</t>
        </is>
      </c>
      <c r="D12658" t="inlineStr">
        <is>
          <t>Mỹ</t>
        </is>
      </c>
      <c r="E12658" t="inlineStr">
        <is>
          <t>Máy ảnh</t>
        </is>
      </c>
      <c r="F12658" t="n">
        <v>10420.2</v>
      </c>
      <c r="G12658" t="n">
        <v>0</v>
      </c>
    </row>
    <row r="12659">
      <c r="A12659" t="n">
        <v>201910</v>
      </c>
      <c r="B12659" t="n">
        <v>62</v>
      </c>
      <c r="C12659" t="inlineStr">
        <is>
          <t>POS</t>
        </is>
      </c>
      <c r="D12659" t="inlineStr">
        <is>
          <t>Mỹ</t>
        </is>
      </c>
      <c r="E12659" t="inlineStr">
        <is>
          <t>Điện thoại</t>
        </is>
      </c>
      <c r="F12659" t="n">
        <v>1547.62</v>
      </c>
      <c r="G12659" t="n">
        <v>0</v>
      </c>
    </row>
    <row r="12660">
      <c r="A12660" t="n">
        <v>201910</v>
      </c>
      <c r="B12660" t="n">
        <v>62</v>
      </c>
      <c r="C12660" t="inlineStr">
        <is>
          <t>POS</t>
        </is>
      </c>
      <c r="D12660" t="inlineStr">
        <is>
          <t>Mỹ</t>
        </is>
      </c>
      <c r="E12660" t="inlineStr">
        <is>
          <t>Máy tính</t>
        </is>
      </c>
      <c r="F12660" t="n">
        <v>5406.65</v>
      </c>
      <c r="G12660" t="n">
        <v>0</v>
      </c>
    </row>
    <row r="12661">
      <c r="A12661" t="n">
        <v>201910</v>
      </c>
      <c r="B12661" t="n">
        <v>62</v>
      </c>
      <c r="C12661" t="inlineStr">
        <is>
          <t>POS</t>
        </is>
      </c>
      <c r="D12661" t="inlineStr">
        <is>
          <t>Mỹ</t>
        </is>
      </c>
      <c r="E12661" t="inlineStr">
        <is>
          <t>Game &amp; Đồ chơi</t>
        </is>
      </c>
      <c r="F12661" t="n">
        <v>915.37</v>
      </c>
      <c r="G12661" t="n">
        <v>0</v>
      </c>
    </row>
    <row r="12662">
      <c r="A12662" t="n">
        <v>201910</v>
      </c>
      <c r="B12662" t="n">
        <v>62</v>
      </c>
      <c r="C12662" t="inlineStr">
        <is>
          <t>POS</t>
        </is>
      </c>
      <c r="D12662" t="inlineStr">
        <is>
          <t>Mỹ</t>
        </is>
      </c>
      <c r="E12662" t="inlineStr">
        <is>
          <t>Gia dụng</t>
        </is>
      </c>
      <c r="F12662" t="n">
        <v>6251.98</v>
      </c>
      <c r="G12662" t="n">
        <v>0</v>
      </c>
    </row>
    <row r="12663">
      <c r="A12663" t="n">
        <v>201910</v>
      </c>
      <c r="B12663" t="n">
        <v>62</v>
      </c>
      <c r="C12663" t="inlineStr">
        <is>
          <t>POS</t>
        </is>
      </c>
      <c r="D12663" t="inlineStr">
        <is>
          <t>Mỹ</t>
        </is>
      </c>
      <c r="E12663" t="inlineStr">
        <is>
          <t>Nhạc, phim, sách nói</t>
        </is>
      </c>
      <c r="F12663" t="n">
        <v>617.88</v>
      </c>
      <c r="G12663" t="n">
        <v>17.99</v>
      </c>
    </row>
    <row r="12664">
      <c r="A12664" t="n">
        <v>201910</v>
      </c>
      <c r="B12664" t="n">
        <v>62</v>
      </c>
      <c r="C12664" t="inlineStr">
        <is>
          <t>POS</t>
        </is>
      </c>
      <c r="D12664" t="inlineStr">
        <is>
          <t>Mỹ</t>
        </is>
      </c>
      <c r="E12664" t="inlineStr">
        <is>
          <t>TV &amp; Video</t>
        </is>
      </c>
      <c r="F12664" t="n">
        <v>3064.94</v>
      </c>
      <c r="G12664" t="n">
        <v>0</v>
      </c>
    </row>
    <row r="12665">
      <c r="A12665" t="n">
        <v>201910</v>
      </c>
      <c r="B12665" t="n">
        <v>63</v>
      </c>
      <c r="C12665" t="inlineStr">
        <is>
          <t>POS</t>
        </is>
      </c>
      <c r="D12665" t="inlineStr">
        <is>
          <t>Mỹ</t>
        </is>
      </c>
      <c r="E12665" t="inlineStr">
        <is>
          <t>Âm thanh</t>
        </is>
      </c>
      <c r="F12665" t="n">
        <v>1949.1</v>
      </c>
      <c r="G12665" t="n">
        <v>0</v>
      </c>
    </row>
    <row r="12666">
      <c r="A12666" t="n">
        <v>201910</v>
      </c>
      <c r="B12666" t="n">
        <v>63</v>
      </c>
      <c r="C12666" t="inlineStr">
        <is>
          <t>POS</t>
        </is>
      </c>
      <c r="D12666" t="inlineStr">
        <is>
          <t>Mỹ</t>
        </is>
      </c>
      <c r="E12666" t="inlineStr">
        <is>
          <t>Máy ảnh</t>
        </is>
      </c>
      <c r="F12666" t="n">
        <v>1898.5</v>
      </c>
      <c r="G12666" t="n">
        <v>0</v>
      </c>
    </row>
    <row r="12667">
      <c r="A12667" t="n">
        <v>201910</v>
      </c>
      <c r="B12667" t="n">
        <v>63</v>
      </c>
      <c r="C12667" t="inlineStr">
        <is>
          <t>POS</t>
        </is>
      </c>
      <c r="D12667" t="inlineStr">
        <is>
          <t>Mỹ</t>
        </is>
      </c>
      <c r="E12667" t="inlineStr">
        <is>
          <t>Điện thoại</t>
        </is>
      </c>
      <c r="F12667" t="n">
        <v>2674.88</v>
      </c>
      <c r="G12667" t="n">
        <v>0</v>
      </c>
    </row>
    <row r="12668">
      <c r="A12668" t="n">
        <v>201910</v>
      </c>
      <c r="B12668" t="n">
        <v>63</v>
      </c>
      <c r="C12668" t="inlineStr">
        <is>
          <t>POS</t>
        </is>
      </c>
      <c r="D12668" t="inlineStr">
        <is>
          <t>Mỹ</t>
        </is>
      </c>
      <c r="E12668" t="inlineStr">
        <is>
          <t>Máy tính</t>
        </is>
      </c>
      <c r="F12668" t="n">
        <v>8428.6</v>
      </c>
      <c r="G12668" t="n">
        <v>698</v>
      </c>
    </row>
    <row r="12669">
      <c r="A12669" t="n">
        <v>201910</v>
      </c>
      <c r="B12669" t="n">
        <v>63</v>
      </c>
      <c r="C12669" t="inlineStr">
        <is>
          <t>POS</t>
        </is>
      </c>
      <c r="D12669" t="inlineStr">
        <is>
          <t>Mỹ</t>
        </is>
      </c>
      <c r="E12669" t="inlineStr">
        <is>
          <t>Game &amp; Đồ chơi</t>
        </is>
      </c>
      <c r="F12669" t="n">
        <v>570.26</v>
      </c>
      <c r="G12669" t="n">
        <v>0</v>
      </c>
    </row>
    <row r="12670">
      <c r="A12670" t="n">
        <v>201910</v>
      </c>
      <c r="B12670" t="n">
        <v>63</v>
      </c>
      <c r="C12670" t="inlineStr">
        <is>
          <t>POS</t>
        </is>
      </c>
      <c r="D12670" t="inlineStr">
        <is>
          <t>Mỹ</t>
        </is>
      </c>
      <c r="E12670" t="inlineStr">
        <is>
          <t>Gia dụng</t>
        </is>
      </c>
      <c r="F12670" t="n">
        <v>3511.9</v>
      </c>
      <c r="G12670" t="n">
        <v>0</v>
      </c>
    </row>
    <row r="12671">
      <c r="A12671" t="n">
        <v>201910</v>
      </c>
      <c r="B12671" t="n">
        <v>63</v>
      </c>
      <c r="C12671" t="inlineStr">
        <is>
          <t>POS</t>
        </is>
      </c>
      <c r="D12671" t="inlineStr">
        <is>
          <t>Mỹ</t>
        </is>
      </c>
      <c r="E12671" t="inlineStr">
        <is>
          <t>Nhạc, phim, sách nói</t>
        </is>
      </c>
      <c r="F12671" t="n">
        <v>2412.51</v>
      </c>
      <c r="G12671" t="n">
        <v>0</v>
      </c>
    </row>
    <row r="12672">
      <c r="A12672" t="n">
        <v>201910</v>
      </c>
      <c r="B12672" t="n">
        <v>63</v>
      </c>
      <c r="C12672" t="inlineStr">
        <is>
          <t>POS</t>
        </is>
      </c>
      <c r="D12672" t="inlineStr">
        <is>
          <t>Mỹ</t>
        </is>
      </c>
      <c r="E12672" t="inlineStr">
        <is>
          <t>TV &amp; Video</t>
        </is>
      </c>
      <c r="F12672" t="n">
        <v>899.97</v>
      </c>
      <c r="G12672" t="n">
        <v>0</v>
      </c>
    </row>
    <row r="12673">
      <c r="A12673" t="n">
        <v>201910</v>
      </c>
      <c r="B12673" t="n">
        <v>64</v>
      </c>
      <c r="C12673" t="inlineStr">
        <is>
          <t>POS</t>
        </is>
      </c>
      <c r="D12673" t="inlineStr">
        <is>
          <t>Mỹ</t>
        </is>
      </c>
      <c r="E12673" t="inlineStr">
        <is>
          <t>Âm thanh</t>
        </is>
      </c>
      <c r="F12673" t="n">
        <v>1606.05</v>
      </c>
      <c r="G12673" t="n">
        <v>0</v>
      </c>
    </row>
    <row r="12674">
      <c r="A12674" t="n">
        <v>201910</v>
      </c>
      <c r="B12674" t="n">
        <v>64</v>
      </c>
      <c r="C12674" t="inlineStr">
        <is>
          <t>POS</t>
        </is>
      </c>
      <c r="D12674" t="inlineStr">
        <is>
          <t>Mỹ</t>
        </is>
      </c>
      <c r="E12674" t="inlineStr">
        <is>
          <t>Máy ảnh</t>
        </is>
      </c>
      <c r="F12674" t="n">
        <v>3413.9</v>
      </c>
      <c r="G12674" t="n">
        <v>0</v>
      </c>
    </row>
    <row r="12675">
      <c r="A12675" t="n">
        <v>201910</v>
      </c>
      <c r="B12675" t="n">
        <v>64</v>
      </c>
      <c r="C12675" t="inlineStr">
        <is>
          <t>POS</t>
        </is>
      </c>
      <c r="D12675" t="inlineStr">
        <is>
          <t>Mỹ</t>
        </is>
      </c>
      <c r="E12675" t="inlineStr">
        <is>
          <t>Điện thoại</t>
        </is>
      </c>
      <c r="F12675" t="n">
        <v>8204.16</v>
      </c>
      <c r="G12675" t="n">
        <v>0</v>
      </c>
    </row>
    <row r="12676">
      <c r="A12676" t="n">
        <v>201910</v>
      </c>
      <c r="B12676" t="n">
        <v>64</v>
      </c>
      <c r="C12676" t="inlineStr">
        <is>
          <t>POS</t>
        </is>
      </c>
      <c r="D12676" t="inlineStr">
        <is>
          <t>Mỹ</t>
        </is>
      </c>
      <c r="E12676" t="inlineStr">
        <is>
          <t>Máy tính</t>
        </is>
      </c>
      <c r="F12676" t="n">
        <v>16038.38</v>
      </c>
      <c r="G12676" t="n">
        <v>0</v>
      </c>
    </row>
    <row r="12677">
      <c r="A12677" t="n">
        <v>201910</v>
      </c>
      <c r="B12677" t="n">
        <v>64</v>
      </c>
      <c r="C12677" t="inlineStr">
        <is>
          <t>POS</t>
        </is>
      </c>
      <c r="D12677" t="inlineStr">
        <is>
          <t>Mỹ</t>
        </is>
      </c>
      <c r="E12677" t="inlineStr">
        <is>
          <t>Game &amp; Đồ chơi</t>
        </is>
      </c>
      <c r="F12677" t="n">
        <v>973.38</v>
      </c>
      <c r="G12677" t="n">
        <v>6.88</v>
      </c>
    </row>
    <row r="12678">
      <c r="A12678" t="n">
        <v>201910</v>
      </c>
      <c r="B12678" t="n">
        <v>64</v>
      </c>
      <c r="C12678" t="inlineStr">
        <is>
          <t>POS</t>
        </is>
      </c>
      <c r="D12678" t="inlineStr">
        <is>
          <t>Mỹ</t>
        </is>
      </c>
      <c r="E12678" t="inlineStr">
        <is>
          <t>Gia dụng</t>
        </is>
      </c>
      <c r="F12678" t="n">
        <v>5552.76</v>
      </c>
      <c r="G12678" t="n">
        <v>0</v>
      </c>
    </row>
    <row r="12679">
      <c r="A12679" t="n">
        <v>201910</v>
      </c>
      <c r="B12679" t="n">
        <v>64</v>
      </c>
      <c r="C12679" t="inlineStr">
        <is>
          <t>POS</t>
        </is>
      </c>
      <c r="D12679" t="inlineStr">
        <is>
          <t>Mỹ</t>
        </is>
      </c>
      <c r="E12679" t="inlineStr">
        <is>
          <t>Nhạc, phim, sách nói</t>
        </is>
      </c>
      <c r="F12679" t="n">
        <v>1180.11</v>
      </c>
      <c r="G12679" t="n">
        <v>159.99</v>
      </c>
    </row>
    <row r="12680">
      <c r="A12680" t="n">
        <v>201910</v>
      </c>
      <c r="B12680" t="n">
        <v>64</v>
      </c>
      <c r="C12680" t="inlineStr">
        <is>
          <t>POS</t>
        </is>
      </c>
      <c r="D12680" t="inlineStr">
        <is>
          <t>Mỹ</t>
        </is>
      </c>
      <c r="E12680" t="inlineStr">
        <is>
          <t>TV &amp; Video</t>
        </is>
      </c>
      <c r="F12680" t="n">
        <v>1278</v>
      </c>
      <c r="G12680" t="n">
        <v>0</v>
      </c>
    </row>
    <row r="12681">
      <c r="A12681" t="n">
        <v>201910</v>
      </c>
      <c r="B12681" t="n">
        <v>65</v>
      </c>
      <c r="C12681" t="inlineStr">
        <is>
          <t>POS</t>
        </is>
      </c>
      <c r="D12681" t="inlineStr">
        <is>
          <t>Mỹ</t>
        </is>
      </c>
      <c r="E12681" t="inlineStr">
        <is>
          <t>Âm thanh</t>
        </is>
      </c>
      <c r="F12681" t="n">
        <v>1938.88</v>
      </c>
      <c r="G12681" t="n">
        <v>0</v>
      </c>
    </row>
    <row r="12682">
      <c r="A12682" t="n">
        <v>201910</v>
      </c>
      <c r="B12682" t="n">
        <v>65</v>
      </c>
      <c r="C12682" t="inlineStr">
        <is>
          <t>POS</t>
        </is>
      </c>
      <c r="D12682" t="inlineStr">
        <is>
          <t>Mỹ</t>
        </is>
      </c>
      <c r="E12682" t="inlineStr">
        <is>
          <t>Máy ảnh</t>
        </is>
      </c>
      <c r="F12682" t="n">
        <v>6540</v>
      </c>
      <c r="G12682" t="n">
        <v>160</v>
      </c>
    </row>
    <row r="12683">
      <c r="A12683" t="n">
        <v>201910</v>
      </c>
      <c r="B12683" t="n">
        <v>65</v>
      </c>
      <c r="C12683" t="inlineStr">
        <is>
          <t>POS</t>
        </is>
      </c>
      <c r="D12683" t="inlineStr">
        <is>
          <t>Mỹ</t>
        </is>
      </c>
      <c r="E12683" t="inlineStr">
        <is>
          <t>Điện thoại</t>
        </is>
      </c>
      <c r="F12683" t="n">
        <v>5990.26</v>
      </c>
      <c r="G12683" t="n">
        <v>0</v>
      </c>
    </row>
    <row r="12684">
      <c r="A12684" t="n">
        <v>201910</v>
      </c>
      <c r="B12684" t="n">
        <v>65</v>
      </c>
      <c r="C12684" t="inlineStr">
        <is>
          <t>POS</t>
        </is>
      </c>
      <c r="D12684" t="inlineStr">
        <is>
          <t>Mỹ</t>
        </is>
      </c>
      <c r="E12684" t="inlineStr">
        <is>
          <t>Máy tính</t>
        </is>
      </c>
      <c r="F12684" t="n">
        <v>18488.2</v>
      </c>
      <c r="G12684" t="n">
        <v>139</v>
      </c>
    </row>
    <row r="12685">
      <c r="A12685" t="n">
        <v>201910</v>
      </c>
      <c r="B12685" t="n">
        <v>65</v>
      </c>
      <c r="C12685" t="inlineStr">
        <is>
          <t>POS</t>
        </is>
      </c>
      <c r="D12685" t="inlineStr">
        <is>
          <t>Mỹ</t>
        </is>
      </c>
      <c r="E12685" t="inlineStr">
        <is>
          <t>Game &amp; Đồ chơi</t>
        </is>
      </c>
      <c r="F12685" t="n">
        <v>899.49</v>
      </c>
      <c r="G12685" t="n">
        <v>0</v>
      </c>
    </row>
    <row r="12686">
      <c r="A12686" t="n">
        <v>201910</v>
      </c>
      <c r="B12686" t="n">
        <v>65</v>
      </c>
      <c r="C12686" t="inlineStr">
        <is>
          <t>POS</t>
        </is>
      </c>
      <c r="D12686" t="inlineStr">
        <is>
          <t>Mỹ</t>
        </is>
      </c>
      <c r="E12686" t="inlineStr">
        <is>
          <t>Gia dụng</t>
        </is>
      </c>
      <c r="F12686" t="n">
        <v>4363.97</v>
      </c>
      <c r="G12686" t="n">
        <v>0</v>
      </c>
    </row>
    <row r="12687">
      <c r="A12687" t="n">
        <v>201910</v>
      </c>
      <c r="B12687" t="n">
        <v>65</v>
      </c>
      <c r="C12687" t="inlineStr">
        <is>
          <t>POS</t>
        </is>
      </c>
      <c r="D12687" t="inlineStr">
        <is>
          <t>Mỹ</t>
        </is>
      </c>
      <c r="E12687" t="inlineStr">
        <is>
          <t>Nhạc, phim, sách nói</t>
        </is>
      </c>
      <c r="F12687" t="n">
        <v>2859.13</v>
      </c>
      <c r="G12687" t="n">
        <v>0</v>
      </c>
    </row>
    <row r="12688">
      <c r="A12688" t="n">
        <v>201910</v>
      </c>
      <c r="B12688" t="n">
        <v>66</v>
      </c>
      <c r="C12688" t="inlineStr">
        <is>
          <t>POS</t>
        </is>
      </c>
      <c r="D12688" t="inlineStr">
        <is>
          <t>Mỹ</t>
        </is>
      </c>
      <c r="E12688" t="inlineStr">
        <is>
          <t>Âm thanh</t>
        </is>
      </c>
      <c r="F12688" t="n">
        <v>1968</v>
      </c>
      <c r="G12688" t="n">
        <v>0</v>
      </c>
    </row>
    <row r="12689">
      <c r="A12689" t="n">
        <v>201910</v>
      </c>
      <c r="B12689" t="n">
        <v>66</v>
      </c>
      <c r="C12689" t="inlineStr">
        <is>
          <t>POS</t>
        </is>
      </c>
      <c r="D12689" t="inlineStr">
        <is>
          <t>Mỹ</t>
        </is>
      </c>
      <c r="E12689" t="inlineStr">
        <is>
          <t>Máy ảnh</t>
        </is>
      </c>
      <c r="F12689" t="n">
        <v>2376.9</v>
      </c>
      <c r="G12689" t="n">
        <v>0</v>
      </c>
    </row>
    <row r="12690">
      <c r="A12690" t="n">
        <v>201910</v>
      </c>
      <c r="B12690" t="n">
        <v>66</v>
      </c>
      <c r="C12690" t="inlineStr">
        <is>
          <t>POS</t>
        </is>
      </c>
      <c r="D12690" t="inlineStr">
        <is>
          <t>Mỹ</t>
        </is>
      </c>
      <c r="E12690" t="inlineStr">
        <is>
          <t>Điện thoại</t>
        </is>
      </c>
      <c r="F12690" t="n">
        <v>2999.99</v>
      </c>
      <c r="G12690" t="n">
        <v>0</v>
      </c>
    </row>
    <row r="12691">
      <c r="A12691" t="n">
        <v>201910</v>
      </c>
      <c r="B12691" t="n">
        <v>66</v>
      </c>
      <c r="C12691" t="inlineStr">
        <is>
          <t>POS</t>
        </is>
      </c>
      <c r="D12691" t="inlineStr">
        <is>
          <t>Mỹ</t>
        </is>
      </c>
      <c r="E12691" t="inlineStr">
        <is>
          <t>Máy tính</t>
        </is>
      </c>
      <c r="F12691" t="n">
        <v>9534.700000000001</v>
      </c>
      <c r="G12691" t="n">
        <v>0</v>
      </c>
    </row>
    <row r="12692">
      <c r="A12692" t="n">
        <v>201910</v>
      </c>
      <c r="B12692" t="n">
        <v>66</v>
      </c>
      <c r="C12692" t="inlineStr">
        <is>
          <t>POS</t>
        </is>
      </c>
      <c r="D12692" t="inlineStr">
        <is>
          <t>Mỹ</t>
        </is>
      </c>
      <c r="E12692" t="inlineStr">
        <is>
          <t>Game &amp; Đồ chơi</t>
        </is>
      </c>
      <c r="F12692" t="n">
        <v>771.66</v>
      </c>
      <c r="G12692" t="n">
        <v>0</v>
      </c>
    </row>
    <row r="12693">
      <c r="A12693" t="n">
        <v>201910</v>
      </c>
      <c r="B12693" t="n">
        <v>66</v>
      </c>
      <c r="C12693" t="inlineStr">
        <is>
          <t>POS</t>
        </is>
      </c>
      <c r="D12693" t="inlineStr">
        <is>
          <t>Mỹ</t>
        </is>
      </c>
      <c r="E12693" t="inlineStr">
        <is>
          <t>Gia dụng</t>
        </is>
      </c>
      <c r="F12693" t="n">
        <v>8600.98</v>
      </c>
      <c r="G12693" t="n">
        <v>0</v>
      </c>
    </row>
    <row r="12694">
      <c r="A12694" t="n">
        <v>201910</v>
      </c>
      <c r="B12694" t="n">
        <v>66</v>
      </c>
      <c r="C12694" t="inlineStr">
        <is>
          <t>POS</t>
        </is>
      </c>
      <c r="D12694" t="inlineStr">
        <is>
          <t>Mỹ</t>
        </is>
      </c>
      <c r="E12694" t="inlineStr">
        <is>
          <t>Nhạc, phim, sách nói</t>
        </is>
      </c>
      <c r="F12694" t="n">
        <v>3791.39</v>
      </c>
      <c r="G12694" t="n">
        <v>0</v>
      </c>
    </row>
    <row r="12695">
      <c r="A12695" t="n">
        <v>201911</v>
      </c>
      <c r="B12695" t="n">
        <v>0</v>
      </c>
      <c r="C12695" t="inlineStr">
        <is>
          <t>ONLINE</t>
        </is>
      </c>
      <c r="D12695" t="inlineStr">
        <is>
          <t>Online</t>
        </is>
      </c>
      <c r="E12695" t="inlineStr">
        <is>
          <t>Âm thanh</t>
        </is>
      </c>
      <c r="F12695" t="n">
        <v>21937.25</v>
      </c>
      <c r="G12695" t="n">
        <v>282.94</v>
      </c>
    </row>
    <row r="12696">
      <c r="A12696" t="n">
        <v>201911</v>
      </c>
      <c r="B12696" t="n">
        <v>0</v>
      </c>
      <c r="C12696" t="inlineStr">
        <is>
          <t>ONLINE</t>
        </is>
      </c>
      <c r="D12696" t="inlineStr">
        <is>
          <t>Online</t>
        </is>
      </c>
      <c r="E12696" t="inlineStr">
        <is>
          <t>Máy ảnh</t>
        </is>
      </c>
      <c r="F12696" t="n">
        <v>41836.09</v>
      </c>
      <c r="G12696" t="n">
        <v>723.6</v>
      </c>
    </row>
    <row r="12697">
      <c r="A12697" t="n">
        <v>201911</v>
      </c>
      <c r="B12697" t="n">
        <v>0</v>
      </c>
      <c r="C12697" t="inlineStr">
        <is>
          <t>ONLINE</t>
        </is>
      </c>
      <c r="D12697" t="inlineStr">
        <is>
          <t>Online</t>
        </is>
      </c>
      <c r="E12697" t="inlineStr">
        <is>
          <t>Điện thoại</t>
        </is>
      </c>
      <c r="F12697" t="n">
        <v>56529.51</v>
      </c>
      <c r="G12697" t="n">
        <v>668</v>
      </c>
    </row>
    <row r="12698">
      <c r="A12698" t="n">
        <v>201911</v>
      </c>
      <c r="B12698" t="n">
        <v>0</v>
      </c>
      <c r="C12698" t="inlineStr">
        <is>
          <t>ONLINE</t>
        </is>
      </c>
      <c r="D12698" t="inlineStr">
        <is>
          <t>Online</t>
        </is>
      </c>
      <c r="E12698" t="inlineStr">
        <is>
          <t>Máy tính</t>
        </is>
      </c>
      <c r="F12698" t="n">
        <v>173559.56</v>
      </c>
      <c r="G12698" t="n">
        <v>5224.24</v>
      </c>
    </row>
    <row r="12699">
      <c r="A12699" t="n">
        <v>201911</v>
      </c>
      <c r="B12699" t="n">
        <v>0</v>
      </c>
      <c r="C12699" t="inlineStr">
        <is>
          <t>ONLINE</t>
        </is>
      </c>
      <c r="D12699" t="inlineStr">
        <is>
          <t>Online</t>
        </is>
      </c>
      <c r="E12699" t="inlineStr">
        <is>
          <t>Game &amp; Đồ chơi</t>
        </is>
      </c>
      <c r="F12699" t="n">
        <v>7212.04</v>
      </c>
      <c r="G12699" t="n">
        <v>43</v>
      </c>
    </row>
    <row r="12700">
      <c r="A12700" t="n">
        <v>201911</v>
      </c>
      <c r="B12700" t="n">
        <v>0</v>
      </c>
      <c r="C12700" t="inlineStr">
        <is>
          <t>ONLINE</t>
        </is>
      </c>
      <c r="D12700" t="inlineStr">
        <is>
          <t>Online</t>
        </is>
      </c>
      <c r="E12700" t="inlineStr">
        <is>
          <t>Gia dụng</t>
        </is>
      </c>
      <c r="F12700" t="n">
        <v>54522.92</v>
      </c>
      <c r="G12700" t="n">
        <v>800.04</v>
      </c>
    </row>
    <row r="12701">
      <c r="A12701" t="n">
        <v>201911</v>
      </c>
      <c r="B12701" t="n">
        <v>0</v>
      </c>
      <c r="C12701" t="inlineStr">
        <is>
          <t>ONLINE</t>
        </is>
      </c>
      <c r="D12701" t="inlineStr">
        <is>
          <t>Online</t>
        </is>
      </c>
      <c r="E12701" t="inlineStr">
        <is>
          <t>Nhạc, phim, sách nói</t>
        </is>
      </c>
      <c r="F12701" t="n">
        <v>19844.77</v>
      </c>
      <c r="G12701" t="n">
        <v>57.88</v>
      </c>
    </row>
    <row r="12702">
      <c r="A12702" t="n">
        <v>201911</v>
      </c>
      <c r="B12702" t="n">
        <v>0</v>
      </c>
      <c r="C12702" t="inlineStr">
        <is>
          <t>ONLINE</t>
        </is>
      </c>
      <c r="D12702" t="inlineStr">
        <is>
          <t>Online</t>
        </is>
      </c>
      <c r="E12702" t="inlineStr">
        <is>
          <t>TV &amp; Video</t>
        </is>
      </c>
      <c r="F12702" t="n">
        <v>38154.54</v>
      </c>
      <c r="G12702" t="n">
        <v>0</v>
      </c>
    </row>
    <row r="12703">
      <c r="A12703" t="n">
        <v>201911</v>
      </c>
      <c r="B12703" t="n">
        <v>1</v>
      </c>
      <c r="C12703" t="inlineStr">
        <is>
          <t>POS</t>
        </is>
      </c>
      <c r="D12703" t="inlineStr">
        <is>
          <t>Úc</t>
        </is>
      </c>
      <c r="E12703" t="inlineStr">
        <is>
          <t>Âm thanh</t>
        </is>
      </c>
      <c r="F12703" t="n">
        <v>909.2</v>
      </c>
      <c r="G12703" t="n">
        <v>0</v>
      </c>
    </row>
    <row r="12704">
      <c r="A12704" t="n">
        <v>201911</v>
      </c>
      <c r="B12704" t="n">
        <v>1</v>
      </c>
      <c r="C12704" t="inlineStr">
        <is>
          <t>POS</t>
        </is>
      </c>
      <c r="D12704" t="inlineStr">
        <is>
          <t>Úc</t>
        </is>
      </c>
      <c r="E12704" t="inlineStr">
        <is>
          <t>Máy ảnh</t>
        </is>
      </c>
      <c r="F12704" t="n">
        <v>5780</v>
      </c>
      <c r="G12704" t="n">
        <v>0</v>
      </c>
    </row>
    <row r="12705">
      <c r="A12705" t="n">
        <v>201911</v>
      </c>
      <c r="B12705" t="n">
        <v>1</v>
      </c>
      <c r="C12705" t="inlineStr">
        <is>
          <t>POS</t>
        </is>
      </c>
      <c r="D12705" t="inlineStr">
        <is>
          <t>Úc</t>
        </is>
      </c>
      <c r="E12705" t="inlineStr">
        <is>
          <t>Điện thoại</t>
        </is>
      </c>
      <c r="F12705" t="n">
        <v>293</v>
      </c>
      <c r="G12705" t="n">
        <v>0</v>
      </c>
    </row>
    <row r="12706">
      <c r="A12706" t="n">
        <v>201911</v>
      </c>
      <c r="B12706" t="n">
        <v>1</v>
      </c>
      <c r="C12706" t="inlineStr">
        <is>
          <t>POS</t>
        </is>
      </c>
      <c r="D12706" t="inlineStr">
        <is>
          <t>Úc</t>
        </is>
      </c>
      <c r="E12706" t="inlineStr">
        <is>
          <t>Game &amp; Đồ chơi</t>
        </is>
      </c>
      <c r="F12706" t="n">
        <v>56</v>
      </c>
      <c r="G12706" t="n">
        <v>0</v>
      </c>
    </row>
    <row r="12707">
      <c r="A12707" t="n">
        <v>201911</v>
      </c>
      <c r="B12707" t="n">
        <v>1</v>
      </c>
      <c r="C12707" t="inlineStr">
        <is>
          <t>POS</t>
        </is>
      </c>
      <c r="D12707" t="inlineStr">
        <is>
          <t>Úc</t>
        </is>
      </c>
      <c r="E12707" t="inlineStr">
        <is>
          <t>Gia dụng</t>
        </is>
      </c>
      <c r="F12707" t="n">
        <v>899.97</v>
      </c>
      <c r="G12707" t="n">
        <v>0</v>
      </c>
    </row>
    <row r="12708">
      <c r="A12708" t="n">
        <v>201911</v>
      </c>
      <c r="B12708" t="n">
        <v>4</v>
      </c>
      <c r="C12708" t="inlineStr">
        <is>
          <t>POS</t>
        </is>
      </c>
      <c r="D12708" t="inlineStr">
        <is>
          <t>Úc</t>
        </is>
      </c>
      <c r="E12708" t="inlineStr">
        <is>
          <t>Điện thoại</t>
        </is>
      </c>
      <c r="F12708" t="n">
        <v>5025</v>
      </c>
      <c r="G12708" t="n">
        <v>0</v>
      </c>
    </row>
    <row r="12709">
      <c r="A12709" t="n">
        <v>201911</v>
      </c>
      <c r="B12709" t="n">
        <v>4</v>
      </c>
      <c r="C12709" t="inlineStr">
        <is>
          <t>POS</t>
        </is>
      </c>
      <c r="D12709" t="inlineStr">
        <is>
          <t>Úc</t>
        </is>
      </c>
      <c r="E12709" t="inlineStr">
        <is>
          <t>Máy tính</t>
        </is>
      </c>
      <c r="F12709" t="n">
        <v>5309.9</v>
      </c>
      <c r="G12709" t="n">
        <v>0</v>
      </c>
    </row>
    <row r="12710">
      <c r="A12710" t="n">
        <v>201911</v>
      </c>
      <c r="B12710" t="n">
        <v>4</v>
      </c>
      <c r="C12710" t="inlineStr">
        <is>
          <t>POS</t>
        </is>
      </c>
      <c r="D12710" t="inlineStr">
        <is>
          <t>Úc</t>
        </is>
      </c>
      <c r="E12710" t="inlineStr">
        <is>
          <t>Game &amp; Đồ chơi</t>
        </is>
      </c>
      <c r="F12710" t="n">
        <v>115.96</v>
      </c>
      <c r="G12710" t="n">
        <v>0</v>
      </c>
    </row>
    <row r="12711">
      <c r="A12711" t="n">
        <v>201911</v>
      </c>
      <c r="B12711" t="n">
        <v>4</v>
      </c>
      <c r="C12711" t="inlineStr">
        <is>
          <t>POS</t>
        </is>
      </c>
      <c r="D12711" t="inlineStr">
        <is>
          <t>Úc</t>
        </is>
      </c>
      <c r="E12711" t="inlineStr">
        <is>
          <t>Nhạc, phim, sách nói</t>
        </is>
      </c>
      <c r="F12711" t="n">
        <v>9.99</v>
      </c>
      <c r="G12711" t="n">
        <v>0</v>
      </c>
    </row>
    <row r="12712">
      <c r="A12712" t="n">
        <v>201911</v>
      </c>
      <c r="B12712" t="n">
        <v>4</v>
      </c>
      <c r="C12712" t="inlineStr">
        <is>
          <t>POS</t>
        </is>
      </c>
      <c r="D12712" t="inlineStr">
        <is>
          <t>Úc</t>
        </is>
      </c>
      <c r="E12712" t="inlineStr">
        <is>
          <t>TV &amp; Video</t>
        </is>
      </c>
      <c r="F12712" t="n">
        <v>14499.95</v>
      </c>
      <c r="G12712" t="n">
        <v>0</v>
      </c>
    </row>
    <row r="12713">
      <c r="A12713" t="n">
        <v>201911</v>
      </c>
      <c r="B12713" t="n">
        <v>5</v>
      </c>
      <c r="C12713" t="inlineStr">
        <is>
          <t>POS</t>
        </is>
      </c>
      <c r="D12713" t="inlineStr">
        <is>
          <t>Úc</t>
        </is>
      </c>
      <c r="E12713" t="inlineStr">
        <is>
          <t>Âm thanh</t>
        </is>
      </c>
      <c r="F12713" t="n">
        <v>594.54</v>
      </c>
      <c r="G12713" t="n">
        <v>0</v>
      </c>
    </row>
    <row r="12714">
      <c r="A12714" t="n">
        <v>201911</v>
      </c>
      <c r="B12714" t="n">
        <v>5</v>
      </c>
      <c r="C12714" t="inlineStr">
        <is>
          <t>POS</t>
        </is>
      </c>
      <c r="D12714" t="inlineStr">
        <is>
          <t>Úc</t>
        </is>
      </c>
      <c r="E12714" t="inlineStr">
        <is>
          <t>Máy ảnh</t>
        </is>
      </c>
      <c r="F12714" t="n">
        <v>1436</v>
      </c>
      <c r="G12714" t="n">
        <v>0</v>
      </c>
    </row>
    <row r="12715">
      <c r="A12715" t="n">
        <v>201911</v>
      </c>
      <c r="B12715" t="n">
        <v>5</v>
      </c>
      <c r="C12715" t="inlineStr">
        <is>
          <t>POS</t>
        </is>
      </c>
      <c r="D12715" t="inlineStr">
        <is>
          <t>Úc</t>
        </is>
      </c>
      <c r="E12715" t="inlineStr">
        <is>
          <t>Điện thoại</t>
        </is>
      </c>
      <c r="F12715" t="n">
        <v>2750.01</v>
      </c>
      <c r="G12715" t="n">
        <v>19.98</v>
      </c>
    </row>
    <row r="12716">
      <c r="A12716" t="n">
        <v>201911</v>
      </c>
      <c r="B12716" t="n">
        <v>5</v>
      </c>
      <c r="C12716" t="inlineStr">
        <is>
          <t>POS</t>
        </is>
      </c>
      <c r="D12716" t="inlineStr">
        <is>
          <t>Úc</t>
        </is>
      </c>
      <c r="E12716" t="inlineStr">
        <is>
          <t>Máy tính</t>
        </is>
      </c>
      <c r="F12716" t="n">
        <v>4512.32</v>
      </c>
      <c r="G12716" t="n">
        <v>0</v>
      </c>
    </row>
    <row r="12717">
      <c r="A12717" t="n">
        <v>201911</v>
      </c>
      <c r="B12717" t="n">
        <v>5</v>
      </c>
      <c r="C12717" t="inlineStr">
        <is>
          <t>POS</t>
        </is>
      </c>
      <c r="D12717" t="inlineStr">
        <is>
          <t>Úc</t>
        </is>
      </c>
      <c r="E12717" t="inlineStr">
        <is>
          <t>Game &amp; Đồ chơi</t>
        </is>
      </c>
      <c r="F12717" t="n">
        <v>508.94</v>
      </c>
      <c r="G12717" t="n">
        <v>0</v>
      </c>
    </row>
    <row r="12718">
      <c r="A12718" t="n">
        <v>201911</v>
      </c>
      <c r="B12718" t="n">
        <v>5</v>
      </c>
      <c r="C12718" t="inlineStr">
        <is>
          <t>POS</t>
        </is>
      </c>
      <c r="D12718" t="inlineStr">
        <is>
          <t>Úc</t>
        </is>
      </c>
      <c r="E12718" t="inlineStr">
        <is>
          <t>Gia dụng</t>
        </is>
      </c>
      <c r="F12718" t="n">
        <v>1362.96</v>
      </c>
      <c r="G12718" t="n">
        <v>0</v>
      </c>
    </row>
    <row r="12719">
      <c r="A12719" t="n">
        <v>201911</v>
      </c>
      <c r="B12719" t="n">
        <v>5</v>
      </c>
      <c r="C12719" t="inlineStr">
        <is>
          <t>POS</t>
        </is>
      </c>
      <c r="D12719" t="inlineStr">
        <is>
          <t>Úc</t>
        </is>
      </c>
      <c r="E12719" t="inlineStr">
        <is>
          <t>Nhạc, phim, sách nói</t>
        </is>
      </c>
      <c r="F12719" t="n">
        <v>2386.07</v>
      </c>
      <c r="G12719" t="n">
        <v>0</v>
      </c>
    </row>
    <row r="12720">
      <c r="A12720" t="n">
        <v>201911</v>
      </c>
      <c r="B12720" t="n">
        <v>5</v>
      </c>
      <c r="C12720" t="inlineStr">
        <is>
          <t>POS</t>
        </is>
      </c>
      <c r="D12720" t="inlineStr">
        <is>
          <t>Úc</t>
        </is>
      </c>
      <c r="E12720" t="inlineStr">
        <is>
          <t>TV &amp; Video</t>
        </is>
      </c>
      <c r="F12720" t="n">
        <v>4558.27</v>
      </c>
      <c r="G12720" t="n">
        <v>0</v>
      </c>
    </row>
    <row r="12721">
      <c r="A12721" t="n">
        <v>201911</v>
      </c>
      <c r="B12721" t="n">
        <v>6</v>
      </c>
      <c r="C12721" t="inlineStr">
        <is>
          <t>POS</t>
        </is>
      </c>
      <c r="D12721" t="inlineStr">
        <is>
          <t>Úc</t>
        </is>
      </c>
      <c r="E12721" t="inlineStr">
        <is>
          <t>Âm thanh</t>
        </is>
      </c>
      <c r="F12721" t="n">
        <v>1591.71</v>
      </c>
      <c r="G12721" t="n">
        <v>0</v>
      </c>
    </row>
    <row r="12722">
      <c r="A12722" t="n">
        <v>201911</v>
      </c>
      <c r="B12722" t="n">
        <v>6</v>
      </c>
      <c r="C12722" t="inlineStr">
        <is>
          <t>POS</t>
        </is>
      </c>
      <c r="D12722" t="inlineStr">
        <is>
          <t>Úc</t>
        </is>
      </c>
      <c r="E12722" t="inlineStr">
        <is>
          <t>Máy ảnh</t>
        </is>
      </c>
      <c r="F12722" t="n">
        <v>12979.4</v>
      </c>
      <c r="G12722" t="n">
        <v>0</v>
      </c>
    </row>
    <row r="12723">
      <c r="A12723" t="n">
        <v>201911</v>
      </c>
      <c r="B12723" t="n">
        <v>6</v>
      </c>
      <c r="C12723" t="inlineStr">
        <is>
          <t>POS</t>
        </is>
      </c>
      <c r="D12723" t="inlineStr">
        <is>
          <t>Úc</t>
        </is>
      </c>
      <c r="E12723" t="inlineStr">
        <is>
          <t>Điện thoại</t>
        </is>
      </c>
      <c r="F12723" t="n">
        <v>3812.94</v>
      </c>
      <c r="G12723" t="n">
        <v>280</v>
      </c>
    </row>
    <row r="12724">
      <c r="A12724" t="n">
        <v>201911</v>
      </c>
      <c r="B12724" t="n">
        <v>6</v>
      </c>
      <c r="C12724" t="inlineStr">
        <is>
          <t>POS</t>
        </is>
      </c>
      <c r="D12724" t="inlineStr">
        <is>
          <t>Úc</t>
        </is>
      </c>
      <c r="E12724" t="inlineStr">
        <is>
          <t>Máy tính</t>
        </is>
      </c>
      <c r="F12724" t="n">
        <v>3607.85</v>
      </c>
      <c r="G12724" t="n">
        <v>0</v>
      </c>
    </row>
    <row r="12725">
      <c r="A12725" t="n">
        <v>201911</v>
      </c>
      <c r="B12725" t="n">
        <v>6</v>
      </c>
      <c r="C12725" t="inlineStr">
        <is>
          <t>POS</t>
        </is>
      </c>
      <c r="D12725" t="inlineStr">
        <is>
          <t>Úc</t>
        </is>
      </c>
      <c r="E12725" t="inlineStr">
        <is>
          <t>Game &amp; Đồ chơi</t>
        </is>
      </c>
      <c r="F12725" t="n">
        <v>440.58</v>
      </c>
      <c r="G12725" t="n">
        <v>0</v>
      </c>
    </row>
    <row r="12726">
      <c r="A12726" t="n">
        <v>201911</v>
      </c>
      <c r="B12726" t="n">
        <v>6</v>
      </c>
      <c r="C12726" t="inlineStr">
        <is>
          <t>POS</t>
        </is>
      </c>
      <c r="D12726" t="inlineStr">
        <is>
          <t>Úc</t>
        </is>
      </c>
      <c r="E12726" t="inlineStr">
        <is>
          <t>Gia dụng</t>
        </is>
      </c>
      <c r="F12726" t="n">
        <v>8701</v>
      </c>
      <c r="G12726" t="n">
        <v>0</v>
      </c>
    </row>
    <row r="12727">
      <c r="A12727" t="n">
        <v>201911</v>
      </c>
      <c r="B12727" t="n">
        <v>6</v>
      </c>
      <c r="C12727" t="inlineStr">
        <is>
          <t>POS</t>
        </is>
      </c>
      <c r="D12727" t="inlineStr">
        <is>
          <t>Úc</t>
        </is>
      </c>
      <c r="E12727" t="inlineStr">
        <is>
          <t>Nhạc, phim, sách nói</t>
        </is>
      </c>
      <c r="F12727" t="n">
        <v>1812.22</v>
      </c>
      <c r="G12727" t="n">
        <v>0</v>
      </c>
    </row>
    <row r="12728">
      <c r="A12728" t="n">
        <v>201911</v>
      </c>
      <c r="B12728" t="n">
        <v>6</v>
      </c>
      <c r="C12728" t="inlineStr">
        <is>
          <t>POS</t>
        </is>
      </c>
      <c r="D12728" t="inlineStr">
        <is>
          <t>Úc</t>
        </is>
      </c>
      <c r="E12728" t="inlineStr">
        <is>
          <t>TV &amp; Video</t>
        </is>
      </c>
      <c r="F12728" t="n">
        <v>1169.1</v>
      </c>
      <c r="G12728" t="n">
        <v>0</v>
      </c>
    </row>
    <row r="12729">
      <c r="A12729" t="n">
        <v>201911</v>
      </c>
      <c r="B12729" t="n">
        <v>8</v>
      </c>
      <c r="C12729" t="inlineStr">
        <is>
          <t>POS</t>
        </is>
      </c>
      <c r="D12729" t="inlineStr">
        <is>
          <t>Canada</t>
        </is>
      </c>
      <c r="E12729" t="inlineStr">
        <is>
          <t>Âm thanh</t>
        </is>
      </c>
      <c r="F12729" t="n">
        <v>2855.96</v>
      </c>
      <c r="G12729" t="n">
        <v>0</v>
      </c>
    </row>
    <row r="12730">
      <c r="A12730" t="n">
        <v>201911</v>
      </c>
      <c r="B12730" t="n">
        <v>8</v>
      </c>
      <c r="C12730" t="inlineStr">
        <is>
          <t>POS</t>
        </is>
      </c>
      <c r="D12730" t="inlineStr">
        <is>
          <t>Canada</t>
        </is>
      </c>
      <c r="E12730" t="inlineStr">
        <is>
          <t>Máy ảnh</t>
        </is>
      </c>
      <c r="F12730" t="n">
        <v>2466.15</v>
      </c>
      <c r="G12730" t="n">
        <v>0</v>
      </c>
    </row>
    <row r="12731">
      <c r="A12731" t="n">
        <v>201911</v>
      </c>
      <c r="B12731" t="n">
        <v>8</v>
      </c>
      <c r="C12731" t="inlineStr">
        <is>
          <t>POS</t>
        </is>
      </c>
      <c r="D12731" t="inlineStr">
        <is>
          <t>Canada</t>
        </is>
      </c>
      <c r="E12731" t="inlineStr">
        <is>
          <t>Điện thoại</t>
        </is>
      </c>
      <c r="F12731" t="n">
        <v>1374.21</v>
      </c>
      <c r="G12731" t="n">
        <v>0</v>
      </c>
    </row>
    <row r="12732">
      <c r="A12732" t="n">
        <v>201911</v>
      </c>
      <c r="B12732" t="n">
        <v>8</v>
      </c>
      <c r="C12732" t="inlineStr">
        <is>
          <t>POS</t>
        </is>
      </c>
      <c r="D12732" t="inlineStr">
        <is>
          <t>Canada</t>
        </is>
      </c>
      <c r="E12732" t="inlineStr">
        <is>
          <t>Máy tính</t>
        </is>
      </c>
      <c r="F12732" t="n">
        <v>8074.64</v>
      </c>
      <c r="G12732" t="n">
        <v>0</v>
      </c>
    </row>
    <row r="12733">
      <c r="A12733" t="n">
        <v>201911</v>
      </c>
      <c r="B12733" t="n">
        <v>8</v>
      </c>
      <c r="C12733" t="inlineStr">
        <is>
          <t>POS</t>
        </is>
      </c>
      <c r="D12733" t="inlineStr">
        <is>
          <t>Canada</t>
        </is>
      </c>
      <c r="E12733" t="inlineStr">
        <is>
          <t>Game &amp; Đồ chơi</t>
        </is>
      </c>
      <c r="F12733" t="n">
        <v>81.77</v>
      </c>
      <c r="G12733" t="n">
        <v>8.99</v>
      </c>
    </row>
    <row r="12734">
      <c r="A12734" t="n">
        <v>201911</v>
      </c>
      <c r="B12734" t="n">
        <v>8</v>
      </c>
      <c r="C12734" t="inlineStr">
        <is>
          <t>POS</t>
        </is>
      </c>
      <c r="D12734" t="inlineStr">
        <is>
          <t>Canada</t>
        </is>
      </c>
      <c r="E12734" t="inlineStr">
        <is>
          <t>Gia dụng</t>
        </is>
      </c>
      <c r="F12734" t="n">
        <v>6948.99</v>
      </c>
      <c r="G12734" t="n">
        <v>0</v>
      </c>
    </row>
    <row r="12735">
      <c r="A12735" t="n">
        <v>201911</v>
      </c>
      <c r="B12735" t="n">
        <v>8</v>
      </c>
      <c r="C12735" t="inlineStr">
        <is>
          <t>POS</t>
        </is>
      </c>
      <c r="D12735" t="inlineStr">
        <is>
          <t>Canada</t>
        </is>
      </c>
      <c r="E12735" t="inlineStr">
        <is>
          <t>Nhạc, phim, sách nói</t>
        </is>
      </c>
      <c r="F12735" t="n">
        <v>1679.94</v>
      </c>
      <c r="G12735" t="n">
        <v>0</v>
      </c>
    </row>
    <row r="12736">
      <c r="A12736" t="n">
        <v>201911</v>
      </c>
      <c r="B12736" t="n">
        <v>8</v>
      </c>
      <c r="C12736" t="inlineStr">
        <is>
          <t>POS</t>
        </is>
      </c>
      <c r="D12736" t="inlineStr">
        <is>
          <t>Canada</t>
        </is>
      </c>
      <c r="E12736" t="inlineStr">
        <is>
          <t>TV &amp; Video</t>
        </is>
      </c>
      <c r="F12736" t="n">
        <v>1762.3</v>
      </c>
      <c r="G12736" t="n">
        <v>0</v>
      </c>
    </row>
    <row r="12737">
      <c r="A12737" t="n">
        <v>201911</v>
      </c>
      <c r="B12737" t="n">
        <v>9</v>
      </c>
      <c r="C12737" t="inlineStr">
        <is>
          <t>POS</t>
        </is>
      </c>
      <c r="D12737" t="inlineStr">
        <is>
          <t>Canada</t>
        </is>
      </c>
      <c r="E12737" t="inlineStr">
        <is>
          <t>Âm thanh</t>
        </is>
      </c>
      <c r="F12737" t="n">
        <v>1508.57</v>
      </c>
      <c r="G12737" t="n">
        <v>0</v>
      </c>
    </row>
    <row r="12738">
      <c r="A12738" t="n">
        <v>201911</v>
      </c>
      <c r="B12738" t="n">
        <v>9</v>
      </c>
      <c r="C12738" t="inlineStr">
        <is>
          <t>POS</t>
        </is>
      </c>
      <c r="D12738" t="inlineStr">
        <is>
          <t>Canada</t>
        </is>
      </c>
      <c r="E12738" t="inlineStr">
        <is>
          <t>Máy ảnh</t>
        </is>
      </c>
      <c r="F12738" t="n">
        <v>3144.97</v>
      </c>
      <c r="G12738" t="n">
        <v>0</v>
      </c>
    </row>
    <row r="12739">
      <c r="A12739" t="n">
        <v>201911</v>
      </c>
      <c r="B12739" t="n">
        <v>9</v>
      </c>
      <c r="C12739" t="inlineStr">
        <is>
          <t>POS</t>
        </is>
      </c>
      <c r="D12739" t="inlineStr">
        <is>
          <t>Canada</t>
        </is>
      </c>
      <c r="E12739" t="inlineStr">
        <is>
          <t>Điện thoại</t>
        </is>
      </c>
      <c r="F12739" t="n">
        <v>6033.02</v>
      </c>
      <c r="G12739" t="n">
        <v>293</v>
      </c>
    </row>
    <row r="12740">
      <c r="A12740" t="n">
        <v>201911</v>
      </c>
      <c r="B12740" t="n">
        <v>9</v>
      </c>
      <c r="C12740" t="inlineStr">
        <is>
          <t>POS</t>
        </is>
      </c>
      <c r="D12740" t="inlineStr">
        <is>
          <t>Canada</t>
        </is>
      </c>
      <c r="E12740" t="inlineStr">
        <is>
          <t>Máy tính</t>
        </is>
      </c>
      <c r="F12740" t="n">
        <v>6901</v>
      </c>
      <c r="G12740" t="n">
        <v>938</v>
      </c>
    </row>
    <row r="12741">
      <c r="A12741" t="n">
        <v>201911</v>
      </c>
      <c r="B12741" t="n">
        <v>9</v>
      </c>
      <c r="C12741" t="inlineStr">
        <is>
          <t>POS</t>
        </is>
      </c>
      <c r="D12741" t="inlineStr">
        <is>
          <t>Canada</t>
        </is>
      </c>
      <c r="E12741" t="inlineStr">
        <is>
          <t>Game &amp; Đồ chơi</t>
        </is>
      </c>
      <c r="F12741" t="n">
        <v>200.06</v>
      </c>
      <c r="G12741" t="n">
        <v>0</v>
      </c>
    </row>
    <row r="12742">
      <c r="A12742" t="n">
        <v>201911</v>
      </c>
      <c r="B12742" t="n">
        <v>9</v>
      </c>
      <c r="C12742" t="inlineStr">
        <is>
          <t>POS</t>
        </is>
      </c>
      <c r="D12742" t="inlineStr">
        <is>
          <t>Canada</t>
        </is>
      </c>
      <c r="E12742" t="inlineStr">
        <is>
          <t>Gia dụng</t>
        </is>
      </c>
      <c r="F12742" t="n">
        <v>1379.91</v>
      </c>
      <c r="G12742" t="n">
        <v>459.98</v>
      </c>
    </row>
    <row r="12743">
      <c r="A12743" t="n">
        <v>201911</v>
      </c>
      <c r="B12743" t="n">
        <v>9</v>
      </c>
      <c r="C12743" t="inlineStr">
        <is>
          <t>POS</t>
        </is>
      </c>
      <c r="D12743" t="inlineStr">
        <is>
          <t>Canada</t>
        </is>
      </c>
      <c r="E12743" t="inlineStr">
        <is>
          <t>Nhạc, phim, sách nói</t>
        </is>
      </c>
      <c r="F12743" t="n">
        <v>724.51</v>
      </c>
      <c r="G12743" t="n">
        <v>0</v>
      </c>
    </row>
    <row r="12744">
      <c r="A12744" t="n">
        <v>201911</v>
      </c>
      <c r="B12744" t="n">
        <v>9</v>
      </c>
      <c r="C12744" t="inlineStr">
        <is>
          <t>POS</t>
        </is>
      </c>
      <c r="D12744" t="inlineStr">
        <is>
          <t>Canada</t>
        </is>
      </c>
      <c r="E12744" t="inlineStr">
        <is>
          <t>TV &amp; Video</t>
        </is>
      </c>
      <c r="F12744" t="n">
        <v>5623.63</v>
      </c>
      <c r="G12744" t="n">
        <v>0</v>
      </c>
    </row>
    <row r="12745">
      <c r="A12745" t="n">
        <v>201911</v>
      </c>
      <c r="B12745" t="n">
        <v>10</v>
      </c>
      <c r="C12745" t="inlineStr">
        <is>
          <t>POS</t>
        </is>
      </c>
      <c r="D12745" t="inlineStr">
        <is>
          <t>Canada</t>
        </is>
      </c>
      <c r="E12745" t="inlineStr">
        <is>
          <t>Âm thanh</t>
        </is>
      </c>
      <c r="F12745" t="n">
        <v>430</v>
      </c>
      <c r="G12745" t="n">
        <v>0</v>
      </c>
    </row>
    <row r="12746">
      <c r="A12746" t="n">
        <v>201911</v>
      </c>
      <c r="B12746" t="n">
        <v>10</v>
      </c>
      <c r="C12746" t="inlineStr">
        <is>
          <t>POS</t>
        </is>
      </c>
      <c r="D12746" t="inlineStr">
        <is>
          <t>Canada</t>
        </is>
      </c>
      <c r="E12746" t="inlineStr">
        <is>
          <t>Máy ảnh</t>
        </is>
      </c>
      <c r="F12746" t="n">
        <v>568</v>
      </c>
      <c r="G12746" t="n">
        <v>0</v>
      </c>
    </row>
    <row r="12747">
      <c r="A12747" t="n">
        <v>201911</v>
      </c>
      <c r="B12747" t="n">
        <v>10</v>
      </c>
      <c r="C12747" t="inlineStr">
        <is>
          <t>POS</t>
        </is>
      </c>
      <c r="D12747" t="inlineStr">
        <is>
          <t>Canada</t>
        </is>
      </c>
      <c r="E12747" t="inlineStr">
        <is>
          <t>Điện thoại</t>
        </is>
      </c>
      <c r="F12747" t="n">
        <v>1627.36</v>
      </c>
      <c r="G12747" t="n">
        <v>0</v>
      </c>
    </row>
    <row r="12748">
      <c r="A12748" t="n">
        <v>201911</v>
      </c>
      <c r="B12748" t="n">
        <v>10</v>
      </c>
      <c r="C12748" t="inlineStr">
        <is>
          <t>POS</t>
        </is>
      </c>
      <c r="D12748" t="inlineStr">
        <is>
          <t>Canada</t>
        </is>
      </c>
      <c r="E12748" t="inlineStr">
        <is>
          <t>Máy tính</t>
        </is>
      </c>
      <c r="F12748" t="n">
        <v>4016.8</v>
      </c>
      <c r="G12748" t="n">
        <v>0</v>
      </c>
    </row>
    <row r="12749">
      <c r="A12749" t="n">
        <v>201911</v>
      </c>
      <c r="B12749" t="n">
        <v>10</v>
      </c>
      <c r="C12749" t="inlineStr">
        <is>
          <t>POS</t>
        </is>
      </c>
      <c r="D12749" t="inlineStr">
        <is>
          <t>Canada</t>
        </is>
      </c>
      <c r="E12749" t="inlineStr">
        <is>
          <t>Game &amp; Đồ chơi</t>
        </is>
      </c>
      <c r="F12749" t="n">
        <v>653.52</v>
      </c>
      <c r="G12749" t="n">
        <v>0</v>
      </c>
    </row>
    <row r="12750">
      <c r="A12750" t="n">
        <v>201911</v>
      </c>
      <c r="B12750" t="n">
        <v>10</v>
      </c>
      <c r="C12750" t="inlineStr">
        <is>
          <t>POS</t>
        </is>
      </c>
      <c r="D12750" t="inlineStr">
        <is>
          <t>Canada</t>
        </is>
      </c>
      <c r="E12750" t="inlineStr">
        <is>
          <t>Gia dụng</t>
        </is>
      </c>
      <c r="F12750" t="n">
        <v>269.98</v>
      </c>
      <c r="G12750" t="n">
        <v>0</v>
      </c>
    </row>
    <row r="12751">
      <c r="A12751" t="n">
        <v>201911</v>
      </c>
      <c r="B12751" t="n">
        <v>10</v>
      </c>
      <c r="C12751" t="inlineStr">
        <is>
          <t>POS</t>
        </is>
      </c>
      <c r="D12751" t="inlineStr">
        <is>
          <t>Canada</t>
        </is>
      </c>
      <c r="E12751" t="inlineStr">
        <is>
          <t>Nhạc, phim, sách nói</t>
        </is>
      </c>
      <c r="F12751" t="n">
        <v>868.21</v>
      </c>
      <c r="G12751" t="n">
        <v>0</v>
      </c>
    </row>
    <row r="12752">
      <c r="A12752" t="n">
        <v>201911</v>
      </c>
      <c r="B12752" t="n">
        <v>10</v>
      </c>
      <c r="C12752" t="inlineStr">
        <is>
          <t>POS</t>
        </is>
      </c>
      <c r="D12752" t="inlineStr">
        <is>
          <t>Canada</t>
        </is>
      </c>
      <c r="E12752" t="inlineStr">
        <is>
          <t>TV &amp; Video</t>
        </is>
      </c>
      <c r="F12752" t="n">
        <v>699.9</v>
      </c>
      <c r="G12752" t="n">
        <v>0</v>
      </c>
    </row>
    <row r="12753">
      <c r="A12753" t="n">
        <v>201911</v>
      </c>
      <c r="B12753" t="n">
        <v>12</v>
      </c>
      <c r="C12753" t="inlineStr">
        <is>
          <t>POS</t>
        </is>
      </c>
      <c r="D12753" t="inlineStr">
        <is>
          <t>Pháp</t>
        </is>
      </c>
      <c r="E12753" t="inlineStr">
        <is>
          <t>Âm thanh</t>
        </is>
      </c>
      <c r="F12753" t="n">
        <v>1749.93</v>
      </c>
      <c r="G12753" t="n">
        <v>0</v>
      </c>
    </row>
    <row r="12754">
      <c r="A12754" t="n">
        <v>201911</v>
      </c>
      <c r="B12754" t="n">
        <v>12</v>
      </c>
      <c r="C12754" t="inlineStr">
        <is>
          <t>POS</t>
        </is>
      </c>
      <c r="D12754" t="inlineStr">
        <is>
          <t>Pháp</t>
        </is>
      </c>
      <c r="E12754" t="inlineStr">
        <is>
          <t>Game &amp; Đồ chơi</t>
        </is>
      </c>
      <c r="F12754" t="n">
        <v>96</v>
      </c>
      <c r="G12754" t="n">
        <v>0</v>
      </c>
    </row>
    <row r="12755">
      <c r="A12755" t="n">
        <v>201911</v>
      </c>
      <c r="B12755" t="n">
        <v>12</v>
      </c>
      <c r="C12755" t="inlineStr">
        <is>
          <t>POS</t>
        </is>
      </c>
      <c r="D12755" t="inlineStr">
        <is>
          <t>Pháp</t>
        </is>
      </c>
      <c r="E12755" t="inlineStr">
        <is>
          <t>Nhạc, phim, sách nói</t>
        </is>
      </c>
      <c r="F12755" t="n">
        <v>13.89</v>
      </c>
      <c r="G12755" t="n">
        <v>0</v>
      </c>
    </row>
    <row r="12756">
      <c r="A12756" t="n">
        <v>201911</v>
      </c>
      <c r="B12756" t="n">
        <v>13</v>
      </c>
      <c r="C12756" t="inlineStr">
        <is>
          <t>POS</t>
        </is>
      </c>
      <c r="D12756" t="inlineStr">
        <is>
          <t>Pháp</t>
        </is>
      </c>
      <c r="E12756" t="inlineStr">
        <is>
          <t>Âm thanh</t>
        </is>
      </c>
      <c r="F12756" t="n">
        <v>153.85</v>
      </c>
      <c r="G12756" t="n">
        <v>0</v>
      </c>
    </row>
    <row r="12757">
      <c r="A12757" t="n">
        <v>201911</v>
      </c>
      <c r="B12757" t="n">
        <v>13</v>
      </c>
      <c r="C12757" t="inlineStr">
        <is>
          <t>POS</t>
        </is>
      </c>
      <c r="D12757" t="inlineStr">
        <is>
          <t>Pháp</t>
        </is>
      </c>
      <c r="E12757" t="inlineStr">
        <is>
          <t>Máy ảnh</t>
        </is>
      </c>
      <c r="F12757" t="n">
        <v>918</v>
      </c>
      <c r="G12757" t="n">
        <v>0</v>
      </c>
    </row>
    <row r="12758">
      <c r="A12758" t="n">
        <v>201911</v>
      </c>
      <c r="B12758" t="n">
        <v>13</v>
      </c>
      <c r="C12758" t="inlineStr">
        <is>
          <t>POS</t>
        </is>
      </c>
      <c r="D12758" t="inlineStr">
        <is>
          <t>Pháp</t>
        </is>
      </c>
      <c r="E12758" t="inlineStr">
        <is>
          <t>Game &amp; Đồ chơi</t>
        </is>
      </c>
      <c r="F12758" t="n">
        <v>26.64</v>
      </c>
      <c r="G12758" t="n">
        <v>0</v>
      </c>
    </row>
    <row r="12759">
      <c r="A12759" t="n">
        <v>201911</v>
      </c>
      <c r="B12759" t="n">
        <v>13</v>
      </c>
      <c r="C12759" t="inlineStr">
        <is>
          <t>POS</t>
        </is>
      </c>
      <c r="D12759" t="inlineStr">
        <is>
          <t>Pháp</t>
        </is>
      </c>
      <c r="E12759" t="inlineStr">
        <is>
          <t>Nhạc, phim, sách nói</t>
        </is>
      </c>
      <c r="F12759" t="n">
        <v>853.79</v>
      </c>
      <c r="G12759" t="n">
        <v>0</v>
      </c>
    </row>
    <row r="12760">
      <c r="A12760" t="n">
        <v>201911</v>
      </c>
      <c r="B12760" t="n">
        <v>14</v>
      </c>
      <c r="C12760" t="inlineStr">
        <is>
          <t>POS</t>
        </is>
      </c>
      <c r="D12760" t="inlineStr">
        <is>
          <t>Pháp</t>
        </is>
      </c>
      <c r="E12760" t="inlineStr">
        <is>
          <t>Điện thoại</t>
        </is>
      </c>
      <c r="F12760" t="n">
        <v>1687.6</v>
      </c>
      <c r="G12760" t="n">
        <v>0</v>
      </c>
    </row>
    <row r="12761">
      <c r="A12761" t="n">
        <v>201911</v>
      </c>
      <c r="B12761" t="n">
        <v>14</v>
      </c>
      <c r="C12761" t="inlineStr">
        <is>
          <t>POS</t>
        </is>
      </c>
      <c r="D12761" t="inlineStr">
        <is>
          <t>Pháp</t>
        </is>
      </c>
      <c r="E12761" t="inlineStr">
        <is>
          <t>Máy tính</t>
        </is>
      </c>
      <c r="F12761" t="n">
        <v>4795</v>
      </c>
      <c r="G12761" t="n">
        <v>0</v>
      </c>
    </row>
    <row r="12762">
      <c r="A12762" t="n">
        <v>201911</v>
      </c>
      <c r="B12762" t="n">
        <v>14</v>
      </c>
      <c r="C12762" t="inlineStr">
        <is>
          <t>POS</t>
        </is>
      </c>
      <c r="D12762" t="inlineStr">
        <is>
          <t>Pháp</t>
        </is>
      </c>
      <c r="E12762" t="inlineStr">
        <is>
          <t>Game &amp; Đồ chơi</t>
        </is>
      </c>
      <c r="F12762" t="n">
        <v>577</v>
      </c>
      <c r="G12762" t="n">
        <v>0</v>
      </c>
    </row>
    <row r="12763">
      <c r="A12763" t="n">
        <v>201911</v>
      </c>
      <c r="B12763" t="n">
        <v>14</v>
      </c>
      <c r="C12763" t="inlineStr">
        <is>
          <t>POS</t>
        </is>
      </c>
      <c r="D12763" t="inlineStr">
        <is>
          <t>Pháp</t>
        </is>
      </c>
      <c r="E12763" t="inlineStr">
        <is>
          <t>Nhạc, phim, sách nói</t>
        </is>
      </c>
      <c r="F12763" t="n">
        <v>173.64</v>
      </c>
      <c r="G12763" t="n">
        <v>0</v>
      </c>
    </row>
    <row r="12764">
      <c r="A12764" t="n">
        <v>201911</v>
      </c>
      <c r="B12764" t="n">
        <v>15</v>
      </c>
      <c r="C12764" t="inlineStr">
        <is>
          <t>POS</t>
        </is>
      </c>
      <c r="D12764" t="inlineStr">
        <is>
          <t>Pháp</t>
        </is>
      </c>
      <c r="E12764" t="inlineStr">
        <is>
          <t>Điện thoại</t>
        </is>
      </c>
      <c r="F12764" t="n">
        <v>1374</v>
      </c>
      <c r="G12764" t="n">
        <v>0</v>
      </c>
    </row>
    <row r="12765">
      <c r="A12765" t="n">
        <v>201911</v>
      </c>
      <c r="B12765" t="n">
        <v>15</v>
      </c>
      <c r="C12765" t="inlineStr">
        <is>
          <t>POS</t>
        </is>
      </c>
      <c r="D12765" t="inlineStr">
        <is>
          <t>Pháp</t>
        </is>
      </c>
      <c r="E12765" t="inlineStr">
        <is>
          <t>Máy tính</t>
        </is>
      </c>
      <c r="F12765" t="n">
        <v>3058.8</v>
      </c>
      <c r="G12765" t="n">
        <v>0</v>
      </c>
    </row>
    <row r="12766">
      <c r="A12766" t="n">
        <v>201911</v>
      </c>
      <c r="B12766" t="n">
        <v>15</v>
      </c>
      <c r="C12766" t="inlineStr">
        <is>
          <t>POS</t>
        </is>
      </c>
      <c r="D12766" t="inlineStr">
        <is>
          <t>Pháp</t>
        </is>
      </c>
      <c r="E12766" t="inlineStr">
        <is>
          <t>Game &amp; Đồ chơi</t>
        </is>
      </c>
      <c r="F12766" t="n">
        <v>13.78</v>
      </c>
      <c r="G12766" t="n">
        <v>0</v>
      </c>
    </row>
    <row r="12767">
      <c r="A12767" t="n">
        <v>201911</v>
      </c>
      <c r="B12767" t="n">
        <v>15</v>
      </c>
      <c r="C12767" t="inlineStr">
        <is>
          <t>POS</t>
        </is>
      </c>
      <c r="D12767" t="inlineStr">
        <is>
          <t>Pháp</t>
        </is>
      </c>
      <c r="E12767" t="inlineStr">
        <is>
          <t>Nhạc, phim, sách nói</t>
        </is>
      </c>
      <c r="F12767" t="n">
        <v>41.67</v>
      </c>
      <c r="G12767" t="n">
        <v>0</v>
      </c>
    </row>
    <row r="12768">
      <c r="A12768" t="n">
        <v>201911</v>
      </c>
      <c r="B12768" t="n">
        <v>15</v>
      </c>
      <c r="C12768" t="inlineStr">
        <is>
          <t>POS</t>
        </is>
      </c>
      <c r="D12768" t="inlineStr">
        <is>
          <t>Pháp</t>
        </is>
      </c>
      <c r="E12768" t="inlineStr">
        <is>
          <t>TV &amp; Video</t>
        </is>
      </c>
      <c r="F12768" t="n">
        <v>839.97</v>
      </c>
      <c r="G12768" t="n">
        <v>0</v>
      </c>
    </row>
    <row r="12769">
      <c r="A12769" t="n">
        <v>201911</v>
      </c>
      <c r="B12769" t="n">
        <v>16</v>
      </c>
      <c r="C12769" t="inlineStr">
        <is>
          <t>POS</t>
        </is>
      </c>
      <c r="D12769" t="inlineStr">
        <is>
          <t>Pháp</t>
        </is>
      </c>
      <c r="E12769" t="inlineStr">
        <is>
          <t>Âm thanh</t>
        </is>
      </c>
      <c r="F12769" t="n">
        <v>592</v>
      </c>
      <c r="G12769" t="n">
        <v>0</v>
      </c>
    </row>
    <row r="12770">
      <c r="A12770" t="n">
        <v>201911</v>
      </c>
      <c r="B12770" t="n">
        <v>16</v>
      </c>
      <c r="C12770" t="inlineStr">
        <is>
          <t>POS</t>
        </is>
      </c>
      <c r="D12770" t="inlineStr">
        <is>
          <t>Pháp</t>
        </is>
      </c>
      <c r="E12770" t="inlineStr">
        <is>
          <t>Máy ảnh</t>
        </is>
      </c>
      <c r="F12770" t="n">
        <v>49.96</v>
      </c>
      <c r="G12770" t="n">
        <v>0</v>
      </c>
    </row>
    <row r="12771">
      <c r="A12771" t="n">
        <v>201911</v>
      </c>
      <c r="B12771" t="n">
        <v>16</v>
      </c>
      <c r="C12771" t="inlineStr">
        <is>
          <t>POS</t>
        </is>
      </c>
      <c r="D12771" t="inlineStr">
        <is>
          <t>Pháp</t>
        </is>
      </c>
      <c r="E12771" t="inlineStr">
        <is>
          <t>Điện thoại</t>
        </is>
      </c>
      <c r="F12771" t="n">
        <v>299</v>
      </c>
      <c r="G12771" t="n">
        <v>0</v>
      </c>
    </row>
    <row r="12772">
      <c r="A12772" t="n">
        <v>201911</v>
      </c>
      <c r="B12772" t="n">
        <v>16</v>
      </c>
      <c r="C12772" t="inlineStr">
        <is>
          <t>POS</t>
        </is>
      </c>
      <c r="D12772" t="inlineStr">
        <is>
          <t>Pháp</t>
        </is>
      </c>
      <c r="E12772" t="inlineStr">
        <is>
          <t>Máy tính</t>
        </is>
      </c>
      <c r="F12772" t="n">
        <v>9220</v>
      </c>
      <c r="G12772" t="n">
        <v>699</v>
      </c>
    </row>
    <row r="12773">
      <c r="A12773" t="n">
        <v>201911</v>
      </c>
      <c r="B12773" t="n">
        <v>16</v>
      </c>
      <c r="C12773" t="inlineStr">
        <is>
          <t>POS</t>
        </is>
      </c>
      <c r="D12773" t="inlineStr">
        <is>
          <t>Pháp</t>
        </is>
      </c>
      <c r="E12773" t="inlineStr">
        <is>
          <t>Game &amp; Đồ chơi</t>
        </is>
      </c>
      <c r="F12773" t="n">
        <v>13.98</v>
      </c>
      <c r="G12773" t="n">
        <v>0</v>
      </c>
    </row>
    <row r="12774">
      <c r="A12774" t="n">
        <v>201911</v>
      </c>
      <c r="B12774" t="n">
        <v>16</v>
      </c>
      <c r="C12774" t="inlineStr">
        <is>
          <t>POS</t>
        </is>
      </c>
      <c r="D12774" t="inlineStr">
        <is>
          <t>Pháp</t>
        </is>
      </c>
      <c r="E12774" t="inlineStr">
        <is>
          <t>Gia dụng</t>
        </is>
      </c>
      <c r="F12774" t="n">
        <v>515</v>
      </c>
      <c r="G12774" t="n">
        <v>0</v>
      </c>
    </row>
    <row r="12775">
      <c r="A12775" t="n">
        <v>201911</v>
      </c>
      <c r="B12775" t="n">
        <v>16</v>
      </c>
      <c r="C12775" t="inlineStr">
        <is>
          <t>POS</t>
        </is>
      </c>
      <c r="D12775" t="inlineStr">
        <is>
          <t>Pháp</t>
        </is>
      </c>
      <c r="E12775" t="inlineStr">
        <is>
          <t>Nhạc, phim, sách nói</t>
        </is>
      </c>
      <c r="F12775" t="n">
        <v>120.93</v>
      </c>
      <c r="G12775" t="n">
        <v>0</v>
      </c>
    </row>
    <row r="12776">
      <c r="A12776" t="n">
        <v>201911</v>
      </c>
      <c r="B12776" t="n">
        <v>17</v>
      </c>
      <c r="C12776" t="inlineStr">
        <is>
          <t>POS</t>
        </is>
      </c>
      <c r="D12776" t="inlineStr">
        <is>
          <t>Pháp</t>
        </is>
      </c>
      <c r="E12776" t="inlineStr">
        <is>
          <t>Máy tính</t>
        </is>
      </c>
      <c r="F12776" t="n">
        <v>809.85</v>
      </c>
      <c r="G12776" t="n">
        <v>809.85</v>
      </c>
    </row>
    <row r="12777">
      <c r="A12777" t="n">
        <v>201911</v>
      </c>
      <c r="B12777" t="n">
        <v>17</v>
      </c>
      <c r="C12777" t="inlineStr">
        <is>
          <t>POS</t>
        </is>
      </c>
      <c r="D12777" t="inlineStr">
        <is>
          <t>Pháp</t>
        </is>
      </c>
      <c r="E12777" t="inlineStr">
        <is>
          <t>Game &amp; Đồ chơi</t>
        </is>
      </c>
      <c r="F12777" t="n">
        <v>146.78</v>
      </c>
      <c r="G12777" t="n">
        <v>0</v>
      </c>
    </row>
    <row r="12778">
      <c r="A12778" t="n">
        <v>201911</v>
      </c>
      <c r="B12778" t="n">
        <v>17</v>
      </c>
      <c r="C12778" t="inlineStr">
        <is>
          <t>POS</t>
        </is>
      </c>
      <c r="D12778" t="inlineStr">
        <is>
          <t>Pháp</t>
        </is>
      </c>
      <c r="E12778" t="inlineStr">
        <is>
          <t>TV &amp; Video</t>
        </is>
      </c>
      <c r="F12778" t="n">
        <v>573.6</v>
      </c>
      <c r="G12778" t="n">
        <v>0</v>
      </c>
    </row>
    <row r="12779">
      <c r="A12779" t="n">
        <v>201911</v>
      </c>
      <c r="B12779" t="n">
        <v>18</v>
      </c>
      <c r="C12779" t="inlineStr">
        <is>
          <t>POS</t>
        </is>
      </c>
      <c r="D12779" t="inlineStr">
        <is>
          <t>Pháp</t>
        </is>
      </c>
      <c r="E12779" t="inlineStr">
        <is>
          <t>Nhạc, phim, sách nói</t>
        </is>
      </c>
      <c r="F12779" t="n">
        <v>2365.85</v>
      </c>
      <c r="G12779" t="n">
        <v>0</v>
      </c>
    </row>
    <row r="12780">
      <c r="A12780" t="n">
        <v>201911</v>
      </c>
      <c r="B12780" t="n">
        <v>19</v>
      </c>
      <c r="C12780" t="inlineStr">
        <is>
          <t>POS</t>
        </is>
      </c>
      <c r="D12780" t="inlineStr">
        <is>
          <t>Đức</t>
        </is>
      </c>
      <c r="E12780" t="inlineStr">
        <is>
          <t>Âm thanh</t>
        </is>
      </c>
      <c r="F12780" t="n">
        <v>917.03</v>
      </c>
      <c r="G12780" t="n">
        <v>0</v>
      </c>
    </row>
    <row r="12781">
      <c r="A12781" t="n">
        <v>201911</v>
      </c>
      <c r="B12781" t="n">
        <v>19</v>
      </c>
      <c r="C12781" t="inlineStr">
        <is>
          <t>POS</t>
        </is>
      </c>
      <c r="D12781" t="inlineStr">
        <is>
          <t>Đức</t>
        </is>
      </c>
      <c r="E12781" t="inlineStr">
        <is>
          <t>Máy ảnh</t>
        </is>
      </c>
      <c r="F12781" t="n">
        <v>2738.69</v>
      </c>
      <c r="G12781" t="n">
        <v>0</v>
      </c>
    </row>
    <row r="12782">
      <c r="A12782" t="n">
        <v>201911</v>
      </c>
      <c r="B12782" t="n">
        <v>19</v>
      </c>
      <c r="C12782" t="inlineStr">
        <is>
          <t>POS</t>
        </is>
      </c>
      <c r="D12782" t="inlineStr">
        <is>
          <t>Đức</t>
        </is>
      </c>
      <c r="E12782" t="inlineStr">
        <is>
          <t>Điện thoại</t>
        </is>
      </c>
      <c r="F12782" t="n">
        <v>870</v>
      </c>
      <c r="G12782" t="n">
        <v>0</v>
      </c>
    </row>
    <row r="12783">
      <c r="A12783" t="n">
        <v>201911</v>
      </c>
      <c r="B12783" t="n">
        <v>19</v>
      </c>
      <c r="C12783" t="inlineStr">
        <is>
          <t>POS</t>
        </is>
      </c>
      <c r="D12783" t="inlineStr">
        <is>
          <t>Đức</t>
        </is>
      </c>
      <c r="E12783" t="inlineStr">
        <is>
          <t>Máy tính</t>
        </is>
      </c>
      <c r="F12783" t="n">
        <v>16147.78</v>
      </c>
      <c r="G12783" t="n">
        <v>0</v>
      </c>
    </row>
    <row r="12784">
      <c r="A12784" t="n">
        <v>201911</v>
      </c>
      <c r="B12784" t="n">
        <v>19</v>
      </c>
      <c r="C12784" t="inlineStr">
        <is>
          <t>POS</t>
        </is>
      </c>
      <c r="D12784" t="inlineStr">
        <is>
          <t>Đức</t>
        </is>
      </c>
      <c r="E12784" t="inlineStr">
        <is>
          <t>Game &amp; Đồ chơi</t>
        </is>
      </c>
      <c r="F12784" t="n">
        <v>788.78</v>
      </c>
      <c r="G12784" t="n">
        <v>5.85</v>
      </c>
    </row>
    <row r="12785">
      <c r="A12785" t="n">
        <v>201911</v>
      </c>
      <c r="B12785" t="n">
        <v>19</v>
      </c>
      <c r="C12785" t="inlineStr">
        <is>
          <t>POS</t>
        </is>
      </c>
      <c r="D12785" t="inlineStr">
        <is>
          <t>Đức</t>
        </is>
      </c>
      <c r="E12785" t="inlineStr">
        <is>
          <t>Gia dụng</t>
        </is>
      </c>
      <c r="F12785" t="n">
        <v>17115.87</v>
      </c>
      <c r="G12785" t="n">
        <v>0</v>
      </c>
    </row>
    <row r="12786">
      <c r="A12786" t="n">
        <v>201911</v>
      </c>
      <c r="B12786" t="n">
        <v>19</v>
      </c>
      <c r="C12786" t="inlineStr">
        <is>
          <t>POS</t>
        </is>
      </c>
      <c r="D12786" t="inlineStr">
        <is>
          <t>Đức</t>
        </is>
      </c>
      <c r="E12786" t="inlineStr">
        <is>
          <t>Nhạc, phim, sách nói</t>
        </is>
      </c>
      <c r="F12786" t="n">
        <v>171.45</v>
      </c>
      <c r="G12786" t="n">
        <v>0</v>
      </c>
    </row>
    <row r="12787">
      <c r="A12787" t="n">
        <v>201911</v>
      </c>
      <c r="B12787" t="n">
        <v>21</v>
      </c>
      <c r="C12787" t="inlineStr">
        <is>
          <t>POS</t>
        </is>
      </c>
      <c r="D12787" t="inlineStr">
        <is>
          <t>Đức</t>
        </is>
      </c>
      <c r="E12787" t="inlineStr">
        <is>
          <t>Âm thanh</t>
        </is>
      </c>
      <c r="F12787" t="n">
        <v>3247.92</v>
      </c>
      <c r="G12787" t="n">
        <v>199.95</v>
      </c>
    </row>
    <row r="12788">
      <c r="A12788" t="n">
        <v>201911</v>
      </c>
      <c r="B12788" t="n">
        <v>21</v>
      </c>
      <c r="C12788" t="inlineStr">
        <is>
          <t>POS</t>
        </is>
      </c>
      <c r="D12788" t="inlineStr">
        <is>
          <t>Đức</t>
        </is>
      </c>
      <c r="E12788" t="inlineStr">
        <is>
          <t>Điện thoại</t>
        </is>
      </c>
      <c r="F12788" t="n">
        <v>1061.57</v>
      </c>
      <c r="G12788" t="n">
        <v>0</v>
      </c>
    </row>
    <row r="12789">
      <c r="A12789" t="n">
        <v>201911</v>
      </c>
      <c r="B12789" t="n">
        <v>21</v>
      </c>
      <c r="C12789" t="inlineStr">
        <is>
          <t>POS</t>
        </is>
      </c>
      <c r="D12789" t="inlineStr">
        <is>
          <t>Đức</t>
        </is>
      </c>
      <c r="E12789" t="inlineStr">
        <is>
          <t>Máy tính</t>
        </is>
      </c>
      <c r="F12789" t="n">
        <v>18858</v>
      </c>
      <c r="G12789" t="n">
        <v>0</v>
      </c>
    </row>
    <row r="12790">
      <c r="A12790" t="n">
        <v>201911</v>
      </c>
      <c r="B12790" t="n">
        <v>21</v>
      </c>
      <c r="C12790" t="inlineStr">
        <is>
          <t>POS</t>
        </is>
      </c>
      <c r="D12790" t="inlineStr">
        <is>
          <t>Đức</t>
        </is>
      </c>
      <c r="E12790" t="inlineStr">
        <is>
          <t>Game &amp; Đồ chơi</t>
        </is>
      </c>
      <c r="F12790" t="n">
        <v>527.3099999999999</v>
      </c>
      <c r="G12790" t="n">
        <v>0</v>
      </c>
    </row>
    <row r="12791">
      <c r="A12791" t="n">
        <v>201911</v>
      </c>
      <c r="B12791" t="n">
        <v>21</v>
      </c>
      <c r="C12791" t="inlineStr">
        <is>
          <t>POS</t>
        </is>
      </c>
      <c r="D12791" t="inlineStr">
        <is>
          <t>Đức</t>
        </is>
      </c>
      <c r="E12791" t="inlineStr">
        <is>
          <t>Nhạc, phim, sách nói</t>
        </is>
      </c>
      <c r="F12791" t="n">
        <v>1767.93</v>
      </c>
      <c r="G12791" t="n">
        <v>0</v>
      </c>
    </row>
    <row r="12792">
      <c r="A12792" t="n">
        <v>201911</v>
      </c>
      <c r="B12792" t="n">
        <v>22</v>
      </c>
      <c r="C12792" t="inlineStr">
        <is>
          <t>POS</t>
        </is>
      </c>
      <c r="D12792" t="inlineStr">
        <is>
          <t>Đức</t>
        </is>
      </c>
      <c r="E12792" t="inlineStr">
        <is>
          <t>Âm thanh</t>
        </is>
      </c>
      <c r="F12792" t="n">
        <v>1745.72</v>
      </c>
      <c r="G12792" t="n">
        <v>0</v>
      </c>
    </row>
    <row r="12793">
      <c r="A12793" t="n">
        <v>201911</v>
      </c>
      <c r="B12793" t="n">
        <v>22</v>
      </c>
      <c r="C12793" t="inlineStr">
        <is>
          <t>POS</t>
        </is>
      </c>
      <c r="D12793" t="inlineStr">
        <is>
          <t>Đức</t>
        </is>
      </c>
      <c r="E12793" t="inlineStr">
        <is>
          <t>Máy ảnh</t>
        </is>
      </c>
      <c r="F12793" t="n">
        <v>59.99</v>
      </c>
      <c r="G12793" t="n">
        <v>0</v>
      </c>
    </row>
    <row r="12794">
      <c r="A12794" t="n">
        <v>201911</v>
      </c>
      <c r="B12794" t="n">
        <v>22</v>
      </c>
      <c r="C12794" t="inlineStr">
        <is>
          <t>POS</t>
        </is>
      </c>
      <c r="D12794" t="inlineStr">
        <is>
          <t>Đức</t>
        </is>
      </c>
      <c r="E12794" t="inlineStr">
        <is>
          <t>Điện thoại</t>
        </is>
      </c>
      <c r="F12794" t="n">
        <v>2456</v>
      </c>
      <c r="G12794" t="n">
        <v>0</v>
      </c>
    </row>
    <row r="12795">
      <c r="A12795" t="n">
        <v>201911</v>
      </c>
      <c r="B12795" t="n">
        <v>22</v>
      </c>
      <c r="C12795" t="inlineStr">
        <is>
          <t>POS</t>
        </is>
      </c>
      <c r="D12795" t="inlineStr">
        <is>
          <t>Đức</t>
        </is>
      </c>
      <c r="E12795" t="inlineStr">
        <is>
          <t>Máy tính</t>
        </is>
      </c>
      <c r="F12795" t="n">
        <v>6904</v>
      </c>
      <c r="G12795" t="n">
        <v>0</v>
      </c>
    </row>
    <row r="12796">
      <c r="A12796" t="n">
        <v>201911</v>
      </c>
      <c r="B12796" t="n">
        <v>22</v>
      </c>
      <c r="C12796" t="inlineStr">
        <is>
          <t>POS</t>
        </is>
      </c>
      <c r="D12796" t="inlineStr">
        <is>
          <t>Đức</t>
        </is>
      </c>
      <c r="E12796" t="inlineStr">
        <is>
          <t>Game &amp; Đồ chơi</t>
        </is>
      </c>
      <c r="F12796" t="n">
        <v>410.74</v>
      </c>
      <c r="G12796" t="n">
        <v>0</v>
      </c>
    </row>
    <row r="12797">
      <c r="A12797" t="n">
        <v>201911</v>
      </c>
      <c r="B12797" t="n">
        <v>22</v>
      </c>
      <c r="C12797" t="inlineStr">
        <is>
          <t>POS</t>
        </is>
      </c>
      <c r="D12797" t="inlineStr">
        <is>
          <t>Đức</t>
        </is>
      </c>
      <c r="E12797" t="inlineStr">
        <is>
          <t>Gia dụng</t>
        </is>
      </c>
      <c r="F12797" t="n">
        <v>199.99</v>
      </c>
      <c r="G12797" t="n">
        <v>0</v>
      </c>
    </row>
    <row r="12798">
      <c r="A12798" t="n">
        <v>201911</v>
      </c>
      <c r="B12798" t="n">
        <v>22</v>
      </c>
      <c r="C12798" t="inlineStr">
        <is>
          <t>POS</t>
        </is>
      </c>
      <c r="D12798" t="inlineStr">
        <is>
          <t>Đức</t>
        </is>
      </c>
      <c r="E12798" t="inlineStr">
        <is>
          <t>Nhạc, phim, sách nói</t>
        </is>
      </c>
      <c r="F12798" t="n">
        <v>1558.63</v>
      </c>
      <c r="G12798" t="n">
        <v>0</v>
      </c>
    </row>
    <row r="12799">
      <c r="A12799" t="n">
        <v>201911</v>
      </c>
      <c r="B12799" t="n">
        <v>22</v>
      </c>
      <c r="C12799" t="inlineStr">
        <is>
          <t>POS</t>
        </is>
      </c>
      <c r="D12799" t="inlineStr">
        <is>
          <t>Đức</t>
        </is>
      </c>
      <c r="E12799" t="inlineStr">
        <is>
          <t>TV &amp; Video</t>
        </is>
      </c>
      <c r="F12799" t="n">
        <v>626.1</v>
      </c>
      <c r="G12799" t="n">
        <v>0</v>
      </c>
    </row>
    <row r="12800">
      <c r="A12800" t="n">
        <v>201911</v>
      </c>
      <c r="B12800" t="n">
        <v>23</v>
      </c>
      <c r="C12800" t="inlineStr">
        <is>
          <t>POS</t>
        </is>
      </c>
      <c r="D12800" t="inlineStr">
        <is>
          <t>Đức</t>
        </is>
      </c>
      <c r="E12800" t="inlineStr">
        <is>
          <t>Âm thanh</t>
        </is>
      </c>
      <c r="F12800" t="n">
        <v>362</v>
      </c>
      <c r="G12800" t="n">
        <v>0</v>
      </c>
    </row>
    <row r="12801">
      <c r="A12801" t="n">
        <v>201911</v>
      </c>
      <c r="B12801" t="n">
        <v>23</v>
      </c>
      <c r="C12801" t="inlineStr">
        <is>
          <t>POS</t>
        </is>
      </c>
      <c r="D12801" t="inlineStr">
        <is>
          <t>Đức</t>
        </is>
      </c>
      <c r="E12801" t="inlineStr">
        <is>
          <t>Máy ảnh</t>
        </is>
      </c>
      <c r="F12801" t="n">
        <v>1198.87</v>
      </c>
      <c r="G12801" t="n">
        <v>0</v>
      </c>
    </row>
    <row r="12802">
      <c r="A12802" t="n">
        <v>201911</v>
      </c>
      <c r="B12802" t="n">
        <v>23</v>
      </c>
      <c r="C12802" t="inlineStr">
        <is>
          <t>POS</t>
        </is>
      </c>
      <c r="D12802" t="inlineStr">
        <is>
          <t>Đức</t>
        </is>
      </c>
      <c r="E12802" t="inlineStr">
        <is>
          <t>Điện thoại</t>
        </is>
      </c>
      <c r="F12802" t="n">
        <v>2371.5</v>
      </c>
      <c r="G12802" t="n">
        <v>0</v>
      </c>
    </row>
    <row r="12803">
      <c r="A12803" t="n">
        <v>201911</v>
      </c>
      <c r="B12803" t="n">
        <v>23</v>
      </c>
      <c r="C12803" t="inlineStr">
        <is>
          <t>POS</t>
        </is>
      </c>
      <c r="D12803" t="inlineStr">
        <is>
          <t>Đức</t>
        </is>
      </c>
      <c r="E12803" t="inlineStr">
        <is>
          <t>Máy tính</t>
        </is>
      </c>
      <c r="F12803" t="n">
        <v>175.95</v>
      </c>
      <c r="G12803" t="n">
        <v>0</v>
      </c>
    </row>
    <row r="12804">
      <c r="A12804" t="n">
        <v>201911</v>
      </c>
      <c r="B12804" t="n">
        <v>23</v>
      </c>
      <c r="C12804" t="inlineStr">
        <is>
          <t>POS</t>
        </is>
      </c>
      <c r="D12804" t="inlineStr">
        <is>
          <t>Đức</t>
        </is>
      </c>
      <c r="E12804" t="inlineStr">
        <is>
          <t>Game &amp; Đồ chơi</t>
        </is>
      </c>
      <c r="F12804" t="n">
        <v>96</v>
      </c>
      <c r="G12804" t="n">
        <v>0</v>
      </c>
    </row>
    <row r="12805">
      <c r="A12805" t="n">
        <v>201911</v>
      </c>
      <c r="B12805" t="n">
        <v>23</v>
      </c>
      <c r="C12805" t="inlineStr">
        <is>
          <t>POS</t>
        </is>
      </c>
      <c r="D12805" t="inlineStr">
        <is>
          <t>Đức</t>
        </is>
      </c>
      <c r="E12805" t="inlineStr">
        <is>
          <t>TV &amp; Video</t>
        </is>
      </c>
      <c r="F12805" t="n">
        <v>498.1</v>
      </c>
      <c r="G12805" t="n">
        <v>0</v>
      </c>
    </row>
    <row r="12806">
      <c r="A12806" t="n">
        <v>201911</v>
      </c>
      <c r="B12806" t="n">
        <v>24</v>
      </c>
      <c r="C12806" t="inlineStr">
        <is>
          <t>POS</t>
        </is>
      </c>
      <c r="D12806" t="inlineStr">
        <is>
          <t>Đức</t>
        </is>
      </c>
      <c r="E12806" t="inlineStr">
        <is>
          <t>Âm thanh</t>
        </is>
      </c>
      <c r="F12806" t="n">
        <v>1356.87</v>
      </c>
      <c r="G12806" t="n">
        <v>0</v>
      </c>
    </row>
    <row r="12807">
      <c r="A12807" t="n">
        <v>201911</v>
      </c>
      <c r="B12807" t="n">
        <v>24</v>
      </c>
      <c r="C12807" t="inlineStr">
        <is>
          <t>POS</t>
        </is>
      </c>
      <c r="D12807" t="inlineStr">
        <is>
          <t>Đức</t>
        </is>
      </c>
      <c r="E12807" t="inlineStr">
        <is>
          <t>Máy ảnh</t>
        </is>
      </c>
      <c r="F12807" t="n">
        <v>2345.9</v>
      </c>
      <c r="G12807" t="n">
        <v>0</v>
      </c>
    </row>
    <row r="12808">
      <c r="A12808" t="n">
        <v>201911</v>
      </c>
      <c r="B12808" t="n">
        <v>24</v>
      </c>
      <c r="C12808" t="inlineStr">
        <is>
          <t>POS</t>
        </is>
      </c>
      <c r="D12808" t="inlineStr">
        <is>
          <t>Đức</t>
        </is>
      </c>
      <c r="E12808" t="inlineStr">
        <is>
          <t>Điện thoại</t>
        </is>
      </c>
      <c r="F12808" t="n">
        <v>1507.85</v>
      </c>
      <c r="G12808" t="n">
        <v>0</v>
      </c>
    </row>
    <row r="12809">
      <c r="A12809" t="n">
        <v>201911</v>
      </c>
      <c r="B12809" t="n">
        <v>24</v>
      </c>
      <c r="C12809" t="inlineStr">
        <is>
          <t>POS</t>
        </is>
      </c>
      <c r="D12809" t="inlineStr">
        <is>
          <t>Đức</t>
        </is>
      </c>
      <c r="E12809" t="inlineStr">
        <is>
          <t>Máy tính</t>
        </is>
      </c>
      <c r="F12809" t="n">
        <v>4017.45</v>
      </c>
      <c r="G12809" t="n">
        <v>269.95</v>
      </c>
    </row>
    <row r="12810">
      <c r="A12810" t="n">
        <v>201911</v>
      </c>
      <c r="B12810" t="n">
        <v>24</v>
      </c>
      <c r="C12810" t="inlineStr">
        <is>
          <t>POS</t>
        </is>
      </c>
      <c r="D12810" t="inlineStr">
        <is>
          <t>Đức</t>
        </is>
      </c>
      <c r="E12810" t="inlineStr">
        <is>
          <t>Game &amp; Đồ chơi</t>
        </is>
      </c>
      <c r="F12810" t="n">
        <v>36.55</v>
      </c>
      <c r="G12810" t="n">
        <v>0</v>
      </c>
    </row>
    <row r="12811">
      <c r="A12811" t="n">
        <v>201911</v>
      </c>
      <c r="B12811" t="n">
        <v>24</v>
      </c>
      <c r="C12811" t="inlineStr">
        <is>
          <t>POS</t>
        </is>
      </c>
      <c r="D12811" t="inlineStr">
        <is>
          <t>Đức</t>
        </is>
      </c>
      <c r="E12811" t="inlineStr">
        <is>
          <t>Gia dụng</t>
        </is>
      </c>
      <c r="F12811" t="n">
        <v>12832.5</v>
      </c>
      <c r="G12811" t="n">
        <v>0</v>
      </c>
    </row>
    <row r="12812">
      <c r="A12812" t="n">
        <v>201911</v>
      </c>
      <c r="B12812" t="n">
        <v>24</v>
      </c>
      <c r="C12812" t="inlineStr">
        <is>
          <t>POS</t>
        </is>
      </c>
      <c r="D12812" t="inlineStr">
        <is>
          <t>Đức</t>
        </is>
      </c>
      <c r="E12812" t="inlineStr">
        <is>
          <t>Nhạc, phim, sách nói</t>
        </is>
      </c>
      <c r="F12812" t="n">
        <v>1851.34</v>
      </c>
      <c r="G12812" t="n">
        <v>0</v>
      </c>
    </row>
    <row r="12813">
      <c r="A12813" t="n">
        <v>201911</v>
      </c>
      <c r="B12813" t="n">
        <v>24</v>
      </c>
      <c r="C12813" t="inlineStr">
        <is>
          <t>POS</t>
        </is>
      </c>
      <c r="D12813" t="inlineStr">
        <is>
          <t>Đức</t>
        </is>
      </c>
      <c r="E12813" t="inlineStr">
        <is>
          <t>TV &amp; Video</t>
        </is>
      </c>
      <c r="F12813" t="n">
        <v>714</v>
      </c>
      <c r="G12813" t="n">
        <v>0</v>
      </c>
    </row>
    <row r="12814">
      <c r="A12814" t="n">
        <v>201911</v>
      </c>
      <c r="B12814" t="n">
        <v>26</v>
      </c>
      <c r="C12814" t="inlineStr">
        <is>
          <t>POS</t>
        </is>
      </c>
      <c r="D12814" t="inlineStr">
        <is>
          <t>Đức</t>
        </is>
      </c>
      <c r="E12814" t="inlineStr">
        <is>
          <t>Âm thanh</t>
        </is>
      </c>
      <c r="F12814" t="n">
        <v>469.94</v>
      </c>
      <c r="G12814" t="n">
        <v>299.9</v>
      </c>
    </row>
    <row r="12815">
      <c r="A12815" t="n">
        <v>201911</v>
      </c>
      <c r="B12815" t="n">
        <v>26</v>
      </c>
      <c r="C12815" t="inlineStr">
        <is>
          <t>POS</t>
        </is>
      </c>
      <c r="D12815" t="inlineStr">
        <is>
          <t>Đức</t>
        </is>
      </c>
      <c r="E12815" t="inlineStr">
        <is>
          <t>Máy ảnh</t>
        </is>
      </c>
      <c r="F12815" t="n">
        <v>482.8</v>
      </c>
      <c r="G12815" t="n">
        <v>0</v>
      </c>
    </row>
    <row r="12816">
      <c r="A12816" t="n">
        <v>201911</v>
      </c>
      <c r="B12816" t="n">
        <v>26</v>
      </c>
      <c r="C12816" t="inlineStr">
        <is>
          <t>POS</t>
        </is>
      </c>
      <c r="D12816" t="inlineStr">
        <is>
          <t>Đức</t>
        </is>
      </c>
      <c r="E12816" t="inlineStr">
        <is>
          <t>Điện thoại</t>
        </is>
      </c>
      <c r="F12816" t="n">
        <v>4509.35</v>
      </c>
      <c r="G12816" t="n">
        <v>9.48</v>
      </c>
    </row>
    <row r="12817">
      <c r="A12817" t="n">
        <v>201911</v>
      </c>
      <c r="B12817" t="n">
        <v>26</v>
      </c>
      <c r="C12817" t="inlineStr">
        <is>
          <t>POS</t>
        </is>
      </c>
      <c r="D12817" t="inlineStr">
        <is>
          <t>Đức</t>
        </is>
      </c>
      <c r="E12817" t="inlineStr">
        <is>
          <t>Máy tính</t>
        </is>
      </c>
      <c r="F12817" t="n">
        <v>12874.61</v>
      </c>
      <c r="G12817" t="n">
        <v>0</v>
      </c>
    </row>
    <row r="12818">
      <c r="A12818" t="n">
        <v>201911</v>
      </c>
      <c r="B12818" t="n">
        <v>26</v>
      </c>
      <c r="C12818" t="inlineStr">
        <is>
          <t>POS</t>
        </is>
      </c>
      <c r="D12818" t="inlineStr">
        <is>
          <t>Đức</t>
        </is>
      </c>
      <c r="E12818" t="inlineStr">
        <is>
          <t>Game &amp; Đồ chơi</t>
        </is>
      </c>
      <c r="F12818" t="n">
        <v>376.99</v>
      </c>
      <c r="G12818" t="n">
        <v>0</v>
      </c>
    </row>
    <row r="12819">
      <c r="A12819" t="n">
        <v>201911</v>
      </c>
      <c r="B12819" t="n">
        <v>26</v>
      </c>
      <c r="C12819" t="inlineStr">
        <is>
          <t>POS</t>
        </is>
      </c>
      <c r="D12819" t="inlineStr">
        <is>
          <t>Đức</t>
        </is>
      </c>
      <c r="E12819" t="inlineStr">
        <is>
          <t>Nhạc, phim, sách nói</t>
        </is>
      </c>
      <c r="F12819" t="n">
        <v>1615.08</v>
      </c>
      <c r="G12819" t="n">
        <v>0</v>
      </c>
    </row>
    <row r="12820">
      <c r="A12820" t="n">
        <v>201911</v>
      </c>
      <c r="B12820" t="n">
        <v>26</v>
      </c>
      <c r="C12820" t="inlineStr">
        <is>
          <t>POS</t>
        </is>
      </c>
      <c r="D12820" t="inlineStr">
        <is>
          <t>Đức</t>
        </is>
      </c>
      <c r="E12820" t="inlineStr">
        <is>
          <t>TV &amp; Video</t>
        </is>
      </c>
      <c r="F12820" t="n">
        <v>5746.37</v>
      </c>
      <c r="G12820" t="n">
        <v>0</v>
      </c>
    </row>
    <row r="12821">
      <c r="A12821" t="n">
        <v>201911</v>
      </c>
      <c r="B12821" t="n">
        <v>27</v>
      </c>
      <c r="C12821" t="inlineStr">
        <is>
          <t>POS</t>
        </is>
      </c>
      <c r="D12821" t="inlineStr">
        <is>
          <t>Đức</t>
        </is>
      </c>
      <c r="E12821" t="inlineStr">
        <is>
          <t>Âm thanh</t>
        </is>
      </c>
      <c r="F12821" t="n">
        <v>3585.9</v>
      </c>
      <c r="G12821" t="n">
        <v>181</v>
      </c>
    </row>
    <row r="12822">
      <c r="A12822" t="n">
        <v>201911</v>
      </c>
      <c r="B12822" t="n">
        <v>27</v>
      </c>
      <c r="C12822" t="inlineStr">
        <is>
          <t>POS</t>
        </is>
      </c>
      <c r="D12822" t="inlineStr">
        <is>
          <t>Đức</t>
        </is>
      </c>
      <c r="E12822" t="inlineStr">
        <is>
          <t>Máy ảnh</t>
        </is>
      </c>
      <c r="F12822" t="n">
        <v>503.2</v>
      </c>
      <c r="G12822" t="n">
        <v>0</v>
      </c>
    </row>
    <row r="12823">
      <c r="A12823" t="n">
        <v>201911</v>
      </c>
      <c r="B12823" t="n">
        <v>27</v>
      </c>
      <c r="C12823" t="inlineStr">
        <is>
          <t>POS</t>
        </is>
      </c>
      <c r="D12823" t="inlineStr">
        <is>
          <t>Đức</t>
        </is>
      </c>
      <c r="E12823" t="inlineStr">
        <is>
          <t>Điện thoại</t>
        </is>
      </c>
      <c r="F12823" t="n">
        <v>4979.99</v>
      </c>
      <c r="G12823" t="n">
        <v>0</v>
      </c>
    </row>
    <row r="12824">
      <c r="A12824" t="n">
        <v>201911</v>
      </c>
      <c r="B12824" t="n">
        <v>27</v>
      </c>
      <c r="C12824" t="inlineStr">
        <is>
          <t>POS</t>
        </is>
      </c>
      <c r="D12824" t="inlineStr">
        <is>
          <t>Đức</t>
        </is>
      </c>
      <c r="E12824" t="inlineStr">
        <is>
          <t>Máy tính</t>
        </is>
      </c>
      <c r="F12824" t="n">
        <v>1346.85</v>
      </c>
      <c r="G12824" t="n">
        <v>0</v>
      </c>
    </row>
    <row r="12825">
      <c r="A12825" t="n">
        <v>201911</v>
      </c>
      <c r="B12825" t="n">
        <v>27</v>
      </c>
      <c r="C12825" t="inlineStr">
        <is>
          <t>POS</t>
        </is>
      </c>
      <c r="D12825" t="inlineStr">
        <is>
          <t>Đức</t>
        </is>
      </c>
      <c r="E12825" t="inlineStr">
        <is>
          <t>Game &amp; Đồ chơi</t>
        </is>
      </c>
      <c r="F12825" t="n">
        <v>0</v>
      </c>
      <c r="G12825" t="n">
        <v>27.55</v>
      </c>
    </row>
    <row r="12826">
      <c r="A12826" t="n">
        <v>201911</v>
      </c>
      <c r="B12826" t="n">
        <v>27</v>
      </c>
      <c r="C12826" t="inlineStr">
        <is>
          <t>POS</t>
        </is>
      </c>
      <c r="D12826" t="inlineStr">
        <is>
          <t>Đức</t>
        </is>
      </c>
      <c r="E12826" t="inlineStr">
        <is>
          <t>Nhạc, phim, sách nói</t>
        </is>
      </c>
      <c r="F12826" t="n">
        <v>1273.64</v>
      </c>
      <c r="G12826" t="n">
        <v>0</v>
      </c>
    </row>
    <row r="12827">
      <c r="A12827" t="n">
        <v>201911</v>
      </c>
      <c r="B12827" t="n">
        <v>27</v>
      </c>
      <c r="C12827" t="inlineStr">
        <is>
          <t>POS</t>
        </is>
      </c>
      <c r="D12827" t="inlineStr">
        <is>
          <t>Đức</t>
        </is>
      </c>
      <c r="E12827" t="inlineStr">
        <is>
          <t>TV &amp; Video</t>
        </is>
      </c>
      <c r="F12827" t="n">
        <v>169.99</v>
      </c>
      <c r="G12827" t="n">
        <v>0</v>
      </c>
    </row>
    <row r="12828">
      <c r="A12828" t="n">
        <v>201911</v>
      </c>
      <c r="B12828" t="n">
        <v>29</v>
      </c>
      <c r="C12828" t="inlineStr">
        <is>
          <t>POS</t>
        </is>
      </c>
      <c r="D12828" t="inlineStr">
        <is>
          <t>Ý</t>
        </is>
      </c>
      <c r="E12828" t="inlineStr">
        <is>
          <t>Âm thanh</t>
        </is>
      </c>
      <c r="F12828" t="n">
        <v>356</v>
      </c>
      <c r="G12828" t="n">
        <v>0</v>
      </c>
    </row>
    <row r="12829">
      <c r="A12829" t="n">
        <v>201911</v>
      </c>
      <c r="B12829" t="n">
        <v>29</v>
      </c>
      <c r="C12829" t="inlineStr">
        <is>
          <t>POS</t>
        </is>
      </c>
      <c r="D12829" t="inlineStr">
        <is>
          <t>Ý</t>
        </is>
      </c>
      <c r="E12829" t="inlineStr">
        <is>
          <t>Máy ảnh</t>
        </is>
      </c>
      <c r="F12829" t="n">
        <v>1757.79</v>
      </c>
      <c r="G12829" t="n">
        <v>0</v>
      </c>
    </row>
    <row r="12830">
      <c r="A12830" t="n">
        <v>201911</v>
      </c>
      <c r="B12830" t="n">
        <v>29</v>
      </c>
      <c r="C12830" t="inlineStr">
        <is>
          <t>POS</t>
        </is>
      </c>
      <c r="D12830" t="inlineStr">
        <is>
          <t>Ý</t>
        </is>
      </c>
      <c r="E12830" t="inlineStr">
        <is>
          <t>Điện thoại</t>
        </is>
      </c>
      <c r="F12830" t="n">
        <v>3368.66</v>
      </c>
      <c r="G12830" t="n">
        <v>0</v>
      </c>
    </row>
    <row r="12831">
      <c r="A12831" t="n">
        <v>201911</v>
      </c>
      <c r="B12831" t="n">
        <v>29</v>
      </c>
      <c r="C12831" t="inlineStr">
        <is>
          <t>POS</t>
        </is>
      </c>
      <c r="D12831" t="inlineStr">
        <is>
          <t>Ý</t>
        </is>
      </c>
      <c r="E12831" t="inlineStr">
        <is>
          <t>Máy tính</t>
        </is>
      </c>
      <c r="F12831" t="n">
        <v>1245.01</v>
      </c>
      <c r="G12831" t="n">
        <v>0</v>
      </c>
    </row>
    <row r="12832">
      <c r="A12832" t="n">
        <v>201911</v>
      </c>
      <c r="B12832" t="n">
        <v>29</v>
      </c>
      <c r="C12832" t="inlineStr">
        <is>
          <t>POS</t>
        </is>
      </c>
      <c r="D12832" t="inlineStr">
        <is>
          <t>Ý</t>
        </is>
      </c>
      <c r="E12832" t="inlineStr">
        <is>
          <t>Game &amp; Đồ chơi</t>
        </is>
      </c>
      <c r="F12832" t="n">
        <v>108.8</v>
      </c>
      <c r="G12832" t="n">
        <v>0</v>
      </c>
    </row>
    <row r="12833">
      <c r="A12833" t="n">
        <v>201911</v>
      </c>
      <c r="B12833" t="n">
        <v>29</v>
      </c>
      <c r="C12833" t="inlineStr">
        <is>
          <t>POS</t>
        </is>
      </c>
      <c r="D12833" t="inlineStr">
        <is>
          <t>Ý</t>
        </is>
      </c>
      <c r="E12833" t="inlineStr">
        <is>
          <t>Gia dụng</t>
        </is>
      </c>
      <c r="F12833" t="n">
        <v>210.73</v>
      </c>
      <c r="G12833" t="n">
        <v>0</v>
      </c>
    </row>
    <row r="12834">
      <c r="A12834" t="n">
        <v>201911</v>
      </c>
      <c r="B12834" t="n">
        <v>29</v>
      </c>
      <c r="C12834" t="inlineStr">
        <is>
          <t>POS</t>
        </is>
      </c>
      <c r="D12834" t="inlineStr">
        <is>
          <t>Ý</t>
        </is>
      </c>
      <c r="E12834" t="inlineStr">
        <is>
          <t>Nhạc, phim, sách nói</t>
        </is>
      </c>
      <c r="F12834" t="n">
        <v>306.98</v>
      </c>
      <c r="G12834" t="n">
        <v>0</v>
      </c>
    </row>
    <row r="12835">
      <c r="A12835" t="n">
        <v>201911</v>
      </c>
      <c r="B12835" t="n">
        <v>29</v>
      </c>
      <c r="C12835" t="inlineStr">
        <is>
          <t>POS</t>
        </is>
      </c>
      <c r="D12835" t="inlineStr">
        <is>
          <t>Ý</t>
        </is>
      </c>
      <c r="E12835" t="inlineStr">
        <is>
          <t>TV &amp; Video</t>
        </is>
      </c>
      <c r="F12835" t="n">
        <v>299.99</v>
      </c>
      <c r="G12835" t="n">
        <v>0</v>
      </c>
    </row>
    <row r="12836">
      <c r="A12836" t="n">
        <v>201911</v>
      </c>
      <c r="B12836" t="n">
        <v>30</v>
      </c>
      <c r="C12836" t="inlineStr">
        <is>
          <t>POS</t>
        </is>
      </c>
      <c r="D12836" t="inlineStr">
        <is>
          <t>Ý</t>
        </is>
      </c>
      <c r="E12836" t="inlineStr">
        <is>
          <t>Âm thanh</t>
        </is>
      </c>
      <c r="F12836" t="n">
        <v>4721.54</v>
      </c>
      <c r="G12836" t="n">
        <v>0</v>
      </c>
    </row>
    <row r="12837">
      <c r="A12837" t="n">
        <v>201911</v>
      </c>
      <c r="B12837" t="n">
        <v>30</v>
      </c>
      <c r="C12837" t="inlineStr">
        <is>
          <t>POS</t>
        </is>
      </c>
      <c r="D12837" t="inlineStr">
        <is>
          <t>Ý</t>
        </is>
      </c>
      <c r="E12837" t="inlineStr">
        <is>
          <t>Máy ảnh</t>
        </is>
      </c>
      <c r="F12837" t="n">
        <v>1962.4</v>
      </c>
      <c r="G12837" t="n">
        <v>0</v>
      </c>
    </row>
    <row r="12838">
      <c r="A12838" t="n">
        <v>201911</v>
      </c>
      <c r="B12838" t="n">
        <v>30</v>
      </c>
      <c r="C12838" t="inlineStr">
        <is>
          <t>POS</t>
        </is>
      </c>
      <c r="D12838" t="inlineStr">
        <is>
          <t>Ý</t>
        </is>
      </c>
      <c r="E12838" t="inlineStr">
        <is>
          <t>Điện thoại</t>
        </is>
      </c>
      <c r="F12838" t="n">
        <v>926.29</v>
      </c>
      <c r="G12838" t="n">
        <v>330</v>
      </c>
    </row>
    <row r="12839">
      <c r="A12839" t="n">
        <v>201911</v>
      </c>
      <c r="B12839" t="n">
        <v>30</v>
      </c>
      <c r="C12839" t="inlineStr">
        <is>
          <t>POS</t>
        </is>
      </c>
      <c r="D12839" t="inlineStr">
        <is>
          <t>Ý</t>
        </is>
      </c>
      <c r="E12839" t="inlineStr">
        <is>
          <t>Máy tính</t>
        </is>
      </c>
      <c r="F12839" t="n">
        <v>15082.83</v>
      </c>
      <c r="G12839" t="n">
        <v>269.95</v>
      </c>
    </row>
    <row r="12840">
      <c r="A12840" t="n">
        <v>201911</v>
      </c>
      <c r="B12840" t="n">
        <v>30</v>
      </c>
      <c r="C12840" t="inlineStr">
        <is>
          <t>POS</t>
        </is>
      </c>
      <c r="D12840" t="inlineStr">
        <is>
          <t>Ý</t>
        </is>
      </c>
      <c r="E12840" t="inlineStr">
        <is>
          <t>Game &amp; Đồ chơi</t>
        </is>
      </c>
      <c r="F12840" t="n">
        <v>339.26</v>
      </c>
      <c r="G12840" t="n">
        <v>152.01</v>
      </c>
    </row>
    <row r="12841">
      <c r="A12841" t="n">
        <v>201911</v>
      </c>
      <c r="B12841" t="n">
        <v>30</v>
      </c>
      <c r="C12841" t="inlineStr">
        <is>
          <t>POS</t>
        </is>
      </c>
      <c r="D12841" t="inlineStr">
        <is>
          <t>Ý</t>
        </is>
      </c>
      <c r="E12841" t="inlineStr">
        <is>
          <t>Gia dụng</t>
        </is>
      </c>
      <c r="F12841" t="n">
        <v>6719.19</v>
      </c>
      <c r="G12841" t="n">
        <v>2663.76</v>
      </c>
    </row>
    <row r="12842">
      <c r="A12842" t="n">
        <v>201911</v>
      </c>
      <c r="B12842" t="n">
        <v>30</v>
      </c>
      <c r="C12842" t="inlineStr">
        <is>
          <t>POS</t>
        </is>
      </c>
      <c r="D12842" t="inlineStr">
        <is>
          <t>Ý</t>
        </is>
      </c>
      <c r="E12842" t="inlineStr">
        <is>
          <t>Nhạc, phim, sách nói</t>
        </is>
      </c>
      <c r="F12842" t="n">
        <v>826.3099999999999</v>
      </c>
      <c r="G12842" t="n">
        <v>219</v>
      </c>
    </row>
    <row r="12843">
      <c r="A12843" t="n">
        <v>201911</v>
      </c>
      <c r="B12843" t="n">
        <v>31</v>
      </c>
      <c r="C12843" t="inlineStr">
        <is>
          <t>POS</t>
        </is>
      </c>
      <c r="D12843" t="inlineStr">
        <is>
          <t>Hà Lan</t>
        </is>
      </c>
      <c r="E12843" t="inlineStr">
        <is>
          <t>Máy ảnh</t>
        </is>
      </c>
      <c r="F12843" t="n">
        <v>656</v>
      </c>
      <c r="G12843" t="n">
        <v>0</v>
      </c>
    </row>
    <row r="12844">
      <c r="A12844" t="n">
        <v>201911</v>
      </c>
      <c r="B12844" t="n">
        <v>31</v>
      </c>
      <c r="C12844" t="inlineStr">
        <is>
          <t>POS</t>
        </is>
      </c>
      <c r="D12844" t="inlineStr">
        <is>
          <t>Hà Lan</t>
        </is>
      </c>
      <c r="E12844" t="inlineStr">
        <is>
          <t>Máy tính</t>
        </is>
      </c>
      <c r="F12844" t="n">
        <v>459.8</v>
      </c>
      <c r="G12844" t="n">
        <v>0</v>
      </c>
    </row>
    <row r="12845">
      <c r="A12845" t="n">
        <v>201911</v>
      </c>
      <c r="B12845" t="n">
        <v>31</v>
      </c>
      <c r="C12845" t="inlineStr">
        <is>
          <t>POS</t>
        </is>
      </c>
      <c r="D12845" t="inlineStr">
        <is>
          <t>Hà Lan</t>
        </is>
      </c>
      <c r="E12845" t="inlineStr">
        <is>
          <t>Nhạc, phim, sách nói</t>
        </is>
      </c>
      <c r="F12845" t="n">
        <v>2044.37</v>
      </c>
      <c r="G12845" t="n">
        <v>0</v>
      </c>
    </row>
    <row r="12846">
      <c r="A12846" t="n">
        <v>201911</v>
      </c>
      <c r="B12846" t="n">
        <v>32</v>
      </c>
      <c r="C12846" t="inlineStr">
        <is>
          <t>POS</t>
        </is>
      </c>
      <c r="D12846" t="inlineStr">
        <is>
          <t>Hà Lan</t>
        </is>
      </c>
      <c r="E12846" t="inlineStr">
        <is>
          <t>Máy ảnh</t>
        </is>
      </c>
      <c r="F12846" t="n">
        <v>5592.15</v>
      </c>
      <c r="G12846" t="n">
        <v>0</v>
      </c>
    </row>
    <row r="12847">
      <c r="A12847" t="n">
        <v>201911</v>
      </c>
      <c r="B12847" t="n">
        <v>32</v>
      </c>
      <c r="C12847" t="inlineStr">
        <is>
          <t>POS</t>
        </is>
      </c>
      <c r="D12847" t="inlineStr">
        <is>
          <t>Hà Lan</t>
        </is>
      </c>
      <c r="E12847" t="inlineStr">
        <is>
          <t>Máy tính</t>
        </is>
      </c>
      <c r="F12847" t="n">
        <v>10094.08</v>
      </c>
      <c r="G12847" t="n">
        <v>0</v>
      </c>
    </row>
    <row r="12848">
      <c r="A12848" t="n">
        <v>201911</v>
      </c>
      <c r="B12848" t="n">
        <v>32</v>
      </c>
      <c r="C12848" t="inlineStr">
        <is>
          <t>POS</t>
        </is>
      </c>
      <c r="D12848" t="inlineStr">
        <is>
          <t>Hà Lan</t>
        </is>
      </c>
      <c r="E12848" t="inlineStr">
        <is>
          <t>Game &amp; Đồ chơi</t>
        </is>
      </c>
      <c r="F12848" t="n">
        <v>168.21</v>
      </c>
      <c r="G12848" t="n">
        <v>0</v>
      </c>
    </row>
    <row r="12849">
      <c r="A12849" t="n">
        <v>201911</v>
      </c>
      <c r="B12849" t="n">
        <v>32</v>
      </c>
      <c r="C12849" t="inlineStr">
        <is>
          <t>POS</t>
        </is>
      </c>
      <c r="D12849" t="inlineStr">
        <is>
          <t>Hà Lan</t>
        </is>
      </c>
      <c r="E12849" t="inlineStr">
        <is>
          <t>Gia dụng</t>
        </is>
      </c>
      <c r="F12849" t="n">
        <v>509.97</v>
      </c>
      <c r="G12849" t="n">
        <v>0</v>
      </c>
    </row>
    <row r="12850">
      <c r="A12850" t="n">
        <v>201911</v>
      </c>
      <c r="B12850" t="n">
        <v>32</v>
      </c>
      <c r="C12850" t="inlineStr">
        <is>
          <t>POS</t>
        </is>
      </c>
      <c r="D12850" t="inlineStr">
        <is>
          <t>Hà Lan</t>
        </is>
      </c>
      <c r="E12850" t="inlineStr">
        <is>
          <t>Nhạc, phim, sách nói</t>
        </is>
      </c>
      <c r="F12850" t="n">
        <v>319.87</v>
      </c>
      <c r="G12850" t="n">
        <v>0</v>
      </c>
    </row>
    <row r="12851">
      <c r="A12851" t="n">
        <v>201911</v>
      </c>
      <c r="B12851" t="n">
        <v>33</v>
      </c>
      <c r="C12851" t="inlineStr">
        <is>
          <t>POS</t>
        </is>
      </c>
      <c r="D12851" t="inlineStr">
        <is>
          <t>Hà Lan</t>
        </is>
      </c>
      <c r="E12851" t="inlineStr">
        <is>
          <t>Điện thoại</t>
        </is>
      </c>
      <c r="F12851" t="n">
        <v>263.92</v>
      </c>
      <c r="G12851" t="n">
        <v>0</v>
      </c>
    </row>
    <row r="12852">
      <c r="A12852" t="n">
        <v>201911</v>
      </c>
      <c r="B12852" t="n">
        <v>33</v>
      </c>
      <c r="C12852" t="inlineStr">
        <is>
          <t>POS</t>
        </is>
      </c>
      <c r="D12852" t="inlineStr">
        <is>
          <t>Hà Lan</t>
        </is>
      </c>
      <c r="E12852" t="inlineStr">
        <is>
          <t>Máy tính</t>
        </is>
      </c>
      <c r="F12852" t="n">
        <v>23100</v>
      </c>
      <c r="G12852" t="n">
        <v>4590</v>
      </c>
    </row>
    <row r="12853">
      <c r="A12853" t="n">
        <v>201911</v>
      </c>
      <c r="B12853" t="n">
        <v>33</v>
      </c>
      <c r="C12853" t="inlineStr">
        <is>
          <t>POS</t>
        </is>
      </c>
      <c r="D12853" t="inlineStr">
        <is>
          <t>Hà Lan</t>
        </is>
      </c>
      <c r="E12853" t="inlineStr">
        <is>
          <t>Game &amp; Đồ chơi</t>
        </is>
      </c>
      <c r="F12853" t="n">
        <v>327.13</v>
      </c>
      <c r="G12853" t="n">
        <v>9.960000000000001</v>
      </c>
    </row>
    <row r="12854">
      <c r="A12854" t="n">
        <v>201911</v>
      </c>
      <c r="B12854" t="n">
        <v>33</v>
      </c>
      <c r="C12854" t="inlineStr">
        <is>
          <t>POS</t>
        </is>
      </c>
      <c r="D12854" t="inlineStr">
        <is>
          <t>Hà Lan</t>
        </is>
      </c>
      <c r="E12854" t="inlineStr">
        <is>
          <t>Gia dụng</t>
        </is>
      </c>
      <c r="F12854" t="n">
        <v>1052.98</v>
      </c>
      <c r="G12854" t="n">
        <v>0</v>
      </c>
    </row>
    <row r="12855">
      <c r="A12855" t="n">
        <v>201911</v>
      </c>
      <c r="B12855" t="n">
        <v>33</v>
      </c>
      <c r="C12855" t="inlineStr">
        <is>
          <t>POS</t>
        </is>
      </c>
      <c r="D12855" t="inlineStr">
        <is>
          <t>Hà Lan</t>
        </is>
      </c>
      <c r="E12855" t="inlineStr">
        <is>
          <t>Nhạc, phim, sách nói</t>
        </is>
      </c>
      <c r="F12855" t="n">
        <v>259.99</v>
      </c>
      <c r="G12855" t="n">
        <v>0</v>
      </c>
    </row>
    <row r="12856">
      <c r="A12856" t="n">
        <v>201911</v>
      </c>
      <c r="B12856" t="n">
        <v>34</v>
      </c>
      <c r="C12856" t="inlineStr">
        <is>
          <t>POS</t>
        </is>
      </c>
      <c r="D12856" t="inlineStr">
        <is>
          <t>Hà Lan</t>
        </is>
      </c>
      <c r="E12856" t="inlineStr">
        <is>
          <t>Âm thanh</t>
        </is>
      </c>
      <c r="F12856" t="n">
        <v>339.92</v>
      </c>
      <c r="G12856" t="n">
        <v>0</v>
      </c>
    </row>
    <row r="12857">
      <c r="A12857" t="n">
        <v>201911</v>
      </c>
      <c r="B12857" t="n">
        <v>34</v>
      </c>
      <c r="C12857" t="inlineStr">
        <is>
          <t>POS</t>
        </is>
      </c>
      <c r="D12857" t="inlineStr">
        <is>
          <t>Hà Lan</t>
        </is>
      </c>
      <c r="E12857" t="inlineStr">
        <is>
          <t>Máy ảnh</t>
        </is>
      </c>
      <c r="F12857" t="n">
        <v>4837</v>
      </c>
      <c r="G12857" t="n">
        <v>0</v>
      </c>
    </row>
    <row r="12858">
      <c r="A12858" t="n">
        <v>201911</v>
      </c>
      <c r="B12858" t="n">
        <v>34</v>
      </c>
      <c r="C12858" t="inlineStr">
        <is>
          <t>POS</t>
        </is>
      </c>
      <c r="D12858" t="inlineStr">
        <is>
          <t>Hà Lan</t>
        </is>
      </c>
      <c r="E12858" t="inlineStr">
        <is>
          <t>Điện thoại</t>
        </is>
      </c>
      <c r="F12858" t="n">
        <v>683.4</v>
      </c>
      <c r="G12858" t="n">
        <v>0</v>
      </c>
    </row>
    <row r="12859">
      <c r="A12859" t="n">
        <v>201911</v>
      </c>
      <c r="B12859" t="n">
        <v>34</v>
      </c>
      <c r="C12859" t="inlineStr">
        <is>
          <t>POS</t>
        </is>
      </c>
      <c r="D12859" t="inlineStr">
        <is>
          <t>Hà Lan</t>
        </is>
      </c>
      <c r="E12859" t="inlineStr">
        <is>
          <t>Máy tính</t>
        </is>
      </c>
      <c r="F12859" t="n">
        <v>3384</v>
      </c>
      <c r="G12859" t="n">
        <v>0</v>
      </c>
    </row>
    <row r="12860">
      <c r="A12860" t="n">
        <v>201911</v>
      </c>
      <c r="B12860" t="n">
        <v>34</v>
      </c>
      <c r="C12860" t="inlineStr">
        <is>
          <t>POS</t>
        </is>
      </c>
      <c r="D12860" t="inlineStr">
        <is>
          <t>Hà Lan</t>
        </is>
      </c>
      <c r="E12860" t="inlineStr">
        <is>
          <t>Game &amp; Đồ chơi</t>
        </is>
      </c>
      <c r="F12860" t="n">
        <v>84</v>
      </c>
      <c r="G12860" t="n">
        <v>0</v>
      </c>
    </row>
    <row r="12861">
      <c r="A12861" t="n">
        <v>201911</v>
      </c>
      <c r="B12861" t="n">
        <v>34</v>
      </c>
      <c r="C12861" t="inlineStr">
        <is>
          <t>POS</t>
        </is>
      </c>
      <c r="D12861" t="inlineStr">
        <is>
          <t>Hà Lan</t>
        </is>
      </c>
      <c r="E12861" t="inlineStr">
        <is>
          <t>Gia dụng</t>
        </is>
      </c>
      <c r="F12861" t="n">
        <v>4474.02</v>
      </c>
      <c r="G12861" t="n">
        <v>0</v>
      </c>
    </row>
    <row r="12862">
      <c r="A12862" t="n">
        <v>201911</v>
      </c>
      <c r="B12862" t="n">
        <v>34</v>
      </c>
      <c r="C12862" t="inlineStr">
        <is>
          <t>POS</t>
        </is>
      </c>
      <c r="D12862" t="inlineStr">
        <is>
          <t>Hà Lan</t>
        </is>
      </c>
      <c r="E12862" t="inlineStr">
        <is>
          <t>Nhạc, phim, sách nói</t>
        </is>
      </c>
      <c r="F12862" t="n">
        <v>1683.22</v>
      </c>
      <c r="G12862" t="n">
        <v>0</v>
      </c>
    </row>
    <row r="12863">
      <c r="A12863" t="n">
        <v>201911</v>
      </c>
      <c r="B12863" t="n">
        <v>34</v>
      </c>
      <c r="C12863" t="inlineStr">
        <is>
          <t>POS</t>
        </is>
      </c>
      <c r="D12863" t="inlineStr">
        <is>
          <t>Hà Lan</t>
        </is>
      </c>
      <c r="E12863" t="inlineStr">
        <is>
          <t>TV &amp; Video</t>
        </is>
      </c>
      <c r="F12863" t="n">
        <v>586.4</v>
      </c>
      <c r="G12863" t="n">
        <v>0</v>
      </c>
    </row>
    <row r="12864">
      <c r="A12864" t="n">
        <v>201911</v>
      </c>
      <c r="B12864" t="n">
        <v>36</v>
      </c>
      <c r="C12864" t="inlineStr">
        <is>
          <t>POS</t>
        </is>
      </c>
      <c r="D12864" t="inlineStr">
        <is>
          <t>Anh</t>
        </is>
      </c>
      <c r="E12864" t="inlineStr">
        <is>
          <t>Âm thanh</t>
        </is>
      </c>
      <c r="F12864" t="n">
        <v>2080.75</v>
      </c>
      <c r="G12864" t="n">
        <v>0</v>
      </c>
    </row>
    <row r="12865">
      <c r="A12865" t="n">
        <v>201911</v>
      </c>
      <c r="B12865" t="n">
        <v>36</v>
      </c>
      <c r="C12865" t="inlineStr">
        <is>
          <t>POS</t>
        </is>
      </c>
      <c r="D12865" t="inlineStr">
        <is>
          <t>Anh</t>
        </is>
      </c>
      <c r="E12865" t="inlineStr">
        <is>
          <t>Máy ảnh</t>
        </is>
      </c>
      <c r="F12865" t="n">
        <v>3019.15</v>
      </c>
      <c r="G12865" t="n">
        <v>0</v>
      </c>
    </row>
    <row r="12866">
      <c r="A12866" t="n">
        <v>201911</v>
      </c>
      <c r="B12866" t="n">
        <v>36</v>
      </c>
      <c r="C12866" t="inlineStr">
        <is>
          <t>POS</t>
        </is>
      </c>
      <c r="D12866" t="inlineStr">
        <is>
          <t>Anh</t>
        </is>
      </c>
      <c r="E12866" t="inlineStr">
        <is>
          <t>Điện thoại</t>
        </is>
      </c>
      <c r="F12866" t="n">
        <v>5953.46</v>
      </c>
      <c r="G12866" t="n">
        <v>0</v>
      </c>
    </row>
    <row r="12867">
      <c r="A12867" t="n">
        <v>201911</v>
      </c>
      <c r="B12867" t="n">
        <v>36</v>
      </c>
      <c r="C12867" t="inlineStr">
        <is>
          <t>POS</t>
        </is>
      </c>
      <c r="D12867" t="inlineStr">
        <is>
          <t>Anh</t>
        </is>
      </c>
      <c r="E12867" t="inlineStr">
        <is>
          <t>Máy tính</t>
        </is>
      </c>
      <c r="F12867" t="n">
        <v>7750.55</v>
      </c>
      <c r="G12867" t="n">
        <v>0</v>
      </c>
    </row>
    <row r="12868">
      <c r="A12868" t="n">
        <v>201911</v>
      </c>
      <c r="B12868" t="n">
        <v>36</v>
      </c>
      <c r="C12868" t="inlineStr">
        <is>
          <t>POS</t>
        </is>
      </c>
      <c r="D12868" t="inlineStr">
        <is>
          <t>Anh</t>
        </is>
      </c>
      <c r="E12868" t="inlineStr">
        <is>
          <t>Game &amp; Đồ chơi</t>
        </is>
      </c>
      <c r="F12868" t="n">
        <v>234.93</v>
      </c>
      <c r="G12868" t="n">
        <v>0</v>
      </c>
    </row>
    <row r="12869">
      <c r="A12869" t="n">
        <v>201911</v>
      </c>
      <c r="B12869" t="n">
        <v>36</v>
      </c>
      <c r="C12869" t="inlineStr">
        <is>
          <t>POS</t>
        </is>
      </c>
      <c r="D12869" t="inlineStr">
        <is>
          <t>Anh</t>
        </is>
      </c>
      <c r="E12869" t="inlineStr">
        <is>
          <t>Gia dụng</t>
        </is>
      </c>
      <c r="F12869" t="n">
        <v>284.97</v>
      </c>
      <c r="G12869" t="n">
        <v>0</v>
      </c>
    </row>
    <row r="12870">
      <c r="A12870" t="n">
        <v>201911</v>
      </c>
      <c r="B12870" t="n">
        <v>36</v>
      </c>
      <c r="C12870" t="inlineStr">
        <is>
          <t>POS</t>
        </is>
      </c>
      <c r="D12870" t="inlineStr">
        <is>
          <t>Anh</t>
        </is>
      </c>
      <c r="E12870" t="inlineStr">
        <is>
          <t>Nhạc, phim, sách nói</t>
        </is>
      </c>
      <c r="F12870" t="n">
        <v>35.98</v>
      </c>
      <c r="G12870" t="n">
        <v>0</v>
      </c>
    </row>
    <row r="12871">
      <c r="A12871" t="n">
        <v>201911</v>
      </c>
      <c r="B12871" t="n">
        <v>37</v>
      </c>
      <c r="C12871" t="inlineStr">
        <is>
          <t>POS</t>
        </is>
      </c>
      <c r="D12871" t="inlineStr">
        <is>
          <t>Anh</t>
        </is>
      </c>
      <c r="E12871" t="inlineStr">
        <is>
          <t>Âm thanh</t>
        </is>
      </c>
      <c r="F12871" t="n">
        <v>278.51</v>
      </c>
      <c r="G12871" t="n">
        <v>0</v>
      </c>
    </row>
    <row r="12872">
      <c r="A12872" t="n">
        <v>201911</v>
      </c>
      <c r="B12872" t="n">
        <v>37</v>
      </c>
      <c r="C12872" t="inlineStr">
        <is>
          <t>POS</t>
        </is>
      </c>
      <c r="D12872" t="inlineStr">
        <is>
          <t>Anh</t>
        </is>
      </c>
      <c r="E12872" t="inlineStr">
        <is>
          <t>Máy ảnh</t>
        </is>
      </c>
      <c r="F12872" t="n">
        <v>346.99</v>
      </c>
      <c r="G12872" t="n">
        <v>1321</v>
      </c>
    </row>
    <row r="12873">
      <c r="A12873" t="n">
        <v>201911</v>
      </c>
      <c r="B12873" t="n">
        <v>37</v>
      </c>
      <c r="C12873" t="inlineStr">
        <is>
          <t>POS</t>
        </is>
      </c>
      <c r="D12873" t="inlineStr">
        <is>
          <t>Anh</t>
        </is>
      </c>
      <c r="E12873" t="inlineStr">
        <is>
          <t>Điện thoại</t>
        </is>
      </c>
      <c r="F12873" t="n">
        <v>2924.43</v>
      </c>
      <c r="G12873" t="n">
        <v>0</v>
      </c>
    </row>
    <row r="12874">
      <c r="A12874" t="n">
        <v>201911</v>
      </c>
      <c r="B12874" t="n">
        <v>37</v>
      </c>
      <c r="C12874" t="inlineStr">
        <is>
          <t>POS</t>
        </is>
      </c>
      <c r="D12874" t="inlineStr">
        <is>
          <t>Anh</t>
        </is>
      </c>
      <c r="E12874" t="inlineStr">
        <is>
          <t>Máy tính</t>
        </is>
      </c>
      <c r="F12874" t="n">
        <v>16579.78</v>
      </c>
      <c r="G12874" t="n">
        <v>0</v>
      </c>
    </row>
    <row r="12875">
      <c r="A12875" t="n">
        <v>201911</v>
      </c>
      <c r="B12875" t="n">
        <v>37</v>
      </c>
      <c r="C12875" t="inlineStr">
        <is>
          <t>POS</t>
        </is>
      </c>
      <c r="D12875" t="inlineStr">
        <is>
          <t>Anh</t>
        </is>
      </c>
      <c r="E12875" t="inlineStr">
        <is>
          <t>Game &amp; Đồ chơi</t>
        </is>
      </c>
      <c r="F12875" t="n">
        <v>462.85</v>
      </c>
      <c r="G12875" t="n">
        <v>140</v>
      </c>
    </row>
    <row r="12876">
      <c r="A12876" t="n">
        <v>201911</v>
      </c>
      <c r="B12876" t="n">
        <v>37</v>
      </c>
      <c r="C12876" t="inlineStr">
        <is>
          <t>POS</t>
        </is>
      </c>
      <c r="D12876" t="inlineStr">
        <is>
          <t>Anh</t>
        </is>
      </c>
      <c r="E12876" t="inlineStr">
        <is>
          <t>Gia dụng</t>
        </is>
      </c>
      <c r="F12876" t="n">
        <v>2228.96</v>
      </c>
      <c r="G12876" t="n">
        <v>0</v>
      </c>
    </row>
    <row r="12877">
      <c r="A12877" t="n">
        <v>201911</v>
      </c>
      <c r="B12877" t="n">
        <v>37</v>
      </c>
      <c r="C12877" t="inlineStr">
        <is>
          <t>POS</t>
        </is>
      </c>
      <c r="D12877" t="inlineStr">
        <is>
          <t>Anh</t>
        </is>
      </c>
      <c r="E12877" t="inlineStr">
        <is>
          <t>Nhạc, phim, sách nói</t>
        </is>
      </c>
      <c r="F12877" t="n">
        <v>2804.89</v>
      </c>
      <c r="G12877" t="n">
        <v>0</v>
      </c>
    </row>
    <row r="12878">
      <c r="A12878" t="n">
        <v>201911</v>
      </c>
      <c r="B12878" t="n">
        <v>37</v>
      </c>
      <c r="C12878" t="inlineStr">
        <is>
          <t>POS</t>
        </is>
      </c>
      <c r="D12878" t="inlineStr">
        <is>
          <t>Anh</t>
        </is>
      </c>
      <c r="E12878" t="inlineStr">
        <is>
          <t>TV &amp; Video</t>
        </is>
      </c>
      <c r="F12878" t="n">
        <v>113.8</v>
      </c>
      <c r="G12878" t="n">
        <v>0</v>
      </c>
    </row>
    <row r="12879">
      <c r="A12879" t="n">
        <v>201911</v>
      </c>
      <c r="B12879" t="n">
        <v>38</v>
      </c>
      <c r="C12879" t="inlineStr">
        <is>
          <t>POS</t>
        </is>
      </c>
      <c r="D12879" t="inlineStr">
        <is>
          <t>Anh</t>
        </is>
      </c>
      <c r="E12879" t="inlineStr">
        <is>
          <t>Âm thanh</t>
        </is>
      </c>
      <c r="F12879" t="n">
        <v>1834.96</v>
      </c>
      <c r="G12879" t="n">
        <v>0</v>
      </c>
    </row>
    <row r="12880">
      <c r="A12880" t="n">
        <v>201911</v>
      </c>
      <c r="B12880" t="n">
        <v>38</v>
      </c>
      <c r="C12880" t="inlineStr">
        <is>
          <t>POS</t>
        </is>
      </c>
      <c r="D12880" t="inlineStr">
        <is>
          <t>Anh</t>
        </is>
      </c>
      <c r="E12880" t="inlineStr">
        <is>
          <t>Điện thoại</t>
        </is>
      </c>
      <c r="F12880" t="n">
        <v>2723.65</v>
      </c>
      <c r="G12880" t="n">
        <v>68.97</v>
      </c>
    </row>
    <row r="12881">
      <c r="A12881" t="n">
        <v>201911</v>
      </c>
      <c r="B12881" t="n">
        <v>38</v>
      </c>
      <c r="C12881" t="inlineStr">
        <is>
          <t>POS</t>
        </is>
      </c>
      <c r="D12881" t="inlineStr">
        <is>
          <t>Anh</t>
        </is>
      </c>
      <c r="E12881" t="inlineStr">
        <is>
          <t>Máy tính</t>
        </is>
      </c>
      <c r="F12881" t="n">
        <v>3435</v>
      </c>
      <c r="G12881" t="n">
        <v>0</v>
      </c>
    </row>
    <row r="12882">
      <c r="A12882" t="n">
        <v>201911</v>
      </c>
      <c r="B12882" t="n">
        <v>38</v>
      </c>
      <c r="C12882" t="inlineStr">
        <is>
          <t>POS</t>
        </is>
      </c>
      <c r="D12882" t="inlineStr">
        <is>
          <t>Anh</t>
        </is>
      </c>
      <c r="E12882" t="inlineStr">
        <is>
          <t>Game &amp; Đồ chơi</t>
        </is>
      </c>
      <c r="F12882" t="n">
        <v>308.53</v>
      </c>
      <c r="G12882" t="n">
        <v>0</v>
      </c>
    </row>
    <row r="12883">
      <c r="A12883" t="n">
        <v>201911</v>
      </c>
      <c r="B12883" t="n">
        <v>38</v>
      </c>
      <c r="C12883" t="inlineStr">
        <is>
          <t>POS</t>
        </is>
      </c>
      <c r="D12883" t="inlineStr">
        <is>
          <t>Anh</t>
        </is>
      </c>
      <c r="E12883" t="inlineStr">
        <is>
          <t>Gia dụng</t>
        </is>
      </c>
      <c r="F12883" t="n">
        <v>1289.97</v>
      </c>
      <c r="G12883" t="n">
        <v>0</v>
      </c>
    </row>
    <row r="12884">
      <c r="A12884" t="n">
        <v>201911</v>
      </c>
      <c r="B12884" t="n">
        <v>38</v>
      </c>
      <c r="C12884" t="inlineStr">
        <is>
          <t>POS</t>
        </is>
      </c>
      <c r="D12884" t="inlineStr">
        <is>
          <t>Anh</t>
        </is>
      </c>
      <c r="E12884" t="inlineStr">
        <is>
          <t>Nhạc, phim, sách nói</t>
        </is>
      </c>
      <c r="F12884" t="n">
        <v>427.93</v>
      </c>
      <c r="G12884" t="n">
        <v>0</v>
      </c>
    </row>
    <row r="12885">
      <c r="A12885" t="n">
        <v>201911</v>
      </c>
      <c r="B12885" t="n">
        <v>38</v>
      </c>
      <c r="C12885" t="inlineStr">
        <is>
          <t>POS</t>
        </is>
      </c>
      <c r="D12885" t="inlineStr">
        <is>
          <t>Anh</t>
        </is>
      </c>
      <c r="E12885" t="inlineStr">
        <is>
          <t>TV &amp; Video</t>
        </is>
      </c>
      <c r="F12885" t="n">
        <v>1184.97</v>
      </c>
      <c r="G12885" t="n">
        <v>0</v>
      </c>
    </row>
    <row r="12886">
      <c r="A12886" t="n">
        <v>201911</v>
      </c>
      <c r="B12886" t="n">
        <v>39</v>
      </c>
      <c r="C12886" t="inlineStr">
        <is>
          <t>POS</t>
        </is>
      </c>
      <c r="D12886" t="inlineStr">
        <is>
          <t>Anh</t>
        </is>
      </c>
      <c r="E12886" t="inlineStr">
        <is>
          <t>Âm thanh</t>
        </is>
      </c>
      <c r="F12886" t="n">
        <v>181</v>
      </c>
      <c r="G12886" t="n">
        <v>0</v>
      </c>
    </row>
    <row r="12887">
      <c r="A12887" t="n">
        <v>201911</v>
      </c>
      <c r="B12887" t="n">
        <v>39</v>
      </c>
      <c r="C12887" t="inlineStr">
        <is>
          <t>POS</t>
        </is>
      </c>
      <c r="D12887" t="inlineStr">
        <is>
          <t>Anh</t>
        </is>
      </c>
      <c r="E12887" t="inlineStr">
        <is>
          <t>Máy ảnh</t>
        </is>
      </c>
      <c r="F12887" t="n">
        <v>3005.7</v>
      </c>
      <c r="G12887" t="n">
        <v>0</v>
      </c>
    </row>
    <row r="12888">
      <c r="A12888" t="n">
        <v>201911</v>
      </c>
      <c r="B12888" t="n">
        <v>39</v>
      </c>
      <c r="C12888" t="inlineStr">
        <is>
          <t>POS</t>
        </is>
      </c>
      <c r="D12888" t="inlineStr">
        <is>
          <t>Anh</t>
        </is>
      </c>
      <c r="E12888" t="inlineStr">
        <is>
          <t>Điện thoại</t>
        </is>
      </c>
      <c r="F12888" t="n">
        <v>3525.98</v>
      </c>
      <c r="G12888" t="n">
        <v>0</v>
      </c>
    </row>
    <row r="12889">
      <c r="A12889" t="n">
        <v>201911</v>
      </c>
      <c r="B12889" t="n">
        <v>39</v>
      </c>
      <c r="C12889" t="inlineStr">
        <is>
          <t>POS</t>
        </is>
      </c>
      <c r="D12889" t="inlineStr">
        <is>
          <t>Anh</t>
        </is>
      </c>
      <c r="E12889" t="inlineStr">
        <is>
          <t>Máy tính</t>
        </is>
      </c>
      <c r="F12889" t="n">
        <v>14463.81</v>
      </c>
      <c r="G12889" t="n">
        <v>0</v>
      </c>
    </row>
    <row r="12890">
      <c r="A12890" t="n">
        <v>201911</v>
      </c>
      <c r="B12890" t="n">
        <v>39</v>
      </c>
      <c r="C12890" t="inlineStr">
        <is>
          <t>POS</t>
        </is>
      </c>
      <c r="D12890" t="inlineStr">
        <is>
          <t>Anh</t>
        </is>
      </c>
      <c r="E12890" t="inlineStr">
        <is>
          <t>Game &amp; Đồ chơi</t>
        </is>
      </c>
      <c r="F12890" t="n">
        <v>353.83</v>
      </c>
      <c r="G12890" t="n">
        <v>0</v>
      </c>
    </row>
    <row r="12891">
      <c r="A12891" t="n">
        <v>201911</v>
      </c>
      <c r="B12891" t="n">
        <v>39</v>
      </c>
      <c r="C12891" t="inlineStr">
        <is>
          <t>POS</t>
        </is>
      </c>
      <c r="D12891" t="inlineStr">
        <is>
          <t>Anh</t>
        </is>
      </c>
      <c r="E12891" t="inlineStr">
        <is>
          <t>Gia dụng</t>
        </is>
      </c>
      <c r="F12891" t="n">
        <v>1039.2</v>
      </c>
      <c r="G12891" t="n">
        <v>0</v>
      </c>
    </row>
    <row r="12892">
      <c r="A12892" t="n">
        <v>201911</v>
      </c>
      <c r="B12892" t="n">
        <v>39</v>
      </c>
      <c r="C12892" t="inlineStr">
        <is>
          <t>POS</t>
        </is>
      </c>
      <c r="D12892" t="inlineStr">
        <is>
          <t>Anh</t>
        </is>
      </c>
      <c r="E12892" t="inlineStr">
        <is>
          <t>Nhạc, phim, sách nói</t>
        </is>
      </c>
      <c r="F12892" t="n">
        <v>952.83</v>
      </c>
      <c r="G12892" t="n">
        <v>0</v>
      </c>
    </row>
    <row r="12893">
      <c r="A12893" t="n">
        <v>201911</v>
      </c>
      <c r="B12893" t="n">
        <v>39</v>
      </c>
      <c r="C12893" t="inlineStr">
        <is>
          <t>POS</t>
        </is>
      </c>
      <c r="D12893" t="inlineStr">
        <is>
          <t>Anh</t>
        </is>
      </c>
      <c r="E12893" t="inlineStr">
        <is>
          <t>TV &amp; Video</t>
        </is>
      </c>
      <c r="F12893" t="n">
        <v>23199.92</v>
      </c>
      <c r="G12893" t="n">
        <v>0</v>
      </c>
    </row>
    <row r="12894">
      <c r="A12894" t="n">
        <v>201911</v>
      </c>
      <c r="B12894" t="n">
        <v>40</v>
      </c>
      <c r="C12894" t="inlineStr">
        <is>
          <t>POS</t>
        </is>
      </c>
      <c r="D12894" t="inlineStr">
        <is>
          <t>Anh</t>
        </is>
      </c>
      <c r="E12894" t="inlineStr">
        <is>
          <t>Âm thanh</t>
        </is>
      </c>
      <c r="F12894" t="n">
        <v>2155.5</v>
      </c>
      <c r="G12894" t="n">
        <v>0</v>
      </c>
    </row>
    <row r="12895">
      <c r="A12895" t="n">
        <v>201911</v>
      </c>
      <c r="B12895" t="n">
        <v>40</v>
      </c>
      <c r="C12895" t="inlineStr">
        <is>
          <t>POS</t>
        </is>
      </c>
      <c r="D12895" t="inlineStr">
        <is>
          <t>Anh</t>
        </is>
      </c>
      <c r="E12895" t="inlineStr">
        <is>
          <t>Điện thoại</t>
        </is>
      </c>
      <c r="F12895" t="n">
        <v>1244.98</v>
      </c>
      <c r="G12895" t="n">
        <v>0</v>
      </c>
    </row>
    <row r="12896">
      <c r="A12896" t="n">
        <v>201911</v>
      </c>
      <c r="B12896" t="n">
        <v>40</v>
      </c>
      <c r="C12896" t="inlineStr">
        <is>
          <t>POS</t>
        </is>
      </c>
      <c r="D12896" t="inlineStr">
        <is>
          <t>Anh</t>
        </is>
      </c>
      <c r="E12896" t="inlineStr">
        <is>
          <t>Máy tính</t>
        </is>
      </c>
      <c r="F12896" t="n">
        <v>819</v>
      </c>
      <c r="G12896" t="n">
        <v>0</v>
      </c>
    </row>
    <row r="12897">
      <c r="A12897" t="n">
        <v>201911</v>
      </c>
      <c r="B12897" t="n">
        <v>40</v>
      </c>
      <c r="C12897" t="inlineStr">
        <is>
          <t>POS</t>
        </is>
      </c>
      <c r="D12897" t="inlineStr">
        <is>
          <t>Anh</t>
        </is>
      </c>
      <c r="E12897" t="inlineStr">
        <is>
          <t>Game &amp; Đồ chơi</t>
        </is>
      </c>
      <c r="F12897" t="n">
        <v>359.89</v>
      </c>
      <c r="G12897" t="n">
        <v>0</v>
      </c>
    </row>
    <row r="12898">
      <c r="A12898" t="n">
        <v>201911</v>
      </c>
      <c r="B12898" t="n">
        <v>40</v>
      </c>
      <c r="C12898" t="inlineStr">
        <is>
          <t>POS</t>
        </is>
      </c>
      <c r="D12898" t="inlineStr">
        <is>
          <t>Anh</t>
        </is>
      </c>
      <c r="E12898" t="inlineStr">
        <is>
          <t>Nhạc, phim, sách nói</t>
        </is>
      </c>
      <c r="F12898" t="n">
        <v>397.65</v>
      </c>
      <c r="G12898" t="n">
        <v>129.65</v>
      </c>
    </row>
    <row r="12899">
      <c r="A12899" t="n">
        <v>201911</v>
      </c>
      <c r="B12899" t="n">
        <v>42</v>
      </c>
      <c r="C12899" t="inlineStr">
        <is>
          <t>POS</t>
        </is>
      </c>
      <c r="D12899" t="inlineStr">
        <is>
          <t>Anh</t>
        </is>
      </c>
      <c r="E12899" t="inlineStr">
        <is>
          <t>Âm thanh</t>
        </is>
      </c>
      <c r="F12899" t="n">
        <v>941.66</v>
      </c>
      <c r="G12899" t="n">
        <v>132.99</v>
      </c>
    </row>
    <row r="12900">
      <c r="A12900" t="n">
        <v>201911</v>
      </c>
      <c r="B12900" t="n">
        <v>42</v>
      </c>
      <c r="C12900" t="inlineStr">
        <is>
          <t>POS</t>
        </is>
      </c>
      <c r="D12900" t="inlineStr">
        <is>
          <t>Anh</t>
        </is>
      </c>
      <c r="E12900" t="inlineStr">
        <is>
          <t>Máy ảnh</t>
        </is>
      </c>
      <c r="F12900" t="n">
        <v>6278</v>
      </c>
      <c r="G12900" t="n">
        <v>0</v>
      </c>
    </row>
    <row r="12901">
      <c r="A12901" t="n">
        <v>201911</v>
      </c>
      <c r="B12901" t="n">
        <v>42</v>
      </c>
      <c r="C12901" t="inlineStr">
        <is>
          <t>POS</t>
        </is>
      </c>
      <c r="D12901" t="inlineStr">
        <is>
          <t>Anh</t>
        </is>
      </c>
      <c r="E12901" t="inlineStr">
        <is>
          <t>Điện thoại</t>
        </is>
      </c>
      <c r="F12901" t="n">
        <v>1230.97</v>
      </c>
      <c r="G12901" t="n">
        <v>0</v>
      </c>
    </row>
    <row r="12902">
      <c r="A12902" t="n">
        <v>201911</v>
      </c>
      <c r="B12902" t="n">
        <v>42</v>
      </c>
      <c r="C12902" t="inlineStr">
        <is>
          <t>POS</t>
        </is>
      </c>
      <c r="D12902" t="inlineStr">
        <is>
          <t>Anh</t>
        </is>
      </c>
      <c r="E12902" t="inlineStr">
        <is>
          <t>Máy tính</t>
        </is>
      </c>
      <c r="F12902" t="n">
        <v>13307.8</v>
      </c>
      <c r="G12902" t="n">
        <v>0</v>
      </c>
    </row>
    <row r="12903">
      <c r="A12903" t="n">
        <v>201911</v>
      </c>
      <c r="B12903" t="n">
        <v>42</v>
      </c>
      <c r="C12903" t="inlineStr">
        <is>
          <t>POS</t>
        </is>
      </c>
      <c r="D12903" t="inlineStr">
        <is>
          <t>Anh</t>
        </is>
      </c>
      <c r="E12903" t="inlineStr">
        <is>
          <t>Game &amp; Đồ chơi</t>
        </is>
      </c>
      <c r="F12903" t="n">
        <v>537.27</v>
      </c>
      <c r="G12903" t="n">
        <v>0</v>
      </c>
    </row>
    <row r="12904">
      <c r="A12904" t="n">
        <v>201911</v>
      </c>
      <c r="B12904" t="n">
        <v>42</v>
      </c>
      <c r="C12904" t="inlineStr">
        <is>
          <t>POS</t>
        </is>
      </c>
      <c r="D12904" t="inlineStr">
        <is>
          <t>Anh</t>
        </is>
      </c>
      <c r="E12904" t="inlineStr">
        <is>
          <t>Gia dụng</t>
        </is>
      </c>
      <c r="F12904" t="n">
        <v>10286.9</v>
      </c>
      <c r="G12904" t="n">
        <v>0</v>
      </c>
    </row>
    <row r="12905">
      <c r="A12905" t="n">
        <v>201911</v>
      </c>
      <c r="B12905" t="n">
        <v>42</v>
      </c>
      <c r="C12905" t="inlineStr">
        <is>
          <t>POS</t>
        </is>
      </c>
      <c r="D12905" t="inlineStr">
        <is>
          <t>Anh</t>
        </is>
      </c>
      <c r="E12905" t="inlineStr">
        <is>
          <t>Nhạc, phim, sách nói</t>
        </is>
      </c>
      <c r="F12905" t="n">
        <v>1313.17</v>
      </c>
      <c r="G12905" t="n">
        <v>0</v>
      </c>
    </row>
    <row r="12906">
      <c r="A12906" t="n">
        <v>201911</v>
      </c>
      <c r="B12906" t="n">
        <v>42</v>
      </c>
      <c r="C12906" t="inlineStr">
        <is>
          <t>POS</t>
        </is>
      </c>
      <c r="D12906" t="inlineStr">
        <is>
          <t>Anh</t>
        </is>
      </c>
      <c r="E12906" t="inlineStr">
        <is>
          <t>TV &amp; Video</t>
        </is>
      </c>
      <c r="F12906" t="n">
        <v>1199.96</v>
      </c>
      <c r="G12906" t="n">
        <v>0</v>
      </c>
    </row>
    <row r="12907">
      <c r="A12907" t="n">
        <v>201911</v>
      </c>
      <c r="B12907" t="n">
        <v>43</v>
      </c>
      <c r="C12907" t="inlineStr">
        <is>
          <t>POS</t>
        </is>
      </c>
      <c r="D12907" t="inlineStr">
        <is>
          <t>Mỹ</t>
        </is>
      </c>
      <c r="E12907" t="inlineStr">
        <is>
          <t>Âm thanh</t>
        </is>
      </c>
      <c r="F12907" t="n">
        <v>5365.16</v>
      </c>
      <c r="G12907" t="n">
        <v>0</v>
      </c>
    </row>
    <row r="12908">
      <c r="A12908" t="n">
        <v>201911</v>
      </c>
      <c r="B12908" t="n">
        <v>43</v>
      </c>
      <c r="C12908" t="inlineStr">
        <is>
          <t>POS</t>
        </is>
      </c>
      <c r="D12908" t="inlineStr">
        <is>
          <t>Mỹ</t>
        </is>
      </c>
      <c r="E12908" t="inlineStr">
        <is>
          <t>Máy ảnh</t>
        </is>
      </c>
      <c r="F12908" t="n">
        <v>2135</v>
      </c>
      <c r="G12908" t="n">
        <v>0</v>
      </c>
    </row>
    <row r="12909">
      <c r="A12909" t="n">
        <v>201911</v>
      </c>
      <c r="B12909" t="n">
        <v>43</v>
      </c>
      <c r="C12909" t="inlineStr">
        <is>
          <t>POS</t>
        </is>
      </c>
      <c r="D12909" t="inlineStr">
        <is>
          <t>Mỹ</t>
        </is>
      </c>
      <c r="E12909" t="inlineStr">
        <is>
          <t>Điện thoại</t>
        </is>
      </c>
      <c r="F12909" t="n">
        <v>4087.75</v>
      </c>
      <c r="G12909" t="n">
        <v>39.99</v>
      </c>
    </row>
    <row r="12910">
      <c r="A12910" t="n">
        <v>201911</v>
      </c>
      <c r="B12910" t="n">
        <v>43</v>
      </c>
      <c r="C12910" t="inlineStr">
        <is>
          <t>POS</t>
        </is>
      </c>
      <c r="D12910" t="inlineStr">
        <is>
          <t>Mỹ</t>
        </is>
      </c>
      <c r="E12910" t="inlineStr">
        <is>
          <t>Máy tính</t>
        </is>
      </c>
      <c r="F12910" t="n">
        <v>4682.84</v>
      </c>
      <c r="G12910" t="n">
        <v>1358.8</v>
      </c>
    </row>
    <row r="12911">
      <c r="A12911" t="n">
        <v>201911</v>
      </c>
      <c r="B12911" t="n">
        <v>43</v>
      </c>
      <c r="C12911" t="inlineStr">
        <is>
          <t>POS</t>
        </is>
      </c>
      <c r="D12911" t="inlineStr">
        <is>
          <t>Mỹ</t>
        </is>
      </c>
      <c r="E12911" t="inlineStr">
        <is>
          <t>Game &amp; Đồ chơi</t>
        </is>
      </c>
      <c r="F12911" t="n">
        <v>195.77</v>
      </c>
      <c r="G12911" t="n">
        <v>0</v>
      </c>
    </row>
    <row r="12912">
      <c r="A12912" t="n">
        <v>201911</v>
      </c>
      <c r="B12912" t="n">
        <v>43</v>
      </c>
      <c r="C12912" t="inlineStr">
        <is>
          <t>POS</t>
        </is>
      </c>
      <c r="D12912" t="inlineStr">
        <is>
          <t>Mỹ</t>
        </is>
      </c>
      <c r="E12912" t="inlineStr">
        <is>
          <t>Gia dụng</t>
        </is>
      </c>
      <c r="F12912" t="n">
        <v>4670.77</v>
      </c>
      <c r="G12912" t="n">
        <v>0</v>
      </c>
    </row>
    <row r="12913">
      <c r="A12913" t="n">
        <v>201911</v>
      </c>
      <c r="B12913" t="n">
        <v>43</v>
      </c>
      <c r="C12913" t="inlineStr">
        <is>
          <t>POS</t>
        </is>
      </c>
      <c r="D12913" t="inlineStr">
        <is>
          <t>Mỹ</t>
        </is>
      </c>
      <c r="E12913" t="inlineStr">
        <is>
          <t>Nhạc, phim, sách nói</t>
        </is>
      </c>
      <c r="F12913" t="n">
        <v>1526.83</v>
      </c>
      <c r="G12913" t="n">
        <v>0</v>
      </c>
    </row>
    <row r="12914">
      <c r="A12914" t="n">
        <v>201911</v>
      </c>
      <c r="B12914" t="n">
        <v>44</v>
      </c>
      <c r="C12914" t="inlineStr">
        <is>
          <t>POS</t>
        </is>
      </c>
      <c r="D12914" t="inlineStr">
        <is>
          <t>Mỹ</t>
        </is>
      </c>
      <c r="E12914" t="inlineStr">
        <is>
          <t>Âm thanh</t>
        </is>
      </c>
      <c r="F12914" t="n">
        <v>913</v>
      </c>
      <c r="G12914" t="n">
        <v>0</v>
      </c>
    </row>
    <row r="12915">
      <c r="A12915" t="n">
        <v>201911</v>
      </c>
      <c r="B12915" t="n">
        <v>44</v>
      </c>
      <c r="C12915" t="inlineStr">
        <is>
          <t>POS</t>
        </is>
      </c>
      <c r="D12915" t="inlineStr">
        <is>
          <t>Mỹ</t>
        </is>
      </c>
      <c r="E12915" t="inlineStr">
        <is>
          <t>Máy ảnh</t>
        </is>
      </c>
      <c r="F12915" t="n">
        <v>2699.74</v>
      </c>
      <c r="G12915" t="n">
        <v>0</v>
      </c>
    </row>
    <row r="12916">
      <c r="A12916" t="n">
        <v>201911</v>
      </c>
      <c r="B12916" t="n">
        <v>44</v>
      </c>
      <c r="C12916" t="inlineStr">
        <is>
          <t>POS</t>
        </is>
      </c>
      <c r="D12916" t="inlineStr">
        <is>
          <t>Mỹ</t>
        </is>
      </c>
      <c r="E12916" t="inlineStr">
        <is>
          <t>Điện thoại</t>
        </is>
      </c>
      <c r="F12916" t="n">
        <v>1635.95</v>
      </c>
      <c r="G12916" t="n">
        <v>398</v>
      </c>
    </row>
    <row r="12917">
      <c r="A12917" t="n">
        <v>201911</v>
      </c>
      <c r="B12917" t="n">
        <v>44</v>
      </c>
      <c r="C12917" t="inlineStr">
        <is>
          <t>POS</t>
        </is>
      </c>
      <c r="D12917" t="inlineStr">
        <is>
          <t>Mỹ</t>
        </is>
      </c>
      <c r="E12917" t="inlineStr">
        <is>
          <t>Máy tính</t>
        </is>
      </c>
      <c r="F12917" t="n">
        <v>19480.93</v>
      </c>
      <c r="G12917" t="n">
        <v>2317.8</v>
      </c>
    </row>
    <row r="12918">
      <c r="A12918" t="n">
        <v>201911</v>
      </c>
      <c r="B12918" t="n">
        <v>44</v>
      </c>
      <c r="C12918" t="inlineStr">
        <is>
          <t>POS</t>
        </is>
      </c>
      <c r="D12918" t="inlineStr">
        <is>
          <t>Mỹ</t>
        </is>
      </c>
      <c r="E12918" t="inlineStr">
        <is>
          <t>Game &amp; Đồ chơi</t>
        </is>
      </c>
      <c r="F12918" t="n">
        <v>707.52</v>
      </c>
      <c r="G12918" t="n">
        <v>0</v>
      </c>
    </row>
    <row r="12919">
      <c r="A12919" t="n">
        <v>201911</v>
      </c>
      <c r="B12919" t="n">
        <v>44</v>
      </c>
      <c r="C12919" t="inlineStr">
        <is>
          <t>POS</t>
        </is>
      </c>
      <c r="D12919" t="inlineStr">
        <is>
          <t>Mỹ</t>
        </is>
      </c>
      <c r="E12919" t="inlineStr">
        <is>
          <t>Nhạc, phim, sách nói</t>
        </is>
      </c>
      <c r="F12919" t="n">
        <v>3452.84</v>
      </c>
      <c r="G12919" t="n">
        <v>0</v>
      </c>
    </row>
    <row r="12920">
      <c r="A12920" t="n">
        <v>201911</v>
      </c>
      <c r="B12920" t="n">
        <v>44</v>
      </c>
      <c r="C12920" t="inlineStr">
        <is>
          <t>POS</t>
        </is>
      </c>
      <c r="D12920" t="inlineStr">
        <is>
          <t>Mỹ</t>
        </is>
      </c>
      <c r="E12920" t="inlineStr">
        <is>
          <t>TV &amp; Video</t>
        </is>
      </c>
      <c r="F12920" t="n">
        <v>12967.1</v>
      </c>
      <c r="G12920" t="n">
        <v>0</v>
      </c>
    </row>
    <row r="12921">
      <c r="A12921" t="n">
        <v>201911</v>
      </c>
      <c r="B12921" t="n">
        <v>45</v>
      </c>
      <c r="C12921" t="inlineStr">
        <is>
          <t>POS</t>
        </is>
      </c>
      <c r="D12921" t="inlineStr">
        <is>
          <t>Mỹ</t>
        </is>
      </c>
      <c r="E12921" t="inlineStr">
        <is>
          <t>Âm thanh</t>
        </is>
      </c>
      <c r="F12921" t="n">
        <v>1547.85</v>
      </c>
      <c r="G12921" t="n">
        <v>0</v>
      </c>
    </row>
    <row r="12922">
      <c r="A12922" t="n">
        <v>201911</v>
      </c>
      <c r="B12922" t="n">
        <v>45</v>
      </c>
      <c r="C12922" t="inlineStr">
        <is>
          <t>POS</t>
        </is>
      </c>
      <c r="D12922" t="inlineStr">
        <is>
          <t>Mỹ</t>
        </is>
      </c>
      <c r="E12922" t="inlineStr">
        <is>
          <t>Máy ảnh</t>
        </is>
      </c>
      <c r="F12922" t="n">
        <v>4967.23</v>
      </c>
      <c r="G12922" t="n">
        <v>0</v>
      </c>
    </row>
    <row r="12923">
      <c r="A12923" t="n">
        <v>201911</v>
      </c>
      <c r="B12923" t="n">
        <v>45</v>
      </c>
      <c r="C12923" t="inlineStr">
        <is>
          <t>POS</t>
        </is>
      </c>
      <c r="D12923" t="inlineStr">
        <is>
          <t>Mỹ</t>
        </is>
      </c>
      <c r="E12923" t="inlineStr">
        <is>
          <t>Điện thoại</t>
        </is>
      </c>
      <c r="F12923" t="n">
        <v>3358.08</v>
      </c>
      <c r="G12923" t="n">
        <v>0</v>
      </c>
    </row>
    <row r="12924">
      <c r="A12924" t="n">
        <v>201911</v>
      </c>
      <c r="B12924" t="n">
        <v>45</v>
      </c>
      <c r="C12924" t="inlineStr">
        <is>
          <t>POS</t>
        </is>
      </c>
      <c r="D12924" t="inlineStr">
        <is>
          <t>Mỹ</t>
        </is>
      </c>
      <c r="E12924" t="inlineStr">
        <is>
          <t>Máy tính</t>
        </is>
      </c>
      <c r="F12924" t="n">
        <v>6677.2</v>
      </c>
      <c r="G12924" t="n">
        <v>0</v>
      </c>
    </row>
    <row r="12925">
      <c r="A12925" t="n">
        <v>201911</v>
      </c>
      <c r="B12925" t="n">
        <v>45</v>
      </c>
      <c r="C12925" t="inlineStr">
        <is>
          <t>POS</t>
        </is>
      </c>
      <c r="D12925" t="inlineStr">
        <is>
          <t>Mỹ</t>
        </is>
      </c>
      <c r="E12925" t="inlineStr">
        <is>
          <t>Game &amp; Đồ chơi</t>
        </is>
      </c>
      <c r="F12925" t="n">
        <v>246.83</v>
      </c>
      <c r="G12925" t="n">
        <v>0</v>
      </c>
    </row>
    <row r="12926">
      <c r="A12926" t="n">
        <v>201911</v>
      </c>
      <c r="B12926" t="n">
        <v>45</v>
      </c>
      <c r="C12926" t="inlineStr">
        <is>
          <t>POS</t>
        </is>
      </c>
      <c r="D12926" t="inlineStr">
        <is>
          <t>Mỹ</t>
        </is>
      </c>
      <c r="E12926" t="inlineStr">
        <is>
          <t>Gia dụng</t>
        </is>
      </c>
      <c r="F12926" t="n">
        <v>677.47</v>
      </c>
      <c r="G12926" t="n">
        <v>1335</v>
      </c>
    </row>
    <row r="12927">
      <c r="A12927" t="n">
        <v>201911</v>
      </c>
      <c r="B12927" t="n">
        <v>45</v>
      </c>
      <c r="C12927" t="inlineStr">
        <is>
          <t>POS</t>
        </is>
      </c>
      <c r="D12927" t="inlineStr">
        <is>
          <t>Mỹ</t>
        </is>
      </c>
      <c r="E12927" t="inlineStr">
        <is>
          <t>Nhạc, phim, sách nói</t>
        </is>
      </c>
      <c r="F12927" t="n">
        <v>1379.92</v>
      </c>
      <c r="G12927" t="n">
        <v>0</v>
      </c>
    </row>
    <row r="12928">
      <c r="A12928" t="n">
        <v>201911</v>
      </c>
      <c r="B12928" t="n">
        <v>45</v>
      </c>
      <c r="C12928" t="inlineStr">
        <is>
          <t>POS</t>
        </is>
      </c>
      <c r="D12928" t="inlineStr">
        <is>
          <t>Mỹ</t>
        </is>
      </c>
      <c r="E12928" t="inlineStr">
        <is>
          <t>TV &amp; Video</t>
        </is>
      </c>
      <c r="F12928" t="n">
        <v>876</v>
      </c>
      <c r="G12928" t="n">
        <v>0</v>
      </c>
    </row>
    <row r="12929">
      <c r="A12929" t="n">
        <v>201911</v>
      </c>
      <c r="B12929" t="n">
        <v>47</v>
      </c>
      <c r="C12929" t="inlineStr">
        <is>
          <t>POS</t>
        </is>
      </c>
      <c r="D12929" t="inlineStr">
        <is>
          <t>Mỹ</t>
        </is>
      </c>
      <c r="E12929" t="inlineStr">
        <is>
          <t>Âm thanh</t>
        </is>
      </c>
      <c r="F12929" t="n">
        <v>3416.73</v>
      </c>
      <c r="G12929" t="n">
        <v>0</v>
      </c>
    </row>
    <row r="12930">
      <c r="A12930" t="n">
        <v>201911</v>
      </c>
      <c r="B12930" t="n">
        <v>47</v>
      </c>
      <c r="C12930" t="inlineStr">
        <is>
          <t>POS</t>
        </is>
      </c>
      <c r="D12930" t="inlineStr">
        <is>
          <t>Mỹ</t>
        </is>
      </c>
      <c r="E12930" t="inlineStr">
        <is>
          <t>Máy ảnh</t>
        </is>
      </c>
      <c r="F12930" t="n">
        <v>5288.02</v>
      </c>
      <c r="G12930" t="n">
        <v>0</v>
      </c>
    </row>
    <row r="12931">
      <c r="A12931" t="n">
        <v>201911</v>
      </c>
      <c r="B12931" t="n">
        <v>47</v>
      </c>
      <c r="C12931" t="inlineStr">
        <is>
          <t>POS</t>
        </is>
      </c>
      <c r="D12931" t="inlineStr">
        <is>
          <t>Mỹ</t>
        </is>
      </c>
      <c r="E12931" t="inlineStr">
        <is>
          <t>Điện thoại</t>
        </is>
      </c>
      <c r="F12931" t="n">
        <v>3748.47</v>
      </c>
      <c r="G12931" t="n">
        <v>0</v>
      </c>
    </row>
    <row r="12932">
      <c r="A12932" t="n">
        <v>201911</v>
      </c>
      <c r="B12932" t="n">
        <v>47</v>
      </c>
      <c r="C12932" t="inlineStr">
        <is>
          <t>POS</t>
        </is>
      </c>
      <c r="D12932" t="inlineStr">
        <is>
          <t>Mỹ</t>
        </is>
      </c>
      <c r="E12932" t="inlineStr">
        <is>
          <t>Máy tính</t>
        </is>
      </c>
      <c r="F12932" t="n">
        <v>7025.7</v>
      </c>
      <c r="G12932" t="n">
        <v>0</v>
      </c>
    </row>
    <row r="12933">
      <c r="A12933" t="n">
        <v>201911</v>
      </c>
      <c r="B12933" t="n">
        <v>47</v>
      </c>
      <c r="C12933" t="inlineStr">
        <is>
          <t>POS</t>
        </is>
      </c>
      <c r="D12933" t="inlineStr">
        <is>
          <t>Mỹ</t>
        </is>
      </c>
      <c r="E12933" t="inlineStr">
        <is>
          <t>Game &amp; Đồ chơi</t>
        </is>
      </c>
      <c r="F12933" t="n">
        <v>1188.98</v>
      </c>
      <c r="G12933" t="n">
        <v>0</v>
      </c>
    </row>
    <row r="12934">
      <c r="A12934" t="n">
        <v>201911</v>
      </c>
      <c r="B12934" t="n">
        <v>47</v>
      </c>
      <c r="C12934" t="inlineStr">
        <is>
          <t>POS</t>
        </is>
      </c>
      <c r="D12934" t="inlineStr">
        <is>
          <t>Mỹ</t>
        </is>
      </c>
      <c r="E12934" t="inlineStr">
        <is>
          <t>Gia dụng</t>
        </is>
      </c>
      <c r="F12934" t="n">
        <v>7638.74</v>
      </c>
      <c r="G12934" t="n">
        <v>0</v>
      </c>
    </row>
    <row r="12935">
      <c r="A12935" t="n">
        <v>201911</v>
      </c>
      <c r="B12935" t="n">
        <v>47</v>
      </c>
      <c r="C12935" t="inlineStr">
        <is>
          <t>POS</t>
        </is>
      </c>
      <c r="D12935" t="inlineStr">
        <is>
          <t>Mỹ</t>
        </is>
      </c>
      <c r="E12935" t="inlineStr">
        <is>
          <t>Nhạc, phim, sách nói</t>
        </is>
      </c>
      <c r="F12935" t="n">
        <v>1416.9</v>
      </c>
      <c r="G12935" t="n">
        <v>56.99</v>
      </c>
    </row>
    <row r="12936">
      <c r="A12936" t="n">
        <v>201911</v>
      </c>
      <c r="B12936" t="n">
        <v>47</v>
      </c>
      <c r="C12936" t="inlineStr">
        <is>
          <t>POS</t>
        </is>
      </c>
      <c r="D12936" t="inlineStr">
        <is>
          <t>Mỹ</t>
        </is>
      </c>
      <c r="E12936" t="inlineStr">
        <is>
          <t>TV &amp; Video</t>
        </is>
      </c>
      <c r="F12936" t="n">
        <v>13087.67</v>
      </c>
      <c r="G12936" t="n">
        <v>0</v>
      </c>
    </row>
    <row r="12937">
      <c r="A12937" t="n">
        <v>201911</v>
      </c>
      <c r="B12937" t="n">
        <v>48</v>
      </c>
      <c r="C12937" t="inlineStr">
        <is>
          <t>POS</t>
        </is>
      </c>
      <c r="D12937" t="inlineStr">
        <is>
          <t>Mỹ</t>
        </is>
      </c>
      <c r="E12937" t="inlineStr">
        <is>
          <t>Âm thanh</t>
        </is>
      </c>
      <c r="F12937" t="n">
        <v>626.08</v>
      </c>
      <c r="G12937" t="n">
        <v>0</v>
      </c>
    </row>
    <row r="12938">
      <c r="A12938" t="n">
        <v>201911</v>
      </c>
      <c r="B12938" t="n">
        <v>48</v>
      </c>
      <c r="C12938" t="inlineStr">
        <is>
          <t>POS</t>
        </is>
      </c>
      <c r="D12938" t="inlineStr">
        <is>
          <t>Mỹ</t>
        </is>
      </c>
      <c r="E12938" t="inlineStr">
        <is>
          <t>Máy ảnh</t>
        </is>
      </c>
      <c r="F12938" t="n">
        <v>3691</v>
      </c>
      <c r="G12938" t="n">
        <v>0</v>
      </c>
    </row>
    <row r="12939">
      <c r="A12939" t="n">
        <v>201911</v>
      </c>
      <c r="B12939" t="n">
        <v>48</v>
      </c>
      <c r="C12939" t="inlineStr">
        <is>
          <t>POS</t>
        </is>
      </c>
      <c r="D12939" t="inlineStr">
        <is>
          <t>Mỹ</t>
        </is>
      </c>
      <c r="E12939" t="inlineStr">
        <is>
          <t>Điện thoại</t>
        </is>
      </c>
      <c r="F12939" t="n">
        <v>6272.83</v>
      </c>
      <c r="G12939" t="n">
        <v>3680</v>
      </c>
    </row>
    <row r="12940">
      <c r="A12940" t="n">
        <v>201911</v>
      </c>
      <c r="B12940" t="n">
        <v>48</v>
      </c>
      <c r="C12940" t="inlineStr">
        <is>
          <t>POS</t>
        </is>
      </c>
      <c r="D12940" t="inlineStr">
        <is>
          <t>Mỹ</t>
        </is>
      </c>
      <c r="E12940" t="inlineStr">
        <is>
          <t>Máy tính</t>
        </is>
      </c>
      <c r="F12940" t="n">
        <v>20435.99</v>
      </c>
      <c r="G12940" t="n">
        <v>299.9</v>
      </c>
    </row>
    <row r="12941">
      <c r="A12941" t="n">
        <v>201911</v>
      </c>
      <c r="B12941" t="n">
        <v>48</v>
      </c>
      <c r="C12941" t="inlineStr">
        <is>
          <t>POS</t>
        </is>
      </c>
      <c r="D12941" t="inlineStr">
        <is>
          <t>Mỹ</t>
        </is>
      </c>
      <c r="E12941" t="inlineStr">
        <is>
          <t>Game &amp; Đồ chơi</t>
        </is>
      </c>
      <c r="F12941" t="n">
        <v>122.57</v>
      </c>
      <c r="G12941" t="n">
        <v>146.78</v>
      </c>
    </row>
    <row r="12942">
      <c r="A12942" t="n">
        <v>201911</v>
      </c>
      <c r="B12942" t="n">
        <v>48</v>
      </c>
      <c r="C12942" t="inlineStr">
        <is>
          <t>POS</t>
        </is>
      </c>
      <c r="D12942" t="inlineStr">
        <is>
          <t>Mỹ</t>
        </is>
      </c>
      <c r="E12942" t="inlineStr">
        <is>
          <t>Gia dụng</t>
        </is>
      </c>
      <c r="F12942" t="n">
        <v>5454.01</v>
      </c>
      <c r="G12942" t="n">
        <v>0</v>
      </c>
    </row>
    <row r="12943">
      <c r="A12943" t="n">
        <v>201911</v>
      </c>
      <c r="B12943" t="n">
        <v>48</v>
      </c>
      <c r="C12943" t="inlineStr">
        <is>
          <t>POS</t>
        </is>
      </c>
      <c r="D12943" t="inlineStr">
        <is>
          <t>Mỹ</t>
        </is>
      </c>
      <c r="E12943" t="inlineStr">
        <is>
          <t>Nhạc, phim, sách nói</t>
        </is>
      </c>
      <c r="F12943" t="n">
        <v>3568.81</v>
      </c>
      <c r="G12943" t="n">
        <v>9.99</v>
      </c>
    </row>
    <row r="12944">
      <c r="A12944" t="n">
        <v>201911</v>
      </c>
      <c r="B12944" t="n">
        <v>48</v>
      </c>
      <c r="C12944" t="inlineStr">
        <is>
          <t>POS</t>
        </is>
      </c>
      <c r="D12944" t="inlineStr">
        <is>
          <t>Mỹ</t>
        </is>
      </c>
      <c r="E12944" t="inlineStr">
        <is>
          <t>TV &amp; Video</t>
        </is>
      </c>
      <c r="F12944" t="n">
        <v>2464.99</v>
      </c>
      <c r="G12944" t="n">
        <v>0</v>
      </c>
    </row>
    <row r="12945">
      <c r="A12945" t="n">
        <v>201911</v>
      </c>
      <c r="B12945" t="n">
        <v>49</v>
      </c>
      <c r="C12945" t="inlineStr">
        <is>
          <t>POS</t>
        </is>
      </c>
      <c r="D12945" t="inlineStr">
        <is>
          <t>Mỹ</t>
        </is>
      </c>
      <c r="E12945" t="inlineStr">
        <is>
          <t>Âm thanh</t>
        </is>
      </c>
      <c r="F12945" t="n">
        <v>1337.25</v>
      </c>
      <c r="G12945" t="n">
        <v>0</v>
      </c>
    </row>
    <row r="12946">
      <c r="A12946" t="n">
        <v>201911</v>
      </c>
      <c r="B12946" t="n">
        <v>49</v>
      </c>
      <c r="C12946" t="inlineStr">
        <is>
          <t>POS</t>
        </is>
      </c>
      <c r="D12946" t="inlineStr">
        <is>
          <t>Mỹ</t>
        </is>
      </c>
      <c r="E12946" t="inlineStr">
        <is>
          <t>Máy ảnh</t>
        </is>
      </c>
      <c r="F12946" t="n">
        <v>170</v>
      </c>
      <c r="G12946" t="n">
        <v>0</v>
      </c>
    </row>
    <row r="12947">
      <c r="A12947" t="n">
        <v>201911</v>
      </c>
      <c r="B12947" t="n">
        <v>49</v>
      </c>
      <c r="C12947" t="inlineStr">
        <is>
          <t>POS</t>
        </is>
      </c>
      <c r="D12947" t="inlineStr">
        <is>
          <t>Mỹ</t>
        </is>
      </c>
      <c r="E12947" t="inlineStr">
        <is>
          <t>Điện thoại</t>
        </is>
      </c>
      <c r="F12947" t="n">
        <v>4945.21</v>
      </c>
      <c r="G12947" t="n">
        <v>0</v>
      </c>
    </row>
    <row r="12948">
      <c r="A12948" t="n">
        <v>201911</v>
      </c>
      <c r="B12948" t="n">
        <v>49</v>
      </c>
      <c r="C12948" t="inlineStr">
        <is>
          <t>POS</t>
        </is>
      </c>
      <c r="D12948" t="inlineStr">
        <is>
          <t>Mỹ</t>
        </is>
      </c>
      <c r="E12948" t="inlineStr">
        <is>
          <t>Máy tính</t>
        </is>
      </c>
      <c r="F12948" t="n">
        <v>12594.3</v>
      </c>
      <c r="G12948" t="n">
        <v>0</v>
      </c>
    </row>
    <row r="12949">
      <c r="A12949" t="n">
        <v>201911</v>
      </c>
      <c r="B12949" t="n">
        <v>49</v>
      </c>
      <c r="C12949" t="inlineStr">
        <is>
          <t>POS</t>
        </is>
      </c>
      <c r="D12949" t="inlineStr">
        <is>
          <t>Mỹ</t>
        </is>
      </c>
      <c r="E12949" t="inlineStr">
        <is>
          <t>Game &amp; Đồ chơi</t>
        </is>
      </c>
      <c r="F12949" t="n">
        <v>60.9</v>
      </c>
      <c r="G12949" t="n">
        <v>0</v>
      </c>
    </row>
    <row r="12950">
      <c r="A12950" t="n">
        <v>201911</v>
      </c>
      <c r="B12950" t="n">
        <v>49</v>
      </c>
      <c r="C12950" t="inlineStr">
        <is>
          <t>POS</t>
        </is>
      </c>
      <c r="D12950" t="inlineStr">
        <is>
          <t>Mỹ</t>
        </is>
      </c>
      <c r="E12950" t="inlineStr">
        <is>
          <t>Gia dụng</t>
        </is>
      </c>
      <c r="F12950" t="n">
        <v>2997</v>
      </c>
      <c r="G12950" t="n">
        <v>0</v>
      </c>
    </row>
    <row r="12951">
      <c r="A12951" t="n">
        <v>201911</v>
      </c>
      <c r="B12951" t="n">
        <v>49</v>
      </c>
      <c r="C12951" t="inlineStr">
        <is>
          <t>POS</t>
        </is>
      </c>
      <c r="D12951" t="inlineStr">
        <is>
          <t>Mỹ</t>
        </is>
      </c>
      <c r="E12951" t="inlineStr">
        <is>
          <t>Nhạc, phim, sách nói</t>
        </is>
      </c>
      <c r="F12951" t="n">
        <v>2690.82</v>
      </c>
      <c r="G12951" t="n">
        <v>0</v>
      </c>
    </row>
    <row r="12952">
      <c r="A12952" t="n">
        <v>201911</v>
      </c>
      <c r="B12952" t="n">
        <v>49</v>
      </c>
      <c r="C12952" t="inlineStr">
        <is>
          <t>POS</t>
        </is>
      </c>
      <c r="D12952" t="inlineStr">
        <is>
          <t>Mỹ</t>
        </is>
      </c>
      <c r="E12952" t="inlineStr">
        <is>
          <t>TV &amp; Video</t>
        </is>
      </c>
      <c r="F12952" t="n">
        <v>3785.18</v>
      </c>
      <c r="G12952" t="n">
        <v>0</v>
      </c>
    </row>
    <row r="12953">
      <c r="A12953" t="n">
        <v>201911</v>
      </c>
      <c r="B12953" t="n">
        <v>50</v>
      </c>
      <c r="C12953" t="inlineStr">
        <is>
          <t>POS</t>
        </is>
      </c>
      <c r="D12953" t="inlineStr">
        <is>
          <t>Mỹ</t>
        </is>
      </c>
      <c r="E12953" t="inlineStr">
        <is>
          <t>Âm thanh</t>
        </is>
      </c>
      <c r="F12953" t="n">
        <v>1059.22</v>
      </c>
      <c r="G12953" t="n">
        <v>0</v>
      </c>
    </row>
    <row r="12954">
      <c r="A12954" t="n">
        <v>201911</v>
      </c>
      <c r="B12954" t="n">
        <v>50</v>
      </c>
      <c r="C12954" t="inlineStr">
        <is>
          <t>POS</t>
        </is>
      </c>
      <c r="D12954" t="inlineStr">
        <is>
          <t>Mỹ</t>
        </is>
      </c>
      <c r="E12954" t="inlineStr">
        <is>
          <t>Máy ảnh</t>
        </is>
      </c>
      <c r="F12954" t="n">
        <v>3850.97</v>
      </c>
      <c r="G12954" t="n">
        <v>0</v>
      </c>
    </row>
    <row r="12955">
      <c r="A12955" t="n">
        <v>201911</v>
      </c>
      <c r="B12955" t="n">
        <v>50</v>
      </c>
      <c r="C12955" t="inlineStr">
        <is>
          <t>POS</t>
        </is>
      </c>
      <c r="D12955" t="inlineStr">
        <is>
          <t>Mỹ</t>
        </is>
      </c>
      <c r="E12955" t="inlineStr">
        <is>
          <t>Điện thoại</t>
        </is>
      </c>
      <c r="F12955" t="n">
        <v>1800.32</v>
      </c>
      <c r="G12955" t="n">
        <v>256</v>
      </c>
    </row>
    <row r="12956">
      <c r="A12956" t="n">
        <v>201911</v>
      </c>
      <c r="B12956" t="n">
        <v>50</v>
      </c>
      <c r="C12956" t="inlineStr">
        <is>
          <t>POS</t>
        </is>
      </c>
      <c r="D12956" t="inlineStr">
        <is>
          <t>Mỹ</t>
        </is>
      </c>
      <c r="E12956" t="inlineStr">
        <is>
          <t>Máy tính</t>
        </is>
      </c>
      <c r="F12956" t="n">
        <v>15373.26</v>
      </c>
      <c r="G12956" t="n">
        <v>753</v>
      </c>
    </row>
    <row r="12957">
      <c r="A12957" t="n">
        <v>201911</v>
      </c>
      <c r="B12957" t="n">
        <v>50</v>
      </c>
      <c r="C12957" t="inlineStr">
        <is>
          <t>POS</t>
        </is>
      </c>
      <c r="D12957" t="inlineStr">
        <is>
          <t>Mỹ</t>
        </is>
      </c>
      <c r="E12957" t="inlineStr">
        <is>
          <t>Game &amp; Đồ chơi</t>
        </is>
      </c>
      <c r="F12957" t="n">
        <v>1438.18</v>
      </c>
      <c r="G12957" t="n">
        <v>0</v>
      </c>
    </row>
    <row r="12958">
      <c r="A12958" t="n">
        <v>201911</v>
      </c>
      <c r="B12958" t="n">
        <v>50</v>
      </c>
      <c r="C12958" t="inlineStr">
        <is>
          <t>POS</t>
        </is>
      </c>
      <c r="D12958" t="inlineStr">
        <is>
          <t>Mỹ</t>
        </is>
      </c>
      <c r="E12958" t="inlineStr">
        <is>
          <t>Gia dụng</t>
        </is>
      </c>
      <c r="F12958" t="n">
        <v>1017.44</v>
      </c>
      <c r="G12958" t="n">
        <v>0</v>
      </c>
    </row>
    <row r="12959">
      <c r="A12959" t="n">
        <v>201911</v>
      </c>
      <c r="B12959" t="n">
        <v>50</v>
      </c>
      <c r="C12959" t="inlineStr">
        <is>
          <t>POS</t>
        </is>
      </c>
      <c r="D12959" t="inlineStr">
        <is>
          <t>Mỹ</t>
        </is>
      </c>
      <c r="E12959" t="inlineStr">
        <is>
          <t>Nhạc, phim, sách nói</t>
        </is>
      </c>
      <c r="F12959" t="n">
        <v>2745.9</v>
      </c>
      <c r="G12959" t="n">
        <v>0</v>
      </c>
    </row>
    <row r="12960">
      <c r="A12960" t="n">
        <v>201911</v>
      </c>
      <c r="B12960" t="n">
        <v>50</v>
      </c>
      <c r="C12960" t="inlineStr">
        <is>
          <t>POS</t>
        </is>
      </c>
      <c r="D12960" t="inlineStr">
        <is>
          <t>Mỹ</t>
        </is>
      </c>
      <c r="E12960" t="inlineStr">
        <is>
          <t>TV &amp; Video</t>
        </is>
      </c>
      <c r="F12960" t="n">
        <v>20800.43</v>
      </c>
      <c r="G12960" t="n">
        <v>0</v>
      </c>
    </row>
    <row r="12961">
      <c r="A12961" t="n">
        <v>201911</v>
      </c>
      <c r="B12961" t="n">
        <v>51</v>
      </c>
      <c r="C12961" t="inlineStr">
        <is>
          <t>POS</t>
        </is>
      </c>
      <c r="D12961" t="inlineStr">
        <is>
          <t>Mỹ</t>
        </is>
      </c>
      <c r="E12961" t="inlineStr">
        <is>
          <t>Âm thanh</t>
        </is>
      </c>
      <c r="F12961" t="n">
        <v>350.06</v>
      </c>
      <c r="G12961" t="n">
        <v>1196.92</v>
      </c>
    </row>
    <row r="12962">
      <c r="A12962" t="n">
        <v>201911</v>
      </c>
      <c r="B12962" t="n">
        <v>51</v>
      </c>
      <c r="C12962" t="inlineStr">
        <is>
          <t>POS</t>
        </is>
      </c>
      <c r="D12962" t="inlineStr">
        <is>
          <t>Mỹ</t>
        </is>
      </c>
      <c r="E12962" t="inlineStr">
        <is>
          <t>Máy ảnh</t>
        </is>
      </c>
      <c r="F12962" t="n">
        <v>1487.95</v>
      </c>
      <c r="G12962" t="n">
        <v>0</v>
      </c>
    </row>
    <row r="12963">
      <c r="A12963" t="n">
        <v>201911</v>
      </c>
      <c r="B12963" t="n">
        <v>51</v>
      </c>
      <c r="C12963" t="inlineStr">
        <is>
          <t>POS</t>
        </is>
      </c>
      <c r="D12963" t="inlineStr">
        <is>
          <t>Mỹ</t>
        </is>
      </c>
      <c r="E12963" t="inlineStr">
        <is>
          <t>Điện thoại</t>
        </is>
      </c>
      <c r="F12963" t="n">
        <v>3371</v>
      </c>
      <c r="G12963" t="n">
        <v>0</v>
      </c>
    </row>
    <row r="12964">
      <c r="A12964" t="n">
        <v>201911</v>
      </c>
      <c r="B12964" t="n">
        <v>51</v>
      </c>
      <c r="C12964" t="inlineStr">
        <is>
          <t>POS</t>
        </is>
      </c>
      <c r="D12964" t="inlineStr">
        <is>
          <t>Mỹ</t>
        </is>
      </c>
      <c r="E12964" t="inlineStr">
        <is>
          <t>Máy tính</t>
        </is>
      </c>
      <c r="F12964" t="n">
        <v>8941.690000000001</v>
      </c>
      <c r="G12964" t="n">
        <v>269.9</v>
      </c>
    </row>
    <row r="12965">
      <c r="A12965" t="n">
        <v>201911</v>
      </c>
      <c r="B12965" t="n">
        <v>51</v>
      </c>
      <c r="C12965" t="inlineStr">
        <is>
          <t>POS</t>
        </is>
      </c>
      <c r="D12965" t="inlineStr">
        <is>
          <t>Mỹ</t>
        </is>
      </c>
      <c r="E12965" t="inlineStr">
        <is>
          <t>Game &amp; Đồ chơi</t>
        </is>
      </c>
      <c r="F12965" t="n">
        <v>211.85</v>
      </c>
      <c r="G12965" t="n">
        <v>0</v>
      </c>
    </row>
    <row r="12966">
      <c r="A12966" t="n">
        <v>201911</v>
      </c>
      <c r="B12966" t="n">
        <v>51</v>
      </c>
      <c r="C12966" t="inlineStr">
        <is>
          <t>POS</t>
        </is>
      </c>
      <c r="D12966" t="inlineStr">
        <is>
          <t>Mỹ</t>
        </is>
      </c>
      <c r="E12966" t="inlineStr">
        <is>
          <t>Gia dụng</t>
        </is>
      </c>
      <c r="F12966" t="n">
        <v>3014.1</v>
      </c>
      <c r="G12966" t="n">
        <v>0</v>
      </c>
    </row>
    <row r="12967">
      <c r="A12967" t="n">
        <v>201911</v>
      </c>
      <c r="B12967" t="n">
        <v>51</v>
      </c>
      <c r="C12967" t="inlineStr">
        <is>
          <t>POS</t>
        </is>
      </c>
      <c r="D12967" t="inlineStr">
        <is>
          <t>Mỹ</t>
        </is>
      </c>
      <c r="E12967" t="inlineStr">
        <is>
          <t>Nhạc, phim, sách nói</t>
        </is>
      </c>
      <c r="F12967" t="n">
        <v>918.61</v>
      </c>
      <c r="G12967" t="n">
        <v>0</v>
      </c>
    </row>
    <row r="12968">
      <c r="A12968" t="n">
        <v>201911</v>
      </c>
      <c r="B12968" t="n">
        <v>53</v>
      </c>
      <c r="C12968" t="inlineStr">
        <is>
          <t>POS</t>
        </is>
      </c>
      <c r="D12968" t="inlineStr">
        <is>
          <t>Mỹ</t>
        </is>
      </c>
      <c r="E12968" t="inlineStr">
        <is>
          <t>Âm thanh</t>
        </is>
      </c>
      <c r="F12968" t="n">
        <v>2295.79</v>
      </c>
      <c r="G12968" t="n">
        <v>0</v>
      </c>
    </row>
    <row r="12969">
      <c r="A12969" t="n">
        <v>201911</v>
      </c>
      <c r="B12969" t="n">
        <v>53</v>
      </c>
      <c r="C12969" t="inlineStr">
        <is>
          <t>POS</t>
        </is>
      </c>
      <c r="D12969" t="inlineStr">
        <is>
          <t>Mỹ</t>
        </is>
      </c>
      <c r="E12969" t="inlineStr">
        <is>
          <t>Máy ảnh</t>
        </is>
      </c>
      <c r="F12969" t="n">
        <v>792.5</v>
      </c>
      <c r="G12969" t="n">
        <v>0</v>
      </c>
    </row>
    <row r="12970">
      <c r="A12970" t="n">
        <v>201911</v>
      </c>
      <c r="B12970" t="n">
        <v>53</v>
      </c>
      <c r="C12970" t="inlineStr">
        <is>
          <t>POS</t>
        </is>
      </c>
      <c r="D12970" t="inlineStr">
        <is>
          <t>Mỹ</t>
        </is>
      </c>
      <c r="E12970" t="inlineStr">
        <is>
          <t>Điện thoại</t>
        </is>
      </c>
      <c r="F12970" t="n">
        <v>6234.11</v>
      </c>
      <c r="G12970" t="n">
        <v>0</v>
      </c>
    </row>
    <row r="12971">
      <c r="A12971" t="n">
        <v>201911</v>
      </c>
      <c r="B12971" t="n">
        <v>53</v>
      </c>
      <c r="C12971" t="inlineStr">
        <is>
          <t>POS</t>
        </is>
      </c>
      <c r="D12971" t="inlineStr">
        <is>
          <t>Mỹ</t>
        </is>
      </c>
      <c r="E12971" t="inlineStr">
        <is>
          <t>Máy tính</t>
        </is>
      </c>
      <c r="F12971" t="n">
        <v>9731.549999999999</v>
      </c>
      <c r="G12971" t="n">
        <v>0</v>
      </c>
    </row>
    <row r="12972">
      <c r="A12972" t="n">
        <v>201911</v>
      </c>
      <c r="B12972" t="n">
        <v>53</v>
      </c>
      <c r="C12972" t="inlineStr">
        <is>
          <t>POS</t>
        </is>
      </c>
      <c r="D12972" t="inlineStr">
        <is>
          <t>Mỹ</t>
        </is>
      </c>
      <c r="E12972" t="inlineStr">
        <is>
          <t>Game &amp; Đồ chơi</t>
        </is>
      </c>
      <c r="F12972" t="n">
        <v>798.96</v>
      </c>
      <c r="G12972" t="n">
        <v>0</v>
      </c>
    </row>
    <row r="12973">
      <c r="A12973" t="n">
        <v>201911</v>
      </c>
      <c r="B12973" t="n">
        <v>53</v>
      </c>
      <c r="C12973" t="inlineStr">
        <is>
          <t>POS</t>
        </is>
      </c>
      <c r="D12973" t="inlineStr">
        <is>
          <t>Mỹ</t>
        </is>
      </c>
      <c r="E12973" t="inlineStr">
        <is>
          <t>Gia dụng</t>
        </is>
      </c>
      <c r="F12973" t="n">
        <v>665.9400000000001</v>
      </c>
      <c r="G12973" t="n">
        <v>0</v>
      </c>
    </row>
    <row r="12974">
      <c r="A12974" t="n">
        <v>201911</v>
      </c>
      <c r="B12974" t="n">
        <v>53</v>
      </c>
      <c r="C12974" t="inlineStr">
        <is>
          <t>POS</t>
        </is>
      </c>
      <c r="D12974" t="inlineStr">
        <is>
          <t>Mỹ</t>
        </is>
      </c>
      <c r="E12974" t="inlineStr">
        <is>
          <t>Nhạc, phim, sách nói</t>
        </is>
      </c>
      <c r="F12974" t="n">
        <v>1002.08</v>
      </c>
      <c r="G12974" t="n">
        <v>109.99</v>
      </c>
    </row>
    <row r="12975">
      <c r="A12975" t="n">
        <v>201911</v>
      </c>
      <c r="B12975" t="n">
        <v>53</v>
      </c>
      <c r="C12975" t="inlineStr">
        <is>
          <t>POS</t>
        </is>
      </c>
      <c r="D12975" t="inlineStr">
        <is>
          <t>Mỹ</t>
        </is>
      </c>
      <c r="E12975" t="inlineStr">
        <is>
          <t>TV &amp; Video</t>
        </is>
      </c>
      <c r="F12975" t="n">
        <v>129</v>
      </c>
      <c r="G12975" t="n">
        <v>0</v>
      </c>
    </row>
    <row r="12976">
      <c r="A12976" t="n">
        <v>201911</v>
      </c>
      <c r="B12976" t="n">
        <v>54</v>
      </c>
      <c r="C12976" t="inlineStr">
        <is>
          <t>POS</t>
        </is>
      </c>
      <c r="D12976" t="inlineStr">
        <is>
          <t>Mỹ</t>
        </is>
      </c>
      <c r="E12976" t="inlineStr">
        <is>
          <t>Âm thanh</t>
        </is>
      </c>
      <c r="F12976" t="n">
        <v>2187</v>
      </c>
      <c r="G12976" t="n">
        <v>0</v>
      </c>
    </row>
    <row r="12977">
      <c r="A12977" t="n">
        <v>201911</v>
      </c>
      <c r="B12977" t="n">
        <v>54</v>
      </c>
      <c r="C12977" t="inlineStr">
        <is>
          <t>POS</t>
        </is>
      </c>
      <c r="D12977" t="inlineStr">
        <is>
          <t>Mỹ</t>
        </is>
      </c>
      <c r="E12977" t="inlineStr">
        <is>
          <t>Máy ảnh</t>
        </is>
      </c>
      <c r="F12977" t="n">
        <v>2782.72</v>
      </c>
      <c r="G12977" t="n">
        <v>0</v>
      </c>
    </row>
    <row r="12978">
      <c r="A12978" t="n">
        <v>201911</v>
      </c>
      <c r="B12978" t="n">
        <v>54</v>
      </c>
      <c r="C12978" t="inlineStr">
        <is>
          <t>POS</t>
        </is>
      </c>
      <c r="D12978" t="inlineStr">
        <is>
          <t>Mỹ</t>
        </is>
      </c>
      <c r="E12978" t="inlineStr">
        <is>
          <t>Điện thoại</t>
        </is>
      </c>
      <c r="F12978" t="n">
        <v>1692.73</v>
      </c>
      <c r="G12978" t="n">
        <v>0</v>
      </c>
    </row>
    <row r="12979">
      <c r="A12979" t="n">
        <v>201911</v>
      </c>
      <c r="B12979" t="n">
        <v>54</v>
      </c>
      <c r="C12979" t="inlineStr">
        <is>
          <t>POS</t>
        </is>
      </c>
      <c r="D12979" t="inlineStr">
        <is>
          <t>Mỹ</t>
        </is>
      </c>
      <c r="E12979" t="inlineStr">
        <is>
          <t>Máy tính</t>
        </is>
      </c>
      <c r="F12979" t="n">
        <v>7252.65</v>
      </c>
      <c r="G12979" t="n">
        <v>0</v>
      </c>
    </row>
    <row r="12980">
      <c r="A12980" t="n">
        <v>201911</v>
      </c>
      <c r="B12980" t="n">
        <v>54</v>
      </c>
      <c r="C12980" t="inlineStr">
        <is>
          <t>POS</t>
        </is>
      </c>
      <c r="D12980" t="inlineStr">
        <is>
          <t>Mỹ</t>
        </is>
      </c>
      <c r="E12980" t="inlineStr">
        <is>
          <t>Game &amp; Đồ chơi</t>
        </is>
      </c>
      <c r="F12980" t="n">
        <v>242.85</v>
      </c>
      <c r="G12980" t="n">
        <v>0</v>
      </c>
    </row>
    <row r="12981">
      <c r="A12981" t="n">
        <v>201911</v>
      </c>
      <c r="B12981" t="n">
        <v>54</v>
      </c>
      <c r="C12981" t="inlineStr">
        <is>
          <t>POS</t>
        </is>
      </c>
      <c r="D12981" t="inlineStr">
        <is>
          <t>Mỹ</t>
        </is>
      </c>
      <c r="E12981" t="inlineStr">
        <is>
          <t>Nhạc, phim, sách nói</t>
        </is>
      </c>
      <c r="F12981" t="n">
        <v>285.93</v>
      </c>
      <c r="G12981" t="n">
        <v>0</v>
      </c>
    </row>
    <row r="12982">
      <c r="A12982" t="n">
        <v>201911</v>
      </c>
      <c r="B12982" t="n">
        <v>54</v>
      </c>
      <c r="C12982" t="inlineStr">
        <is>
          <t>POS</t>
        </is>
      </c>
      <c r="D12982" t="inlineStr">
        <is>
          <t>Mỹ</t>
        </is>
      </c>
      <c r="E12982" t="inlineStr">
        <is>
          <t>TV &amp; Video</t>
        </is>
      </c>
      <c r="F12982" t="n">
        <v>596.99</v>
      </c>
      <c r="G12982" t="n">
        <v>0</v>
      </c>
    </row>
    <row r="12983">
      <c r="A12983" t="n">
        <v>201911</v>
      </c>
      <c r="B12983" t="n">
        <v>55</v>
      </c>
      <c r="C12983" t="inlineStr">
        <is>
          <t>POS</t>
        </is>
      </c>
      <c r="D12983" t="inlineStr">
        <is>
          <t>Mỹ</t>
        </is>
      </c>
      <c r="E12983" t="inlineStr">
        <is>
          <t>Âm thanh</t>
        </is>
      </c>
      <c r="F12983" t="n">
        <v>296</v>
      </c>
      <c r="G12983" t="n">
        <v>0</v>
      </c>
    </row>
    <row r="12984">
      <c r="A12984" t="n">
        <v>201911</v>
      </c>
      <c r="B12984" t="n">
        <v>55</v>
      </c>
      <c r="C12984" t="inlineStr">
        <is>
          <t>POS</t>
        </is>
      </c>
      <c r="D12984" t="inlineStr">
        <is>
          <t>Mỹ</t>
        </is>
      </c>
      <c r="E12984" t="inlineStr">
        <is>
          <t>Máy ảnh</t>
        </is>
      </c>
      <c r="F12984" t="n">
        <v>199.24</v>
      </c>
      <c r="G12984" t="n">
        <v>0</v>
      </c>
    </row>
    <row r="12985">
      <c r="A12985" t="n">
        <v>201911</v>
      </c>
      <c r="B12985" t="n">
        <v>55</v>
      </c>
      <c r="C12985" t="inlineStr">
        <is>
          <t>POS</t>
        </is>
      </c>
      <c r="D12985" t="inlineStr">
        <is>
          <t>Mỹ</t>
        </is>
      </c>
      <c r="E12985" t="inlineStr">
        <is>
          <t>Điện thoại</t>
        </is>
      </c>
      <c r="F12985" t="n">
        <v>2049.64</v>
      </c>
      <c r="G12985" t="n">
        <v>0</v>
      </c>
    </row>
    <row r="12986">
      <c r="A12986" t="n">
        <v>201911</v>
      </c>
      <c r="B12986" t="n">
        <v>55</v>
      </c>
      <c r="C12986" t="inlineStr">
        <is>
          <t>POS</t>
        </is>
      </c>
      <c r="D12986" t="inlineStr">
        <is>
          <t>Mỹ</t>
        </is>
      </c>
      <c r="E12986" t="inlineStr">
        <is>
          <t>Máy tính</t>
        </is>
      </c>
      <c r="F12986" t="n">
        <v>8498.09</v>
      </c>
      <c r="G12986" t="n">
        <v>0</v>
      </c>
    </row>
    <row r="12987">
      <c r="A12987" t="n">
        <v>201911</v>
      </c>
      <c r="B12987" t="n">
        <v>55</v>
      </c>
      <c r="C12987" t="inlineStr">
        <is>
          <t>POS</t>
        </is>
      </c>
      <c r="D12987" t="inlineStr">
        <is>
          <t>Mỹ</t>
        </is>
      </c>
      <c r="E12987" t="inlineStr">
        <is>
          <t>Game &amp; Đồ chơi</t>
        </is>
      </c>
      <c r="F12987" t="n">
        <v>564.5700000000001</v>
      </c>
      <c r="G12987" t="n">
        <v>16.17</v>
      </c>
    </row>
    <row r="12988">
      <c r="A12988" t="n">
        <v>201911</v>
      </c>
      <c r="B12988" t="n">
        <v>55</v>
      </c>
      <c r="C12988" t="inlineStr">
        <is>
          <t>POS</t>
        </is>
      </c>
      <c r="D12988" t="inlineStr">
        <is>
          <t>Mỹ</t>
        </is>
      </c>
      <c r="E12988" t="inlineStr">
        <is>
          <t>Gia dụng</t>
        </is>
      </c>
      <c r="F12988" t="n">
        <v>4814.65</v>
      </c>
      <c r="G12988" t="n">
        <v>0</v>
      </c>
    </row>
    <row r="12989">
      <c r="A12989" t="n">
        <v>201911</v>
      </c>
      <c r="B12989" t="n">
        <v>55</v>
      </c>
      <c r="C12989" t="inlineStr">
        <is>
          <t>POS</t>
        </is>
      </c>
      <c r="D12989" t="inlineStr">
        <is>
          <t>Mỹ</t>
        </is>
      </c>
      <c r="E12989" t="inlineStr">
        <is>
          <t>Nhạc, phim, sách nói</t>
        </is>
      </c>
      <c r="F12989" t="n">
        <v>1217.89</v>
      </c>
      <c r="G12989" t="n">
        <v>0</v>
      </c>
    </row>
    <row r="12990">
      <c r="A12990" t="n">
        <v>201911</v>
      </c>
      <c r="B12990" t="n">
        <v>55</v>
      </c>
      <c r="C12990" t="inlineStr">
        <is>
          <t>POS</t>
        </is>
      </c>
      <c r="D12990" t="inlineStr">
        <is>
          <t>Mỹ</t>
        </is>
      </c>
      <c r="E12990" t="inlineStr">
        <is>
          <t>TV &amp; Video</t>
        </is>
      </c>
      <c r="F12990" t="n">
        <v>8610.6</v>
      </c>
      <c r="G12990" t="n">
        <v>0</v>
      </c>
    </row>
    <row r="12991">
      <c r="A12991" t="n">
        <v>201911</v>
      </c>
      <c r="B12991" t="n">
        <v>56</v>
      </c>
      <c r="C12991" t="inlineStr">
        <is>
          <t>POS</t>
        </is>
      </c>
      <c r="D12991" t="inlineStr">
        <is>
          <t>Mỹ</t>
        </is>
      </c>
      <c r="E12991" t="inlineStr">
        <is>
          <t>Âm thanh</t>
        </is>
      </c>
      <c r="F12991" t="n">
        <v>763.9</v>
      </c>
      <c r="G12991" t="n">
        <v>0</v>
      </c>
    </row>
    <row r="12992">
      <c r="A12992" t="n">
        <v>201911</v>
      </c>
      <c r="B12992" t="n">
        <v>56</v>
      </c>
      <c r="C12992" t="inlineStr">
        <is>
          <t>POS</t>
        </is>
      </c>
      <c r="D12992" t="inlineStr">
        <is>
          <t>Mỹ</t>
        </is>
      </c>
      <c r="E12992" t="inlineStr">
        <is>
          <t>Máy ảnh</t>
        </is>
      </c>
      <c r="F12992" t="n">
        <v>1850.5</v>
      </c>
      <c r="G12992" t="n">
        <v>0</v>
      </c>
    </row>
    <row r="12993">
      <c r="A12993" t="n">
        <v>201911</v>
      </c>
      <c r="B12993" t="n">
        <v>56</v>
      </c>
      <c r="C12993" t="inlineStr">
        <is>
          <t>POS</t>
        </is>
      </c>
      <c r="D12993" t="inlineStr">
        <is>
          <t>Mỹ</t>
        </is>
      </c>
      <c r="E12993" t="inlineStr">
        <is>
          <t>Điện thoại</t>
        </is>
      </c>
      <c r="F12993" t="n">
        <v>10637.9</v>
      </c>
      <c r="G12993" t="n">
        <v>0</v>
      </c>
    </row>
    <row r="12994">
      <c r="A12994" t="n">
        <v>201911</v>
      </c>
      <c r="B12994" t="n">
        <v>56</v>
      </c>
      <c r="C12994" t="inlineStr">
        <is>
          <t>POS</t>
        </is>
      </c>
      <c r="D12994" t="inlineStr">
        <is>
          <t>Mỹ</t>
        </is>
      </c>
      <c r="E12994" t="inlineStr">
        <is>
          <t>Máy tính</t>
        </is>
      </c>
      <c r="F12994" t="n">
        <v>14161.81</v>
      </c>
      <c r="G12994" t="n">
        <v>236.3</v>
      </c>
    </row>
    <row r="12995">
      <c r="A12995" t="n">
        <v>201911</v>
      </c>
      <c r="B12995" t="n">
        <v>56</v>
      </c>
      <c r="C12995" t="inlineStr">
        <is>
          <t>POS</t>
        </is>
      </c>
      <c r="D12995" t="inlineStr">
        <is>
          <t>Mỹ</t>
        </is>
      </c>
      <c r="E12995" t="inlineStr">
        <is>
          <t>Game &amp; Đồ chơi</t>
        </is>
      </c>
      <c r="F12995" t="n">
        <v>1957.67</v>
      </c>
      <c r="G12995" t="n">
        <v>0</v>
      </c>
    </row>
    <row r="12996">
      <c r="A12996" t="n">
        <v>201911</v>
      </c>
      <c r="B12996" t="n">
        <v>56</v>
      </c>
      <c r="C12996" t="inlineStr">
        <is>
          <t>POS</t>
        </is>
      </c>
      <c r="D12996" t="inlineStr">
        <is>
          <t>Mỹ</t>
        </is>
      </c>
      <c r="E12996" t="inlineStr">
        <is>
          <t>Gia dụng</t>
        </is>
      </c>
      <c r="F12996" t="n">
        <v>415.65</v>
      </c>
      <c r="G12996" t="n">
        <v>0</v>
      </c>
    </row>
    <row r="12997">
      <c r="A12997" t="n">
        <v>201911</v>
      </c>
      <c r="B12997" t="n">
        <v>56</v>
      </c>
      <c r="C12997" t="inlineStr">
        <is>
          <t>POS</t>
        </is>
      </c>
      <c r="D12997" t="inlineStr">
        <is>
          <t>Mỹ</t>
        </is>
      </c>
      <c r="E12997" t="inlineStr">
        <is>
          <t>Nhạc, phim, sách nói</t>
        </is>
      </c>
      <c r="F12997" t="n">
        <v>1786.27</v>
      </c>
      <c r="G12997" t="n">
        <v>0</v>
      </c>
    </row>
    <row r="12998">
      <c r="A12998" t="n">
        <v>201911</v>
      </c>
      <c r="B12998" t="n">
        <v>56</v>
      </c>
      <c r="C12998" t="inlineStr">
        <is>
          <t>POS</t>
        </is>
      </c>
      <c r="D12998" t="inlineStr">
        <is>
          <t>Mỹ</t>
        </is>
      </c>
      <c r="E12998" t="inlineStr">
        <is>
          <t>TV &amp; Video</t>
        </is>
      </c>
      <c r="F12998" t="n">
        <v>2028.88</v>
      </c>
      <c r="G12998" t="n">
        <v>0</v>
      </c>
    </row>
    <row r="12999">
      <c r="A12999" t="n">
        <v>201911</v>
      </c>
      <c r="B12999" t="n">
        <v>57</v>
      </c>
      <c r="C12999" t="inlineStr">
        <is>
          <t>POS</t>
        </is>
      </c>
      <c r="D12999" t="inlineStr">
        <is>
          <t>Mỹ</t>
        </is>
      </c>
      <c r="E12999" t="inlineStr">
        <is>
          <t>Âm thanh</t>
        </is>
      </c>
      <c r="F12999" t="n">
        <v>3205.78</v>
      </c>
      <c r="G12999" t="n">
        <v>132.99</v>
      </c>
    </row>
    <row r="13000">
      <c r="A13000" t="n">
        <v>201911</v>
      </c>
      <c r="B13000" t="n">
        <v>57</v>
      </c>
      <c r="C13000" t="inlineStr">
        <is>
          <t>POS</t>
        </is>
      </c>
      <c r="D13000" t="inlineStr">
        <is>
          <t>Mỹ</t>
        </is>
      </c>
      <c r="E13000" t="inlineStr">
        <is>
          <t>Máy ảnh</t>
        </is>
      </c>
      <c r="F13000" t="n">
        <v>3921.99</v>
      </c>
      <c r="G13000" t="n">
        <v>0</v>
      </c>
    </row>
    <row r="13001">
      <c r="A13001" t="n">
        <v>201911</v>
      </c>
      <c r="B13001" t="n">
        <v>57</v>
      </c>
      <c r="C13001" t="inlineStr">
        <is>
          <t>POS</t>
        </is>
      </c>
      <c r="D13001" t="inlineStr">
        <is>
          <t>Mỹ</t>
        </is>
      </c>
      <c r="E13001" t="inlineStr">
        <is>
          <t>Điện thoại</t>
        </is>
      </c>
      <c r="F13001" t="n">
        <v>7173.91</v>
      </c>
      <c r="G13001" t="n">
        <v>0</v>
      </c>
    </row>
    <row r="13002">
      <c r="A13002" t="n">
        <v>201911</v>
      </c>
      <c r="B13002" t="n">
        <v>57</v>
      </c>
      <c r="C13002" t="inlineStr">
        <is>
          <t>POS</t>
        </is>
      </c>
      <c r="D13002" t="inlineStr">
        <is>
          <t>Mỹ</t>
        </is>
      </c>
      <c r="E13002" t="inlineStr">
        <is>
          <t>Máy tính</t>
        </is>
      </c>
      <c r="F13002" t="n">
        <v>10725.47</v>
      </c>
      <c r="G13002" t="n">
        <v>0</v>
      </c>
    </row>
    <row r="13003">
      <c r="A13003" t="n">
        <v>201911</v>
      </c>
      <c r="B13003" t="n">
        <v>57</v>
      </c>
      <c r="C13003" t="inlineStr">
        <is>
          <t>POS</t>
        </is>
      </c>
      <c r="D13003" t="inlineStr">
        <is>
          <t>Mỹ</t>
        </is>
      </c>
      <c r="E13003" t="inlineStr">
        <is>
          <t>Game &amp; Đồ chơi</t>
        </is>
      </c>
      <c r="F13003" t="n">
        <v>355.85</v>
      </c>
      <c r="G13003" t="n">
        <v>0</v>
      </c>
    </row>
    <row r="13004">
      <c r="A13004" t="n">
        <v>201911</v>
      </c>
      <c r="B13004" t="n">
        <v>57</v>
      </c>
      <c r="C13004" t="inlineStr">
        <is>
          <t>POS</t>
        </is>
      </c>
      <c r="D13004" t="inlineStr">
        <is>
          <t>Mỹ</t>
        </is>
      </c>
      <c r="E13004" t="inlineStr">
        <is>
          <t>Gia dụng</t>
        </is>
      </c>
      <c r="F13004" t="n">
        <v>2762.4</v>
      </c>
      <c r="G13004" t="n">
        <v>0</v>
      </c>
    </row>
    <row r="13005">
      <c r="A13005" t="n">
        <v>201911</v>
      </c>
      <c r="B13005" t="n">
        <v>57</v>
      </c>
      <c r="C13005" t="inlineStr">
        <is>
          <t>POS</t>
        </is>
      </c>
      <c r="D13005" t="inlineStr">
        <is>
          <t>Mỹ</t>
        </is>
      </c>
      <c r="E13005" t="inlineStr">
        <is>
          <t>Nhạc, phim, sách nói</t>
        </is>
      </c>
      <c r="F13005" t="n">
        <v>3956.58</v>
      </c>
      <c r="G13005" t="n">
        <v>0</v>
      </c>
    </row>
    <row r="13006">
      <c r="A13006" t="n">
        <v>201911</v>
      </c>
      <c r="B13006" t="n">
        <v>57</v>
      </c>
      <c r="C13006" t="inlineStr">
        <is>
          <t>POS</t>
        </is>
      </c>
      <c r="D13006" t="inlineStr">
        <is>
          <t>Mỹ</t>
        </is>
      </c>
      <c r="E13006" t="inlineStr">
        <is>
          <t>TV &amp; Video</t>
        </is>
      </c>
      <c r="F13006" t="n">
        <v>2974.94</v>
      </c>
      <c r="G13006" t="n">
        <v>0</v>
      </c>
    </row>
    <row r="13007">
      <c r="A13007" t="n">
        <v>201911</v>
      </c>
      <c r="B13007" t="n">
        <v>59</v>
      </c>
      <c r="C13007" t="inlineStr">
        <is>
          <t>POS</t>
        </is>
      </c>
      <c r="D13007" t="inlineStr">
        <is>
          <t>Mỹ</t>
        </is>
      </c>
      <c r="E13007" t="inlineStr">
        <is>
          <t>Âm thanh</t>
        </is>
      </c>
      <c r="F13007" t="n">
        <v>399.9</v>
      </c>
      <c r="G13007" t="n">
        <v>0</v>
      </c>
    </row>
    <row r="13008">
      <c r="A13008" t="n">
        <v>201911</v>
      </c>
      <c r="B13008" t="n">
        <v>59</v>
      </c>
      <c r="C13008" t="inlineStr">
        <is>
          <t>POS</t>
        </is>
      </c>
      <c r="D13008" t="inlineStr">
        <is>
          <t>Mỹ</t>
        </is>
      </c>
      <c r="E13008" t="inlineStr">
        <is>
          <t>Máy ảnh</t>
        </is>
      </c>
      <c r="F13008" t="n">
        <v>3780</v>
      </c>
      <c r="G13008" t="n">
        <v>170</v>
      </c>
    </row>
    <row r="13009">
      <c r="A13009" t="n">
        <v>201911</v>
      </c>
      <c r="B13009" t="n">
        <v>59</v>
      </c>
      <c r="C13009" t="inlineStr">
        <is>
          <t>POS</t>
        </is>
      </c>
      <c r="D13009" t="inlineStr">
        <is>
          <t>Mỹ</t>
        </is>
      </c>
      <c r="E13009" t="inlineStr">
        <is>
          <t>Điện thoại</t>
        </is>
      </c>
      <c r="F13009" t="n">
        <v>3236.93</v>
      </c>
      <c r="G13009" t="n">
        <v>0</v>
      </c>
    </row>
    <row r="13010">
      <c r="A13010" t="n">
        <v>201911</v>
      </c>
      <c r="B13010" t="n">
        <v>59</v>
      </c>
      <c r="C13010" t="inlineStr">
        <is>
          <t>POS</t>
        </is>
      </c>
      <c r="D13010" t="inlineStr">
        <is>
          <t>Mỹ</t>
        </is>
      </c>
      <c r="E13010" t="inlineStr">
        <is>
          <t>Máy tính</t>
        </is>
      </c>
      <c r="F13010" t="n">
        <v>18677.68</v>
      </c>
      <c r="G13010" t="n">
        <v>1118</v>
      </c>
    </row>
    <row r="13011">
      <c r="A13011" t="n">
        <v>201911</v>
      </c>
      <c r="B13011" t="n">
        <v>59</v>
      </c>
      <c r="C13011" t="inlineStr">
        <is>
          <t>POS</t>
        </is>
      </c>
      <c r="D13011" t="inlineStr">
        <is>
          <t>Mỹ</t>
        </is>
      </c>
      <c r="E13011" t="inlineStr">
        <is>
          <t>Game &amp; Đồ chơi</t>
        </is>
      </c>
      <c r="F13011" t="n">
        <v>811.1900000000001</v>
      </c>
      <c r="G13011" t="n">
        <v>0</v>
      </c>
    </row>
    <row r="13012">
      <c r="A13012" t="n">
        <v>201911</v>
      </c>
      <c r="B13012" t="n">
        <v>59</v>
      </c>
      <c r="C13012" t="inlineStr">
        <is>
          <t>POS</t>
        </is>
      </c>
      <c r="D13012" t="inlineStr">
        <is>
          <t>Mỹ</t>
        </is>
      </c>
      <c r="E13012" t="inlineStr">
        <is>
          <t>Gia dụng</t>
        </is>
      </c>
      <c r="F13012" t="n">
        <v>7726.56</v>
      </c>
      <c r="G13012" t="n">
        <v>0</v>
      </c>
    </row>
    <row r="13013">
      <c r="A13013" t="n">
        <v>201911</v>
      </c>
      <c r="B13013" t="n">
        <v>59</v>
      </c>
      <c r="C13013" t="inlineStr">
        <is>
          <t>POS</t>
        </is>
      </c>
      <c r="D13013" t="inlineStr">
        <is>
          <t>Mỹ</t>
        </is>
      </c>
      <c r="E13013" t="inlineStr">
        <is>
          <t>Nhạc, phim, sách nói</t>
        </is>
      </c>
      <c r="F13013" t="n">
        <v>2663.58</v>
      </c>
      <c r="G13013" t="n">
        <v>0</v>
      </c>
    </row>
    <row r="13014">
      <c r="A13014" t="n">
        <v>201911</v>
      </c>
      <c r="B13014" t="n">
        <v>59</v>
      </c>
      <c r="C13014" t="inlineStr">
        <is>
          <t>POS</t>
        </is>
      </c>
      <c r="D13014" t="inlineStr">
        <is>
          <t>Mỹ</t>
        </is>
      </c>
      <c r="E13014" t="inlineStr">
        <is>
          <t>TV &amp; Video</t>
        </is>
      </c>
      <c r="F13014" t="n">
        <v>1699.93</v>
      </c>
      <c r="G13014" t="n">
        <v>0</v>
      </c>
    </row>
    <row r="13015">
      <c r="A13015" t="n">
        <v>201911</v>
      </c>
      <c r="B13015" t="n">
        <v>61</v>
      </c>
      <c r="C13015" t="inlineStr">
        <is>
          <t>POS</t>
        </is>
      </c>
      <c r="D13015" t="inlineStr">
        <is>
          <t>Mỹ</t>
        </is>
      </c>
      <c r="E13015" t="inlineStr">
        <is>
          <t>Âm thanh</t>
        </is>
      </c>
      <c r="F13015" t="n">
        <v>1926.96</v>
      </c>
      <c r="G13015" t="n">
        <v>0</v>
      </c>
    </row>
    <row r="13016">
      <c r="A13016" t="n">
        <v>201911</v>
      </c>
      <c r="B13016" t="n">
        <v>61</v>
      </c>
      <c r="C13016" t="inlineStr">
        <is>
          <t>POS</t>
        </is>
      </c>
      <c r="D13016" t="inlineStr">
        <is>
          <t>Mỹ</t>
        </is>
      </c>
      <c r="E13016" t="inlineStr">
        <is>
          <t>Máy ảnh</t>
        </is>
      </c>
      <c r="F13016" t="n">
        <v>1308.3</v>
      </c>
      <c r="G13016" t="n">
        <v>0</v>
      </c>
    </row>
    <row r="13017">
      <c r="A13017" t="n">
        <v>201911</v>
      </c>
      <c r="B13017" t="n">
        <v>61</v>
      </c>
      <c r="C13017" t="inlineStr">
        <is>
          <t>POS</t>
        </is>
      </c>
      <c r="D13017" t="inlineStr">
        <is>
          <t>Mỹ</t>
        </is>
      </c>
      <c r="E13017" t="inlineStr">
        <is>
          <t>Điện thoại</t>
        </is>
      </c>
      <c r="F13017" t="n">
        <v>4549.24</v>
      </c>
      <c r="G13017" t="n">
        <v>0</v>
      </c>
    </row>
    <row r="13018">
      <c r="A13018" t="n">
        <v>201911</v>
      </c>
      <c r="B13018" t="n">
        <v>61</v>
      </c>
      <c r="C13018" t="inlineStr">
        <is>
          <t>POS</t>
        </is>
      </c>
      <c r="D13018" t="inlineStr">
        <is>
          <t>Mỹ</t>
        </is>
      </c>
      <c r="E13018" t="inlineStr">
        <is>
          <t>Máy tính</t>
        </is>
      </c>
      <c r="F13018" t="n">
        <v>11386.35</v>
      </c>
      <c r="G13018" t="n">
        <v>0</v>
      </c>
    </row>
    <row r="13019">
      <c r="A13019" t="n">
        <v>201911</v>
      </c>
      <c r="B13019" t="n">
        <v>61</v>
      </c>
      <c r="C13019" t="inlineStr">
        <is>
          <t>POS</t>
        </is>
      </c>
      <c r="D13019" t="inlineStr">
        <is>
          <t>Mỹ</t>
        </is>
      </c>
      <c r="E13019" t="inlineStr">
        <is>
          <t>Game &amp; Đồ chơi</t>
        </is>
      </c>
      <c r="F13019" t="n">
        <v>363.85</v>
      </c>
      <c r="G13019" t="n">
        <v>0</v>
      </c>
    </row>
    <row r="13020">
      <c r="A13020" t="n">
        <v>201911</v>
      </c>
      <c r="B13020" t="n">
        <v>61</v>
      </c>
      <c r="C13020" t="inlineStr">
        <is>
          <t>POS</t>
        </is>
      </c>
      <c r="D13020" t="inlineStr">
        <is>
          <t>Mỹ</t>
        </is>
      </c>
      <c r="E13020" t="inlineStr">
        <is>
          <t>Gia dụng</t>
        </is>
      </c>
      <c r="F13020" t="n">
        <v>437.75</v>
      </c>
      <c r="G13020" t="n">
        <v>0</v>
      </c>
    </row>
    <row r="13021">
      <c r="A13021" t="n">
        <v>201911</v>
      </c>
      <c r="B13021" t="n">
        <v>61</v>
      </c>
      <c r="C13021" t="inlineStr">
        <is>
          <t>POS</t>
        </is>
      </c>
      <c r="D13021" t="inlineStr">
        <is>
          <t>Mỹ</t>
        </is>
      </c>
      <c r="E13021" t="inlineStr">
        <is>
          <t>Nhạc, phim, sách nói</t>
        </is>
      </c>
      <c r="F13021" t="n">
        <v>91.56</v>
      </c>
      <c r="G13021" t="n">
        <v>0</v>
      </c>
    </row>
    <row r="13022">
      <c r="A13022" t="n">
        <v>201911</v>
      </c>
      <c r="B13022" t="n">
        <v>61</v>
      </c>
      <c r="C13022" t="inlineStr">
        <is>
          <t>POS</t>
        </is>
      </c>
      <c r="D13022" t="inlineStr">
        <is>
          <t>Mỹ</t>
        </is>
      </c>
      <c r="E13022" t="inlineStr">
        <is>
          <t>TV &amp; Video</t>
        </is>
      </c>
      <c r="F13022" t="n">
        <v>3143.7</v>
      </c>
      <c r="G13022" t="n">
        <v>0</v>
      </c>
    </row>
    <row r="13023">
      <c r="A13023" t="n">
        <v>201911</v>
      </c>
      <c r="B13023" t="n">
        <v>62</v>
      </c>
      <c r="C13023" t="inlineStr">
        <is>
          <t>POS</t>
        </is>
      </c>
      <c r="D13023" t="inlineStr">
        <is>
          <t>Mỹ</t>
        </is>
      </c>
      <c r="E13023" t="inlineStr">
        <is>
          <t>Âm thanh</t>
        </is>
      </c>
      <c r="F13023" t="n">
        <v>539.87</v>
      </c>
      <c r="G13023" t="n">
        <v>0</v>
      </c>
    </row>
    <row r="13024">
      <c r="A13024" t="n">
        <v>201911</v>
      </c>
      <c r="B13024" t="n">
        <v>62</v>
      </c>
      <c r="C13024" t="inlineStr">
        <is>
          <t>POS</t>
        </is>
      </c>
      <c r="D13024" t="inlineStr">
        <is>
          <t>Mỹ</t>
        </is>
      </c>
      <c r="E13024" t="inlineStr">
        <is>
          <t>Máy ảnh</t>
        </is>
      </c>
      <c r="F13024" t="n">
        <v>1859.99</v>
      </c>
      <c r="G13024" t="n">
        <v>0</v>
      </c>
    </row>
    <row r="13025">
      <c r="A13025" t="n">
        <v>201911</v>
      </c>
      <c r="B13025" t="n">
        <v>62</v>
      </c>
      <c r="C13025" t="inlineStr">
        <is>
          <t>POS</t>
        </is>
      </c>
      <c r="D13025" t="inlineStr">
        <is>
          <t>Mỹ</t>
        </is>
      </c>
      <c r="E13025" t="inlineStr">
        <is>
          <t>Điện thoại</t>
        </is>
      </c>
      <c r="F13025" t="n">
        <v>5953.99</v>
      </c>
      <c r="G13025" t="n">
        <v>0</v>
      </c>
    </row>
    <row r="13026">
      <c r="A13026" t="n">
        <v>201911</v>
      </c>
      <c r="B13026" t="n">
        <v>62</v>
      </c>
      <c r="C13026" t="inlineStr">
        <is>
          <t>POS</t>
        </is>
      </c>
      <c r="D13026" t="inlineStr">
        <is>
          <t>Mỹ</t>
        </is>
      </c>
      <c r="E13026" t="inlineStr">
        <is>
          <t>Máy tính</t>
        </is>
      </c>
      <c r="F13026" t="n">
        <v>15988.3</v>
      </c>
      <c r="G13026" t="n">
        <v>0</v>
      </c>
    </row>
    <row r="13027">
      <c r="A13027" t="n">
        <v>201911</v>
      </c>
      <c r="B13027" t="n">
        <v>62</v>
      </c>
      <c r="C13027" t="inlineStr">
        <is>
          <t>POS</t>
        </is>
      </c>
      <c r="D13027" t="inlineStr">
        <is>
          <t>Mỹ</t>
        </is>
      </c>
      <c r="E13027" t="inlineStr">
        <is>
          <t>Game &amp; Đồ chơi</t>
        </is>
      </c>
      <c r="F13027" t="n">
        <v>148.55</v>
      </c>
      <c r="G13027" t="n">
        <v>0</v>
      </c>
    </row>
    <row r="13028">
      <c r="A13028" t="n">
        <v>201911</v>
      </c>
      <c r="B13028" t="n">
        <v>62</v>
      </c>
      <c r="C13028" t="inlineStr">
        <is>
          <t>POS</t>
        </is>
      </c>
      <c r="D13028" t="inlineStr">
        <is>
          <t>Mỹ</t>
        </is>
      </c>
      <c r="E13028" t="inlineStr">
        <is>
          <t>Nhạc, phim, sách nói</t>
        </is>
      </c>
      <c r="F13028" t="n">
        <v>905.77</v>
      </c>
      <c r="G13028" t="n">
        <v>0</v>
      </c>
    </row>
    <row r="13029">
      <c r="A13029" t="n">
        <v>201911</v>
      </c>
      <c r="B13029" t="n">
        <v>63</v>
      </c>
      <c r="C13029" t="inlineStr">
        <is>
          <t>POS</t>
        </is>
      </c>
      <c r="D13029" t="inlineStr">
        <is>
          <t>Mỹ</t>
        </is>
      </c>
      <c r="E13029" t="inlineStr">
        <is>
          <t>Âm thanh</t>
        </is>
      </c>
      <c r="F13029" t="n">
        <v>149.99</v>
      </c>
      <c r="G13029" t="n">
        <v>0</v>
      </c>
    </row>
    <row r="13030">
      <c r="A13030" t="n">
        <v>201911</v>
      </c>
      <c r="B13030" t="n">
        <v>63</v>
      </c>
      <c r="C13030" t="inlineStr">
        <is>
          <t>POS</t>
        </is>
      </c>
      <c r="D13030" t="inlineStr">
        <is>
          <t>Mỹ</t>
        </is>
      </c>
      <c r="E13030" t="inlineStr">
        <is>
          <t>Máy tính</t>
        </is>
      </c>
      <c r="F13030" t="n">
        <v>1876</v>
      </c>
      <c r="G13030" t="n">
        <v>0</v>
      </c>
    </row>
    <row r="13031">
      <c r="A13031" t="n">
        <v>201911</v>
      </c>
      <c r="B13031" t="n">
        <v>63</v>
      </c>
      <c r="C13031" t="inlineStr">
        <is>
          <t>POS</t>
        </is>
      </c>
      <c r="D13031" t="inlineStr">
        <is>
          <t>Mỹ</t>
        </is>
      </c>
      <c r="E13031" t="inlineStr">
        <is>
          <t>Game &amp; Đồ chơi</t>
        </is>
      </c>
      <c r="F13031" t="n">
        <v>48.93</v>
      </c>
      <c r="G13031" t="n">
        <v>20.97</v>
      </c>
    </row>
    <row r="13032">
      <c r="A13032" t="n">
        <v>201911</v>
      </c>
      <c r="B13032" t="n">
        <v>64</v>
      </c>
      <c r="C13032" t="inlineStr">
        <is>
          <t>POS</t>
        </is>
      </c>
      <c r="D13032" t="inlineStr">
        <is>
          <t>Mỹ</t>
        </is>
      </c>
      <c r="E13032" t="inlineStr">
        <is>
          <t>Âm thanh</t>
        </is>
      </c>
      <c r="F13032" t="n">
        <v>3437.85</v>
      </c>
      <c r="G13032" t="n">
        <v>299.97</v>
      </c>
    </row>
    <row r="13033">
      <c r="A13033" t="n">
        <v>201911</v>
      </c>
      <c r="B13033" t="n">
        <v>64</v>
      </c>
      <c r="C13033" t="inlineStr">
        <is>
          <t>POS</t>
        </is>
      </c>
      <c r="D13033" t="inlineStr">
        <is>
          <t>Mỹ</t>
        </is>
      </c>
      <c r="E13033" t="inlineStr">
        <is>
          <t>Máy ảnh</t>
        </is>
      </c>
      <c r="F13033" t="n">
        <v>6642.79</v>
      </c>
      <c r="G13033" t="n">
        <v>990</v>
      </c>
    </row>
    <row r="13034">
      <c r="A13034" t="n">
        <v>201911</v>
      </c>
      <c r="B13034" t="n">
        <v>64</v>
      </c>
      <c r="C13034" t="inlineStr">
        <is>
          <t>POS</t>
        </is>
      </c>
      <c r="D13034" t="inlineStr">
        <is>
          <t>Mỹ</t>
        </is>
      </c>
      <c r="E13034" t="inlineStr">
        <is>
          <t>Điện thoại</t>
        </is>
      </c>
      <c r="F13034" t="n">
        <v>8512.629999999999</v>
      </c>
      <c r="G13034" t="n">
        <v>298</v>
      </c>
    </row>
    <row r="13035">
      <c r="A13035" t="n">
        <v>201911</v>
      </c>
      <c r="B13035" t="n">
        <v>64</v>
      </c>
      <c r="C13035" t="inlineStr">
        <is>
          <t>POS</t>
        </is>
      </c>
      <c r="D13035" t="inlineStr">
        <is>
          <t>Mỹ</t>
        </is>
      </c>
      <c r="E13035" t="inlineStr">
        <is>
          <t>Máy tính</t>
        </is>
      </c>
      <c r="F13035" t="n">
        <v>7205.55</v>
      </c>
      <c r="G13035" t="n">
        <v>0</v>
      </c>
    </row>
    <row r="13036">
      <c r="A13036" t="n">
        <v>201911</v>
      </c>
      <c r="B13036" t="n">
        <v>64</v>
      </c>
      <c r="C13036" t="inlineStr">
        <is>
          <t>POS</t>
        </is>
      </c>
      <c r="D13036" t="inlineStr">
        <is>
          <t>Mỹ</t>
        </is>
      </c>
      <c r="E13036" t="inlineStr">
        <is>
          <t>Game &amp; Đồ chơi</t>
        </is>
      </c>
      <c r="F13036" t="n">
        <v>593.34</v>
      </c>
      <c r="G13036" t="n">
        <v>0</v>
      </c>
    </row>
    <row r="13037">
      <c r="A13037" t="n">
        <v>201911</v>
      </c>
      <c r="B13037" t="n">
        <v>64</v>
      </c>
      <c r="C13037" t="inlineStr">
        <is>
          <t>POS</t>
        </is>
      </c>
      <c r="D13037" t="inlineStr">
        <is>
          <t>Mỹ</t>
        </is>
      </c>
      <c r="E13037" t="inlineStr">
        <is>
          <t>Gia dụng</t>
        </is>
      </c>
      <c r="F13037" t="n">
        <v>4322.63</v>
      </c>
      <c r="G13037" t="n">
        <v>0</v>
      </c>
    </row>
    <row r="13038">
      <c r="A13038" t="n">
        <v>201911</v>
      </c>
      <c r="B13038" t="n">
        <v>64</v>
      </c>
      <c r="C13038" t="inlineStr">
        <is>
          <t>POS</t>
        </is>
      </c>
      <c r="D13038" t="inlineStr">
        <is>
          <t>Mỹ</t>
        </is>
      </c>
      <c r="E13038" t="inlineStr">
        <is>
          <t>Nhạc, phim, sách nói</t>
        </is>
      </c>
      <c r="F13038" t="n">
        <v>660.58</v>
      </c>
      <c r="G13038" t="n">
        <v>0</v>
      </c>
    </row>
    <row r="13039">
      <c r="A13039" t="n">
        <v>201911</v>
      </c>
      <c r="B13039" t="n">
        <v>64</v>
      </c>
      <c r="C13039" t="inlineStr">
        <is>
          <t>POS</t>
        </is>
      </c>
      <c r="D13039" t="inlineStr">
        <is>
          <t>Mỹ</t>
        </is>
      </c>
      <c r="E13039" t="inlineStr">
        <is>
          <t>TV &amp; Video</t>
        </is>
      </c>
      <c r="F13039" t="n">
        <v>12681.22</v>
      </c>
      <c r="G13039" t="n">
        <v>0</v>
      </c>
    </row>
    <row r="13040">
      <c r="A13040" t="n">
        <v>201911</v>
      </c>
      <c r="B13040" t="n">
        <v>65</v>
      </c>
      <c r="C13040" t="inlineStr">
        <is>
          <t>POS</t>
        </is>
      </c>
      <c r="D13040" t="inlineStr">
        <is>
          <t>Mỹ</t>
        </is>
      </c>
      <c r="E13040" t="inlineStr">
        <is>
          <t>Âm thanh</t>
        </is>
      </c>
      <c r="F13040" t="n">
        <v>3752.27</v>
      </c>
      <c r="G13040" t="n">
        <v>0</v>
      </c>
    </row>
    <row r="13041">
      <c r="A13041" t="n">
        <v>201911</v>
      </c>
      <c r="B13041" t="n">
        <v>65</v>
      </c>
      <c r="C13041" t="inlineStr">
        <is>
          <t>POS</t>
        </is>
      </c>
      <c r="D13041" t="inlineStr">
        <is>
          <t>Mỹ</t>
        </is>
      </c>
      <c r="E13041" t="inlineStr">
        <is>
          <t>Máy ảnh</t>
        </is>
      </c>
      <c r="F13041" t="n">
        <v>1415.98</v>
      </c>
      <c r="G13041" t="n">
        <v>0</v>
      </c>
    </row>
    <row r="13042">
      <c r="A13042" t="n">
        <v>201911</v>
      </c>
      <c r="B13042" t="n">
        <v>65</v>
      </c>
      <c r="C13042" t="inlineStr">
        <is>
          <t>POS</t>
        </is>
      </c>
      <c r="D13042" t="inlineStr">
        <is>
          <t>Mỹ</t>
        </is>
      </c>
      <c r="E13042" t="inlineStr">
        <is>
          <t>Điện thoại</t>
        </is>
      </c>
      <c r="F13042" t="n">
        <v>1114.74</v>
      </c>
      <c r="G13042" t="n">
        <v>0</v>
      </c>
    </row>
    <row r="13043">
      <c r="A13043" t="n">
        <v>201911</v>
      </c>
      <c r="B13043" t="n">
        <v>65</v>
      </c>
      <c r="C13043" t="inlineStr">
        <is>
          <t>POS</t>
        </is>
      </c>
      <c r="D13043" t="inlineStr">
        <is>
          <t>Mỹ</t>
        </is>
      </c>
      <c r="E13043" t="inlineStr">
        <is>
          <t>Máy tính</t>
        </is>
      </c>
      <c r="F13043" t="n">
        <v>12232.2</v>
      </c>
      <c r="G13043" t="n">
        <v>0</v>
      </c>
    </row>
    <row r="13044">
      <c r="A13044" t="n">
        <v>201911</v>
      </c>
      <c r="B13044" t="n">
        <v>65</v>
      </c>
      <c r="C13044" t="inlineStr">
        <is>
          <t>POS</t>
        </is>
      </c>
      <c r="D13044" t="inlineStr">
        <is>
          <t>Mỹ</t>
        </is>
      </c>
      <c r="E13044" t="inlineStr">
        <is>
          <t>Game &amp; Đồ chơi</t>
        </is>
      </c>
      <c r="F13044" t="n">
        <v>427.08</v>
      </c>
      <c r="G13044" t="n">
        <v>0</v>
      </c>
    </row>
    <row r="13045">
      <c r="A13045" t="n">
        <v>201911</v>
      </c>
      <c r="B13045" t="n">
        <v>65</v>
      </c>
      <c r="C13045" t="inlineStr">
        <is>
          <t>POS</t>
        </is>
      </c>
      <c r="D13045" t="inlineStr">
        <is>
          <t>Mỹ</t>
        </is>
      </c>
      <c r="E13045" t="inlineStr">
        <is>
          <t>Gia dụng</t>
        </is>
      </c>
      <c r="F13045" t="n">
        <v>9034.84</v>
      </c>
      <c r="G13045" t="n">
        <v>0</v>
      </c>
    </row>
    <row r="13046">
      <c r="A13046" t="n">
        <v>201911</v>
      </c>
      <c r="B13046" t="n">
        <v>65</v>
      </c>
      <c r="C13046" t="inlineStr">
        <is>
          <t>POS</t>
        </is>
      </c>
      <c r="D13046" t="inlineStr">
        <is>
          <t>Mỹ</t>
        </is>
      </c>
      <c r="E13046" t="inlineStr">
        <is>
          <t>Nhạc, phim, sách nói</t>
        </is>
      </c>
      <c r="F13046" t="n">
        <v>3153.11</v>
      </c>
      <c r="G13046" t="n">
        <v>0</v>
      </c>
    </row>
    <row r="13047">
      <c r="A13047" t="n">
        <v>201911</v>
      </c>
      <c r="B13047" t="n">
        <v>65</v>
      </c>
      <c r="C13047" t="inlineStr">
        <is>
          <t>POS</t>
        </is>
      </c>
      <c r="D13047" t="inlineStr">
        <is>
          <t>Mỹ</t>
        </is>
      </c>
      <c r="E13047" t="inlineStr">
        <is>
          <t>TV &amp; Video</t>
        </is>
      </c>
      <c r="F13047" t="n">
        <v>66</v>
      </c>
      <c r="G13047" t="n">
        <v>0</v>
      </c>
    </row>
    <row r="13048">
      <c r="A13048" t="n">
        <v>201911</v>
      </c>
      <c r="B13048" t="n">
        <v>66</v>
      </c>
      <c r="C13048" t="inlineStr">
        <is>
          <t>POS</t>
        </is>
      </c>
      <c r="D13048" t="inlineStr">
        <is>
          <t>Mỹ</t>
        </is>
      </c>
      <c r="E13048" t="inlineStr">
        <is>
          <t>Âm thanh</t>
        </is>
      </c>
      <c r="F13048" t="n">
        <v>2365.24</v>
      </c>
      <c r="G13048" t="n">
        <v>0</v>
      </c>
    </row>
    <row r="13049">
      <c r="A13049" t="n">
        <v>201911</v>
      </c>
      <c r="B13049" t="n">
        <v>66</v>
      </c>
      <c r="C13049" t="inlineStr">
        <is>
          <t>POS</t>
        </is>
      </c>
      <c r="D13049" t="inlineStr">
        <is>
          <t>Mỹ</t>
        </is>
      </c>
      <c r="E13049" t="inlineStr">
        <is>
          <t>Máy ảnh</t>
        </is>
      </c>
      <c r="F13049" t="n">
        <v>9300</v>
      </c>
      <c r="G13049" t="n">
        <v>0</v>
      </c>
    </row>
    <row r="13050">
      <c r="A13050" t="n">
        <v>201911</v>
      </c>
      <c r="B13050" t="n">
        <v>66</v>
      </c>
      <c r="C13050" t="inlineStr">
        <is>
          <t>POS</t>
        </is>
      </c>
      <c r="D13050" t="inlineStr">
        <is>
          <t>Mỹ</t>
        </is>
      </c>
      <c r="E13050" t="inlineStr">
        <is>
          <t>Điện thoại</t>
        </is>
      </c>
      <c r="F13050" t="n">
        <v>5482.97</v>
      </c>
      <c r="G13050" t="n">
        <v>0</v>
      </c>
    </row>
    <row r="13051">
      <c r="A13051" t="n">
        <v>201911</v>
      </c>
      <c r="B13051" t="n">
        <v>66</v>
      </c>
      <c r="C13051" t="inlineStr">
        <is>
          <t>POS</t>
        </is>
      </c>
      <c r="D13051" t="inlineStr">
        <is>
          <t>Mỹ</t>
        </is>
      </c>
      <c r="E13051" t="inlineStr">
        <is>
          <t>Máy tính</t>
        </is>
      </c>
      <c r="F13051" t="n">
        <v>9500.27</v>
      </c>
      <c r="G13051" t="n">
        <v>0</v>
      </c>
    </row>
    <row r="13052">
      <c r="A13052" t="n">
        <v>201911</v>
      </c>
      <c r="B13052" t="n">
        <v>66</v>
      </c>
      <c r="C13052" t="inlineStr">
        <is>
          <t>POS</t>
        </is>
      </c>
      <c r="D13052" t="inlineStr">
        <is>
          <t>Mỹ</t>
        </is>
      </c>
      <c r="E13052" t="inlineStr">
        <is>
          <t>Game &amp; Đồ chơi</t>
        </is>
      </c>
      <c r="F13052" t="n">
        <v>294.18</v>
      </c>
      <c r="G13052" t="n">
        <v>0</v>
      </c>
    </row>
    <row r="13053">
      <c r="A13053" t="n">
        <v>201911</v>
      </c>
      <c r="B13053" t="n">
        <v>66</v>
      </c>
      <c r="C13053" t="inlineStr">
        <is>
          <t>POS</t>
        </is>
      </c>
      <c r="D13053" t="inlineStr">
        <is>
          <t>Mỹ</t>
        </is>
      </c>
      <c r="E13053" t="inlineStr">
        <is>
          <t>Gia dụng</t>
        </is>
      </c>
      <c r="F13053" t="n">
        <v>10892.42</v>
      </c>
      <c r="G13053" t="n">
        <v>0</v>
      </c>
    </row>
    <row r="13054">
      <c r="A13054" t="n">
        <v>201911</v>
      </c>
      <c r="B13054" t="n">
        <v>66</v>
      </c>
      <c r="C13054" t="inlineStr">
        <is>
          <t>POS</t>
        </is>
      </c>
      <c r="D13054" t="inlineStr">
        <is>
          <t>Mỹ</t>
        </is>
      </c>
      <c r="E13054" t="inlineStr">
        <is>
          <t>Nhạc, phim, sách nói</t>
        </is>
      </c>
      <c r="F13054" t="n">
        <v>4487.38</v>
      </c>
      <c r="G13054" t="n">
        <v>29.97</v>
      </c>
    </row>
    <row r="13055">
      <c r="A13055" t="n">
        <v>201911</v>
      </c>
      <c r="B13055" t="n">
        <v>66</v>
      </c>
      <c r="C13055" t="inlineStr">
        <is>
          <t>POS</t>
        </is>
      </c>
      <c r="D13055" t="inlineStr">
        <is>
          <t>Mỹ</t>
        </is>
      </c>
      <c r="E13055" t="inlineStr">
        <is>
          <t>TV &amp; Video</t>
        </is>
      </c>
      <c r="F13055" t="n">
        <v>20299.93</v>
      </c>
      <c r="G13055" t="n">
        <v>0</v>
      </c>
    </row>
    <row r="13056">
      <c r="A13056" t="n">
        <v>201912</v>
      </c>
      <c r="B13056" t="n">
        <v>0</v>
      </c>
      <c r="C13056" t="inlineStr">
        <is>
          <t>ONLINE</t>
        </is>
      </c>
      <c r="D13056" t="inlineStr">
        <is>
          <t>Online</t>
        </is>
      </c>
      <c r="E13056" t="inlineStr">
        <is>
          <t>Âm thanh</t>
        </is>
      </c>
      <c r="F13056" t="n">
        <v>24699.49</v>
      </c>
      <c r="G13056" t="n">
        <v>86.28</v>
      </c>
    </row>
    <row r="13057">
      <c r="A13057" t="n">
        <v>201912</v>
      </c>
      <c r="B13057" t="n">
        <v>0</v>
      </c>
      <c r="C13057" t="inlineStr">
        <is>
          <t>ONLINE</t>
        </is>
      </c>
      <c r="D13057" t="inlineStr">
        <is>
          <t>Online</t>
        </is>
      </c>
      <c r="E13057" t="inlineStr">
        <is>
          <t>Máy ảnh</t>
        </is>
      </c>
      <c r="F13057" t="n">
        <v>52684.39</v>
      </c>
      <c r="G13057" t="n">
        <v>1635.26</v>
      </c>
    </row>
    <row r="13058">
      <c r="A13058" t="n">
        <v>201912</v>
      </c>
      <c r="B13058" t="n">
        <v>0</v>
      </c>
      <c r="C13058" t="inlineStr">
        <is>
          <t>ONLINE</t>
        </is>
      </c>
      <c r="D13058" t="inlineStr">
        <is>
          <t>Online</t>
        </is>
      </c>
      <c r="E13058" t="inlineStr">
        <is>
          <t>Điện thoại</t>
        </is>
      </c>
      <c r="F13058" t="n">
        <v>66386.44</v>
      </c>
      <c r="G13058" t="n">
        <v>300</v>
      </c>
    </row>
    <row r="13059">
      <c r="A13059" t="n">
        <v>201912</v>
      </c>
      <c r="B13059" t="n">
        <v>0</v>
      </c>
      <c r="C13059" t="inlineStr">
        <is>
          <t>ONLINE</t>
        </is>
      </c>
      <c r="D13059" t="inlineStr">
        <is>
          <t>Online</t>
        </is>
      </c>
      <c r="E13059" t="inlineStr">
        <is>
          <t>Máy tính</t>
        </is>
      </c>
      <c r="F13059" t="n">
        <v>167908.74</v>
      </c>
      <c r="G13059" t="n">
        <v>1301.19</v>
      </c>
    </row>
    <row r="13060">
      <c r="A13060" t="n">
        <v>201912</v>
      </c>
      <c r="B13060" t="n">
        <v>0</v>
      </c>
      <c r="C13060" t="inlineStr">
        <is>
          <t>ONLINE</t>
        </is>
      </c>
      <c r="D13060" t="inlineStr">
        <is>
          <t>Online</t>
        </is>
      </c>
      <c r="E13060" t="inlineStr">
        <is>
          <t>Game &amp; Đồ chơi</t>
        </is>
      </c>
      <c r="F13060" t="n">
        <v>7132.69</v>
      </c>
      <c r="G13060" t="n">
        <v>272.57</v>
      </c>
    </row>
    <row r="13061">
      <c r="A13061" t="n">
        <v>201912</v>
      </c>
      <c r="B13061" t="n">
        <v>0</v>
      </c>
      <c r="C13061" t="inlineStr">
        <is>
          <t>ONLINE</t>
        </is>
      </c>
      <c r="D13061" t="inlineStr">
        <is>
          <t>Online</t>
        </is>
      </c>
      <c r="E13061" t="inlineStr">
        <is>
          <t>Gia dụng</t>
        </is>
      </c>
      <c r="F13061" t="n">
        <v>54953.42</v>
      </c>
      <c r="G13061" t="n">
        <v>0</v>
      </c>
    </row>
    <row r="13062">
      <c r="A13062" t="n">
        <v>201912</v>
      </c>
      <c r="B13062" t="n">
        <v>0</v>
      </c>
      <c r="C13062" t="inlineStr">
        <is>
          <t>ONLINE</t>
        </is>
      </c>
      <c r="D13062" t="inlineStr">
        <is>
          <t>Online</t>
        </is>
      </c>
      <c r="E13062" t="inlineStr">
        <is>
          <t>Nhạc, phim, sách nói</t>
        </is>
      </c>
      <c r="F13062" t="n">
        <v>32158.59</v>
      </c>
      <c r="G13062" t="n">
        <v>0</v>
      </c>
    </row>
    <row r="13063">
      <c r="A13063" t="n">
        <v>201912</v>
      </c>
      <c r="B13063" t="n">
        <v>0</v>
      </c>
      <c r="C13063" t="inlineStr">
        <is>
          <t>ONLINE</t>
        </is>
      </c>
      <c r="D13063" t="inlineStr">
        <is>
          <t>Online</t>
        </is>
      </c>
      <c r="E13063" t="inlineStr">
        <is>
          <t>TV &amp; Video</t>
        </is>
      </c>
      <c r="F13063" t="n">
        <v>31463.06</v>
      </c>
      <c r="G13063" t="n">
        <v>4244.47</v>
      </c>
    </row>
    <row r="13064">
      <c r="A13064" t="n">
        <v>201912</v>
      </c>
      <c r="B13064" t="n">
        <v>1</v>
      </c>
      <c r="C13064" t="inlineStr">
        <is>
          <t>POS</t>
        </is>
      </c>
      <c r="D13064" t="inlineStr">
        <is>
          <t>Úc</t>
        </is>
      </c>
      <c r="E13064" t="inlineStr">
        <is>
          <t>Âm thanh</t>
        </is>
      </c>
      <c r="F13064" t="n">
        <v>303.6</v>
      </c>
      <c r="G13064" t="n">
        <v>0</v>
      </c>
    </row>
    <row r="13065">
      <c r="A13065" t="n">
        <v>201912</v>
      </c>
      <c r="B13065" t="n">
        <v>1</v>
      </c>
      <c r="C13065" t="inlineStr">
        <is>
          <t>POS</t>
        </is>
      </c>
      <c r="D13065" t="inlineStr">
        <is>
          <t>Úc</t>
        </is>
      </c>
      <c r="E13065" t="inlineStr">
        <is>
          <t>Điện thoại</t>
        </is>
      </c>
      <c r="F13065" t="n">
        <v>4.06</v>
      </c>
      <c r="G13065" t="n">
        <v>0</v>
      </c>
    </row>
    <row r="13066">
      <c r="A13066" t="n">
        <v>201912</v>
      </c>
      <c r="B13066" t="n">
        <v>1</v>
      </c>
      <c r="C13066" t="inlineStr">
        <is>
          <t>POS</t>
        </is>
      </c>
      <c r="D13066" t="inlineStr">
        <is>
          <t>Úc</t>
        </is>
      </c>
      <c r="E13066" t="inlineStr">
        <is>
          <t>Máy tính</t>
        </is>
      </c>
      <c r="F13066" t="n">
        <v>738.95</v>
      </c>
      <c r="G13066" t="n">
        <v>0</v>
      </c>
    </row>
    <row r="13067">
      <c r="A13067" t="n">
        <v>201912</v>
      </c>
      <c r="B13067" t="n">
        <v>1</v>
      </c>
      <c r="C13067" t="inlineStr">
        <is>
          <t>POS</t>
        </is>
      </c>
      <c r="D13067" t="inlineStr">
        <is>
          <t>Úc</t>
        </is>
      </c>
      <c r="E13067" t="inlineStr">
        <is>
          <t>Game &amp; Đồ chơi</t>
        </is>
      </c>
      <c r="F13067" t="n">
        <v>32</v>
      </c>
      <c r="G13067" t="n">
        <v>0</v>
      </c>
    </row>
    <row r="13068">
      <c r="A13068" t="n">
        <v>201912</v>
      </c>
      <c r="B13068" t="n">
        <v>1</v>
      </c>
      <c r="C13068" t="inlineStr">
        <is>
          <t>POS</t>
        </is>
      </c>
      <c r="D13068" t="inlineStr">
        <is>
          <t>Úc</t>
        </is>
      </c>
      <c r="E13068" t="inlineStr">
        <is>
          <t>Gia dụng</t>
        </is>
      </c>
      <c r="F13068" t="n">
        <v>799.98</v>
      </c>
      <c r="G13068" t="n">
        <v>0</v>
      </c>
    </row>
    <row r="13069">
      <c r="A13069" t="n">
        <v>201912</v>
      </c>
      <c r="B13069" t="n">
        <v>1</v>
      </c>
      <c r="C13069" t="inlineStr">
        <is>
          <t>POS</t>
        </is>
      </c>
      <c r="D13069" t="inlineStr">
        <is>
          <t>Úc</t>
        </is>
      </c>
      <c r="E13069" t="inlineStr">
        <is>
          <t>Nhạc, phim, sách nói</t>
        </is>
      </c>
      <c r="F13069" t="n">
        <v>331.8</v>
      </c>
      <c r="G13069" t="n">
        <v>0</v>
      </c>
    </row>
    <row r="13070">
      <c r="A13070" t="n">
        <v>201912</v>
      </c>
      <c r="B13070" t="n">
        <v>4</v>
      </c>
      <c r="C13070" t="inlineStr">
        <is>
          <t>POS</t>
        </is>
      </c>
      <c r="D13070" t="inlineStr">
        <is>
          <t>Úc</t>
        </is>
      </c>
      <c r="E13070" t="inlineStr">
        <is>
          <t>Âm thanh</t>
        </is>
      </c>
      <c r="F13070" t="n">
        <v>95.90000000000001</v>
      </c>
      <c r="G13070" t="n">
        <v>0</v>
      </c>
    </row>
    <row r="13071">
      <c r="A13071" t="n">
        <v>201912</v>
      </c>
      <c r="B13071" t="n">
        <v>4</v>
      </c>
      <c r="C13071" t="inlineStr">
        <is>
          <t>POS</t>
        </is>
      </c>
      <c r="D13071" t="inlineStr">
        <is>
          <t>Úc</t>
        </is>
      </c>
      <c r="E13071" t="inlineStr">
        <is>
          <t>Máy ảnh</t>
        </is>
      </c>
      <c r="F13071" t="n">
        <v>869.2</v>
      </c>
      <c r="G13071" t="n">
        <v>0</v>
      </c>
    </row>
    <row r="13072">
      <c r="A13072" t="n">
        <v>201912</v>
      </c>
      <c r="B13072" t="n">
        <v>4</v>
      </c>
      <c r="C13072" t="inlineStr">
        <is>
          <t>POS</t>
        </is>
      </c>
      <c r="D13072" t="inlineStr">
        <is>
          <t>Úc</t>
        </is>
      </c>
      <c r="E13072" t="inlineStr">
        <is>
          <t>Máy tính</t>
        </is>
      </c>
      <c r="F13072" t="n">
        <v>797.99</v>
      </c>
      <c r="G13072" t="n">
        <v>0</v>
      </c>
    </row>
    <row r="13073">
      <c r="A13073" t="n">
        <v>201912</v>
      </c>
      <c r="B13073" t="n">
        <v>4</v>
      </c>
      <c r="C13073" t="inlineStr">
        <is>
          <t>POS</t>
        </is>
      </c>
      <c r="D13073" t="inlineStr">
        <is>
          <t>Úc</t>
        </is>
      </c>
      <c r="E13073" t="inlineStr">
        <is>
          <t>Game &amp; Đồ chơi</t>
        </is>
      </c>
      <c r="F13073" t="n">
        <v>233.92</v>
      </c>
      <c r="G13073" t="n">
        <v>0</v>
      </c>
    </row>
    <row r="13074">
      <c r="A13074" t="n">
        <v>201912</v>
      </c>
      <c r="B13074" t="n">
        <v>4</v>
      </c>
      <c r="C13074" t="inlineStr">
        <is>
          <t>POS</t>
        </is>
      </c>
      <c r="D13074" t="inlineStr">
        <is>
          <t>Úc</t>
        </is>
      </c>
      <c r="E13074" t="inlineStr">
        <is>
          <t>Nhạc, phim, sách nói</t>
        </is>
      </c>
      <c r="F13074" t="n">
        <v>61.8</v>
      </c>
      <c r="G13074" t="n">
        <v>0</v>
      </c>
    </row>
    <row r="13075">
      <c r="A13075" t="n">
        <v>201912</v>
      </c>
      <c r="B13075" t="n">
        <v>4</v>
      </c>
      <c r="C13075" t="inlineStr">
        <is>
          <t>POS</t>
        </is>
      </c>
      <c r="D13075" t="inlineStr">
        <is>
          <t>Úc</t>
        </is>
      </c>
      <c r="E13075" t="inlineStr">
        <is>
          <t>TV &amp; Video</t>
        </is>
      </c>
      <c r="F13075" t="n">
        <v>8899.889999999999</v>
      </c>
      <c r="G13075" t="n">
        <v>0</v>
      </c>
    </row>
    <row r="13076">
      <c r="A13076" t="n">
        <v>201912</v>
      </c>
      <c r="B13076" t="n">
        <v>5</v>
      </c>
      <c r="C13076" t="inlineStr">
        <is>
          <t>POS</t>
        </is>
      </c>
      <c r="D13076" t="inlineStr">
        <is>
          <t>Úc</t>
        </is>
      </c>
      <c r="E13076" t="inlineStr">
        <is>
          <t>Âm thanh</t>
        </is>
      </c>
      <c r="F13076" t="n">
        <v>3195.42</v>
      </c>
      <c r="G13076" t="n">
        <v>0</v>
      </c>
    </row>
    <row r="13077">
      <c r="A13077" t="n">
        <v>201912</v>
      </c>
      <c r="B13077" t="n">
        <v>5</v>
      </c>
      <c r="C13077" t="inlineStr">
        <is>
          <t>POS</t>
        </is>
      </c>
      <c r="D13077" t="inlineStr">
        <is>
          <t>Úc</t>
        </is>
      </c>
      <c r="E13077" t="inlineStr">
        <is>
          <t>Máy ảnh</t>
        </is>
      </c>
      <c r="F13077" t="n">
        <v>1996.93</v>
      </c>
      <c r="G13077" t="n">
        <v>0</v>
      </c>
    </row>
    <row r="13078">
      <c r="A13078" t="n">
        <v>201912</v>
      </c>
      <c r="B13078" t="n">
        <v>5</v>
      </c>
      <c r="C13078" t="inlineStr">
        <is>
          <t>POS</t>
        </is>
      </c>
      <c r="D13078" t="inlineStr">
        <is>
          <t>Úc</t>
        </is>
      </c>
      <c r="E13078" t="inlineStr">
        <is>
          <t>Điện thoại</t>
        </is>
      </c>
      <c r="F13078" t="n">
        <v>4105.31</v>
      </c>
      <c r="G13078" t="n">
        <v>0</v>
      </c>
    </row>
    <row r="13079">
      <c r="A13079" t="n">
        <v>201912</v>
      </c>
      <c r="B13079" t="n">
        <v>5</v>
      </c>
      <c r="C13079" t="inlineStr">
        <is>
          <t>POS</t>
        </is>
      </c>
      <c r="D13079" t="inlineStr">
        <is>
          <t>Úc</t>
        </is>
      </c>
      <c r="E13079" t="inlineStr">
        <is>
          <t>Máy tính</t>
        </is>
      </c>
      <c r="F13079" t="n">
        <v>12340.3</v>
      </c>
      <c r="G13079" t="n">
        <v>0</v>
      </c>
    </row>
    <row r="13080">
      <c r="A13080" t="n">
        <v>201912</v>
      </c>
      <c r="B13080" t="n">
        <v>5</v>
      </c>
      <c r="C13080" t="inlineStr">
        <is>
          <t>POS</t>
        </is>
      </c>
      <c r="D13080" t="inlineStr">
        <is>
          <t>Úc</t>
        </is>
      </c>
      <c r="E13080" t="inlineStr">
        <is>
          <t>Game &amp; Đồ chơi</t>
        </is>
      </c>
      <c r="F13080" t="n">
        <v>646.28</v>
      </c>
      <c r="G13080" t="n">
        <v>0</v>
      </c>
    </row>
    <row r="13081">
      <c r="A13081" t="n">
        <v>201912</v>
      </c>
      <c r="B13081" t="n">
        <v>5</v>
      </c>
      <c r="C13081" t="inlineStr">
        <is>
          <t>POS</t>
        </is>
      </c>
      <c r="D13081" t="inlineStr">
        <is>
          <t>Úc</t>
        </is>
      </c>
      <c r="E13081" t="inlineStr">
        <is>
          <t>Gia dụng</t>
        </is>
      </c>
      <c r="F13081" t="n">
        <v>379.96</v>
      </c>
      <c r="G13081" t="n">
        <v>0</v>
      </c>
    </row>
    <row r="13082">
      <c r="A13082" t="n">
        <v>201912</v>
      </c>
      <c r="B13082" t="n">
        <v>5</v>
      </c>
      <c r="C13082" t="inlineStr">
        <is>
          <t>POS</t>
        </is>
      </c>
      <c r="D13082" t="inlineStr">
        <is>
          <t>Úc</t>
        </is>
      </c>
      <c r="E13082" t="inlineStr">
        <is>
          <t>Nhạc, phim, sách nói</t>
        </is>
      </c>
      <c r="F13082" t="n">
        <v>3040.66</v>
      </c>
      <c r="G13082" t="n">
        <v>0</v>
      </c>
    </row>
    <row r="13083">
      <c r="A13083" t="n">
        <v>201912</v>
      </c>
      <c r="B13083" t="n">
        <v>5</v>
      </c>
      <c r="C13083" t="inlineStr">
        <is>
          <t>POS</t>
        </is>
      </c>
      <c r="D13083" t="inlineStr">
        <is>
          <t>Úc</t>
        </is>
      </c>
      <c r="E13083" t="inlineStr">
        <is>
          <t>TV &amp; Video</t>
        </is>
      </c>
      <c r="F13083" t="n">
        <v>4766.96</v>
      </c>
      <c r="G13083" t="n">
        <v>0</v>
      </c>
    </row>
    <row r="13084">
      <c r="A13084" t="n">
        <v>201912</v>
      </c>
      <c r="B13084" t="n">
        <v>6</v>
      </c>
      <c r="C13084" t="inlineStr">
        <is>
          <t>POS</t>
        </is>
      </c>
      <c r="D13084" t="inlineStr">
        <is>
          <t>Úc</t>
        </is>
      </c>
      <c r="E13084" t="inlineStr">
        <is>
          <t>Âm thanh</t>
        </is>
      </c>
      <c r="F13084" t="n">
        <v>2865.85</v>
      </c>
      <c r="G13084" t="n">
        <v>0</v>
      </c>
    </row>
    <row r="13085">
      <c r="A13085" t="n">
        <v>201912</v>
      </c>
      <c r="B13085" t="n">
        <v>6</v>
      </c>
      <c r="C13085" t="inlineStr">
        <is>
          <t>POS</t>
        </is>
      </c>
      <c r="D13085" t="inlineStr">
        <is>
          <t>Úc</t>
        </is>
      </c>
      <c r="E13085" t="inlineStr">
        <is>
          <t>Máy ảnh</t>
        </is>
      </c>
      <c r="F13085" t="n">
        <v>6028.46</v>
      </c>
      <c r="G13085" t="n">
        <v>0</v>
      </c>
    </row>
    <row r="13086">
      <c r="A13086" t="n">
        <v>201912</v>
      </c>
      <c r="B13086" t="n">
        <v>6</v>
      </c>
      <c r="C13086" t="inlineStr">
        <is>
          <t>POS</t>
        </is>
      </c>
      <c r="D13086" t="inlineStr">
        <is>
          <t>Úc</t>
        </is>
      </c>
      <c r="E13086" t="inlineStr">
        <is>
          <t>Điện thoại</t>
        </is>
      </c>
      <c r="F13086" t="n">
        <v>6974.58</v>
      </c>
      <c r="G13086" t="n">
        <v>0</v>
      </c>
    </row>
    <row r="13087">
      <c r="A13087" t="n">
        <v>201912</v>
      </c>
      <c r="B13087" t="n">
        <v>6</v>
      </c>
      <c r="C13087" t="inlineStr">
        <is>
          <t>POS</t>
        </is>
      </c>
      <c r="D13087" t="inlineStr">
        <is>
          <t>Úc</t>
        </is>
      </c>
      <c r="E13087" t="inlineStr">
        <is>
          <t>Máy tính</t>
        </is>
      </c>
      <c r="F13087" t="n">
        <v>8740.49</v>
      </c>
      <c r="G13087" t="n">
        <v>0</v>
      </c>
    </row>
    <row r="13088">
      <c r="A13088" t="n">
        <v>201912</v>
      </c>
      <c r="B13088" t="n">
        <v>6</v>
      </c>
      <c r="C13088" t="inlineStr">
        <is>
          <t>POS</t>
        </is>
      </c>
      <c r="D13088" t="inlineStr">
        <is>
          <t>Úc</t>
        </is>
      </c>
      <c r="E13088" t="inlineStr">
        <is>
          <t>Game &amp; Đồ chơi</t>
        </is>
      </c>
      <c r="F13088" t="n">
        <v>548.39</v>
      </c>
      <c r="G13088" t="n">
        <v>64</v>
      </c>
    </row>
    <row r="13089">
      <c r="A13089" t="n">
        <v>201912</v>
      </c>
      <c r="B13089" t="n">
        <v>6</v>
      </c>
      <c r="C13089" t="inlineStr">
        <is>
          <t>POS</t>
        </is>
      </c>
      <c r="D13089" t="inlineStr">
        <is>
          <t>Úc</t>
        </is>
      </c>
      <c r="E13089" t="inlineStr">
        <is>
          <t>Gia dụng</t>
        </is>
      </c>
      <c r="F13089" t="n">
        <v>399.96</v>
      </c>
      <c r="G13089" t="n">
        <v>0</v>
      </c>
    </row>
    <row r="13090">
      <c r="A13090" t="n">
        <v>201912</v>
      </c>
      <c r="B13090" t="n">
        <v>6</v>
      </c>
      <c r="C13090" t="inlineStr">
        <is>
          <t>POS</t>
        </is>
      </c>
      <c r="D13090" t="inlineStr">
        <is>
          <t>Úc</t>
        </is>
      </c>
      <c r="E13090" t="inlineStr">
        <is>
          <t>Nhạc, phim, sách nói</t>
        </is>
      </c>
      <c r="F13090" t="n">
        <v>838.41</v>
      </c>
      <c r="G13090" t="n">
        <v>0</v>
      </c>
    </row>
    <row r="13091">
      <c r="A13091" t="n">
        <v>201912</v>
      </c>
      <c r="B13091" t="n">
        <v>6</v>
      </c>
      <c r="C13091" t="inlineStr">
        <is>
          <t>POS</t>
        </is>
      </c>
      <c r="D13091" t="inlineStr">
        <is>
          <t>Úc</t>
        </is>
      </c>
      <c r="E13091" t="inlineStr">
        <is>
          <t>TV &amp; Video</t>
        </is>
      </c>
      <c r="F13091" t="n">
        <v>2156.96</v>
      </c>
      <c r="G13091" t="n">
        <v>0</v>
      </c>
    </row>
    <row r="13092">
      <c r="A13092" t="n">
        <v>201912</v>
      </c>
      <c r="B13092" t="n">
        <v>8</v>
      </c>
      <c r="C13092" t="inlineStr">
        <is>
          <t>POS</t>
        </is>
      </c>
      <c r="D13092" t="inlineStr">
        <is>
          <t>Canada</t>
        </is>
      </c>
      <c r="E13092" t="inlineStr">
        <is>
          <t>Âm thanh</t>
        </is>
      </c>
      <c r="F13092" t="n">
        <v>3038.89</v>
      </c>
      <c r="G13092" t="n">
        <v>230.86</v>
      </c>
    </row>
    <row r="13093">
      <c r="A13093" t="n">
        <v>201912</v>
      </c>
      <c r="B13093" t="n">
        <v>8</v>
      </c>
      <c r="C13093" t="inlineStr">
        <is>
          <t>POS</t>
        </is>
      </c>
      <c r="D13093" t="inlineStr">
        <is>
          <t>Canada</t>
        </is>
      </c>
      <c r="E13093" t="inlineStr">
        <is>
          <t>Máy ảnh</t>
        </is>
      </c>
      <c r="F13093" t="n">
        <v>3318.54</v>
      </c>
      <c r="G13093" t="n">
        <v>0</v>
      </c>
    </row>
    <row r="13094">
      <c r="A13094" t="n">
        <v>201912</v>
      </c>
      <c r="B13094" t="n">
        <v>8</v>
      </c>
      <c r="C13094" t="inlineStr">
        <is>
          <t>POS</t>
        </is>
      </c>
      <c r="D13094" t="inlineStr">
        <is>
          <t>Canada</t>
        </is>
      </c>
      <c r="E13094" t="inlineStr">
        <is>
          <t>Điện thoại</t>
        </is>
      </c>
      <c r="F13094" t="n">
        <v>4939.04</v>
      </c>
      <c r="G13094" t="n">
        <v>536</v>
      </c>
    </row>
    <row r="13095">
      <c r="A13095" t="n">
        <v>201912</v>
      </c>
      <c r="B13095" t="n">
        <v>8</v>
      </c>
      <c r="C13095" t="inlineStr">
        <is>
          <t>POS</t>
        </is>
      </c>
      <c r="D13095" t="inlineStr">
        <is>
          <t>Canada</t>
        </is>
      </c>
      <c r="E13095" t="inlineStr">
        <is>
          <t>Máy tính</t>
        </is>
      </c>
      <c r="F13095" t="n">
        <v>11527.86</v>
      </c>
      <c r="G13095" t="n">
        <v>0</v>
      </c>
    </row>
    <row r="13096">
      <c r="A13096" t="n">
        <v>201912</v>
      </c>
      <c r="B13096" t="n">
        <v>8</v>
      </c>
      <c r="C13096" t="inlineStr">
        <is>
          <t>POS</t>
        </is>
      </c>
      <c r="D13096" t="inlineStr">
        <is>
          <t>Canada</t>
        </is>
      </c>
      <c r="E13096" t="inlineStr">
        <is>
          <t>Game &amp; Đồ chơi</t>
        </is>
      </c>
      <c r="F13096" t="n">
        <v>555.8099999999999</v>
      </c>
      <c r="G13096" t="n">
        <v>0</v>
      </c>
    </row>
    <row r="13097">
      <c r="A13097" t="n">
        <v>201912</v>
      </c>
      <c r="B13097" t="n">
        <v>8</v>
      </c>
      <c r="C13097" t="inlineStr">
        <is>
          <t>POS</t>
        </is>
      </c>
      <c r="D13097" t="inlineStr">
        <is>
          <t>Canada</t>
        </is>
      </c>
      <c r="E13097" t="inlineStr">
        <is>
          <t>Gia dụng</t>
        </is>
      </c>
      <c r="F13097" t="n">
        <v>8998.360000000001</v>
      </c>
      <c r="G13097" t="n">
        <v>0</v>
      </c>
    </row>
    <row r="13098">
      <c r="A13098" t="n">
        <v>201912</v>
      </c>
      <c r="B13098" t="n">
        <v>8</v>
      </c>
      <c r="C13098" t="inlineStr">
        <is>
          <t>POS</t>
        </is>
      </c>
      <c r="D13098" t="inlineStr">
        <is>
          <t>Canada</t>
        </is>
      </c>
      <c r="E13098" t="inlineStr">
        <is>
          <t>Nhạc, phim, sách nói</t>
        </is>
      </c>
      <c r="F13098" t="n">
        <v>1883.62</v>
      </c>
      <c r="G13098" t="n">
        <v>0</v>
      </c>
    </row>
    <row r="13099">
      <c r="A13099" t="n">
        <v>201912</v>
      </c>
      <c r="B13099" t="n">
        <v>8</v>
      </c>
      <c r="C13099" t="inlineStr">
        <is>
          <t>POS</t>
        </is>
      </c>
      <c r="D13099" t="inlineStr">
        <is>
          <t>Canada</t>
        </is>
      </c>
      <c r="E13099" t="inlineStr">
        <is>
          <t>TV &amp; Video</t>
        </is>
      </c>
      <c r="F13099" t="n">
        <v>5023.94</v>
      </c>
      <c r="G13099" t="n">
        <v>0</v>
      </c>
    </row>
    <row r="13100">
      <c r="A13100" t="n">
        <v>201912</v>
      </c>
      <c r="B13100" t="n">
        <v>9</v>
      </c>
      <c r="C13100" t="inlineStr">
        <is>
          <t>POS</t>
        </is>
      </c>
      <c r="D13100" t="inlineStr">
        <is>
          <t>Canada</t>
        </is>
      </c>
      <c r="E13100" t="inlineStr">
        <is>
          <t>Âm thanh</t>
        </is>
      </c>
      <c r="F13100" t="n">
        <v>3036.95</v>
      </c>
      <c r="G13100" t="n">
        <v>0</v>
      </c>
    </row>
    <row r="13101">
      <c r="A13101" t="n">
        <v>201912</v>
      </c>
      <c r="B13101" t="n">
        <v>9</v>
      </c>
      <c r="C13101" t="inlineStr">
        <is>
          <t>POS</t>
        </is>
      </c>
      <c r="D13101" t="inlineStr">
        <is>
          <t>Canada</t>
        </is>
      </c>
      <c r="E13101" t="inlineStr">
        <is>
          <t>Máy ảnh</t>
        </is>
      </c>
      <c r="F13101" t="n">
        <v>22083.4</v>
      </c>
      <c r="G13101" t="n">
        <v>0</v>
      </c>
    </row>
    <row r="13102">
      <c r="A13102" t="n">
        <v>201912</v>
      </c>
      <c r="B13102" t="n">
        <v>9</v>
      </c>
      <c r="C13102" t="inlineStr">
        <is>
          <t>POS</t>
        </is>
      </c>
      <c r="D13102" t="inlineStr">
        <is>
          <t>Canada</t>
        </is>
      </c>
      <c r="E13102" t="inlineStr">
        <is>
          <t>Điện thoại</t>
        </is>
      </c>
      <c r="F13102" t="n">
        <v>11568.68</v>
      </c>
      <c r="G13102" t="n">
        <v>0</v>
      </c>
    </row>
    <row r="13103">
      <c r="A13103" t="n">
        <v>201912</v>
      </c>
      <c r="B13103" t="n">
        <v>9</v>
      </c>
      <c r="C13103" t="inlineStr">
        <is>
          <t>POS</t>
        </is>
      </c>
      <c r="D13103" t="inlineStr">
        <is>
          <t>Canada</t>
        </is>
      </c>
      <c r="E13103" t="inlineStr">
        <is>
          <t>Máy tính</t>
        </is>
      </c>
      <c r="F13103" t="n">
        <v>17417.99</v>
      </c>
      <c r="G13103" t="n">
        <v>938</v>
      </c>
    </row>
    <row r="13104">
      <c r="A13104" t="n">
        <v>201912</v>
      </c>
      <c r="B13104" t="n">
        <v>9</v>
      </c>
      <c r="C13104" t="inlineStr">
        <is>
          <t>POS</t>
        </is>
      </c>
      <c r="D13104" t="inlineStr">
        <is>
          <t>Canada</t>
        </is>
      </c>
      <c r="E13104" t="inlineStr">
        <is>
          <t>Game &amp; Đồ chơi</t>
        </is>
      </c>
      <c r="F13104" t="n">
        <v>1158.9</v>
      </c>
      <c r="G13104" t="n">
        <v>0</v>
      </c>
    </row>
    <row r="13105">
      <c r="A13105" t="n">
        <v>201912</v>
      </c>
      <c r="B13105" t="n">
        <v>9</v>
      </c>
      <c r="C13105" t="inlineStr">
        <is>
          <t>POS</t>
        </is>
      </c>
      <c r="D13105" t="inlineStr">
        <is>
          <t>Canada</t>
        </is>
      </c>
      <c r="E13105" t="inlineStr">
        <is>
          <t>Gia dụng</t>
        </is>
      </c>
      <c r="F13105" t="n">
        <v>4605.69</v>
      </c>
      <c r="G13105" t="n">
        <v>0</v>
      </c>
    </row>
    <row r="13106">
      <c r="A13106" t="n">
        <v>201912</v>
      </c>
      <c r="B13106" t="n">
        <v>9</v>
      </c>
      <c r="C13106" t="inlineStr">
        <is>
          <t>POS</t>
        </is>
      </c>
      <c r="D13106" t="inlineStr">
        <is>
          <t>Canada</t>
        </is>
      </c>
      <c r="E13106" t="inlineStr">
        <is>
          <t>Nhạc, phim, sách nói</t>
        </is>
      </c>
      <c r="F13106" t="n">
        <v>5524.19</v>
      </c>
      <c r="G13106" t="n">
        <v>0</v>
      </c>
    </row>
    <row r="13107">
      <c r="A13107" t="n">
        <v>201912</v>
      </c>
      <c r="B13107" t="n">
        <v>9</v>
      </c>
      <c r="C13107" t="inlineStr">
        <is>
          <t>POS</t>
        </is>
      </c>
      <c r="D13107" t="inlineStr">
        <is>
          <t>Canada</t>
        </is>
      </c>
      <c r="E13107" t="inlineStr">
        <is>
          <t>TV &amp; Video</t>
        </is>
      </c>
      <c r="F13107" t="n">
        <v>15111.43</v>
      </c>
      <c r="G13107" t="n">
        <v>0</v>
      </c>
    </row>
    <row r="13108">
      <c r="A13108" t="n">
        <v>201912</v>
      </c>
      <c r="B13108" t="n">
        <v>10</v>
      </c>
      <c r="C13108" t="inlineStr">
        <is>
          <t>POS</t>
        </is>
      </c>
      <c r="D13108" t="inlineStr">
        <is>
          <t>Canada</t>
        </is>
      </c>
      <c r="E13108" t="inlineStr">
        <is>
          <t>Âm thanh</t>
        </is>
      </c>
      <c r="F13108" t="n">
        <v>5891.98</v>
      </c>
      <c r="G13108" t="n">
        <v>0</v>
      </c>
    </row>
    <row r="13109">
      <c r="A13109" t="n">
        <v>201912</v>
      </c>
      <c r="B13109" t="n">
        <v>10</v>
      </c>
      <c r="C13109" t="inlineStr">
        <is>
          <t>POS</t>
        </is>
      </c>
      <c r="D13109" t="inlineStr">
        <is>
          <t>Canada</t>
        </is>
      </c>
      <c r="E13109" t="inlineStr">
        <is>
          <t>Máy ảnh</t>
        </is>
      </c>
      <c r="F13109" t="n">
        <v>6014.36</v>
      </c>
      <c r="G13109" t="n">
        <v>0</v>
      </c>
    </row>
    <row r="13110">
      <c r="A13110" t="n">
        <v>201912</v>
      </c>
      <c r="B13110" t="n">
        <v>10</v>
      </c>
      <c r="C13110" t="inlineStr">
        <is>
          <t>POS</t>
        </is>
      </c>
      <c r="D13110" t="inlineStr">
        <is>
          <t>Canada</t>
        </is>
      </c>
      <c r="E13110" t="inlineStr">
        <is>
          <t>Điện thoại</t>
        </is>
      </c>
      <c r="F13110" t="n">
        <v>2115.58</v>
      </c>
      <c r="G13110" t="n">
        <v>0</v>
      </c>
    </row>
    <row r="13111">
      <c r="A13111" t="n">
        <v>201912</v>
      </c>
      <c r="B13111" t="n">
        <v>10</v>
      </c>
      <c r="C13111" t="inlineStr">
        <is>
          <t>POS</t>
        </is>
      </c>
      <c r="D13111" t="inlineStr">
        <is>
          <t>Canada</t>
        </is>
      </c>
      <c r="E13111" t="inlineStr">
        <is>
          <t>Máy tính</t>
        </is>
      </c>
      <c r="F13111" t="n">
        <v>41335.21</v>
      </c>
      <c r="G13111" t="n">
        <v>0</v>
      </c>
    </row>
    <row r="13112">
      <c r="A13112" t="n">
        <v>201912</v>
      </c>
      <c r="B13112" t="n">
        <v>10</v>
      </c>
      <c r="C13112" t="inlineStr">
        <is>
          <t>POS</t>
        </is>
      </c>
      <c r="D13112" t="inlineStr">
        <is>
          <t>Canada</t>
        </is>
      </c>
      <c r="E13112" t="inlineStr">
        <is>
          <t>Game &amp; Đồ chơi</t>
        </is>
      </c>
      <c r="F13112" t="n">
        <v>1691.76</v>
      </c>
      <c r="G13112" t="n">
        <v>0</v>
      </c>
    </row>
    <row r="13113">
      <c r="A13113" t="n">
        <v>201912</v>
      </c>
      <c r="B13113" t="n">
        <v>10</v>
      </c>
      <c r="C13113" t="inlineStr">
        <is>
          <t>POS</t>
        </is>
      </c>
      <c r="D13113" t="inlineStr">
        <is>
          <t>Canada</t>
        </is>
      </c>
      <c r="E13113" t="inlineStr">
        <is>
          <t>Gia dụng</t>
        </is>
      </c>
      <c r="F13113" t="n">
        <v>16472.93</v>
      </c>
      <c r="G13113" t="n">
        <v>0</v>
      </c>
    </row>
    <row r="13114">
      <c r="A13114" t="n">
        <v>201912</v>
      </c>
      <c r="B13114" t="n">
        <v>10</v>
      </c>
      <c r="C13114" t="inlineStr">
        <is>
          <t>POS</t>
        </is>
      </c>
      <c r="D13114" t="inlineStr">
        <is>
          <t>Canada</t>
        </is>
      </c>
      <c r="E13114" t="inlineStr">
        <is>
          <t>Nhạc, phim, sách nói</t>
        </is>
      </c>
      <c r="F13114" t="n">
        <v>4883.46</v>
      </c>
      <c r="G13114" t="n">
        <v>0</v>
      </c>
    </row>
    <row r="13115">
      <c r="A13115" t="n">
        <v>201912</v>
      </c>
      <c r="B13115" t="n">
        <v>10</v>
      </c>
      <c r="C13115" t="inlineStr">
        <is>
          <t>POS</t>
        </is>
      </c>
      <c r="D13115" t="inlineStr">
        <is>
          <t>Canada</t>
        </is>
      </c>
      <c r="E13115" t="inlineStr">
        <is>
          <t>TV &amp; Video</t>
        </is>
      </c>
      <c r="F13115" t="n">
        <v>4741.2</v>
      </c>
      <c r="G13115" t="n">
        <v>0</v>
      </c>
    </row>
    <row r="13116">
      <c r="A13116" t="n">
        <v>201912</v>
      </c>
      <c r="B13116" t="n">
        <v>12</v>
      </c>
      <c r="C13116" t="inlineStr">
        <is>
          <t>POS</t>
        </is>
      </c>
      <c r="D13116" t="inlineStr">
        <is>
          <t>Pháp</t>
        </is>
      </c>
      <c r="E13116" t="inlineStr">
        <is>
          <t>Máy tính</t>
        </is>
      </c>
      <c r="F13116" t="n">
        <v>10363.32</v>
      </c>
      <c r="G13116" t="n">
        <v>872.1</v>
      </c>
    </row>
    <row r="13117">
      <c r="A13117" t="n">
        <v>201912</v>
      </c>
      <c r="B13117" t="n">
        <v>12</v>
      </c>
      <c r="C13117" t="inlineStr">
        <is>
          <t>POS</t>
        </is>
      </c>
      <c r="D13117" t="inlineStr">
        <is>
          <t>Pháp</t>
        </is>
      </c>
      <c r="E13117" t="inlineStr">
        <is>
          <t>Game &amp; Đồ chơi</t>
        </is>
      </c>
      <c r="F13117" t="n">
        <v>315.59</v>
      </c>
      <c r="G13117" t="n">
        <v>0</v>
      </c>
    </row>
    <row r="13118">
      <c r="A13118" t="n">
        <v>201912</v>
      </c>
      <c r="B13118" t="n">
        <v>12</v>
      </c>
      <c r="C13118" t="inlineStr">
        <is>
          <t>POS</t>
        </is>
      </c>
      <c r="D13118" t="inlineStr">
        <is>
          <t>Pháp</t>
        </is>
      </c>
      <c r="E13118" t="inlineStr">
        <is>
          <t>Nhạc, phim, sách nói</t>
        </is>
      </c>
      <c r="F13118" t="n">
        <v>23.38</v>
      </c>
      <c r="G13118" t="n">
        <v>0</v>
      </c>
    </row>
    <row r="13119">
      <c r="A13119" t="n">
        <v>201912</v>
      </c>
      <c r="B13119" t="n">
        <v>13</v>
      </c>
      <c r="C13119" t="inlineStr">
        <is>
          <t>POS</t>
        </is>
      </c>
      <c r="D13119" t="inlineStr">
        <is>
          <t>Pháp</t>
        </is>
      </c>
      <c r="E13119" t="inlineStr">
        <is>
          <t>Âm thanh</t>
        </is>
      </c>
      <c r="F13119" t="n">
        <v>299.97</v>
      </c>
      <c r="G13119" t="n">
        <v>0</v>
      </c>
    </row>
    <row r="13120">
      <c r="A13120" t="n">
        <v>201912</v>
      </c>
      <c r="B13120" t="n">
        <v>13</v>
      </c>
      <c r="C13120" t="inlineStr">
        <is>
          <t>POS</t>
        </is>
      </c>
      <c r="D13120" t="inlineStr">
        <is>
          <t>Pháp</t>
        </is>
      </c>
      <c r="E13120" t="inlineStr">
        <is>
          <t>Máy ảnh</t>
        </is>
      </c>
      <c r="F13120" t="n">
        <v>0</v>
      </c>
      <c r="G13120" t="n">
        <v>459</v>
      </c>
    </row>
    <row r="13121">
      <c r="A13121" t="n">
        <v>201912</v>
      </c>
      <c r="B13121" t="n">
        <v>13</v>
      </c>
      <c r="C13121" t="inlineStr">
        <is>
          <t>POS</t>
        </is>
      </c>
      <c r="D13121" t="inlineStr">
        <is>
          <t>Pháp</t>
        </is>
      </c>
      <c r="E13121" t="inlineStr">
        <is>
          <t>Điện thoại</t>
        </is>
      </c>
      <c r="F13121" t="n">
        <v>598</v>
      </c>
      <c r="G13121" t="n">
        <v>0</v>
      </c>
    </row>
    <row r="13122">
      <c r="A13122" t="n">
        <v>201912</v>
      </c>
      <c r="B13122" t="n">
        <v>13</v>
      </c>
      <c r="C13122" t="inlineStr">
        <is>
          <t>POS</t>
        </is>
      </c>
      <c r="D13122" t="inlineStr">
        <is>
          <t>Pháp</t>
        </is>
      </c>
      <c r="E13122" t="inlineStr">
        <is>
          <t>Máy tính</t>
        </is>
      </c>
      <c r="F13122" t="n">
        <v>5007.25</v>
      </c>
      <c r="G13122" t="n">
        <v>0</v>
      </c>
    </row>
    <row r="13123">
      <c r="A13123" t="n">
        <v>201912</v>
      </c>
      <c r="B13123" t="n">
        <v>13</v>
      </c>
      <c r="C13123" t="inlineStr">
        <is>
          <t>POS</t>
        </is>
      </c>
      <c r="D13123" t="inlineStr">
        <is>
          <t>Pháp</t>
        </is>
      </c>
      <c r="E13123" t="inlineStr">
        <is>
          <t>Game &amp; Đồ chơi</t>
        </is>
      </c>
      <c r="F13123" t="n">
        <v>48.5</v>
      </c>
      <c r="G13123" t="n">
        <v>0</v>
      </c>
    </row>
    <row r="13124">
      <c r="A13124" t="n">
        <v>201912</v>
      </c>
      <c r="B13124" t="n">
        <v>13</v>
      </c>
      <c r="C13124" t="inlineStr">
        <is>
          <t>POS</t>
        </is>
      </c>
      <c r="D13124" t="inlineStr">
        <is>
          <t>Pháp</t>
        </is>
      </c>
      <c r="E13124" t="inlineStr">
        <is>
          <t>Nhạc, phim, sách nói</t>
        </is>
      </c>
      <c r="F13124" t="n">
        <v>1853.95</v>
      </c>
      <c r="G13124" t="n">
        <v>0</v>
      </c>
    </row>
    <row r="13125">
      <c r="A13125" t="n">
        <v>201912</v>
      </c>
      <c r="B13125" t="n">
        <v>13</v>
      </c>
      <c r="C13125" t="inlineStr">
        <is>
          <t>POS</t>
        </is>
      </c>
      <c r="D13125" t="inlineStr">
        <is>
          <t>Pháp</t>
        </is>
      </c>
      <c r="E13125" t="inlineStr">
        <is>
          <t>TV &amp; Video</t>
        </is>
      </c>
      <c r="F13125" t="n">
        <v>3119.44</v>
      </c>
      <c r="G13125" t="n">
        <v>0</v>
      </c>
    </row>
    <row r="13126">
      <c r="A13126" t="n">
        <v>201912</v>
      </c>
      <c r="B13126" t="n">
        <v>14</v>
      </c>
      <c r="C13126" t="inlineStr">
        <is>
          <t>POS</t>
        </is>
      </c>
      <c r="D13126" t="inlineStr">
        <is>
          <t>Pháp</t>
        </is>
      </c>
      <c r="E13126" t="inlineStr">
        <is>
          <t>Âm thanh</t>
        </is>
      </c>
      <c r="F13126" t="n">
        <v>842.4</v>
      </c>
      <c r="G13126" t="n">
        <v>0</v>
      </c>
    </row>
    <row r="13127">
      <c r="A13127" t="n">
        <v>201912</v>
      </c>
      <c r="B13127" t="n">
        <v>14</v>
      </c>
      <c r="C13127" t="inlineStr">
        <is>
          <t>POS</t>
        </is>
      </c>
      <c r="D13127" t="inlineStr">
        <is>
          <t>Pháp</t>
        </is>
      </c>
      <c r="E13127" t="inlineStr">
        <is>
          <t>Máy ảnh</t>
        </is>
      </c>
      <c r="F13127" t="n">
        <v>392.58</v>
      </c>
      <c r="G13127" t="n">
        <v>0</v>
      </c>
    </row>
    <row r="13128">
      <c r="A13128" t="n">
        <v>201912</v>
      </c>
      <c r="B13128" t="n">
        <v>14</v>
      </c>
      <c r="C13128" t="inlineStr">
        <is>
          <t>POS</t>
        </is>
      </c>
      <c r="D13128" t="inlineStr">
        <is>
          <t>Pháp</t>
        </is>
      </c>
      <c r="E13128" t="inlineStr">
        <is>
          <t>Điện thoại</t>
        </is>
      </c>
      <c r="F13128" t="n">
        <v>278.49</v>
      </c>
      <c r="G13128" t="n">
        <v>0</v>
      </c>
    </row>
    <row r="13129">
      <c r="A13129" t="n">
        <v>201912</v>
      </c>
      <c r="B13129" t="n">
        <v>14</v>
      </c>
      <c r="C13129" t="inlineStr">
        <is>
          <t>POS</t>
        </is>
      </c>
      <c r="D13129" t="inlineStr">
        <is>
          <t>Pháp</t>
        </is>
      </c>
      <c r="E13129" t="inlineStr">
        <is>
          <t>Máy tính</t>
        </is>
      </c>
      <c r="F13129" t="n">
        <v>242.95</v>
      </c>
      <c r="G13129" t="n">
        <v>0</v>
      </c>
    </row>
    <row r="13130">
      <c r="A13130" t="n">
        <v>201912</v>
      </c>
      <c r="B13130" t="n">
        <v>14</v>
      </c>
      <c r="C13130" t="inlineStr">
        <is>
          <t>POS</t>
        </is>
      </c>
      <c r="D13130" t="inlineStr">
        <is>
          <t>Pháp</t>
        </is>
      </c>
      <c r="E13130" t="inlineStr">
        <is>
          <t>Nhạc, phim, sách nói</t>
        </is>
      </c>
      <c r="F13130" t="n">
        <v>68.38</v>
      </c>
      <c r="G13130" t="n">
        <v>0</v>
      </c>
    </row>
    <row r="13131">
      <c r="A13131" t="n">
        <v>201912</v>
      </c>
      <c r="B13131" t="n">
        <v>15</v>
      </c>
      <c r="C13131" t="inlineStr">
        <is>
          <t>POS</t>
        </is>
      </c>
      <c r="D13131" t="inlineStr">
        <is>
          <t>Pháp</t>
        </is>
      </c>
      <c r="E13131" t="inlineStr">
        <is>
          <t>Máy ảnh</t>
        </is>
      </c>
      <c r="F13131" t="n">
        <v>1254</v>
      </c>
      <c r="G13131" t="n">
        <v>0</v>
      </c>
    </row>
    <row r="13132">
      <c r="A13132" t="n">
        <v>201912</v>
      </c>
      <c r="B13132" t="n">
        <v>15</v>
      </c>
      <c r="C13132" t="inlineStr">
        <is>
          <t>POS</t>
        </is>
      </c>
      <c r="D13132" t="inlineStr">
        <is>
          <t>Pháp</t>
        </is>
      </c>
      <c r="E13132" t="inlineStr">
        <is>
          <t>Điện thoại</t>
        </is>
      </c>
      <c r="F13132" t="n">
        <v>1080</v>
      </c>
      <c r="G13132" t="n">
        <v>0</v>
      </c>
    </row>
    <row r="13133">
      <c r="A13133" t="n">
        <v>201912</v>
      </c>
      <c r="B13133" t="n">
        <v>15</v>
      </c>
      <c r="C13133" t="inlineStr">
        <is>
          <t>POS</t>
        </is>
      </c>
      <c r="D13133" t="inlineStr">
        <is>
          <t>Pháp</t>
        </is>
      </c>
      <c r="E13133" t="inlineStr">
        <is>
          <t>Máy tính</t>
        </is>
      </c>
      <c r="F13133" t="n">
        <v>689.7</v>
      </c>
      <c r="G13133" t="n">
        <v>0</v>
      </c>
    </row>
    <row r="13134">
      <c r="A13134" t="n">
        <v>201912</v>
      </c>
      <c r="B13134" t="n">
        <v>15</v>
      </c>
      <c r="C13134" t="inlineStr">
        <is>
          <t>POS</t>
        </is>
      </c>
      <c r="D13134" t="inlineStr">
        <is>
          <t>Pháp</t>
        </is>
      </c>
      <c r="E13134" t="inlineStr">
        <is>
          <t>Game &amp; Đồ chơi</t>
        </is>
      </c>
      <c r="F13134" t="n">
        <v>226.26</v>
      </c>
      <c r="G13134" t="n">
        <v>0</v>
      </c>
    </row>
    <row r="13135">
      <c r="A13135" t="n">
        <v>201912</v>
      </c>
      <c r="B13135" t="n">
        <v>15</v>
      </c>
      <c r="C13135" t="inlineStr">
        <is>
          <t>POS</t>
        </is>
      </c>
      <c r="D13135" t="inlineStr">
        <is>
          <t>Pháp</t>
        </is>
      </c>
      <c r="E13135" t="inlineStr">
        <is>
          <t>Gia dụng</t>
        </is>
      </c>
      <c r="F13135" t="n">
        <v>5994</v>
      </c>
      <c r="G13135" t="n">
        <v>0</v>
      </c>
    </row>
    <row r="13136">
      <c r="A13136" t="n">
        <v>201912</v>
      </c>
      <c r="B13136" t="n">
        <v>15</v>
      </c>
      <c r="C13136" t="inlineStr">
        <is>
          <t>POS</t>
        </is>
      </c>
      <c r="D13136" t="inlineStr">
        <is>
          <t>Pháp</t>
        </is>
      </c>
      <c r="E13136" t="inlineStr">
        <is>
          <t>Nhạc, phim, sách nói</t>
        </is>
      </c>
      <c r="F13136" t="n">
        <v>1459.37</v>
      </c>
      <c r="G13136" t="n">
        <v>0</v>
      </c>
    </row>
    <row r="13137">
      <c r="A13137" t="n">
        <v>201912</v>
      </c>
      <c r="B13137" t="n">
        <v>16</v>
      </c>
      <c r="C13137" t="inlineStr">
        <is>
          <t>POS</t>
        </is>
      </c>
      <c r="D13137" t="inlineStr">
        <is>
          <t>Pháp</t>
        </is>
      </c>
      <c r="E13137" t="inlineStr">
        <is>
          <t>Máy ảnh</t>
        </is>
      </c>
      <c r="F13137" t="n">
        <v>2754</v>
      </c>
      <c r="G13137" t="n">
        <v>0</v>
      </c>
    </row>
    <row r="13138">
      <c r="A13138" t="n">
        <v>201912</v>
      </c>
      <c r="B13138" t="n">
        <v>16</v>
      </c>
      <c r="C13138" t="inlineStr">
        <is>
          <t>POS</t>
        </is>
      </c>
      <c r="D13138" t="inlineStr">
        <is>
          <t>Pháp</t>
        </is>
      </c>
      <c r="E13138" t="inlineStr">
        <is>
          <t>Điện thoại</t>
        </is>
      </c>
      <c r="F13138" t="n">
        <v>332.08</v>
      </c>
      <c r="G13138" t="n">
        <v>0</v>
      </c>
    </row>
    <row r="13139">
      <c r="A13139" t="n">
        <v>201912</v>
      </c>
      <c r="B13139" t="n">
        <v>16</v>
      </c>
      <c r="C13139" t="inlineStr">
        <is>
          <t>POS</t>
        </is>
      </c>
      <c r="D13139" t="inlineStr">
        <is>
          <t>Pháp</t>
        </is>
      </c>
      <c r="E13139" t="inlineStr">
        <is>
          <t>Máy tính</t>
        </is>
      </c>
      <c r="F13139" t="n">
        <v>3018.3</v>
      </c>
      <c r="G13139" t="n">
        <v>0</v>
      </c>
    </row>
    <row r="13140">
      <c r="A13140" t="n">
        <v>201912</v>
      </c>
      <c r="B13140" t="n">
        <v>16</v>
      </c>
      <c r="C13140" t="inlineStr">
        <is>
          <t>POS</t>
        </is>
      </c>
      <c r="D13140" t="inlineStr">
        <is>
          <t>Pháp</t>
        </is>
      </c>
      <c r="E13140" t="inlineStr">
        <is>
          <t>Gia dụng</t>
        </is>
      </c>
      <c r="F13140" t="n">
        <v>1755</v>
      </c>
      <c r="G13140" t="n">
        <v>0</v>
      </c>
    </row>
    <row r="13141">
      <c r="A13141" t="n">
        <v>201912</v>
      </c>
      <c r="B13141" t="n">
        <v>17</v>
      </c>
      <c r="C13141" t="inlineStr">
        <is>
          <t>POS</t>
        </is>
      </c>
      <c r="D13141" t="inlineStr">
        <is>
          <t>Pháp</t>
        </is>
      </c>
      <c r="E13141" t="inlineStr">
        <is>
          <t>Máy ảnh</t>
        </is>
      </c>
      <c r="F13141" t="n">
        <v>857.17</v>
      </c>
      <c r="G13141" t="n">
        <v>0</v>
      </c>
    </row>
    <row r="13142">
      <c r="A13142" t="n">
        <v>201912</v>
      </c>
      <c r="B13142" t="n">
        <v>17</v>
      </c>
      <c r="C13142" t="inlineStr">
        <is>
          <t>POS</t>
        </is>
      </c>
      <c r="D13142" t="inlineStr">
        <is>
          <t>Pháp</t>
        </is>
      </c>
      <c r="E13142" t="inlineStr">
        <is>
          <t>Điện thoại</t>
        </is>
      </c>
      <c r="F13142" t="n">
        <v>3254.97</v>
      </c>
      <c r="G13142" t="n">
        <v>0</v>
      </c>
    </row>
    <row r="13143">
      <c r="A13143" t="n">
        <v>201912</v>
      </c>
      <c r="B13143" t="n">
        <v>17</v>
      </c>
      <c r="C13143" t="inlineStr">
        <is>
          <t>POS</t>
        </is>
      </c>
      <c r="D13143" t="inlineStr">
        <is>
          <t>Pháp</t>
        </is>
      </c>
      <c r="E13143" t="inlineStr">
        <is>
          <t>Máy tính</t>
        </is>
      </c>
      <c r="F13143" t="n">
        <v>1846.08</v>
      </c>
      <c r="G13143" t="n">
        <v>0</v>
      </c>
    </row>
    <row r="13144">
      <c r="A13144" t="n">
        <v>201912</v>
      </c>
      <c r="B13144" t="n">
        <v>17</v>
      </c>
      <c r="C13144" t="inlineStr">
        <is>
          <t>POS</t>
        </is>
      </c>
      <c r="D13144" t="inlineStr">
        <is>
          <t>Pháp</t>
        </is>
      </c>
      <c r="E13144" t="inlineStr">
        <is>
          <t>Game &amp; Đồ chơi</t>
        </is>
      </c>
      <c r="F13144" t="n">
        <v>240.3</v>
      </c>
      <c r="G13144" t="n">
        <v>0</v>
      </c>
    </row>
    <row r="13145">
      <c r="A13145" t="n">
        <v>201912</v>
      </c>
      <c r="B13145" t="n">
        <v>17</v>
      </c>
      <c r="C13145" t="inlineStr">
        <is>
          <t>POS</t>
        </is>
      </c>
      <c r="D13145" t="inlineStr">
        <is>
          <t>Pháp</t>
        </is>
      </c>
      <c r="E13145" t="inlineStr">
        <is>
          <t>Nhạc, phim, sách nói</t>
        </is>
      </c>
      <c r="F13145" t="n">
        <v>102.58</v>
      </c>
      <c r="G13145" t="n">
        <v>0</v>
      </c>
    </row>
    <row r="13146">
      <c r="A13146" t="n">
        <v>201912</v>
      </c>
      <c r="B13146" t="n">
        <v>18</v>
      </c>
      <c r="C13146" t="inlineStr">
        <is>
          <t>POS</t>
        </is>
      </c>
      <c r="D13146" t="inlineStr">
        <is>
          <t>Pháp</t>
        </is>
      </c>
      <c r="E13146" t="inlineStr">
        <is>
          <t>Âm thanh</t>
        </is>
      </c>
      <c r="F13146" t="n">
        <v>179.98</v>
      </c>
      <c r="G13146" t="n">
        <v>0</v>
      </c>
    </row>
    <row r="13147">
      <c r="A13147" t="n">
        <v>201912</v>
      </c>
      <c r="B13147" t="n">
        <v>18</v>
      </c>
      <c r="C13147" t="inlineStr">
        <is>
          <t>POS</t>
        </is>
      </c>
      <c r="D13147" t="inlineStr">
        <is>
          <t>Pháp</t>
        </is>
      </c>
      <c r="E13147" t="inlineStr">
        <is>
          <t>Điện thoại</t>
        </is>
      </c>
      <c r="F13147" t="n">
        <v>1210.5</v>
      </c>
      <c r="G13147" t="n">
        <v>0</v>
      </c>
    </row>
    <row r="13148">
      <c r="A13148" t="n">
        <v>201912</v>
      </c>
      <c r="B13148" t="n">
        <v>18</v>
      </c>
      <c r="C13148" t="inlineStr">
        <is>
          <t>POS</t>
        </is>
      </c>
      <c r="D13148" t="inlineStr">
        <is>
          <t>Pháp</t>
        </is>
      </c>
      <c r="E13148" t="inlineStr">
        <is>
          <t>Máy tính</t>
        </is>
      </c>
      <c r="F13148" t="n">
        <v>1817.6</v>
      </c>
      <c r="G13148" t="n">
        <v>0</v>
      </c>
    </row>
    <row r="13149">
      <c r="A13149" t="n">
        <v>201912</v>
      </c>
      <c r="B13149" t="n">
        <v>18</v>
      </c>
      <c r="C13149" t="inlineStr">
        <is>
          <t>POS</t>
        </is>
      </c>
      <c r="D13149" t="inlineStr">
        <is>
          <t>Pháp</t>
        </is>
      </c>
      <c r="E13149" t="inlineStr">
        <is>
          <t>Game &amp; Đồ chơi</t>
        </is>
      </c>
      <c r="F13149" t="n">
        <v>56</v>
      </c>
      <c r="G13149" t="n">
        <v>0</v>
      </c>
    </row>
    <row r="13150">
      <c r="A13150" t="n">
        <v>201912</v>
      </c>
      <c r="B13150" t="n">
        <v>18</v>
      </c>
      <c r="C13150" t="inlineStr">
        <is>
          <t>POS</t>
        </is>
      </c>
      <c r="D13150" t="inlineStr">
        <is>
          <t>Pháp</t>
        </is>
      </c>
      <c r="E13150" t="inlineStr">
        <is>
          <t>Nhạc, phim, sách nói</t>
        </is>
      </c>
      <c r="F13150" t="n">
        <v>319.98</v>
      </c>
      <c r="G13150" t="n">
        <v>0</v>
      </c>
    </row>
    <row r="13151">
      <c r="A13151" t="n">
        <v>201912</v>
      </c>
      <c r="B13151" t="n">
        <v>19</v>
      </c>
      <c r="C13151" t="inlineStr">
        <is>
          <t>POS</t>
        </is>
      </c>
      <c r="D13151" t="inlineStr">
        <is>
          <t>Đức</t>
        </is>
      </c>
      <c r="E13151" t="inlineStr">
        <is>
          <t>Âm thanh</t>
        </is>
      </c>
      <c r="F13151" t="n">
        <v>1743.14</v>
      </c>
      <c r="G13151" t="n">
        <v>229.16</v>
      </c>
    </row>
    <row r="13152">
      <c r="A13152" t="n">
        <v>201912</v>
      </c>
      <c r="B13152" t="n">
        <v>19</v>
      </c>
      <c r="C13152" t="inlineStr">
        <is>
          <t>POS</t>
        </is>
      </c>
      <c r="D13152" t="inlineStr">
        <is>
          <t>Đức</t>
        </is>
      </c>
      <c r="E13152" t="inlineStr">
        <is>
          <t>Máy ảnh</t>
        </is>
      </c>
      <c r="F13152" t="n">
        <v>3583.9</v>
      </c>
      <c r="G13152" t="n">
        <v>0</v>
      </c>
    </row>
    <row r="13153">
      <c r="A13153" t="n">
        <v>201912</v>
      </c>
      <c r="B13153" t="n">
        <v>19</v>
      </c>
      <c r="C13153" t="inlineStr">
        <is>
          <t>POS</t>
        </is>
      </c>
      <c r="D13153" t="inlineStr">
        <is>
          <t>Đức</t>
        </is>
      </c>
      <c r="E13153" t="inlineStr">
        <is>
          <t>Điện thoại</t>
        </is>
      </c>
      <c r="F13153" t="n">
        <v>2143.63</v>
      </c>
      <c r="G13153" t="n">
        <v>0</v>
      </c>
    </row>
    <row r="13154">
      <c r="A13154" t="n">
        <v>201912</v>
      </c>
      <c r="B13154" t="n">
        <v>19</v>
      </c>
      <c r="C13154" t="inlineStr">
        <is>
          <t>POS</t>
        </is>
      </c>
      <c r="D13154" t="inlineStr">
        <is>
          <t>Đức</t>
        </is>
      </c>
      <c r="E13154" t="inlineStr">
        <is>
          <t>Máy tính</t>
        </is>
      </c>
      <c r="F13154" t="n">
        <v>16635.35</v>
      </c>
      <c r="G13154" t="n">
        <v>819</v>
      </c>
    </row>
    <row r="13155">
      <c r="A13155" t="n">
        <v>201912</v>
      </c>
      <c r="B13155" t="n">
        <v>19</v>
      </c>
      <c r="C13155" t="inlineStr">
        <is>
          <t>POS</t>
        </is>
      </c>
      <c r="D13155" t="inlineStr">
        <is>
          <t>Đức</t>
        </is>
      </c>
      <c r="E13155" t="inlineStr">
        <is>
          <t>Game &amp; Đồ chơi</t>
        </is>
      </c>
      <c r="F13155" t="n">
        <v>202.05</v>
      </c>
      <c r="G13155" t="n">
        <v>0</v>
      </c>
    </row>
    <row r="13156">
      <c r="A13156" t="n">
        <v>201912</v>
      </c>
      <c r="B13156" t="n">
        <v>19</v>
      </c>
      <c r="C13156" t="inlineStr">
        <is>
          <t>POS</t>
        </is>
      </c>
      <c r="D13156" t="inlineStr">
        <is>
          <t>Đức</t>
        </is>
      </c>
      <c r="E13156" t="inlineStr">
        <is>
          <t>Nhạc, phim, sách nói</t>
        </is>
      </c>
      <c r="F13156" t="n">
        <v>303.98</v>
      </c>
      <c r="G13156" t="n">
        <v>0</v>
      </c>
    </row>
    <row r="13157">
      <c r="A13157" t="n">
        <v>201912</v>
      </c>
      <c r="B13157" t="n">
        <v>21</v>
      </c>
      <c r="C13157" t="inlineStr">
        <is>
          <t>POS</t>
        </is>
      </c>
      <c r="D13157" t="inlineStr">
        <is>
          <t>Đức</t>
        </is>
      </c>
      <c r="E13157" t="inlineStr">
        <is>
          <t>Âm thanh</t>
        </is>
      </c>
      <c r="F13157" t="n">
        <v>1620.43</v>
      </c>
      <c r="G13157" t="n">
        <v>0</v>
      </c>
    </row>
    <row r="13158">
      <c r="A13158" t="n">
        <v>201912</v>
      </c>
      <c r="B13158" t="n">
        <v>21</v>
      </c>
      <c r="C13158" t="inlineStr">
        <is>
          <t>POS</t>
        </is>
      </c>
      <c r="D13158" t="inlineStr">
        <is>
          <t>Đức</t>
        </is>
      </c>
      <c r="E13158" t="inlineStr">
        <is>
          <t>Máy ảnh</t>
        </is>
      </c>
      <c r="F13158" t="n">
        <v>3361.6</v>
      </c>
      <c r="G13158" t="n">
        <v>0</v>
      </c>
    </row>
    <row r="13159">
      <c r="A13159" t="n">
        <v>201912</v>
      </c>
      <c r="B13159" t="n">
        <v>21</v>
      </c>
      <c r="C13159" t="inlineStr">
        <is>
          <t>POS</t>
        </is>
      </c>
      <c r="D13159" t="inlineStr">
        <is>
          <t>Đức</t>
        </is>
      </c>
      <c r="E13159" t="inlineStr">
        <is>
          <t>Điện thoại</t>
        </is>
      </c>
      <c r="F13159" t="n">
        <v>5434.89</v>
      </c>
      <c r="G13159" t="n">
        <v>0</v>
      </c>
    </row>
    <row r="13160">
      <c r="A13160" t="n">
        <v>201912</v>
      </c>
      <c r="B13160" t="n">
        <v>21</v>
      </c>
      <c r="C13160" t="inlineStr">
        <is>
          <t>POS</t>
        </is>
      </c>
      <c r="D13160" t="inlineStr">
        <is>
          <t>Đức</t>
        </is>
      </c>
      <c r="E13160" t="inlineStr">
        <is>
          <t>Máy tính</t>
        </is>
      </c>
      <c r="F13160" t="n">
        <v>17334.29</v>
      </c>
      <c r="G13160" t="n">
        <v>0</v>
      </c>
    </row>
    <row r="13161">
      <c r="A13161" t="n">
        <v>201912</v>
      </c>
      <c r="B13161" t="n">
        <v>21</v>
      </c>
      <c r="C13161" t="inlineStr">
        <is>
          <t>POS</t>
        </is>
      </c>
      <c r="D13161" t="inlineStr">
        <is>
          <t>Đức</t>
        </is>
      </c>
      <c r="E13161" t="inlineStr">
        <is>
          <t>Game &amp; Đồ chơi</t>
        </is>
      </c>
      <c r="F13161" t="n">
        <v>1402.54</v>
      </c>
      <c r="G13161" t="n">
        <v>0</v>
      </c>
    </row>
    <row r="13162">
      <c r="A13162" t="n">
        <v>201912</v>
      </c>
      <c r="B13162" t="n">
        <v>21</v>
      </c>
      <c r="C13162" t="inlineStr">
        <is>
          <t>POS</t>
        </is>
      </c>
      <c r="D13162" t="inlineStr">
        <is>
          <t>Đức</t>
        </is>
      </c>
      <c r="E13162" t="inlineStr">
        <is>
          <t>Gia dụng</t>
        </is>
      </c>
      <c r="F13162" t="n">
        <v>3362.15</v>
      </c>
      <c r="G13162" t="n">
        <v>0</v>
      </c>
    </row>
    <row r="13163">
      <c r="A13163" t="n">
        <v>201912</v>
      </c>
      <c r="B13163" t="n">
        <v>21</v>
      </c>
      <c r="C13163" t="inlineStr">
        <is>
          <t>POS</t>
        </is>
      </c>
      <c r="D13163" t="inlineStr">
        <is>
          <t>Đức</t>
        </is>
      </c>
      <c r="E13163" t="inlineStr">
        <is>
          <t>Nhạc, phim, sách nói</t>
        </is>
      </c>
      <c r="F13163" t="n">
        <v>2536.92</v>
      </c>
      <c r="G13163" t="n">
        <v>657</v>
      </c>
    </row>
    <row r="13164">
      <c r="A13164" t="n">
        <v>201912</v>
      </c>
      <c r="B13164" t="n">
        <v>21</v>
      </c>
      <c r="C13164" t="inlineStr">
        <is>
          <t>POS</t>
        </is>
      </c>
      <c r="D13164" t="inlineStr">
        <is>
          <t>Đức</t>
        </is>
      </c>
      <c r="E13164" t="inlineStr">
        <is>
          <t>TV &amp; Video</t>
        </is>
      </c>
      <c r="F13164" t="n">
        <v>5170.11</v>
      </c>
      <c r="G13164" t="n">
        <v>0</v>
      </c>
    </row>
    <row r="13165">
      <c r="A13165" t="n">
        <v>201912</v>
      </c>
      <c r="B13165" t="n">
        <v>22</v>
      </c>
      <c r="C13165" t="inlineStr">
        <is>
          <t>POS</t>
        </is>
      </c>
      <c r="D13165" t="inlineStr">
        <is>
          <t>Đức</t>
        </is>
      </c>
      <c r="E13165" t="inlineStr">
        <is>
          <t>Âm thanh</t>
        </is>
      </c>
      <c r="F13165" t="n">
        <v>582.39</v>
      </c>
      <c r="G13165" t="n">
        <v>296</v>
      </c>
    </row>
    <row r="13166">
      <c r="A13166" t="n">
        <v>201912</v>
      </c>
      <c r="B13166" t="n">
        <v>22</v>
      </c>
      <c r="C13166" t="inlineStr">
        <is>
          <t>POS</t>
        </is>
      </c>
      <c r="D13166" t="inlineStr">
        <is>
          <t>Đức</t>
        </is>
      </c>
      <c r="E13166" t="inlineStr">
        <is>
          <t>Máy ảnh</t>
        </is>
      </c>
      <c r="F13166" t="n">
        <v>3704.5</v>
      </c>
      <c r="G13166" t="n">
        <v>0</v>
      </c>
    </row>
    <row r="13167">
      <c r="A13167" t="n">
        <v>201912</v>
      </c>
      <c r="B13167" t="n">
        <v>22</v>
      </c>
      <c r="C13167" t="inlineStr">
        <is>
          <t>POS</t>
        </is>
      </c>
      <c r="D13167" t="inlineStr">
        <is>
          <t>Đức</t>
        </is>
      </c>
      <c r="E13167" t="inlineStr">
        <is>
          <t>Điện thoại</t>
        </is>
      </c>
      <c r="F13167" t="n">
        <v>6330.9</v>
      </c>
      <c r="G13167" t="n">
        <v>0</v>
      </c>
    </row>
    <row r="13168">
      <c r="A13168" t="n">
        <v>201912</v>
      </c>
      <c r="B13168" t="n">
        <v>22</v>
      </c>
      <c r="C13168" t="inlineStr">
        <is>
          <t>POS</t>
        </is>
      </c>
      <c r="D13168" t="inlineStr">
        <is>
          <t>Đức</t>
        </is>
      </c>
      <c r="E13168" t="inlineStr">
        <is>
          <t>Máy tính</t>
        </is>
      </c>
      <c r="F13168" t="n">
        <v>9442.639999999999</v>
      </c>
      <c r="G13168" t="n">
        <v>0</v>
      </c>
    </row>
    <row r="13169">
      <c r="A13169" t="n">
        <v>201912</v>
      </c>
      <c r="B13169" t="n">
        <v>22</v>
      </c>
      <c r="C13169" t="inlineStr">
        <is>
          <t>POS</t>
        </is>
      </c>
      <c r="D13169" t="inlineStr">
        <is>
          <t>Đức</t>
        </is>
      </c>
      <c r="E13169" t="inlineStr">
        <is>
          <t>Game &amp; Đồ chơi</t>
        </is>
      </c>
      <c r="F13169" t="n">
        <v>573.2</v>
      </c>
      <c r="G13169" t="n">
        <v>0</v>
      </c>
    </row>
    <row r="13170">
      <c r="A13170" t="n">
        <v>201912</v>
      </c>
      <c r="B13170" t="n">
        <v>22</v>
      </c>
      <c r="C13170" t="inlineStr">
        <is>
          <t>POS</t>
        </is>
      </c>
      <c r="D13170" t="inlineStr">
        <is>
          <t>Đức</t>
        </is>
      </c>
      <c r="E13170" t="inlineStr">
        <is>
          <t>Gia dụng</t>
        </is>
      </c>
      <c r="F13170" t="n">
        <v>8333.879999999999</v>
      </c>
      <c r="G13170" t="n">
        <v>0</v>
      </c>
    </row>
    <row r="13171">
      <c r="A13171" t="n">
        <v>201912</v>
      </c>
      <c r="B13171" t="n">
        <v>22</v>
      </c>
      <c r="C13171" t="inlineStr">
        <is>
          <t>POS</t>
        </is>
      </c>
      <c r="D13171" t="inlineStr">
        <is>
          <t>Đức</t>
        </is>
      </c>
      <c r="E13171" t="inlineStr">
        <is>
          <t>Nhạc, phim, sách nói</t>
        </is>
      </c>
      <c r="F13171" t="n">
        <v>2889.05</v>
      </c>
      <c r="G13171" t="n">
        <v>0</v>
      </c>
    </row>
    <row r="13172">
      <c r="A13172" t="n">
        <v>201912</v>
      </c>
      <c r="B13172" t="n">
        <v>22</v>
      </c>
      <c r="C13172" t="inlineStr">
        <is>
          <t>POS</t>
        </is>
      </c>
      <c r="D13172" t="inlineStr">
        <is>
          <t>Đức</t>
        </is>
      </c>
      <c r="E13172" t="inlineStr">
        <is>
          <t>TV &amp; Video</t>
        </is>
      </c>
      <c r="F13172" t="n">
        <v>305.1</v>
      </c>
      <c r="G13172" t="n">
        <v>0</v>
      </c>
    </row>
    <row r="13173">
      <c r="A13173" t="n">
        <v>201912</v>
      </c>
      <c r="B13173" t="n">
        <v>23</v>
      </c>
      <c r="C13173" t="inlineStr">
        <is>
          <t>POS</t>
        </is>
      </c>
      <c r="D13173" t="inlineStr">
        <is>
          <t>Đức</t>
        </is>
      </c>
      <c r="E13173" t="inlineStr">
        <is>
          <t>Âm thanh</t>
        </is>
      </c>
      <c r="F13173" t="n">
        <v>721.83</v>
      </c>
      <c r="G13173" t="n">
        <v>362</v>
      </c>
    </row>
    <row r="13174">
      <c r="A13174" t="n">
        <v>201912</v>
      </c>
      <c r="B13174" t="n">
        <v>23</v>
      </c>
      <c r="C13174" t="inlineStr">
        <is>
          <t>POS</t>
        </is>
      </c>
      <c r="D13174" t="inlineStr">
        <is>
          <t>Đức</t>
        </is>
      </c>
      <c r="E13174" t="inlineStr">
        <is>
          <t>Máy ảnh</t>
        </is>
      </c>
      <c r="F13174" t="n">
        <v>1998</v>
      </c>
      <c r="G13174" t="n">
        <v>0</v>
      </c>
    </row>
    <row r="13175">
      <c r="A13175" t="n">
        <v>201912</v>
      </c>
      <c r="B13175" t="n">
        <v>23</v>
      </c>
      <c r="C13175" t="inlineStr">
        <is>
          <t>POS</t>
        </is>
      </c>
      <c r="D13175" t="inlineStr">
        <is>
          <t>Đức</t>
        </is>
      </c>
      <c r="E13175" t="inlineStr">
        <is>
          <t>Điện thoại</t>
        </is>
      </c>
      <c r="F13175" t="n">
        <v>778</v>
      </c>
      <c r="G13175" t="n">
        <v>0</v>
      </c>
    </row>
    <row r="13176">
      <c r="A13176" t="n">
        <v>201912</v>
      </c>
      <c r="B13176" t="n">
        <v>23</v>
      </c>
      <c r="C13176" t="inlineStr">
        <is>
          <t>POS</t>
        </is>
      </c>
      <c r="D13176" t="inlineStr">
        <is>
          <t>Đức</t>
        </is>
      </c>
      <c r="E13176" t="inlineStr">
        <is>
          <t>Máy tính</t>
        </is>
      </c>
      <c r="F13176" t="n">
        <v>6081.73</v>
      </c>
      <c r="G13176" t="n">
        <v>0</v>
      </c>
    </row>
    <row r="13177">
      <c r="A13177" t="n">
        <v>201912</v>
      </c>
      <c r="B13177" t="n">
        <v>23</v>
      </c>
      <c r="C13177" t="inlineStr">
        <is>
          <t>POS</t>
        </is>
      </c>
      <c r="D13177" t="inlineStr">
        <is>
          <t>Đức</t>
        </is>
      </c>
      <c r="E13177" t="inlineStr">
        <is>
          <t>Game &amp; Đồ chơi</t>
        </is>
      </c>
      <c r="F13177" t="n">
        <v>477.28</v>
      </c>
      <c r="G13177" t="n">
        <v>0</v>
      </c>
    </row>
    <row r="13178">
      <c r="A13178" t="n">
        <v>201912</v>
      </c>
      <c r="B13178" t="n">
        <v>23</v>
      </c>
      <c r="C13178" t="inlineStr">
        <is>
          <t>POS</t>
        </is>
      </c>
      <c r="D13178" t="inlineStr">
        <is>
          <t>Đức</t>
        </is>
      </c>
      <c r="E13178" t="inlineStr">
        <is>
          <t>Gia dụng</t>
        </is>
      </c>
      <c r="F13178" t="n">
        <v>2652.98</v>
      </c>
      <c r="G13178" t="n">
        <v>0</v>
      </c>
    </row>
    <row r="13179">
      <c r="A13179" t="n">
        <v>201912</v>
      </c>
      <c r="B13179" t="n">
        <v>23</v>
      </c>
      <c r="C13179" t="inlineStr">
        <is>
          <t>POS</t>
        </is>
      </c>
      <c r="D13179" t="inlineStr">
        <is>
          <t>Đức</t>
        </is>
      </c>
      <c r="E13179" t="inlineStr">
        <is>
          <t>Nhạc, phim, sách nói</t>
        </is>
      </c>
      <c r="F13179" t="n">
        <v>577.95</v>
      </c>
      <c r="G13179" t="n">
        <v>0</v>
      </c>
    </row>
    <row r="13180">
      <c r="A13180" t="n">
        <v>201912</v>
      </c>
      <c r="B13180" t="n">
        <v>23</v>
      </c>
      <c r="C13180" t="inlineStr">
        <is>
          <t>POS</t>
        </is>
      </c>
      <c r="D13180" t="inlineStr">
        <is>
          <t>Đức</t>
        </is>
      </c>
      <c r="E13180" t="inlineStr">
        <is>
          <t>TV &amp; Video</t>
        </is>
      </c>
      <c r="F13180" t="n">
        <v>1349.95</v>
      </c>
      <c r="G13180" t="n">
        <v>0</v>
      </c>
    </row>
    <row r="13181">
      <c r="A13181" t="n">
        <v>201912</v>
      </c>
      <c r="B13181" t="n">
        <v>24</v>
      </c>
      <c r="C13181" t="inlineStr">
        <is>
          <t>POS</t>
        </is>
      </c>
      <c r="D13181" t="inlineStr">
        <is>
          <t>Đức</t>
        </is>
      </c>
      <c r="E13181" t="inlineStr">
        <is>
          <t>Âm thanh</t>
        </is>
      </c>
      <c r="F13181" t="n">
        <v>1401.55</v>
      </c>
      <c r="G13181" t="n">
        <v>0</v>
      </c>
    </row>
    <row r="13182">
      <c r="A13182" t="n">
        <v>201912</v>
      </c>
      <c r="B13182" t="n">
        <v>24</v>
      </c>
      <c r="C13182" t="inlineStr">
        <is>
          <t>POS</t>
        </is>
      </c>
      <c r="D13182" t="inlineStr">
        <is>
          <t>Đức</t>
        </is>
      </c>
      <c r="E13182" t="inlineStr">
        <is>
          <t>Máy ảnh</t>
        </is>
      </c>
      <c r="F13182" t="n">
        <v>1093.05</v>
      </c>
      <c r="G13182" t="n">
        <v>0</v>
      </c>
    </row>
    <row r="13183">
      <c r="A13183" t="n">
        <v>201912</v>
      </c>
      <c r="B13183" t="n">
        <v>24</v>
      </c>
      <c r="C13183" t="inlineStr">
        <is>
          <t>POS</t>
        </is>
      </c>
      <c r="D13183" t="inlineStr">
        <is>
          <t>Đức</t>
        </is>
      </c>
      <c r="E13183" t="inlineStr">
        <is>
          <t>Điện thoại</t>
        </is>
      </c>
      <c r="F13183" t="n">
        <v>1761.98</v>
      </c>
      <c r="G13183" t="n">
        <v>0</v>
      </c>
    </row>
    <row r="13184">
      <c r="A13184" t="n">
        <v>201912</v>
      </c>
      <c r="B13184" t="n">
        <v>24</v>
      </c>
      <c r="C13184" t="inlineStr">
        <is>
          <t>POS</t>
        </is>
      </c>
      <c r="D13184" t="inlineStr">
        <is>
          <t>Đức</t>
        </is>
      </c>
      <c r="E13184" t="inlineStr">
        <is>
          <t>Máy tính</t>
        </is>
      </c>
      <c r="F13184" t="n">
        <v>10353.4</v>
      </c>
      <c r="G13184" t="n">
        <v>0</v>
      </c>
    </row>
    <row r="13185">
      <c r="A13185" t="n">
        <v>201912</v>
      </c>
      <c r="B13185" t="n">
        <v>24</v>
      </c>
      <c r="C13185" t="inlineStr">
        <is>
          <t>POS</t>
        </is>
      </c>
      <c r="D13185" t="inlineStr">
        <is>
          <t>Đức</t>
        </is>
      </c>
      <c r="E13185" t="inlineStr">
        <is>
          <t>Game &amp; Đồ chơi</t>
        </is>
      </c>
      <c r="F13185" t="n">
        <v>240.25</v>
      </c>
      <c r="G13185" t="n">
        <v>0</v>
      </c>
    </row>
    <row r="13186">
      <c r="A13186" t="n">
        <v>201912</v>
      </c>
      <c r="B13186" t="n">
        <v>24</v>
      </c>
      <c r="C13186" t="inlineStr">
        <is>
          <t>POS</t>
        </is>
      </c>
      <c r="D13186" t="inlineStr">
        <is>
          <t>Đức</t>
        </is>
      </c>
      <c r="E13186" t="inlineStr">
        <is>
          <t>Gia dụng</t>
        </is>
      </c>
      <c r="F13186" t="n">
        <v>1196.99</v>
      </c>
      <c r="G13186" t="n">
        <v>0</v>
      </c>
    </row>
    <row r="13187">
      <c r="A13187" t="n">
        <v>201912</v>
      </c>
      <c r="B13187" t="n">
        <v>24</v>
      </c>
      <c r="C13187" t="inlineStr">
        <is>
          <t>POS</t>
        </is>
      </c>
      <c r="D13187" t="inlineStr">
        <is>
          <t>Đức</t>
        </is>
      </c>
      <c r="E13187" t="inlineStr">
        <is>
          <t>Nhạc, phim, sách nói</t>
        </is>
      </c>
      <c r="F13187" t="n">
        <v>2279.46</v>
      </c>
      <c r="G13187" t="n">
        <v>0</v>
      </c>
    </row>
    <row r="13188">
      <c r="A13188" t="n">
        <v>201912</v>
      </c>
      <c r="B13188" t="n">
        <v>24</v>
      </c>
      <c r="C13188" t="inlineStr">
        <is>
          <t>POS</t>
        </is>
      </c>
      <c r="D13188" t="inlineStr">
        <is>
          <t>Đức</t>
        </is>
      </c>
      <c r="E13188" t="inlineStr">
        <is>
          <t>TV &amp; Video</t>
        </is>
      </c>
      <c r="F13188" t="n">
        <v>3759.76</v>
      </c>
      <c r="G13188" t="n">
        <v>0</v>
      </c>
    </row>
    <row r="13189">
      <c r="A13189" t="n">
        <v>201912</v>
      </c>
      <c r="B13189" t="n">
        <v>26</v>
      </c>
      <c r="C13189" t="inlineStr">
        <is>
          <t>POS</t>
        </is>
      </c>
      <c r="D13189" t="inlineStr">
        <is>
          <t>Đức</t>
        </is>
      </c>
      <c r="E13189" t="inlineStr">
        <is>
          <t>Âm thanh</t>
        </is>
      </c>
      <c r="F13189" t="n">
        <v>1141.88</v>
      </c>
      <c r="G13189" t="n">
        <v>0</v>
      </c>
    </row>
    <row r="13190">
      <c r="A13190" t="n">
        <v>201912</v>
      </c>
      <c r="B13190" t="n">
        <v>26</v>
      </c>
      <c r="C13190" t="inlineStr">
        <is>
          <t>POS</t>
        </is>
      </c>
      <c r="D13190" t="inlineStr">
        <is>
          <t>Đức</t>
        </is>
      </c>
      <c r="E13190" t="inlineStr">
        <is>
          <t>Máy ảnh</t>
        </is>
      </c>
      <c r="F13190" t="n">
        <v>6687.6</v>
      </c>
      <c r="G13190" t="n">
        <v>0</v>
      </c>
    </row>
    <row r="13191">
      <c r="A13191" t="n">
        <v>201912</v>
      </c>
      <c r="B13191" t="n">
        <v>26</v>
      </c>
      <c r="C13191" t="inlineStr">
        <is>
          <t>POS</t>
        </is>
      </c>
      <c r="D13191" t="inlineStr">
        <is>
          <t>Đức</t>
        </is>
      </c>
      <c r="E13191" t="inlineStr">
        <is>
          <t>Điện thoại</t>
        </is>
      </c>
      <c r="F13191" t="n">
        <v>938.65</v>
      </c>
      <c r="G13191" t="n">
        <v>502.8</v>
      </c>
    </row>
    <row r="13192">
      <c r="A13192" t="n">
        <v>201912</v>
      </c>
      <c r="B13192" t="n">
        <v>26</v>
      </c>
      <c r="C13192" t="inlineStr">
        <is>
          <t>POS</t>
        </is>
      </c>
      <c r="D13192" t="inlineStr">
        <is>
          <t>Đức</t>
        </is>
      </c>
      <c r="E13192" t="inlineStr">
        <is>
          <t>Máy tính</t>
        </is>
      </c>
      <c r="F13192" t="n">
        <v>21807.94</v>
      </c>
      <c r="G13192" t="n">
        <v>466.2</v>
      </c>
    </row>
    <row r="13193">
      <c r="A13193" t="n">
        <v>201912</v>
      </c>
      <c r="B13193" t="n">
        <v>26</v>
      </c>
      <c r="C13193" t="inlineStr">
        <is>
          <t>POS</t>
        </is>
      </c>
      <c r="D13193" t="inlineStr">
        <is>
          <t>Đức</t>
        </is>
      </c>
      <c r="E13193" t="inlineStr">
        <is>
          <t>Game &amp; Đồ chơi</t>
        </is>
      </c>
      <c r="F13193" t="n">
        <v>963.91</v>
      </c>
      <c r="G13193" t="n">
        <v>140.26</v>
      </c>
    </row>
    <row r="13194">
      <c r="A13194" t="n">
        <v>201912</v>
      </c>
      <c r="B13194" t="n">
        <v>26</v>
      </c>
      <c r="C13194" t="inlineStr">
        <is>
          <t>POS</t>
        </is>
      </c>
      <c r="D13194" t="inlineStr">
        <is>
          <t>Đức</t>
        </is>
      </c>
      <c r="E13194" t="inlineStr">
        <is>
          <t>Gia dụng</t>
        </is>
      </c>
      <c r="F13194" t="n">
        <v>1279.91</v>
      </c>
      <c r="G13194" t="n">
        <v>0</v>
      </c>
    </row>
    <row r="13195">
      <c r="A13195" t="n">
        <v>201912</v>
      </c>
      <c r="B13195" t="n">
        <v>26</v>
      </c>
      <c r="C13195" t="inlineStr">
        <is>
          <t>POS</t>
        </is>
      </c>
      <c r="D13195" t="inlineStr">
        <is>
          <t>Đức</t>
        </is>
      </c>
      <c r="E13195" t="inlineStr">
        <is>
          <t>Nhạc, phim, sách nói</t>
        </is>
      </c>
      <c r="F13195" t="n">
        <v>591.62</v>
      </c>
      <c r="G13195" t="n">
        <v>0</v>
      </c>
    </row>
    <row r="13196">
      <c r="A13196" t="n">
        <v>201912</v>
      </c>
      <c r="B13196" t="n">
        <v>26</v>
      </c>
      <c r="C13196" t="inlineStr">
        <is>
          <t>POS</t>
        </is>
      </c>
      <c r="D13196" t="inlineStr">
        <is>
          <t>Đức</t>
        </is>
      </c>
      <c r="E13196" t="inlineStr">
        <is>
          <t>TV &amp; Video</t>
        </is>
      </c>
      <c r="F13196" t="n">
        <v>4810.11</v>
      </c>
      <c r="G13196" t="n">
        <v>1374.32</v>
      </c>
    </row>
    <row r="13197">
      <c r="A13197" t="n">
        <v>201912</v>
      </c>
      <c r="B13197" t="n">
        <v>27</v>
      </c>
      <c r="C13197" t="inlineStr">
        <is>
          <t>POS</t>
        </is>
      </c>
      <c r="D13197" t="inlineStr">
        <is>
          <t>Đức</t>
        </is>
      </c>
      <c r="E13197" t="inlineStr">
        <is>
          <t>Âm thanh</t>
        </is>
      </c>
      <c r="F13197" t="n">
        <v>740.17</v>
      </c>
      <c r="G13197" t="n">
        <v>0</v>
      </c>
    </row>
    <row r="13198">
      <c r="A13198" t="n">
        <v>201912</v>
      </c>
      <c r="B13198" t="n">
        <v>27</v>
      </c>
      <c r="C13198" t="inlineStr">
        <is>
          <t>POS</t>
        </is>
      </c>
      <c r="D13198" t="inlineStr">
        <is>
          <t>Đức</t>
        </is>
      </c>
      <c r="E13198" t="inlineStr">
        <is>
          <t>Máy ảnh</t>
        </is>
      </c>
      <c r="F13198" t="n">
        <v>5642.3</v>
      </c>
      <c r="G13198" t="n">
        <v>0</v>
      </c>
    </row>
    <row r="13199">
      <c r="A13199" t="n">
        <v>201912</v>
      </c>
      <c r="B13199" t="n">
        <v>27</v>
      </c>
      <c r="C13199" t="inlineStr">
        <is>
          <t>POS</t>
        </is>
      </c>
      <c r="D13199" t="inlineStr">
        <is>
          <t>Đức</t>
        </is>
      </c>
      <c r="E13199" t="inlineStr">
        <is>
          <t>Điện thoại</t>
        </is>
      </c>
      <c r="F13199" t="n">
        <v>797.36</v>
      </c>
      <c r="G13199" t="n">
        <v>0</v>
      </c>
    </row>
    <row r="13200">
      <c r="A13200" t="n">
        <v>201912</v>
      </c>
      <c r="B13200" t="n">
        <v>27</v>
      </c>
      <c r="C13200" t="inlineStr">
        <is>
          <t>POS</t>
        </is>
      </c>
      <c r="D13200" t="inlineStr">
        <is>
          <t>Đức</t>
        </is>
      </c>
      <c r="E13200" t="inlineStr">
        <is>
          <t>Máy tính</t>
        </is>
      </c>
      <c r="F13200" t="n">
        <v>1388.2</v>
      </c>
      <c r="G13200" t="n">
        <v>0</v>
      </c>
    </row>
    <row r="13201">
      <c r="A13201" t="n">
        <v>201912</v>
      </c>
      <c r="B13201" t="n">
        <v>27</v>
      </c>
      <c r="C13201" t="inlineStr">
        <is>
          <t>POS</t>
        </is>
      </c>
      <c r="D13201" t="inlineStr">
        <is>
          <t>Đức</t>
        </is>
      </c>
      <c r="E13201" t="inlineStr">
        <is>
          <t>Game &amp; Đồ chơi</t>
        </is>
      </c>
      <c r="F13201" t="n">
        <v>175.79</v>
      </c>
      <c r="G13201" t="n">
        <v>0</v>
      </c>
    </row>
    <row r="13202">
      <c r="A13202" t="n">
        <v>201912</v>
      </c>
      <c r="B13202" t="n">
        <v>27</v>
      </c>
      <c r="C13202" t="inlineStr">
        <is>
          <t>POS</t>
        </is>
      </c>
      <c r="D13202" t="inlineStr">
        <is>
          <t>Đức</t>
        </is>
      </c>
      <c r="E13202" t="inlineStr">
        <is>
          <t>Gia dụng</t>
        </is>
      </c>
      <c r="F13202" t="n">
        <v>8497.360000000001</v>
      </c>
      <c r="G13202" t="n">
        <v>0</v>
      </c>
    </row>
    <row r="13203">
      <c r="A13203" t="n">
        <v>201912</v>
      </c>
      <c r="B13203" t="n">
        <v>27</v>
      </c>
      <c r="C13203" t="inlineStr">
        <is>
          <t>POS</t>
        </is>
      </c>
      <c r="D13203" t="inlineStr">
        <is>
          <t>Đức</t>
        </is>
      </c>
      <c r="E13203" t="inlineStr">
        <is>
          <t>Nhạc, phim, sách nói</t>
        </is>
      </c>
      <c r="F13203" t="n">
        <v>2916.31</v>
      </c>
      <c r="G13203" t="n">
        <v>0</v>
      </c>
    </row>
    <row r="13204">
      <c r="A13204" t="n">
        <v>201912</v>
      </c>
      <c r="B13204" t="n">
        <v>27</v>
      </c>
      <c r="C13204" t="inlineStr">
        <is>
          <t>POS</t>
        </is>
      </c>
      <c r="D13204" t="inlineStr">
        <is>
          <t>Đức</t>
        </is>
      </c>
      <c r="E13204" t="inlineStr">
        <is>
          <t>TV &amp; Video</t>
        </is>
      </c>
      <c r="F13204" t="n">
        <v>152.99</v>
      </c>
      <c r="G13204" t="n">
        <v>0</v>
      </c>
    </row>
    <row r="13205">
      <c r="A13205" t="n">
        <v>201912</v>
      </c>
      <c r="B13205" t="n">
        <v>29</v>
      </c>
      <c r="C13205" t="inlineStr">
        <is>
          <t>POS</t>
        </is>
      </c>
      <c r="D13205" t="inlineStr">
        <is>
          <t>Ý</t>
        </is>
      </c>
      <c r="E13205" t="inlineStr">
        <is>
          <t>Âm thanh</t>
        </is>
      </c>
      <c r="F13205" t="n">
        <v>227.06</v>
      </c>
      <c r="G13205" t="n">
        <v>0</v>
      </c>
    </row>
    <row r="13206">
      <c r="A13206" t="n">
        <v>201912</v>
      </c>
      <c r="B13206" t="n">
        <v>29</v>
      </c>
      <c r="C13206" t="inlineStr">
        <is>
          <t>POS</t>
        </is>
      </c>
      <c r="D13206" t="inlineStr">
        <is>
          <t>Ý</t>
        </is>
      </c>
      <c r="E13206" t="inlineStr">
        <is>
          <t>Máy ảnh</t>
        </is>
      </c>
      <c r="F13206" t="n">
        <v>1370.49</v>
      </c>
      <c r="G13206" t="n">
        <v>0</v>
      </c>
    </row>
    <row r="13207">
      <c r="A13207" t="n">
        <v>201912</v>
      </c>
      <c r="B13207" t="n">
        <v>29</v>
      </c>
      <c r="C13207" t="inlineStr">
        <is>
          <t>POS</t>
        </is>
      </c>
      <c r="D13207" t="inlineStr">
        <is>
          <t>Ý</t>
        </is>
      </c>
      <c r="E13207" t="inlineStr">
        <is>
          <t>Điện thoại</t>
        </is>
      </c>
      <c r="F13207" t="n">
        <v>3838.73</v>
      </c>
      <c r="G13207" t="n">
        <v>0</v>
      </c>
    </row>
    <row r="13208">
      <c r="A13208" t="n">
        <v>201912</v>
      </c>
      <c r="B13208" t="n">
        <v>29</v>
      </c>
      <c r="C13208" t="inlineStr">
        <is>
          <t>POS</t>
        </is>
      </c>
      <c r="D13208" t="inlineStr">
        <is>
          <t>Ý</t>
        </is>
      </c>
      <c r="E13208" t="inlineStr">
        <is>
          <t>Máy tính</t>
        </is>
      </c>
      <c r="F13208" t="n">
        <v>13369.97</v>
      </c>
      <c r="G13208" t="n">
        <v>0</v>
      </c>
    </row>
    <row r="13209">
      <c r="A13209" t="n">
        <v>201912</v>
      </c>
      <c r="B13209" t="n">
        <v>29</v>
      </c>
      <c r="C13209" t="inlineStr">
        <is>
          <t>POS</t>
        </is>
      </c>
      <c r="D13209" t="inlineStr">
        <is>
          <t>Ý</t>
        </is>
      </c>
      <c r="E13209" t="inlineStr">
        <is>
          <t>Game &amp; Đồ chơi</t>
        </is>
      </c>
      <c r="F13209" t="n">
        <v>521.01</v>
      </c>
      <c r="G13209" t="n">
        <v>0</v>
      </c>
    </row>
    <row r="13210">
      <c r="A13210" t="n">
        <v>201912</v>
      </c>
      <c r="B13210" t="n">
        <v>29</v>
      </c>
      <c r="C13210" t="inlineStr">
        <is>
          <t>POS</t>
        </is>
      </c>
      <c r="D13210" t="inlineStr">
        <is>
          <t>Ý</t>
        </is>
      </c>
      <c r="E13210" t="inlineStr">
        <is>
          <t>Gia dụng</t>
        </is>
      </c>
      <c r="F13210" t="n">
        <v>2520.9</v>
      </c>
      <c r="G13210" t="n">
        <v>493</v>
      </c>
    </row>
    <row r="13211">
      <c r="A13211" t="n">
        <v>201912</v>
      </c>
      <c r="B13211" t="n">
        <v>29</v>
      </c>
      <c r="C13211" t="inlineStr">
        <is>
          <t>POS</t>
        </is>
      </c>
      <c r="D13211" t="inlineStr">
        <is>
          <t>Ý</t>
        </is>
      </c>
      <c r="E13211" t="inlineStr">
        <is>
          <t>Nhạc, phim, sách nói</t>
        </is>
      </c>
      <c r="F13211" t="n">
        <v>984.88</v>
      </c>
      <c r="G13211" t="n">
        <v>0</v>
      </c>
    </row>
    <row r="13212">
      <c r="A13212" t="n">
        <v>201912</v>
      </c>
      <c r="B13212" t="n">
        <v>29</v>
      </c>
      <c r="C13212" t="inlineStr">
        <is>
          <t>POS</t>
        </is>
      </c>
      <c r="D13212" t="inlineStr">
        <is>
          <t>Ý</t>
        </is>
      </c>
      <c r="E13212" t="inlineStr">
        <is>
          <t>TV &amp; Video</t>
        </is>
      </c>
      <c r="F13212" t="n">
        <v>1420.15</v>
      </c>
      <c r="G13212" t="n">
        <v>0</v>
      </c>
    </row>
    <row r="13213">
      <c r="A13213" t="n">
        <v>201912</v>
      </c>
      <c r="B13213" t="n">
        <v>30</v>
      </c>
      <c r="C13213" t="inlineStr">
        <is>
          <t>POS</t>
        </is>
      </c>
      <c r="D13213" t="inlineStr">
        <is>
          <t>Ý</t>
        </is>
      </c>
      <c r="E13213" t="inlineStr">
        <is>
          <t>Âm thanh</t>
        </is>
      </c>
      <c r="F13213" t="n">
        <v>987.11</v>
      </c>
      <c r="G13213" t="n">
        <v>0</v>
      </c>
    </row>
    <row r="13214">
      <c r="A13214" t="n">
        <v>201912</v>
      </c>
      <c r="B13214" t="n">
        <v>30</v>
      </c>
      <c r="C13214" t="inlineStr">
        <is>
          <t>POS</t>
        </is>
      </c>
      <c r="D13214" t="inlineStr">
        <is>
          <t>Ý</t>
        </is>
      </c>
      <c r="E13214" t="inlineStr">
        <is>
          <t>Máy ảnh</t>
        </is>
      </c>
      <c r="F13214" t="n">
        <v>5180</v>
      </c>
      <c r="G13214" t="n">
        <v>0</v>
      </c>
    </row>
    <row r="13215">
      <c r="A13215" t="n">
        <v>201912</v>
      </c>
      <c r="B13215" t="n">
        <v>30</v>
      </c>
      <c r="C13215" t="inlineStr">
        <is>
          <t>POS</t>
        </is>
      </c>
      <c r="D13215" t="inlineStr">
        <is>
          <t>Ý</t>
        </is>
      </c>
      <c r="E13215" t="inlineStr">
        <is>
          <t>Điện thoại</t>
        </is>
      </c>
      <c r="F13215" t="n">
        <v>2623.46</v>
      </c>
      <c r="G13215" t="n">
        <v>129.99</v>
      </c>
    </row>
    <row r="13216">
      <c r="A13216" t="n">
        <v>201912</v>
      </c>
      <c r="B13216" t="n">
        <v>30</v>
      </c>
      <c r="C13216" t="inlineStr">
        <is>
          <t>POS</t>
        </is>
      </c>
      <c r="D13216" t="inlineStr">
        <is>
          <t>Ý</t>
        </is>
      </c>
      <c r="E13216" t="inlineStr">
        <is>
          <t>Máy tính</t>
        </is>
      </c>
      <c r="F13216" t="n">
        <v>7307.38</v>
      </c>
      <c r="G13216" t="n">
        <v>0</v>
      </c>
    </row>
    <row r="13217">
      <c r="A13217" t="n">
        <v>201912</v>
      </c>
      <c r="B13217" t="n">
        <v>30</v>
      </c>
      <c r="C13217" t="inlineStr">
        <is>
          <t>POS</t>
        </is>
      </c>
      <c r="D13217" t="inlineStr">
        <is>
          <t>Ý</t>
        </is>
      </c>
      <c r="E13217" t="inlineStr">
        <is>
          <t>Game &amp; Đồ chơi</t>
        </is>
      </c>
      <c r="F13217" t="n">
        <v>1390.41</v>
      </c>
      <c r="G13217" t="n">
        <v>0</v>
      </c>
    </row>
    <row r="13218">
      <c r="A13218" t="n">
        <v>201912</v>
      </c>
      <c r="B13218" t="n">
        <v>30</v>
      </c>
      <c r="C13218" t="inlineStr">
        <is>
          <t>POS</t>
        </is>
      </c>
      <c r="D13218" t="inlineStr">
        <is>
          <t>Ý</t>
        </is>
      </c>
      <c r="E13218" t="inlineStr">
        <is>
          <t>Gia dụng</t>
        </is>
      </c>
      <c r="F13218" t="n">
        <v>24119.2</v>
      </c>
      <c r="G13218" t="n">
        <v>0</v>
      </c>
    </row>
    <row r="13219">
      <c r="A13219" t="n">
        <v>201912</v>
      </c>
      <c r="B13219" t="n">
        <v>30</v>
      </c>
      <c r="C13219" t="inlineStr">
        <is>
          <t>POS</t>
        </is>
      </c>
      <c r="D13219" t="inlineStr">
        <is>
          <t>Ý</t>
        </is>
      </c>
      <c r="E13219" t="inlineStr">
        <is>
          <t>Nhạc, phim, sách nói</t>
        </is>
      </c>
      <c r="F13219" t="n">
        <v>223.12</v>
      </c>
      <c r="G13219" t="n">
        <v>0</v>
      </c>
    </row>
    <row r="13220">
      <c r="A13220" t="n">
        <v>201912</v>
      </c>
      <c r="B13220" t="n">
        <v>30</v>
      </c>
      <c r="C13220" t="inlineStr">
        <is>
          <t>POS</t>
        </is>
      </c>
      <c r="D13220" t="inlineStr">
        <is>
          <t>Ý</t>
        </is>
      </c>
      <c r="E13220" t="inlineStr">
        <is>
          <t>TV &amp; Video</t>
        </is>
      </c>
      <c r="F13220" t="n">
        <v>9792.120000000001</v>
      </c>
      <c r="G13220" t="n">
        <v>0</v>
      </c>
    </row>
    <row r="13221">
      <c r="A13221" t="n">
        <v>201912</v>
      </c>
      <c r="B13221" t="n">
        <v>31</v>
      </c>
      <c r="C13221" t="inlineStr">
        <is>
          <t>POS</t>
        </is>
      </c>
      <c r="D13221" t="inlineStr">
        <is>
          <t>Hà Lan</t>
        </is>
      </c>
      <c r="E13221" t="inlineStr">
        <is>
          <t>Âm thanh</t>
        </is>
      </c>
      <c r="F13221" t="n">
        <v>239.96</v>
      </c>
      <c r="G13221" t="n">
        <v>0</v>
      </c>
    </row>
    <row r="13222">
      <c r="A13222" t="n">
        <v>201912</v>
      </c>
      <c r="B13222" t="n">
        <v>31</v>
      </c>
      <c r="C13222" t="inlineStr">
        <is>
          <t>POS</t>
        </is>
      </c>
      <c r="D13222" t="inlineStr">
        <is>
          <t>Hà Lan</t>
        </is>
      </c>
      <c r="E13222" t="inlineStr">
        <is>
          <t>Máy ảnh</t>
        </is>
      </c>
      <c r="F13222" t="n">
        <v>3252</v>
      </c>
      <c r="G13222" t="n">
        <v>0</v>
      </c>
    </row>
    <row r="13223">
      <c r="A13223" t="n">
        <v>201912</v>
      </c>
      <c r="B13223" t="n">
        <v>31</v>
      </c>
      <c r="C13223" t="inlineStr">
        <is>
          <t>POS</t>
        </is>
      </c>
      <c r="D13223" t="inlineStr">
        <is>
          <t>Hà Lan</t>
        </is>
      </c>
      <c r="E13223" t="inlineStr">
        <is>
          <t>Điện thoại</t>
        </is>
      </c>
      <c r="F13223" t="n">
        <v>3482.99</v>
      </c>
      <c r="G13223" t="n">
        <v>0</v>
      </c>
    </row>
    <row r="13224">
      <c r="A13224" t="n">
        <v>201912</v>
      </c>
      <c r="B13224" t="n">
        <v>31</v>
      </c>
      <c r="C13224" t="inlineStr">
        <is>
          <t>POS</t>
        </is>
      </c>
      <c r="D13224" t="inlineStr">
        <is>
          <t>Hà Lan</t>
        </is>
      </c>
      <c r="E13224" t="inlineStr">
        <is>
          <t>Máy tính</t>
        </is>
      </c>
      <c r="F13224" t="n">
        <v>839.91</v>
      </c>
      <c r="G13224" t="n">
        <v>0</v>
      </c>
    </row>
    <row r="13225">
      <c r="A13225" t="n">
        <v>201912</v>
      </c>
      <c r="B13225" t="n">
        <v>31</v>
      </c>
      <c r="C13225" t="inlineStr">
        <is>
          <t>POS</t>
        </is>
      </c>
      <c r="D13225" t="inlineStr">
        <is>
          <t>Hà Lan</t>
        </is>
      </c>
      <c r="E13225" t="inlineStr">
        <is>
          <t>Game &amp; Đồ chơi</t>
        </is>
      </c>
      <c r="F13225" t="n">
        <v>177.93</v>
      </c>
      <c r="G13225" t="n">
        <v>0</v>
      </c>
    </row>
    <row r="13226">
      <c r="A13226" t="n">
        <v>201912</v>
      </c>
      <c r="B13226" t="n">
        <v>31</v>
      </c>
      <c r="C13226" t="inlineStr">
        <is>
          <t>POS</t>
        </is>
      </c>
      <c r="D13226" t="inlineStr">
        <is>
          <t>Hà Lan</t>
        </is>
      </c>
      <c r="E13226" t="inlineStr">
        <is>
          <t>Gia dụng</t>
        </is>
      </c>
      <c r="F13226" t="n">
        <v>299.99</v>
      </c>
      <c r="G13226" t="n">
        <v>0</v>
      </c>
    </row>
    <row r="13227">
      <c r="A13227" t="n">
        <v>201912</v>
      </c>
      <c r="B13227" t="n">
        <v>31</v>
      </c>
      <c r="C13227" t="inlineStr">
        <is>
          <t>POS</t>
        </is>
      </c>
      <c r="D13227" t="inlineStr">
        <is>
          <t>Hà Lan</t>
        </is>
      </c>
      <c r="E13227" t="inlineStr">
        <is>
          <t>Nhạc, phim, sách nói</t>
        </is>
      </c>
      <c r="F13227" t="n">
        <v>448.54</v>
      </c>
      <c r="G13227" t="n">
        <v>0</v>
      </c>
    </row>
    <row r="13228">
      <c r="A13228" t="n">
        <v>201912</v>
      </c>
      <c r="B13228" t="n">
        <v>32</v>
      </c>
      <c r="C13228" t="inlineStr">
        <is>
          <t>POS</t>
        </is>
      </c>
      <c r="D13228" t="inlineStr">
        <is>
          <t>Hà Lan</t>
        </is>
      </c>
      <c r="E13228" t="inlineStr">
        <is>
          <t>Âm thanh</t>
        </is>
      </c>
      <c r="F13228" t="n">
        <v>2104.18</v>
      </c>
      <c r="G13228" t="n">
        <v>0</v>
      </c>
    </row>
    <row r="13229">
      <c r="A13229" t="n">
        <v>201912</v>
      </c>
      <c r="B13229" t="n">
        <v>32</v>
      </c>
      <c r="C13229" t="inlineStr">
        <is>
          <t>POS</t>
        </is>
      </c>
      <c r="D13229" t="inlineStr">
        <is>
          <t>Hà Lan</t>
        </is>
      </c>
      <c r="E13229" t="inlineStr">
        <is>
          <t>Máy ảnh</t>
        </is>
      </c>
      <c r="F13229" t="n">
        <v>2899.8</v>
      </c>
      <c r="G13229" t="n">
        <v>0</v>
      </c>
    </row>
    <row r="13230">
      <c r="A13230" t="n">
        <v>201912</v>
      </c>
      <c r="B13230" t="n">
        <v>32</v>
      </c>
      <c r="C13230" t="inlineStr">
        <is>
          <t>POS</t>
        </is>
      </c>
      <c r="D13230" t="inlineStr">
        <is>
          <t>Hà Lan</t>
        </is>
      </c>
      <c r="E13230" t="inlineStr">
        <is>
          <t>Điện thoại</t>
        </is>
      </c>
      <c r="F13230" t="n">
        <v>7056.99</v>
      </c>
      <c r="G13230" t="n">
        <v>0</v>
      </c>
    </row>
    <row r="13231">
      <c r="A13231" t="n">
        <v>201912</v>
      </c>
      <c r="B13231" t="n">
        <v>32</v>
      </c>
      <c r="C13231" t="inlineStr">
        <is>
          <t>POS</t>
        </is>
      </c>
      <c r="D13231" t="inlineStr">
        <is>
          <t>Hà Lan</t>
        </is>
      </c>
      <c r="E13231" t="inlineStr">
        <is>
          <t>Máy tính</t>
        </is>
      </c>
      <c r="F13231" t="n">
        <v>9312.4</v>
      </c>
      <c r="G13231" t="n">
        <v>25.46</v>
      </c>
    </row>
    <row r="13232">
      <c r="A13232" t="n">
        <v>201912</v>
      </c>
      <c r="B13232" t="n">
        <v>32</v>
      </c>
      <c r="C13232" t="inlineStr">
        <is>
          <t>POS</t>
        </is>
      </c>
      <c r="D13232" t="inlineStr">
        <is>
          <t>Hà Lan</t>
        </is>
      </c>
      <c r="E13232" t="inlineStr">
        <is>
          <t>Game &amp; Đồ chơi</t>
        </is>
      </c>
      <c r="F13232" t="n">
        <v>65.47</v>
      </c>
      <c r="G13232" t="n">
        <v>0</v>
      </c>
    </row>
    <row r="13233">
      <c r="A13233" t="n">
        <v>201912</v>
      </c>
      <c r="B13233" t="n">
        <v>32</v>
      </c>
      <c r="C13233" t="inlineStr">
        <is>
          <t>POS</t>
        </is>
      </c>
      <c r="D13233" t="inlineStr">
        <is>
          <t>Hà Lan</t>
        </is>
      </c>
      <c r="E13233" t="inlineStr">
        <is>
          <t>Nhạc, phim, sách nói</t>
        </is>
      </c>
      <c r="F13233" t="n">
        <v>579.84</v>
      </c>
      <c r="G13233" t="n">
        <v>0</v>
      </c>
    </row>
    <row r="13234">
      <c r="A13234" t="n">
        <v>201912</v>
      </c>
      <c r="B13234" t="n">
        <v>32</v>
      </c>
      <c r="C13234" t="inlineStr">
        <is>
          <t>POS</t>
        </is>
      </c>
      <c r="D13234" t="inlineStr">
        <is>
          <t>Hà Lan</t>
        </is>
      </c>
      <c r="E13234" t="inlineStr">
        <is>
          <t>TV &amp; Video</t>
        </is>
      </c>
      <c r="F13234" t="n">
        <v>6697.49</v>
      </c>
      <c r="G13234" t="n">
        <v>0</v>
      </c>
    </row>
    <row r="13235">
      <c r="A13235" t="n">
        <v>201912</v>
      </c>
      <c r="B13235" t="n">
        <v>33</v>
      </c>
      <c r="C13235" t="inlineStr">
        <is>
          <t>POS</t>
        </is>
      </c>
      <c r="D13235" t="inlineStr">
        <is>
          <t>Hà Lan</t>
        </is>
      </c>
      <c r="E13235" t="inlineStr">
        <is>
          <t>Âm thanh</t>
        </is>
      </c>
      <c r="F13235" t="n">
        <v>661.97</v>
      </c>
      <c r="G13235" t="n">
        <v>0</v>
      </c>
    </row>
    <row r="13236">
      <c r="A13236" t="n">
        <v>201912</v>
      </c>
      <c r="B13236" t="n">
        <v>33</v>
      </c>
      <c r="C13236" t="inlineStr">
        <is>
          <t>POS</t>
        </is>
      </c>
      <c r="D13236" t="inlineStr">
        <is>
          <t>Hà Lan</t>
        </is>
      </c>
      <c r="E13236" t="inlineStr">
        <is>
          <t>Máy ảnh</t>
        </is>
      </c>
      <c r="F13236" t="n">
        <v>1573.89</v>
      </c>
      <c r="G13236" t="n">
        <v>656</v>
      </c>
    </row>
    <row r="13237">
      <c r="A13237" t="n">
        <v>201912</v>
      </c>
      <c r="B13237" t="n">
        <v>33</v>
      </c>
      <c r="C13237" t="inlineStr">
        <is>
          <t>POS</t>
        </is>
      </c>
      <c r="D13237" t="inlineStr">
        <is>
          <t>Hà Lan</t>
        </is>
      </c>
      <c r="E13237" t="inlineStr">
        <is>
          <t>Điện thoại</t>
        </is>
      </c>
      <c r="F13237" t="n">
        <v>2453.98</v>
      </c>
      <c r="G13237" t="n">
        <v>0</v>
      </c>
    </row>
    <row r="13238">
      <c r="A13238" t="n">
        <v>201912</v>
      </c>
      <c r="B13238" t="n">
        <v>33</v>
      </c>
      <c r="C13238" t="inlineStr">
        <is>
          <t>POS</t>
        </is>
      </c>
      <c r="D13238" t="inlineStr">
        <is>
          <t>Hà Lan</t>
        </is>
      </c>
      <c r="E13238" t="inlineStr">
        <is>
          <t>Máy tính</t>
        </is>
      </c>
      <c r="F13238" t="n">
        <v>7779.85</v>
      </c>
      <c r="G13238" t="n">
        <v>0</v>
      </c>
    </row>
    <row r="13239">
      <c r="A13239" t="n">
        <v>201912</v>
      </c>
      <c r="B13239" t="n">
        <v>33</v>
      </c>
      <c r="C13239" t="inlineStr">
        <is>
          <t>POS</t>
        </is>
      </c>
      <c r="D13239" t="inlineStr">
        <is>
          <t>Hà Lan</t>
        </is>
      </c>
      <c r="E13239" t="inlineStr">
        <is>
          <t>Game &amp; Đồ chơi</t>
        </is>
      </c>
      <c r="F13239" t="n">
        <v>22.74</v>
      </c>
      <c r="G13239" t="n">
        <v>0</v>
      </c>
    </row>
    <row r="13240">
      <c r="A13240" t="n">
        <v>201912</v>
      </c>
      <c r="B13240" t="n">
        <v>33</v>
      </c>
      <c r="C13240" t="inlineStr">
        <is>
          <t>POS</t>
        </is>
      </c>
      <c r="D13240" t="inlineStr">
        <is>
          <t>Hà Lan</t>
        </is>
      </c>
      <c r="E13240" t="inlineStr">
        <is>
          <t>Gia dụng</t>
        </is>
      </c>
      <c r="F13240" t="n">
        <v>1759.97</v>
      </c>
      <c r="G13240" t="n">
        <v>0</v>
      </c>
    </row>
    <row r="13241">
      <c r="A13241" t="n">
        <v>201912</v>
      </c>
      <c r="B13241" t="n">
        <v>33</v>
      </c>
      <c r="C13241" t="inlineStr">
        <is>
          <t>POS</t>
        </is>
      </c>
      <c r="D13241" t="inlineStr">
        <is>
          <t>Hà Lan</t>
        </is>
      </c>
      <c r="E13241" t="inlineStr">
        <is>
          <t>Nhạc, phim, sách nói</t>
        </is>
      </c>
      <c r="F13241" t="n">
        <v>264.78</v>
      </c>
      <c r="G13241" t="n">
        <v>0</v>
      </c>
    </row>
    <row r="13242">
      <c r="A13242" t="n">
        <v>201912</v>
      </c>
      <c r="B13242" t="n">
        <v>33</v>
      </c>
      <c r="C13242" t="inlineStr">
        <is>
          <t>POS</t>
        </is>
      </c>
      <c r="D13242" t="inlineStr">
        <is>
          <t>Hà Lan</t>
        </is>
      </c>
      <c r="E13242" t="inlineStr">
        <is>
          <t>TV &amp; Video</t>
        </is>
      </c>
      <c r="F13242" t="n">
        <v>6898.97</v>
      </c>
      <c r="G13242" t="n">
        <v>0</v>
      </c>
    </row>
    <row r="13243">
      <c r="A13243" t="n">
        <v>201912</v>
      </c>
      <c r="B13243" t="n">
        <v>34</v>
      </c>
      <c r="C13243" t="inlineStr">
        <is>
          <t>POS</t>
        </is>
      </c>
      <c r="D13243" t="inlineStr">
        <is>
          <t>Hà Lan</t>
        </is>
      </c>
      <c r="E13243" t="inlineStr">
        <is>
          <t>Âm thanh</t>
        </is>
      </c>
      <c r="F13243" t="n">
        <v>449.97</v>
      </c>
      <c r="G13243" t="n">
        <v>0</v>
      </c>
    </row>
    <row r="13244">
      <c r="A13244" t="n">
        <v>201912</v>
      </c>
      <c r="B13244" t="n">
        <v>34</v>
      </c>
      <c r="C13244" t="inlineStr">
        <is>
          <t>POS</t>
        </is>
      </c>
      <c r="D13244" t="inlineStr">
        <is>
          <t>Hà Lan</t>
        </is>
      </c>
      <c r="E13244" t="inlineStr">
        <is>
          <t>Máy ảnh</t>
        </is>
      </c>
      <c r="F13244" t="n">
        <v>8386</v>
      </c>
      <c r="G13244" t="n">
        <v>0</v>
      </c>
    </row>
    <row r="13245">
      <c r="A13245" t="n">
        <v>201912</v>
      </c>
      <c r="B13245" t="n">
        <v>34</v>
      </c>
      <c r="C13245" t="inlineStr">
        <is>
          <t>POS</t>
        </is>
      </c>
      <c r="D13245" t="inlineStr">
        <is>
          <t>Hà Lan</t>
        </is>
      </c>
      <c r="E13245" t="inlineStr">
        <is>
          <t>Điện thoại</t>
        </is>
      </c>
      <c r="F13245" t="n">
        <v>2783.97</v>
      </c>
      <c r="G13245" t="n">
        <v>0</v>
      </c>
    </row>
    <row r="13246">
      <c r="A13246" t="n">
        <v>201912</v>
      </c>
      <c r="B13246" t="n">
        <v>34</v>
      </c>
      <c r="C13246" t="inlineStr">
        <is>
          <t>POS</t>
        </is>
      </c>
      <c r="D13246" t="inlineStr">
        <is>
          <t>Hà Lan</t>
        </is>
      </c>
      <c r="E13246" t="inlineStr">
        <is>
          <t>Máy tính</t>
        </is>
      </c>
      <c r="F13246" t="n">
        <v>1199</v>
      </c>
      <c r="G13246" t="n">
        <v>0</v>
      </c>
    </row>
    <row r="13247">
      <c r="A13247" t="n">
        <v>201912</v>
      </c>
      <c r="B13247" t="n">
        <v>34</v>
      </c>
      <c r="C13247" t="inlineStr">
        <is>
          <t>POS</t>
        </is>
      </c>
      <c r="D13247" t="inlineStr">
        <is>
          <t>Hà Lan</t>
        </is>
      </c>
      <c r="E13247" t="inlineStr">
        <is>
          <t>Game &amp; Đồ chơi</t>
        </is>
      </c>
      <c r="F13247" t="n">
        <v>101.94</v>
      </c>
      <c r="G13247" t="n">
        <v>0</v>
      </c>
    </row>
    <row r="13248">
      <c r="A13248" t="n">
        <v>201912</v>
      </c>
      <c r="B13248" t="n">
        <v>34</v>
      </c>
      <c r="C13248" t="inlineStr">
        <is>
          <t>POS</t>
        </is>
      </c>
      <c r="D13248" t="inlineStr">
        <is>
          <t>Hà Lan</t>
        </is>
      </c>
      <c r="E13248" t="inlineStr">
        <is>
          <t>Nhạc, phim, sách nói</t>
        </is>
      </c>
      <c r="F13248" t="n">
        <v>57.88</v>
      </c>
      <c r="G13248" t="n">
        <v>0</v>
      </c>
    </row>
    <row r="13249">
      <c r="A13249" t="n">
        <v>201912</v>
      </c>
      <c r="B13249" t="n">
        <v>36</v>
      </c>
      <c r="C13249" t="inlineStr">
        <is>
          <t>POS</t>
        </is>
      </c>
      <c r="D13249" t="inlineStr">
        <is>
          <t>Anh</t>
        </is>
      </c>
      <c r="E13249" t="inlineStr">
        <is>
          <t>Âm thanh</t>
        </is>
      </c>
      <c r="F13249" t="n">
        <v>2775.42</v>
      </c>
      <c r="G13249" t="n">
        <v>0</v>
      </c>
    </row>
    <row r="13250">
      <c r="A13250" t="n">
        <v>201912</v>
      </c>
      <c r="B13250" t="n">
        <v>36</v>
      </c>
      <c r="C13250" t="inlineStr">
        <is>
          <t>POS</t>
        </is>
      </c>
      <c r="D13250" t="inlineStr">
        <is>
          <t>Anh</t>
        </is>
      </c>
      <c r="E13250" t="inlineStr">
        <is>
          <t>Máy ảnh</t>
        </is>
      </c>
      <c r="F13250" t="n">
        <v>7661.57</v>
      </c>
      <c r="G13250" t="n">
        <v>0</v>
      </c>
    </row>
    <row r="13251">
      <c r="A13251" t="n">
        <v>201912</v>
      </c>
      <c r="B13251" t="n">
        <v>36</v>
      </c>
      <c r="C13251" t="inlineStr">
        <is>
          <t>POS</t>
        </is>
      </c>
      <c r="D13251" t="inlineStr">
        <is>
          <t>Anh</t>
        </is>
      </c>
      <c r="E13251" t="inlineStr">
        <is>
          <t>Điện thoại</t>
        </is>
      </c>
      <c r="F13251" t="n">
        <v>12228.74</v>
      </c>
      <c r="G13251" t="n">
        <v>9.99</v>
      </c>
    </row>
    <row r="13252">
      <c r="A13252" t="n">
        <v>201912</v>
      </c>
      <c r="B13252" t="n">
        <v>36</v>
      </c>
      <c r="C13252" t="inlineStr">
        <is>
          <t>POS</t>
        </is>
      </c>
      <c r="D13252" t="inlineStr">
        <is>
          <t>Anh</t>
        </is>
      </c>
      <c r="E13252" t="inlineStr">
        <is>
          <t>Máy tính</t>
        </is>
      </c>
      <c r="F13252" t="n">
        <v>26790</v>
      </c>
      <c r="G13252" t="n">
        <v>0</v>
      </c>
    </row>
    <row r="13253">
      <c r="A13253" t="n">
        <v>201912</v>
      </c>
      <c r="B13253" t="n">
        <v>36</v>
      </c>
      <c r="C13253" t="inlineStr">
        <is>
          <t>POS</t>
        </is>
      </c>
      <c r="D13253" t="inlineStr">
        <is>
          <t>Anh</t>
        </is>
      </c>
      <c r="E13253" t="inlineStr">
        <is>
          <t>Game &amp; Đồ chơi</t>
        </is>
      </c>
      <c r="F13253" t="n">
        <v>496.42</v>
      </c>
      <c r="G13253" t="n">
        <v>26.97</v>
      </c>
    </row>
    <row r="13254">
      <c r="A13254" t="n">
        <v>201912</v>
      </c>
      <c r="B13254" t="n">
        <v>36</v>
      </c>
      <c r="C13254" t="inlineStr">
        <is>
          <t>POS</t>
        </is>
      </c>
      <c r="D13254" t="inlineStr">
        <is>
          <t>Anh</t>
        </is>
      </c>
      <c r="E13254" t="inlineStr">
        <is>
          <t>Gia dụng</t>
        </is>
      </c>
      <c r="F13254" t="n">
        <v>3039</v>
      </c>
      <c r="G13254" t="n">
        <v>0</v>
      </c>
    </row>
    <row r="13255">
      <c r="A13255" t="n">
        <v>201912</v>
      </c>
      <c r="B13255" t="n">
        <v>36</v>
      </c>
      <c r="C13255" t="inlineStr">
        <is>
          <t>POS</t>
        </is>
      </c>
      <c r="D13255" t="inlineStr">
        <is>
          <t>Anh</t>
        </is>
      </c>
      <c r="E13255" t="inlineStr">
        <is>
          <t>Nhạc, phim, sách nói</t>
        </is>
      </c>
      <c r="F13255" t="n">
        <v>3252.03</v>
      </c>
      <c r="G13255" t="n">
        <v>0</v>
      </c>
    </row>
    <row r="13256">
      <c r="A13256" t="n">
        <v>201912</v>
      </c>
      <c r="B13256" t="n">
        <v>36</v>
      </c>
      <c r="C13256" t="inlineStr">
        <is>
          <t>POS</t>
        </is>
      </c>
      <c r="D13256" t="inlineStr">
        <is>
          <t>Anh</t>
        </is>
      </c>
      <c r="E13256" t="inlineStr">
        <is>
          <t>TV &amp; Video</t>
        </is>
      </c>
      <c r="F13256" t="n">
        <v>738.98</v>
      </c>
      <c r="G13256" t="n">
        <v>0</v>
      </c>
    </row>
    <row r="13257">
      <c r="A13257" t="n">
        <v>201912</v>
      </c>
      <c r="B13257" t="n">
        <v>37</v>
      </c>
      <c r="C13257" t="inlineStr">
        <is>
          <t>POS</t>
        </is>
      </c>
      <c r="D13257" t="inlineStr">
        <is>
          <t>Anh</t>
        </is>
      </c>
      <c r="E13257" t="inlineStr">
        <is>
          <t>Âm thanh</t>
        </is>
      </c>
      <c r="F13257" t="n">
        <v>1303.2</v>
      </c>
      <c r="G13257" t="n">
        <v>0</v>
      </c>
    </row>
    <row r="13258">
      <c r="A13258" t="n">
        <v>201912</v>
      </c>
      <c r="B13258" t="n">
        <v>37</v>
      </c>
      <c r="C13258" t="inlineStr">
        <is>
          <t>POS</t>
        </is>
      </c>
      <c r="D13258" t="inlineStr">
        <is>
          <t>Anh</t>
        </is>
      </c>
      <c r="E13258" t="inlineStr">
        <is>
          <t>Máy ảnh</t>
        </is>
      </c>
      <c r="F13258" t="n">
        <v>4015.54</v>
      </c>
      <c r="G13258" t="n">
        <v>0</v>
      </c>
    </row>
    <row r="13259">
      <c r="A13259" t="n">
        <v>201912</v>
      </c>
      <c r="B13259" t="n">
        <v>37</v>
      </c>
      <c r="C13259" t="inlineStr">
        <is>
          <t>POS</t>
        </is>
      </c>
      <c r="D13259" t="inlineStr">
        <is>
          <t>Anh</t>
        </is>
      </c>
      <c r="E13259" t="inlineStr">
        <is>
          <t>Điện thoại</t>
        </is>
      </c>
      <c r="F13259" t="n">
        <v>6176.76</v>
      </c>
      <c r="G13259" t="n">
        <v>3.35</v>
      </c>
    </row>
    <row r="13260">
      <c r="A13260" t="n">
        <v>201912</v>
      </c>
      <c r="B13260" t="n">
        <v>37</v>
      </c>
      <c r="C13260" t="inlineStr">
        <is>
          <t>POS</t>
        </is>
      </c>
      <c r="D13260" t="inlineStr">
        <is>
          <t>Anh</t>
        </is>
      </c>
      <c r="E13260" t="inlineStr">
        <is>
          <t>Máy tính</t>
        </is>
      </c>
      <c r="F13260" t="n">
        <v>9482.379999999999</v>
      </c>
      <c r="G13260" t="n">
        <v>0</v>
      </c>
    </row>
    <row r="13261">
      <c r="A13261" t="n">
        <v>201912</v>
      </c>
      <c r="B13261" t="n">
        <v>37</v>
      </c>
      <c r="C13261" t="inlineStr">
        <is>
          <t>POS</t>
        </is>
      </c>
      <c r="D13261" t="inlineStr">
        <is>
          <t>Anh</t>
        </is>
      </c>
      <c r="E13261" t="inlineStr">
        <is>
          <t>Game &amp; Đồ chơi</t>
        </is>
      </c>
      <c r="F13261" t="n">
        <v>639.09</v>
      </c>
      <c r="G13261" t="n">
        <v>0</v>
      </c>
    </row>
    <row r="13262">
      <c r="A13262" t="n">
        <v>201912</v>
      </c>
      <c r="B13262" t="n">
        <v>37</v>
      </c>
      <c r="C13262" t="inlineStr">
        <is>
          <t>POS</t>
        </is>
      </c>
      <c r="D13262" t="inlineStr">
        <is>
          <t>Anh</t>
        </is>
      </c>
      <c r="E13262" t="inlineStr">
        <is>
          <t>Gia dụng</t>
        </is>
      </c>
      <c r="F13262" t="n">
        <v>2558.99</v>
      </c>
      <c r="G13262" t="n">
        <v>0</v>
      </c>
    </row>
    <row r="13263">
      <c r="A13263" t="n">
        <v>201912</v>
      </c>
      <c r="B13263" t="n">
        <v>37</v>
      </c>
      <c r="C13263" t="inlineStr">
        <is>
          <t>POS</t>
        </is>
      </c>
      <c r="D13263" t="inlineStr">
        <is>
          <t>Anh</t>
        </is>
      </c>
      <c r="E13263" t="inlineStr">
        <is>
          <t>Nhạc, phim, sách nói</t>
        </is>
      </c>
      <c r="F13263" t="n">
        <v>4102.26</v>
      </c>
      <c r="G13263" t="n">
        <v>0</v>
      </c>
    </row>
    <row r="13264">
      <c r="A13264" t="n">
        <v>201912</v>
      </c>
      <c r="B13264" t="n">
        <v>38</v>
      </c>
      <c r="C13264" t="inlineStr">
        <is>
          <t>POS</t>
        </is>
      </c>
      <c r="D13264" t="inlineStr">
        <is>
          <t>Anh</t>
        </is>
      </c>
      <c r="E13264" t="inlineStr">
        <is>
          <t>Âm thanh</t>
        </is>
      </c>
      <c r="F13264" t="n">
        <v>3863.68</v>
      </c>
      <c r="G13264" t="n">
        <v>0</v>
      </c>
    </row>
    <row r="13265">
      <c r="A13265" t="n">
        <v>201912</v>
      </c>
      <c r="B13265" t="n">
        <v>38</v>
      </c>
      <c r="C13265" t="inlineStr">
        <is>
          <t>POS</t>
        </is>
      </c>
      <c r="D13265" t="inlineStr">
        <is>
          <t>Anh</t>
        </is>
      </c>
      <c r="E13265" t="inlineStr">
        <is>
          <t>Máy ảnh</t>
        </is>
      </c>
      <c r="F13265" t="n">
        <v>7710.9</v>
      </c>
      <c r="G13265" t="n">
        <v>0</v>
      </c>
    </row>
    <row r="13266">
      <c r="A13266" t="n">
        <v>201912</v>
      </c>
      <c r="B13266" t="n">
        <v>38</v>
      </c>
      <c r="C13266" t="inlineStr">
        <is>
          <t>POS</t>
        </is>
      </c>
      <c r="D13266" t="inlineStr">
        <is>
          <t>Anh</t>
        </is>
      </c>
      <c r="E13266" t="inlineStr">
        <is>
          <t>Điện thoại</t>
        </is>
      </c>
      <c r="F13266" t="n">
        <v>1589.47</v>
      </c>
      <c r="G13266" t="n">
        <v>0</v>
      </c>
    </row>
    <row r="13267">
      <c r="A13267" t="n">
        <v>201912</v>
      </c>
      <c r="B13267" t="n">
        <v>38</v>
      </c>
      <c r="C13267" t="inlineStr">
        <is>
          <t>POS</t>
        </is>
      </c>
      <c r="D13267" t="inlineStr">
        <is>
          <t>Anh</t>
        </is>
      </c>
      <c r="E13267" t="inlineStr">
        <is>
          <t>Máy tính</t>
        </is>
      </c>
      <c r="F13267" t="n">
        <v>7522.74</v>
      </c>
      <c r="G13267" t="n">
        <v>0</v>
      </c>
    </row>
    <row r="13268">
      <c r="A13268" t="n">
        <v>201912</v>
      </c>
      <c r="B13268" t="n">
        <v>38</v>
      </c>
      <c r="C13268" t="inlineStr">
        <is>
          <t>POS</t>
        </is>
      </c>
      <c r="D13268" t="inlineStr">
        <is>
          <t>Anh</t>
        </is>
      </c>
      <c r="E13268" t="inlineStr">
        <is>
          <t>Game &amp; Đồ chơi</t>
        </is>
      </c>
      <c r="F13268" t="n">
        <v>384</v>
      </c>
      <c r="G13268" t="n">
        <v>27.2</v>
      </c>
    </row>
    <row r="13269">
      <c r="A13269" t="n">
        <v>201912</v>
      </c>
      <c r="B13269" t="n">
        <v>38</v>
      </c>
      <c r="C13269" t="inlineStr">
        <is>
          <t>POS</t>
        </is>
      </c>
      <c r="D13269" t="inlineStr">
        <is>
          <t>Anh</t>
        </is>
      </c>
      <c r="E13269" t="inlineStr">
        <is>
          <t>Gia dụng</t>
        </is>
      </c>
      <c r="F13269" t="n">
        <v>10027.03</v>
      </c>
      <c r="G13269" t="n">
        <v>999</v>
      </c>
    </row>
    <row r="13270">
      <c r="A13270" t="n">
        <v>201912</v>
      </c>
      <c r="B13270" t="n">
        <v>38</v>
      </c>
      <c r="C13270" t="inlineStr">
        <is>
          <t>POS</t>
        </is>
      </c>
      <c r="D13270" t="inlineStr">
        <is>
          <t>Anh</t>
        </is>
      </c>
      <c r="E13270" t="inlineStr">
        <is>
          <t>Nhạc, phim, sách nói</t>
        </is>
      </c>
      <c r="F13270" t="n">
        <v>467.02</v>
      </c>
      <c r="G13270" t="n">
        <v>0</v>
      </c>
    </row>
    <row r="13271">
      <c r="A13271" t="n">
        <v>201912</v>
      </c>
      <c r="B13271" t="n">
        <v>38</v>
      </c>
      <c r="C13271" t="inlineStr">
        <is>
          <t>POS</t>
        </is>
      </c>
      <c r="D13271" t="inlineStr">
        <is>
          <t>Anh</t>
        </is>
      </c>
      <c r="E13271" t="inlineStr">
        <is>
          <t>TV &amp; Video</t>
        </is>
      </c>
      <c r="F13271" t="n">
        <v>9353.309999999999</v>
      </c>
      <c r="G13271" t="n">
        <v>0</v>
      </c>
    </row>
    <row r="13272">
      <c r="A13272" t="n">
        <v>201912</v>
      </c>
      <c r="B13272" t="n">
        <v>39</v>
      </c>
      <c r="C13272" t="inlineStr">
        <is>
          <t>POS</t>
        </is>
      </c>
      <c r="D13272" t="inlineStr">
        <is>
          <t>Anh</t>
        </is>
      </c>
      <c r="E13272" t="inlineStr">
        <is>
          <t>Âm thanh</t>
        </is>
      </c>
      <c r="F13272" t="n">
        <v>4697.11</v>
      </c>
      <c r="G13272" t="n">
        <v>0</v>
      </c>
    </row>
    <row r="13273">
      <c r="A13273" t="n">
        <v>201912</v>
      </c>
      <c r="B13273" t="n">
        <v>39</v>
      </c>
      <c r="C13273" t="inlineStr">
        <is>
          <t>POS</t>
        </is>
      </c>
      <c r="D13273" t="inlineStr">
        <is>
          <t>Anh</t>
        </is>
      </c>
      <c r="E13273" t="inlineStr">
        <is>
          <t>Máy ảnh</t>
        </is>
      </c>
      <c r="F13273" t="n">
        <v>4857</v>
      </c>
      <c r="G13273" t="n">
        <v>0</v>
      </c>
    </row>
    <row r="13274">
      <c r="A13274" t="n">
        <v>201912</v>
      </c>
      <c r="B13274" t="n">
        <v>39</v>
      </c>
      <c r="C13274" t="inlineStr">
        <is>
          <t>POS</t>
        </is>
      </c>
      <c r="D13274" t="inlineStr">
        <is>
          <t>Anh</t>
        </is>
      </c>
      <c r="E13274" t="inlineStr">
        <is>
          <t>Điện thoại</t>
        </is>
      </c>
      <c r="F13274" t="n">
        <v>8489.1</v>
      </c>
      <c r="G13274" t="n">
        <v>16.98</v>
      </c>
    </row>
    <row r="13275">
      <c r="A13275" t="n">
        <v>201912</v>
      </c>
      <c r="B13275" t="n">
        <v>39</v>
      </c>
      <c r="C13275" t="inlineStr">
        <is>
          <t>POS</t>
        </is>
      </c>
      <c r="D13275" t="inlineStr">
        <is>
          <t>Anh</t>
        </is>
      </c>
      <c r="E13275" t="inlineStr">
        <is>
          <t>Máy tính</t>
        </is>
      </c>
      <c r="F13275" t="n">
        <v>8541.35</v>
      </c>
      <c r="G13275" t="n">
        <v>7599.33</v>
      </c>
    </row>
    <row r="13276">
      <c r="A13276" t="n">
        <v>201912</v>
      </c>
      <c r="B13276" t="n">
        <v>39</v>
      </c>
      <c r="C13276" t="inlineStr">
        <is>
          <t>POS</t>
        </is>
      </c>
      <c r="D13276" t="inlineStr">
        <is>
          <t>Anh</t>
        </is>
      </c>
      <c r="E13276" t="inlineStr">
        <is>
          <t>Game &amp; Đồ chơi</t>
        </is>
      </c>
      <c r="F13276" t="n">
        <v>350.97</v>
      </c>
      <c r="G13276" t="n">
        <v>0</v>
      </c>
    </row>
    <row r="13277">
      <c r="A13277" t="n">
        <v>201912</v>
      </c>
      <c r="B13277" t="n">
        <v>39</v>
      </c>
      <c r="C13277" t="inlineStr">
        <is>
          <t>POS</t>
        </is>
      </c>
      <c r="D13277" t="inlineStr">
        <is>
          <t>Anh</t>
        </is>
      </c>
      <c r="E13277" t="inlineStr">
        <is>
          <t>Gia dụng</t>
        </is>
      </c>
      <c r="F13277" t="n">
        <v>11394.21</v>
      </c>
      <c r="G13277" t="n">
        <v>0</v>
      </c>
    </row>
    <row r="13278">
      <c r="A13278" t="n">
        <v>201912</v>
      </c>
      <c r="B13278" t="n">
        <v>39</v>
      </c>
      <c r="C13278" t="inlineStr">
        <is>
          <t>POS</t>
        </is>
      </c>
      <c r="D13278" t="inlineStr">
        <is>
          <t>Anh</t>
        </is>
      </c>
      <c r="E13278" t="inlineStr">
        <is>
          <t>Nhạc, phim, sách nói</t>
        </is>
      </c>
      <c r="F13278" t="n">
        <v>3918.36</v>
      </c>
      <c r="G13278" t="n">
        <v>0</v>
      </c>
    </row>
    <row r="13279">
      <c r="A13279" t="n">
        <v>201912</v>
      </c>
      <c r="B13279" t="n">
        <v>39</v>
      </c>
      <c r="C13279" t="inlineStr">
        <is>
          <t>POS</t>
        </is>
      </c>
      <c r="D13279" t="inlineStr">
        <is>
          <t>Anh</t>
        </is>
      </c>
      <c r="E13279" t="inlineStr">
        <is>
          <t>TV &amp; Video</t>
        </is>
      </c>
      <c r="F13279" t="n">
        <v>4201.74</v>
      </c>
      <c r="G13279" t="n">
        <v>0</v>
      </c>
    </row>
    <row r="13280">
      <c r="A13280" t="n">
        <v>201912</v>
      </c>
      <c r="B13280" t="n">
        <v>40</v>
      </c>
      <c r="C13280" t="inlineStr">
        <is>
          <t>POS</t>
        </is>
      </c>
      <c r="D13280" t="inlineStr">
        <is>
          <t>Anh</t>
        </is>
      </c>
      <c r="E13280" t="inlineStr">
        <is>
          <t>Âm thanh</t>
        </is>
      </c>
      <c r="F13280" t="n">
        <v>1448.62</v>
      </c>
      <c r="G13280" t="n">
        <v>0</v>
      </c>
    </row>
    <row r="13281">
      <c r="A13281" t="n">
        <v>201912</v>
      </c>
      <c r="B13281" t="n">
        <v>40</v>
      </c>
      <c r="C13281" t="inlineStr">
        <is>
          <t>POS</t>
        </is>
      </c>
      <c r="D13281" t="inlineStr">
        <is>
          <t>Anh</t>
        </is>
      </c>
      <c r="E13281" t="inlineStr">
        <is>
          <t>Máy ảnh</t>
        </is>
      </c>
      <c r="F13281" t="n">
        <v>861</v>
      </c>
      <c r="G13281" t="n">
        <v>0</v>
      </c>
    </row>
    <row r="13282">
      <c r="A13282" t="n">
        <v>201912</v>
      </c>
      <c r="B13282" t="n">
        <v>40</v>
      </c>
      <c r="C13282" t="inlineStr">
        <is>
          <t>POS</t>
        </is>
      </c>
      <c r="D13282" t="inlineStr">
        <is>
          <t>Anh</t>
        </is>
      </c>
      <c r="E13282" t="inlineStr">
        <is>
          <t>Điện thoại</t>
        </is>
      </c>
      <c r="F13282" t="n">
        <v>1849.68</v>
      </c>
      <c r="G13282" t="n">
        <v>0</v>
      </c>
    </row>
    <row r="13283">
      <c r="A13283" t="n">
        <v>201912</v>
      </c>
      <c r="B13283" t="n">
        <v>40</v>
      </c>
      <c r="C13283" t="inlineStr">
        <is>
          <t>POS</t>
        </is>
      </c>
      <c r="D13283" t="inlineStr">
        <is>
          <t>Anh</t>
        </is>
      </c>
      <c r="E13283" t="inlineStr">
        <is>
          <t>Máy tính</t>
        </is>
      </c>
      <c r="F13283" t="n">
        <v>7323.82</v>
      </c>
      <c r="G13283" t="n">
        <v>0</v>
      </c>
    </row>
    <row r="13284">
      <c r="A13284" t="n">
        <v>201912</v>
      </c>
      <c r="B13284" t="n">
        <v>40</v>
      </c>
      <c r="C13284" t="inlineStr">
        <is>
          <t>POS</t>
        </is>
      </c>
      <c r="D13284" t="inlineStr">
        <is>
          <t>Anh</t>
        </is>
      </c>
      <c r="E13284" t="inlineStr">
        <is>
          <t>Game &amp; Đồ chơi</t>
        </is>
      </c>
      <c r="F13284" t="n">
        <v>421.13</v>
      </c>
      <c r="G13284" t="n">
        <v>0</v>
      </c>
    </row>
    <row r="13285">
      <c r="A13285" t="n">
        <v>201912</v>
      </c>
      <c r="B13285" t="n">
        <v>40</v>
      </c>
      <c r="C13285" t="inlineStr">
        <is>
          <t>POS</t>
        </is>
      </c>
      <c r="D13285" t="inlineStr">
        <is>
          <t>Anh</t>
        </is>
      </c>
      <c r="E13285" t="inlineStr">
        <is>
          <t>Nhạc, phim, sách nói</t>
        </is>
      </c>
      <c r="F13285" t="n">
        <v>2304.87</v>
      </c>
      <c r="G13285" t="n">
        <v>0</v>
      </c>
    </row>
    <row r="13286">
      <c r="A13286" t="n">
        <v>201912</v>
      </c>
      <c r="B13286" t="n">
        <v>40</v>
      </c>
      <c r="C13286" t="inlineStr">
        <is>
          <t>POS</t>
        </is>
      </c>
      <c r="D13286" t="inlineStr">
        <is>
          <t>Anh</t>
        </is>
      </c>
      <c r="E13286" t="inlineStr">
        <is>
          <t>TV &amp; Video</t>
        </is>
      </c>
      <c r="F13286" t="n">
        <v>12389.17</v>
      </c>
      <c r="G13286" t="n">
        <v>0</v>
      </c>
    </row>
    <row r="13287">
      <c r="A13287" t="n">
        <v>201912</v>
      </c>
      <c r="B13287" t="n">
        <v>42</v>
      </c>
      <c r="C13287" t="inlineStr">
        <is>
          <t>POS</t>
        </is>
      </c>
      <c r="D13287" t="inlineStr">
        <is>
          <t>Anh</t>
        </is>
      </c>
      <c r="E13287" t="inlineStr">
        <is>
          <t>Âm thanh</t>
        </is>
      </c>
      <c r="F13287" t="n">
        <v>179.95</v>
      </c>
      <c r="G13287" t="n">
        <v>25.69</v>
      </c>
    </row>
    <row r="13288">
      <c r="A13288" t="n">
        <v>201912</v>
      </c>
      <c r="B13288" t="n">
        <v>42</v>
      </c>
      <c r="C13288" t="inlineStr">
        <is>
          <t>POS</t>
        </is>
      </c>
      <c r="D13288" t="inlineStr">
        <is>
          <t>Anh</t>
        </is>
      </c>
      <c r="E13288" t="inlineStr">
        <is>
          <t>Máy ảnh</t>
        </is>
      </c>
      <c r="F13288" t="n">
        <v>1572</v>
      </c>
      <c r="G13288" t="n">
        <v>0</v>
      </c>
    </row>
    <row r="13289">
      <c r="A13289" t="n">
        <v>201912</v>
      </c>
      <c r="B13289" t="n">
        <v>42</v>
      </c>
      <c r="C13289" t="inlineStr">
        <is>
          <t>POS</t>
        </is>
      </c>
      <c r="D13289" t="inlineStr">
        <is>
          <t>Anh</t>
        </is>
      </c>
      <c r="E13289" t="inlineStr">
        <is>
          <t>Điện thoại</t>
        </is>
      </c>
      <c r="F13289" t="n">
        <v>487</v>
      </c>
      <c r="G13289" t="n">
        <v>229</v>
      </c>
    </row>
    <row r="13290">
      <c r="A13290" t="n">
        <v>201912</v>
      </c>
      <c r="B13290" t="n">
        <v>42</v>
      </c>
      <c r="C13290" t="inlineStr">
        <is>
          <t>POS</t>
        </is>
      </c>
      <c r="D13290" t="inlineStr">
        <is>
          <t>Anh</t>
        </is>
      </c>
      <c r="E13290" t="inlineStr">
        <is>
          <t>Máy tính</t>
        </is>
      </c>
      <c r="F13290" t="n">
        <v>15698.8</v>
      </c>
      <c r="G13290" t="n">
        <v>6747.3</v>
      </c>
    </row>
    <row r="13291">
      <c r="A13291" t="n">
        <v>201912</v>
      </c>
      <c r="B13291" t="n">
        <v>42</v>
      </c>
      <c r="C13291" t="inlineStr">
        <is>
          <t>POS</t>
        </is>
      </c>
      <c r="D13291" t="inlineStr">
        <is>
          <t>Anh</t>
        </is>
      </c>
      <c r="E13291" t="inlineStr">
        <is>
          <t>Game &amp; Đồ chơi</t>
        </is>
      </c>
      <c r="F13291" t="n">
        <v>616.84</v>
      </c>
      <c r="G13291" t="n">
        <v>0</v>
      </c>
    </row>
    <row r="13292">
      <c r="A13292" t="n">
        <v>201912</v>
      </c>
      <c r="B13292" t="n">
        <v>42</v>
      </c>
      <c r="C13292" t="inlineStr">
        <is>
          <t>POS</t>
        </is>
      </c>
      <c r="D13292" t="inlineStr">
        <is>
          <t>Anh</t>
        </is>
      </c>
      <c r="E13292" t="inlineStr">
        <is>
          <t>Gia dụng</t>
        </is>
      </c>
      <c r="F13292" t="n">
        <v>21239.52</v>
      </c>
      <c r="G13292" t="n">
        <v>0</v>
      </c>
    </row>
    <row r="13293">
      <c r="A13293" t="n">
        <v>201912</v>
      </c>
      <c r="B13293" t="n">
        <v>42</v>
      </c>
      <c r="C13293" t="inlineStr">
        <is>
          <t>POS</t>
        </is>
      </c>
      <c r="D13293" t="inlineStr">
        <is>
          <t>Anh</t>
        </is>
      </c>
      <c r="E13293" t="inlineStr">
        <is>
          <t>Nhạc, phim, sách nói</t>
        </is>
      </c>
      <c r="F13293" t="n">
        <v>176.18</v>
      </c>
      <c r="G13293" t="n">
        <v>0</v>
      </c>
    </row>
    <row r="13294">
      <c r="A13294" t="n">
        <v>201912</v>
      </c>
      <c r="B13294" t="n">
        <v>42</v>
      </c>
      <c r="C13294" t="inlineStr">
        <is>
          <t>POS</t>
        </is>
      </c>
      <c r="D13294" t="inlineStr">
        <is>
          <t>Anh</t>
        </is>
      </c>
      <c r="E13294" t="inlineStr">
        <is>
          <t>TV &amp; Video</t>
        </is>
      </c>
      <c r="F13294" t="n">
        <v>1854</v>
      </c>
      <c r="G13294" t="n">
        <v>0</v>
      </c>
    </row>
    <row r="13295">
      <c r="A13295" t="n">
        <v>201912</v>
      </c>
      <c r="B13295" t="n">
        <v>43</v>
      </c>
      <c r="C13295" t="inlineStr">
        <is>
          <t>POS</t>
        </is>
      </c>
      <c r="D13295" t="inlineStr">
        <is>
          <t>Mỹ</t>
        </is>
      </c>
      <c r="E13295" t="inlineStr">
        <is>
          <t>Âm thanh</t>
        </is>
      </c>
      <c r="F13295" t="n">
        <v>1703.1</v>
      </c>
      <c r="G13295" t="n">
        <v>0</v>
      </c>
    </row>
    <row r="13296">
      <c r="A13296" t="n">
        <v>201912</v>
      </c>
      <c r="B13296" t="n">
        <v>43</v>
      </c>
      <c r="C13296" t="inlineStr">
        <is>
          <t>POS</t>
        </is>
      </c>
      <c r="D13296" t="inlineStr">
        <is>
          <t>Mỹ</t>
        </is>
      </c>
      <c r="E13296" t="inlineStr">
        <is>
          <t>Máy ảnh</t>
        </is>
      </c>
      <c r="F13296" t="n">
        <v>8386.34</v>
      </c>
      <c r="G13296" t="n">
        <v>0</v>
      </c>
    </row>
    <row r="13297">
      <c r="A13297" t="n">
        <v>201912</v>
      </c>
      <c r="B13297" t="n">
        <v>43</v>
      </c>
      <c r="C13297" t="inlineStr">
        <is>
          <t>POS</t>
        </is>
      </c>
      <c r="D13297" t="inlineStr">
        <is>
          <t>Mỹ</t>
        </is>
      </c>
      <c r="E13297" t="inlineStr">
        <is>
          <t>Điện thoại</t>
        </is>
      </c>
      <c r="F13297" t="n">
        <v>3783.37</v>
      </c>
      <c r="G13297" t="n">
        <v>0</v>
      </c>
    </row>
    <row r="13298">
      <c r="A13298" t="n">
        <v>201912</v>
      </c>
      <c r="B13298" t="n">
        <v>43</v>
      </c>
      <c r="C13298" t="inlineStr">
        <is>
          <t>POS</t>
        </is>
      </c>
      <c r="D13298" t="inlineStr">
        <is>
          <t>Mỹ</t>
        </is>
      </c>
      <c r="E13298" t="inlineStr">
        <is>
          <t>Máy tính</t>
        </is>
      </c>
      <c r="F13298" t="n">
        <v>25264.8</v>
      </c>
      <c r="G13298" t="n">
        <v>1668</v>
      </c>
    </row>
    <row r="13299">
      <c r="A13299" t="n">
        <v>201912</v>
      </c>
      <c r="B13299" t="n">
        <v>43</v>
      </c>
      <c r="C13299" t="inlineStr">
        <is>
          <t>POS</t>
        </is>
      </c>
      <c r="D13299" t="inlineStr">
        <is>
          <t>Mỹ</t>
        </is>
      </c>
      <c r="E13299" t="inlineStr">
        <is>
          <t>Game &amp; Đồ chơi</t>
        </is>
      </c>
      <c r="F13299" t="n">
        <v>708.53</v>
      </c>
      <c r="G13299" t="n">
        <v>0</v>
      </c>
    </row>
    <row r="13300">
      <c r="A13300" t="n">
        <v>201912</v>
      </c>
      <c r="B13300" t="n">
        <v>43</v>
      </c>
      <c r="C13300" t="inlineStr">
        <is>
          <t>POS</t>
        </is>
      </c>
      <c r="D13300" t="inlineStr">
        <is>
          <t>Mỹ</t>
        </is>
      </c>
      <c r="E13300" t="inlineStr">
        <is>
          <t>Gia dụng</t>
        </is>
      </c>
      <c r="F13300" t="n">
        <v>1563.22</v>
      </c>
      <c r="G13300" t="n">
        <v>0</v>
      </c>
    </row>
    <row r="13301">
      <c r="A13301" t="n">
        <v>201912</v>
      </c>
      <c r="B13301" t="n">
        <v>43</v>
      </c>
      <c r="C13301" t="inlineStr">
        <is>
          <t>POS</t>
        </is>
      </c>
      <c r="D13301" t="inlineStr">
        <is>
          <t>Mỹ</t>
        </is>
      </c>
      <c r="E13301" t="inlineStr">
        <is>
          <t>Nhạc, phim, sách nói</t>
        </is>
      </c>
      <c r="F13301" t="n">
        <v>902.59</v>
      </c>
      <c r="G13301" t="n">
        <v>0</v>
      </c>
    </row>
    <row r="13302">
      <c r="A13302" t="n">
        <v>201912</v>
      </c>
      <c r="B13302" t="n">
        <v>43</v>
      </c>
      <c r="C13302" t="inlineStr">
        <is>
          <t>POS</t>
        </is>
      </c>
      <c r="D13302" t="inlineStr">
        <is>
          <t>Mỹ</t>
        </is>
      </c>
      <c r="E13302" t="inlineStr">
        <is>
          <t>TV &amp; Video</t>
        </is>
      </c>
      <c r="F13302" t="n">
        <v>6989.9</v>
      </c>
      <c r="G13302" t="n">
        <v>0</v>
      </c>
    </row>
    <row r="13303">
      <c r="A13303" t="n">
        <v>201912</v>
      </c>
      <c r="B13303" t="n">
        <v>44</v>
      </c>
      <c r="C13303" t="inlineStr">
        <is>
          <t>POS</t>
        </is>
      </c>
      <c r="D13303" t="inlineStr">
        <is>
          <t>Mỹ</t>
        </is>
      </c>
      <c r="E13303" t="inlineStr">
        <is>
          <t>Âm thanh</t>
        </is>
      </c>
      <c r="F13303" t="n">
        <v>2001.29</v>
      </c>
      <c r="G13303" t="n">
        <v>280.8</v>
      </c>
    </row>
    <row r="13304">
      <c r="A13304" t="n">
        <v>201912</v>
      </c>
      <c r="B13304" t="n">
        <v>44</v>
      </c>
      <c r="C13304" t="inlineStr">
        <is>
          <t>POS</t>
        </is>
      </c>
      <c r="D13304" t="inlineStr">
        <is>
          <t>Mỹ</t>
        </is>
      </c>
      <c r="E13304" t="inlineStr">
        <is>
          <t>Máy ảnh</t>
        </is>
      </c>
      <c r="F13304" t="n">
        <v>9962</v>
      </c>
      <c r="G13304" t="n">
        <v>59.99</v>
      </c>
    </row>
    <row r="13305">
      <c r="A13305" t="n">
        <v>201912</v>
      </c>
      <c r="B13305" t="n">
        <v>44</v>
      </c>
      <c r="C13305" t="inlineStr">
        <is>
          <t>POS</t>
        </is>
      </c>
      <c r="D13305" t="inlineStr">
        <is>
          <t>Mỹ</t>
        </is>
      </c>
      <c r="E13305" t="inlineStr">
        <is>
          <t>Điện thoại</t>
        </is>
      </c>
      <c r="F13305" t="n">
        <v>2951.94</v>
      </c>
      <c r="G13305" t="n">
        <v>0</v>
      </c>
    </row>
    <row r="13306">
      <c r="A13306" t="n">
        <v>201912</v>
      </c>
      <c r="B13306" t="n">
        <v>44</v>
      </c>
      <c r="C13306" t="inlineStr">
        <is>
          <t>POS</t>
        </is>
      </c>
      <c r="D13306" t="inlineStr">
        <is>
          <t>Mỹ</t>
        </is>
      </c>
      <c r="E13306" t="inlineStr">
        <is>
          <t>Máy tính</t>
        </is>
      </c>
      <c r="F13306" t="n">
        <v>16864.89</v>
      </c>
      <c r="G13306" t="n">
        <v>11.5</v>
      </c>
    </row>
    <row r="13307">
      <c r="A13307" t="n">
        <v>201912</v>
      </c>
      <c r="B13307" t="n">
        <v>44</v>
      </c>
      <c r="C13307" t="inlineStr">
        <is>
          <t>POS</t>
        </is>
      </c>
      <c r="D13307" t="inlineStr">
        <is>
          <t>Mỹ</t>
        </is>
      </c>
      <c r="E13307" t="inlineStr">
        <is>
          <t>Game &amp; Đồ chơi</t>
        </is>
      </c>
      <c r="F13307" t="n">
        <v>90.19</v>
      </c>
      <c r="G13307" t="n">
        <v>0</v>
      </c>
    </row>
    <row r="13308">
      <c r="A13308" t="n">
        <v>201912</v>
      </c>
      <c r="B13308" t="n">
        <v>44</v>
      </c>
      <c r="C13308" t="inlineStr">
        <is>
          <t>POS</t>
        </is>
      </c>
      <c r="D13308" t="inlineStr">
        <is>
          <t>Mỹ</t>
        </is>
      </c>
      <c r="E13308" t="inlineStr">
        <is>
          <t>Gia dụng</t>
        </is>
      </c>
      <c r="F13308" t="n">
        <v>3252.9</v>
      </c>
      <c r="G13308" t="n">
        <v>0</v>
      </c>
    </row>
    <row r="13309">
      <c r="A13309" t="n">
        <v>201912</v>
      </c>
      <c r="B13309" t="n">
        <v>44</v>
      </c>
      <c r="C13309" t="inlineStr">
        <is>
          <t>POS</t>
        </is>
      </c>
      <c r="D13309" t="inlineStr">
        <is>
          <t>Mỹ</t>
        </is>
      </c>
      <c r="E13309" t="inlineStr">
        <is>
          <t>Nhạc, phim, sách nói</t>
        </is>
      </c>
      <c r="F13309" t="n">
        <v>1103.95</v>
      </c>
      <c r="G13309" t="n">
        <v>0</v>
      </c>
    </row>
    <row r="13310">
      <c r="A13310" t="n">
        <v>201912</v>
      </c>
      <c r="B13310" t="n">
        <v>44</v>
      </c>
      <c r="C13310" t="inlineStr">
        <is>
          <t>POS</t>
        </is>
      </c>
      <c r="D13310" t="inlineStr">
        <is>
          <t>Mỹ</t>
        </is>
      </c>
      <c r="E13310" t="inlineStr">
        <is>
          <t>TV &amp; Video</t>
        </is>
      </c>
      <c r="F13310" t="n">
        <v>4723.3</v>
      </c>
      <c r="G13310" t="n">
        <v>359.97</v>
      </c>
    </row>
    <row r="13311">
      <c r="A13311" t="n">
        <v>201912</v>
      </c>
      <c r="B13311" t="n">
        <v>45</v>
      </c>
      <c r="C13311" t="inlineStr">
        <is>
          <t>POS</t>
        </is>
      </c>
      <c r="D13311" t="inlineStr">
        <is>
          <t>Mỹ</t>
        </is>
      </c>
      <c r="E13311" t="inlineStr">
        <is>
          <t>Âm thanh</t>
        </is>
      </c>
      <c r="F13311" t="n">
        <v>2101.18</v>
      </c>
      <c r="G13311" t="n">
        <v>0</v>
      </c>
    </row>
    <row r="13312">
      <c r="A13312" t="n">
        <v>201912</v>
      </c>
      <c r="B13312" t="n">
        <v>45</v>
      </c>
      <c r="C13312" t="inlineStr">
        <is>
          <t>POS</t>
        </is>
      </c>
      <c r="D13312" t="inlineStr">
        <is>
          <t>Mỹ</t>
        </is>
      </c>
      <c r="E13312" t="inlineStr">
        <is>
          <t>Máy ảnh</t>
        </is>
      </c>
      <c r="F13312" t="n">
        <v>4292.96</v>
      </c>
      <c r="G13312" t="n">
        <v>0</v>
      </c>
    </row>
    <row r="13313">
      <c r="A13313" t="n">
        <v>201912</v>
      </c>
      <c r="B13313" t="n">
        <v>45</v>
      </c>
      <c r="C13313" t="inlineStr">
        <is>
          <t>POS</t>
        </is>
      </c>
      <c r="D13313" t="inlineStr">
        <is>
          <t>Mỹ</t>
        </is>
      </c>
      <c r="E13313" t="inlineStr">
        <is>
          <t>Điện thoại</t>
        </is>
      </c>
      <c r="F13313" t="n">
        <v>13468.75</v>
      </c>
      <c r="G13313" t="n">
        <v>17.98</v>
      </c>
    </row>
    <row r="13314">
      <c r="A13314" t="n">
        <v>201912</v>
      </c>
      <c r="B13314" t="n">
        <v>45</v>
      </c>
      <c r="C13314" t="inlineStr">
        <is>
          <t>POS</t>
        </is>
      </c>
      <c r="D13314" t="inlineStr">
        <is>
          <t>Mỹ</t>
        </is>
      </c>
      <c r="E13314" t="inlineStr">
        <is>
          <t>Máy tính</t>
        </is>
      </c>
      <c r="F13314" t="n">
        <v>12799.24</v>
      </c>
      <c r="G13314" t="n">
        <v>0</v>
      </c>
    </row>
    <row r="13315">
      <c r="A13315" t="n">
        <v>201912</v>
      </c>
      <c r="B13315" t="n">
        <v>45</v>
      </c>
      <c r="C13315" t="inlineStr">
        <is>
          <t>POS</t>
        </is>
      </c>
      <c r="D13315" t="inlineStr">
        <is>
          <t>Mỹ</t>
        </is>
      </c>
      <c r="E13315" t="inlineStr">
        <is>
          <t>Game &amp; Đồ chơi</t>
        </is>
      </c>
      <c r="F13315" t="n">
        <v>1095.04</v>
      </c>
      <c r="G13315" t="n">
        <v>0</v>
      </c>
    </row>
    <row r="13316">
      <c r="A13316" t="n">
        <v>201912</v>
      </c>
      <c r="B13316" t="n">
        <v>45</v>
      </c>
      <c r="C13316" t="inlineStr">
        <is>
          <t>POS</t>
        </is>
      </c>
      <c r="D13316" t="inlineStr">
        <is>
          <t>Mỹ</t>
        </is>
      </c>
      <c r="E13316" t="inlineStr">
        <is>
          <t>Gia dụng</t>
        </is>
      </c>
      <c r="F13316" t="n">
        <v>9973.959999999999</v>
      </c>
      <c r="G13316" t="n">
        <v>0</v>
      </c>
    </row>
    <row r="13317">
      <c r="A13317" t="n">
        <v>201912</v>
      </c>
      <c r="B13317" t="n">
        <v>45</v>
      </c>
      <c r="C13317" t="inlineStr">
        <is>
          <t>POS</t>
        </is>
      </c>
      <c r="D13317" t="inlineStr">
        <is>
          <t>Mỹ</t>
        </is>
      </c>
      <c r="E13317" t="inlineStr">
        <is>
          <t>Nhạc, phim, sách nói</t>
        </is>
      </c>
      <c r="F13317" t="n">
        <v>4191.64</v>
      </c>
      <c r="G13317" t="n">
        <v>0</v>
      </c>
    </row>
    <row r="13318">
      <c r="A13318" t="n">
        <v>201912</v>
      </c>
      <c r="B13318" t="n">
        <v>45</v>
      </c>
      <c r="C13318" t="inlineStr">
        <is>
          <t>POS</t>
        </is>
      </c>
      <c r="D13318" t="inlineStr">
        <is>
          <t>Mỹ</t>
        </is>
      </c>
      <c r="E13318" t="inlineStr">
        <is>
          <t>TV &amp; Video</t>
        </is>
      </c>
      <c r="F13318" t="n">
        <v>4270.47</v>
      </c>
      <c r="G13318" t="n">
        <v>0</v>
      </c>
    </row>
    <row r="13319">
      <c r="A13319" t="n">
        <v>201912</v>
      </c>
      <c r="B13319" t="n">
        <v>47</v>
      </c>
      <c r="C13319" t="inlineStr">
        <is>
          <t>POS</t>
        </is>
      </c>
      <c r="D13319" t="inlineStr">
        <is>
          <t>Mỹ</t>
        </is>
      </c>
      <c r="E13319" t="inlineStr">
        <is>
          <t>Âm thanh</t>
        </is>
      </c>
      <c r="F13319" t="n">
        <v>3832.84</v>
      </c>
      <c r="G13319" t="n">
        <v>265.98</v>
      </c>
    </row>
    <row r="13320">
      <c r="A13320" t="n">
        <v>201912</v>
      </c>
      <c r="B13320" t="n">
        <v>47</v>
      </c>
      <c r="C13320" t="inlineStr">
        <is>
          <t>POS</t>
        </is>
      </c>
      <c r="D13320" t="inlineStr">
        <is>
          <t>Mỹ</t>
        </is>
      </c>
      <c r="E13320" t="inlineStr">
        <is>
          <t>Máy ảnh</t>
        </is>
      </c>
      <c r="F13320" t="n">
        <v>11338.59</v>
      </c>
      <c r="G13320" t="n">
        <v>0</v>
      </c>
    </row>
    <row r="13321">
      <c r="A13321" t="n">
        <v>201912</v>
      </c>
      <c r="B13321" t="n">
        <v>47</v>
      </c>
      <c r="C13321" t="inlineStr">
        <is>
          <t>POS</t>
        </is>
      </c>
      <c r="D13321" t="inlineStr">
        <is>
          <t>Mỹ</t>
        </is>
      </c>
      <c r="E13321" t="inlineStr">
        <is>
          <t>Điện thoại</t>
        </is>
      </c>
      <c r="F13321" t="n">
        <v>2999.18</v>
      </c>
      <c r="G13321" t="n">
        <v>0</v>
      </c>
    </row>
    <row r="13322">
      <c r="A13322" t="n">
        <v>201912</v>
      </c>
      <c r="B13322" t="n">
        <v>47</v>
      </c>
      <c r="C13322" t="inlineStr">
        <is>
          <t>POS</t>
        </is>
      </c>
      <c r="D13322" t="inlineStr">
        <is>
          <t>Mỹ</t>
        </is>
      </c>
      <c r="E13322" t="inlineStr">
        <is>
          <t>Máy tính</t>
        </is>
      </c>
      <c r="F13322" t="n">
        <v>21081.2</v>
      </c>
      <c r="G13322" t="n">
        <v>325.51</v>
      </c>
    </row>
    <row r="13323">
      <c r="A13323" t="n">
        <v>201912</v>
      </c>
      <c r="B13323" t="n">
        <v>47</v>
      </c>
      <c r="C13323" t="inlineStr">
        <is>
          <t>POS</t>
        </is>
      </c>
      <c r="D13323" t="inlineStr">
        <is>
          <t>Mỹ</t>
        </is>
      </c>
      <c r="E13323" t="inlineStr">
        <is>
          <t>Game &amp; Đồ chơi</t>
        </is>
      </c>
      <c r="F13323" t="n">
        <v>735.6900000000001</v>
      </c>
      <c r="G13323" t="n">
        <v>0</v>
      </c>
    </row>
    <row r="13324">
      <c r="A13324" t="n">
        <v>201912</v>
      </c>
      <c r="B13324" t="n">
        <v>47</v>
      </c>
      <c r="C13324" t="inlineStr">
        <is>
          <t>POS</t>
        </is>
      </c>
      <c r="D13324" t="inlineStr">
        <is>
          <t>Mỹ</t>
        </is>
      </c>
      <c r="E13324" t="inlineStr">
        <is>
          <t>Gia dụng</t>
        </is>
      </c>
      <c r="F13324" t="n">
        <v>1328.41</v>
      </c>
      <c r="G13324" t="n">
        <v>0</v>
      </c>
    </row>
    <row r="13325">
      <c r="A13325" t="n">
        <v>201912</v>
      </c>
      <c r="B13325" t="n">
        <v>47</v>
      </c>
      <c r="C13325" t="inlineStr">
        <is>
          <t>POS</t>
        </is>
      </c>
      <c r="D13325" t="inlineStr">
        <is>
          <t>Mỹ</t>
        </is>
      </c>
      <c r="E13325" t="inlineStr">
        <is>
          <t>Nhạc, phim, sách nói</t>
        </is>
      </c>
      <c r="F13325" t="n">
        <v>6738.91</v>
      </c>
      <c r="G13325" t="n">
        <v>182.97</v>
      </c>
    </row>
    <row r="13326">
      <c r="A13326" t="n">
        <v>201912</v>
      </c>
      <c r="B13326" t="n">
        <v>47</v>
      </c>
      <c r="C13326" t="inlineStr">
        <is>
          <t>POS</t>
        </is>
      </c>
      <c r="D13326" t="inlineStr">
        <is>
          <t>Mỹ</t>
        </is>
      </c>
      <c r="E13326" t="inlineStr">
        <is>
          <t>TV &amp; Video</t>
        </is>
      </c>
      <c r="F13326" t="n">
        <v>502.2</v>
      </c>
      <c r="G13326" t="n">
        <v>0</v>
      </c>
    </row>
    <row r="13327">
      <c r="A13327" t="n">
        <v>201912</v>
      </c>
      <c r="B13327" t="n">
        <v>48</v>
      </c>
      <c r="C13327" t="inlineStr">
        <is>
          <t>POS</t>
        </is>
      </c>
      <c r="D13327" t="inlineStr">
        <is>
          <t>Mỹ</t>
        </is>
      </c>
      <c r="E13327" t="inlineStr">
        <is>
          <t>Âm thanh</t>
        </is>
      </c>
      <c r="F13327" t="n">
        <v>5097.44</v>
      </c>
      <c r="G13327" t="n">
        <v>629.86</v>
      </c>
    </row>
    <row r="13328">
      <c r="A13328" t="n">
        <v>201912</v>
      </c>
      <c r="B13328" t="n">
        <v>48</v>
      </c>
      <c r="C13328" t="inlineStr">
        <is>
          <t>POS</t>
        </is>
      </c>
      <c r="D13328" t="inlineStr">
        <is>
          <t>Mỹ</t>
        </is>
      </c>
      <c r="E13328" t="inlineStr">
        <is>
          <t>Máy ảnh</t>
        </is>
      </c>
      <c r="F13328" t="n">
        <v>5831.89</v>
      </c>
      <c r="G13328" t="n">
        <v>0</v>
      </c>
    </row>
    <row r="13329">
      <c r="A13329" t="n">
        <v>201912</v>
      </c>
      <c r="B13329" t="n">
        <v>48</v>
      </c>
      <c r="C13329" t="inlineStr">
        <is>
          <t>POS</t>
        </is>
      </c>
      <c r="D13329" t="inlineStr">
        <is>
          <t>Mỹ</t>
        </is>
      </c>
      <c r="E13329" t="inlineStr">
        <is>
          <t>Điện thoại</t>
        </is>
      </c>
      <c r="F13329" t="n">
        <v>5723.14</v>
      </c>
      <c r="G13329" t="n">
        <v>0</v>
      </c>
    </row>
    <row r="13330">
      <c r="A13330" t="n">
        <v>201912</v>
      </c>
      <c r="B13330" t="n">
        <v>48</v>
      </c>
      <c r="C13330" t="inlineStr">
        <is>
          <t>POS</t>
        </is>
      </c>
      <c r="D13330" t="inlineStr">
        <is>
          <t>Mỹ</t>
        </is>
      </c>
      <c r="E13330" t="inlineStr">
        <is>
          <t>Máy tính</t>
        </is>
      </c>
      <c r="F13330" t="n">
        <v>10475.98</v>
      </c>
      <c r="G13330" t="n">
        <v>660.46</v>
      </c>
    </row>
    <row r="13331">
      <c r="A13331" t="n">
        <v>201912</v>
      </c>
      <c r="B13331" t="n">
        <v>48</v>
      </c>
      <c r="C13331" t="inlineStr">
        <is>
          <t>POS</t>
        </is>
      </c>
      <c r="D13331" t="inlineStr">
        <is>
          <t>Mỹ</t>
        </is>
      </c>
      <c r="E13331" t="inlineStr">
        <is>
          <t>Game &amp; Đồ chơi</t>
        </is>
      </c>
      <c r="F13331" t="n">
        <v>1379.88</v>
      </c>
      <c r="G13331" t="n">
        <v>0</v>
      </c>
    </row>
    <row r="13332">
      <c r="A13332" t="n">
        <v>201912</v>
      </c>
      <c r="B13332" t="n">
        <v>48</v>
      </c>
      <c r="C13332" t="inlineStr">
        <is>
          <t>POS</t>
        </is>
      </c>
      <c r="D13332" t="inlineStr">
        <is>
          <t>Mỹ</t>
        </is>
      </c>
      <c r="E13332" t="inlineStr">
        <is>
          <t>Gia dụng</t>
        </is>
      </c>
      <c r="F13332" t="n">
        <v>821.1900000000001</v>
      </c>
      <c r="G13332" t="n">
        <v>231.75</v>
      </c>
    </row>
    <row r="13333">
      <c r="A13333" t="n">
        <v>201912</v>
      </c>
      <c r="B13333" t="n">
        <v>48</v>
      </c>
      <c r="C13333" t="inlineStr">
        <is>
          <t>POS</t>
        </is>
      </c>
      <c r="D13333" t="inlineStr">
        <is>
          <t>Mỹ</t>
        </is>
      </c>
      <c r="E13333" t="inlineStr">
        <is>
          <t>Nhạc, phim, sách nói</t>
        </is>
      </c>
      <c r="F13333" t="n">
        <v>1136.19</v>
      </c>
      <c r="G13333" t="n">
        <v>0</v>
      </c>
    </row>
    <row r="13334">
      <c r="A13334" t="n">
        <v>201912</v>
      </c>
      <c r="B13334" t="n">
        <v>48</v>
      </c>
      <c r="C13334" t="inlineStr">
        <is>
          <t>POS</t>
        </is>
      </c>
      <c r="D13334" t="inlineStr">
        <is>
          <t>Mỹ</t>
        </is>
      </c>
      <c r="E13334" t="inlineStr">
        <is>
          <t>TV &amp; Video</t>
        </is>
      </c>
      <c r="F13334" t="n">
        <v>1923.9</v>
      </c>
      <c r="G13334" t="n">
        <v>0</v>
      </c>
    </row>
    <row r="13335">
      <c r="A13335" t="n">
        <v>201912</v>
      </c>
      <c r="B13335" t="n">
        <v>49</v>
      </c>
      <c r="C13335" t="inlineStr">
        <is>
          <t>POS</t>
        </is>
      </c>
      <c r="D13335" t="inlineStr">
        <is>
          <t>Mỹ</t>
        </is>
      </c>
      <c r="E13335" t="inlineStr">
        <is>
          <t>Âm thanh</t>
        </is>
      </c>
      <c r="F13335" t="n">
        <v>4508.62</v>
      </c>
      <c r="G13335" t="n">
        <v>307.7</v>
      </c>
    </row>
    <row r="13336">
      <c r="A13336" t="n">
        <v>201912</v>
      </c>
      <c r="B13336" t="n">
        <v>49</v>
      </c>
      <c r="C13336" t="inlineStr">
        <is>
          <t>POS</t>
        </is>
      </c>
      <c r="D13336" t="inlineStr">
        <is>
          <t>Mỹ</t>
        </is>
      </c>
      <c r="E13336" t="inlineStr">
        <is>
          <t>Máy ảnh</t>
        </is>
      </c>
      <c r="F13336" t="n">
        <v>3782.62</v>
      </c>
      <c r="G13336" t="n">
        <v>0</v>
      </c>
    </row>
    <row r="13337">
      <c r="A13337" t="n">
        <v>201912</v>
      </c>
      <c r="B13337" t="n">
        <v>49</v>
      </c>
      <c r="C13337" t="inlineStr">
        <is>
          <t>POS</t>
        </is>
      </c>
      <c r="D13337" t="inlineStr">
        <is>
          <t>Mỹ</t>
        </is>
      </c>
      <c r="E13337" t="inlineStr">
        <is>
          <t>Điện thoại</t>
        </is>
      </c>
      <c r="F13337" t="n">
        <v>16300.81</v>
      </c>
      <c r="G13337" t="n">
        <v>0</v>
      </c>
    </row>
    <row r="13338">
      <c r="A13338" t="n">
        <v>201912</v>
      </c>
      <c r="B13338" t="n">
        <v>49</v>
      </c>
      <c r="C13338" t="inlineStr">
        <is>
          <t>POS</t>
        </is>
      </c>
      <c r="D13338" t="inlineStr">
        <is>
          <t>Mỹ</t>
        </is>
      </c>
      <c r="E13338" t="inlineStr">
        <is>
          <t>Máy tính</t>
        </is>
      </c>
      <c r="F13338" t="n">
        <v>17805.8</v>
      </c>
      <c r="G13338" t="n">
        <v>219.95</v>
      </c>
    </row>
    <row r="13339">
      <c r="A13339" t="n">
        <v>201912</v>
      </c>
      <c r="B13339" t="n">
        <v>49</v>
      </c>
      <c r="C13339" t="inlineStr">
        <is>
          <t>POS</t>
        </is>
      </c>
      <c r="D13339" t="inlineStr">
        <is>
          <t>Mỹ</t>
        </is>
      </c>
      <c r="E13339" t="inlineStr">
        <is>
          <t>Game &amp; Đồ chơi</t>
        </is>
      </c>
      <c r="F13339" t="n">
        <v>687.1900000000001</v>
      </c>
      <c r="G13339" t="n">
        <v>0</v>
      </c>
    </row>
    <row r="13340">
      <c r="A13340" t="n">
        <v>201912</v>
      </c>
      <c r="B13340" t="n">
        <v>49</v>
      </c>
      <c r="C13340" t="inlineStr">
        <is>
          <t>POS</t>
        </is>
      </c>
      <c r="D13340" t="inlineStr">
        <is>
          <t>Mỹ</t>
        </is>
      </c>
      <c r="E13340" t="inlineStr">
        <is>
          <t>Gia dụng</t>
        </is>
      </c>
      <c r="F13340" t="n">
        <v>5357.36</v>
      </c>
      <c r="G13340" t="n">
        <v>0</v>
      </c>
    </row>
    <row r="13341">
      <c r="A13341" t="n">
        <v>201912</v>
      </c>
      <c r="B13341" t="n">
        <v>49</v>
      </c>
      <c r="C13341" t="inlineStr">
        <is>
          <t>POS</t>
        </is>
      </c>
      <c r="D13341" t="inlineStr">
        <is>
          <t>Mỹ</t>
        </is>
      </c>
      <c r="E13341" t="inlineStr">
        <is>
          <t>Nhạc, phim, sách nói</t>
        </is>
      </c>
      <c r="F13341" t="n">
        <v>2429.21</v>
      </c>
      <c r="G13341" t="n">
        <v>0</v>
      </c>
    </row>
    <row r="13342">
      <c r="A13342" t="n">
        <v>201912</v>
      </c>
      <c r="B13342" t="n">
        <v>49</v>
      </c>
      <c r="C13342" t="inlineStr">
        <is>
          <t>POS</t>
        </is>
      </c>
      <c r="D13342" t="inlineStr">
        <is>
          <t>Mỹ</t>
        </is>
      </c>
      <c r="E13342" t="inlineStr">
        <is>
          <t>TV &amp; Video</t>
        </is>
      </c>
      <c r="F13342" t="n">
        <v>9170.450000000001</v>
      </c>
      <c r="G13342" t="n">
        <v>0</v>
      </c>
    </row>
    <row r="13343">
      <c r="A13343" t="n">
        <v>201912</v>
      </c>
      <c r="B13343" t="n">
        <v>50</v>
      </c>
      <c r="C13343" t="inlineStr">
        <is>
          <t>POS</t>
        </is>
      </c>
      <c r="D13343" t="inlineStr">
        <is>
          <t>Mỹ</t>
        </is>
      </c>
      <c r="E13343" t="inlineStr">
        <is>
          <t>Âm thanh</t>
        </is>
      </c>
      <c r="F13343" t="n">
        <v>2900.8</v>
      </c>
      <c r="G13343" t="n">
        <v>0</v>
      </c>
    </row>
    <row r="13344">
      <c r="A13344" t="n">
        <v>201912</v>
      </c>
      <c r="B13344" t="n">
        <v>50</v>
      </c>
      <c r="C13344" t="inlineStr">
        <is>
          <t>POS</t>
        </is>
      </c>
      <c r="D13344" t="inlineStr">
        <is>
          <t>Mỹ</t>
        </is>
      </c>
      <c r="E13344" t="inlineStr">
        <is>
          <t>Máy ảnh</t>
        </is>
      </c>
      <c r="F13344" t="n">
        <v>33.29</v>
      </c>
      <c r="G13344" t="n">
        <v>0</v>
      </c>
    </row>
    <row r="13345">
      <c r="A13345" t="n">
        <v>201912</v>
      </c>
      <c r="B13345" t="n">
        <v>50</v>
      </c>
      <c r="C13345" t="inlineStr">
        <is>
          <t>POS</t>
        </is>
      </c>
      <c r="D13345" t="inlineStr">
        <is>
          <t>Mỹ</t>
        </is>
      </c>
      <c r="E13345" t="inlineStr">
        <is>
          <t>Điện thoại</t>
        </is>
      </c>
      <c r="F13345" t="n">
        <v>3329.99</v>
      </c>
      <c r="G13345" t="n">
        <v>0</v>
      </c>
    </row>
    <row r="13346">
      <c r="A13346" t="n">
        <v>201912</v>
      </c>
      <c r="B13346" t="n">
        <v>50</v>
      </c>
      <c r="C13346" t="inlineStr">
        <is>
          <t>POS</t>
        </is>
      </c>
      <c r="D13346" t="inlineStr">
        <is>
          <t>Mỹ</t>
        </is>
      </c>
      <c r="E13346" t="inlineStr">
        <is>
          <t>Máy tính</t>
        </is>
      </c>
      <c r="F13346" t="n">
        <v>14225.55</v>
      </c>
      <c r="G13346" t="n">
        <v>0</v>
      </c>
    </row>
    <row r="13347">
      <c r="A13347" t="n">
        <v>201912</v>
      </c>
      <c r="B13347" t="n">
        <v>50</v>
      </c>
      <c r="C13347" t="inlineStr">
        <is>
          <t>POS</t>
        </is>
      </c>
      <c r="D13347" t="inlineStr">
        <is>
          <t>Mỹ</t>
        </is>
      </c>
      <c r="E13347" t="inlineStr">
        <is>
          <t>Game &amp; Đồ chơi</t>
        </is>
      </c>
      <c r="F13347" t="n">
        <v>1183.62</v>
      </c>
      <c r="G13347" t="n">
        <v>0</v>
      </c>
    </row>
    <row r="13348">
      <c r="A13348" t="n">
        <v>201912</v>
      </c>
      <c r="B13348" t="n">
        <v>50</v>
      </c>
      <c r="C13348" t="inlineStr">
        <is>
          <t>POS</t>
        </is>
      </c>
      <c r="D13348" t="inlineStr">
        <is>
          <t>Mỹ</t>
        </is>
      </c>
      <c r="E13348" t="inlineStr">
        <is>
          <t>Gia dụng</t>
        </is>
      </c>
      <c r="F13348" t="n">
        <v>5096.95</v>
      </c>
      <c r="G13348" t="n">
        <v>257.5</v>
      </c>
    </row>
    <row r="13349">
      <c r="A13349" t="n">
        <v>201912</v>
      </c>
      <c r="B13349" t="n">
        <v>50</v>
      </c>
      <c r="C13349" t="inlineStr">
        <is>
          <t>POS</t>
        </is>
      </c>
      <c r="D13349" t="inlineStr">
        <is>
          <t>Mỹ</t>
        </is>
      </c>
      <c r="E13349" t="inlineStr">
        <is>
          <t>Nhạc, phim, sách nói</t>
        </is>
      </c>
      <c r="F13349" t="n">
        <v>2994.92</v>
      </c>
      <c r="G13349" t="n">
        <v>0</v>
      </c>
    </row>
    <row r="13350">
      <c r="A13350" t="n">
        <v>201912</v>
      </c>
      <c r="B13350" t="n">
        <v>50</v>
      </c>
      <c r="C13350" t="inlineStr">
        <is>
          <t>POS</t>
        </is>
      </c>
      <c r="D13350" t="inlineStr">
        <is>
          <t>Mỹ</t>
        </is>
      </c>
      <c r="E13350" t="inlineStr">
        <is>
          <t>TV &amp; Video</t>
        </is>
      </c>
      <c r="F13350" t="n">
        <v>2181.7</v>
      </c>
      <c r="G13350" t="n">
        <v>0</v>
      </c>
    </row>
    <row r="13351">
      <c r="A13351" t="n">
        <v>201912</v>
      </c>
      <c r="B13351" t="n">
        <v>51</v>
      </c>
      <c r="C13351" t="inlineStr">
        <is>
          <t>POS</t>
        </is>
      </c>
      <c r="D13351" t="inlineStr">
        <is>
          <t>Mỹ</t>
        </is>
      </c>
      <c r="E13351" t="inlineStr">
        <is>
          <t>Âm thanh</t>
        </is>
      </c>
      <c r="F13351" t="n">
        <v>1049.25</v>
      </c>
      <c r="G13351" t="n">
        <v>0</v>
      </c>
    </row>
    <row r="13352">
      <c r="A13352" t="n">
        <v>201912</v>
      </c>
      <c r="B13352" t="n">
        <v>51</v>
      </c>
      <c r="C13352" t="inlineStr">
        <is>
          <t>POS</t>
        </is>
      </c>
      <c r="D13352" t="inlineStr">
        <is>
          <t>Mỹ</t>
        </is>
      </c>
      <c r="E13352" t="inlineStr">
        <is>
          <t>Máy ảnh</t>
        </is>
      </c>
      <c r="F13352" t="n">
        <v>5782.05</v>
      </c>
      <c r="G13352" t="n">
        <v>0</v>
      </c>
    </row>
    <row r="13353">
      <c r="A13353" t="n">
        <v>201912</v>
      </c>
      <c r="B13353" t="n">
        <v>51</v>
      </c>
      <c r="C13353" t="inlineStr">
        <is>
          <t>POS</t>
        </is>
      </c>
      <c r="D13353" t="inlineStr">
        <is>
          <t>Mỹ</t>
        </is>
      </c>
      <c r="E13353" t="inlineStr">
        <is>
          <t>Điện thoại</t>
        </is>
      </c>
      <c r="F13353" t="n">
        <v>7931.41</v>
      </c>
      <c r="G13353" t="n">
        <v>0</v>
      </c>
    </row>
    <row r="13354">
      <c r="A13354" t="n">
        <v>201912</v>
      </c>
      <c r="B13354" t="n">
        <v>51</v>
      </c>
      <c r="C13354" t="inlineStr">
        <is>
          <t>POS</t>
        </is>
      </c>
      <c r="D13354" t="inlineStr">
        <is>
          <t>Mỹ</t>
        </is>
      </c>
      <c r="E13354" t="inlineStr">
        <is>
          <t>Máy tính</t>
        </is>
      </c>
      <c r="F13354" t="n">
        <v>26954.63</v>
      </c>
      <c r="G13354" t="n">
        <v>844.2</v>
      </c>
    </row>
    <row r="13355">
      <c r="A13355" t="n">
        <v>201912</v>
      </c>
      <c r="B13355" t="n">
        <v>51</v>
      </c>
      <c r="C13355" t="inlineStr">
        <is>
          <t>POS</t>
        </is>
      </c>
      <c r="D13355" t="inlineStr">
        <is>
          <t>Mỹ</t>
        </is>
      </c>
      <c r="E13355" t="inlineStr">
        <is>
          <t>Game &amp; Đồ chơi</t>
        </is>
      </c>
      <c r="F13355" t="n">
        <v>405.84</v>
      </c>
      <c r="G13355" t="n">
        <v>0</v>
      </c>
    </row>
    <row r="13356">
      <c r="A13356" t="n">
        <v>201912</v>
      </c>
      <c r="B13356" t="n">
        <v>51</v>
      </c>
      <c r="C13356" t="inlineStr">
        <is>
          <t>POS</t>
        </is>
      </c>
      <c r="D13356" t="inlineStr">
        <is>
          <t>Mỹ</t>
        </is>
      </c>
      <c r="E13356" t="inlineStr">
        <is>
          <t>Gia dụng</t>
        </is>
      </c>
      <c r="F13356" t="n">
        <v>7651.08</v>
      </c>
      <c r="G13356" t="n">
        <v>0</v>
      </c>
    </row>
    <row r="13357">
      <c r="A13357" t="n">
        <v>201912</v>
      </c>
      <c r="B13357" t="n">
        <v>51</v>
      </c>
      <c r="C13357" t="inlineStr">
        <is>
          <t>POS</t>
        </is>
      </c>
      <c r="D13357" t="inlineStr">
        <is>
          <t>Mỹ</t>
        </is>
      </c>
      <c r="E13357" t="inlineStr">
        <is>
          <t>Nhạc, phim, sách nói</t>
        </is>
      </c>
      <c r="F13357" t="n">
        <v>2391.35</v>
      </c>
      <c r="G13357" t="n">
        <v>0</v>
      </c>
    </row>
    <row r="13358">
      <c r="A13358" t="n">
        <v>201912</v>
      </c>
      <c r="B13358" t="n">
        <v>51</v>
      </c>
      <c r="C13358" t="inlineStr">
        <is>
          <t>POS</t>
        </is>
      </c>
      <c r="D13358" t="inlineStr">
        <is>
          <t>Mỹ</t>
        </is>
      </c>
      <c r="E13358" t="inlineStr">
        <is>
          <t>TV &amp; Video</t>
        </is>
      </c>
      <c r="F13358" t="n">
        <v>3457.96</v>
      </c>
      <c r="G13358" t="n">
        <v>0</v>
      </c>
    </row>
    <row r="13359">
      <c r="A13359" t="n">
        <v>201912</v>
      </c>
      <c r="B13359" t="n">
        <v>53</v>
      </c>
      <c r="C13359" t="inlineStr">
        <is>
          <t>POS</t>
        </is>
      </c>
      <c r="D13359" t="inlineStr">
        <is>
          <t>Mỹ</t>
        </is>
      </c>
      <c r="E13359" t="inlineStr">
        <is>
          <t>Âm thanh</t>
        </is>
      </c>
      <c r="F13359" t="n">
        <v>2458.59</v>
      </c>
      <c r="G13359" t="n">
        <v>0</v>
      </c>
    </row>
    <row r="13360">
      <c r="A13360" t="n">
        <v>201912</v>
      </c>
      <c r="B13360" t="n">
        <v>53</v>
      </c>
      <c r="C13360" t="inlineStr">
        <is>
          <t>POS</t>
        </is>
      </c>
      <c r="D13360" t="inlineStr">
        <is>
          <t>Mỹ</t>
        </is>
      </c>
      <c r="E13360" t="inlineStr">
        <is>
          <t>Máy ảnh</t>
        </is>
      </c>
      <c r="F13360" t="n">
        <v>9623.4</v>
      </c>
      <c r="G13360" t="n">
        <v>0</v>
      </c>
    </row>
    <row r="13361">
      <c r="A13361" t="n">
        <v>201912</v>
      </c>
      <c r="B13361" t="n">
        <v>53</v>
      </c>
      <c r="C13361" t="inlineStr">
        <is>
          <t>POS</t>
        </is>
      </c>
      <c r="D13361" t="inlineStr">
        <is>
          <t>Mỹ</t>
        </is>
      </c>
      <c r="E13361" t="inlineStr">
        <is>
          <t>Điện thoại</t>
        </is>
      </c>
      <c r="F13361" t="n">
        <v>3088.17</v>
      </c>
      <c r="G13361" t="n">
        <v>389</v>
      </c>
    </row>
    <row r="13362">
      <c r="A13362" t="n">
        <v>201912</v>
      </c>
      <c r="B13362" t="n">
        <v>53</v>
      </c>
      <c r="C13362" t="inlineStr">
        <is>
          <t>POS</t>
        </is>
      </c>
      <c r="D13362" t="inlineStr">
        <is>
          <t>Mỹ</t>
        </is>
      </c>
      <c r="E13362" t="inlineStr">
        <is>
          <t>Máy tính</t>
        </is>
      </c>
      <c r="F13362" t="n">
        <v>6562.06</v>
      </c>
      <c r="G13362" t="n">
        <v>0</v>
      </c>
    </row>
    <row r="13363">
      <c r="A13363" t="n">
        <v>201912</v>
      </c>
      <c r="B13363" t="n">
        <v>53</v>
      </c>
      <c r="C13363" t="inlineStr">
        <is>
          <t>POS</t>
        </is>
      </c>
      <c r="D13363" t="inlineStr">
        <is>
          <t>Mỹ</t>
        </is>
      </c>
      <c r="E13363" t="inlineStr">
        <is>
          <t>Game &amp; Đồ chơi</t>
        </is>
      </c>
      <c r="F13363" t="n">
        <v>179.1</v>
      </c>
      <c r="G13363" t="n">
        <v>0</v>
      </c>
    </row>
    <row r="13364">
      <c r="A13364" t="n">
        <v>201912</v>
      </c>
      <c r="B13364" t="n">
        <v>53</v>
      </c>
      <c r="C13364" t="inlineStr">
        <is>
          <t>POS</t>
        </is>
      </c>
      <c r="D13364" t="inlineStr">
        <is>
          <t>Mỹ</t>
        </is>
      </c>
      <c r="E13364" t="inlineStr">
        <is>
          <t>Gia dụng</t>
        </is>
      </c>
      <c r="F13364" t="n">
        <v>350.97</v>
      </c>
      <c r="G13364" t="n">
        <v>0</v>
      </c>
    </row>
    <row r="13365">
      <c r="A13365" t="n">
        <v>201912</v>
      </c>
      <c r="B13365" t="n">
        <v>53</v>
      </c>
      <c r="C13365" t="inlineStr">
        <is>
          <t>POS</t>
        </is>
      </c>
      <c r="D13365" t="inlineStr">
        <is>
          <t>Mỹ</t>
        </is>
      </c>
      <c r="E13365" t="inlineStr">
        <is>
          <t>Nhạc, phim, sách nói</t>
        </is>
      </c>
      <c r="F13365" t="n">
        <v>2935.75</v>
      </c>
      <c r="G13365" t="n">
        <v>0</v>
      </c>
    </row>
    <row r="13366">
      <c r="A13366" t="n">
        <v>201912</v>
      </c>
      <c r="B13366" t="n">
        <v>53</v>
      </c>
      <c r="C13366" t="inlineStr">
        <is>
          <t>POS</t>
        </is>
      </c>
      <c r="D13366" t="inlineStr">
        <is>
          <t>Mỹ</t>
        </is>
      </c>
      <c r="E13366" t="inlineStr">
        <is>
          <t>TV &amp; Video</t>
        </is>
      </c>
      <c r="F13366" t="n">
        <v>1387.77</v>
      </c>
      <c r="G13366" t="n">
        <v>0</v>
      </c>
    </row>
    <row r="13367">
      <c r="A13367" t="n">
        <v>201912</v>
      </c>
      <c r="B13367" t="n">
        <v>54</v>
      </c>
      <c r="C13367" t="inlineStr">
        <is>
          <t>POS</t>
        </is>
      </c>
      <c r="D13367" t="inlineStr">
        <is>
          <t>Mỹ</t>
        </is>
      </c>
      <c r="E13367" t="inlineStr">
        <is>
          <t>Âm thanh</t>
        </is>
      </c>
      <c r="F13367" t="n">
        <v>1421.14</v>
      </c>
      <c r="G13367" t="n">
        <v>0</v>
      </c>
    </row>
    <row r="13368">
      <c r="A13368" t="n">
        <v>201912</v>
      </c>
      <c r="B13368" t="n">
        <v>54</v>
      </c>
      <c r="C13368" t="inlineStr">
        <is>
          <t>POS</t>
        </is>
      </c>
      <c r="D13368" t="inlineStr">
        <is>
          <t>Mỹ</t>
        </is>
      </c>
      <c r="E13368" t="inlineStr">
        <is>
          <t>Máy ảnh</t>
        </is>
      </c>
      <c r="F13368" t="n">
        <v>6512.1</v>
      </c>
      <c r="G13368" t="n">
        <v>0</v>
      </c>
    </row>
    <row r="13369">
      <c r="A13369" t="n">
        <v>201912</v>
      </c>
      <c r="B13369" t="n">
        <v>54</v>
      </c>
      <c r="C13369" t="inlineStr">
        <is>
          <t>POS</t>
        </is>
      </c>
      <c r="D13369" t="inlineStr">
        <is>
          <t>Mỹ</t>
        </is>
      </c>
      <c r="E13369" t="inlineStr">
        <is>
          <t>Điện thoại</t>
        </is>
      </c>
      <c r="F13369" t="n">
        <v>6995.19</v>
      </c>
      <c r="G13369" t="n">
        <v>505.95</v>
      </c>
    </row>
    <row r="13370">
      <c r="A13370" t="n">
        <v>201912</v>
      </c>
      <c r="B13370" t="n">
        <v>54</v>
      </c>
      <c r="C13370" t="inlineStr">
        <is>
          <t>POS</t>
        </is>
      </c>
      <c r="D13370" t="inlineStr">
        <is>
          <t>Mỹ</t>
        </is>
      </c>
      <c r="E13370" t="inlineStr">
        <is>
          <t>Máy tính</t>
        </is>
      </c>
      <c r="F13370" t="n">
        <v>23759.96</v>
      </c>
      <c r="G13370" t="n">
        <v>0</v>
      </c>
    </row>
    <row r="13371">
      <c r="A13371" t="n">
        <v>201912</v>
      </c>
      <c r="B13371" t="n">
        <v>54</v>
      </c>
      <c r="C13371" t="inlineStr">
        <is>
          <t>POS</t>
        </is>
      </c>
      <c r="D13371" t="inlineStr">
        <is>
          <t>Mỹ</t>
        </is>
      </c>
      <c r="E13371" t="inlineStr">
        <is>
          <t>Game &amp; Đồ chơi</t>
        </is>
      </c>
      <c r="F13371" t="n">
        <v>1034.11</v>
      </c>
      <c r="G13371" t="n">
        <v>0</v>
      </c>
    </row>
    <row r="13372">
      <c r="A13372" t="n">
        <v>201912</v>
      </c>
      <c r="B13372" t="n">
        <v>54</v>
      </c>
      <c r="C13372" t="inlineStr">
        <is>
          <t>POS</t>
        </is>
      </c>
      <c r="D13372" t="inlineStr">
        <is>
          <t>Mỹ</t>
        </is>
      </c>
      <c r="E13372" t="inlineStr">
        <is>
          <t>Gia dụng</t>
        </is>
      </c>
      <c r="F13372" t="n">
        <v>19595.59</v>
      </c>
      <c r="G13372" t="n">
        <v>0</v>
      </c>
    </row>
    <row r="13373">
      <c r="A13373" t="n">
        <v>201912</v>
      </c>
      <c r="B13373" t="n">
        <v>54</v>
      </c>
      <c r="C13373" t="inlineStr">
        <is>
          <t>POS</t>
        </is>
      </c>
      <c r="D13373" t="inlineStr">
        <is>
          <t>Mỹ</t>
        </is>
      </c>
      <c r="E13373" t="inlineStr">
        <is>
          <t>Nhạc, phim, sách nói</t>
        </is>
      </c>
      <c r="F13373" t="n">
        <v>6605.76</v>
      </c>
      <c r="G13373" t="n">
        <v>0</v>
      </c>
    </row>
    <row r="13374">
      <c r="A13374" t="n">
        <v>201912</v>
      </c>
      <c r="B13374" t="n">
        <v>54</v>
      </c>
      <c r="C13374" t="inlineStr">
        <is>
          <t>POS</t>
        </is>
      </c>
      <c r="D13374" t="inlineStr">
        <is>
          <t>Mỹ</t>
        </is>
      </c>
      <c r="E13374" t="inlineStr">
        <is>
          <t>TV &amp; Video</t>
        </is>
      </c>
      <c r="F13374" t="n">
        <v>80.91</v>
      </c>
      <c r="G13374" t="n">
        <v>0</v>
      </c>
    </row>
    <row r="13375">
      <c r="A13375" t="n">
        <v>201912</v>
      </c>
      <c r="B13375" t="n">
        <v>55</v>
      </c>
      <c r="C13375" t="inlineStr">
        <is>
          <t>POS</t>
        </is>
      </c>
      <c r="D13375" t="inlineStr">
        <is>
          <t>Mỹ</t>
        </is>
      </c>
      <c r="E13375" t="inlineStr">
        <is>
          <t>Âm thanh</t>
        </is>
      </c>
      <c r="F13375" t="n">
        <v>3140.26</v>
      </c>
      <c r="G13375" t="n">
        <v>0</v>
      </c>
    </row>
    <row r="13376">
      <c r="A13376" t="n">
        <v>201912</v>
      </c>
      <c r="B13376" t="n">
        <v>55</v>
      </c>
      <c r="C13376" t="inlineStr">
        <is>
          <t>POS</t>
        </is>
      </c>
      <c r="D13376" t="inlineStr">
        <is>
          <t>Mỹ</t>
        </is>
      </c>
      <c r="E13376" t="inlineStr">
        <is>
          <t>Máy ảnh</t>
        </is>
      </c>
      <c r="F13376" t="n">
        <v>17880.43</v>
      </c>
      <c r="G13376" t="n">
        <v>0</v>
      </c>
    </row>
    <row r="13377">
      <c r="A13377" t="n">
        <v>201912</v>
      </c>
      <c r="B13377" t="n">
        <v>55</v>
      </c>
      <c r="C13377" t="inlineStr">
        <is>
          <t>POS</t>
        </is>
      </c>
      <c r="D13377" t="inlineStr">
        <is>
          <t>Mỹ</t>
        </is>
      </c>
      <c r="E13377" t="inlineStr">
        <is>
          <t>Điện thoại</t>
        </is>
      </c>
      <c r="F13377" t="n">
        <v>7132.34</v>
      </c>
      <c r="G13377" t="n">
        <v>0</v>
      </c>
    </row>
    <row r="13378">
      <c r="A13378" t="n">
        <v>201912</v>
      </c>
      <c r="B13378" t="n">
        <v>55</v>
      </c>
      <c r="C13378" t="inlineStr">
        <is>
          <t>POS</t>
        </is>
      </c>
      <c r="D13378" t="inlineStr">
        <is>
          <t>Mỹ</t>
        </is>
      </c>
      <c r="E13378" t="inlineStr">
        <is>
          <t>Máy tính</t>
        </is>
      </c>
      <c r="F13378" t="n">
        <v>10439.05</v>
      </c>
      <c r="G13378" t="n">
        <v>0</v>
      </c>
    </row>
    <row r="13379">
      <c r="A13379" t="n">
        <v>201912</v>
      </c>
      <c r="B13379" t="n">
        <v>55</v>
      </c>
      <c r="C13379" t="inlineStr">
        <is>
          <t>POS</t>
        </is>
      </c>
      <c r="D13379" t="inlineStr">
        <is>
          <t>Mỹ</t>
        </is>
      </c>
      <c r="E13379" t="inlineStr">
        <is>
          <t>Game &amp; Đồ chơi</t>
        </is>
      </c>
      <c r="F13379" t="n">
        <v>683.83</v>
      </c>
      <c r="G13379" t="n">
        <v>0</v>
      </c>
    </row>
    <row r="13380">
      <c r="A13380" t="n">
        <v>201912</v>
      </c>
      <c r="B13380" t="n">
        <v>55</v>
      </c>
      <c r="C13380" t="inlineStr">
        <is>
          <t>POS</t>
        </is>
      </c>
      <c r="D13380" t="inlineStr">
        <is>
          <t>Mỹ</t>
        </is>
      </c>
      <c r="E13380" t="inlineStr">
        <is>
          <t>Gia dụng</t>
        </is>
      </c>
      <c r="F13380" t="n">
        <v>6274.37</v>
      </c>
      <c r="G13380" t="n">
        <v>0</v>
      </c>
    </row>
    <row r="13381">
      <c r="A13381" t="n">
        <v>201912</v>
      </c>
      <c r="B13381" t="n">
        <v>55</v>
      </c>
      <c r="C13381" t="inlineStr">
        <is>
          <t>POS</t>
        </is>
      </c>
      <c r="D13381" t="inlineStr">
        <is>
          <t>Mỹ</t>
        </is>
      </c>
      <c r="E13381" t="inlineStr">
        <is>
          <t>Nhạc, phim, sách nói</t>
        </is>
      </c>
      <c r="F13381" t="n">
        <v>3125.43</v>
      </c>
      <c r="G13381" t="n">
        <v>0</v>
      </c>
    </row>
    <row r="13382">
      <c r="A13382" t="n">
        <v>201912</v>
      </c>
      <c r="B13382" t="n">
        <v>55</v>
      </c>
      <c r="C13382" t="inlineStr">
        <is>
          <t>POS</t>
        </is>
      </c>
      <c r="D13382" t="inlineStr">
        <is>
          <t>Mỹ</t>
        </is>
      </c>
      <c r="E13382" t="inlineStr">
        <is>
          <t>TV &amp; Video</t>
        </is>
      </c>
      <c r="F13382" t="n">
        <v>1937.9</v>
      </c>
      <c r="G13382" t="n">
        <v>0</v>
      </c>
    </row>
    <row r="13383">
      <c r="A13383" t="n">
        <v>201912</v>
      </c>
      <c r="B13383" t="n">
        <v>56</v>
      </c>
      <c r="C13383" t="inlineStr">
        <is>
          <t>POS</t>
        </is>
      </c>
      <c r="D13383" t="inlineStr">
        <is>
          <t>Mỹ</t>
        </is>
      </c>
      <c r="E13383" t="inlineStr">
        <is>
          <t>Âm thanh</t>
        </is>
      </c>
      <c r="F13383" t="n">
        <v>378.25</v>
      </c>
      <c r="G13383" t="n">
        <v>0</v>
      </c>
    </row>
    <row r="13384">
      <c r="A13384" t="n">
        <v>201912</v>
      </c>
      <c r="B13384" t="n">
        <v>56</v>
      </c>
      <c r="C13384" t="inlineStr">
        <is>
          <t>POS</t>
        </is>
      </c>
      <c r="D13384" t="inlineStr">
        <is>
          <t>Mỹ</t>
        </is>
      </c>
      <c r="E13384" t="inlineStr">
        <is>
          <t>Máy ảnh</t>
        </is>
      </c>
      <c r="F13384" t="n">
        <v>3433.9</v>
      </c>
      <c r="G13384" t="n">
        <v>0</v>
      </c>
    </row>
    <row r="13385">
      <c r="A13385" t="n">
        <v>201912</v>
      </c>
      <c r="B13385" t="n">
        <v>56</v>
      </c>
      <c r="C13385" t="inlineStr">
        <is>
          <t>POS</t>
        </is>
      </c>
      <c r="D13385" t="inlineStr">
        <is>
          <t>Mỹ</t>
        </is>
      </c>
      <c r="E13385" t="inlineStr">
        <is>
          <t>Điện thoại</t>
        </is>
      </c>
      <c r="F13385" t="n">
        <v>5548.98</v>
      </c>
      <c r="G13385" t="n">
        <v>260.1</v>
      </c>
    </row>
    <row r="13386">
      <c r="A13386" t="n">
        <v>201912</v>
      </c>
      <c r="B13386" t="n">
        <v>56</v>
      </c>
      <c r="C13386" t="inlineStr">
        <is>
          <t>POS</t>
        </is>
      </c>
      <c r="D13386" t="inlineStr">
        <is>
          <t>Mỹ</t>
        </is>
      </c>
      <c r="E13386" t="inlineStr">
        <is>
          <t>Máy tính</t>
        </is>
      </c>
      <c r="F13386" t="n">
        <v>16737.59</v>
      </c>
      <c r="G13386" t="n">
        <v>26.52</v>
      </c>
    </row>
    <row r="13387">
      <c r="A13387" t="n">
        <v>201912</v>
      </c>
      <c r="B13387" t="n">
        <v>56</v>
      </c>
      <c r="C13387" t="inlineStr">
        <is>
          <t>POS</t>
        </is>
      </c>
      <c r="D13387" t="inlineStr">
        <is>
          <t>Mỹ</t>
        </is>
      </c>
      <c r="E13387" t="inlineStr">
        <is>
          <t>Game &amp; Đồ chơi</t>
        </is>
      </c>
      <c r="F13387" t="n">
        <v>914.04</v>
      </c>
      <c r="G13387" t="n">
        <v>0</v>
      </c>
    </row>
    <row r="13388">
      <c r="A13388" t="n">
        <v>201912</v>
      </c>
      <c r="B13388" t="n">
        <v>56</v>
      </c>
      <c r="C13388" t="inlineStr">
        <is>
          <t>POS</t>
        </is>
      </c>
      <c r="D13388" t="inlineStr">
        <is>
          <t>Mỹ</t>
        </is>
      </c>
      <c r="E13388" t="inlineStr">
        <is>
          <t>Gia dụng</t>
        </is>
      </c>
      <c r="F13388" t="n">
        <v>1104.38</v>
      </c>
      <c r="G13388" t="n">
        <v>0</v>
      </c>
    </row>
    <row r="13389">
      <c r="A13389" t="n">
        <v>201912</v>
      </c>
      <c r="B13389" t="n">
        <v>56</v>
      </c>
      <c r="C13389" t="inlineStr">
        <is>
          <t>POS</t>
        </is>
      </c>
      <c r="D13389" t="inlineStr">
        <is>
          <t>Mỹ</t>
        </is>
      </c>
      <c r="E13389" t="inlineStr">
        <is>
          <t>Nhạc, phim, sách nói</t>
        </is>
      </c>
      <c r="F13389" t="n">
        <v>2839.83</v>
      </c>
      <c r="G13389" t="n">
        <v>0</v>
      </c>
    </row>
    <row r="13390">
      <c r="A13390" t="n">
        <v>201912</v>
      </c>
      <c r="B13390" t="n">
        <v>56</v>
      </c>
      <c r="C13390" t="inlineStr">
        <is>
          <t>POS</t>
        </is>
      </c>
      <c r="D13390" t="inlineStr">
        <is>
          <t>Mỹ</t>
        </is>
      </c>
      <c r="E13390" t="inlineStr">
        <is>
          <t>TV &amp; Video</t>
        </is>
      </c>
      <c r="F13390" t="n">
        <v>9888</v>
      </c>
      <c r="G13390" t="n">
        <v>0</v>
      </c>
    </row>
    <row r="13391">
      <c r="A13391" t="n">
        <v>201912</v>
      </c>
      <c r="B13391" t="n">
        <v>57</v>
      </c>
      <c r="C13391" t="inlineStr">
        <is>
          <t>POS</t>
        </is>
      </c>
      <c r="D13391" t="inlineStr">
        <is>
          <t>Mỹ</t>
        </is>
      </c>
      <c r="E13391" t="inlineStr">
        <is>
          <t>Âm thanh</t>
        </is>
      </c>
      <c r="F13391" t="n">
        <v>3599.94</v>
      </c>
      <c r="G13391" t="n">
        <v>0</v>
      </c>
    </row>
    <row r="13392">
      <c r="A13392" t="n">
        <v>201912</v>
      </c>
      <c r="B13392" t="n">
        <v>57</v>
      </c>
      <c r="C13392" t="inlineStr">
        <is>
          <t>POS</t>
        </is>
      </c>
      <c r="D13392" t="inlineStr">
        <is>
          <t>Mỹ</t>
        </is>
      </c>
      <c r="E13392" t="inlineStr">
        <is>
          <t>Máy ảnh</t>
        </is>
      </c>
      <c r="F13392" t="n">
        <v>19509.21</v>
      </c>
      <c r="G13392" t="n">
        <v>0</v>
      </c>
    </row>
    <row r="13393">
      <c r="A13393" t="n">
        <v>201912</v>
      </c>
      <c r="B13393" t="n">
        <v>57</v>
      </c>
      <c r="C13393" t="inlineStr">
        <is>
          <t>POS</t>
        </is>
      </c>
      <c r="D13393" t="inlineStr">
        <is>
          <t>Mỹ</t>
        </is>
      </c>
      <c r="E13393" t="inlineStr">
        <is>
          <t>Điện thoại</t>
        </is>
      </c>
      <c r="F13393" t="n">
        <v>4277.14</v>
      </c>
      <c r="G13393" t="n">
        <v>0</v>
      </c>
    </row>
    <row r="13394">
      <c r="A13394" t="n">
        <v>201912</v>
      </c>
      <c r="B13394" t="n">
        <v>57</v>
      </c>
      <c r="C13394" t="inlineStr">
        <is>
          <t>POS</t>
        </is>
      </c>
      <c r="D13394" t="inlineStr">
        <is>
          <t>Mỹ</t>
        </is>
      </c>
      <c r="E13394" t="inlineStr">
        <is>
          <t>Máy tính</t>
        </is>
      </c>
      <c r="F13394" t="n">
        <v>31221.08</v>
      </c>
      <c r="G13394" t="n">
        <v>2907</v>
      </c>
    </row>
    <row r="13395">
      <c r="A13395" t="n">
        <v>201912</v>
      </c>
      <c r="B13395" t="n">
        <v>57</v>
      </c>
      <c r="C13395" t="inlineStr">
        <is>
          <t>POS</t>
        </is>
      </c>
      <c r="D13395" t="inlineStr">
        <is>
          <t>Mỹ</t>
        </is>
      </c>
      <c r="E13395" t="inlineStr">
        <is>
          <t>Game &amp; Đồ chơi</t>
        </is>
      </c>
      <c r="F13395" t="n">
        <v>981.5700000000001</v>
      </c>
      <c r="G13395" t="n">
        <v>0</v>
      </c>
    </row>
    <row r="13396">
      <c r="A13396" t="n">
        <v>201912</v>
      </c>
      <c r="B13396" t="n">
        <v>57</v>
      </c>
      <c r="C13396" t="inlineStr">
        <is>
          <t>POS</t>
        </is>
      </c>
      <c r="D13396" t="inlineStr">
        <is>
          <t>Mỹ</t>
        </is>
      </c>
      <c r="E13396" t="inlineStr">
        <is>
          <t>Gia dụng</t>
        </is>
      </c>
      <c r="F13396" t="n">
        <v>8802.07</v>
      </c>
      <c r="G13396" t="n">
        <v>0</v>
      </c>
    </row>
    <row r="13397">
      <c r="A13397" t="n">
        <v>201912</v>
      </c>
      <c r="B13397" t="n">
        <v>57</v>
      </c>
      <c r="C13397" t="inlineStr">
        <is>
          <t>POS</t>
        </is>
      </c>
      <c r="D13397" t="inlineStr">
        <is>
          <t>Mỹ</t>
        </is>
      </c>
      <c r="E13397" t="inlineStr">
        <is>
          <t>Nhạc, phim, sách nói</t>
        </is>
      </c>
      <c r="F13397" t="n">
        <v>2600.73</v>
      </c>
      <c r="G13397" t="n">
        <v>0</v>
      </c>
    </row>
    <row r="13398">
      <c r="A13398" t="n">
        <v>201912</v>
      </c>
      <c r="B13398" t="n">
        <v>57</v>
      </c>
      <c r="C13398" t="inlineStr">
        <is>
          <t>POS</t>
        </is>
      </c>
      <c r="D13398" t="inlineStr">
        <is>
          <t>Mỹ</t>
        </is>
      </c>
      <c r="E13398" t="inlineStr">
        <is>
          <t>TV &amp; Video</t>
        </is>
      </c>
      <c r="F13398" t="n">
        <v>2028.75</v>
      </c>
      <c r="G13398" t="n">
        <v>0</v>
      </c>
    </row>
    <row r="13399">
      <c r="A13399" t="n">
        <v>201912</v>
      </c>
      <c r="B13399" t="n">
        <v>59</v>
      </c>
      <c r="C13399" t="inlineStr">
        <is>
          <t>POS</t>
        </is>
      </c>
      <c r="D13399" t="inlineStr">
        <is>
          <t>Mỹ</t>
        </is>
      </c>
      <c r="E13399" t="inlineStr">
        <is>
          <t>Âm thanh</t>
        </is>
      </c>
      <c r="F13399" t="n">
        <v>2830.75</v>
      </c>
      <c r="G13399" t="n">
        <v>0</v>
      </c>
    </row>
    <row r="13400">
      <c r="A13400" t="n">
        <v>201912</v>
      </c>
      <c r="B13400" t="n">
        <v>59</v>
      </c>
      <c r="C13400" t="inlineStr">
        <is>
          <t>POS</t>
        </is>
      </c>
      <c r="D13400" t="inlineStr">
        <is>
          <t>Mỹ</t>
        </is>
      </c>
      <c r="E13400" t="inlineStr">
        <is>
          <t>Máy ảnh</t>
        </is>
      </c>
      <c r="F13400" t="n">
        <v>4310.89</v>
      </c>
      <c r="G13400" t="n">
        <v>336.6</v>
      </c>
    </row>
    <row r="13401">
      <c r="A13401" t="n">
        <v>201912</v>
      </c>
      <c r="B13401" t="n">
        <v>59</v>
      </c>
      <c r="C13401" t="inlineStr">
        <is>
          <t>POS</t>
        </is>
      </c>
      <c r="D13401" t="inlineStr">
        <is>
          <t>Mỹ</t>
        </is>
      </c>
      <c r="E13401" t="inlineStr">
        <is>
          <t>Điện thoại</t>
        </is>
      </c>
      <c r="F13401" t="n">
        <v>13713.76</v>
      </c>
      <c r="G13401" t="n">
        <v>783</v>
      </c>
    </row>
    <row r="13402">
      <c r="A13402" t="n">
        <v>201912</v>
      </c>
      <c r="B13402" t="n">
        <v>59</v>
      </c>
      <c r="C13402" t="inlineStr">
        <is>
          <t>POS</t>
        </is>
      </c>
      <c r="D13402" t="inlineStr">
        <is>
          <t>Mỹ</t>
        </is>
      </c>
      <c r="E13402" t="inlineStr">
        <is>
          <t>Máy tính</t>
        </is>
      </c>
      <c r="F13402" t="n">
        <v>18790.6</v>
      </c>
      <c r="G13402" t="n">
        <v>2321.75</v>
      </c>
    </row>
    <row r="13403">
      <c r="A13403" t="n">
        <v>201912</v>
      </c>
      <c r="B13403" t="n">
        <v>59</v>
      </c>
      <c r="C13403" t="inlineStr">
        <is>
          <t>POS</t>
        </is>
      </c>
      <c r="D13403" t="inlineStr">
        <is>
          <t>Mỹ</t>
        </is>
      </c>
      <c r="E13403" t="inlineStr">
        <is>
          <t>Game &amp; Đồ chơi</t>
        </is>
      </c>
      <c r="F13403" t="n">
        <v>296.8</v>
      </c>
      <c r="G13403" t="n">
        <v>75.12</v>
      </c>
    </row>
    <row r="13404">
      <c r="A13404" t="n">
        <v>201912</v>
      </c>
      <c r="B13404" t="n">
        <v>59</v>
      </c>
      <c r="C13404" t="inlineStr">
        <is>
          <t>POS</t>
        </is>
      </c>
      <c r="D13404" t="inlineStr">
        <is>
          <t>Mỹ</t>
        </is>
      </c>
      <c r="E13404" t="inlineStr">
        <is>
          <t>Gia dụng</t>
        </is>
      </c>
      <c r="F13404" t="n">
        <v>9621.76</v>
      </c>
      <c r="G13404" t="n">
        <v>0</v>
      </c>
    </row>
    <row r="13405">
      <c r="A13405" t="n">
        <v>201912</v>
      </c>
      <c r="B13405" t="n">
        <v>59</v>
      </c>
      <c r="C13405" t="inlineStr">
        <is>
          <t>POS</t>
        </is>
      </c>
      <c r="D13405" t="inlineStr">
        <is>
          <t>Mỹ</t>
        </is>
      </c>
      <c r="E13405" t="inlineStr">
        <is>
          <t>Nhạc, phim, sách nói</t>
        </is>
      </c>
      <c r="F13405" t="n">
        <v>5712.3</v>
      </c>
      <c r="G13405" t="n">
        <v>0</v>
      </c>
    </row>
    <row r="13406">
      <c r="A13406" t="n">
        <v>201912</v>
      </c>
      <c r="B13406" t="n">
        <v>59</v>
      </c>
      <c r="C13406" t="inlineStr">
        <is>
          <t>POS</t>
        </is>
      </c>
      <c r="D13406" t="inlineStr">
        <is>
          <t>Mỹ</t>
        </is>
      </c>
      <c r="E13406" t="inlineStr">
        <is>
          <t>TV &amp; Video</t>
        </is>
      </c>
      <c r="F13406" t="n">
        <v>3622.39</v>
      </c>
      <c r="G13406" t="n">
        <v>3199.42</v>
      </c>
    </row>
    <row r="13407">
      <c r="A13407" t="n">
        <v>201912</v>
      </c>
      <c r="B13407" t="n">
        <v>61</v>
      </c>
      <c r="C13407" t="inlineStr">
        <is>
          <t>POS</t>
        </is>
      </c>
      <c r="D13407" t="inlineStr">
        <is>
          <t>Mỹ</t>
        </is>
      </c>
      <c r="E13407" t="inlineStr">
        <is>
          <t>Âm thanh</t>
        </is>
      </c>
      <c r="F13407" t="n">
        <v>3552.17</v>
      </c>
      <c r="G13407" t="n">
        <v>0</v>
      </c>
    </row>
    <row r="13408">
      <c r="A13408" t="n">
        <v>201912</v>
      </c>
      <c r="B13408" t="n">
        <v>61</v>
      </c>
      <c r="C13408" t="inlineStr">
        <is>
          <t>POS</t>
        </is>
      </c>
      <c r="D13408" t="inlineStr">
        <is>
          <t>Mỹ</t>
        </is>
      </c>
      <c r="E13408" t="inlineStr">
        <is>
          <t>Máy ảnh</t>
        </is>
      </c>
      <c r="F13408" t="n">
        <v>13508.08</v>
      </c>
      <c r="G13408" t="n">
        <v>0</v>
      </c>
    </row>
    <row r="13409">
      <c r="A13409" t="n">
        <v>201912</v>
      </c>
      <c r="B13409" t="n">
        <v>61</v>
      </c>
      <c r="C13409" t="inlineStr">
        <is>
          <t>POS</t>
        </is>
      </c>
      <c r="D13409" t="inlineStr">
        <is>
          <t>Mỹ</t>
        </is>
      </c>
      <c r="E13409" t="inlineStr">
        <is>
          <t>Điện thoại</t>
        </is>
      </c>
      <c r="F13409" t="n">
        <v>11467.53</v>
      </c>
      <c r="G13409" t="n">
        <v>0</v>
      </c>
    </row>
    <row r="13410">
      <c r="A13410" t="n">
        <v>201912</v>
      </c>
      <c r="B13410" t="n">
        <v>61</v>
      </c>
      <c r="C13410" t="inlineStr">
        <is>
          <t>POS</t>
        </is>
      </c>
      <c r="D13410" t="inlineStr">
        <is>
          <t>Mỹ</t>
        </is>
      </c>
      <c r="E13410" t="inlineStr">
        <is>
          <t>Máy tính</t>
        </is>
      </c>
      <c r="F13410" t="n">
        <v>22537</v>
      </c>
      <c r="G13410" t="n">
        <v>0</v>
      </c>
    </row>
    <row r="13411">
      <c r="A13411" t="n">
        <v>201912</v>
      </c>
      <c r="B13411" t="n">
        <v>61</v>
      </c>
      <c r="C13411" t="inlineStr">
        <is>
          <t>POS</t>
        </is>
      </c>
      <c r="D13411" t="inlineStr">
        <is>
          <t>Mỹ</t>
        </is>
      </c>
      <c r="E13411" t="inlineStr">
        <is>
          <t>Game &amp; Đồ chơi</t>
        </is>
      </c>
      <c r="F13411" t="n">
        <v>579.21</v>
      </c>
      <c r="G13411" t="n">
        <v>0</v>
      </c>
    </row>
    <row r="13412">
      <c r="A13412" t="n">
        <v>201912</v>
      </c>
      <c r="B13412" t="n">
        <v>61</v>
      </c>
      <c r="C13412" t="inlineStr">
        <is>
          <t>POS</t>
        </is>
      </c>
      <c r="D13412" t="inlineStr">
        <is>
          <t>Mỹ</t>
        </is>
      </c>
      <c r="E13412" t="inlineStr">
        <is>
          <t>Gia dụng</t>
        </is>
      </c>
      <c r="F13412" t="n">
        <v>16022.59</v>
      </c>
      <c r="G13412" t="n">
        <v>85.48999999999999</v>
      </c>
    </row>
    <row r="13413">
      <c r="A13413" t="n">
        <v>201912</v>
      </c>
      <c r="B13413" t="n">
        <v>61</v>
      </c>
      <c r="C13413" t="inlineStr">
        <is>
          <t>POS</t>
        </is>
      </c>
      <c r="D13413" t="inlineStr">
        <is>
          <t>Mỹ</t>
        </is>
      </c>
      <c r="E13413" t="inlineStr">
        <is>
          <t>Nhạc, phim, sách nói</t>
        </is>
      </c>
      <c r="F13413" t="n">
        <v>2886.7</v>
      </c>
      <c r="G13413" t="n">
        <v>52.19</v>
      </c>
    </row>
    <row r="13414">
      <c r="A13414" t="n">
        <v>201912</v>
      </c>
      <c r="B13414" t="n">
        <v>61</v>
      </c>
      <c r="C13414" t="inlineStr">
        <is>
          <t>POS</t>
        </is>
      </c>
      <c r="D13414" t="inlineStr">
        <is>
          <t>Mỹ</t>
        </is>
      </c>
      <c r="E13414" t="inlineStr">
        <is>
          <t>TV &amp; Video</t>
        </is>
      </c>
      <c r="F13414" t="n">
        <v>5587.52</v>
      </c>
      <c r="G13414" t="n">
        <v>0</v>
      </c>
    </row>
    <row r="13415">
      <c r="A13415" t="n">
        <v>201912</v>
      </c>
      <c r="B13415" t="n">
        <v>62</v>
      </c>
      <c r="C13415" t="inlineStr">
        <is>
          <t>POS</t>
        </is>
      </c>
      <c r="D13415" t="inlineStr">
        <is>
          <t>Mỹ</t>
        </is>
      </c>
      <c r="E13415" t="inlineStr">
        <is>
          <t>Âm thanh</t>
        </is>
      </c>
      <c r="F13415" t="n">
        <v>4260.05</v>
      </c>
      <c r="G13415" t="n">
        <v>0</v>
      </c>
    </row>
    <row r="13416">
      <c r="A13416" t="n">
        <v>201912</v>
      </c>
      <c r="B13416" t="n">
        <v>62</v>
      </c>
      <c r="C13416" t="inlineStr">
        <is>
          <t>POS</t>
        </is>
      </c>
      <c r="D13416" t="inlineStr">
        <is>
          <t>Mỹ</t>
        </is>
      </c>
      <c r="E13416" t="inlineStr">
        <is>
          <t>Máy ảnh</t>
        </is>
      </c>
      <c r="F13416" t="n">
        <v>816.92</v>
      </c>
      <c r="G13416" t="n">
        <v>0</v>
      </c>
    </row>
    <row r="13417">
      <c r="A13417" t="n">
        <v>201912</v>
      </c>
      <c r="B13417" t="n">
        <v>62</v>
      </c>
      <c r="C13417" t="inlineStr">
        <is>
          <t>POS</t>
        </is>
      </c>
      <c r="D13417" t="inlineStr">
        <is>
          <t>Mỹ</t>
        </is>
      </c>
      <c r="E13417" t="inlineStr">
        <is>
          <t>Điện thoại</t>
        </is>
      </c>
      <c r="F13417" t="n">
        <v>6592.35</v>
      </c>
      <c r="G13417" t="n">
        <v>9.99</v>
      </c>
    </row>
    <row r="13418">
      <c r="A13418" t="n">
        <v>201912</v>
      </c>
      <c r="B13418" t="n">
        <v>62</v>
      </c>
      <c r="C13418" t="inlineStr">
        <is>
          <t>POS</t>
        </is>
      </c>
      <c r="D13418" t="inlineStr">
        <is>
          <t>Mỹ</t>
        </is>
      </c>
      <c r="E13418" t="inlineStr">
        <is>
          <t>Máy tính</t>
        </is>
      </c>
      <c r="F13418" t="n">
        <v>30181.15</v>
      </c>
      <c r="G13418" t="n">
        <v>599</v>
      </c>
    </row>
    <row r="13419">
      <c r="A13419" t="n">
        <v>201912</v>
      </c>
      <c r="B13419" t="n">
        <v>62</v>
      </c>
      <c r="C13419" t="inlineStr">
        <is>
          <t>POS</t>
        </is>
      </c>
      <c r="D13419" t="inlineStr">
        <is>
          <t>Mỹ</t>
        </is>
      </c>
      <c r="E13419" t="inlineStr">
        <is>
          <t>Game &amp; Đồ chơi</t>
        </is>
      </c>
      <c r="F13419" t="n">
        <v>252.23</v>
      </c>
      <c r="G13419" t="n">
        <v>0</v>
      </c>
    </row>
    <row r="13420">
      <c r="A13420" t="n">
        <v>201912</v>
      </c>
      <c r="B13420" t="n">
        <v>62</v>
      </c>
      <c r="C13420" t="inlineStr">
        <is>
          <t>POS</t>
        </is>
      </c>
      <c r="D13420" t="inlineStr">
        <is>
          <t>Mỹ</t>
        </is>
      </c>
      <c r="E13420" t="inlineStr">
        <is>
          <t>Gia dụng</t>
        </is>
      </c>
      <c r="F13420" t="n">
        <v>1546.5</v>
      </c>
      <c r="G13420" t="n">
        <v>0</v>
      </c>
    </row>
    <row r="13421">
      <c r="A13421" t="n">
        <v>201912</v>
      </c>
      <c r="B13421" t="n">
        <v>62</v>
      </c>
      <c r="C13421" t="inlineStr">
        <is>
          <t>POS</t>
        </is>
      </c>
      <c r="D13421" t="inlineStr">
        <is>
          <t>Mỹ</t>
        </is>
      </c>
      <c r="E13421" t="inlineStr">
        <is>
          <t>Nhạc, phim, sách nói</t>
        </is>
      </c>
      <c r="F13421" t="n">
        <v>3947.18</v>
      </c>
      <c r="G13421" t="n">
        <v>0</v>
      </c>
    </row>
    <row r="13422">
      <c r="A13422" t="n">
        <v>201912</v>
      </c>
      <c r="B13422" t="n">
        <v>62</v>
      </c>
      <c r="C13422" t="inlineStr">
        <is>
          <t>POS</t>
        </is>
      </c>
      <c r="D13422" t="inlineStr">
        <is>
          <t>Mỹ</t>
        </is>
      </c>
      <c r="E13422" t="inlineStr">
        <is>
          <t>TV &amp; Video</t>
        </is>
      </c>
      <c r="F13422" t="n">
        <v>409</v>
      </c>
      <c r="G13422" t="n">
        <v>0</v>
      </c>
    </row>
    <row r="13423">
      <c r="A13423" t="n">
        <v>201912</v>
      </c>
      <c r="B13423" t="n">
        <v>64</v>
      </c>
      <c r="C13423" t="inlineStr">
        <is>
          <t>POS</t>
        </is>
      </c>
      <c r="D13423" t="inlineStr">
        <is>
          <t>Mỹ</t>
        </is>
      </c>
      <c r="E13423" t="inlineStr">
        <is>
          <t>Âm thanh</t>
        </is>
      </c>
      <c r="F13423" t="n">
        <v>2376.47</v>
      </c>
      <c r="G13423" t="n">
        <v>0</v>
      </c>
    </row>
    <row r="13424">
      <c r="A13424" t="n">
        <v>201912</v>
      </c>
      <c r="B13424" t="n">
        <v>64</v>
      </c>
      <c r="C13424" t="inlineStr">
        <is>
          <t>POS</t>
        </is>
      </c>
      <c r="D13424" t="inlineStr">
        <is>
          <t>Mỹ</t>
        </is>
      </c>
      <c r="E13424" t="inlineStr">
        <is>
          <t>Máy ảnh</t>
        </is>
      </c>
      <c r="F13424" t="n">
        <v>1594.95</v>
      </c>
      <c r="G13424" t="n">
        <v>77.98999999999999</v>
      </c>
    </row>
    <row r="13425">
      <c r="A13425" t="n">
        <v>201912</v>
      </c>
      <c r="B13425" t="n">
        <v>64</v>
      </c>
      <c r="C13425" t="inlineStr">
        <is>
          <t>POS</t>
        </is>
      </c>
      <c r="D13425" t="inlineStr">
        <is>
          <t>Mỹ</t>
        </is>
      </c>
      <c r="E13425" t="inlineStr">
        <is>
          <t>Điện thoại</t>
        </is>
      </c>
      <c r="F13425" t="n">
        <v>2945.54</v>
      </c>
      <c r="G13425" t="n">
        <v>0</v>
      </c>
    </row>
    <row r="13426">
      <c r="A13426" t="n">
        <v>201912</v>
      </c>
      <c r="B13426" t="n">
        <v>64</v>
      </c>
      <c r="C13426" t="inlineStr">
        <is>
          <t>POS</t>
        </is>
      </c>
      <c r="D13426" t="inlineStr">
        <is>
          <t>Mỹ</t>
        </is>
      </c>
      <c r="E13426" t="inlineStr">
        <is>
          <t>Máy tính</t>
        </is>
      </c>
      <c r="F13426" t="n">
        <v>10833.14</v>
      </c>
      <c r="G13426" t="n">
        <v>0</v>
      </c>
    </row>
    <row r="13427">
      <c r="A13427" t="n">
        <v>201912</v>
      </c>
      <c r="B13427" t="n">
        <v>64</v>
      </c>
      <c r="C13427" t="inlineStr">
        <is>
          <t>POS</t>
        </is>
      </c>
      <c r="D13427" t="inlineStr">
        <is>
          <t>Mỹ</t>
        </is>
      </c>
      <c r="E13427" t="inlineStr">
        <is>
          <t>Game &amp; Đồ chơi</t>
        </is>
      </c>
      <c r="F13427" t="n">
        <v>122.41</v>
      </c>
      <c r="G13427" t="n">
        <v>0</v>
      </c>
    </row>
    <row r="13428">
      <c r="A13428" t="n">
        <v>201912</v>
      </c>
      <c r="B13428" t="n">
        <v>64</v>
      </c>
      <c r="C13428" t="inlineStr">
        <is>
          <t>POS</t>
        </is>
      </c>
      <c r="D13428" t="inlineStr">
        <is>
          <t>Mỹ</t>
        </is>
      </c>
      <c r="E13428" t="inlineStr">
        <is>
          <t>Gia dụng</t>
        </is>
      </c>
      <c r="F13428" t="n">
        <v>16362</v>
      </c>
      <c r="G13428" t="n">
        <v>0</v>
      </c>
    </row>
    <row r="13429">
      <c r="A13429" t="n">
        <v>201912</v>
      </c>
      <c r="B13429" t="n">
        <v>64</v>
      </c>
      <c r="C13429" t="inlineStr">
        <is>
          <t>POS</t>
        </is>
      </c>
      <c r="D13429" t="inlineStr">
        <is>
          <t>Mỹ</t>
        </is>
      </c>
      <c r="E13429" t="inlineStr">
        <is>
          <t>Nhạc, phim, sách nói</t>
        </is>
      </c>
      <c r="F13429" t="n">
        <v>1389.42</v>
      </c>
      <c r="G13429" t="n">
        <v>0</v>
      </c>
    </row>
    <row r="13430">
      <c r="A13430" t="n">
        <v>201912</v>
      </c>
      <c r="B13430" t="n">
        <v>64</v>
      </c>
      <c r="C13430" t="inlineStr">
        <is>
          <t>POS</t>
        </is>
      </c>
      <c r="D13430" t="inlineStr">
        <is>
          <t>Mỹ</t>
        </is>
      </c>
      <c r="E13430" t="inlineStr">
        <is>
          <t>TV &amp; Video</t>
        </is>
      </c>
      <c r="F13430" t="n">
        <v>7090.38</v>
      </c>
      <c r="G13430" t="n">
        <v>1016.6</v>
      </c>
    </row>
    <row r="13431">
      <c r="A13431" t="n">
        <v>201912</v>
      </c>
      <c r="B13431" t="n">
        <v>65</v>
      </c>
      <c r="C13431" t="inlineStr">
        <is>
          <t>POS</t>
        </is>
      </c>
      <c r="D13431" t="inlineStr">
        <is>
          <t>Mỹ</t>
        </is>
      </c>
      <c r="E13431" t="inlineStr">
        <is>
          <t>Âm thanh</t>
        </is>
      </c>
      <c r="F13431" t="n">
        <v>2351.85</v>
      </c>
      <c r="G13431" t="n">
        <v>0</v>
      </c>
    </row>
    <row r="13432">
      <c r="A13432" t="n">
        <v>201912</v>
      </c>
      <c r="B13432" t="n">
        <v>65</v>
      </c>
      <c r="C13432" t="inlineStr">
        <is>
          <t>POS</t>
        </is>
      </c>
      <c r="D13432" t="inlineStr">
        <is>
          <t>Mỹ</t>
        </is>
      </c>
      <c r="E13432" t="inlineStr">
        <is>
          <t>Máy ảnh</t>
        </is>
      </c>
      <c r="F13432" t="n">
        <v>5694.01</v>
      </c>
      <c r="G13432" t="n">
        <v>0</v>
      </c>
    </row>
    <row r="13433">
      <c r="A13433" t="n">
        <v>201912</v>
      </c>
      <c r="B13433" t="n">
        <v>65</v>
      </c>
      <c r="C13433" t="inlineStr">
        <is>
          <t>POS</t>
        </is>
      </c>
      <c r="D13433" t="inlineStr">
        <is>
          <t>Mỹ</t>
        </is>
      </c>
      <c r="E13433" t="inlineStr">
        <is>
          <t>Điện thoại</t>
        </is>
      </c>
      <c r="F13433" t="n">
        <v>6354.83</v>
      </c>
      <c r="G13433" t="n">
        <v>0</v>
      </c>
    </row>
    <row r="13434">
      <c r="A13434" t="n">
        <v>201912</v>
      </c>
      <c r="B13434" t="n">
        <v>65</v>
      </c>
      <c r="C13434" t="inlineStr">
        <is>
          <t>POS</t>
        </is>
      </c>
      <c r="D13434" t="inlineStr">
        <is>
          <t>Mỹ</t>
        </is>
      </c>
      <c r="E13434" t="inlineStr">
        <is>
          <t>Máy tính</t>
        </is>
      </c>
      <c r="F13434" t="n">
        <v>16436.7</v>
      </c>
      <c r="G13434" t="n">
        <v>0</v>
      </c>
    </row>
    <row r="13435">
      <c r="A13435" t="n">
        <v>201912</v>
      </c>
      <c r="B13435" t="n">
        <v>65</v>
      </c>
      <c r="C13435" t="inlineStr">
        <is>
          <t>POS</t>
        </is>
      </c>
      <c r="D13435" t="inlineStr">
        <is>
          <t>Mỹ</t>
        </is>
      </c>
      <c r="E13435" t="inlineStr">
        <is>
          <t>Game &amp; Đồ chơi</t>
        </is>
      </c>
      <c r="F13435" t="n">
        <v>883.1799999999999</v>
      </c>
      <c r="G13435" t="n">
        <v>0</v>
      </c>
    </row>
    <row r="13436">
      <c r="A13436" t="n">
        <v>201912</v>
      </c>
      <c r="B13436" t="n">
        <v>65</v>
      </c>
      <c r="C13436" t="inlineStr">
        <is>
          <t>POS</t>
        </is>
      </c>
      <c r="D13436" t="inlineStr">
        <is>
          <t>Mỹ</t>
        </is>
      </c>
      <c r="E13436" t="inlineStr">
        <is>
          <t>Gia dụng</t>
        </is>
      </c>
      <c r="F13436" t="n">
        <v>3844.83</v>
      </c>
      <c r="G13436" t="n">
        <v>0</v>
      </c>
    </row>
    <row r="13437">
      <c r="A13437" t="n">
        <v>201912</v>
      </c>
      <c r="B13437" t="n">
        <v>65</v>
      </c>
      <c r="C13437" t="inlineStr">
        <is>
          <t>POS</t>
        </is>
      </c>
      <c r="D13437" t="inlineStr">
        <is>
          <t>Mỹ</t>
        </is>
      </c>
      <c r="E13437" t="inlineStr">
        <is>
          <t>Nhạc, phim, sách nói</t>
        </is>
      </c>
      <c r="F13437" t="n">
        <v>1830.59</v>
      </c>
      <c r="G13437" t="n">
        <v>0</v>
      </c>
    </row>
    <row r="13438">
      <c r="A13438" t="n">
        <v>201912</v>
      </c>
      <c r="B13438" t="n">
        <v>65</v>
      </c>
      <c r="C13438" t="inlineStr">
        <is>
          <t>POS</t>
        </is>
      </c>
      <c r="D13438" t="inlineStr">
        <is>
          <t>Mỹ</t>
        </is>
      </c>
      <c r="E13438" t="inlineStr">
        <is>
          <t>TV &amp; Video</t>
        </is>
      </c>
      <c r="F13438" t="n">
        <v>4541.12</v>
      </c>
      <c r="G13438" t="n">
        <v>0</v>
      </c>
    </row>
    <row r="13439">
      <c r="A13439" t="n">
        <v>201912</v>
      </c>
      <c r="B13439" t="n">
        <v>66</v>
      </c>
      <c r="C13439" t="inlineStr">
        <is>
          <t>POS</t>
        </is>
      </c>
      <c r="D13439" t="inlineStr">
        <is>
          <t>Mỹ</t>
        </is>
      </c>
      <c r="E13439" t="inlineStr">
        <is>
          <t>Âm thanh</t>
        </is>
      </c>
      <c r="F13439" t="n">
        <v>781.65</v>
      </c>
      <c r="G13439" t="n">
        <v>99.98999999999999</v>
      </c>
    </row>
    <row r="13440">
      <c r="A13440" t="n">
        <v>201912</v>
      </c>
      <c r="B13440" t="n">
        <v>66</v>
      </c>
      <c r="C13440" t="inlineStr">
        <is>
          <t>POS</t>
        </is>
      </c>
      <c r="D13440" t="inlineStr">
        <is>
          <t>Mỹ</t>
        </is>
      </c>
      <c r="E13440" t="inlineStr">
        <is>
          <t>Máy ảnh</t>
        </is>
      </c>
      <c r="F13440" t="n">
        <v>9718.6</v>
      </c>
      <c r="G13440" t="n">
        <v>0</v>
      </c>
    </row>
    <row r="13441">
      <c r="A13441" t="n">
        <v>201912</v>
      </c>
      <c r="B13441" t="n">
        <v>66</v>
      </c>
      <c r="C13441" t="inlineStr">
        <is>
          <t>POS</t>
        </is>
      </c>
      <c r="D13441" t="inlineStr">
        <is>
          <t>Mỹ</t>
        </is>
      </c>
      <c r="E13441" t="inlineStr">
        <is>
          <t>Điện thoại</t>
        </is>
      </c>
      <c r="F13441" t="n">
        <v>10818.97</v>
      </c>
      <c r="G13441" t="n">
        <v>23.72</v>
      </c>
    </row>
    <row r="13442">
      <c r="A13442" t="n">
        <v>201912</v>
      </c>
      <c r="B13442" t="n">
        <v>66</v>
      </c>
      <c r="C13442" t="inlineStr">
        <is>
          <t>POS</t>
        </is>
      </c>
      <c r="D13442" t="inlineStr">
        <is>
          <t>Mỹ</t>
        </is>
      </c>
      <c r="E13442" t="inlineStr">
        <is>
          <t>Máy tính</t>
        </is>
      </c>
      <c r="F13442" t="n">
        <v>22853.77</v>
      </c>
      <c r="G13442" t="n">
        <v>1099.75</v>
      </c>
    </row>
    <row r="13443">
      <c r="A13443" t="n">
        <v>201912</v>
      </c>
      <c r="B13443" t="n">
        <v>66</v>
      </c>
      <c r="C13443" t="inlineStr">
        <is>
          <t>POS</t>
        </is>
      </c>
      <c r="D13443" t="inlineStr">
        <is>
          <t>Mỹ</t>
        </is>
      </c>
      <c r="E13443" t="inlineStr">
        <is>
          <t>Game &amp; Đồ chơi</t>
        </is>
      </c>
      <c r="F13443" t="n">
        <v>483.66</v>
      </c>
      <c r="G13443" t="n">
        <v>47.6</v>
      </c>
    </row>
    <row r="13444">
      <c r="A13444" t="n">
        <v>201912</v>
      </c>
      <c r="B13444" t="n">
        <v>66</v>
      </c>
      <c r="C13444" t="inlineStr">
        <is>
          <t>POS</t>
        </is>
      </c>
      <c r="D13444" t="inlineStr">
        <is>
          <t>Mỹ</t>
        </is>
      </c>
      <c r="E13444" t="inlineStr">
        <is>
          <t>Gia dụng</t>
        </is>
      </c>
      <c r="F13444" t="n">
        <v>23250.88</v>
      </c>
      <c r="G13444" t="n">
        <v>0</v>
      </c>
    </row>
    <row r="13445">
      <c r="A13445" t="n">
        <v>201912</v>
      </c>
      <c r="B13445" t="n">
        <v>66</v>
      </c>
      <c r="C13445" t="inlineStr">
        <is>
          <t>POS</t>
        </is>
      </c>
      <c r="D13445" t="inlineStr">
        <is>
          <t>Mỹ</t>
        </is>
      </c>
      <c r="E13445" t="inlineStr">
        <is>
          <t>Nhạc, phim, sách nói</t>
        </is>
      </c>
      <c r="F13445" t="n">
        <v>1603.18</v>
      </c>
      <c r="G13445" t="n">
        <v>0</v>
      </c>
    </row>
    <row r="13446">
      <c r="A13446" t="n">
        <v>201912</v>
      </c>
      <c r="B13446" t="n">
        <v>66</v>
      </c>
      <c r="C13446" t="inlineStr">
        <is>
          <t>POS</t>
        </is>
      </c>
      <c r="D13446" t="inlineStr">
        <is>
          <t>Mỹ</t>
        </is>
      </c>
      <c r="E13446" t="inlineStr">
        <is>
          <t>TV &amp; Video</t>
        </is>
      </c>
      <c r="F13446" t="n">
        <v>5694.86</v>
      </c>
      <c r="G13446" t="n">
        <v>0</v>
      </c>
    </row>
    <row r="13447">
      <c r="A13447" t="n">
        <v>202001</v>
      </c>
      <c r="B13447" t="n">
        <v>0</v>
      </c>
      <c r="C13447" t="inlineStr">
        <is>
          <t>ONLINE</t>
        </is>
      </c>
      <c r="D13447" t="inlineStr">
        <is>
          <t>Online</t>
        </is>
      </c>
      <c r="E13447" t="inlineStr">
        <is>
          <t>Âm thanh</t>
        </is>
      </c>
      <c r="F13447" t="n">
        <v>26203.04</v>
      </c>
      <c r="G13447" t="n">
        <v>338.99</v>
      </c>
    </row>
    <row r="13448">
      <c r="A13448" t="n">
        <v>202001</v>
      </c>
      <c r="B13448" t="n">
        <v>0</v>
      </c>
      <c r="C13448" t="inlineStr">
        <is>
          <t>ONLINE</t>
        </is>
      </c>
      <c r="D13448" t="inlineStr">
        <is>
          <t>Online</t>
        </is>
      </c>
      <c r="E13448" t="inlineStr">
        <is>
          <t>Máy ảnh</t>
        </is>
      </c>
      <c r="F13448" t="n">
        <v>54713.99</v>
      </c>
      <c r="G13448" t="n">
        <v>31.6</v>
      </c>
    </row>
    <row r="13449">
      <c r="A13449" t="n">
        <v>202001</v>
      </c>
      <c r="B13449" t="n">
        <v>0</v>
      </c>
      <c r="C13449" t="inlineStr">
        <is>
          <t>ONLINE</t>
        </is>
      </c>
      <c r="D13449" t="inlineStr">
        <is>
          <t>Online</t>
        </is>
      </c>
      <c r="E13449" t="inlineStr">
        <is>
          <t>Điện thoại</t>
        </is>
      </c>
      <c r="F13449" t="n">
        <v>53237.45</v>
      </c>
      <c r="G13449" t="n">
        <v>854.1799999999999</v>
      </c>
    </row>
    <row r="13450">
      <c r="A13450" t="n">
        <v>202001</v>
      </c>
      <c r="B13450" t="n">
        <v>0</v>
      </c>
      <c r="C13450" t="inlineStr">
        <is>
          <t>ONLINE</t>
        </is>
      </c>
      <c r="D13450" t="inlineStr">
        <is>
          <t>Online</t>
        </is>
      </c>
      <c r="E13450" t="inlineStr">
        <is>
          <t>Máy tính</t>
        </is>
      </c>
      <c r="F13450" t="n">
        <v>126136.83</v>
      </c>
      <c r="G13450" t="n">
        <v>8037.45</v>
      </c>
    </row>
    <row r="13451">
      <c r="A13451" t="n">
        <v>202001</v>
      </c>
      <c r="B13451" t="n">
        <v>0</v>
      </c>
      <c r="C13451" t="inlineStr">
        <is>
          <t>ONLINE</t>
        </is>
      </c>
      <c r="D13451" t="inlineStr">
        <is>
          <t>Online</t>
        </is>
      </c>
      <c r="E13451" t="inlineStr">
        <is>
          <t>Game &amp; Đồ chơi</t>
        </is>
      </c>
      <c r="F13451" t="n">
        <v>5276.64</v>
      </c>
      <c r="G13451" t="n">
        <v>175.89</v>
      </c>
    </row>
    <row r="13452">
      <c r="A13452" t="n">
        <v>202001</v>
      </c>
      <c r="B13452" t="n">
        <v>0</v>
      </c>
      <c r="C13452" t="inlineStr">
        <is>
          <t>ONLINE</t>
        </is>
      </c>
      <c r="D13452" t="inlineStr">
        <is>
          <t>Online</t>
        </is>
      </c>
      <c r="E13452" t="inlineStr">
        <is>
          <t>Gia dụng</t>
        </is>
      </c>
      <c r="F13452" t="n">
        <v>63137.69</v>
      </c>
      <c r="G13452" t="n">
        <v>0</v>
      </c>
    </row>
    <row r="13453">
      <c r="A13453" t="n">
        <v>202001</v>
      </c>
      <c r="B13453" t="n">
        <v>0</v>
      </c>
      <c r="C13453" t="inlineStr">
        <is>
          <t>ONLINE</t>
        </is>
      </c>
      <c r="D13453" t="inlineStr">
        <is>
          <t>Online</t>
        </is>
      </c>
      <c r="E13453" t="inlineStr">
        <is>
          <t>Nhạc, phim, sách nói</t>
        </is>
      </c>
      <c r="F13453" t="n">
        <v>21080.34</v>
      </c>
      <c r="G13453" t="n">
        <v>761.34</v>
      </c>
    </row>
    <row r="13454">
      <c r="A13454" t="n">
        <v>202001</v>
      </c>
      <c r="B13454" t="n">
        <v>0</v>
      </c>
      <c r="C13454" t="inlineStr">
        <is>
          <t>ONLINE</t>
        </is>
      </c>
      <c r="D13454" t="inlineStr">
        <is>
          <t>Online</t>
        </is>
      </c>
      <c r="E13454" t="inlineStr">
        <is>
          <t>TV &amp; Video</t>
        </is>
      </c>
      <c r="F13454" t="n">
        <v>42124.82</v>
      </c>
      <c r="G13454" t="n">
        <v>113.99</v>
      </c>
    </row>
    <row r="13455">
      <c r="A13455" t="n">
        <v>202001</v>
      </c>
      <c r="B13455" t="n">
        <v>1</v>
      </c>
      <c r="C13455" t="inlineStr">
        <is>
          <t>POS</t>
        </is>
      </c>
      <c r="D13455" t="inlineStr">
        <is>
          <t>Úc</t>
        </is>
      </c>
      <c r="E13455" t="inlineStr">
        <is>
          <t>Âm thanh</t>
        </is>
      </c>
      <c r="F13455" t="n">
        <v>1808.03</v>
      </c>
      <c r="G13455" t="n">
        <v>0</v>
      </c>
    </row>
    <row r="13456">
      <c r="A13456" t="n">
        <v>202001</v>
      </c>
      <c r="B13456" t="n">
        <v>1</v>
      </c>
      <c r="C13456" t="inlineStr">
        <is>
          <t>POS</t>
        </is>
      </c>
      <c r="D13456" t="inlineStr">
        <is>
          <t>Úc</t>
        </is>
      </c>
      <c r="E13456" t="inlineStr">
        <is>
          <t>Máy ảnh</t>
        </is>
      </c>
      <c r="F13456" t="n">
        <v>495</v>
      </c>
      <c r="G13456" t="n">
        <v>330</v>
      </c>
    </row>
    <row r="13457">
      <c r="A13457" t="n">
        <v>202001</v>
      </c>
      <c r="B13457" t="n">
        <v>1</v>
      </c>
      <c r="C13457" t="inlineStr">
        <is>
          <t>POS</t>
        </is>
      </c>
      <c r="D13457" t="inlineStr">
        <is>
          <t>Úc</t>
        </is>
      </c>
      <c r="E13457" t="inlineStr">
        <is>
          <t>Điện thoại</t>
        </is>
      </c>
      <c r="F13457" t="n">
        <v>2350.22</v>
      </c>
      <c r="G13457" t="n">
        <v>0</v>
      </c>
    </row>
    <row r="13458">
      <c r="A13458" t="n">
        <v>202001</v>
      </c>
      <c r="B13458" t="n">
        <v>1</v>
      </c>
      <c r="C13458" t="inlineStr">
        <is>
          <t>POS</t>
        </is>
      </c>
      <c r="D13458" t="inlineStr">
        <is>
          <t>Úc</t>
        </is>
      </c>
      <c r="E13458" t="inlineStr">
        <is>
          <t>Máy tính</t>
        </is>
      </c>
      <c r="F13458" t="n">
        <v>10537</v>
      </c>
      <c r="G13458" t="n">
        <v>0</v>
      </c>
    </row>
    <row r="13459">
      <c r="A13459" t="n">
        <v>202001</v>
      </c>
      <c r="B13459" t="n">
        <v>1</v>
      </c>
      <c r="C13459" t="inlineStr">
        <is>
          <t>POS</t>
        </is>
      </c>
      <c r="D13459" t="inlineStr">
        <is>
          <t>Úc</t>
        </is>
      </c>
      <c r="E13459" t="inlineStr">
        <is>
          <t>Game &amp; Đồ chơi</t>
        </is>
      </c>
      <c r="F13459" t="n">
        <v>33.43</v>
      </c>
      <c r="G13459" t="n">
        <v>0</v>
      </c>
    </row>
    <row r="13460">
      <c r="A13460" t="n">
        <v>202001</v>
      </c>
      <c r="B13460" t="n">
        <v>1</v>
      </c>
      <c r="C13460" t="inlineStr">
        <is>
          <t>POS</t>
        </is>
      </c>
      <c r="D13460" t="inlineStr">
        <is>
          <t>Úc</t>
        </is>
      </c>
      <c r="E13460" t="inlineStr">
        <is>
          <t>Nhạc, phim, sách nói</t>
        </is>
      </c>
      <c r="F13460" t="n">
        <v>572.16</v>
      </c>
      <c r="G13460" t="n">
        <v>0</v>
      </c>
    </row>
    <row r="13461">
      <c r="A13461" t="n">
        <v>202001</v>
      </c>
      <c r="B13461" t="n">
        <v>1</v>
      </c>
      <c r="C13461" t="inlineStr">
        <is>
          <t>POS</t>
        </is>
      </c>
      <c r="D13461" t="inlineStr">
        <is>
          <t>Úc</t>
        </is>
      </c>
      <c r="E13461" t="inlineStr">
        <is>
          <t>TV &amp; Video</t>
        </is>
      </c>
      <c r="F13461" t="n">
        <v>899.97</v>
      </c>
      <c r="G13461" t="n">
        <v>0</v>
      </c>
    </row>
    <row r="13462">
      <c r="A13462" t="n">
        <v>202001</v>
      </c>
      <c r="B13462" t="n">
        <v>4</v>
      </c>
      <c r="C13462" t="inlineStr">
        <is>
          <t>POS</t>
        </is>
      </c>
      <c r="D13462" t="inlineStr">
        <is>
          <t>Úc</t>
        </is>
      </c>
      <c r="E13462" t="inlineStr">
        <is>
          <t>Âm thanh</t>
        </is>
      </c>
      <c r="F13462" t="n">
        <v>134.8</v>
      </c>
      <c r="G13462" t="n">
        <v>0</v>
      </c>
    </row>
    <row r="13463">
      <c r="A13463" t="n">
        <v>202001</v>
      </c>
      <c r="B13463" t="n">
        <v>4</v>
      </c>
      <c r="C13463" t="inlineStr">
        <is>
          <t>POS</t>
        </is>
      </c>
      <c r="D13463" t="inlineStr">
        <is>
          <t>Úc</t>
        </is>
      </c>
      <c r="E13463" t="inlineStr">
        <is>
          <t>Máy ảnh</t>
        </is>
      </c>
      <c r="F13463" t="n">
        <v>10704</v>
      </c>
      <c r="G13463" t="n">
        <v>0</v>
      </c>
    </row>
    <row r="13464">
      <c r="A13464" t="n">
        <v>202001</v>
      </c>
      <c r="B13464" t="n">
        <v>4</v>
      </c>
      <c r="C13464" t="inlineStr">
        <is>
          <t>POS</t>
        </is>
      </c>
      <c r="D13464" t="inlineStr">
        <is>
          <t>Úc</t>
        </is>
      </c>
      <c r="E13464" t="inlineStr">
        <is>
          <t>Điện thoại</t>
        </is>
      </c>
      <c r="F13464" t="n">
        <v>1760</v>
      </c>
      <c r="G13464" t="n">
        <v>0</v>
      </c>
    </row>
    <row r="13465">
      <c r="A13465" t="n">
        <v>202001</v>
      </c>
      <c r="B13465" t="n">
        <v>4</v>
      </c>
      <c r="C13465" t="inlineStr">
        <is>
          <t>POS</t>
        </is>
      </c>
      <c r="D13465" t="inlineStr">
        <is>
          <t>Úc</t>
        </is>
      </c>
      <c r="E13465" t="inlineStr">
        <is>
          <t>Máy tính</t>
        </is>
      </c>
      <c r="F13465" t="n">
        <v>1838</v>
      </c>
      <c r="G13465" t="n">
        <v>0</v>
      </c>
    </row>
    <row r="13466">
      <c r="A13466" t="n">
        <v>202001</v>
      </c>
      <c r="B13466" t="n">
        <v>4</v>
      </c>
      <c r="C13466" t="inlineStr">
        <is>
          <t>POS</t>
        </is>
      </c>
      <c r="D13466" t="inlineStr">
        <is>
          <t>Úc</t>
        </is>
      </c>
      <c r="E13466" t="inlineStr">
        <is>
          <t>Game &amp; Đồ chơi</t>
        </is>
      </c>
      <c r="F13466" t="n">
        <v>444.59</v>
      </c>
      <c r="G13466" t="n">
        <v>0</v>
      </c>
    </row>
    <row r="13467">
      <c r="A13467" t="n">
        <v>202001</v>
      </c>
      <c r="B13467" t="n">
        <v>4</v>
      </c>
      <c r="C13467" t="inlineStr">
        <is>
          <t>POS</t>
        </is>
      </c>
      <c r="D13467" t="inlineStr">
        <is>
          <t>Úc</t>
        </is>
      </c>
      <c r="E13467" t="inlineStr">
        <is>
          <t>Nhạc, phim, sách nói</t>
        </is>
      </c>
      <c r="F13467" t="n">
        <v>318.98</v>
      </c>
      <c r="G13467" t="n">
        <v>0</v>
      </c>
    </row>
    <row r="13468">
      <c r="A13468" t="n">
        <v>202001</v>
      </c>
      <c r="B13468" t="n">
        <v>4</v>
      </c>
      <c r="C13468" t="inlineStr">
        <is>
          <t>POS</t>
        </is>
      </c>
      <c r="D13468" t="inlineStr">
        <is>
          <t>Úc</t>
        </is>
      </c>
      <c r="E13468" t="inlineStr">
        <is>
          <t>TV &amp; Video</t>
        </is>
      </c>
      <c r="F13468" t="n">
        <v>198</v>
      </c>
      <c r="G13468" t="n">
        <v>0</v>
      </c>
    </row>
    <row r="13469">
      <c r="A13469" t="n">
        <v>202001</v>
      </c>
      <c r="B13469" t="n">
        <v>5</v>
      </c>
      <c r="C13469" t="inlineStr">
        <is>
          <t>POS</t>
        </is>
      </c>
      <c r="D13469" t="inlineStr">
        <is>
          <t>Úc</t>
        </is>
      </c>
      <c r="E13469" t="inlineStr">
        <is>
          <t>Âm thanh</t>
        </is>
      </c>
      <c r="F13469" t="n">
        <v>1513.55</v>
      </c>
      <c r="G13469" t="n">
        <v>40.55</v>
      </c>
    </row>
    <row r="13470">
      <c r="A13470" t="n">
        <v>202001</v>
      </c>
      <c r="B13470" t="n">
        <v>5</v>
      </c>
      <c r="C13470" t="inlineStr">
        <is>
          <t>POS</t>
        </is>
      </c>
      <c r="D13470" t="inlineStr">
        <is>
          <t>Úc</t>
        </is>
      </c>
      <c r="E13470" t="inlineStr">
        <is>
          <t>Máy ảnh</t>
        </is>
      </c>
      <c r="F13470" t="n">
        <v>3249.25</v>
      </c>
      <c r="G13470" t="n">
        <v>0</v>
      </c>
    </row>
    <row r="13471">
      <c r="A13471" t="n">
        <v>202001</v>
      </c>
      <c r="B13471" t="n">
        <v>5</v>
      </c>
      <c r="C13471" t="inlineStr">
        <is>
          <t>POS</t>
        </is>
      </c>
      <c r="D13471" t="inlineStr">
        <is>
          <t>Úc</t>
        </is>
      </c>
      <c r="E13471" t="inlineStr">
        <is>
          <t>Điện thoại</t>
        </is>
      </c>
      <c r="F13471" t="n">
        <v>908.26</v>
      </c>
      <c r="G13471" t="n">
        <v>0</v>
      </c>
    </row>
    <row r="13472">
      <c r="A13472" t="n">
        <v>202001</v>
      </c>
      <c r="B13472" t="n">
        <v>5</v>
      </c>
      <c r="C13472" t="inlineStr">
        <is>
          <t>POS</t>
        </is>
      </c>
      <c r="D13472" t="inlineStr">
        <is>
          <t>Úc</t>
        </is>
      </c>
      <c r="E13472" t="inlineStr">
        <is>
          <t>Máy tính</t>
        </is>
      </c>
      <c r="F13472" t="n">
        <v>2215.61</v>
      </c>
      <c r="G13472" t="n">
        <v>0</v>
      </c>
    </row>
    <row r="13473">
      <c r="A13473" t="n">
        <v>202001</v>
      </c>
      <c r="B13473" t="n">
        <v>5</v>
      </c>
      <c r="C13473" t="inlineStr">
        <is>
          <t>POS</t>
        </is>
      </c>
      <c r="D13473" t="inlineStr">
        <is>
          <t>Úc</t>
        </is>
      </c>
      <c r="E13473" t="inlineStr">
        <is>
          <t>Game &amp; Đồ chơi</t>
        </is>
      </c>
      <c r="F13473" t="n">
        <v>35.18</v>
      </c>
      <c r="G13473" t="n">
        <v>0</v>
      </c>
    </row>
    <row r="13474">
      <c r="A13474" t="n">
        <v>202001</v>
      </c>
      <c r="B13474" t="n">
        <v>5</v>
      </c>
      <c r="C13474" t="inlineStr">
        <is>
          <t>POS</t>
        </is>
      </c>
      <c r="D13474" t="inlineStr">
        <is>
          <t>Úc</t>
        </is>
      </c>
      <c r="E13474" t="inlineStr">
        <is>
          <t>Gia dụng</t>
        </is>
      </c>
      <c r="F13474" t="n">
        <v>3769.8</v>
      </c>
      <c r="G13474" t="n">
        <v>0</v>
      </c>
    </row>
    <row r="13475">
      <c r="A13475" t="n">
        <v>202001</v>
      </c>
      <c r="B13475" t="n">
        <v>5</v>
      </c>
      <c r="C13475" t="inlineStr">
        <is>
          <t>POS</t>
        </is>
      </c>
      <c r="D13475" t="inlineStr">
        <is>
          <t>Úc</t>
        </is>
      </c>
      <c r="E13475" t="inlineStr">
        <is>
          <t>Nhạc, phim, sách nói</t>
        </is>
      </c>
      <c r="F13475" t="n">
        <v>784.3200000000001</v>
      </c>
      <c r="G13475" t="n">
        <v>0</v>
      </c>
    </row>
    <row r="13476">
      <c r="A13476" t="n">
        <v>202001</v>
      </c>
      <c r="B13476" t="n">
        <v>5</v>
      </c>
      <c r="C13476" t="inlineStr">
        <is>
          <t>POS</t>
        </is>
      </c>
      <c r="D13476" t="inlineStr">
        <is>
          <t>Úc</t>
        </is>
      </c>
      <c r="E13476" t="inlineStr">
        <is>
          <t>TV &amp; Video</t>
        </is>
      </c>
      <c r="F13476" t="n">
        <v>1068.94</v>
      </c>
      <c r="G13476" t="n">
        <v>0</v>
      </c>
    </row>
    <row r="13477">
      <c r="A13477" t="n">
        <v>202001</v>
      </c>
      <c r="B13477" t="n">
        <v>6</v>
      </c>
      <c r="C13477" t="inlineStr">
        <is>
          <t>POS</t>
        </is>
      </c>
      <c r="D13477" t="inlineStr">
        <is>
          <t>Úc</t>
        </is>
      </c>
      <c r="E13477" t="inlineStr">
        <is>
          <t>Âm thanh</t>
        </is>
      </c>
      <c r="F13477" t="n">
        <v>857.24</v>
      </c>
      <c r="G13477" t="n">
        <v>48.81</v>
      </c>
    </row>
    <row r="13478">
      <c r="A13478" t="n">
        <v>202001</v>
      </c>
      <c r="B13478" t="n">
        <v>6</v>
      </c>
      <c r="C13478" t="inlineStr">
        <is>
          <t>POS</t>
        </is>
      </c>
      <c r="D13478" t="inlineStr">
        <is>
          <t>Úc</t>
        </is>
      </c>
      <c r="E13478" t="inlineStr">
        <is>
          <t>Máy ảnh</t>
        </is>
      </c>
      <c r="F13478" t="n">
        <v>9796</v>
      </c>
      <c r="G13478" t="n">
        <v>0</v>
      </c>
    </row>
    <row r="13479">
      <c r="A13479" t="n">
        <v>202001</v>
      </c>
      <c r="B13479" t="n">
        <v>6</v>
      </c>
      <c r="C13479" t="inlineStr">
        <is>
          <t>POS</t>
        </is>
      </c>
      <c r="D13479" t="inlineStr">
        <is>
          <t>Úc</t>
        </is>
      </c>
      <c r="E13479" t="inlineStr">
        <is>
          <t>Điện thoại</t>
        </is>
      </c>
      <c r="F13479" t="n">
        <v>3708.93</v>
      </c>
      <c r="G13479" t="n">
        <v>0</v>
      </c>
    </row>
    <row r="13480">
      <c r="A13480" t="n">
        <v>202001</v>
      </c>
      <c r="B13480" t="n">
        <v>6</v>
      </c>
      <c r="C13480" t="inlineStr">
        <is>
          <t>POS</t>
        </is>
      </c>
      <c r="D13480" t="inlineStr">
        <is>
          <t>Úc</t>
        </is>
      </c>
      <c r="E13480" t="inlineStr">
        <is>
          <t>Máy tính</t>
        </is>
      </c>
      <c r="F13480" t="n">
        <v>5053.85</v>
      </c>
      <c r="G13480" t="n">
        <v>0</v>
      </c>
    </row>
    <row r="13481">
      <c r="A13481" t="n">
        <v>202001</v>
      </c>
      <c r="B13481" t="n">
        <v>6</v>
      </c>
      <c r="C13481" t="inlineStr">
        <is>
          <t>POS</t>
        </is>
      </c>
      <c r="D13481" t="inlineStr">
        <is>
          <t>Úc</t>
        </is>
      </c>
      <c r="E13481" t="inlineStr">
        <is>
          <t>Game &amp; Đồ chơi</t>
        </is>
      </c>
      <c r="F13481" t="n">
        <v>429.62</v>
      </c>
      <c r="G13481" t="n">
        <v>0</v>
      </c>
    </row>
    <row r="13482">
      <c r="A13482" t="n">
        <v>202001</v>
      </c>
      <c r="B13482" t="n">
        <v>6</v>
      </c>
      <c r="C13482" t="inlineStr">
        <is>
          <t>POS</t>
        </is>
      </c>
      <c r="D13482" t="inlineStr">
        <is>
          <t>Úc</t>
        </is>
      </c>
      <c r="E13482" t="inlineStr">
        <is>
          <t>Gia dụng</t>
        </is>
      </c>
      <c r="F13482" t="n">
        <v>1401.25</v>
      </c>
      <c r="G13482" t="n">
        <v>0</v>
      </c>
    </row>
    <row r="13483">
      <c r="A13483" t="n">
        <v>202001</v>
      </c>
      <c r="B13483" t="n">
        <v>6</v>
      </c>
      <c r="C13483" t="inlineStr">
        <is>
          <t>POS</t>
        </is>
      </c>
      <c r="D13483" t="inlineStr">
        <is>
          <t>Úc</t>
        </is>
      </c>
      <c r="E13483" t="inlineStr">
        <is>
          <t>Nhạc, phim, sách nói</t>
        </is>
      </c>
      <c r="F13483" t="n">
        <v>657.24</v>
      </c>
      <c r="G13483" t="n">
        <v>0</v>
      </c>
    </row>
    <row r="13484">
      <c r="A13484" t="n">
        <v>202001</v>
      </c>
      <c r="B13484" t="n">
        <v>6</v>
      </c>
      <c r="C13484" t="inlineStr">
        <is>
          <t>POS</t>
        </is>
      </c>
      <c r="D13484" t="inlineStr">
        <is>
          <t>Úc</t>
        </is>
      </c>
      <c r="E13484" t="inlineStr">
        <is>
          <t>TV &amp; Video</t>
        </is>
      </c>
      <c r="F13484" t="n">
        <v>838.89</v>
      </c>
      <c r="G13484" t="n">
        <v>0</v>
      </c>
    </row>
    <row r="13485">
      <c r="A13485" t="n">
        <v>202001</v>
      </c>
      <c r="B13485" t="n">
        <v>8</v>
      </c>
      <c r="C13485" t="inlineStr">
        <is>
          <t>POS</t>
        </is>
      </c>
      <c r="D13485" t="inlineStr">
        <is>
          <t>Canada</t>
        </is>
      </c>
      <c r="E13485" t="inlineStr">
        <is>
          <t>Âm thanh</t>
        </is>
      </c>
      <c r="F13485" t="n">
        <v>955.6900000000001</v>
      </c>
      <c r="G13485" t="n">
        <v>162.2</v>
      </c>
    </row>
    <row r="13486">
      <c r="A13486" t="n">
        <v>202001</v>
      </c>
      <c r="B13486" t="n">
        <v>8</v>
      </c>
      <c r="C13486" t="inlineStr">
        <is>
          <t>POS</t>
        </is>
      </c>
      <c r="D13486" t="inlineStr">
        <is>
          <t>Canada</t>
        </is>
      </c>
      <c r="E13486" t="inlineStr">
        <is>
          <t>Máy ảnh</t>
        </is>
      </c>
      <c r="F13486" t="n">
        <v>474</v>
      </c>
      <c r="G13486" t="n">
        <v>0</v>
      </c>
    </row>
    <row r="13487">
      <c r="A13487" t="n">
        <v>202001</v>
      </c>
      <c r="B13487" t="n">
        <v>8</v>
      </c>
      <c r="C13487" t="inlineStr">
        <is>
          <t>POS</t>
        </is>
      </c>
      <c r="D13487" t="inlineStr">
        <is>
          <t>Canada</t>
        </is>
      </c>
      <c r="E13487" t="inlineStr">
        <is>
          <t>Điện thoại</t>
        </is>
      </c>
      <c r="F13487" t="n">
        <v>7686.96</v>
      </c>
      <c r="G13487" t="n">
        <v>0</v>
      </c>
    </row>
    <row r="13488">
      <c r="A13488" t="n">
        <v>202001</v>
      </c>
      <c r="B13488" t="n">
        <v>8</v>
      </c>
      <c r="C13488" t="inlineStr">
        <is>
          <t>POS</t>
        </is>
      </c>
      <c r="D13488" t="inlineStr">
        <is>
          <t>Canada</t>
        </is>
      </c>
      <c r="E13488" t="inlineStr">
        <is>
          <t>Máy tính</t>
        </is>
      </c>
      <c r="F13488" t="n">
        <v>10778.5</v>
      </c>
      <c r="G13488" t="n">
        <v>999</v>
      </c>
    </row>
    <row r="13489">
      <c r="A13489" t="n">
        <v>202001</v>
      </c>
      <c r="B13489" t="n">
        <v>8</v>
      </c>
      <c r="C13489" t="inlineStr">
        <is>
          <t>POS</t>
        </is>
      </c>
      <c r="D13489" t="inlineStr">
        <is>
          <t>Canada</t>
        </is>
      </c>
      <c r="E13489" t="inlineStr">
        <is>
          <t>Game &amp; Đồ chơi</t>
        </is>
      </c>
      <c r="F13489" t="n">
        <v>122.99</v>
      </c>
      <c r="G13489" t="n">
        <v>0</v>
      </c>
    </row>
    <row r="13490">
      <c r="A13490" t="n">
        <v>202001</v>
      </c>
      <c r="B13490" t="n">
        <v>8</v>
      </c>
      <c r="C13490" t="inlineStr">
        <is>
          <t>POS</t>
        </is>
      </c>
      <c r="D13490" t="inlineStr">
        <is>
          <t>Canada</t>
        </is>
      </c>
      <c r="E13490" t="inlineStr">
        <is>
          <t>Nhạc, phim, sách nói</t>
        </is>
      </c>
      <c r="F13490" t="n">
        <v>1471.38</v>
      </c>
      <c r="G13490" t="n">
        <v>0</v>
      </c>
    </row>
    <row r="13491">
      <c r="A13491" t="n">
        <v>202001</v>
      </c>
      <c r="B13491" t="n">
        <v>9</v>
      </c>
      <c r="C13491" t="inlineStr">
        <is>
          <t>POS</t>
        </is>
      </c>
      <c r="D13491" t="inlineStr">
        <is>
          <t>Canada</t>
        </is>
      </c>
      <c r="E13491" t="inlineStr">
        <is>
          <t>Âm thanh</t>
        </is>
      </c>
      <c r="F13491" t="n">
        <v>872.12</v>
      </c>
      <c r="G13491" t="n">
        <v>0</v>
      </c>
    </row>
    <row r="13492">
      <c r="A13492" t="n">
        <v>202001</v>
      </c>
      <c r="B13492" t="n">
        <v>9</v>
      </c>
      <c r="C13492" t="inlineStr">
        <is>
          <t>POS</t>
        </is>
      </c>
      <c r="D13492" t="inlineStr">
        <is>
          <t>Canada</t>
        </is>
      </c>
      <c r="E13492" t="inlineStr">
        <is>
          <t>Máy ảnh</t>
        </is>
      </c>
      <c r="F13492" t="n">
        <v>3165.98</v>
      </c>
      <c r="G13492" t="n">
        <v>0</v>
      </c>
    </row>
    <row r="13493">
      <c r="A13493" t="n">
        <v>202001</v>
      </c>
      <c r="B13493" t="n">
        <v>9</v>
      </c>
      <c r="C13493" t="inlineStr">
        <is>
          <t>POS</t>
        </is>
      </c>
      <c r="D13493" t="inlineStr">
        <is>
          <t>Canada</t>
        </is>
      </c>
      <c r="E13493" t="inlineStr">
        <is>
          <t>Điện thoại</t>
        </is>
      </c>
      <c r="F13493" t="n">
        <v>4189.38</v>
      </c>
      <c r="G13493" t="n">
        <v>0</v>
      </c>
    </row>
    <row r="13494">
      <c r="A13494" t="n">
        <v>202001</v>
      </c>
      <c r="B13494" t="n">
        <v>9</v>
      </c>
      <c r="C13494" t="inlineStr">
        <is>
          <t>POS</t>
        </is>
      </c>
      <c r="D13494" t="inlineStr">
        <is>
          <t>Canada</t>
        </is>
      </c>
      <c r="E13494" t="inlineStr">
        <is>
          <t>Máy tính</t>
        </is>
      </c>
      <c r="F13494" t="n">
        <v>11931.29</v>
      </c>
      <c r="G13494" t="n">
        <v>26.96</v>
      </c>
    </row>
    <row r="13495">
      <c r="A13495" t="n">
        <v>202001</v>
      </c>
      <c r="B13495" t="n">
        <v>9</v>
      </c>
      <c r="C13495" t="inlineStr">
        <is>
          <t>POS</t>
        </is>
      </c>
      <c r="D13495" t="inlineStr">
        <is>
          <t>Canada</t>
        </is>
      </c>
      <c r="E13495" t="inlineStr">
        <is>
          <t>Game &amp; Đồ chơi</t>
        </is>
      </c>
      <c r="F13495" t="n">
        <v>892.86</v>
      </c>
      <c r="G13495" t="n">
        <v>0</v>
      </c>
    </row>
    <row r="13496">
      <c r="A13496" t="n">
        <v>202001</v>
      </c>
      <c r="B13496" t="n">
        <v>9</v>
      </c>
      <c r="C13496" t="inlineStr">
        <is>
          <t>POS</t>
        </is>
      </c>
      <c r="D13496" t="inlineStr">
        <is>
          <t>Canada</t>
        </is>
      </c>
      <c r="E13496" t="inlineStr">
        <is>
          <t>Nhạc, phim, sách nói</t>
        </is>
      </c>
      <c r="F13496" t="n">
        <v>4939.98</v>
      </c>
      <c r="G13496" t="n">
        <v>0</v>
      </c>
    </row>
    <row r="13497">
      <c r="A13497" t="n">
        <v>202001</v>
      </c>
      <c r="B13497" t="n">
        <v>9</v>
      </c>
      <c r="C13497" t="inlineStr">
        <is>
          <t>POS</t>
        </is>
      </c>
      <c r="D13497" t="inlineStr">
        <is>
          <t>Canada</t>
        </is>
      </c>
      <c r="E13497" t="inlineStr">
        <is>
          <t>TV &amp; Video</t>
        </is>
      </c>
      <c r="F13497" t="n">
        <v>2532.99</v>
      </c>
      <c r="G13497" t="n">
        <v>0</v>
      </c>
    </row>
    <row r="13498">
      <c r="A13498" t="n">
        <v>202001</v>
      </c>
      <c r="B13498" t="n">
        <v>10</v>
      </c>
      <c r="C13498" t="inlineStr">
        <is>
          <t>POS</t>
        </is>
      </c>
      <c r="D13498" t="inlineStr">
        <is>
          <t>Canada</t>
        </is>
      </c>
      <c r="E13498" t="inlineStr">
        <is>
          <t>Âm thanh</t>
        </is>
      </c>
      <c r="F13498" t="n">
        <v>398.97</v>
      </c>
      <c r="G13498" t="n">
        <v>0</v>
      </c>
    </row>
    <row r="13499">
      <c r="A13499" t="n">
        <v>202001</v>
      </c>
      <c r="B13499" t="n">
        <v>10</v>
      </c>
      <c r="C13499" t="inlineStr">
        <is>
          <t>POS</t>
        </is>
      </c>
      <c r="D13499" t="inlineStr">
        <is>
          <t>Canada</t>
        </is>
      </c>
      <c r="E13499" t="inlineStr">
        <is>
          <t>Máy ảnh</t>
        </is>
      </c>
      <c r="F13499" t="n">
        <v>343</v>
      </c>
      <c r="G13499" t="n">
        <v>0</v>
      </c>
    </row>
    <row r="13500">
      <c r="A13500" t="n">
        <v>202001</v>
      </c>
      <c r="B13500" t="n">
        <v>10</v>
      </c>
      <c r="C13500" t="inlineStr">
        <is>
          <t>POS</t>
        </is>
      </c>
      <c r="D13500" t="inlineStr">
        <is>
          <t>Canada</t>
        </is>
      </c>
      <c r="E13500" t="inlineStr">
        <is>
          <t>Điện thoại</t>
        </is>
      </c>
      <c r="F13500" t="n">
        <v>1731.58</v>
      </c>
      <c r="G13500" t="n">
        <v>310</v>
      </c>
    </row>
    <row r="13501">
      <c r="A13501" t="n">
        <v>202001</v>
      </c>
      <c r="B13501" t="n">
        <v>10</v>
      </c>
      <c r="C13501" t="inlineStr">
        <is>
          <t>POS</t>
        </is>
      </c>
      <c r="D13501" t="inlineStr">
        <is>
          <t>Canada</t>
        </is>
      </c>
      <c r="E13501" t="inlineStr">
        <is>
          <t>Máy tính</t>
        </is>
      </c>
      <c r="F13501" t="n">
        <v>3718.26</v>
      </c>
      <c r="G13501" t="n">
        <v>0</v>
      </c>
    </row>
    <row r="13502">
      <c r="A13502" t="n">
        <v>202001</v>
      </c>
      <c r="B13502" t="n">
        <v>10</v>
      </c>
      <c r="C13502" t="inlineStr">
        <is>
          <t>POS</t>
        </is>
      </c>
      <c r="D13502" t="inlineStr">
        <is>
          <t>Canada</t>
        </is>
      </c>
      <c r="E13502" t="inlineStr">
        <is>
          <t>Game &amp; Đồ chơi</t>
        </is>
      </c>
      <c r="F13502" t="n">
        <v>1052.49</v>
      </c>
      <c r="G13502" t="n">
        <v>0</v>
      </c>
    </row>
    <row r="13503">
      <c r="A13503" t="n">
        <v>202001</v>
      </c>
      <c r="B13503" t="n">
        <v>10</v>
      </c>
      <c r="C13503" t="inlineStr">
        <is>
          <t>POS</t>
        </is>
      </c>
      <c r="D13503" t="inlineStr">
        <is>
          <t>Canada</t>
        </is>
      </c>
      <c r="E13503" t="inlineStr">
        <is>
          <t>Gia dụng</t>
        </is>
      </c>
      <c r="F13503" t="n">
        <v>5750.22</v>
      </c>
      <c r="G13503" t="n">
        <v>0</v>
      </c>
    </row>
    <row r="13504">
      <c r="A13504" t="n">
        <v>202001</v>
      </c>
      <c r="B13504" t="n">
        <v>10</v>
      </c>
      <c r="C13504" t="inlineStr">
        <is>
          <t>POS</t>
        </is>
      </c>
      <c r="D13504" t="inlineStr">
        <is>
          <t>Canada</t>
        </is>
      </c>
      <c r="E13504" t="inlineStr">
        <is>
          <t>Nhạc, phim, sách nói</t>
        </is>
      </c>
      <c r="F13504" t="n">
        <v>4550.69</v>
      </c>
      <c r="G13504" t="n">
        <v>102.58</v>
      </c>
    </row>
    <row r="13505">
      <c r="A13505" t="n">
        <v>202001</v>
      </c>
      <c r="B13505" t="n">
        <v>12</v>
      </c>
      <c r="C13505" t="inlineStr">
        <is>
          <t>POS</t>
        </is>
      </c>
      <c r="D13505" t="inlineStr">
        <is>
          <t>Pháp</t>
        </is>
      </c>
      <c r="E13505" t="inlineStr">
        <is>
          <t>Âm thanh</t>
        </is>
      </c>
      <c r="F13505" t="n">
        <v>149.99</v>
      </c>
      <c r="G13505" t="n">
        <v>0</v>
      </c>
    </row>
    <row r="13506">
      <c r="A13506" t="n">
        <v>202001</v>
      </c>
      <c r="B13506" t="n">
        <v>12</v>
      </c>
      <c r="C13506" t="inlineStr">
        <is>
          <t>POS</t>
        </is>
      </c>
      <c r="D13506" t="inlineStr">
        <is>
          <t>Pháp</t>
        </is>
      </c>
      <c r="E13506" t="inlineStr">
        <is>
          <t>Máy ảnh</t>
        </is>
      </c>
      <c r="F13506" t="n">
        <v>1530</v>
      </c>
      <c r="G13506" t="n">
        <v>0</v>
      </c>
    </row>
    <row r="13507">
      <c r="A13507" t="n">
        <v>202001</v>
      </c>
      <c r="B13507" t="n">
        <v>12</v>
      </c>
      <c r="C13507" t="inlineStr">
        <is>
          <t>POS</t>
        </is>
      </c>
      <c r="D13507" t="inlineStr">
        <is>
          <t>Pháp</t>
        </is>
      </c>
      <c r="E13507" t="inlineStr">
        <is>
          <t>Điện thoại</t>
        </is>
      </c>
      <c r="F13507" t="n">
        <v>1507.97</v>
      </c>
      <c r="G13507" t="n">
        <v>0</v>
      </c>
    </row>
    <row r="13508">
      <c r="A13508" t="n">
        <v>202001</v>
      </c>
      <c r="B13508" t="n">
        <v>12</v>
      </c>
      <c r="C13508" t="inlineStr">
        <is>
          <t>POS</t>
        </is>
      </c>
      <c r="D13508" t="inlineStr">
        <is>
          <t>Pháp</t>
        </is>
      </c>
      <c r="E13508" t="inlineStr">
        <is>
          <t>Máy tính</t>
        </is>
      </c>
      <c r="F13508" t="n">
        <v>2907</v>
      </c>
      <c r="G13508" t="n">
        <v>0</v>
      </c>
    </row>
    <row r="13509">
      <c r="A13509" t="n">
        <v>202001</v>
      </c>
      <c r="B13509" t="n">
        <v>13</v>
      </c>
      <c r="C13509" t="inlineStr">
        <is>
          <t>POS</t>
        </is>
      </c>
      <c r="D13509" t="inlineStr">
        <is>
          <t>Pháp</t>
        </is>
      </c>
      <c r="E13509" t="inlineStr">
        <is>
          <t>Máy ảnh</t>
        </is>
      </c>
      <c r="F13509" t="n">
        <v>1352</v>
      </c>
      <c r="G13509" t="n">
        <v>0</v>
      </c>
    </row>
    <row r="13510">
      <c r="A13510" t="n">
        <v>202001</v>
      </c>
      <c r="B13510" t="n">
        <v>13</v>
      </c>
      <c r="C13510" t="inlineStr">
        <is>
          <t>POS</t>
        </is>
      </c>
      <c r="D13510" t="inlineStr">
        <is>
          <t>Pháp</t>
        </is>
      </c>
      <c r="E13510" t="inlineStr">
        <is>
          <t>Máy tính</t>
        </is>
      </c>
      <c r="F13510" t="n">
        <v>4604.5</v>
      </c>
      <c r="G13510" t="n">
        <v>0</v>
      </c>
    </row>
    <row r="13511">
      <c r="A13511" t="n">
        <v>202001</v>
      </c>
      <c r="B13511" t="n">
        <v>13</v>
      </c>
      <c r="C13511" t="inlineStr">
        <is>
          <t>POS</t>
        </is>
      </c>
      <c r="D13511" t="inlineStr">
        <is>
          <t>Pháp</t>
        </is>
      </c>
      <c r="E13511" t="inlineStr">
        <is>
          <t>Game &amp; Đồ chơi</t>
        </is>
      </c>
      <c r="F13511" t="n">
        <v>278.56</v>
      </c>
      <c r="G13511" t="n">
        <v>0</v>
      </c>
    </row>
    <row r="13512">
      <c r="A13512" t="n">
        <v>202001</v>
      </c>
      <c r="B13512" t="n">
        <v>14</v>
      </c>
      <c r="C13512" t="inlineStr">
        <is>
          <t>POS</t>
        </is>
      </c>
      <c r="D13512" t="inlineStr">
        <is>
          <t>Pháp</t>
        </is>
      </c>
      <c r="E13512" t="inlineStr">
        <is>
          <t>Âm thanh</t>
        </is>
      </c>
      <c r="F13512" t="n">
        <v>189.95</v>
      </c>
      <c r="G13512" t="n">
        <v>0</v>
      </c>
    </row>
    <row r="13513">
      <c r="A13513" t="n">
        <v>202001</v>
      </c>
      <c r="B13513" t="n">
        <v>14</v>
      </c>
      <c r="C13513" t="inlineStr">
        <is>
          <t>POS</t>
        </is>
      </c>
      <c r="D13513" t="inlineStr">
        <is>
          <t>Pháp</t>
        </is>
      </c>
      <c r="E13513" t="inlineStr">
        <is>
          <t>Máy ảnh</t>
        </is>
      </c>
      <c r="F13513" t="n">
        <v>1284</v>
      </c>
      <c r="G13513" t="n">
        <v>0</v>
      </c>
    </row>
    <row r="13514">
      <c r="A13514" t="n">
        <v>202001</v>
      </c>
      <c r="B13514" t="n">
        <v>14</v>
      </c>
      <c r="C13514" t="inlineStr">
        <is>
          <t>POS</t>
        </is>
      </c>
      <c r="D13514" t="inlineStr">
        <is>
          <t>Pháp</t>
        </is>
      </c>
      <c r="E13514" t="inlineStr">
        <is>
          <t>Điện thoại</t>
        </is>
      </c>
      <c r="F13514" t="n">
        <v>389.96</v>
      </c>
      <c r="G13514" t="n">
        <v>0</v>
      </c>
    </row>
    <row r="13515">
      <c r="A13515" t="n">
        <v>202001</v>
      </c>
      <c r="B13515" t="n">
        <v>14</v>
      </c>
      <c r="C13515" t="inlineStr">
        <is>
          <t>POS</t>
        </is>
      </c>
      <c r="D13515" t="inlineStr">
        <is>
          <t>Pháp</t>
        </is>
      </c>
      <c r="E13515" t="inlineStr">
        <is>
          <t>Game &amp; Đồ chơi</t>
        </is>
      </c>
      <c r="F13515" t="n">
        <v>86.68000000000001</v>
      </c>
      <c r="G13515" t="n">
        <v>0</v>
      </c>
    </row>
    <row r="13516">
      <c r="A13516" t="n">
        <v>202001</v>
      </c>
      <c r="B13516" t="n">
        <v>14</v>
      </c>
      <c r="C13516" t="inlineStr">
        <is>
          <t>POS</t>
        </is>
      </c>
      <c r="D13516" t="inlineStr">
        <is>
          <t>Pháp</t>
        </is>
      </c>
      <c r="E13516" t="inlineStr">
        <is>
          <t>TV &amp; Video</t>
        </is>
      </c>
      <c r="F13516" t="n">
        <v>10744.14</v>
      </c>
      <c r="G13516" t="n">
        <v>0</v>
      </c>
    </row>
    <row r="13517">
      <c r="A13517" t="n">
        <v>202001</v>
      </c>
      <c r="B13517" t="n">
        <v>15</v>
      </c>
      <c r="C13517" t="inlineStr">
        <is>
          <t>POS</t>
        </is>
      </c>
      <c r="D13517" t="inlineStr">
        <is>
          <t>Pháp</t>
        </is>
      </c>
      <c r="E13517" t="inlineStr">
        <is>
          <t>Máy ảnh</t>
        </is>
      </c>
      <c r="F13517" t="n">
        <v>323</v>
      </c>
      <c r="G13517" t="n">
        <v>0</v>
      </c>
    </row>
    <row r="13518">
      <c r="A13518" t="n">
        <v>202001</v>
      </c>
      <c r="B13518" t="n">
        <v>15</v>
      </c>
      <c r="C13518" t="inlineStr">
        <is>
          <t>POS</t>
        </is>
      </c>
      <c r="D13518" t="inlineStr">
        <is>
          <t>Pháp</t>
        </is>
      </c>
      <c r="E13518" t="inlineStr">
        <is>
          <t>Máy tính</t>
        </is>
      </c>
      <c r="F13518" t="n">
        <v>7238.72</v>
      </c>
      <c r="G13518" t="n">
        <v>0</v>
      </c>
    </row>
    <row r="13519">
      <c r="A13519" t="n">
        <v>202001</v>
      </c>
      <c r="B13519" t="n">
        <v>15</v>
      </c>
      <c r="C13519" t="inlineStr">
        <is>
          <t>POS</t>
        </is>
      </c>
      <c r="D13519" t="inlineStr">
        <is>
          <t>Pháp</t>
        </is>
      </c>
      <c r="E13519" t="inlineStr">
        <is>
          <t>Game &amp; Đồ chơi</t>
        </is>
      </c>
      <c r="F13519" t="n">
        <v>310.65</v>
      </c>
      <c r="G13519" t="n">
        <v>0</v>
      </c>
    </row>
    <row r="13520">
      <c r="A13520" t="n">
        <v>202001</v>
      </c>
      <c r="B13520" t="n">
        <v>15</v>
      </c>
      <c r="C13520" t="inlineStr">
        <is>
          <t>POS</t>
        </is>
      </c>
      <c r="D13520" t="inlineStr">
        <is>
          <t>Pháp</t>
        </is>
      </c>
      <c r="E13520" t="inlineStr">
        <is>
          <t>Gia dụng</t>
        </is>
      </c>
      <c r="F13520" t="n">
        <v>493</v>
      </c>
      <c r="G13520" t="n">
        <v>0</v>
      </c>
    </row>
    <row r="13521">
      <c r="A13521" t="n">
        <v>202001</v>
      </c>
      <c r="B13521" t="n">
        <v>15</v>
      </c>
      <c r="C13521" t="inlineStr">
        <is>
          <t>POS</t>
        </is>
      </c>
      <c r="D13521" t="inlineStr">
        <is>
          <t>Pháp</t>
        </is>
      </c>
      <c r="E13521" t="inlineStr">
        <is>
          <t>Nhạc, phim, sách nói</t>
        </is>
      </c>
      <c r="F13521" t="n">
        <v>57.88</v>
      </c>
      <c r="G13521" t="n">
        <v>104.38</v>
      </c>
    </row>
    <row r="13522">
      <c r="A13522" t="n">
        <v>202001</v>
      </c>
      <c r="B13522" t="n">
        <v>16</v>
      </c>
      <c r="C13522" t="inlineStr">
        <is>
          <t>POS</t>
        </is>
      </c>
      <c r="D13522" t="inlineStr">
        <is>
          <t>Pháp</t>
        </is>
      </c>
      <c r="E13522" t="inlineStr">
        <is>
          <t>Máy ảnh</t>
        </is>
      </c>
      <c r="F13522" t="n">
        <v>4003.3</v>
      </c>
      <c r="G13522" t="n">
        <v>0</v>
      </c>
    </row>
    <row r="13523">
      <c r="A13523" t="n">
        <v>202001</v>
      </c>
      <c r="B13523" t="n">
        <v>16</v>
      </c>
      <c r="C13523" t="inlineStr">
        <is>
          <t>POS</t>
        </is>
      </c>
      <c r="D13523" t="inlineStr">
        <is>
          <t>Pháp</t>
        </is>
      </c>
      <c r="E13523" t="inlineStr">
        <is>
          <t>Điện thoại</t>
        </is>
      </c>
      <c r="F13523" t="n">
        <v>570</v>
      </c>
      <c r="G13523" t="n">
        <v>0</v>
      </c>
    </row>
    <row r="13524">
      <c r="A13524" t="n">
        <v>202001</v>
      </c>
      <c r="B13524" t="n">
        <v>16</v>
      </c>
      <c r="C13524" t="inlineStr">
        <is>
          <t>POS</t>
        </is>
      </c>
      <c r="D13524" t="inlineStr">
        <is>
          <t>Pháp</t>
        </is>
      </c>
      <c r="E13524" t="inlineStr">
        <is>
          <t>Máy tính</t>
        </is>
      </c>
      <c r="F13524" t="n">
        <v>663.1</v>
      </c>
      <c r="G13524" t="n">
        <v>0</v>
      </c>
    </row>
    <row r="13525">
      <c r="A13525" t="n">
        <v>202001</v>
      </c>
      <c r="B13525" t="n">
        <v>16</v>
      </c>
      <c r="C13525" t="inlineStr">
        <is>
          <t>POS</t>
        </is>
      </c>
      <c r="D13525" t="inlineStr">
        <is>
          <t>Pháp</t>
        </is>
      </c>
      <c r="E13525" t="inlineStr">
        <is>
          <t>Game &amp; Đồ chơi</t>
        </is>
      </c>
      <c r="F13525" t="n">
        <v>284.6</v>
      </c>
      <c r="G13525" t="n">
        <v>0</v>
      </c>
    </row>
    <row r="13526">
      <c r="A13526" t="n">
        <v>202001</v>
      </c>
      <c r="B13526" t="n">
        <v>16</v>
      </c>
      <c r="C13526" t="inlineStr">
        <is>
          <t>POS</t>
        </is>
      </c>
      <c r="D13526" t="inlineStr">
        <is>
          <t>Pháp</t>
        </is>
      </c>
      <c r="E13526" t="inlineStr">
        <is>
          <t>Gia dụng</t>
        </is>
      </c>
      <c r="F13526" t="n">
        <v>1467.75</v>
      </c>
      <c r="G13526" t="n">
        <v>0</v>
      </c>
    </row>
    <row r="13527">
      <c r="A13527" t="n">
        <v>202001</v>
      </c>
      <c r="B13527" t="n">
        <v>16</v>
      </c>
      <c r="C13527" t="inlineStr">
        <is>
          <t>POS</t>
        </is>
      </c>
      <c r="D13527" t="inlineStr">
        <is>
          <t>Pháp</t>
        </is>
      </c>
      <c r="E13527" t="inlineStr">
        <is>
          <t>Nhạc, phim, sách nói</t>
        </is>
      </c>
      <c r="F13527" t="n">
        <v>646.61</v>
      </c>
      <c r="G13527" t="n">
        <v>0</v>
      </c>
    </row>
    <row r="13528">
      <c r="A13528" t="n">
        <v>202001</v>
      </c>
      <c r="B13528" t="n">
        <v>16</v>
      </c>
      <c r="C13528" t="inlineStr">
        <is>
          <t>POS</t>
        </is>
      </c>
      <c r="D13528" t="inlineStr">
        <is>
          <t>Pháp</t>
        </is>
      </c>
      <c r="E13528" t="inlineStr">
        <is>
          <t>TV &amp; Video</t>
        </is>
      </c>
      <c r="F13528" t="n">
        <v>481.65</v>
      </c>
      <c r="G13528" t="n">
        <v>481.65</v>
      </c>
    </row>
    <row r="13529">
      <c r="A13529" t="n">
        <v>202001</v>
      </c>
      <c r="B13529" t="n">
        <v>17</v>
      </c>
      <c r="C13529" t="inlineStr">
        <is>
          <t>POS</t>
        </is>
      </c>
      <c r="D13529" t="inlineStr">
        <is>
          <t>Pháp</t>
        </is>
      </c>
      <c r="E13529" t="inlineStr">
        <is>
          <t>Máy ảnh</t>
        </is>
      </c>
      <c r="F13529" t="n">
        <v>6127.5</v>
      </c>
      <c r="G13529" t="n">
        <v>0</v>
      </c>
    </row>
    <row r="13530">
      <c r="A13530" t="n">
        <v>202001</v>
      </c>
      <c r="B13530" t="n">
        <v>17</v>
      </c>
      <c r="C13530" t="inlineStr">
        <is>
          <t>POS</t>
        </is>
      </c>
      <c r="D13530" t="inlineStr">
        <is>
          <t>Pháp</t>
        </is>
      </c>
      <c r="E13530" t="inlineStr">
        <is>
          <t>Điện thoại</t>
        </is>
      </c>
      <c r="F13530" t="n">
        <v>2356</v>
      </c>
      <c r="G13530" t="n">
        <v>0</v>
      </c>
    </row>
    <row r="13531">
      <c r="A13531" t="n">
        <v>202001</v>
      </c>
      <c r="B13531" t="n">
        <v>17</v>
      </c>
      <c r="C13531" t="inlineStr">
        <is>
          <t>POS</t>
        </is>
      </c>
      <c r="D13531" t="inlineStr">
        <is>
          <t>Pháp</t>
        </is>
      </c>
      <c r="E13531" t="inlineStr">
        <is>
          <t>Máy tính</t>
        </is>
      </c>
      <c r="F13531" t="n">
        <v>269.9</v>
      </c>
      <c r="G13531" t="n">
        <v>0</v>
      </c>
    </row>
    <row r="13532">
      <c r="A13532" t="n">
        <v>202001</v>
      </c>
      <c r="B13532" t="n">
        <v>17</v>
      </c>
      <c r="C13532" t="inlineStr">
        <is>
          <t>POS</t>
        </is>
      </c>
      <c r="D13532" t="inlineStr">
        <is>
          <t>Pháp</t>
        </is>
      </c>
      <c r="E13532" t="inlineStr">
        <is>
          <t>Game &amp; Đồ chơi</t>
        </is>
      </c>
      <c r="F13532" t="n">
        <v>291.98</v>
      </c>
      <c r="G13532" t="n">
        <v>0</v>
      </c>
    </row>
    <row r="13533">
      <c r="A13533" t="n">
        <v>202001</v>
      </c>
      <c r="B13533" t="n">
        <v>17</v>
      </c>
      <c r="C13533" t="inlineStr">
        <is>
          <t>POS</t>
        </is>
      </c>
      <c r="D13533" t="inlineStr">
        <is>
          <t>Pháp</t>
        </is>
      </c>
      <c r="E13533" t="inlineStr">
        <is>
          <t>TV &amp; Video</t>
        </is>
      </c>
      <c r="F13533" t="n">
        <v>635.54</v>
      </c>
      <c r="G13533" t="n">
        <v>0</v>
      </c>
    </row>
    <row r="13534">
      <c r="A13534" t="n">
        <v>202001</v>
      </c>
      <c r="B13534" t="n">
        <v>18</v>
      </c>
      <c r="C13534" t="inlineStr">
        <is>
          <t>POS</t>
        </is>
      </c>
      <c r="D13534" t="inlineStr">
        <is>
          <t>Pháp</t>
        </is>
      </c>
      <c r="E13534" t="inlineStr">
        <is>
          <t>Điện thoại</t>
        </is>
      </c>
      <c r="F13534" t="n">
        <v>317.99</v>
      </c>
      <c r="G13534" t="n">
        <v>0</v>
      </c>
    </row>
    <row r="13535">
      <c r="A13535" t="n">
        <v>202001</v>
      </c>
      <c r="B13535" t="n">
        <v>18</v>
      </c>
      <c r="C13535" t="inlineStr">
        <is>
          <t>POS</t>
        </is>
      </c>
      <c r="D13535" t="inlineStr">
        <is>
          <t>Pháp</t>
        </is>
      </c>
      <c r="E13535" t="inlineStr">
        <is>
          <t>Máy tính</t>
        </is>
      </c>
      <c r="F13535" t="n">
        <v>1102.95</v>
      </c>
      <c r="G13535" t="n">
        <v>0</v>
      </c>
    </row>
    <row r="13536">
      <c r="A13536" t="n">
        <v>202001</v>
      </c>
      <c r="B13536" t="n">
        <v>18</v>
      </c>
      <c r="C13536" t="inlineStr">
        <is>
          <t>POS</t>
        </is>
      </c>
      <c r="D13536" t="inlineStr">
        <is>
          <t>Pháp</t>
        </is>
      </c>
      <c r="E13536" t="inlineStr">
        <is>
          <t>Game &amp; Đồ chơi</t>
        </is>
      </c>
      <c r="F13536" t="n">
        <v>553.4</v>
      </c>
      <c r="G13536" t="n">
        <v>0</v>
      </c>
    </row>
    <row r="13537">
      <c r="A13537" t="n">
        <v>202001</v>
      </c>
      <c r="B13537" t="n">
        <v>19</v>
      </c>
      <c r="C13537" t="inlineStr">
        <is>
          <t>POS</t>
        </is>
      </c>
      <c r="D13537" t="inlineStr">
        <is>
          <t>Đức</t>
        </is>
      </c>
      <c r="E13537" t="inlineStr">
        <is>
          <t>Âm thanh</t>
        </is>
      </c>
      <c r="F13537" t="n">
        <v>3273</v>
      </c>
      <c r="G13537" t="n">
        <v>0</v>
      </c>
    </row>
    <row r="13538">
      <c r="A13538" t="n">
        <v>202001</v>
      </c>
      <c r="B13538" t="n">
        <v>19</v>
      </c>
      <c r="C13538" t="inlineStr">
        <is>
          <t>POS</t>
        </is>
      </c>
      <c r="D13538" t="inlineStr">
        <is>
          <t>Đức</t>
        </is>
      </c>
      <c r="E13538" t="inlineStr">
        <is>
          <t>Điện thoại</t>
        </is>
      </c>
      <c r="F13538" t="n">
        <v>1040.96</v>
      </c>
      <c r="G13538" t="n">
        <v>0</v>
      </c>
    </row>
    <row r="13539">
      <c r="A13539" t="n">
        <v>202001</v>
      </c>
      <c r="B13539" t="n">
        <v>19</v>
      </c>
      <c r="C13539" t="inlineStr">
        <is>
          <t>POS</t>
        </is>
      </c>
      <c r="D13539" t="inlineStr">
        <is>
          <t>Đức</t>
        </is>
      </c>
      <c r="E13539" t="inlineStr">
        <is>
          <t>Máy tính</t>
        </is>
      </c>
      <c r="F13539" t="n">
        <v>5828</v>
      </c>
      <c r="G13539" t="n">
        <v>0</v>
      </c>
    </row>
    <row r="13540">
      <c r="A13540" t="n">
        <v>202001</v>
      </c>
      <c r="B13540" t="n">
        <v>19</v>
      </c>
      <c r="C13540" t="inlineStr">
        <is>
          <t>POS</t>
        </is>
      </c>
      <c r="D13540" t="inlineStr">
        <is>
          <t>Đức</t>
        </is>
      </c>
      <c r="E13540" t="inlineStr">
        <is>
          <t>Game &amp; Đồ chơi</t>
        </is>
      </c>
      <c r="F13540" t="n">
        <v>105.77</v>
      </c>
      <c r="G13540" t="n">
        <v>6.88</v>
      </c>
    </row>
    <row r="13541">
      <c r="A13541" t="n">
        <v>202001</v>
      </c>
      <c r="B13541" t="n">
        <v>19</v>
      </c>
      <c r="C13541" t="inlineStr">
        <is>
          <t>POS</t>
        </is>
      </c>
      <c r="D13541" t="inlineStr">
        <is>
          <t>Đức</t>
        </is>
      </c>
      <c r="E13541" t="inlineStr">
        <is>
          <t>Gia dụng</t>
        </is>
      </c>
      <c r="F13541" t="n">
        <v>877.5</v>
      </c>
      <c r="G13541" t="n">
        <v>0</v>
      </c>
    </row>
    <row r="13542">
      <c r="A13542" t="n">
        <v>202001</v>
      </c>
      <c r="B13542" t="n">
        <v>19</v>
      </c>
      <c r="C13542" t="inlineStr">
        <is>
          <t>POS</t>
        </is>
      </c>
      <c r="D13542" t="inlineStr">
        <is>
          <t>Đức</t>
        </is>
      </c>
      <c r="E13542" t="inlineStr">
        <is>
          <t>Nhạc, phim, sách nói</t>
        </is>
      </c>
      <c r="F13542" t="n">
        <v>1786.68</v>
      </c>
      <c r="G13542" t="n">
        <v>0</v>
      </c>
    </row>
    <row r="13543">
      <c r="A13543" t="n">
        <v>202001</v>
      </c>
      <c r="B13543" t="n">
        <v>19</v>
      </c>
      <c r="C13543" t="inlineStr">
        <is>
          <t>POS</t>
        </is>
      </c>
      <c r="D13543" t="inlineStr">
        <is>
          <t>Đức</t>
        </is>
      </c>
      <c r="E13543" t="inlineStr">
        <is>
          <t>TV &amp; Video</t>
        </is>
      </c>
      <c r="F13543" t="n">
        <v>349.95</v>
      </c>
      <c r="G13543" t="n">
        <v>0</v>
      </c>
    </row>
    <row r="13544">
      <c r="A13544" t="n">
        <v>202001</v>
      </c>
      <c r="B13544" t="n">
        <v>21</v>
      </c>
      <c r="C13544" t="inlineStr">
        <is>
          <t>POS</t>
        </is>
      </c>
      <c r="D13544" t="inlineStr">
        <is>
          <t>Đức</t>
        </is>
      </c>
      <c r="E13544" t="inlineStr">
        <is>
          <t>Âm thanh</t>
        </is>
      </c>
      <c r="F13544" t="n">
        <v>418.33</v>
      </c>
      <c r="G13544" t="n">
        <v>0</v>
      </c>
    </row>
    <row r="13545">
      <c r="A13545" t="n">
        <v>202001</v>
      </c>
      <c r="B13545" t="n">
        <v>21</v>
      </c>
      <c r="C13545" t="inlineStr">
        <is>
          <t>POS</t>
        </is>
      </c>
      <c r="D13545" t="inlineStr">
        <is>
          <t>Đức</t>
        </is>
      </c>
      <c r="E13545" t="inlineStr">
        <is>
          <t>Máy ảnh</t>
        </is>
      </c>
      <c r="F13545" t="n">
        <v>2850.37</v>
      </c>
      <c r="G13545" t="n">
        <v>0</v>
      </c>
    </row>
    <row r="13546">
      <c r="A13546" t="n">
        <v>202001</v>
      </c>
      <c r="B13546" t="n">
        <v>21</v>
      </c>
      <c r="C13546" t="inlineStr">
        <is>
          <t>POS</t>
        </is>
      </c>
      <c r="D13546" t="inlineStr">
        <is>
          <t>Đức</t>
        </is>
      </c>
      <c r="E13546" t="inlineStr">
        <is>
          <t>Điện thoại</t>
        </is>
      </c>
      <c r="F13546" t="n">
        <v>723.95</v>
      </c>
      <c r="G13546" t="n">
        <v>0</v>
      </c>
    </row>
    <row r="13547">
      <c r="A13547" t="n">
        <v>202001</v>
      </c>
      <c r="B13547" t="n">
        <v>21</v>
      </c>
      <c r="C13547" t="inlineStr">
        <is>
          <t>POS</t>
        </is>
      </c>
      <c r="D13547" t="inlineStr">
        <is>
          <t>Đức</t>
        </is>
      </c>
      <c r="E13547" t="inlineStr">
        <is>
          <t>Máy tính</t>
        </is>
      </c>
      <c r="F13547" t="n">
        <v>7886.7</v>
      </c>
      <c r="G13547" t="n">
        <v>0</v>
      </c>
    </row>
    <row r="13548">
      <c r="A13548" t="n">
        <v>202001</v>
      </c>
      <c r="B13548" t="n">
        <v>21</v>
      </c>
      <c r="C13548" t="inlineStr">
        <is>
          <t>POS</t>
        </is>
      </c>
      <c r="D13548" t="inlineStr">
        <is>
          <t>Đức</t>
        </is>
      </c>
      <c r="E13548" t="inlineStr">
        <is>
          <t>Game &amp; Đồ chơi</t>
        </is>
      </c>
      <c r="F13548" t="n">
        <v>6.89</v>
      </c>
      <c r="G13548" t="n">
        <v>0</v>
      </c>
    </row>
    <row r="13549">
      <c r="A13549" t="n">
        <v>202001</v>
      </c>
      <c r="B13549" t="n">
        <v>21</v>
      </c>
      <c r="C13549" t="inlineStr">
        <is>
          <t>POS</t>
        </is>
      </c>
      <c r="D13549" t="inlineStr">
        <is>
          <t>Đức</t>
        </is>
      </c>
      <c r="E13549" t="inlineStr">
        <is>
          <t>Nhạc, phim, sách nói</t>
        </is>
      </c>
      <c r="F13549" t="n">
        <v>530.58</v>
      </c>
      <c r="G13549" t="n">
        <v>0</v>
      </c>
    </row>
    <row r="13550">
      <c r="A13550" t="n">
        <v>202001</v>
      </c>
      <c r="B13550" t="n">
        <v>21</v>
      </c>
      <c r="C13550" t="inlineStr">
        <is>
          <t>POS</t>
        </is>
      </c>
      <c r="D13550" t="inlineStr">
        <is>
          <t>Đức</t>
        </is>
      </c>
      <c r="E13550" t="inlineStr">
        <is>
          <t>TV &amp; Video</t>
        </is>
      </c>
      <c r="F13550" t="n">
        <v>398</v>
      </c>
      <c r="G13550" t="n">
        <v>0</v>
      </c>
    </row>
    <row r="13551">
      <c r="A13551" t="n">
        <v>202001</v>
      </c>
      <c r="B13551" t="n">
        <v>22</v>
      </c>
      <c r="C13551" t="inlineStr">
        <is>
          <t>POS</t>
        </is>
      </c>
      <c r="D13551" t="inlineStr">
        <is>
          <t>Đức</t>
        </is>
      </c>
      <c r="E13551" t="inlineStr">
        <is>
          <t>Âm thanh</t>
        </is>
      </c>
      <c r="F13551" t="n">
        <v>542.97</v>
      </c>
      <c r="G13551" t="n">
        <v>0</v>
      </c>
    </row>
    <row r="13552">
      <c r="A13552" t="n">
        <v>202001</v>
      </c>
      <c r="B13552" t="n">
        <v>22</v>
      </c>
      <c r="C13552" t="inlineStr">
        <is>
          <t>POS</t>
        </is>
      </c>
      <c r="D13552" t="inlineStr">
        <is>
          <t>Đức</t>
        </is>
      </c>
      <c r="E13552" t="inlineStr">
        <is>
          <t>Máy ảnh</t>
        </is>
      </c>
      <c r="F13552" t="n">
        <v>938</v>
      </c>
      <c r="G13552" t="n">
        <v>0</v>
      </c>
    </row>
    <row r="13553">
      <c r="A13553" t="n">
        <v>202001</v>
      </c>
      <c r="B13553" t="n">
        <v>22</v>
      </c>
      <c r="C13553" t="inlineStr">
        <is>
          <t>POS</t>
        </is>
      </c>
      <c r="D13553" t="inlineStr">
        <is>
          <t>Đức</t>
        </is>
      </c>
      <c r="E13553" t="inlineStr">
        <is>
          <t>Điện thoại</t>
        </is>
      </c>
      <c r="F13553" t="n">
        <v>4155.42</v>
      </c>
      <c r="G13553" t="n">
        <v>1136.2</v>
      </c>
    </row>
    <row r="13554">
      <c r="A13554" t="n">
        <v>202001</v>
      </c>
      <c r="B13554" t="n">
        <v>22</v>
      </c>
      <c r="C13554" t="inlineStr">
        <is>
          <t>POS</t>
        </is>
      </c>
      <c r="D13554" t="inlineStr">
        <is>
          <t>Đức</t>
        </is>
      </c>
      <c r="E13554" t="inlineStr">
        <is>
          <t>Máy tính</t>
        </is>
      </c>
      <c r="F13554" t="n">
        <v>7550.9</v>
      </c>
      <c r="G13554" t="n">
        <v>0</v>
      </c>
    </row>
    <row r="13555">
      <c r="A13555" t="n">
        <v>202001</v>
      </c>
      <c r="B13555" t="n">
        <v>22</v>
      </c>
      <c r="C13555" t="inlineStr">
        <is>
          <t>POS</t>
        </is>
      </c>
      <c r="D13555" t="inlineStr">
        <is>
          <t>Đức</t>
        </is>
      </c>
      <c r="E13555" t="inlineStr">
        <is>
          <t>Game &amp; Đồ chơi</t>
        </is>
      </c>
      <c r="F13555" t="n">
        <v>895.09</v>
      </c>
      <c r="G13555" t="n">
        <v>0</v>
      </c>
    </row>
    <row r="13556">
      <c r="A13556" t="n">
        <v>202001</v>
      </c>
      <c r="B13556" t="n">
        <v>22</v>
      </c>
      <c r="C13556" t="inlineStr">
        <is>
          <t>POS</t>
        </is>
      </c>
      <c r="D13556" t="inlineStr">
        <is>
          <t>Đức</t>
        </is>
      </c>
      <c r="E13556" t="inlineStr">
        <is>
          <t>Gia dụng</t>
        </is>
      </c>
      <c r="F13556" t="n">
        <v>1755</v>
      </c>
      <c r="G13556" t="n">
        <v>0</v>
      </c>
    </row>
    <row r="13557">
      <c r="A13557" t="n">
        <v>202001</v>
      </c>
      <c r="B13557" t="n">
        <v>22</v>
      </c>
      <c r="C13557" t="inlineStr">
        <is>
          <t>POS</t>
        </is>
      </c>
      <c r="D13557" t="inlineStr">
        <is>
          <t>Đức</t>
        </is>
      </c>
      <c r="E13557" t="inlineStr">
        <is>
          <t>Nhạc, phim, sách nói</t>
        </is>
      </c>
      <c r="F13557" t="n">
        <v>1819.93</v>
      </c>
      <c r="G13557" t="n">
        <v>0</v>
      </c>
    </row>
    <row r="13558">
      <c r="A13558" t="n">
        <v>202001</v>
      </c>
      <c r="B13558" t="n">
        <v>22</v>
      </c>
      <c r="C13558" t="inlineStr">
        <is>
          <t>POS</t>
        </is>
      </c>
      <c r="D13558" t="inlineStr">
        <is>
          <t>Đức</t>
        </is>
      </c>
      <c r="E13558" t="inlineStr">
        <is>
          <t>TV &amp; Video</t>
        </is>
      </c>
      <c r="F13558" t="n">
        <v>2279.92</v>
      </c>
      <c r="G13558" t="n">
        <v>0</v>
      </c>
    </row>
    <row r="13559">
      <c r="A13559" t="n">
        <v>202001</v>
      </c>
      <c r="B13559" t="n">
        <v>23</v>
      </c>
      <c r="C13559" t="inlineStr">
        <is>
          <t>POS</t>
        </is>
      </c>
      <c r="D13559" t="inlineStr">
        <is>
          <t>Đức</t>
        </is>
      </c>
      <c r="E13559" t="inlineStr">
        <is>
          <t>Âm thanh</t>
        </is>
      </c>
      <c r="F13559" t="n">
        <v>1910.35</v>
      </c>
      <c r="G13559" t="n">
        <v>265.98</v>
      </c>
    </row>
    <row r="13560">
      <c r="A13560" t="n">
        <v>202001</v>
      </c>
      <c r="B13560" t="n">
        <v>23</v>
      </c>
      <c r="C13560" t="inlineStr">
        <is>
          <t>POS</t>
        </is>
      </c>
      <c r="D13560" t="inlineStr">
        <is>
          <t>Đức</t>
        </is>
      </c>
      <c r="E13560" t="inlineStr">
        <is>
          <t>Máy ảnh</t>
        </is>
      </c>
      <c r="F13560" t="n">
        <v>10189.71</v>
      </c>
      <c r="G13560" t="n">
        <v>0</v>
      </c>
    </row>
    <row r="13561">
      <c r="A13561" t="n">
        <v>202001</v>
      </c>
      <c r="B13561" t="n">
        <v>23</v>
      </c>
      <c r="C13561" t="inlineStr">
        <is>
          <t>POS</t>
        </is>
      </c>
      <c r="D13561" t="inlineStr">
        <is>
          <t>Đức</t>
        </is>
      </c>
      <c r="E13561" t="inlineStr">
        <is>
          <t>Điện thoại</t>
        </is>
      </c>
      <c r="F13561" t="n">
        <v>1095.29</v>
      </c>
      <c r="G13561" t="n">
        <v>0</v>
      </c>
    </row>
    <row r="13562">
      <c r="A13562" t="n">
        <v>202001</v>
      </c>
      <c r="B13562" t="n">
        <v>23</v>
      </c>
      <c r="C13562" t="inlineStr">
        <is>
          <t>POS</t>
        </is>
      </c>
      <c r="D13562" t="inlineStr">
        <is>
          <t>Đức</t>
        </is>
      </c>
      <c r="E13562" t="inlineStr">
        <is>
          <t>Máy tính</t>
        </is>
      </c>
      <c r="F13562" t="n">
        <v>11974.02</v>
      </c>
      <c r="G13562" t="n">
        <v>248</v>
      </c>
    </row>
    <row r="13563">
      <c r="A13563" t="n">
        <v>202001</v>
      </c>
      <c r="B13563" t="n">
        <v>23</v>
      </c>
      <c r="C13563" t="inlineStr">
        <is>
          <t>POS</t>
        </is>
      </c>
      <c r="D13563" t="inlineStr">
        <is>
          <t>Đức</t>
        </is>
      </c>
      <c r="E13563" t="inlineStr">
        <is>
          <t>Game &amp; Đồ chơi</t>
        </is>
      </c>
      <c r="F13563" t="n">
        <v>408.65</v>
      </c>
      <c r="G13563" t="n">
        <v>19.92</v>
      </c>
    </row>
    <row r="13564">
      <c r="A13564" t="n">
        <v>202001</v>
      </c>
      <c r="B13564" t="n">
        <v>23</v>
      </c>
      <c r="C13564" t="inlineStr">
        <is>
          <t>POS</t>
        </is>
      </c>
      <c r="D13564" t="inlineStr">
        <is>
          <t>Đức</t>
        </is>
      </c>
      <c r="E13564" t="inlineStr">
        <is>
          <t>Gia dụng</t>
        </is>
      </c>
      <c r="F13564" t="n">
        <v>1252.96</v>
      </c>
      <c r="G13564" t="n">
        <v>0</v>
      </c>
    </row>
    <row r="13565">
      <c r="A13565" t="n">
        <v>202001</v>
      </c>
      <c r="B13565" t="n">
        <v>23</v>
      </c>
      <c r="C13565" t="inlineStr">
        <is>
          <t>POS</t>
        </is>
      </c>
      <c r="D13565" t="inlineStr">
        <is>
          <t>Đức</t>
        </is>
      </c>
      <c r="E13565" t="inlineStr">
        <is>
          <t>Nhạc, phim, sách nói</t>
        </is>
      </c>
      <c r="F13565" t="n">
        <v>1097.32</v>
      </c>
      <c r="G13565" t="n">
        <v>0</v>
      </c>
    </row>
    <row r="13566">
      <c r="A13566" t="n">
        <v>202001</v>
      </c>
      <c r="B13566" t="n">
        <v>23</v>
      </c>
      <c r="C13566" t="inlineStr">
        <is>
          <t>POS</t>
        </is>
      </c>
      <c r="D13566" t="inlineStr">
        <is>
          <t>Đức</t>
        </is>
      </c>
      <c r="E13566" t="inlineStr">
        <is>
          <t>TV &amp; Video</t>
        </is>
      </c>
      <c r="F13566" t="n">
        <v>8219.41</v>
      </c>
      <c r="G13566" t="n">
        <v>0</v>
      </c>
    </row>
    <row r="13567">
      <c r="A13567" t="n">
        <v>202001</v>
      </c>
      <c r="B13567" t="n">
        <v>24</v>
      </c>
      <c r="C13567" t="inlineStr">
        <is>
          <t>POS</t>
        </is>
      </c>
      <c r="D13567" t="inlineStr">
        <is>
          <t>Đức</t>
        </is>
      </c>
      <c r="E13567" t="inlineStr">
        <is>
          <t>Âm thanh</t>
        </is>
      </c>
      <c r="F13567" t="n">
        <v>264.66</v>
      </c>
      <c r="G13567" t="n">
        <v>0</v>
      </c>
    </row>
    <row r="13568">
      <c r="A13568" t="n">
        <v>202001</v>
      </c>
      <c r="B13568" t="n">
        <v>24</v>
      </c>
      <c r="C13568" t="inlineStr">
        <is>
          <t>POS</t>
        </is>
      </c>
      <c r="D13568" t="inlineStr">
        <is>
          <t>Đức</t>
        </is>
      </c>
      <c r="E13568" t="inlineStr">
        <is>
          <t>Máy ảnh</t>
        </is>
      </c>
      <c r="F13568" t="n">
        <v>2593</v>
      </c>
      <c r="G13568" t="n">
        <v>0</v>
      </c>
    </row>
    <row r="13569">
      <c r="A13569" t="n">
        <v>202001</v>
      </c>
      <c r="B13569" t="n">
        <v>24</v>
      </c>
      <c r="C13569" t="inlineStr">
        <is>
          <t>POS</t>
        </is>
      </c>
      <c r="D13569" t="inlineStr">
        <is>
          <t>Đức</t>
        </is>
      </c>
      <c r="E13569" t="inlineStr">
        <is>
          <t>Điện thoại</t>
        </is>
      </c>
      <c r="F13569" t="n">
        <v>268</v>
      </c>
      <c r="G13569" t="n">
        <v>0</v>
      </c>
    </row>
    <row r="13570">
      <c r="A13570" t="n">
        <v>202001</v>
      </c>
      <c r="B13570" t="n">
        <v>24</v>
      </c>
      <c r="C13570" t="inlineStr">
        <is>
          <t>POS</t>
        </is>
      </c>
      <c r="D13570" t="inlineStr">
        <is>
          <t>Đức</t>
        </is>
      </c>
      <c r="E13570" t="inlineStr">
        <is>
          <t>Máy tính</t>
        </is>
      </c>
      <c r="F13570" t="n">
        <v>807.7</v>
      </c>
      <c r="G13570" t="n">
        <v>0</v>
      </c>
    </row>
    <row r="13571">
      <c r="A13571" t="n">
        <v>202001</v>
      </c>
      <c r="B13571" t="n">
        <v>24</v>
      </c>
      <c r="C13571" t="inlineStr">
        <is>
          <t>POS</t>
        </is>
      </c>
      <c r="D13571" t="inlineStr">
        <is>
          <t>Đức</t>
        </is>
      </c>
      <c r="E13571" t="inlineStr">
        <is>
          <t>Nhạc, phim, sách nói</t>
        </is>
      </c>
      <c r="F13571" t="n">
        <v>60.99</v>
      </c>
      <c r="G13571" t="n">
        <v>0</v>
      </c>
    </row>
    <row r="13572">
      <c r="A13572" t="n">
        <v>202001</v>
      </c>
      <c r="B13572" t="n">
        <v>26</v>
      </c>
      <c r="C13572" t="inlineStr">
        <is>
          <t>POS</t>
        </is>
      </c>
      <c r="D13572" t="inlineStr">
        <is>
          <t>Đức</t>
        </is>
      </c>
      <c r="E13572" t="inlineStr">
        <is>
          <t>Âm thanh</t>
        </is>
      </c>
      <c r="F13572" t="n">
        <v>1706</v>
      </c>
      <c r="G13572" t="n">
        <v>0</v>
      </c>
    </row>
    <row r="13573">
      <c r="A13573" t="n">
        <v>202001</v>
      </c>
      <c r="B13573" t="n">
        <v>26</v>
      </c>
      <c r="C13573" t="inlineStr">
        <is>
          <t>POS</t>
        </is>
      </c>
      <c r="D13573" t="inlineStr">
        <is>
          <t>Đức</t>
        </is>
      </c>
      <c r="E13573" t="inlineStr">
        <is>
          <t>Máy ảnh</t>
        </is>
      </c>
      <c r="F13573" t="n">
        <v>3594.2</v>
      </c>
      <c r="G13573" t="n">
        <v>0</v>
      </c>
    </row>
    <row r="13574">
      <c r="A13574" t="n">
        <v>202001</v>
      </c>
      <c r="B13574" t="n">
        <v>26</v>
      </c>
      <c r="C13574" t="inlineStr">
        <is>
          <t>POS</t>
        </is>
      </c>
      <c r="D13574" t="inlineStr">
        <is>
          <t>Đức</t>
        </is>
      </c>
      <c r="E13574" t="inlineStr">
        <is>
          <t>Điện thoại</t>
        </is>
      </c>
      <c r="F13574" t="n">
        <v>245.1</v>
      </c>
      <c r="G13574" t="n">
        <v>0</v>
      </c>
    </row>
    <row r="13575">
      <c r="A13575" t="n">
        <v>202001</v>
      </c>
      <c r="B13575" t="n">
        <v>26</v>
      </c>
      <c r="C13575" t="inlineStr">
        <is>
          <t>POS</t>
        </is>
      </c>
      <c r="D13575" t="inlineStr">
        <is>
          <t>Đức</t>
        </is>
      </c>
      <c r="E13575" t="inlineStr">
        <is>
          <t>Máy tính</t>
        </is>
      </c>
      <c r="F13575" t="n">
        <v>1092.62</v>
      </c>
      <c r="G13575" t="n">
        <v>218.4</v>
      </c>
    </row>
    <row r="13576">
      <c r="A13576" t="n">
        <v>202001</v>
      </c>
      <c r="B13576" t="n">
        <v>26</v>
      </c>
      <c r="C13576" t="inlineStr">
        <is>
          <t>POS</t>
        </is>
      </c>
      <c r="D13576" t="inlineStr">
        <is>
          <t>Đức</t>
        </is>
      </c>
      <c r="E13576" t="inlineStr">
        <is>
          <t>Game &amp; Đồ chơi</t>
        </is>
      </c>
      <c r="F13576" t="n">
        <v>397.04</v>
      </c>
      <c r="G13576" t="n">
        <v>0</v>
      </c>
    </row>
    <row r="13577">
      <c r="A13577" t="n">
        <v>202001</v>
      </c>
      <c r="B13577" t="n">
        <v>26</v>
      </c>
      <c r="C13577" t="inlineStr">
        <is>
          <t>POS</t>
        </is>
      </c>
      <c r="D13577" t="inlineStr">
        <is>
          <t>Đức</t>
        </is>
      </c>
      <c r="E13577" t="inlineStr">
        <is>
          <t>Gia dụng</t>
        </is>
      </c>
      <c r="F13577" t="n">
        <v>14012.5</v>
      </c>
      <c r="G13577" t="n">
        <v>0</v>
      </c>
    </row>
    <row r="13578">
      <c r="A13578" t="n">
        <v>202001</v>
      </c>
      <c r="B13578" t="n">
        <v>26</v>
      </c>
      <c r="C13578" t="inlineStr">
        <is>
          <t>POS</t>
        </is>
      </c>
      <c r="D13578" t="inlineStr">
        <is>
          <t>Đức</t>
        </is>
      </c>
      <c r="E13578" t="inlineStr">
        <is>
          <t>Nhạc, phim, sách nói</t>
        </is>
      </c>
      <c r="F13578" t="n">
        <v>2166.3</v>
      </c>
      <c r="G13578" t="n">
        <v>0</v>
      </c>
    </row>
    <row r="13579">
      <c r="A13579" t="n">
        <v>202001</v>
      </c>
      <c r="B13579" t="n">
        <v>27</v>
      </c>
      <c r="C13579" t="inlineStr">
        <is>
          <t>POS</t>
        </is>
      </c>
      <c r="D13579" t="inlineStr">
        <is>
          <t>Đức</t>
        </is>
      </c>
      <c r="E13579" t="inlineStr">
        <is>
          <t>Âm thanh</t>
        </is>
      </c>
      <c r="F13579" t="n">
        <v>1292.75</v>
      </c>
      <c r="G13579" t="n">
        <v>0</v>
      </c>
    </row>
    <row r="13580">
      <c r="A13580" t="n">
        <v>202001</v>
      </c>
      <c r="B13580" t="n">
        <v>27</v>
      </c>
      <c r="C13580" t="inlineStr">
        <is>
          <t>POS</t>
        </is>
      </c>
      <c r="D13580" t="inlineStr">
        <is>
          <t>Đức</t>
        </is>
      </c>
      <c r="E13580" t="inlineStr">
        <is>
          <t>Máy ảnh</t>
        </is>
      </c>
      <c r="F13580" t="n">
        <v>1180</v>
      </c>
      <c r="G13580" t="n">
        <v>0</v>
      </c>
    </row>
    <row r="13581">
      <c r="A13581" t="n">
        <v>202001</v>
      </c>
      <c r="B13581" t="n">
        <v>27</v>
      </c>
      <c r="C13581" t="inlineStr">
        <is>
          <t>POS</t>
        </is>
      </c>
      <c r="D13581" t="inlineStr">
        <is>
          <t>Đức</t>
        </is>
      </c>
      <c r="E13581" t="inlineStr">
        <is>
          <t>Điện thoại</t>
        </is>
      </c>
      <c r="F13581" t="n">
        <v>396.92</v>
      </c>
      <c r="G13581" t="n">
        <v>0</v>
      </c>
    </row>
    <row r="13582">
      <c r="A13582" t="n">
        <v>202001</v>
      </c>
      <c r="B13582" t="n">
        <v>27</v>
      </c>
      <c r="C13582" t="inlineStr">
        <is>
          <t>POS</t>
        </is>
      </c>
      <c r="D13582" t="inlineStr">
        <is>
          <t>Đức</t>
        </is>
      </c>
      <c r="E13582" t="inlineStr">
        <is>
          <t>Máy tính</t>
        </is>
      </c>
      <c r="F13582" t="n">
        <v>7903.77</v>
      </c>
      <c r="G13582" t="n">
        <v>0</v>
      </c>
    </row>
    <row r="13583">
      <c r="A13583" t="n">
        <v>202001</v>
      </c>
      <c r="B13583" t="n">
        <v>27</v>
      </c>
      <c r="C13583" t="inlineStr">
        <is>
          <t>POS</t>
        </is>
      </c>
      <c r="D13583" t="inlineStr">
        <is>
          <t>Đức</t>
        </is>
      </c>
      <c r="E13583" t="inlineStr">
        <is>
          <t>Game &amp; Đồ chơi</t>
        </is>
      </c>
      <c r="F13583" t="n">
        <v>219.85</v>
      </c>
      <c r="G13583" t="n">
        <v>34.95</v>
      </c>
    </row>
    <row r="13584">
      <c r="A13584" t="n">
        <v>202001</v>
      </c>
      <c r="B13584" t="n">
        <v>27</v>
      </c>
      <c r="C13584" t="inlineStr">
        <is>
          <t>POS</t>
        </is>
      </c>
      <c r="D13584" t="inlineStr">
        <is>
          <t>Đức</t>
        </is>
      </c>
      <c r="E13584" t="inlineStr">
        <is>
          <t>Gia dụng</t>
        </is>
      </c>
      <c r="F13584" t="n">
        <v>259.98</v>
      </c>
      <c r="G13584" t="n">
        <v>5394</v>
      </c>
    </row>
    <row r="13585">
      <c r="A13585" t="n">
        <v>202001</v>
      </c>
      <c r="B13585" t="n">
        <v>27</v>
      </c>
      <c r="C13585" t="inlineStr">
        <is>
          <t>POS</t>
        </is>
      </c>
      <c r="D13585" t="inlineStr">
        <is>
          <t>Đức</t>
        </is>
      </c>
      <c r="E13585" t="inlineStr">
        <is>
          <t>Nhạc, phim, sách nói</t>
        </is>
      </c>
      <c r="F13585" t="n">
        <v>311.47</v>
      </c>
      <c r="G13585" t="n">
        <v>0</v>
      </c>
    </row>
    <row r="13586">
      <c r="A13586" t="n">
        <v>202001</v>
      </c>
      <c r="B13586" t="n">
        <v>29</v>
      </c>
      <c r="C13586" t="inlineStr">
        <is>
          <t>POS</t>
        </is>
      </c>
      <c r="D13586" t="inlineStr">
        <is>
          <t>Ý</t>
        </is>
      </c>
      <c r="E13586" t="inlineStr">
        <is>
          <t>Âm thanh</t>
        </is>
      </c>
      <c r="F13586" t="n">
        <v>759.54</v>
      </c>
      <c r="G13586" t="n">
        <v>0</v>
      </c>
    </row>
    <row r="13587">
      <c r="A13587" t="n">
        <v>202001</v>
      </c>
      <c r="B13587" t="n">
        <v>29</v>
      </c>
      <c r="C13587" t="inlineStr">
        <is>
          <t>POS</t>
        </is>
      </c>
      <c r="D13587" t="inlineStr">
        <is>
          <t>Ý</t>
        </is>
      </c>
      <c r="E13587" t="inlineStr">
        <is>
          <t>Máy ảnh</t>
        </is>
      </c>
      <c r="F13587" t="n">
        <v>4102.4</v>
      </c>
      <c r="G13587" t="n">
        <v>0</v>
      </c>
    </row>
    <row r="13588">
      <c r="A13588" t="n">
        <v>202001</v>
      </c>
      <c r="B13588" t="n">
        <v>29</v>
      </c>
      <c r="C13588" t="inlineStr">
        <is>
          <t>POS</t>
        </is>
      </c>
      <c r="D13588" t="inlineStr">
        <is>
          <t>Ý</t>
        </is>
      </c>
      <c r="E13588" t="inlineStr">
        <is>
          <t>Điện thoại</t>
        </is>
      </c>
      <c r="F13588" t="n">
        <v>6964.07</v>
      </c>
      <c r="G13588" t="n">
        <v>699.2</v>
      </c>
    </row>
    <row r="13589">
      <c r="A13589" t="n">
        <v>202001</v>
      </c>
      <c r="B13589" t="n">
        <v>29</v>
      </c>
      <c r="C13589" t="inlineStr">
        <is>
          <t>POS</t>
        </is>
      </c>
      <c r="D13589" t="inlineStr">
        <is>
          <t>Ý</t>
        </is>
      </c>
      <c r="E13589" t="inlineStr">
        <is>
          <t>Máy tính</t>
        </is>
      </c>
      <c r="F13589" t="n">
        <v>28975.9</v>
      </c>
      <c r="G13589" t="n">
        <v>0</v>
      </c>
    </row>
    <row r="13590">
      <c r="A13590" t="n">
        <v>202001</v>
      </c>
      <c r="B13590" t="n">
        <v>29</v>
      </c>
      <c r="C13590" t="inlineStr">
        <is>
          <t>POS</t>
        </is>
      </c>
      <c r="D13590" t="inlineStr">
        <is>
          <t>Ý</t>
        </is>
      </c>
      <c r="E13590" t="inlineStr">
        <is>
          <t>Game &amp; Đồ chơi</t>
        </is>
      </c>
      <c r="F13590" t="n">
        <v>470.84</v>
      </c>
      <c r="G13590" t="n">
        <v>0</v>
      </c>
    </row>
    <row r="13591">
      <c r="A13591" t="n">
        <v>202001</v>
      </c>
      <c r="B13591" t="n">
        <v>29</v>
      </c>
      <c r="C13591" t="inlineStr">
        <is>
          <t>POS</t>
        </is>
      </c>
      <c r="D13591" t="inlineStr">
        <is>
          <t>Ý</t>
        </is>
      </c>
      <c r="E13591" t="inlineStr">
        <is>
          <t>Gia dụng</t>
        </is>
      </c>
      <c r="F13591" t="n">
        <v>9210.559999999999</v>
      </c>
      <c r="G13591" t="n">
        <v>0</v>
      </c>
    </row>
    <row r="13592">
      <c r="A13592" t="n">
        <v>202001</v>
      </c>
      <c r="B13592" t="n">
        <v>29</v>
      </c>
      <c r="C13592" t="inlineStr">
        <is>
          <t>POS</t>
        </is>
      </c>
      <c r="D13592" t="inlineStr">
        <is>
          <t>Ý</t>
        </is>
      </c>
      <c r="E13592" t="inlineStr">
        <is>
          <t>Nhạc, phim, sách nói</t>
        </is>
      </c>
      <c r="F13592" t="n">
        <v>3029.74</v>
      </c>
      <c r="G13592" t="n">
        <v>1234.95</v>
      </c>
    </row>
    <row r="13593">
      <c r="A13593" t="n">
        <v>202001</v>
      </c>
      <c r="B13593" t="n">
        <v>29</v>
      </c>
      <c r="C13593" t="inlineStr">
        <is>
          <t>POS</t>
        </is>
      </c>
      <c r="D13593" t="inlineStr">
        <is>
          <t>Ý</t>
        </is>
      </c>
      <c r="E13593" t="inlineStr">
        <is>
          <t>TV &amp; Video</t>
        </is>
      </c>
      <c r="F13593" t="n">
        <v>4193.88</v>
      </c>
      <c r="G13593" t="n">
        <v>0</v>
      </c>
    </row>
    <row r="13594">
      <c r="A13594" t="n">
        <v>202001</v>
      </c>
      <c r="B13594" t="n">
        <v>30</v>
      </c>
      <c r="C13594" t="inlineStr">
        <is>
          <t>POS</t>
        </is>
      </c>
      <c r="D13594" t="inlineStr">
        <is>
          <t>Ý</t>
        </is>
      </c>
      <c r="E13594" t="inlineStr">
        <is>
          <t>Âm thanh</t>
        </is>
      </c>
      <c r="F13594" t="n">
        <v>249.99</v>
      </c>
      <c r="G13594" t="n">
        <v>0</v>
      </c>
    </row>
    <row r="13595">
      <c r="A13595" t="n">
        <v>202001</v>
      </c>
      <c r="B13595" t="n">
        <v>30</v>
      </c>
      <c r="C13595" t="inlineStr">
        <is>
          <t>POS</t>
        </is>
      </c>
      <c r="D13595" t="inlineStr">
        <is>
          <t>Ý</t>
        </is>
      </c>
      <c r="E13595" t="inlineStr">
        <is>
          <t>Máy ảnh</t>
        </is>
      </c>
      <c r="F13595" t="n">
        <v>9618.99</v>
      </c>
      <c r="G13595" t="n">
        <v>0</v>
      </c>
    </row>
    <row r="13596">
      <c r="A13596" t="n">
        <v>202001</v>
      </c>
      <c r="B13596" t="n">
        <v>30</v>
      </c>
      <c r="C13596" t="inlineStr">
        <is>
          <t>POS</t>
        </is>
      </c>
      <c r="D13596" t="inlineStr">
        <is>
          <t>Ý</t>
        </is>
      </c>
      <c r="E13596" t="inlineStr">
        <is>
          <t>Điện thoại</t>
        </is>
      </c>
      <c r="F13596" t="n">
        <v>3471</v>
      </c>
      <c r="G13596" t="n">
        <v>0</v>
      </c>
    </row>
    <row r="13597">
      <c r="A13597" t="n">
        <v>202001</v>
      </c>
      <c r="B13597" t="n">
        <v>30</v>
      </c>
      <c r="C13597" t="inlineStr">
        <is>
          <t>POS</t>
        </is>
      </c>
      <c r="D13597" t="inlineStr">
        <is>
          <t>Ý</t>
        </is>
      </c>
      <c r="E13597" t="inlineStr">
        <is>
          <t>Máy tính</t>
        </is>
      </c>
      <c r="F13597" t="n">
        <v>14968.27</v>
      </c>
      <c r="G13597" t="n">
        <v>949.05</v>
      </c>
    </row>
    <row r="13598">
      <c r="A13598" t="n">
        <v>202001</v>
      </c>
      <c r="B13598" t="n">
        <v>30</v>
      </c>
      <c r="C13598" t="inlineStr">
        <is>
          <t>POS</t>
        </is>
      </c>
      <c r="D13598" t="inlineStr">
        <is>
          <t>Ý</t>
        </is>
      </c>
      <c r="E13598" t="inlineStr">
        <is>
          <t>Game &amp; Đồ chơi</t>
        </is>
      </c>
      <c r="F13598" t="n">
        <v>273.47</v>
      </c>
      <c r="G13598" t="n">
        <v>0</v>
      </c>
    </row>
    <row r="13599">
      <c r="A13599" t="n">
        <v>202001</v>
      </c>
      <c r="B13599" t="n">
        <v>30</v>
      </c>
      <c r="C13599" t="inlineStr">
        <is>
          <t>POS</t>
        </is>
      </c>
      <c r="D13599" t="inlineStr">
        <is>
          <t>Ý</t>
        </is>
      </c>
      <c r="E13599" t="inlineStr">
        <is>
          <t>Gia dụng</t>
        </is>
      </c>
      <c r="F13599" t="n">
        <v>8082</v>
      </c>
      <c r="G13599" t="n">
        <v>0</v>
      </c>
    </row>
    <row r="13600">
      <c r="A13600" t="n">
        <v>202001</v>
      </c>
      <c r="B13600" t="n">
        <v>30</v>
      </c>
      <c r="C13600" t="inlineStr">
        <is>
          <t>POS</t>
        </is>
      </c>
      <c r="D13600" t="inlineStr">
        <is>
          <t>Ý</t>
        </is>
      </c>
      <c r="E13600" t="inlineStr">
        <is>
          <t>Nhạc, phim, sách nói</t>
        </is>
      </c>
      <c r="F13600" t="n">
        <v>3868.51</v>
      </c>
      <c r="G13600" t="n">
        <v>54.99</v>
      </c>
    </row>
    <row r="13601">
      <c r="A13601" t="n">
        <v>202001</v>
      </c>
      <c r="B13601" t="n">
        <v>30</v>
      </c>
      <c r="C13601" t="inlineStr">
        <is>
          <t>POS</t>
        </is>
      </c>
      <c r="D13601" t="inlineStr">
        <is>
          <t>Ý</t>
        </is>
      </c>
      <c r="E13601" t="inlineStr">
        <is>
          <t>TV &amp; Video</t>
        </is>
      </c>
      <c r="F13601" t="n">
        <v>6736.17</v>
      </c>
      <c r="G13601" t="n">
        <v>0</v>
      </c>
    </row>
    <row r="13602">
      <c r="A13602" t="n">
        <v>202001</v>
      </c>
      <c r="B13602" t="n">
        <v>31</v>
      </c>
      <c r="C13602" t="inlineStr">
        <is>
          <t>POS</t>
        </is>
      </c>
      <c r="D13602" t="inlineStr">
        <is>
          <t>Hà Lan</t>
        </is>
      </c>
      <c r="E13602" t="inlineStr">
        <is>
          <t>Âm thanh</t>
        </is>
      </c>
      <c r="F13602" t="n">
        <v>1092.5</v>
      </c>
      <c r="G13602" t="n">
        <v>0</v>
      </c>
    </row>
    <row r="13603">
      <c r="A13603" t="n">
        <v>202001</v>
      </c>
      <c r="B13603" t="n">
        <v>31</v>
      </c>
      <c r="C13603" t="inlineStr">
        <is>
          <t>POS</t>
        </is>
      </c>
      <c r="D13603" t="inlineStr">
        <is>
          <t>Hà Lan</t>
        </is>
      </c>
      <c r="E13603" t="inlineStr">
        <is>
          <t>Máy ảnh</t>
        </is>
      </c>
      <c r="F13603" t="n">
        <v>674.35</v>
      </c>
      <c r="G13603" t="n">
        <v>0</v>
      </c>
    </row>
    <row r="13604">
      <c r="A13604" t="n">
        <v>202001</v>
      </c>
      <c r="B13604" t="n">
        <v>31</v>
      </c>
      <c r="C13604" t="inlineStr">
        <is>
          <t>POS</t>
        </is>
      </c>
      <c r="D13604" t="inlineStr">
        <is>
          <t>Hà Lan</t>
        </is>
      </c>
      <c r="E13604" t="inlineStr">
        <is>
          <t>Điện thoại</t>
        </is>
      </c>
      <c r="F13604" t="n">
        <v>6216.68</v>
      </c>
      <c r="G13604" t="n">
        <v>0</v>
      </c>
    </row>
    <row r="13605">
      <c r="A13605" t="n">
        <v>202001</v>
      </c>
      <c r="B13605" t="n">
        <v>31</v>
      </c>
      <c r="C13605" t="inlineStr">
        <is>
          <t>POS</t>
        </is>
      </c>
      <c r="D13605" t="inlineStr">
        <is>
          <t>Hà Lan</t>
        </is>
      </c>
      <c r="E13605" t="inlineStr">
        <is>
          <t>Máy tính</t>
        </is>
      </c>
      <c r="F13605" t="n">
        <v>8419.33</v>
      </c>
      <c r="G13605" t="n">
        <v>4365.25</v>
      </c>
    </row>
    <row r="13606">
      <c r="A13606" t="n">
        <v>202001</v>
      </c>
      <c r="B13606" t="n">
        <v>31</v>
      </c>
      <c r="C13606" t="inlineStr">
        <is>
          <t>POS</t>
        </is>
      </c>
      <c r="D13606" t="inlineStr">
        <is>
          <t>Hà Lan</t>
        </is>
      </c>
      <c r="E13606" t="inlineStr">
        <is>
          <t>Game &amp; Đồ chơi</t>
        </is>
      </c>
      <c r="F13606" t="n">
        <v>76.45999999999999</v>
      </c>
      <c r="G13606" t="n">
        <v>0</v>
      </c>
    </row>
    <row r="13607">
      <c r="A13607" t="n">
        <v>202001</v>
      </c>
      <c r="B13607" t="n">
        <v>31</v>
      </c>
      <c r="C13607" t="inlineStr">
        <is>
          <t>POS</t>
        </is>
      </c>
      <c r="D13607" t="inlineStr">
        <is>
          <t>Hà Lan</t>
        </is>
      </c>
      <c r="E13607" t="inlineStr">
        <is>
          <t>Gia dụng</t>
        </is>
      </c>
      <c r="F13607" t="n">
        <v>1667.25</v>
      </c>
      <c r="G13607" t="n">
        <v>0</v>
      </c>
    </row>
    <row r="13608">
      <c r="A13608" t="n">
        <v>202001</v>
      </c>
      <c r="B13608" t="n">
        <v>31</v>
      </c>
      <c r="C13608" t="inlineStr">
        <is>
          <t>POS</t>
        </is>
      </c>
      <c r="D13608" t="inlineStr">
        <is>
          <t>Hà Lan</t>
        </is>
      </c>
      <c r="E13608" t="inlineStr">
        <is>
          <t>Nhạc, phim, sách nói</t>
        </is>
      </c>
      <c r="F13608" t="n">
        <v>493.98</v>
      </c>
      <c r="G13608" t="n">
        <v>0</v>
      </c>
    </row>
    <row r="13609">
      <c r="A13609" t="n">
        <v>202001</v>
      </c>
      <c r="B13609" t="n">
        <v>31</v>
      </c>
      <c r="C13609" t="inlineStr">
        <is>
          <t>POS</t>
        </is>
      </c>
      <c r="D13609" t="inlineStr">
        <is>
          <t>Hà Lan</t>
        </is>
      </c>
      <c r="E13609" t="inlineStr">
        <is>
          <t>TV &amp; Video</t>
        </is>
      </c>
      <c r="F13609" t="n">
        <v>817.38</v>
      </c>
      <c r="G13609" t="n">
        <v>0</v>
      </c>
    </row>
    <row r="13610">
      <c r="A13610" t="n">
        <v>202001</v>
      </c>
      <c r="B13610" t="n">
        <v>32</v>
      </c>
      <c r="C13610" t="inlineStr">
        <is>
          <t>POS</t>
        </is>
      </c>
      <c r="D13610" t="inlineStr">
        <is>
          <t>Hà Lan</t>
        </is>
      </c>
      <c r="E13610" t="inlineStr">
        <is>
          <t>Âm thanh</t>
        </is>
      </c>
      <c r="F13610" t="n">
        <v>2050.54</v>
      </c>
      <c r="G13610" t="n">
        <v>0</v>
      </c>
    </row>
    <row r="13611">
      <c r="A13611" t="n">
        <v>202001</v>
      </c>
      <c r="B13611" t="n">
        <v>32</v>
      </c>
      <c r="C13611" t="inlineStr">
        <is>
          <t>POS</t>
        </is>
      </c>
      <c r="D13611" t="inlineStr">
        <is>
          <t>Hà Lan</t>
        </is>
      </c>
      <c r="E13611" t="inlineStr">
        <is>
          <t>Điện thoại</t>
        </is>
      </c>
      <c r="F13611" t="n">
        <v>3426.05</v>
      </c>
      <c r="G13611" t="n">
        <v>0</v>
      </c>
    </row>
    <row r="13612">
      <c r="A13612" t="n">
        <v>202001</v>
      </c>
      <c r="B13612" t="n">
        <v>32</v>
      </c>
      <c r="C13612" t="inlineStr">
        <is>
          <t>POS</t>
        </is>
      </c>
      <c r="D13612" t="inlineStr">
        <is>
          <t>Hà Lan</t>
        </is>
      </c>
      <c r="E13612" t="inlineStr">
        <is>
          <t>Máy tính</t>
        </is>
      </c>
      <c r="F13612" t="n">
        <v>3702.15</v>
      </c>
      <c r="G13612" t="n">
        <v>0</v>
      </c>
    </row>
    <row r="13613">
      <c r="A13613" t="n">
        <v>202001</v>
      </c>
      <c r="B13613" t="n">
        <v>32</v>
      </c>
      <c r="C13613" t="inlineStr">
        <is>
          <t>POS</t>
        </is>
      </c>
      <c r="D13613" t="inlineStr">
        <is>
          <t>Hà Lan</t>
        </is>
      </c>
      <c r="E13613" t="inlineStr">
        <is>
          <t>Game &amp; Đồ chơi</t>
        </is>
      </c>
      <c r="F13613" t="n">
        <v>71.92</v>
      </c>
      <c r="G13613" t="n">
        <v>0</v>
      </c>
    </row>
    <row r="13614">
      <c r="A13614" t="n">
        <v>202001</v>
      </c>
      <c r="B13614" t="n">
        <v>32</v>
      </c>
      <c r="C13614" t="inlineStr">
        <is>
          <t>POS</t>
        </is>
      </c>
      <c r="D13614" t="inlineStr">
        <is>
          <t>Hà Lan</t>
        </is>
      </c>
      <c r="E13614" t="inlineStr">
        <is>
          <t>Nhạc, phim, sách nói</t>
        </is>
      </c>
      <c r="F13614" t="n">
        <v>59.99</v>
      </c>
      <c r="G13614" t="n">
        <v>0</v>
      </c>
    </row>
    <row r="13615">
      <c r="A13615" t="n">
        <v>202001</v>
      </c>
      <c r="B13615" t="n">
        <v>32</v>
      </c>
      <c r="C13615" t="inlineStr">
        <is>
          <t>POS</t>
        </is>
      </c>
      <c r="D13615" t="inlineStr">
        <is>
          <t>Hà Lan</t>
        </is>
      </c>
      <c r="E13615" t="inlineStr">
        <is>
          <t>TV &amp; Video</t>
        </is>
      </c>
      <c r="F13615" t="n">
        <v>589.95</v>
      </c>
      <c r="G13615" t="n">
        <v>0</v>
      </c>
    </row>
    <row r="13616">
      <c r="A13616" t="n">
        <v>202001</v>
      </c>
      <c r="B13616" t="n">
        <v>33</v>
      </c>
      <c r="C13616" t="inlineStr">
        <is>
          <t>POS</t>
        </is>
      </c>
      <c r="D13616" t="inlineStr">
        <is>
          <t>Hà Lan</t>
        </is>
      </c>
      <c r="E13616" t="inlineStr">
        <is>
          <t>Âm thanh</t>
        </is>
      </c>
      <c r="F13616" t="n">
        <v>747.9400000000001</v>
      </c>
      <c r="G13616" t="n">
        <v>0</v>
      </c>
    </row>
    <row r="13617">
      <c r="A13617" t="n">
        <v>202001</v>
      </c>
      <c r="B13617" t="n">
        <v>33</v>
      </c>
      <c r="C13617" t="inlineStr">
        <is>
          <t>POS</t>
        </is>
      </c>
      <c r="D13617" t="inlineStr">
        <is>
          <t>Hà Lan</t>
        </is>
      </c>
      <c r="E13617" t="inlineStr">
        <is>
          <t>Máy ảnh</t>
        </is>
      </c>
      <c r="F13617" t="n">
        <v>1684.56</v>
      </c>
      <c r="G13617" t="n">
        <v>0</v>
      </c>
    </row>
    <row r="13618">
      <c r="A13618" t="n">
        <v>202001</v>
      </c>
      <c r="B13618" t="n">
        <v>33</v>
      </c>
      <c r="C13618" t="inlineStr">
        <is>
          <t>POS</t>
        </is>
      </c>
      <c r="D13618" t="inlineStr">
        <is>
          <t>Hà Lan</t>
        </is>
      </c>
      <c r="E13618" t="inlineStr">
        <is>
          <t>Điện thoại</t>
        </is>
      </c>
      <c r="F13618" t="n">
        <v>1980.58</v>
      </c>
      <c r="G13618" t="n">
        <v>0</v>
      </c>
    </row>
    <row r="13619">
      <c r="A13619" t="n">
        <v>202001</v>
      </c>
      <c r="B13619" t="n">
        <v>33</v>
      </c>
      <c r="C13619" t="inlineStr">
        <is>
          <t>POS</t>
        </is>
      </c>
      <c r="D13619" t="inlineStr">
        <is>
          <t>Hà Lan</t>
        </is>
      </c>
      <c r="E13619" t="inlineStr">
        <is>
          <t>Máy tính</t>
        </is>
      </c>
      <c r="F13619" t="n">
        <v>20139.04</v>
      </c>
      <c r="G13619" t="n">
        <v>2945</v>
      </c>
    </row>
    <row r="13620">
      <c r="A13620" t="n">
        <v>202001</v>
      </c>
      <c r="B13620" t="n">
        <v>33</v>
      </c>
      <c r="C13620" t="inlineStr">
        <is>
          <t>POS</t>
        </is>
      </c>
      <c r="D13620" t="inlineStr">
        <is>
          <t>Hà Lan</t>
        </is>
      </c>
      <c r="E13620" t="inlineStr">
        <is>
          <t>Game &amp; Đồ chơi</t>
        </is>
      </c>
      <c r="F13620" t="n">
        <v>626.13</v>
      </c>
      <c r="G13620" t="n">
        <v>0</v>
      </c>
    </row>
    <row r="13621">
      <c r="A13621" t="n">
        <v>202001</v>
      </c>
      <c r="B13621" t="n">
        <v>33</v>
      </c>
      <c r="C13621" t="inlineStr">
        <is>
          <t>POS</t>
        </is>
      </c>
      <c r="D13621" t="inlineStr">
        <is>
          <t>Hà Lan</t>
        </is>
      </c>
      <c r="E13621" t="inlineStr">
        <is>
          <t>Gia dụng</t>
        </is>
      </c>
      <c r="F13621" t="n">
        <v>11833.2</v>
      </c>
      <c r="G13621" t="n">
        <v>0</v>
      </c>
    </row>
    <row r="13622">
      <c r="A13622" t="n">
        <v>202001</v>
      </c>
      <c r="B13622" t="n">
        <v>33</v>
      </c>
      <c r="C13622" t="inlineStr">
        <is>
          <t>POS</t>
        </is>
      </c>
      <c r="D13622" t="inlineStr">
        <is>
          <t>Hà Lan</t>
        </is>
      </c>
      <c r="E13622" t="inlineStr">
        <is>
          <t>Nhạc, phim, sách nói</t>
        </is>
      </c>
      <c r="F13622" t="n">
        <v>805.08</v>
      </c>
      <c r="G13622" t="n">
        <v>0</v>
      </c>
    </row>
    <row r="13623">
      <c r="A13623" t="n">
        <v>202001</v>
      </c>
      <c r="B13623" t="n">
        <v>33</v>
      </c>
      <c r="C13623" t="inlineStr">
        <is>
          <t>POS</t>
        </is>
      </c>
      <c r="D13623" t="inlineStr">
        <is>
          <t>Hà Lan</t>
        </is>
      </c>
      <c r="E13623" t="inlineStr">
        <is>
          <t>TV &amp; Video</t>
        </is>
      </c>
      <c r="F13623" t="n">
        <v>10197.8</v>
      </c>
      <c r="G13623" t="n">
        <v>0</v>
      </c>
    </row>
    <row r="13624">
      <c r="A13624" t="n">
        <v>202001</v>
      </c>
      <c r="B13624" t="n">
        <v>34</v>
      </c>
      <c r="C13624" t="inlineStr">
        <is>
          <t>POS</t>
        </is>
      </c>
      <c r="D13624" t="inlineStr">
        <is>
          <t>Hà Lan</t>
        </is>
      </c>
      <c r="E13624" t="inlineStr">
        <is>
          <t>Âm thanh</t>
        </is>
      </c>
      <c r="F13624" t="n">
        <v>398.97</v>
      </c>
      <c r="G13624" t="n">
        <v>0</v>
      </c>
    </row>
    <row r="13625">
      <c r="A13625" t="n">
        <v>202001</v>
      </c>
      <c r="B13625" t="n">
        <v>34</v>
      </c>
      <c r="C13625" t="inlineStr">
        <is>
          <t>POS</t>
        </is>
      </c>
      <c r="D13625" t="inlineStr">
        <is>
          <t>Hà Lan</t>
        </is>
      </c>
      <c r="E13625" t="inlineStr">
        <is>
          <t>Máy ảnh</t>
        </is>
      </c>
      <c r="F13625" t="n">
        <v>3994.75</v>
      </c>
      <c r="G13625" t="n">
        <v>0</v>
      </c>
    </row>
    <row r="13626">
      <c r="A13626" t="n">
        <v>202001</v>
      </c>
      <c r="B13626" t="n">
        <v>34</v>
      </c>
      <c r="C13626" t="inlineStr">
        <is>
          <t>POS</t>
        </is>
      </c>
      <c r="D13626" t="inlineStr">
        <is>
          <t>Hà Lan</t>
        </is>
      </c>
      <c r="E13626" t="inlineStr">
        <is>
          <t>Điện thoại</t>
        </is>
      </c>
      <c r="F13626" t="n">
        <v>1905</v>
      </c>
      <c r="G13626" t="n">
        <v>0</v>
      </c>
    </row>
    <row r="13627">
      <c r="A13627" t="n">
        <v>202001</v>
      </c>
      <c r="B13627" t="n">
        <v>34</v>
      </c>
      <c r="C13627" t="inlineStr">
        <is>
          <t>POS</t>
        </is>
      </c>
      <c r="D13627" t="inlineStr">
        <is>
          <t>Hà Lan</t>
        </is>
      </c>
      <c r="E13627" t="inlineStr">
        <is>
          <t>Máy tính</t>
        </is>
      </c>
      <c r="F13627" t="n">
        <v>4193</v>
      </c>
      <c r="G13627" t="n">
        <v>0</v>
      </c>
    </row>
    <row r="13628">
      <c r="A13628" t="n">
        <v>202001</v>
      </c>
      <c r="B13628" t="n">
        <v>34</v>
      </c>
      <c r="C13628" t="inlineStr">
        <is>
          <t>POS</t>
        </is>
      </c>
      <c r="D13628" t="inlineStr">
        <is>
          <t>Hà Lan</t>
        </is>
      </c>
      <c r="E13628" t="inlineStr">
        <is>
          <t>Game &amp; Đồ chơi</t>
        </is>
      </c>
      <c r="F13628" t="n">
        <v>46.92</v>
      </c>
      <c r="G13628" t="n">
        <v>0</v>
      </c>
    </row>
    <row r="13629">
      <c r="A13629" t="n">
        <v>202001</v>
      </c>
      <c r="B13629" t="n">
        <v>34</v>
      </c>
      <c r="C13629" t="inlineStr">
        <is>
          <t>POS</t>
        </is>
      </c>
      <c r="D13629" t="inlineStr">
        <is>
          <t>Hà Lan</t>
        </is>
      </c>
      <c r="E13629" t="inlineStr">
        <is>
          <t>Nhạc, phim, sách nói</t>
        </is>
      </c>
      <c r="F13629" t="n">
        <v>854.95</v>
      </c>
      <c r="G13629" t="n">
        <v>0</v>
      </c>
    </row>
    <row r="13630">
      <c r="A13630" t="n">
        <v>202001</v>
      </c>
      <c r="B13630" t="n">
        <v>36</v>
      </c>
      <c r="C13630" t="inlineStr">
        <is>
          <t>POS</t>
        </is>
      </c>
      <c r="D13630" t="inlineStr">
        <is>
          <t>Anh</t>
        </is>
      </c>
      <c r="E13630" t="inlineStr">
        <is>
          <t>Âm thanh</t>
        </is>
      </c>
      <c r="F13630" t="n">
        <v>5564.7</v>
      </c>
      <c r="G13630" t="n">
        <v>0</v>
      </c>
    </row>
    <row r="13631">
      <c r="A13631" t="n">
        <v>202001</v>
      </c>
      <c r="B13631" t="n">
        <v>36</v>
      </c>
      <c r="C13631" t="inlineStr">
        <is>
          <t>POS</t>
        </is>
      </c>
      <c r="D13631" t="inlineStr">
        <is>
          <t>Anh</t>
        </is>
      </c>
      <c r="E13631" t="inlineStr">
        <is>
          <t>Máy ảnh</t>
        </is>
      </c>
      <c r="F13631" t="n">
        <v>10714.06</v>
      </c>
      <c r="G13631" t="n">
        <v>566</v>
      </c>
    </row>
    <row r="13632">
      <c r="A13632" t="n">
        <v>202001</v>
      </c>
      <c r="B13632" t="n">
        <v>36</v>
      </c>
      <c r="C13632" t="inlineStr">
        <is>
          <t>POS</t>
        </is>
      </c>
      <c r="D13632" t="inlineStr">
        <is>
          <t>Anh</t>
        </is>
      </c>
      <c r="E13632" t="inlineStr">
        <is>
          <t>Điện thoại</t>
        </is>
      </c>
      <c r="F13632" t="n">
        <v>8226.92</v>
      </c>
      <c r="G13632" t="n">
        <v>2669.48</v>
      </c>
    </row>
    <row r="13633">
      <c r="A13633" t="n">
        <v>202001</v>
      </c>
      <c r="B13633" t="n">
        <v>36</v>
      </c>
      <c r="C13633" t="inlineStr">
        <is>
          <t>POS</t>
        </is>
      </c>
      <c r="D13633" t="inlineStr">
        <is>
          <t>Anh</t>
        </is>
      </c>
      <c r="E13633" t="inlineStr">
        <is>
          <t>Máy tính</t>
        </is>
      </c>
      <c r="F13633" t="n">
        <v>5657.37</v>
      </c>
      <c r="G13633" t="n">
        <v>0</v>
      </c>
    </row>
    <row r="13634">
      <c r="A13634" t="n">
        <v>202001</v>
      </c>
      <c r="B13634" t="n">
        <v>36</v>
      </c>
      <c r="C13634" t="inlineStr">
        <is>
          <t>POS</t>
        </is>
      </c>
      <c r="D13634" t="inlineStr">
        <is>
          <t>Anh</t>
        </is>
      </c>
      <c r="E13634" t="inlineStr">
        <is>
          <t>Game &amp; Đồ chơi</t>
        </is>
      </c>
      <c r="F13634" t="n">
        <v>560.1900000000001</v>
      </c>
      <c r="G13634" t="n">
        <v>0</v>
      </c>
    </row>
    <row r="13635">
      <c r="A13635" t="n">
        <v>202001</v>
      </c>
      <c r="B13635" t="n">
        <v>36</v>
      </c>
      <c r="C13635" t="inlineStr">
        <is>
          <t>POS</t>
        </is>
      </c>
      <c r="D13635" t="inlineStr">
        <is>
          <t>Anh</t>
        </is>
      </c>
      <c r="E13635" t="inlineStr">
        <is>
          <t>Gia dụng</t>
        </is>
      </c>
      <c r="F13635" t="n">
        <v>2204.97</v>
      </c>
      <c r="G13635" t="n">
        <v>0</v>
      </c>
    </row>
    <row r="13636">
      <c r="A13636" t="n">
        <v>202001</v>
      </c>
      <c r="B13636" t="n">
        <v>36</v>
      </c>
      <c r="C13636" t="inlineStr">
        <is>
          <t>POS</t>
        </is>
      </c>
      <c r="D13636" t="inlineStr">
        <is>
          <t>Anh</t>
        </is>
      </c>
      <c r="E13636" t="inlineStr">
        <is>
          <t>Nhạc, phim, sách nói</t>
        </is>
      </c>
      <c r="F13636" t="n">
        <v>1094.59</v>
      </c>
      <c r="G13636" t="n">
        <v>0</v>
      </c>
    </row>
    <row r="13637">
      <c r="A13637" t="n">
        <v>202001</v>
      </c>
      <c r="B13637" t="n">
        <v>36</v>
      </c>
      <c r="C13637" t="inlineStr">
        <is>
          <t>POS</t>
        </is>
      </c>
      <c r="D13637" t="inlineStr">
        <is>
          <t>Anh</t>
        </is>
      </c>
      <c r="E13637" t="inlineStr">
        <is>
          <t>TV &amp; Video</t>
        </is>
      </c>
      <c r="F13637" t="n">
        <v>4399.96</v>
      </c>
      <c r="G13637" t="n">
        <v>0</v>
      </c>
    </row>
    <row r="13638">
      <c r="A13638" t="n">
        <v>202001</v>
      </c>
      <c r="B13638" t="n">
        <v>37</v>
      </c>
      <c r="C13638" t="inlineStr">
        <is>
          <t>POS</t>
        </is>
      </c>
      <c r="D13638" t="inlineStr">
        <is>
          <t>Anh</t>
        </is>
      </c>
      <c r="E13638" t="inlineStr">
        <is>
          <t>Âm thanh</t>
        </is>
      </c>
      <c r="F13638" t="n">
        <v>759.8099999999999</v>
      </c>
      <c r="G13638" t="n">
        <v>0</v>
      </c>
    </row>
    <row r="13639">
      <c r="A13639" t="n">
        <v>202001</v>
      </c>
      <c r="B13639" t="n">
        <v>37</v>
      </c>
      <c r="C13639" t="inlineStr">
        <is>
          <t>POS</t>
        </is>
      </c>
      <c r="D13639" t="inlineStr">
        <is>
          <t>Anh</t>
        </is>
      </c>
      <c r="E13639" t="inlineStr">
        <is>
          <t>Máy ảnh</t>
        </is>
      </c>
      <c r="F13639" t="n">
        <v>1273.95</v>
      </c>
      <c r="G13639" t="n">
        <v>0</v>
      </c>
    </row>
    <row r="13640">
      <c r="A13640" t="n">
        <v>202001</v>
      </c>
      <c r="B13640" t="n">
        <v>37</v>
      </c>
      <c r="C13640" t="inlineStr">
        <is>
          <t>POS</t>
        </is>
      </c>
      <c r="D13640" t="inlineStr">
        <is>
          <t>Anh</t>
        </is>
      </c>
      <c r="E13640" t="inlineStr">
        <is>
          <t>Điện thoại</t>
        </is>
      </c>
      <c r="F13640" t="n">
        <v>2530</v>
      </c>
      <c r="G13640" t="n">
        <v>0</v>
      </c>
    </row>
    <row r="13641">
      <c r="A13641" t="n">
        <v>202001</v>
      </c>
      <c r="B13641" t="n">
        <v>37</v>
      </c>
      <c r="C13641" t="inlineStr">
        <is>
          <t>POS</t>
        </is>
      </c>
      <c r="D13641" t="inlineStr">
        <is>
          <t>Anh</t>
        </is>
      </c>
      <c r="E13641" t="inlineStr">
        <is>
          <t>Máy tính</t>
        </is>
      </c>
      <c r="F13641" t="n">
        <v>9169.120000000001</v>
      </c>
      <c r="G13641" t="n">
        <v>0</v>
      </c>
    </row>
    <row r="13642">
      <c r="A13642" t="n">
        <v>202001</v>
      </c>
      <c r="B13642" t="n">
        <v>37</v>
      </c>
      <c r="C13642" t="inlineStr">
        <is>
          <t>POS</t>
        </is>
      </c>
      <c r="D13642" t="inlineStr">
        <is>
          <t>Anh</t>
        </is>
      </c>
      <c r="E13642" t="inlineStr">
        <is>
          <t>Game &amp; Đồ chơi</t>
        </is>
      </c>
      <c r="F13642" t="n">
        <v>244.41</v>
      </c>
      <c r="G13642" t="n">
        <v>0</v>
      </c>
    </row>
    <row r="13643">
      <c r="A13643" t="n">
        <v>202001</v>
      </c>
      <c r="B13643" t="n">
        <v>37</v>
      </c>
      <c r="C13643" t="inlineStr">
        <is>
          <t>POS</t>
        </is>
      </c>
      <c r="D13643" t="inlineStr">
        <is>
          <t>Anh</t>
        </is>
      </c>
      <c r="E13643" t="inlineStr">
        <is>
          <t>Gia dụng</t>
        </is>
      </c>
      <c r="F13643" t="n">
        <v>7282.32</v>
      </c>
      <c r="G13643" t="n">
        <v>0</v>
      </c>
    </row>
    <row r="13644">
      <c r="A13644" t="n">
        <v>202001</v>
      </c>
      <c r="B13644" t="n">
        <v>37</v>
      </c>
      <c r="C13644" t="inlineStr">
        <is>
          <t>POS</t>
        </is>
      </c>
      <c r="D13644" t="inlineStr">
        <is>
          <t>Anh</t>
        </is>
      </c>
      <c r="E13644" t="inlineStr">
        <is>
          <t>Nhạc, phim, sách nói</t>
        </is>
      </c>
      <c r="F13644" t="n">
        <v>1136.1</v>
      </c>
      <c r="G13644" t="n">
        <v>0</v>
      </c>
    </row>
    <row r="13645">
      <c r="A13645" t="n">
        <v>202001</v>
      </c>
      <c r="B13645" t="n">
        <v>37</v>
      </c>
      <c r="C13645" t="inlineStr">
        <is>
          <t>POS</t>
        </is>
      </c>
      <c r="D13645" t="inlineStr">
        <is>
          <t>Anh</t>
        </is>
      </c>
      <c r="E13645" t="inlineStr">
        <is>
          <t>TV &amp; Video</t>
        </is>
      </c>
      <c r="F13645" t="n">
        <v>5179.97</v>
      </c>
      <c r="G13645" t="n">
        <v>1184.97</v>
      </c>
    </row>
    <row r="13646">
      <c r="A13646" t="n">
        <v>202001</v>
      </c>
      <c r="B13646" t="n">
        <v>38</v>
      </c>
      <c r="C13646" t="inlineStr">
        <is>
          <t>POS</t>
        </is>
      </c>
      <c r="D13646" t="inlineStr">
        <is>
          <t>Anh</t>
        </is>
      </c>
      <c r="E13646" t="inlineStr">
        <is>
          <t>Âm thanh</t>
        </is>
      </c>
      <c r="F13646" t="n">
        <v>132.99</v>
      </c>
      <c r="G13646" t="n">
        <v>0</v>
      </c>
    </row>
    <row r="13647">
      <c r="A13647" t="n">
        <v>202001</v>
      </c>
      <c r="B13647" t="n">
        <v>38</v>
      </c>
      <c r="C13647" t="inlineStr">
        <is>
          <t>POS</t>
        </is>
      </c>
      <c r="D13647" t="inlineStr">
        <is>
          <t>Anh</t>
        </is>
      </c>
      <c r="E13647" t="inlineStr">
        <is>
          <t>Máy ảnh</t>
        </is>
      </c>
      <c r="F13647" t="n">
        <v>1044.67</v>
      </c>
      <c r="G13647" t="n">
        <v>864</v>
      </c>
    </row>
    <row r="13648">
      <c r="A13648" t="n">
        <v>202001</v>
      </c>
      <c r="B13648" t="n">
        <v>38</v>
      </c>
      <c r="C13648" t="inlineStr">
        <is>
          <t>POS</t>
        </is>
      </c>
      <c r="D13648" t="inlineStr">
        <is>
          <t>Anh</t>
        </is>
      </c>
      <c r="E13648" t="inlineStr">
        <is>
          <t>Điện thoại</t>
        </is>
      </c>
      <c r="F13648" t="n">
        <v>2319.65</v>
      </c>
      <c r="G13648" t="n">
        <v>0</v>
      </c>
    </row>
    <row r="13649">
      <c r="A13649" t="n">
        <v>202001</v>
      </c>
      <c r="B13649" t="n">
        <v>38</v>
      </c>
      <c r="C13649" t="inlineStr">
        <is>
          <t>POS</t>
        </is>
      </c>
      <c r="D13649" t="inlineStr">
        <is>
          <t>Anh</t>
        </is>
      </c>
      <c r="E13649" t="inlineStr">
        <is>
          <t>Máy tính</t>
        </is>
      </c>
      <c r="F13649" t="n">
        <v>2059.31</v>
      </c>
      <c r="G13649" t="n">
        <v>0</v>
      </c>
    </row>
    <row r="13650">
      <c r="A13650" t="n">
        <v>202001</v>
      </c>
      <c r="B13650" t="n">
        <v>38</v>
      </c>
      <c r="C13650" t="inlineStr">
        <is>
          <t>POS</t>
        </is>
      </c>
      <c r="D13650" t="inlineStr">
        <is>
          <t>Anh</t>
        </is>
      </c>
      <c r="E13650" t="inlineStr">
        <is>
          <t>Game &amp; Đồ chơi</t>
        </is>
      </c>
      <c r="F13650" t="n">
        <v>720.26</v>
      </c>
      <c r="G13650" t="n">
        <v>0</v>
      </c>
    </row>
    <row r="13651">
      <c r="A13651" t="n">
        <v>202001</v>
      </c>
      <c r="B13651" t="n">
        <v>38</v>
      </c>
      <c r="C13651" t="inlineStr">
        <is>
          <t>POS</t>
        </is>
      </c>
      <c r="D13651" t="inlineStr">
        <is>
          <t>Anh</t>
        </is>
      </c>
      <c r="E13651" t="inlineStr">
        <is>
          <t>Gia dụng</t>
        </is>
      </c>
      <c r="F13651" t="n">
        <v>1750.85</v>
      </c>
      <c r="G13651" t="n">
        <v>33.14</v>
      </c>
    </row>
    <row r="13652">
      <c r="A13652" t="n">
        <v>202001</v>
      </c>
      <c r="B13652" t="n">
        <v>38</v>
      </c>
      <c r="C13652" t="inlineStr">
        <is>
          <t>POS</t>
        </is>
      </c>
      <c r="D13652" t="inlineStr">
        <is>
          <t>Anh</t>
        </is>
      </c>
      <c r="E13652" t="inlineStr">
        <is>
          <t>Nhạc, phim, sách nói</t>
        </is>
      </c>
      <c r="F13652" t="n">
        <v>436.94</v>
      </c>
      <c r="G13652" t="n">
        <v>0</v>
      </c>
    </row>
    <row r="13653">
      <c r="A13653" t="n">
        <v>202001</v>
      </c>
      <c r="B13653" t="n">
        <v>39</v>
      </c>
      <c r="C13653" t="inlineStr">
        <is>
          <t>POS</t>
        </is>
      </c>
      <c r="D13653" t="inlineStr">
        <is>
          <t>Anh</t>
        </is>
      </c>
      <c r="E13653" t="inlineStr">
        <is>
          <t>Âm thanh</t>
        </is>
      </c>
      <c r="F13653" t="n">
        <v>2453.46</v>
      </c>
      <c r="G13653" t="n">
        <v>0</v>
      </c>
    </row>
    <row r="13654">
      <c r="A13654" t="n">
        <v>202001</v>
      </c>
      <c r="B13654" t="n">
        <v>39</v>
      </c>
      <c r="C13654" t="inlineStr">
        <is>
          <t>POS</t>
        </is>
      </c>
      <c r="D13654" t="inlineStr">
        <is>
          <t>Anh</t>
        </is>
      </c>
      <c r="E13654" t="inlineStr">
        <is>
          <t>Máy ảnh</t>
        </is>
      </c>
      <c r="F13654" t="n">
        <v>3354.7</v>
      </c>
      <c r="G13654" t="n">
        <v>0</v>
      </c>
    </row>
    <row r="13655">
      <c r="A13655" t="n">
        <v>202001</v>
      </c>
      <c r="B13655" t="n">
        <v>39</v>
      </c>
      <c r="C13655" t="inlineStr">
        <is>
          <t>POS</t>
        </is>
      </c>
      <c r="D13655" t="inlineStr">
        <is>
          <t>Anh</t>
        </is>
      </c>
      <c r="E13655" t="inlineStr">
        <is>
          <t>Điện thoại</t>
        </is>
      </c>
      <c r="F13655" t="n">
        <v>1666.19</v>
      </c>
      <c r="G13655" t="n">
        <v>241.2</v>
      </c>
    </row>
    <row r="13656">
      <c r="A13656" t="n">
        <v>202001</v>
      </c>
      <c r="B13656" t="n">
        <v>39</v>
      </c>
      <c r="C13656" t="inlineStr">
        <is>
          <t>POS</t>
        </is>
      </c>
      <c r="D13656" t="inlineStr">
        <is>
          <t>Anh</t>
        </is>
      </c>
      <c r="E13656" t="inlineStr">
        <is>
          <t>Máy tính</t>
        </is>
      </c>
      <c r="F13656" t="n">
        <v>8577.15</v>
      </c>
      <c r="G13656" t="n">
        <v>0</v>
      </c>
    </row>
    <row r="13657">
      <c r="A13657" t="n">
        <v>202001</v>
      </c>
      <c r="B13657" t="n">
        <v>39</v>
      </c>
      <c r="C13657" t="inlineStr">
        <is>
          <t>POS</t>
        </is>
      </c>
      <c r="D13657" t="inlineStr">
        <is>
          <t>Anh</t>
        </is>
      </c>
      <c r="E13657" t="inlineStr">
        <is>
          <t>Game &amp; Đồ chơi</t>
        </is>
      </c>
      <c r="F13657" t="n">
        <v>378.55</v>
      </c>
      <c r="G13657" t="n">
        <v>0</v>
      </c>
    </row>
    <row r="13658">
      <c r="A13658" t="n">
        <v>202001</v>
      </c>
      <c r="B13658" t="n">
        <v>39</v>
      </c>
      <c r="C13658" t="inlineStr">
        <is>
          <t>POS</t>
        </is>
      </c>
      <c r="D13658" t="inlineStr">
        <is>
          <t>Anh</t>
        </is>
      </c>
      <c r="E13658" t="inlineStr">
        <is>
          <t>Gia dụng</t>
        </is>
      </c>
      <c r="F13658" t="n">
        <v>3198</v>
      </c>
      <c r="G13658" t="n">
        <v>1475</v>
      </c>
    </row>
    <row r="13659">
      <c r="A13659" t="n">
        <v>202001</v>
      </c>
      <c r="B13659" t="n">
        <v>39</v>
      </c>
      <c r="C13659" t="inlineStr">
        <is>
          <t>POS</t>
        </is>
      </c>
      <c r="D13659" t="inlineStr">
        <is>
          <t>Anh</t>
        </is>
      </c>
      <c r="E13659" t="inlineStr">
        <is>
          <t>Nhạc, phim, sách nói</t>
        </is>
      </c>
      <c r="F13659" t="n">
        <v>2655.8</v>
      </c>
      <c r="G13659" t="n">
        <v>519.98</v>
      </c>
    </row>
    <row r="13660">
      <c r="A13660" t="n">
        <v>202001</v>
      </c>
      <c r="B13660" t="n">
        <v>39</v>
      </c>
      <c r="C13660" t="inlineStr">
        <is>
          <t>POS</t>
        </is>
      </c>
      <c r="D13660" t="inlineStr">
        <is>
          <t>Anh</t>
        </is>
      </c>
      <c r="E13660" t="inlineStr">
        <is>
          <t>TV &amp; Video</t>
        </is>
      </c>
      <c r="F13660" t="n">
        <v>1237</v>
      </c>
      <c r="G13660" t="n">
        <v>0</v>
      </c>
    </row>
    <row r="13661">
      <c r="A13661" t="n">
        <v>202001</v>
      </c>
      <c r="B13661" t="n">
        <v>40</v>
      </c>
      <c r="C13661" t="inlineStr">
        <is>
          <t>POS</t>
        </is>
      </c>
      <c r="D13661" t="inlineStr">
        <is>
          <t>Anh</t>
        </is>
      </c>
      <c r="E13661" t="inlineStr">
        <is>
          <t>Âm thanh</t>
        </is>
      </c>
      <c r="F13661" t="n">
        <v>3623.91</v>
      </c>
      <c r="G13661" t="n">
        <v>0</v>
      </c>
    </row>
    <row r="13662">
      <c r="A13662" t="n">
        <v>202001</v>
      </c>
      <c r="B13662" t="n">
        <v>40</v>
      </c>
      <c r="C13662" t="inlineStr">
        <is>
          <t>POS</t>
        </is>
      </c>
      <c r="D13662" t="inlineStr">
        <is>
          <t>Anh</t>
        </is>
      </c>
      <c r="E13662" t="inlineStr">
        <is>
          <t>Máy ảnh</t>
        </is>
      </c>
      <c r="F13662" t="n">
        <v>4512.3</v>
      </c>
      <c r="G13662" t="n">
        <v>0</v>
      </c>
    </row>
    <row r="13663">
      <c r="A13663" t="n">
        <v>202001</v>
      </c>
      <c r="B13663" t="n">
        <v>40</v>
      </c>
      <c r="C13663" t="inlineStr">
        <is>
          <t>POS</t>
        </is>
      </c>
      <c r="D13663" t="inlineStr">
        <is>
          <t>Anh</t>
        </is>
      </c>
      <c r="E13663" t="inlineStr">
        <is>
          <t>Điện thoại</t>
        </is>
      </c>
      <c r="F13663" t="n">
        <v>2812.62</v>
      </c>
      <c r="G13663" t="n">
        <v>0</v>
      </c>
    </row>
    <row r="13664">
      <c r="A13664" t="n">
        <v>202001</v>
      </c>
      <c r="B13664" t="n">
        <v>40</v>
      </c>
      <c r="C13664" t="inlineStr">
        <is>
          <t>POS</t>
        </is>
      </c>
      <c r="D13664" t="inlineStr">
        <is>
          <t>Anh</t>
        </is>
      </c>
      <c r="E13664" t="inlineStr">
        <is>
          <t>Máy tính</t>
        </is>
      </c>
      <c r="F13664" t="n">
        <v>7835.9</v>
      </c>
      <c r="G13664" t="n">
        <v>0</v>
      </c>
    </row>
    <row r="13665">
      <c r="A13665" t="n">
        <v>202001</v>
      </c>
      <c r="B13665" t="n">
        <v>40</v>
      </c>
      <c r="C13665" t="inlineStr">
        <is>
          <t>POS</t>
        </is>
      </c>
      <c r="D13665" t="inlineStr">
        <is>
          <t>Anh</t>
        </is>
      </c>
      <c r="E13665" t="inlineStr">
        <is>
          <t>Game &amp; Đồ chơi</t>
        </is>
      </c>
      <c r="F13665" t="n">
        <v>191.76</v>
      </c>
      <c r="G13665" t="n">
        <v>0</v>
      </c>
    </row>
    <row r="13666">
      <c r="A13666" t="n">
        <v>202001</v>
      </c>
      <c r="B13666" t="n">
        <v>40</v>
      </c>
      <c r="C13666" t="inlineStr">
        <is>
          <t>POS</t>
        </is>
      </c>
      <c r="D13666" t="inlineStr">
        <is>
          <t>Anh</t>
        </is>
      </c>
      <c r="E13666" t="inlineStr">
        <is>
          <t>Gia dụng</t>
        </is>
      </c>
      <c r="F13666" t="n">
        <v>2432.62</v>
      </c>
      <c r="G13666" t="n">
        <v>0</v>
      </c>
    </row>
    <row r="13667">
      <c r="A13667" t="n">
        <v>202001</v>
      </c>
      <c r="B13667" t="n">
        <v>40</v>
      </c>
      <c r="C13667" t="inlineStr">
        <is>
          <t>POS</t>
        </is>
      </c>
      <c r="D13667" t="inlineStr">
        <is>
          <t>Anh</t>
        </is>
      </c>
      <c r="E13667" t="inlineStr">
        <is>
          <t>Nhạc, phim, sách nói</t>
        </is>
      </c>
      <c r="F13667" t="n">
        <v>1695.54</v>
      </c>
      <c r="G13667" t="n">
        <v>0</v>
      </c>
    </row>
    <row r="13668">
      <c r="A13668" t="n">
        <v>202001</v>
      </c>
      <c r="B13668" t="n">
        <v>42</v>
      </c>
      <c r="C13668" t="inlineStr">
        <is>
          <t>POS</t>
        </is>
      </c>
      <c r="D13668" t="inlineStr">
        <is>
          <t>Anh</t>
        </is>
      </c>
      <c r="E13668" t="inlineStr">
        <is>
          <t>Âm thanh</t>
        </is>
      </c>
      <c r="F13668" t="n">
        <v>2175.02</v>
      </c>
      <c r="G13668" t="n">
        <v>0</v>
      </c>
    </row>
    <row r="13669">
      <c r="A13669" t="n">
        <v>202001</v>
      </c>
      <c r="B13669" t="n">
        <v>42</v>
      </c>
      <c r="C13669" t="inlineStr">
        <is>
          <t>POS</t>
        </is>
      </c>
      <c r="D13669" t="inlineStr">
        <is>
          <t>Anh</t>
        </is>
      </c>
      <c r="E13669" t="inlineStr">
        <is>
          <t>Máy ảnh</t>
        </is>
      </c>
      <c r="F13669" t="n">
        <v>5373.69</v>
      </c>
      <c r="G13669" t="n">
        <v>0</v>
      </c>
    </row>
    <row r="13670">
      <c r="A13670" t="n">
        <v>202001</v>
      </c>
      <c r="B13670" t="n">
        <v>42</v>
      </c>
      <c r="C13670" t="inlineStr">
        <is>
          <t>POS</t>
        </is>
      </c>
      <c r="D13670" t="inlineStr">
        <is>
          <t>Anh</t>
        </is>
      </c>
      <c r="E13670" t="inlineStr">
        <is>
          <t>Điện thoại</t>
        </is>
      </c>
      <c r="F13670" t="n">
        <v>6380.11</v>
      </c>
      <c r="G13670" t="n">
        <v>0</v>
      </c>
    </row>
    <row r="13671">
      <c r="A13671" t="n">
        <v>202001</v>
      </c>
      <c r="B13671" t="n">
        <v>42</v>
      </c>
      <c r="C13671" t="inlineStr">
        <is>
          <t>POS</t>
        </is>
      </c>
      <c r="D13671" t="inlineStr">
        <is>
          <t>Anh</t>
        </is>
      </c>
      <c r="E13671" t="inlineStr">
        <is>
          <t>Máy tính</t>
        </is>
      </c>
      <c r="F13671" t="n">
        <v>12100</v>
      </c>
      <c r="G13671" t="n">
        <v>0</v>
      </c>
    </row>
    <row r="13672">
      <c r="A13672" t="n">
        <v>202001</v>
      </c>
      <c r="B13672" t="n">
        <v>42</v>
      </c>
      <c r="C13672" t="inlineStr">
        <is>
          <t>POS</t>
        </is>
      </c>
      <c r="D13672" t="inlineStr">
        <is>
          <t>Anh</t>
        </is>
      </c>
      <c r="E13672" t="inlineStr">
        <is>
          <t>Game &amp; Đồ chơi</t>
        </is>
      </c>
      <c r="F13672" t="n">
        <v>195.49</v>
      </c>
      <c r="G13672" t="n">
        <v>0</v>
      </c>
    </row>
    <row r="13673">
      <c r="A13673" t="n">
        <v>202001</v>
      </c>
      <c r="B13673" t="n">
        <v>42</v>
      </c>
      <c r="C13673" t="inlineStr">
        <is>
          <t>POS</t>
        </is>
      </c>
      <c r="D13673" t="inlineStr">
        <is>
          <t>Anh</t>
        </is>
      </c>
      <c r="E13673" t="inlineStr">
        <is>
          <t>Gia dụng</t>
        </is>
      </c>
      <c r="F13673" t="n">
        <v>12237.15</v>
      </c>
      <c r="G13673" t="n">
        <v>0</v>
      </c>
    </row>
    <row r="13674">
      <c r="A13674" t="n">
        <v>202001</v>
      </c>
      <c r="B13674" t="n">
        <v>42</v>
      </c>
      <c r="C13674" t="inlineStr">
        <is>
          <t>POS</t>
        </is>
      </c>
      <c r="D13674" t="inlineStr">
        <is>
          <t>Anh</t>
        </is>
      </c>
      <c r="E13674" t="inlineStr">
        <is>
          <t>Nhạc, phim, sách nói</t>
        </is>
      </c>
      <c r="F13674" t="n">
        <v>3525.11</v>
      </c>
      <c r="G13674" t="n">
        <v>0</v>
      </c>
    </row>
    <row r="13675">
      <c r="A13675" t="n">
        <v>202001</v>
      </c>
      <c r="B13675" t="n">
        <v>42</v>
      </c>
      <c r="C13675" t="inlineStr">
        <is>
          <t>POS</t>
        </is>
      </c>
      <c r="D13675" t="inlineStr">
        <is>
          <t>Anh</t>
        </is>
      </c>
      <c r="E13675" t="inlineStr">
        <is>
          <t>TV &amp; Video</t>
        </is>
      </c>
      <c r="F13675" t="n">
        <v>357</v>
      </c>
      <c r="G13675" t="n">
        <v>1854</v>
      </c>
    </row>
    <row r="13676">
      <c r="A13676" t="n">
        <v>202001</v>
      </c>
      <c r="B13676" t="n">
        <v>43</v>
      </c>
      <c r="C13676" t="inlineStr">
        <is>
          <t>POS</t>
        </is>
      </c>
      <c r="D13676" t="inlineStr">
        <is>
          <t>Mỹ</t>
        </is>
      </c>
      <c r="E13676" t="inlineStr">
        <is>
          <t>Âm thanh</t>
        </is>
      </c>
      <c r="F13676" t="n">
        <v>2516.58</v>
      </c>
      <c r="G13676" t="n">
        <v>0</v>
      </c>
    </row>
    <row r="13677">
      <c r="A13677" t="n">
        <v>202001</v>
      </c>
      <c r="B13677" t="n">
        <v>43</v>
      </c>
      <c r="C13677" t="inlineStr">
        <is>
          <t>POS</t>
        </is>
      </c>
      <c r="D13677" t="inlineStr">
        <is>
          <t>Mỹ</t>
        </is>
      </c>
      <c r="E13677" t="inlineStr">
        <is>
          <t>Máy ảnh</t>
        </is>
      </c>
      <c r="F13677" t="n">
        <v>17160.25</v>
      </c>
      <c r="G13677" t="n">
        <v>0</v>
      </c>
    </row>
    <row r="13678">
      <c r="A13678" t="n">
        <v>202001</v>
      </c>
      <c r="B13678" t="n">
        <v>43</v>
      </c>
      <c r="C13678" t="inlineStr">
        <is>
          <t>POS</t>
        </is>
      </c>
      <c r="D13678" t="inlineStr">
        <is>
          <t>Mỹ</t>
        </is>
      </c>
      <c r="E13678" t="inlineStr">
        <is>
          <t>Điện thoại</t>
        </is>
      </c>
      <c r="F13678" t="n">
        <v>6930.29</v>
      </c>
      <c r="G13678" t="n">
        <v>0</v>
      </c>
    </row>
    <row r="13679">
      <c r="A13679" t="n">
        <v>202001</v>
      </c>
      <c r="B13679" t="n">
        <v>43</v>
      </c>
      <c r="C13679" t="inlineStr">
        <is>
          <t>POS</t>
        </is>
      </c>
      <c r="D13679" t="inlineStr">
        <is>
          <t>Mỹ</t>
        </is>
      </c>
      <c r="E13679" t="inlineStr">
        <is>
          <t>Máy tính</t>
        </is>
      </c>
      <c r="F13679" t="n">
        <v>27666.47</v>
      </c>
      <c r="G13679" t="n">
        <v>1966.17</v>
      </c>
    </row>
    <row r="13680">
      <c r="A13680" t="n">
        <v>202001</v>
      </c>
      <c r="B13680" t="n">
        <v>43</v>
      </c>
      <c r="C13680" t="inlineStr">
        <is>
          <t>POS</t>
        </is>
      </c>
      <c r="D13680" t="inlineStr">
        <is>
          <t>Mỹ</t>
        </is>
      </c>
      <c r="E13680" t="inlineStr">
        <is>
          <t>Game &amp; Đồ chơi</t>
        </is>
      </c>
      <c r="F13680" t="n">
        <v>1655.75</v>
      </c>
      <c r="G13680" t="n">
        <v>68.37</v>
      </c>
    </row>
    <row r="13681">
      <c r="A13681" t="n">
        <v>202001</v>
      </c>
      <c r="B13681" t="n">
        <v>43</v>
      </c>
      <c r="C13681" t="inlineStr">
        <is>
          <t>POS</t>
        </is>
      </c>
      <c r="D13681" t="inlineStr">
        <is>
          <t>Mỹ</t>
        </is>
      </c>
      <c r="E13681" t="inlineStr">
        <is>
          <t>Gia dụng</t>
        </is>
      </c>
      <c r="F13681" t="n">
        <v>9364.24</v>
      </c>
      <c r="G13681" t="n">
        <v>0</v>
      </c>
    </row>
    <row r="13682">
      <c r="A13682" t="n">
        <v>202001</v>
      </c>
      <c r="B13682" t="n">
        <v>43</v>
      </c>
      <c r="C13682" t="inlineStr">
        <is>
          <t>POS</t>
        </is>
      </c>
      <c r="D13682" t="inlineStr">
        <is>
          <t>Mỹ</t>
        </is>
      </c>
      <c r="E13682" t="inlineStr">
        <is>
          <t>Nhạc, phim, sách nói</t>
        </is>
      </c>
      <c r="F13682" t="n">
        <v>4700.9</v>
      </c>
      <c r="G13682" t="n">
        <v>0</v>
      </c>
    </row>
    <row r="13683">
      <c r="A13683" t="n">
        <v>202001</v>
      </c>
      <c r="B13683" t="n">
        <v>43</v>
      </c>
      <c r="C13683" t="inlineStr">
        <is>
          <t>POS</t>
        </is>
      </c>
      <c r="D13683" t="inlineStr">
        <is>
          <t>Mỹ</t>
        </is>
      </c>
      <c r="E13683" t="inlineStr">
        <is>
          <t>TV &amp; Video</t>
        </is>
      </c>
      <c r="F13683" t="n">
        <v>3965.65</v>
      </c>
      <c r="G13683" t="n">
        <v>0</v>
      </c>
    </row>
    <row r="13684">
      <c r="A13684" t="n">
        <v>202001</v>
      </c>
      <c r="B13684" t="n">
        <v>44</v>
      </c>
      <c r="C13684" t="inlineStr">
        <is>
          <t>POS</t>
        </is>
      </c>
      <c r="D13684" t="inlineStr">
        <is>
          <t>Mỹ</t>
        </is>
      </c>
      <c r="E13684" t="inlineStr">
        <is>
          <t>Âm thanh</t>
        </is>
      </c>
      <c r="F13684" t="n">
        <v>1100.27</v>
      </c>
      <c r="G13684" t="n">
        <v>149.99</v>
      </c>
    </row>
    <row r="13685">
      <c r="A13685" t="n">
        <v>202001</v>
      </c>
      <c r="B13685" t="n">
        <v>44</v>
      </c>
      <c r="C13685" t="inlineStr">
        <is>
          <t>POS</t>
        </is>
      </c>
      <c r="D13685" t="inlineStr">
        <is>
          <t>Mỹ</t>
        </is>
      </c>
      <c r="E13685" t="inlineStr">
        <is>
          <t>Máy ảnh</t>
        </is>
      </c>
      <c r="F13685" t="n">
        <v>1953.2</v>
      </c>
      <c r="G13685" t="n">
        <v>0</v>
      </c>
    </row>
    <row r="13686">
      <c r="A13686" t="n">
        <v>202001</v>
      </c>
      <c r="B13686" t="n">
        <v>44</v>
      </c>
      <c r="C13686" t="inlineStr">
        <is>
          <t>POS</t>
        </is>
      </c>
      <c r="D13686" t="inlineStr">
        <is>
          <t>Mỹ</t>
        </is>
      </c>
      <c r="E13686" t="inlineStr">
        <is>
          <t>Điện thoại</t>
        </is>
      </c>
      <c r="F13686" t="n">
        <v>1281.91</v>
      </c>
      <c r="G13686" t="n">
        <v>0</v>
      </c>
    </row>
    <row r="13687">
      <c r="A13687" t="n">
        <v>202001</v>
      </c>
      <c r="B13687" t="n">
        <v>44</v>
      </c>
      <c r="C13687" t="inlineStr">
        <is>
          <t>POS</t>
        </is>
      </c>
      <c r="D13687" t="inlineStr">
        <is>
          <t>Mỹ</t>
        </is>
      </c>
      <c r="E13687" t="inlineStr">
        <is>
          <t>Máy tính</t>
        </is>
      </c>
      <c r="F13687" t="n">
        <v>21048.55</v>
      </c>
      <c r="G13687" t="n">
        <v>59</v>
      </c>
    </row>
    <row r="13688">
      <c r="A13688" t="n">
        <v>202001</v>
      </c>
      <c r="B13688" t="n">
        <v>44</v>
      </c>
      <c r="C13688" t="inlineStr">
        <is>
          <t>POS</t>
        </is>
      </c>
      <c r="D13688" t="inlineStr">
        <is>
          <t>Mỹ</t>
        </is>
      </c>
      <c r="E13688" t="inlineStr">
        <is>
          <t>Game &amp; Đồ chơi</t>
        </is>
      </c>
      <c r="F13688" t="n">
        <v>553.73</v>
      </c>
      <c r="G13688" t="n">
        <v>0</v>
      </c>
    </row>
    <row r="13689">
      <c r="A13689" t="n">
        <v>202001</v>
      </c>
      <c r="B13689" t="n">
        <v>44</v>
      </c>
      <c r="C13689" t="inlineStr">
        <is>
          <t>POS</t>
        </is>
      </c>
      <c r="D13689" t="inlineStr">
        <is>
          <t>Mỹ</t>
        </is>
      </c>
      <c r="E13689" t="inlineStr">
        <is>
          <t>Gia dụng</t>
        </is>
      </c>
      <c r="F13689" t="n">
        <v>15840.45</v>
      </c>
      <c r="G13689" t="n">
        <v>0</v>
      </c>
    </row>
    <row r="13690">
      <c r="A13690" t="n">
        <v>202001</v>
      </c>
      <c r="B13690" t="n">
        <v>44</v>
      </c>
      <c r="C13690" t="inlineStr">
        <is>
          <t>POS</t>
        </is>
      </c>
      <c r="D13690" t="inlineStr">
        <is>
          <t>Mỹ</t>
        </is>
      </c>
      <c r="E13690" t="inlineStr">
        <is>
          <t>Nhạc, phim, sách nói</t>
        </is>
      </c>
      <c r="F13690" t="n">
        <v>1747.3</v>
      </c>
      <c r="G13690" t="n">
        <v>0</v>
      </c>
    </row>
    <row r="13691">
      <c r="A13691" t="n">
        <v>202001</v>
      </c>
      <c r="B13691" t="n">
        <v>45</v>
      </c>
      <c r="C13691" t="inlineStr">
        <is>
          <t>POS</t>
        </is>
      </c>
      <c r="D13691" t="inlineStr">
        <is>
          <t>Mỹ</t>
        </is>
      </c>
      <c r="E13691" t="inlineStr">
        <is>
          <t>Âm thanh</t>
        </is>
      </c>
      <c r="F13691" t="n">
        <v>2018.96</v>
      </c>
      <c r="G13691" t="n">
        <v>0</v>
      </c>
    </row>
    <row r="13692">
      <c r="A13692" t="n">
        <v>202001</v>
      </c>
      <c r="B13692" t="n">
        <v>45</v>
      </c>
      <c r="C13692" t="inlineStr">
        <is>
          <t>POS</t>
        </is>
      </c>
      <c r="D13692" t="inlineStr">
        <is>
          <t>Mỹ</t>
        </is>
      </c>
      <c r="E13692" t="inlineStr">
        <is>
          <t>Máy ảnh</t>
        </is>
      </c>
      <c r="F13692" t="n">
        <v>16485</v>
      </c>
      <c r="G13692" t="n">
        <v>119.98</v>
      </c>
    </row>
    <row r="13693">
      <c r="A13693" t="n">
        <v>202001</v>
      </c>
      <c r="B13693" t="n">
        <v>45</v>
      </c>
      <c r="C13693" t="inlineStr">
        <is>
          <t>POS</t>
        </is>
      </c>
      <c r="D13693" t="inlineStr">
        <is>
          <t>Mỹ</t>
        </is>
      </c>
      <c r="E13693" t="inlineStr">
        <is>
          <t>Điện thoại</t>
        </is>
      </c>
      <c r="F13693" t="n">
        <v>4259.45</v>
      </c>
      <c r="G13693" t="n">
        <v>0</v>
      </c>
    </row>
    <row r="13694">
      <c r="A13694" t="n">
        <v>202001</v>
      </c>
      <c r="B13694" t="n">
        <v>45</v>
      </c>
      <c r="C13694" t="inlineStr">
        <is>
          <t>POS</t>
        </is>
      </c>
      <c r="D13694" t="inlineStr">
        <is>
          <t>Mỹ</t>
        </is>
      </c>
      <c r="E13694" t="inlineStr">
        <is>
          <t>Máy tính</t>
        </is>
      </c>
      <c r="F13694" t="n">
        <v>26798.95</v>
      </c>
      <c r="G13694" t="n">
        <v>0</v>
      </c>
    </row>
    <row r="13695">
      <c r="A13695" t="n">
        <v>202001</v>
      </c>
      <c r="B13695" t="n">
        <v>45</v>
      </c>
      <c r="C13695" t="inlineStr">
        <is>
          <t>POS</t>
        </is>
      </c>
      <c r="D13695" t="inlineStr">
        <is>
          <t>Mỹ</t>
        </is>
      </c>
      <c r="E13695" t="inlineStr">
        <is>
          <t>Game &amp; Đồ chơi</t>
        </is>
      </c>
      <c r="F13695" t="n">
        <v>1294.95</v>
      </c>
      <c r="G13695" t="n">
        <v>73.8</v>
      </c>
    </row>
    <row r="13696">
      <c r="A13696" t="n">
        <v>202001</v>
      </c>
      <c r="B13696" t="n">
        <v>45</v>
      </c>
      <c r="C13696" t="inlineStr">
        <is>
          <t>POS</t>
        </is>
      </c>
      <c r="D13696" t="inlineStr">
        <is>
          <t>Mỹ</t>
        </is>
      </c>
      <c r="E13696" t="inlineStr">
        <is>
          <t>Nhạc, phim, sách nói</t>
        </is>
      </c>
      <c r="F13696" t="n">
        <v>3487.5</v>
      </c>
      <c r="G13696" t="n">
        <v>0</v>
      </c>
    </row>
    <row r="13697">
      <c r="A13697" t="n">
        <v>202001</v>
      </c>
      <c r="B13697" t="n">
        <v>45</v>
      </c>
      <c r="C13697" t="inlineStr">
        <is>
          <t>POS</t>
        </is>
      </c>
      <c r="D13697" t="inlineStr">
        <is>
          <t>Mỹ</t>
        </is>
      </c>
      <c r="E13697" t="inlineStr">
        <is>
          <t>TV &amp; Video</t>
        </is>
      </c>
      <c r="F13697" t="n">
        <v>6962.7</v>
      </c>
      <c r="G13697" t="n">
        <v>1213.92</v>
      </c>
    </row>
    <row r="13698">
      <c r="A13698" t="n">
        <v>202001</v>
      </c>
      <c r="B13698" t="n">
        <v>47</v>
      </c>
      <c r="C13698" t="inlineStr">
        <is>
          <t>POS</t>
        </is>
      </c>
      <c r="D13698" t="inlineStr">
        <is>
          <t>Mỹ</t>
        </is>
      </c>
      <c r="E13698" t="inlineStr">
        <is>
          <t>Âm thanh</t>
        </is>
      </c>
      <c r="F13698" t="n">
        <v>4600.69</v>
      </c>
      <c r="G13698" t="n">
        <v>0</v>
      </c>
    </row>
    <row r="13699">
      <c r="A13699" t="n">
        <v>202001</v>
      </c>
      <c r="B13699" t="n">
        <v>47</v>
      </c>
      <c r="C13699" t="inlineStr">
        <is>
          <t>POS</t>
        </is>
      </c>
      <c r="D13699" t="inlineStr">
        <is>
          <t>Mỹ</t>
        </is>
      </c>
      <c r="E13699" t="inlineStr">
        <is>
          <t>Máy ảnh</t>
        </is>
      </c>
      <c r="F13699" t="n">
        <v>3133.94</v>
      </c>
      <c r="G13699" t="n">
        <v>0</v>
      </c>
    </row>
    <row r="13700">
      <c r="A13700" t="n">
        <v>202001</v>
      </c>
      <c r="B13700" t="n">
        <v>47</v>
      </c>
      <c r="C13700" t="inlineStr">
        <is>
          <t>POS</t>
        </is>
      </c>
      <c r="D13700" t="inlineStr">
        <is>
          <t>Mỹ</t>
        </is>
      </c>
      <c r="E13700" t="inlineStr">
        <is>
          <t>Điện thoại</t>
        </is>
      </c>
      <c r="F13700" t="n">
        <v>4880.97</v>
      </c>
      <c r="G13700" t="n">
        <v>0</v>
      </c>
    </row>
    <row r="13701">
      <c r="A13701" t="n">
        <v>202001</v>
      </c>
      <c r="B13701" t="n">
        <v>47</v>
      </c>
      <c r="C13701" t="inlineStr">
        <is>
          <t>POS</t>
        </is>
      </c>
      <c r="D13701" t="inlineStr">
        <is>
          <t>Mỹ</t>
        </is>
      </c>
      <c r="E13701" t="inlineStr">
        <is>
          <t>Máy tính</t>
        </is>
      </c>
      <c r="F13701" t="n">
        <v>7968.85</v>
      </c>
      <c r="G13701" t="n">
        <v>0</v>
      </c>
    </row>
    <row r="13702">
      <c r="A13702" t="n">
        <v>202001</v>
      </c>
      <c r="B13702" t="n">
        <v>47</v>
      </c>
      <c r="C13702" t="inlineStr">
        <is>
          <t>POS</t>
        </is>
      </c>
      <c r="D13702" t="inlineStr">
        <is>
          <t>Mỹ</t>
        </is>
      </c>
      <c r="E13702" t="inlineStr">
        <is>
          <t>Game &amp; Đồ chơi</t>
        </is>
      </c>
      <c r="F13702" t="n">
        <v>316.06</v>
      </c>
      <c r="G13702" t="n">
        <v>704.92</v>
      </c>
    </row>
    <row r="13703">
      <c r="A13703" t="n">
        <v>202001</v>
      </c>
      <c r="B13703" t="n">
        <v>47</v>
      </c>
      <c r="C13703" t="inlineStr">
        <is>
          <t>POS</t>
        </is>
      </c>
      <c r="D13703" t="inlineStr">
        <is>
          <t>Mỹ</t>
        </is>
      </c>
      <c r="E13703" t="inlineStr">
        <is>
          <t>Gia dụng</t>
        </is>
      </c>
      <c r="F13703" t="n">
        <v>170.94</v>
      </c>
      <c r="G13703" t="n">
        <v>66.59</v>
      </c>
    </row>
    <row r="13704">
      <c r="A13704" t="n">
        <v>202001</v>
      </c>
      <c r="B13704" t="n">
        <v>47</v>
      </c>
      <c r="C13704" t="inlineStr">
        <is>
          <t>POS</t>
        </is>
      </c>
      <c r="D13704" t="inlineStr">
        <is>
          <t>Mỹ</t>
        </is>
      </c>
      <c r="E13704" t="inlineStr">
        <is>
          <t>Nhạc, phim, sách nói</t>
        </is>
      </c>
      <c r="F13704" t="n">
        <v>1564.98</v>
      </c>
      <c r="G13704" t="n">
        <v>32.38</v>
      </c>
    </row>
    <row r="13705">
      <c r="A13705" t="n">
        <v>202001</v>
      </c>
      <c r="B13705" t="n">
        <v>47</v>
      </c>
      <c r="C13705" t="inlineStr">
        <is>
          <t>POS</t>
        </is>
      </c>
      <c r="D13705" t="inlineStr">
        <is>
          <t>Mỹ</t>
        </is>
      </c>
      <c r="E13705" t="inlineStr">
        <is>
          <t>TV &amp; Video</t>
        </is>
      </c>
      <c r="F13705" t="n">
        <v>2500</v>
      </c>
      <c r="G13705" t="n">
        <v>0</v>
      </c>
    </row>
    <row r="13706">
      <c r="A13706" t="n">
        <v>202001</v>
      </c>
      <c r="B13706" t="n">
        <v>48</v>
      </c>
      <c r="C13706" t="inlineStr">
        <is>
          <t>POS</t>
        </is>
      </c>
      <c r="D13706" t="inlineStr">
        <is>
          <t>Mỹ</t>
        </is>
      </c>
      <c r="E13706" t="inlineStr">
        <is>
          <t>Âm thanh</t>
        </is>
      </c>
      <c r="F13706" t="n">
        <v>2991.57</v>
      </c>
      <c r="G13706" t="n">
        <v>499.98</v>
      </c>
    </row>
    <row r="13707">
      <c r="A13707" t="n">
        <v>202001</v>
      </c>
      <c r="B13707" t="n">
        <v>48</v>
      </c>
      <c r="C13707" t="inlineStr">
        <is>
          <t>POS</t>
        </is>
      </c>
      <c r="D13707" t="inlineStr">
        <is>
          <t>Mỹ</t>
        </is>
      </c>
      <c r="E13707" t="inlineStr">
        <is>
          <t>Máy ảnh</t>
        </is>
      </c>
      <c r="F13707" t="n">
        <v>3029.35</v>
      </c>
      <c r="G13707" t="n">
        <v>0</v>
      </c>
    </row>
    <row r="13708">
      <c r="A13708" t="n">
        <v>202001</v>
      </c>
      <c r="B13708" t="n">
        <v>48</v>
      </c>
      <c r="C13708" t="inlineStr">
        <is>
          <t>POS</t>
        </is>
      </c>
      <c r="D13708" t="inlineStr">
        <is>
          <t>Mỹ</t>
        </is>
      </c>
      <c r="E13708" t="inlineStr">
        <is>
          <t>Điện thoại</t>
        </is>
      </c>
      <c r="F13708" t="n">
        <v>5134.07</v>
      </c>
      <c r="G13708" t="n">
        <v>59.96</v>
      </c>
    </row>
    <row r="13709">
      <c r="A13709" t="n">
        <v>202001</v>
      </c>
      <c r="B13709" t="n">
        <v>48</v>
      </c>
      <c r="C13709" t="inlineStr">
        <is>
          <t>POS</t>
        </is>
      </c>
      <c r="D13709" t="inlineStr">
        <is>
          <t>Mỹ</t>
        </is>
      </c>
      <c r="E13709" t="inlineStr">
        <is>
          <t>Máy tính</t>
        </is>
      </c>
      <c r="F13709" t="n">
        <v>15001.94</v>
      </c>
      <c r="G13709" t="n">
        <v>0</v>
      </c>
    </row>
    <row r="13710">
      <c r="A13710" t="n">
        <v>202001</v>
      </c>
      <c r="B13710" t="n">
        <v>48</v>
      </c>
      <c r="C13710" t="inlineStr">
        <is>
          <t>POS</t>
        </is>
      </c>
      <c r="D13710" t="inlineStr">
        <is>
          <t>Mỹ</t>
        </is>
      </c>
      <c r="E13710" t="inlineStr">
        <is>
          <t>Game &amp; Đồ chơi</t>
        </is>
      </c>
      <c r="F13710" t="n">
        <v>1248.91</v>
      </c>
      <c r="G13710" t="n">
        <v>57.62</v>
      </c>
    </row>
    <row r="13711">
      <c r="A13711" t="n">
        <v>202001</v>
      </c>
      <c r="B13711" t="n">
        <v>48</v>
      </c>
      <c r="C13711" t="inlineStr">
        <is>
          <t>POS</t>
        </is>
      </c>
      <c r="D13711" t="inlineStr">
        <is>
          <t>Mỹ</t>
        </is>
      </c>
      <c r="E13711" t="inlineStr">
        <is>
          <t>Gia dụng</t>
        </is>
      </c>
      <c r="F13711" t="n">
        <v>5137</v>
      </c>
      <c r="G13711" t="n">
        <v>0</v>
      </c>
    </row>
    <row r="13712">
      <c r="A13712" t="n">
        <v>202001</v>
      </c>
      <c r="B13712" t="n">
        <v>48</v>
      </c>
      <c r="C13712" t="inlineStr">
        <is>
          <t>POS</t>
        </is>
      </c>
      <c r="D13712" t="inlineStr">
        <is>
          <t>Mỹ</t>
        </is>
      </c>
      <c r="E13712" t="inlineStr">
        <is>
          <t>Nhạc, phim, sách nói</t>
        </is>
      </c>
      <c r="F13712" t="n">
        <v>2449.86</v>
      </c>
      <c r="G13712" t="n">
        <v>9.99</v>
      </c>
    </row>
    <row r="13713">
      <c r="A13713" t="n">
        <v>202001</v>
      </c>
      <c r="B13713" t="n">
        <v>48</v>
      </c>
      <c r="C13713" t="inlineStr">
        <is>
          <t>POS</t>
        </is>
      </c>
      <c r="D13713" t="inlineStr">
        <is>
          <t>Mỹ</t>
        </is>
      </c>
      <c r="E13713" t="inlineStr">
        <is>
          <t>TV &amp; Video</t>
        </is>
      </c>
      <c r="F13713" t="n">
        <v>5477.45</v>
      </c>
      <c r="G13713" t="n">
        <v>0</v>
      </c>
    </row>
    <row r="13714">
      <c r="A13714" t="n">
        <v>202001</v>
      </c>
      <c r="B13714" t="n">
        <v>49</v>
      </c>
      <c r="C13714" t="inlineStr">
        <is>
          <t>POS</t>
        </is>
      </c>
      <c r="D13714" t="inlineStr">
        <is>
          <t>Mỹ</t>
        </is>
      </c>
      <c r="E13714" t="inlineStr">
        <is>
          <t>Âm thanh</t>
        </is>
      </c>
      <c r="F13714" t="n">
        <v>5304.39</v>
      </c>
      <c r="G13714" t="n">
        <v>0</v>
      </c>
    </row>
    <row r="13715">
      <c r="A13715" t="n">
        <v>202001</v>
      </c>
      <c r="B13715" t="n">
        <v>49</v>
      </c>
      <c r="C13715" t="inlineStr">
        <is>
          <t>POS</t>
        </is>
      </c>
      <c r="D13715" t="inlineStr">
        <is>
          <t>Mỹ</t>
        </is>
      </c>
      <c r="E13715" t="inlineStr">
        <is>
          <t>Máy ảnh</t>
        </is>
      </c>
      <c r="F13715" t="n">
        <v>4500.75</v>
      </c>
      <c r="G13715" t="n">
        <v>281</v>
      </c>
    </row>
    <row r="13716">
      <c r="A13716" t="n">
        <v>202001</v>
      </c>
      <c r="B13716" t="n">
        <v>49</v>
      </c>
      <c r="C13716" t="inlineStr">
        <is>
          <t>POS</t>
        </is>
      </c>
      <c r="D13716" t="inlineStr">
        <is>
          <t>Mỹ</t>
        </is>
      </c>
      <c r="E13716" t="inlineStr">
        <is>
          <t>Điện thoại</t>
        </is>
      </c>
      <c r="F13716" t="n">
        <v>7481.24</v>
      </c>
      <c r="G13716" t="n">
        <v>24.99</v>
      </c>
    </row>
    <row r="13717">
      <c r="A13717" t="n">
        <v>202001</v>
      </c>
      <c r="B13717" t="n">
        <v>49</v>
      </c>
      <c r="C13717" t="inlineStr">
        <is>
          <t>POS</t>
        </is>
      </c>
      <c r="D13717" t="inlineStr">
        <is>
          <t>Mỹ</t>
        </is>
      </c>
      <c r="E13717" t="inlineStr">
        <is>
          <t>Máy tính</t>
        </is>
      </c>
      <c r="F13717" t="n">
        <v>16820.45</v>
      </c>
      <c r="G13717" t="n">
        <v>0</v>
      </c>
    </row>
    <row r="13718">
      <c r="A13718" t="n">
        <v>202001</v>
      </c>
      <c r="B13718" t="n">
        <v>49</v>
      </c>
      <c r="C13718" t="inlineStr">
        <is>
          <t>POS</t>
        </is>
      </c>
      <c r="D13718" t="inlineStr">
        <is>
          <t>Mỹ</t>
        </is>
      </c>
      <c r="E13718" t="inlineStr">
        <is>
          <t>Game &amp; Đồ chơi</t>
        </is>
      </c>
      <c r="F13718" t="n">
        <v>1119.74</v>
      </c>
      <c r="G13718" t="n">
        <v>0</v>
      </c>
    </row>
    <row r="13719">
      <c r="A13719" t="n">
        <v>202001</v>
      </c>
      <c r="B13719" t="n">
        <v>49</v>
      </c>
      <c r="C13719" t="inlineStr">
        <is>
          <t>POS</t>
        </is>
      </c>
      <c r="D13719" t="inlineStr">
        <is>
          <t>Mỹ</t>
        </is>
      </c>
      <c r="E13719" t="inlineStr">
        <is>
          <t>Gia dụng</t>
        </is>
      </c>
      <c r="F13719" t="n">
        <v>2199.87</v>
      </c>
      <c r="G13719" t="n">
        <v>0</v>
      </c>
    </row>
    <row r="13720">
      <c r="A13720" t="n">
        <v>202001</v>
      </c>
      <c r="B13720" t="n">
        <v>49</v>
      </c>
      <c r="C13720" t="inlineStr">
        <is>
          <t>POS</t>
        </is>
      </c>
      <c r="D13720" t="inlineStr">
        <is>
          <t>Mỹ</t>
        </is>
      </c>
      <c r="E13720" t="inlineStr">
        <is>
          <t>Nhạc, phim, sách nói</t>
        </is>
      </c>
      <c r="F13720" t="n">
        <v>3963.15</v>
      </c>
      <c r="G13720" t="n">
        <v>0</v>
      </c>
    </row>
    <row r="13721">
      <c r="A13721" t="n">
        <v>202001</v>
      </c>
      <c r="B13721" t="n">
        <v>49</v>
      </c>
      <c r="C13721" t="inlineStr">
        <is>
          <t>POS</t>
        </is>
      </c>
      <c r="D13721" t="inlineStr">
        <is>
          <t>Mỹ</t>
        </is>
      </c>
      <c r="E13721" t="inlineStr">
        <is>
          <t>TV &amp; Video</t>
        </is>
      </c>
      <c r="F13721" t="n">
        <v>3541.42</v>
      </c>
      <c r="G13721" t="n">
        <v>0</v>
      </c>
    </row>
    <row r="13722">
      <c r="A13722" t="n">
        <v>202001</v>
      </c>
      <c r="B13722" t="n">
        <v>50</v>
      </c>
      <c r="C13722" t="inlineStr">
        <is>
          <t>POS</t>
        </is>
      </c>
      <c r="D13722" t="inlineStr">
        <is>
          <t>Mỹ</t>
        </is>
      </c>
      <c r="E13722" t="inlineStr">
        <is>
          <t>Âm thanh</t>
        </is>
      </c>
      <c r="F13722" t="n">
        <v>2507.33</v>
      </c>
      <c r="G13722" t="n">
        <v>0</v>
      </c>
    </row>
    <row r="13723">
      <c r="A13723" t="n">
        <v>202001</v>
      </c>
      <c r="B13723" t="n">
        <v>50</v>
      </c>
      <c r="C13723" t="inlineStr">
        <is>
          <t>POS</t>
        </is>
      </c>
      <c r="D13723" t="inlineStr">
        <is>
          <t>Mỹ</t>
        </is>
      </c>
      <c r="E13723" t="inlineStr">
        <is>
          <t>Máy ảnh</t>
        </is>
      </c>
      <c r="F13723" t="n">
        <v>13832.74</v>
      </c>
      <c r="G13723" t="n">
        <v>0</v>
      </c>
    </row>
    <row r="13724">
      <c r="A13724" t="n">
        <v>202001</v>
      </c>
      <c r="B13724" t="n">
        <v>50</v>
      </c>
      <c r="C13724" t="inlineStr">
        <is>
          <t>POS</t>
        </is>
      </c>
      <c r="D13724" t="inlineStr">
        <is>
          <t>Mỹ</t>
        </is>
      </c>
      <c r="E13724" t="inlineStr">
        <is>
          <t>Điện thoại</t>
        </is>
      </c>
      <c r="F13724" t="n">
        <v>7113.77</v>
      </c>
      <c r="G13724" t="n">
        <v>1058.5</v>
      </c>
    </row>
    <row r="13725">
      <c r="A13725" t="n">
        <v>202001</v>
      </c>
      <c r="B13725" t="n">
        <v>50</v>
      </c>
      <c r="C13725" t="inlineStr">
        <is>
          <t>POS</t>
        </is>
      </c>
      <c r="D13725" t="inlineStr">
        <is>
          <t>Mỹ</t>
        </is>
      </c>
      <c r="E13725" t="inlineStr">
        <is>
          <t>Máy tính</t>
        </is>
      </c>
      <c r="F13725" t="n">
        <v>29825.88</v>
      </c>
      <c r="G13725" t="n">
        <v>284.05</v>
      </c>
    </row>
    <row r="13726">
      <c r="A13726" t="n">
        <v>202001</v>
      </c>
      <c r="B13726" t="n">
        <v>50</v>
      </c>
      <c r="C13726" t="inlineStr">
        <is>
          <t>POS</t>
        </is>
      </c>
      <c r="D13726" t="inlineStr">
        <is>
          <t>Mỹ</t>
        </is>
      </c>
      <c r="E13726" t="inlineStr">
        <is>
          <t>Game &amp; Đồ chơi</t>
        </is>
      </c>
      <c r="F13726" t="n">
        <v>1464.66</v>
      </c>
      <c r="G13726" t="n">
        <v>0</v>
      </c>
    </row>
    <row r="13727">
      <c r="A13727" t="n">
        <v>202001</v>
      </c>
      <c r="B13727" t="n">
        <v>50</v>
      </c>
      <c r="C13727" t="inlineStr">
        <is>
          <t>POS</t>
        </is>
      </c>
      <c r="D13727" t="inlineStr">
        <is>
          <t>Mỹ</t>
        </is>
      </c>
      <c r="E13727" t="inlineStr">
        <is>
          <t>Gia dụng</t>
        </is>
      </c>
      <c r="F13727" t="n">
        <v>5552.49</v>
      </c>
      <c r="G13727" t="n">
        <v>0</v>
      </c>
    </row>
    <row r="13728">
      <c r="A13728" t="n">
        <v>202001</v>
      </c>
      <c r="B13728" t="n">
        <v>50</v>
      </c>
      <c r="C13728" t="inlineStr">
        <is>
          <t>POS</t>
        </is>
      </c>
      <c r="D13728" t="inlineStr">
        <is>
          <t>Mỹ</t>
        </is>
      </c>
      <c r="E13728" t="inlineStr">
        <is>
          <t>Nhạc, phim, sách nói</t>
        </is>
      </c>
      <c r="F13728" t="n">
        <v>1766.44</v>
      </c>
      <c r="G13728" t="n">
        <v>0</v>
      </c>
    </row>
    <row r="13729">
      <c r="A13729" t="n">
        <v>202001</v>
      </c>
      <c r="B13729" t="n">
        <v>50</v>
      </c>
      <c r="C13729" t="inlineStr">
        <is>
          <t>POS</t>
        </is>
      </c>
      <c r="D13729" t="inlineStr">
        <is>
          <t>Mỹ</t>
        </is>
      </c>
      <c r="E13729" t="inlineStr">
        <is>
          <t>TV &amp; Video</t>
        </is>
      </c>
      <c r="F13729" t="n">
        <v>1638.39</v>
      </c>
      <c r="G13729" t="n">
        <v>0</v>
      </c>
    </row>
    <row r="13730">
      <c r="A13730" t="n">
        <v>202001</v>
      </c>
      <c r="B13730" t="n">
        <v>51</v>
      </c>
      <c r="C13730" t="inlineStr">
        <is>
          <t>POS</t>
        </is>
      </c>
      <c r="D13730" t="inlineStr">
        <is>
          <t>Mỹ</t>
        </is>
      </c>
      <c r="E13730" t="inlineStr">
        <is>
          <t>Âm thanh</t>
        </is>
      </c>
      <c r="F13730" t="n">
        <v>2194.19</v>
      </c>
      <c r="G13730" t="n">
        <v>36.05</v>
      </c>
    </row>
    <row r="13731">
      <c r="A13731" t="n">
        <v>202001</v>
      </c>
      <c r="B13731" t="n">
        <v>51</v>
      </c>
      <c r="C13731" t="inlineStr">
        <is>
          <t>POS</t>
        </is>
      </c>
      <c r="D13731" t="inlineStr">
        <is>
          <t>Mỹ</t>
        </is>
      </c>
      <c r="E13731" t="inlineStr">
        <is>
          <t>Máy ảnh</t>
        </is>
      </c>
      <c r="F13731" t="n">
        <v>2059.9</v>
      </c>
      <c r="G13731" t="n">
        <v>190</v>
      </c>
    </row>
    <row r="13732">
      <c r="A13732" t="n">
        <v>202001</v>
      </c>
      <c r="B13732" t="n">
        <v>51</v>
      </c>
      <c r="C13732" t="inlineStr">
        <is>
          <t>POS</t>
        </is>
      </c>
      <c r="D13732" t="inlineStr">
        <is>
          <t>Mỹ</t>
        </is>
      </c>
      <c r="E13732" t="inlineStr">
        <is>
          <t>Điện thoại</t>
        </is>
      </c>
      <c r="F13732" t="n">
        <v>7975.56</v>
      </c>
      <c r="G13732" t="n">
        <v>0</v>
      </c>
    </row>
    <row r="13733">
      <c r="A13733" t="n">
        <v>202001</v>
      </c>
      <c r="B13733" t="n">
        <v>51</v>
      </c>
      <c r="C13733" t="inlineStr">
        <is>
          <t>POS</t>
        </is>
      </c>
      <c r="D13733" t="inlineStr">
        <is>
          <t>Mỹ</t>
        </is>
      </c>
      <c r="E13733" t="inlineStr">
        <is>
          <t>Máy tính</t>
        </is>
      </c>
      <c r="F13733" t="n">
        <v>20910.97</v>
      </c>
      <c r="G13733" t="n">
        <v>567.4</v>
      </c>
    </row>
    <row r="13734">
      <c r="A13734" t="n">
        <v>202001</v>
      </c>
      <c r="B13734" t="n">
        <v>51</v>
      </c>
      <c r="C13734" t="inlineStr">
        <is>
          <t>POS</t>
        </is>
      </c>
      <c r="D13734" t="inlineStr">
        <is>
          <t>Mỹ</t>
        </is>
      </c>
      <c r="E13734" t="inlineStr">
        <is>
          <t>Game &amp; Đồ chơi</t>
        </is>
      </c>
      <c r="F13734" t="n">
        <v>357.79</v>
      </c>
      <c r="G13734" t="n">
        <v>0</v>
      </c>
    </row>
    <row r="13735">
      <c r="A13735" t="n">
        <v>202001</v>
      </c>
      <c r="B13735" t="n">
        <v>51</v>
      </c>
      <c r="C13735" t="inlineStr">
        <is>
          <t>POS</t>
        </is>
      </c>
      <c r="D13735" t="inlineStr">
        <is>
          <t>Mỹ</t>
        </is>
      </c>
      <c r="E13735" t="inlineStr">
        <is>
          <t>Gia dụng</t>
        </is>
      </c>
      <c r="F13735" t="n">
        <v>7532.96</v>
      </c>
      <c r="G13735" t="n">
        <v>0</v>
      </c>
    </row>
    <row r="13736">
      <c r="A13736" t="n">
        <v>202001</v>
      </c>
      <c r="B13736" t="n">
        <v>51</v>
      </c>
      <c r="C13736" t="inlineStr">
        <is>
          <t>POS</t>
        </is>
      </c>
      <c r="D13736" t="inlineStr">
        <is>
          <t>Mỹ</t>
        </is>
      </c>
      <c r="E13736" t="inlineStr">
        <is>
          <t>Nhạc, phim, sách nói</t>
        </is>
      </c>
      <c r="F13736" t="n">
        <v>3804.79</v>
      </c>
      <c r="G13736" t="n">
        <v>0</v>
      </c>
    </row>
    <row r="13737">
      <c r="A13737" t="n">
        <v>202001</v>
      </c>
      <c r="B13737" t="n">
        <v>51</v>
      </c>
      <c r="C13737" t="inlineStr">
        <is>
          <t>POS</t>
        </is>
      </c>
      <c r="D13737" t="inlineStr">
        <is>
          <t>Mỹ</t>
        </is>
      </c>
      <c r="E13737" t="inlineStr">
        <is>
          <t>TV &amp; Video</t>
        </is>
      </c>
      <c r="F13737" t="n">
        <v>2681.59</v>
      </c>
      <c r="G13737" t="n">
        <v>0</v>
      </c>
    </row>
    <row r="13738">
      <c r="A13738" t="n">
        <v>202001</v>
      </c>
      <c r="B13738" t="n">
        <v>53</v>
      </c>
      <c r="C13738" t="inlineStr">
        <is>
          <t>POS</t>
        </is>
      </c>
      <c r="D13738" t="inlineStr">
        <is>
          <t>Mỹ</t>
        </is>
      </c>
      <c r="E13738" t="inlineStr">
        <is>
          <t>Âm thanh</t>
        </is>
      </c>
      <c r="F13738" t="n">
        <v>4457.03</v>
      </c>
      <c r="G13738" t="n">
        <v>199.95</v>
      </c>
    </row>
    <row r="13739">
      <c r="A13739" t="n">
        <v>202001</v>
      </c>
      <c r="B13739" t="n">
        <v>53</v>
      </c>
      <c r="C13739" t="inlineStr">
        <is>
          <t>POS</t>
        </is>
      </c>
      <c r="D13739" t="inlineStr">
        <is>
          <t>Mỹ</t>
        </is>
      </c>
      <c r="E13739" t="inlineStr">
        <is>
          <t>Máy ảnh</t>
        </is>
      </c>
      <c r="F13739" t="n">
        <v>10242.58</v>
      </c>
      <c r="G13739" t="n">
        <v>0</v>
      </c>
    </row>
    <row r="13740">
      <c r="A13740" t="n">
        <v>202001</v>
      </c>
      <c r="B13740" t="n">
        <v>53</v>
      </c>
      <c r="C13740" t="inlineStr">
        <is>
          <t>POS</t>
        </is>
      </c>
      <c r="D13740" t="inlineStr">
        <is>
          <t>Mỹ</t>
        </is>
      </c>
      <c r="E13740" t="inlineStr">
        <is>
          <t>Điện thoại</t>
        </is>
      </c>
      <c r="F13740" t="n">
        <v>4260.37</v>
      </c>
      <c r="G13740" t="n">
        <v>0</v>
      </c>
    </row>
    <row r="13741">
      <c r="A13741" t="n">
        <v>202001</v>
      </c>
      <c r="B13741" t="n">
        <v>53</v>
      </c>
      <c r="C13741" t="inlineStr">
        <is>
          <t>POS</t>
        </is>
      </c>
      <c r="D13741" t="inlineStr">
        <is>
          <t>Mỹ</t>
        </is>
      </c>
      <c r="E13741" t="inlineStr">
        <is>
          <t>Máy tính</t>
        </is>
      </c>
      <c r="F13741" t="n">
        <v>17756.35</v>
      </c>
      <c r="G13741" t="n">
        <v>0</v>
      </c>
    </row>
    <row r="13742">
      <c r="A13742" t="n">
        <v>202001</v>
      </c>
      <c r="B13742" t="n">
        <v>53</v>
      </c>
      <c r="C13742" t="inlineStr">
        <is>
          <t>POS</t>
        </is>
      </c>
      <c r="D13742" t="inlineStr">
        <is>
          <t>Mỹ</t>
        </is>
      </c>
      <c r="E13742" t="inlineStr">
        <is>
          <t>Game &amp; Đồ chơi</t>
        </is>
      </c>
      <c r="F13742" t="n">
        <v>1313.36</v>
      </c>
      <c r="G13742" t="n">
        <v>0</v>
      </c>
    </row>
    <row r="13743">
      <c r="A13743" t="n">
        <v>202001</v>
      </c>
      <c r="B13743" t="n">
        <v>53</v>
      </c>
      <c r="C13743" t="inlineStr">
        <is>
          <t>POS</t>
        </is>
      </c>
      <c r="D13743" t="inlineStr">
        <is>
          <t>Mỹ</t>
        </is>
      </c>
      <c r="E13743" t="inlineStr">
        <is>
          <t>Gia dụng</t>
        </is>
      </c>
      <c r="F13743" t="n">
        <v>15352.92</v>
      </c>
      <c r="G13743" t="n">
        <v>0</v>
      </c>
    </row>
    <row r="13744">
      <c r="A13744" t="n">
        <v>202001</v>
      </c>
      <c r="B13744" t="n">
        <v>53</v>
      </c>
      <c r="C13744" t="inlineStr">
        <is>
          <t>POS</t>
        </is>
      </c>
      <c r="D13744" t="inlineStr">
        <is>
          <t>Mỹ</t>
        </is>
      </c>
      <c r="E13744" t="inlineStr">
        <is>
          <t>Nhạc, phim, sách nói</t>
        </is>
      </c>
      <c r="F13744" t="n">
        <v>715.41</v>
      </c>
      <c r="G13744" t="n">
        <v>0</v>
      </c>
    </row>
    <row r="13745">
      <c r="A13745" t="n">
        <v>202001</v>
      </c>
      <c r="B13745" t="n">
        <v>53</v>
      </c>
      <c r="C13745" t="inlineStr">
        <is>
          <t>POS</t>
        </is>
      </c>
      <c r="D13745" t="inlineStr">
        <is>
          <t>Mỹ</t>
        </is>
      </c>
      <c r="E13745" t="inlineStr">
        <is>
          <t>TV &amp; Video</t>
        </is>
      </c>
      <c r="F13745" t="n">
        <v>2289.52</v>
      </c>
      <c r="G13745" t="n">
        <v>0</v>
      </c>
    </row>
    <row r="13746">
      <c r="A13746" t="n">
        <v>202001</v>
      </c>
      <c r="B13746" t="n">
        <v>54</v>
      </c>
      <c r="C13746" t="inlineStr">
        <is>
          <t>POS</t>
        </is>
      </c>
      <c r="D13746" t="inlineStr">
        <is>
          <t>Mỹ</t>
        </is>
      </c>
      <c r="E13746" t="inlineStr">
        <is>
          <t>Âm thanh</t>
        </is>
      </c>
      <c r="F13746" t="n">
        <v>2380.44</v>
      </c>
      <c r="G13746" t="n">
        <v>0</v>
      </c>
    </row>
    <row r="13747">
      <c r="A13747" t="n">
        <v>202001</v>
      </c>
      <c r="B13747" t="n">
        <v>54</v>
      </c>
      <c r="C13747" t="inlineStr">
        <is>
          <t>POS</t>
        </is>
      </c>
      <c r="D13747" t="inlineStr">
        <is>
          <t>Mỹ</t>
        </is>
      </c>
      <c r="E13747" t="inlineStr">
        <is>
          <t>Máy ảnh</t>
        </is>
      </c>
      <c r="F13747" t="n">
        <v>5161.26</v>
      </c>
      <c r="G13747" t="n">
        <v>0</v>
      </c>
    </row>
    <row r="13748">
      <c r="A13748" t="n">
        <v>202001</v>
      </c>
      <c r="B13748" t="n">
        <v>54</v>
      </c>
      <c r="C13748" t="inlineStr">
        <is>
          <t>POS</t>
        </is>
      </c>
      <c r="D13748" t="inlineStr">
        <is>
          <t>Mỹ</t>
        </is>
      </c>
      <c r="E13748" t="inlineStr">
        <is>
          <t>Điện thoại</t>
        </is>
      </c>
      <c r="F13748" t="n">
        <v>5157.05</v>
      </c>
      <c r="G13748" t="n">
        <v>0</v>
      </c>
    </row>
    <row r="13749">
      <c r="A13749" t="n">
        <v>202001</v>
      </c>
      <c r="B13749" t="n">
        <v>54</v>
      </c>
      <c r="C13749" t="inlineStr">
        <is>
          <t>POS</t>
        </is>
      </c>
      <c r="D13749" t="inlineStr">
        <is>
          <t>Mỹ</t>
        </is>
      </c>
      <c r="E13749" t="inlineStr">
        <is>
          <t>Máy tính</t>
        </is>
      </c>
      <c r="F13749" t="n">
        <v>5340.2</v>
      </c>
      <c r="G13749" t="n">
        <v>99</v>
      </c>
    </row>
    <row r="13750">
      <c r="A13750" t="n">
        <v>202001</v>
      </c>
      <c r="B13750" t="n">
        <v>54</v>
      </c>
      <c r="C13750" t="inlineStr">
        <is>
          <t>POS</t>
        </is>
      </c>
      <c r="D13750" t="inlineStr">
        <is>
          <t>Mỹ</t>
        </is>
      </c>
      <c r="E13750" t="inlineStr">
        <is>
          <t>Game &amp; Đồ chơi</t>
        </is>
      </c>
      <c r="F13750" t="n">
        <v>489.04</v>
      </c>
      <c r="G13750" t="n">
        <v>0</v>
      </c>
    </row>
    <row r="13751">
      <c r="A13751" t="n">
        <v>202001</v>
      </c>
      <c r="B13751" t="n">
        <v>54</v>
      </c>
      <c r="C13751" t="inlineStr">
        <is>
          <t>POS</t>
        </is>
      </c>
      <c r="D13751" t="inlineStr">
        <is>
          <t>Mỹ</t>
        </is>
      </c>
      <c r="E13751" t="inlineStr">
        <is>
          <t>Gia dụng</t>
        </is>
      </c>
      <c r="F13751" t="n">
        <v>5071.12</v>
      </c>
      <c r="G13751" t="n">
        <v>0</v>
      </c>
    </row>
    <row r="13752">
      <c r="A13752" t="n">
        <v>202001</v>
      </c>
      <c r="B13752" t="n">
        <v>54</v>
      </c>
      <c r="C13752" t="inlineStr">
        <is>
          <t>POS</t>
        </is>
      </c>
      <c r="D13752" t="inlineStr">
        <is>
          <t>Mỹ</t>
        </is>
      </c>
      <c r="E13752" t="inlineStr">
        <is>
          <t>Nhạc, phim, sách nói</t>
        </is>
      </c>
      <c r="F13752" t="n">
        <v>2342.94</v>
      </c>
      <c r="G13752" t="n">
        <v>164.67</v>
      </c>
    </row>
    <row r="13753">
      <c r="A13753" t="n">
        <v>202001</v>
      </c>
      <c r="B13753" t="n">
        <v>54</v>
      </c>
      <c r="C13753" t="inlineStr">
        <is>
          <t>POS</t>
        </is>
      </c>
      <c r="D13753" t="inlineStr">
        <is>
          <t>Mỹ</t>
        </is>
      </c>
      <c r="E13753" t="inlineStr">
        <is>
          <t>TV &amp; Video</t>
        </is>
      </c>
      <c r="F13753" t="n">
        <v>569.8099999999999</v>
      </c>
      <c r="G13753" t="n">
        <v>0</v>
      </c>
    </row>
    <row r="13754">
      <c r="A13754" t="n">
        <v>202001</v>
      </c>
      <c r="B13754" t="n">
        <v>55</v>
      </c>
      <c r="C13754" t="inlineStr">
        <is>
          <t>POS</t>
        </is>
      </c>
      <c r="D13754" t="inlineStr">
        <is>
          <t>Mỹ</t>
        </is>
      </c>
      <c r="E13754" t="inlineStr">
        <is>
          <t>Âm thanh</t>
        </is>
      </c>
      <c r="F13754" t="n">
        <v>4673.01</v>
      </c>
      <c r="G13754" t="n">
        <v>189.9</v>
      </c>
    </row>
    <row r="13755">
      <c r="A13755" t="n">
        <v>202001</v>
      </c>
      <c r="B13755" t="n">
        <v>55</v>
      </c>
      <c r="C13755" t="inlineStr">
        <is>
          <t>POS</t>
        </is>
      </c>
      <c r="D13755" t="inlineStr">
        <is>
          <t>Mỹ</t>
        </is>
      </c>
      <c r="E13755" t="inlineStr">
        <is>
          <t>Máy ảnh</t>
        </is>
      </c>
      <c r="F13755" t="n">
        <v>8374.799999999999</v>
      </c>
      <c r="G13755" t="n">
        <v>0</v>
      </c>
    </row>
    <row r="13756">
      <c r="A13756" t="n">
        <v>202001</v>
      </c>
      <c r="B13756" t="n">
        <v>55</v>
      </c>
      <c r="C13756" t="inlineStr">
        <is>
          <t>POS</t>
        </is>
      </c>
      <c r="D13756" t="inlineStr">
        <is>
          <t>Mỹ</t>
        </is>
      </c>
      <c r="E13756" t="inlineStr">
        <is>
          <t>Điện thoại</t>
        </is>
      </c>
      <c r="F13756" t="n">
        <v>10565.32</v>
      </c>
      <c r="G13756" t="n">
        <v>36.17</v>
      </c>
    </row>
    <row r="13757">
      <c r="A13757" t="n">
        <v>202001</v>
      </c>
      <c r="B13757" t="n">
        <v>55</v>
      </c>
      <c r="C13757" t="inlineStr">
        <is>
          <t>POS</t>
        </is>
      </c>
      <c r="D13757" t="inlineStr">
        <is>
          <t>Mỹ</t>
        </is>
      </c>
      <c r="E13757" t="inlineStr">
        <is>
          <t>Máy tính</t>
        </is>
      </c>
      <c r="F13757" t="n">
        <v>19700.05</v>
      </c>
      <c r="G13757" t="n">
        <v>23</v>
      </c>
    </row>
    <row r="13758">
      <c r="A13758" t="n">
        <v>202001</v>
      </c>
      <c r="B13758" t="n">
        <v>55</v>
      </c>
      <c r="C13758" t="inlineStr">
        <is>
          <t>POS</t>
        </is>
      </c>
      <c r="D13758" t="inlineStr">
        <is>
          <t>Mỹ</t>
        </is>
      </c>
      <c r="E13758" t="inlineStr">
        <is>
          <t>Game &amp; Đồ chơi</t>
        </is>
      </c>
      <c r="F13758" t="n">
        <v>358.55</v>
      </c>
      <c r="G13758" t="n">
        <v>0</v>
      </c>
    </row>
    <row r="13759">
      <c r="A13759" t="n">
        <v>202001</v>
      </c>
      <c r="B13759" t="n">
        <v>55</v>
      </c>
      <c r="C13759" t="inlineStr">
        <is>
          <t>POS</t>
        </is>
      </c>
      <c r="D13759" t="inlineStr">
        <is>
          <t>Mỹ</t>
        </is>
      </c>
      <c r="E13759" t="inlineStr">
        <is>
          <t>Gia dụng</t>
        </is>
      </c>
      <c r="F13759" t="n">
        <v>708.6900000000001</v>
      </c>
      <c r="G13759" t="n">
        <v>0</v>
      </c>
    </row>
    <row r="13760">
      <c r="A13760" t="n">
        <v>202001</v>
      </c>
      <c r="B13760" t="n">
        <v>55</v>
      </c>
      <c r="C13760" t="inlineStr">
        <is>
          <t>POS</t>
        </is>
      </c>
      <c r="D13760" t="inlineStr">
        <is>
          <t>Mỹ</t>
        </is>
      </c>
      <c r="E13760" t="inlineStr">
        <is>
          <t>Nhạc, phim, sách nói</t>
        </is>
      </c>
      <c r="F13760" t="n">
        <v>1960.74</v>
      </c>
      <c r="G13760" t="n">
        <v>0</v>
      </c>
    </row>
    <row r="13761">
      <c r="A13761" t="n">
        <v>202001</v>
      </c>
      <c r="B13761" t="n">
        <v>56</v>
      </c>
      <c r="C13761" t="inlineStr">
        <is>
          <t>POS</t>
        </is>
      </c>
      <c r="D13761" t="inlineStr">
        <is>
          <t>Mỹ</t>
        </is>
      </c>
      <c r="E13761" t="inlineStr">
        <is>
          <t>Âm thanh</t>
        </is>
      </c>
      <c r="F13761" t="n">
        <v>3007.44</v>
      </c>
      <c r="G13761" t="n">
        <v>0</v>
      </c>
    </row>
    <row r="13762">
      <c r="A13762" t="n">
        <v>202001</v>
      </c>
      <c r="B13762" t="n">
        <v>56</v>
      </c>
      <c r="C13762" t="inlineStr">
        <is>
          <t>POS</t>
        </is>
      </c>
      <c r="D13762" t="inlineStr">
        <is>
          <t>Mỹ</t>
        </is>
      </c>
      <c r="E13762" t="inlineStr">
        <is>
          <t>Máy ảnh</t>
        </is>
      </c>
      <c r="F13762" t="n">
        <v>5104.1</v>
      </c>
      <c r="G13762" t="n">
        <v>0</v>
      </c>
    </row>
    <row r="13763">
      <c r="A13763" t="n">
        <v>202001</v>
      </c>
      <c r="B13763" t="n">
        <v>56</v>
      </c>
      <c r="C13763" t="inlineStr">
        <is>
          <t>POS</t>
        </is>
      </c>
      <c r="D13763" t="inlineStr">
        <is>
          <t>Mỹ</t>
        </is>
      </c>
      <c r="E13763" t="inlineStr">
        <is>
          <t>Điện thoại</t>
        </is>
      </c>
      <c r="F13763" t="n">
        <v>3411.69</v>
      </c>
      <c r="G13763" t="n">
        <v>189.05</v>
      </c>
    </row>
    <row r="13764">
      <c r="A13764" t="n">
        <v>202001</v>
      </c>
      <c r="B13764" t="n">
        <v>56</v>
      </c>
      <c r="C13764" t="inlineStr">
        <is>
          <t>POS</t>
        </is>
      </c>
      <c r="D13764" t="inlineStr">
        <is>
          <t>Mỹ</t>
        </is>
      </c>
      <c r="E13764" t="inlineStr">
        <is>
          <t>Máy tính</t>
        </is>
      </c>
      <c r="F13764" t="n">
        <v>19932.53</v>
      </c>
      <c r="G13764" t="n">
        <v>0</v>
      </c>
    </row>
    <row r="13765">
      <c r="A13765" t="n">
        <v>202001</v>
      </c>
      <c r="B13765" t="n">
        <v>56</v>
      </c>
      <c r="C13765" t="inlineStr">
        <is>
          <t>POS</t>
        </is>
      </c>
      <c r="D13765" t="inlineStr">
        <is>
          <t>Mỹ</t>
        </is>
      </c>
      <c r="E13765" t="inlineStr">
        <is>
          <t>Game &amp; Đồ chơi</t>
        </is>
      </c>
      <c r="F13765" t="n">
        <v>944.61</v>
      </c>
      <c r="G13765" t="n">
        <v>6.88</v>
      </c>
    </row>
    <row r="13766">
      <c r="A13766" t="n">
        <v>202001</v>
      </c>
      <c r="B13766" t="n">
        <v>56</v>
      </c>
      <c r="C13766" t="inlineStr">
        <is>
          <t>POS</t>
        </is>
      </c>
      <c r="D13766" t="inlineStr">
        <is>
          <t>Mỹ</t>
        </is>
      </c>
      <c r="E13766" t="inlineStr">
        <is>
          <t>Gia dụng</t>
        </is>
      </c>
      <c r="F13766" t="n">
        <v>3427.58</v>
      </c>
      <c r="G13766" t="n">
        <v>94.98999999999999</v>
      </c>
    </row>
    <row r="13767">
      <c r="A13767" t="n">
        <v>202001</v>
      </c>
      <c r="B13767" t="n">
        <v>56</v>
      </c>
      <c r="C13767" t="inlineStr">
        <is>
          <t>POS</t>
        </is>
      </c>
      <c r="D13767" t="inlineStr">
        <is>
          <t>Mỹ</t>
        </is>
      </c>
      <c r="E13767" t="inlineStr">
        <is>
          <t>Nhạc, phim, sách nói</t>
        </is>
      </c>
      <c r="F13767" t="n">
        <v>3402.99</v>
      </c>
      <c r="G13767" t="n">
        <v>0</v>
      </c>
    </row>
    <row r="13768">
      <c r="A13768" t="n">
        <v>202001</v>
      </c>
      <c r="B13768" t="n">
        <v>56</v>
      </c>
      <c r="C13768" t="inlineStr">
        <is>
          <t>POS</t>
        </is>
      </c>
      <c r="D13768" t="inlineStr">
        <is>
          <t>Mỹ</t>
        </is>
      </c>
      <c r="E13768" t="inlineStr">
        <is>
          <t>TV &amp; Video</t>
        </is>
      </c>
      <c r="F13768" t="n">
        <v>10262.33</v>
      </c>
      <c r="G13768" t="n">
        <v>0</v>
      </c>
    </row>
    <row r="13769">
      <c r="A13769" t="n">
        <v>202001</v>
      </c>
      <c r="B13769" t="n">
        <v>57</v>
      </c>
      <c r="C13769" t="inlineStr">
        <is>
          <t>POS</t>
        </is>
      </c>
      <c r="D13769" t="inlineStr">
        <is>
          <t>Mỹ</t>
        </is>
      </c>
      <c r="E13769" t="inlineStr">
        <is>
          <t>Âm thanh</t>
        </is>
      </c>
      <c r="F13769" t="n">
        <v>618</v>
      </c>
      <c r="G13769" t="n">
        <v>132.99</v>
      </c>
    </row>
    <row r="13770">
      <c r="A13770" t="n">
        <v>202001</v>
      </c>
      <c r="B13770" t="n">
        <v>57</v>
      </c>
      <c r="C13770" t="inlineStr">
        <is>
          <t>POS</t>
        </is>
      </c>
      <c r="D13770" t="inlineStr">
        <is>
          <t>Mỹ</t>
        </is>
      </c>
      <c r="E13770" t="inlineStr">
        <is>
          <t>Máy ảnh</t>
        </is>
      </c>
      <c r="F13770" t="n">
        <v>10419.4</v>
      </c>
      <c r="G13770" t="n">
        <v>0</v>
      </c>
    </row>
    <row r="13771">
      <c r="A13771" t="n">
        <v>202001</v>
      </c>
      <c r="B13771" t="n">
        <v>57</v>
      </c>
      <c r="C13771" t="inlineStr">
        <is>
          <t>POS</t>
        </is>
      </c>
      <c r="D13771" t="inlineStr">
        <is>
          <t>Mỹ</t>
        </is>
      </c>
      <c r="E13771" t="inlineStr">
        <is>
          <t>Điện thoại</t>
        </is>
      </c>
      <c r="F13771" t="n">
        <v>3889.48</v>
      </c>
      <c r="G13771" t="n">
        <v>612.75</v>
      </c>
    </row>
    <row r="13772">
      <c r="A13772" t="n">
        <v>202001</v>
      </c>
      <c r="B13772" t="n">
        <v>57</v>
      </c>
      <c r="C13772" t="inlineStr">
        <is>
          <t>POS</t>
        </is>
      </c>
      <c r="D13772" t="inlineStr">
        <is>
          <t>Mỹ</t>
        </is>
      </c>
      <c r="E13772" t="inlineStr">
        <is>
          <t>Máy tính</t>
        </is>
      </c>
      <c r="F13772" t="n">
        <v>15204.9</v>
      </c>
      <c r="G13772" t="n">
        <v>256.41</v>
      </c>
    </row>
    <row r="13773">
      <c r="A13773" t="n">
        <v>202001</v>
      </c>
      <c r="B13773" t="n">
        <v>57</v>
      </c>
      <c r="C13773" t="inlineStr">
        <is>
          <t>POS</t>
        </is>
      </c>
      <c r="D13773" t="inlineStr">
        <is>
          <t>Mỹ</t>
        </is>
      </c>
      <c r="E13773" t="inlineStr">
        <is>
          <t>Game &amp; Đồ chơi</t>
        </is>
      </c>
      <c r="F13773" t="n">
        <v>460.35</v>
      </c>
      <c r="G13773" t="n">
        <v>4.98</v>
      </c>
    </row>
    <row r="13774">
      <c r="A13774" t="n">
        <v>202001</v>
      </c>
      <c r="B13774" t="n">
        <v>57</v>
      </c>
      <c r="C13774" t="inlineStr">
        <is>
          <t>POS</t>
        </is>
      </c>
      <c r="D13774" t="inlineStr">
        <is>
          <t>Mỹ</t>
        </is>
      </c>
      <c r="E13774" t="inlineStr">
        <is>
          <t>Gia dụng</t>
        </is>
      </c>
      <c r="F13774" t="n">
        <v>6024.8</v>
      </c>
      <c r="G13774" t="n">
        <v>0</v>
      </c>
    </row>
    <row r="13775">
      <c r="A13775" t="n">
        <v>202001</v>
      </c>
      <c r="B13775" t="n">
        <v>57</v>
      </c>
      <c r="C13775" t="inlineStr">
        <is>
          <t>POS</t>
        </is>
      </c>
      <c r="D13775" t="inlineStr">
        <is>
          <t>Mỹ</t>
        </is>
      </c>
      <c r="E13775" t="inlineStr">
        <is>
          <t>Nhạc, phim, sách nói</t>
        </is>
      </c>
      <c r="F13775" t="n">
        <v>830.9299999999999</v>
      </c>
      <c r="G13775" t="n">
        <v>0</v>
      </c>
    </row>
    <row r="13776">
      <c r="A13776" t="n">
        <v>202001</v>
      </c>
      <c r="B13776" t="n">
        <v>57</v>
      </c>
      <c r="C13776" t="inlineStr">
        <is>
          <t>POS</t>
        </is>
      </c>
      <c r="D13776" t="inlineStr">
        <is>
          <t>Mỹ</t>
        </is>
      </c>
      <c r="E13776" t="inlineStr">
        <is>
          <t>TV &amp; Video</t>
        </is>
      </c>
      <c r="F13776" t="n">
        <v>499.99</v>
      </c>
      <c r="G13776" t="n">
        <v>0</v>
      </c>
    </row>
    <row r="13777">
      <c r="A13777" t="n">
        <v>202001</v>
      </c>
      <c r="B13777" t="n">
        <v>59</v>
      </c>
      <c r="C13777" t="inlineStr">
        <is>
          <t>POS</t>
        </is>
      </c>
      <c r="D13777" t="inlineStr">
        <is>
          <t>Mỹ</t>
        </is>
      </c>
      <c r="E13777" t="inlineStr">
        <is>
          <t>Âm thanh</t>
        </is>
      </c>
      <c r="F13777" t="n">
        <v>1207.16</v>
      </c>
      <c r="G13777" t="n">
        <v>0</v>
      </c>
    </row>
    <row r="13778">
      <c r="A13778" t="n">
        <v>202001</v>
      </c>
      <c r="B13778" t="n">
        <v>59</v>
      </c>
      <c r="C13778" t="inlineStr">
        <is>
          <t>POS</t>
        </is>
      </c>
      <c r="D13778" t="inlineStr">
        <is>
          <t>Mỹ</t>
        </is>
      </c>
      <c r="E13778" t="inlineStr">
        <is>
          <t>Máy ảnh</t>
        </is>
      </c>
      <c r="F13778" t="n">
        <v>1525.65</v>
      </c>
      <c r="G13778" t="n">
        <v>0</v>
      </c>
    </row>
    <row r="13779">
      <c r="A13779" t="n">
        <v>202001</v>
      </c>
      <c r="B13779" t="n">
        <v>59</v>
      </c>
      <c r="C13779" t="inlineStr">
        <is>
          <t>POS</t>
        </is>
      </c>
      <c r="D13779" t="inlineStr">
        <is>
          <t>Mỹ</t>
        </is>
      </c>
      <c r="E13779" t="inlineStr">
        <is>
          <t>Điện thoại</t>
        </is>
      </c>
      <c r="F13779" t="n">
        <v>9885.6</v>
      </c>
      <c r="G13779" t="n">
        <v>722</v>
      </c>
    </row>
    <row r="13780">
      <c r="A13780" t="n">
        <v>202001</v>
      </c>
      <c r="B13780" t="n">
        <v>59</v>
      </c>
      <c r="C13780" t="inlineStr">
        <is>
          <t>POS</t>
        </is>
      </c>
      <c r="D13780" t="inlineStr">
        <is>
          <t>Mỹ</t>
        </is>
      </c>
      <c r="E13780" t="inlineStr">
        <is>
          <t>Máy tính</t>
        </is>
      </c>
      <c r="F13780" t="n">
        <v>25722.11</v>
      </c>
      <c r="G13780" t="n">
        <v>474.9</v>
      </c>
    </row>
    <row r="13781">
      <c r="A13781" t="n">
        <v>202001</v>
      </c>
      <c r="B13781" t="n">
        <v>59</v>
      </c>
      <c r="C13781" t="inlineStr">
        <is>
          <t>POS</t>
        </is>
      </c>
      <c r="D13781" t="inlineStr">
        <is>
          <t>Mỹ</t>
        </is>
      </c>
      <c r="E13781" t="inlineStr">
        <is>
          <t>Game &amp; Đồ chơi</t>
        </is>
      </c>
      <c r="F13781" t="n">
        <v>768.08</v>
      </c>
      <c r="G13781" t="n">
        <v>82.64</v>
      </c>
    </row>
    <row r="13782">
      <c r="A13782" t="n">
        <v>202001</v>
      </c>
      <c r="B13782" t="n">
        <v>59</v>
      </c>
      <c r="C13782" t="inlineStr">
        <is>
          <t>POS</t>
        </is>
      </c>
      <c r="D13782" t="inlineStr">
        <is>
          <t>Mỹ</t>
        </is>
      </c>
      <c r="E13782" t="inlineStr">
        <is>
          <t>Gia dụng</t>
        </is>
      </c>
      <c r="F13782" t="n">
        <v>1099.93</v>
      </c>
      <c r="G13782" t="n">
        <v>0</v>
      </c>
    </row>
    <row r="13783">
      <c r="A13783" t="n">
        <v>202001</v>
      </c>
      <c r="B13783" t="n">
        <v>59</v>
      </c>
      <c r="C13783" t="inlineStr">
        <is>
          <t>POS</t>
        </is>
      </c>
      <c r="D13783" t="inlineStr">
        <is>
          <t>Mỹ</t>
        </is>
      </c>
      <c r="E13783" t="inlineStr">
        <is>
          <t>Nhạc, phim, sách nói</t>
        </is>
      </c>
      <c r="F13783" t="n">
        <v>3897.24</v>
      </c>
      <c r="G13783" t="n">
        <v>0</v>
      </c>
    </row>
    <row r="13784">
      <c r="A13784" t="n">
        <v>202001</v>
      </c>
      <c r="B13784" t="n">
        <v>59</v>
      </c>
      <c r="C13784" t="inlineStr">
        <is>
          <t>POS</t>
        </is>
      </c>
      <c r="D13784" t="inlineStr">
        <is>
          <t>Mỹ</t>
        </is>
      </c>
      <c r="E13784" t="inlineStr">
        <is>
          <t>TV &amp; Video</t>
        </is>
      </c>
      <c r="F13784" t="n">
        <v>9305.719999999999</v>
      </c>
      <c r="G13784" t="n">
        <v>0</v>
      </c>
    </row>
    <row r="13785">
      <c r="A13785" t="n">
        <v>202001</v>
      </c>
      <c r="B13785" t="n">
        <v>61</v>
      </c>
      <c r="C13785" t="inlineStr">
        <is>
          <t>POS</t>
        </is>
      </c>
      <c r="D13785" t="inlineStr">
        <is>
          <t>Mỹ</t>
        </is>
      </c>
      <c r="E13785" t="inlineStr">
        <is>
          <t>Âm thanh</t>
        </is>
      </c>
      <c r="F13785" t="n">
        <v>7804.65</v>
      </c>
      <c r="G13785" t="n">
        <v>43.15</v>
      </c>
    </row>
    <row r="13786">
      <c r="A13786" t="n">
        <v>202001</v>
      </c>
      <c r="B13786" t="n">
        <v>61</v>
      </c>
      <c r="C13786" t="inlineStr">
        <is>
          <t>POS</t>
        </is>
      </c>
      <c r="D13786" t="inlineStr">
        <is>
          <t>Mỹ</t>
        </is>
      </c>
      <c r="E13786" t="inlineStr">
        <is>
          <t>Máy ảnh</t>
        </is>
      </c>
      <c r="F13786" t="n">
        <v>11210.1</v>
      </c>
      <c r="G13786" t="n">
        <v>0</v>
      </c>
    </row>
    <row r="13787">
      <c r="A13787" t="n">
        <v>202001</v>
      </c>
      <c r="B13787" t="n">
        <v>61</v>
      </c>
      <c r="C13787" t="inlineStr">
        <is>
          <t>POS</t>
        </is>
      </c>
      <c r="D13787" t="inlineStr">
        <is>
          <t>Mỹ</t>
        </is>
      </c>
      <c r="E13787" t="inlineStr">
        <is>
          <t>Điện thoại</t>
        </is>
      </c>
      <c r="F13787" t="n">
        <v>6056.06</v>
      </c>
      <c r="G13787" t="n">
        <v>0</v>
      </c>
    </row>
    <row r="13788">
      <c r="A13788" t="n">
        <v>202001</v>
      </c>
      <c r="B13788" t="n">
        <v>61</v>
      </c>
      <c r="C13788" t="inlineStr">
        <is>
          <t>POS</t>
        </is>
      </c>
      <c r="D13788" t="inlineStr">
        <is>
          <t>Mỹ</t>
        </is>
      </c>
      <c r="E13788" t="inlineStr">
        <is>
          <t>Máy tính</t>
        </is>
      </c>
      <c r="F13788" t="n">
        <v>23053.34</v>
      </c>
      <c r="G13788" t="n">
        <v>62.1</v>
      </c>
    </row>
    <row r="13789">
      <c r="A13789" t="n">
        <v>202001</v>
      </c>
      <c r="B13789" t="n">
        <v>61</v>
      </c>
      <c r="C13789" t="inlineStr">
        <is>
          <t>POS</t>
        </is>
      </c>
      <c r="D13789" t="inlineStr">
        <is>
          <t>Mỹ</t>
        </is>
      </c>
      <c r="E13789" t="inlineStr">
        <is>
          <t>Game &amp; Đồ chơi</t>
        </is>
      </c>
      <c r="F13789" t="n">
        <v>143.75</v>
      </c>
      <c r="G13789" t="n">
        <v>17.96</v>
      </c>
    </row>
    <row r="13790">
      <c r="A13790" t="n">
        <v>202001</v>
      </c>
      <c r="B13790" t="n">
        <v>61</v>
      </c>
      <c r="C13790" t="inlineStr">
        <is>
          <t>POS</t>
        </is>
      </c>
      <c r="D13790" t="inlineStr">
        <is>
          <t>Mỹ</t>
        </is>
      </c>
      <c r="E13790" t="inlineStr">
        <is>
          <t>Gia dụng</t>
        </is>
      </c>
      <c r="F13790" t="n">
        <v>2772.49</v>
      </c>
      <c r="G13790" t="n">
        <v>0</v>
      </c>
    </row>
    <row r="13791">
      <c r="A13791" t="n">
        <v>202001</v>
      </c>
      <c r="B13791" t="n">
        <v>61</v>
      </c>
      <c r="C13791" t="inlineStr">
        <is>
          <t>POS</t>
        </is>
      </c>
      <c r="D13791" t="inlineStr">
        <is>
          <t>Mỹ</t>
        </is>
      </c>
      <c r="E13791" t="inlineStr">
        <is>
          <t>Nhạc, phim, sách nói</t>
        </is>
      </c>
      <c r="F13791" t="n">
        <v>4713.76</v>
      </c>
      <c r="G13791" t="n">
        <v>780.95</v>
      </c>
    </row>
    <row r="13792">
      <c r="A13792" t="n">
        <v>202001</v>
      </c>
      <c r="B13792" t="n">
        <v>61</v>
      </c>
      <c r="C13792" t="inlineStr">
        <is>
          <t>POS</t>
        </is>
      </c>
      <c r="D13792" t="inlineStr">
        <is>
          <t>Mỹ</t>
        </is>
      </c>
      <c r="E13792" t="inlineStr">
        <is>
          <t>TV &amp; Video</t>
        </is>
      </c>
      <c r="F13792" t="n">
        <v>797.97</v>
      </c>
      <c r="G13792" t="n">
        <v>186.3</v>
      </c>
    </row>
    <row r="13793">
      <c r="A13793" t="n">
        <v>202001</v>
      </c>
      <c r="B13793" t="n">
        <v>62</v>
      </c>
      <c r="C13793" t="inlineStr">
        <is>
          <t>POS</t>
        </is>
      </c>
      <c r="D13793" t="inlineStr">
        <is>
          <t>Mỹ</t>
        </is>
      </c>
      <c r="E13793" t="inlineStr">
        <is>
          <t>Âm thanh</t>
        </is>
      </c>
      <c r="F13793" t="n">
        <v>2402.61</v>
      </c>
      <c r="G13793" t="n">
        <v>0</v>
      </c>
    </row>
    <row r="13794">
      <c r="A13794" t="n">
        <v>202001</v>
      </c>
      <c r="B13794" t="n">
        <v>62</v>
      </c>
      <c r="C13794" t="inlineStr">
        <is>
          <t>POS</t>
        </is>
      </c>
      <c r="D13794" t="inlineStr">
        <is>
          <t>Mỹ</t>
        </is>
      </c>
      <c r="E13794" t="inlineStr">
        <is>
          <t>Máy ảnh</t>
        </is>
      </c>
      <c r="F13794" t="n">
        <v>2198.48</v>
      </c>
      <c r="G13794" t="n">
        <v>66.48999999999999</v>
      </c>
    </row>
    <row r="13795">
      <c r="A13795" t="n">
        <v>202001</v>
      </c>
      <c r="B13795" t="n">
        <v>62</v>
      </c>
      <c r="C13795" t="inlineStr">
        <is>
          <t>POS</t>
        </is>
      </c>
      <c r="D13795" t="inlineStr">
        <is>
          <t>Mỹ</t>
        </is>
      </c>
      <c r="E13795" t="inlineStr">
        <is>
          <t>Điện thoại</t>
        </is>
      </c>
      <c r="F13795" t="n">
        <v>11190.75</v>
      </c>
      <c r="G13795" t="n">
        <v>952.1</v>
      </c>
    </row>
    <row r="13796">
      <c r="A13796" t="n">
        <v>202001</v>
      </c>
      <c r="B13796" t="n">
        <v>62</v>
      </c>
      <c r="C13796" t="inlineStr">
        <is>
          <t>POS</t>
        </is>
      </c>
      <c r="D13796" t="inlineStr">
        <is>
          <t>Mỹ</t>
        </is>
      </c>
      <c r="E13796" t="inlineStr">
        <is>
          <t>Máy tính</t>
        </is>
      </c>
      <c r="F13796" t="n">
        <v>12504.41</v>
      </c>
      <c r="G13796" t="n">
        <v>0</v>
      </c>
    </row>
    <row r="13797">
      <c r="A13797" t="n">
        <v>202001</v>
      </c>
      <c r="B13797" t="n">
        <v>62</v>
      </c>
      <c r="C13797" t="inlineStr">
        <is>
          <t>POS</t>
        </is>
      </c>
      <c r="D13797" t="inlineStr">
        <is>
          <t>Mỹ</t>
        </is>
      </c>
      <c r="E13797" t="inlineStr">
        <is>
          <t>Game &amp; Đồ chơi</t>
        </is>
      </c>
      <c r="F13797" t="n">
        <v>3210.17</v>
      </c>
      <c r="G13797" t="n">
        <v>0</v>
      </c>
    </row>
    <row r="13798">
      <c r="A13798" t="n">
        <v>202001</v>
      </c>
      <c r="B13798" t="n">
        <v>62</v>
      </c>
      <c r="C13798" t="inlineStr">
        <is>
          <t>POS</t>
        </is>
      </c>
      <c r="D13798" t="inlineStr">
        <is>
          <t>Mỹ</t>
        </is>
      </c>
      <c r="E13798" t="inlineStr">
        <is>
          <t>Gia dụng</t>
        </is>
      </c>
      <c r="F13798" t="n">
        <v>3244.13</v>
      </c>
      <c r="G13798" t="n">
        <v>91.79000000000001</v>
      </c>
    </row>
    <row r="13799">
      <c r="A13799" t="n">
        <v>202001</v>
      </c>
      <c r="B13799" t="n">
        <v>62</v>
      </c>
      <c r="C13799" t="inlineStr">
        <is>
          <t>POS</t>
        </is>
      </c>
      <c r="D13799" t="inlineStr">
        <is>
          <t>Mỹ</t>
        </is>
      </c>
      <c r="E13799" t="inlineStr">
        <is>
          <t>Nhạc, phim, sách nói</t>
        </is>
      </c>
      <c r="F13799" t="n">
        <v>1889.54</v>
      </c>
      <c r="G13799" t="n">
        <v>109.99</v>
      </c>
    </row>
    <row r="13800">
      <c r="A13800" t="n">
        <v>202001</v>
      </c>
      <c r="B13800" t="n">
        <v>62</v>
      </c>
      <c r="C13800" t="inlineStr">
        <is>
          <t>POS</t>
        </is>
      </c>
      <c r="D13800" t="inlineStr">
        <is>
          <t>Mỹ</t>
        </is>
      </c>
      <c r="E13800" t="inlineStr">
        <is>
          <t>TV &amp; Video</t>
        </is>
      </c>
      <c r="F13800" t="n">
        <v>7239.72</v>
      </c>
      <c r="G13800" t="n">
        <v>0</v>
      </c>
    </row>
    <row r="13801">
      <c r="A13801" t="n">
        <v>202001</v>
      </c>
      <c r="B13801" t="n">
        <v>64</v>
      </c>
      <c r="C13801" t="inlineStr">
        <is>
          <t>POS</t>
        </is>
      </c>
      <c r="D13801" t="inlineStr">
        <is>
          <t>Mỹ</t>
        </is>
      </c>
      <c r="E13801" t="inlineStr">
        <is>
          <t>Âm thanh</t>
        </is>
      </c>
      <c r="F13801" t="n">
        <v>1954.1</v>
      </c>
      <c r="G13801" t="n">
        <v>0</v>
      </c>
    </row>
    <row r="13802">
      <c r="A13802" t="n">
        <v>202001</v>
      </c>
      <c r="B13802" t="n">
        <v>64</v>
      </c>
      <c r="C13802" t="inlineStr">
        <is>
          <t>POS</t>
        </is>
      </c>
      <c r="D13802" t="inlineStr">
        <is>
          <t>Mỹ</t>
        </is>
      </c>
      <c r="E13802" t="inlineStr">
        <is>
          <t>Máy ảnh</t>
        </is>
      </c>
      <c r="F13802" t="n">
        <v>2838</v>
      </c>
      <c r="G13802" t="n">
        <v>0</v>
      </c>
    </row>
    <row r="13803">
      <c r="A13803" t="n">
        <v>202001</v>
      </c>
      <c r="B13803" t="n">
        <v>64</v>
      </c>
      <c r="C13803" t="inlineStr">
        <is>
          <t>POS</t>
        </is>
      </c>
      <c r="D13803" t="inlineStr">
        <is>
          <t>Mỹ</t>
        </is>
      </c>
      <c r="E13803" t="inlineStr">
        <is>
          <t>Điện thoại</t>
        </is>
      </c>
      <c r="F13803" t="n">
        <v>6854.36</v>
      </c>
      <c r="G13803" t="n">
        <v>0</v>
      </c>
    </row>
    <row r="13804">
      <c r="A13804" t="n">
        <v>202001</v>
      </c>
      <c r="B13804" t="n">
        <v>64</v>
      </c>
      <c r="C13804" t="inlineStr">
        <is>
          <t>POS</t>
        </is>
      </c>
      <c r="D13804" t="inlineStr">
        <is>
          <t>Mỹ</t>
        </is>
      </c>
      <c r="E13804" t="inlineStr">
        <is>
          <t>Máy tính</t>
        </is>
      </c>
      <c r="F13804" t="n">
        <v>12021.5</v>
      </c>
      <c r="G13804" t="n">
        <v>219.95</v>
      </c>
    </row>
    <row r="13805">
      <c r="A13805" t="n">
        <v>202001</v>
      </c>
      <c r="B13805" t="n">
        <v>64</v>
      </c>
      <c r="C13805" t="inlineStr">
        <is>
          <t>POS</t>
        </is>
      </c>
      <c r="D13805" t="inlineStr">
        <is>
          <t>Mỹ</t>
        </is>
      </c>
      <c r="E13805" t="inlineStr">
        <is>
          <t>Game &amp; Đồ chơi</t>
        </is>
      </c>
      <c r="F13805" t="n">
        <v>476.41</v>
      </c>
      <c r="G13805" t="n">
        <v>0</v>
      </c>
    </row>
    <row r="13806">
      <c r="A13806" t="n">
        <v>202001</v>
      </c>
      <c r="B13806" t="n">
        <v>64</v>
      </c>
      <c r="C13806" t="inlineStr">
        <is>
          <t>POS</t>
        </is>
      </c>
      <c r="D13806" t="inlineStr">
        <is>
          <t>Mỹ</t>
        </is>
      </c>
      <c r="E13806" t="inlineStr">
        <is>
          <t>Gia dụng</t>
        </is>
      </c>
      <c r="F13806" t="n">
        <v>3438.41</v>
      </c>
      <c r="G13806" t="n">
        <v>0</v>
      </c>
    </row>
    <row r="13807">
      <c r="A13807" t="n">
        <v>202001</v>
      </c>
      <c r="B13807" t="n">
        <v>64</v>
      </c>
      <c r="C13807" t="inlineStr">
        <is>
          <t>POS</t>
        </is>
      </c>
      <c r="D13807" t="inlineStr">
        <is>
          <t>Mỹ</t>
        </is>
      </c>
      <c r="E13807" t="inlineStr">
        <is>
          <t>Nhạc, phim, sách nói</t>
        </is>
      </c>
      <c r="F13807" t="n">
        <v>1727.71</v>
      </c>
      <c r="G13807" t="n">
        <v>0</v>
      </c>
    </row>
    <row r="13808">
      <c r="A13808" t="n">
        <v>202001</v>
      </c>
      <c r="B13808" t="n">
        <v>64</v>
      </c>
      <c r="C13808" t="inlineStr">
        <is>
          <t>POS</t>
        </is>
      </c>
      <c r="D13808" t="inlineStr">
        <is>
          <t>Mỹ</t>
        </is>
      </c>
      <c r="E13808" t="inlineStr">
        <is>
          <t>TV &amp; Video</t>
        </is>
      </c>
      <c r="F13808" t="n">
        <v>2536.97</v>
      </c>
      <c r="G13808" t="n">
        <v>0</v>
      </c>
    </row>
    <row r="13809">
      <c r="A13809" t="n">
        <v>202001</v>
      </c>
      <c r="B13809" t="n">
        <v>65</v>
      </c>
      <c r="C13809" t="inlineStr">
        <is>
          <t>POS</t>
        </is>
      </c>
      <c r="D13809" t="inlineStr">
        <is>
          <t>Mỹ</t>
        </is>
      </c>
      <c r="E13809" t="inlineStr">
        <is>
          <t>Âm thanh</t>
        </is>
      </c>
      <c r="F13809" t="n">
        <v>2011.38</v>
      </c>
      <c r="G13809" t="n">
        <v>0</v>
      </c>
    </row>
    <row r="13810">
      <c r="A13810" t="n">
        <v>202001</v>
      </c>
      <c r="B13810" t="n">
        <v>65</v>
      </c>
      <c r="C13810" t="inlineStr">
        <is>
          <t>POS</t>
        </is>
      </c>
      <c r="D13810" t="inlineStr">
        <is>
          <t>Mỹ</t>
        </is>
      </c>
      <c r="E13810" t="inlineStr">
        <is>
          <t>Máy ảnh</t>
        </is>
      </c>
      <c r="F13810" t="n">
        <v>6193.99</v>
      </c>
      <c r="G13810" t="n">
        <v>0</v>
      </c>
    </row>
    <row r="13811">
      <c r="A13811" t="n">
        <v>202001</v>
      </c>
      <c r="B13811" t="n">
        <v>65</v>
      </c>
      <c r="C13811" t="inlineStr">
        <is>
          <t>POS</t>
        </is>
      </c>
      <c r="D13811" t="inlineStr">
        <is>
          <t>Mỹ</t>
        </is>
      </c>
      <c r="E13811" t="inlineStr">
        <is>
          <t>Điện thoại</t>
        </is>
      </c>
      <c r="F13811" t="n">
        <v>13065.08</v>
      </c>
      <c r="G13811" t="n">
        <v>616</v>
      </c>
    </row>
    <row r="13812">
      <c r="A13812" t="n">
        <v>202001</v>
      </c>
      <c r="B13812" t="n">
        <v>65</v>
      </c>
      <c r="C13812" t="inlineStr">
        <is>
          <t>POS</t>
        </is>
      </c>
      <c r="D13812" t="inlineStr">
        <is>
          <t>Mỹ</t>
        </is>
      </c>
      <c r="E13812" t="inlineStr">
        <is>
          <t>Máy tính</t>
        </is>
      </c>
      <c r="F13812" t="n">
        <v>20741.59</v>
      </c>
      <c r="G13812" t="n">
        <v>0</v>
      </c>
    </row>
    <row r="13813">
      <c r="A13813" t="n">
        <v>202001</v>
      </c>
      <c r="B13813" t="n">
        <v>65</v>
      </c>
      <c r="C13813" t="inlineStr">
        <is>
          <t>POS</t>
        </is>
      </c>
      <c r="D13813" t="inlineStr">
        <is>
          <t>Mỹ</t>
        </is>
      </c>
      <c r="E13813" t="inlineStr">
        <is>
          <t>Game &amp; Đồ chơi</t>
        </is>
      </c>
      <c r="F13813" t="n">
        <v>376.77</v>
      </c>
      <c r="G13813" t="n">
        <v>0</v>
      </c>
    </row>
    <row r="13814">
      <c r="A13814" t="n">
        <v>202001</v>
      </c>
      <c r="B13814" t="n">
        <v>65</v>
      </c>
      <c r="C13814" t="inlineStr">
        <is>
          <t>POS</t>
        </is>
      </c>
      <c r="D13814" t="inlineStr">
        <is>
          <t>Mỹ</t>
        </is>
      </c>
      <c r="E13814" t="inlineStr">
        <is>
          <t>Nhạc, phim, sách nói</t>
        </is>
      </c>
      <c r="F13814" t="n">
        <v>3043.51</v>
      </c>
      <c r="G13814" t="n">
        <v>0</v>
      </c>
    </row>
    <row r="13815">
      <c r="A13815" t="n">
        <v>202001</v>
      </c>
      <c r="B13815" t="n">
        <v>65</v>
      </c>
      <c r="C13815" t="inlineStr">
        <is>
          <t>POS</t>
        </is>
      </c>
      <c r="D13815" t="inlineStr">
        <is>
          <t>Mỹ</t>
        </is>
      </c>
      <c r="E13815" t="inlineStr">
        <is>
          <t>TV &amp; Video</t>
        </is>
      </c>
      <c r="F13815" t="n">
        <v>8875.58</v>
      </c>
      <c r="G13815" t="n">
        <v>0</v>
      </c>
    </row>
    <row r="13816">
      <c r="A13816" t="n">
        <v>202001</v>
      </c>
      <c r="B13816" t="n">
        <v>66</v>
      </c>
      <c r="C13816" t="inlineStr">
        <is>
          <t>POS</t>
        </is>
      </c>
      <c r="D13816" t="inlineStr">
        <is>
          <t>Mỹ</t>
        </is>
      </c>
      <c r="E13816" t="inlineStr">
        <is>
          <t>Âm thanh</t>
        </is>
      </c>
      <c r="F13816" t="n">
        <v>1092.48</v>
      </c>
      <c r="G13816" t="n">
        <v>0</v>
      </c>
    </row>
    <row r="13817">
      <c r="A13817" t="n">
        <v>202001</v>
      </c>
      <c r="B13817" t="n">
        <v>66</v>
      </c>
      <c r="C13817" t="inlineStr">
        <is>
          <t>POS</t>
        </is>
      </c>
      <c r="D13817" t="inlineStr">
        <is>
          <t>Mỹ</t>
        </is>
      </c>
      <c r="E13817" t="inlineStr">
        <is>
          <t>Máy ảnh</t>
        </is>
      </c>
      <c r="F13817" t="n">
        <v>15458.17</v>
      </c>
      <c r="G13817" t="n">
        <v>0</v>
      </c>
    </row>
    <row r="13818">
      <c r="A13818" t="n">
        <v>202001</v>
      </c>
      <c r="B13818" t="n">
        <v>66</v>
      </c>
      <c r="C13818" t="inlineStr">
        <is>
          <t>POS</t>
        </is>
      </c>
      <c r="D13818" t="inlineStr">
        <is>
          <t>Mỹ</t>
        </is>
      </c>
      <c r="E13818" t="inlineStr">
        <is>
          <t>Điện thoại</t>
        </is>
      </c>
      <c r="F13818" t="n">
        <v>4776.62</v>
      </c>
      <c r="G13818" t="n">
        <v>40.84</v>
      </c>
    </row>
    <row r="13819">
      <c r="A13819" t="n">
        <v>202001</v>
      </c>
      <c r="B13819" t="n">
        <v>66</v>
      </c>
      <c r="C13819" t="inlineStr">
        <is>
          <t>POS</t>
        </is>
      </c>
      <c r="D13819" t="inlineStr">
        <is>
          <t>Mỹ</t>
        </is>
      </c>
      <c r="E13819" t="inlineStr">
        <is>
          <t>Máy tính</t>
        </is>
      </c>
      <c r="F13819" t="n">
        <v>11617.75</v>
      </c>
      <c r="G13819" t="n">
        <v>0</v>
      </c>
    </row>
    <row r="13820">
      <c r="A13820" t="n">
        <v>202001</v>
      </c>
      <c r="B13820" t="n">
        <v>66</v>
      </c>
      <c r="C13820" t="inlineStr">
        <is>
          <t>POS</t>
        </is>
      </c>
      <c r="D13820" t="inlineStr">
        <is>
          <t>Mỹ</t>
        </is>
      </c>
      <c r="E13820" t="inlineStr">
        <is>
          <t>Game &amp; Đồ chơi</t>
        </is>
      </c>
      <c r="F13820" t="n">
        <v>906.33</v>
      </c>
      <c r="G13820" t="n">
        <v>6.99</v>
      </c>
    </row>
    <row r="13821">
      <c r="A13821" t="n">
        <v>202001</v>
      </c>
      <c r="B13821" t="n">
        <v>66</v>
      </c>
      <c r="C13821" t="inlineStr">
        <is>
          <t>POS</t>
        </is>
      </c>
      <c r="D13821" t="inlineStr">
        <is>
          <t>Mỹ</t>
        </is>
      </c>
      <c r="E13821" t="inlineStr">
        <is>
          <t>Gia dụng</t>
        </is>
      </c>
      <c r="F13821" t="n">
        <v>8776.059999999999</v>
      </c>
      <c r="G13821" t="n">
        <v>0</v>
      </c>
    </row>
    <row r="13822">
      <c r="A13822" t="n">
        <v>202001</v>
      </c>
      <c r="B13822" t="n">
        <v>66</v>
      </c>
      <c r="C13822" t="inlineStr">
        <is>
          <t>POS</t>
        </is>
      </c>
      <c r="D13822" t="inlineStr">
        <is>
          <t>Mỹ</t>
        </is>
      </c>
      <c r="E13822" t="inlineStr">
        <is>
          <t>Nhạc, phim, sách nói</t>
        </is>
      </c>
      <c r="F13822" t="n">
        <v>2671.68</v>
      </c>
      <c r="G13822" t="n">
        <v>0</v>
      </c>
    </row>
    <row r="13823">
      <c r="A13823" t="n">
        <v>202001</v>
      </c>
      <c r="B13823" t="n">
        <v>66</v>
      </c>
      <c r="C13823" t="inlineStr">
        <is>
          <t>POS</t>
        </is>
      </c>
      <c r="D13823" t="inlineStr">
        <is>
          <t>Mỹ</t>
        </is>
      </c>
      <c r="E13823" t="inlineStr">
        <is>
          <t>TV &amp; Video</t>
        </is>
      </c>
      <c r="F13823" t="n">
        <v>3534</v>
      </c>
      <c r="G13823" t="n">
        <v>0</v>
      </c>
    </row>
    <row r="13824">
      <c r="A13824" t="n">
        <v>202002</v>
      </c>
      <c r="B13824" t="n">
        <v>0</v>
      </c>
      <c r="C13824" t="inlineStr">
        <is>
          <t>ONLINE</t>
        </is>
      </c>
      <c r="D13824" t="inlineStr">
        <is>
          <t>Online</t>
        </is>
      </c>
      <c r="E13824" t="inlineStr">
        <is>
          <t>Âm thanh</t>
        </is>
      </c>
      <c r="F13824" t="n">
        <v>22236.55</v>
      </c>
      <c r="G13824" t="n">
        <v>0</v>
      </c>
    </row>
    <row r="13825">
      <c r="A13825" t="n">
        <v>202002</v>
      </c>
      <c r="B13825" t="n">
        <v>0</v>
      </c>
      <c r="C13825" t="inlineStr">
        <is>
          <t>ONLINE</t>
        </is>
      </c>
      <c r="D13825" t="inlineStr">
        <is>
          <t>Online</t>
        </is>
      </c>
      <c r="E13825" t="inlineStr">
        <is>
          <t>Máy ảnh</t>
        </is>
      </c>
      <c r="F13825" t="n">
        <v>36512.69</v>
      </c>
      <c r="G13825" t="n">
        <v>516</v>
      </c>
    </row>
    <row r="13826">
      <c r="A13826" t="n">
        <v>202002</v>
      </c>
      <c r="B13826" t="n">
        <v>0</v>
      </c>
      <c r="C13826" t="inlineStr">
        <is>
          <t>ONLINE</t>
        </is>
      </c>
      <c r="D13826" t="inlineStr">
        <is>
          <t>Online</t>
        </is>
      </c>
      <c r="E13826" t="inlineStr">
        <is>
          <t>Điện thoại</t>
        </is>
      </c>
      <c r="F13826" t="n">
        <v>62023.48</v>
      </c>
      <c r="G13826" t="n">
        <v>2132.99</v>
      </c>
    </row>
    <row r="13827">
      <c r="A13827" t="n">
        <v>202002</v>
      </c>
      <c r="B13827" t="n">
        <v>0</v>
      </c>
      <c r="C13827" t="inlineStr">
        <is>
          <t>ONLINE</t>
        </is>
      </c>
      <c r="D13827" t="inlineStr">
        <is>
          <t>Online</t>
        </is>
      </c>
      <c r="E13827" t="inlineStr">
        <is>
          <t>Máy tính</t>
        </is>
      </c>
      <c r="F13827" t="n">
        <v>177558.31</v>
      </c>
      <c r="G13827" t="n">
        <v>0</v>
      </c>
    </row>
    <row r="13828">
      <c r="A13828" t="n">
        <v>202002</v>
      </c>
      <c r="B13828" t="n">
        <v>0</v>
      </c>
      <c r="C13828" t="inlineStr">
        <is>
          <t>ONLINE</t>
        </is>
      </c>
      <c r="D13828" t="inlineStr">
        <is>
          <t>Online</t>
        </is>
      </c>
      <c r="E13828" t="inlineStr">
        <is>
          <t>Game &amp; Đồ chơi</t>
        </is>
      </c>
      <c r="F13828" t="n">
        <v>6015.03</v>
      </c>
      <c r="G13828" t="n">
        <v>6.89</v>
      </c>
    </row>
    <row r="13829">
      <c r="A13829" t="n">
        <v>202002</v>
      </c>
      <c r="B13829" t="n">
        <v>0</v>
      </c>
      <c r="C13829" t="inlineStr">
        <is>
          <t>ONLINE</t>
        </is>
      </c>
      <c r="D13829" t="inlineStr">
        <is>
          <t>Online</t>
        </is>
      </c>
      <c r="E13829" t="inlineStr">
        <is>
          <t>Gia dụng</t>
        </is>
      </c>
      <c r="F13829" t="n">
        <v>52754.37</v>
      </c>
      <c r="G13829" t="n">
        <v>0</v>
      </c>
    </row>
    <row r="13830">
      <c r="A13830" t="n">
        <v>202002</v>
      </c>
      <c r="B13830" t="n">
        <v>0</v>
      </c>
      <c r="C13830" t="inlineStr">
        <is>
          <t>ONLINE</t>
        </is>
      </c>
      <c r="D13830" t="inlineStr">
        <is>
          <t>Online</t>
        </is>
      </c>
      <c r="E13830" t="inlineStr">
        <is>
          <t>Nhạc, phim, sách nói</t>
        </is>
      </c>
      <c r="F13830" t="n">
        <v>26721.42</v>
      </c>
      <c r="G13830" t="n">
        <v>9.99</v>
      </c>
    </row>
    <row r="13831">
      <c r="A13831" t="n">
        <v>202002</v>
      </c>
      <c r="B13831" t="n">
        <v>0</v>
      </c>
      <c r="C13831" t="inlineStr">
        <is>
          <t>ONLINE</t>
        </is>
      </c>
      <c r="D13831" t="inlineStr">
        <is>
          <t>Online</t>
        </is>
      </c>
      <c r="E13831" t="inlineStr">
        <is>
          <t>TV &amp; Video</t>
        </is>
      </c>
      <c r="F13831" t="n">
        <v>35322.95</v>
      </c>
      <c r="G13831" t="n">
        <v>772.2</v>
      </c>
    </row>
    <row r="13832">
      <c r="A13832" t="n">
        <v>202002</v>
      </c>
      <c r="B13832" t="n">
        <v>1</v>
      </c>
      <c r="C13832" t="inlineStr">
        <is>
          <t>POS</t>
        </is>
      </c>
      <c r="D13832" t="inlineStr">
        <is>
          <t>Úc</t>
        </is>
      </c>
      <c r="E13832" t="inlineStr">
        <is>
          <t>Âm thanh</t>
        </is>
      </c>
      <c r="F13832" t="n">
        <v>888</v>
      </c>
      <c r="G13832" t="n">
        <v>0</v>
      </c>
    </row>
    <row r="13833">
      <c r="A13833" t="n">
        <v>202002</v>
      </c>
      <c r="B13833" t="n">
        <v>1</v>
      </c>
      <c r="C13833" t="inlineStr">
        <is>
          <t>POS</t>
        </is>
      </c>
      <c r="D13833" t="inlineStr">
        <is>
          <t>Úc</t>
        </is>
      </c>
      <c r="E13833" t="inlineStr">
        <is>
          <t>Máy ảnh</t>
        </is>
      </c>
      <c r="F13833" t="n">
        <v>9600</v>
      </c>
      <c r="G13833" t="n">
        <v>0</v>
      </c>
    </row>
    <row r="13834">
      <c r="A13834" t="n">
        <v>202002</v>
      </c>
      <c r="B13834" t="n">
        <v>1</v>
      </c>
      <c r="C13834" t="inlineStr">
        <is>
          <t>POS</t>
        </is>
      </c>
      <c r="D13834" t="inlineStr">
        <is>
          <t>Úc</t>
        </is>
      </c>
      <c r="E13834" t="inlineStr">
        <is>
          <t>Điện thoại</t>
        </is>
      </c>
      <c r="F13834" t="n">
        <v>3726</v>
      </c>
      <c r="G13834" t="n">
        <v>0</v>
      </c>
    </row>
    <row r="13835">
      <c r="A13835" t="n">
        <v>202002</v>
      </c>
      <c r="B13835" t="n">
        <v>1</v>
      </c>
      <c r="C13835" t="inlineStr">
        <is>
          <t>POS</t>
        </is>
      </c>
      <c r="D13835" t="inlineStr">
        <is>
          <t>Úc</t>
        </is>
      </c>
      <c r="E13835" t="inlineStr">
        <is>
          <t>Máy tính</t>
        </is>
      </c>
      <c r="F13835" t="n">
        <v>16.9</v>
      </c>
      <c r="G13835" t="n">
        <v>0</v>
      </c>
    </row>
    <row r="13836">
      <c r="A13836" t="n">
        <v>202002</v>
      </c>
      <c r="B13836" t="n">
        <v>1</v>
      </c>
      <c r="C13836" t="inlineStr">
        <is>
          <t>POS</t>
        </is>
      </c>
      <c r="D13836" t="inlineStr">
        <is>
          <t>Úc</t>
        </is>
      </c>
      <c r="E13836" t="inlineStr">
        <is>
          <t>Game &amp; Đồ chơi</t>
        </is>
      </c>
      <c r="F13836" t="n">
        <v>121.85</v>
      </c>
      <c r="G13836" t="n">
        <v>22</v>
      </c>
    </row>
    <row r="13837">
      <c r="A13837" t="n">
        <v>202002</v>
      </c>
      <c r="B13837" t="n">
        <v>1</v>
      </c>
      <c r="C13837" t="inlineStr">
        <is>
          <t>POS</t>
        </is>
      </c>
      <c r="D13837" t="inlineStr">
        <is>
          <t>Úc</t>
        </is>
      </c>
      <c r="E13837" t="inlineStr">
        <is>
          <t>Gia dụng</t>
        </is>
      </c>
      <c r="F13837" t="n">
        <v>493</v>
      </c>
      <c r="G13837" t="n">
        <v>0</v>
      </c>
    </row>
    <row r="13838">
      <c r="A13838" t="n">
        <v>202002</v>
      </c>
      <c r="B13838" t="n">
        <v>1</v>
      </c>
      <c r="C13838" t="inlineStr">
        <is>
          <t>POS</t>
        </is>
      </c>
      <c r="D13838" t="inlineStr">
        <is>
          <t>Úc</t>
        </is>
      </c>
      <c r="E13838" t="inlineStr">
        <is>
          <t>Nhạc, phim, sách nói</t>
        </is>
      </c>
      <c r="F13838" t="n">
        <v>1706.64</v>
      </c>
      <c r="G13838" t="n">
        <v>0</v>
      </c>
    </row>
    <row r="13839">
      <c r="A13839" t="n">
        <v>202002</v>
      </c>
      <c r="B13839" t="n">
        <v>4</v>
      </c>
      <c r="C13839" t="inlineStr">
        <is>
          <t>POS</t>
        </is>
      </c>
      <c r="D13839" t="inlineStr">
        <is>
          <t>Úc</t>
        </is>
      </c>
      <c r="E13839" t="inlineStr">
        <is>
          <t>Điện thoại</t>
        </is>
      </c>
      <c r="F13839" t="n">
        <v>1413</v>
      </c>
      <c r="G13839" t="n">
        <v>0</v>
      </c>
    </row>
    <row r="13840">
      <c r="A13840" t="n">
        <v>202002</v>
      </c>
      <c r="B13840" t="n">
        <v>4</v>
      </c>
      <c r="C13840" t="inlineStr">
        <is>
          <t>POS</t>
        </is>
      </c>
      <c r="D13840" t="inlineStr">
        <is>
          <t>Úc</t>
        </is>
      </c>
      <c r="E13840" t="inlineStr">
        <is>
          <t>Máy tính</t>
        </is>
      </c>
      <c r="F13840" t="n">
        <v>559</v>
      </c>
      <c r="G13840" t="n">
        <v>0</v>
      </c>
    </row>
    <row r="13841">
      <c r="A13841" t="n">
        <v>202002</v>
      </c>
      <c r="B13841" t="n">
        <v>4</v>
      </c>
      <c r="C13841" t="inlineStr">
        <is>
          <t>POS</t>
        </is>
      </c>
      <c r="D13841" t="inlineStr">
        <is>
          <t>Úc</t>
        </is>
      </c>
      <c r="E13841" t="inlineStr">
        <is>
          <t>Game &amp; Đồ chơi</t>
        </is>
      </c>
      <c r="F13841" t="n">
        <v>183</v>
      </c>
      <c r="G13841" t="n">
        <v>0</v>
      </c>
    </row>
    <row r="13842">
      <c r="A13842" t="n">
        <v>202002</v>
      </c>
      <c r="B13842" t="n">
        <v>4</v>
      </c>
      <c r="C13842" t="inlineStr">
        <is>
          <t>POS</t>
        </is>
      </c>
      <c r="D13842" t="inlineStr">
        <is>
          <t>Úc</t>
        </is>
      </c>
      <c r="E13842" t="inlineStr">
        <is>
          <t>Gia dụng</t>
        </is>
      </c>
      <c r="F13842" t="n">
        <v>1287.5</v>
      </c>
      <c r="G13842" t="n">
        <v>0</v>
      </c>
    </row>
    <row r="13843">
      <c r="A13843" t="n">
        <v>202002</v>
      </c>
      <c r="B13843" t="n">
        <v>4</v>
      </c>
      <c r="C13843" t="inlineStr">
        <is>
          <t>POS</t>
        </is>
      </c>
      <c r="D13843" t="inlineStr">
        <is>
          <t>Úc</t>
        </is>
      </c>
      <c r="E13843" t="inlineStr">
        <is>
          <t>TV &amp; Video</t>
        </is>
      </c>
      <c r="F13843" t="n">
        <v>2695.99</v>
      </c>
      <c r="G13843" t="n">
        <v>0</v>
      </c>
    </row>
    <row r="13844">
      <c r="A13844" t="n">
        <v>202002</v>
      </c>
      <c r="B13844" t="n">
        <v>5</v>
      </c>
      <c r="C13844" t="inlineStr">
        <is>
          <t>POS</t>
        </is>
      </c>
      <c r="D13844" t="inlineStr">
        <is>
          <t>Úc</t>
        </is>
      </c>
      <c r="E13844" t="inlineStr">
        <is>
          <t>Âm thanh</t>
        </is>
      </c>
      <c r="F13844" t="n">
        <v>628.25</v>
      </c>
      <c r="G13844" t="n">
        <v>0</v>
      </c>
    </row>
    <row r="13845">
      <c r="A13845" t="n">
        <v>202002</v>
      </c>
      <c r="B13845" t="n">
        <v>5</v>
      </c>
      <c r="C13845" t="inlineStr">
        <is>
          <t>POS</t>
        </is>
      </c>
      <c r="D13845" t="inlineStr">
        <is>
          <t>Úc</t>
        </is>
      </c>
      <c r="E13845" t="inlineStr">
        <is>
          <t>Máy ảnh</t>
        </is>
      </c>
      <c r="F13845" t="n">
        <v>1370</v>
      </c>
      <c r="G13845" t="n">
        <v>0</v>
      </c>
    </row>
    <row r="13846">
      <c r="A13846" t="n">
        <v>202002</v>
      </c>
      <c r="B13846" t="n">
        <v>5</v>
      </c>
      <c r="C13846" t="inlineStr">
        <is>
          <t>POS</t>
        </is>
      </c>
      <c r="D13846" t="inlineStr">
        <is>
          <t>Úc</t>
        </is>
      </c>
      <c r="E13846" t="inlineStr">
        <is>
          <t>Điện thoại</t>
        </is>
      </c>
      <c r="F13846" t="n">
        <v>2831.82</v>
      </c>
      <c r="G13846" t="n">
        <v>0</v>
      </c>
    </row>
    <row r="13847">
      <c r="A13847" t="n">
        <v>202002</v>
      </c>
      <c r="B13847" t="n">
        <v>5</v>
      </c>
      <c r="C13847" t="inlineStr">
        <is>
          <t>POS</t>
        </is>
      </c>
      <c r="D13847" t="inlineStr">
        <is>
          <t>Úc</t>
        </is>
      </c>
      <c r="E13847" t="inlineStr">
        <is>
          <t>Máy tính</t>
        </is>
      </c>
      <c r="F13847" t="n">
        <v>27929.5</v>
      </c>
      <c r="G13847" t="n">
        <v>0</v>
      </c>
    </row>
    <row r="13848">
      <c r="A13848" t="n">
        <v>202002</v>
      </c>
      <c r="B13848" t="n">
        <v>5</v>
      </c>
      <c r="C13848" t="inlineStr">
        <is>
          <t>POS</t>
        </is>
      </c>
      <c r="D13848" t="inlineStr">
        <is>
          <t>Úc</t>
        </is>
      </c>
      <c r="E13848" t="inlineStr">
        <is>
          <t>Game &amp; Đồ chơi</t>
        </is>
      </c>
      <c r="F13848" t="n">
        <v>409.15</v>
      </c>
      <c r="G13848" t="n">
        <v>0</v>
      </c>
    </row>
    <row r="13849">
      <c r="A13849" t="n">
        <v>202002</v>
      </c>
      <c r="B13849" t="n">
        <v>5</v>
      </c>
      <c r="C13849" t="inlineStr">
        <is>
          <t>POS</t>
        </is>
      </c>
      <c r="D13849" t="inlineStr">
        <is>
          <t>Úc</t>
        </is>
      </c>
      <c r="E13849" t="inlineStr">
        <is>
          <t>Gia dụng</t>
        </is>
      </c>
      <c r="F13849" t="n">
        <v>9211.459999999999</v>
      </c>
      <c r="G13849" t="n">
        <v>0</v>
      </c>
    </row>
    <row r="13850">
      <c r="A13850" t="n">
        <v>202002</v>
      </c>
      <c r="B13850" t="n">
        <v>5</v>
      </c>
      <c r="C13850" t="inlineStr">
        <is>
          <t>POS</t>
        </is>
      </c>
      <c r="D13850" t="inlineStr">
        <is>
          <t>Úc</t>
        </is>
      </c>
      <c r="E13850" t="inlineStr">
        <is>
          <t>Nhạc, phim, sách nói</t>
        </is>
      </c>
      <c r="F13850" t="n">
        <v>2876.91</v>
      </c>
      <c r="G13850" t="n">
        <v>0</v>
      </c>
    </row>
    <row r="13851">
      <c r="A13851" t="n">
        <v>202002</v>
      </c>
      <c r="B13851" t="n">
        <v>5</v>
      </c>
      <c r="C13851" t="inlineStr">
        <is>
          <t>POS</t>
        </is>
      </c>
      <c r="D13851" t="inlineStr">
        <is>
          <t>Úc</t>
        </is>
      </c>
      <c r="E13851" t="inlineStr">
        <is>
          <t>TV &amp; Video</t>
        </is>
      </c>
      <c r="F13851" t="n">
        <v>3759.76</v>
      </c>
      <c r="G13851" t="n">
        <v>0</v>
      </c>
    </row>
    <row r="13852">
      <c r="A13852" t="n">
        <v>202002</v>
      </c>
      <c r="B13852" t="n">
        <v>6</v>
      </c>
      <c r="C13852" t="inlineStr">
        <is>
          <t>POS</t>
        </is>
      </c>
      <c r="D13852" t="inlineStr">
        <is>
          <t>Úc</t>
        </is>
      </c>
      <c r="E13852" t="inlineStr">
        <is>
          <t>Âm thanh</t>
        </is>
      </c>
      <c r="F13852" t="n">
        <v>988.98</v>
      </c>
      <c r="G13852" t="n">
        <v>0</v>
      </c>
    </row>
    <row r="13853">
      <c r="A13853" t="n">
        <v>202002</v>
      </c>
      <c r="B13853" t="n">
        <v>6</v>
      </c>
      <c r="C13853" t="inlineStr">
        <is>
          <t>POS</t>
        </is>
      </c>
      <c r="D13853" t="inlineStr">
        <is>
          <t>Úc</t>
        </is>
      </c>
      <c r="E13853" t="inlineStr">
        <is>
          <t>Máy ảnh</t>
        </is>
      </c>
      <c r="F13853" t="n">
        <v>8877.120000000001</v>
      </c>
      <c r="G13853" t="n">
        <v>0</v>
      </c>
    </row>
    <row r="13854">
      <c r="A13854" t="n">
        <v>202002</v>
      </c>
      <c r="B13854" t="n">
        <v>6</v>
      </c>
      <c r="C13854" t="inlineStr">
        <is>
          <t>POS</t>
        </is>
      </c>
      <c r="D13854" t="inlineStr">
        <is>
          <t>Úc</t>
        </is>
      </c>
      <c r="E13854" t="inlineStr">
        <is>
          <t>Điện thoại</t>
        </is>
      </c>
      <c r="F13854" t="n">
        <v>661.96</v>
      </c>
      <c r="G13854" t="n">
        <v>29.97</v>
      </c>
    </row>
    <row r="13855">
      <c r="A13855" t="n">
        <v>202002</v>
      </c>
      <c r="B13855" t="n">
        <v>6</v>
      </c>
      <c r="C13855" t="inlineStr">
        <is>
          <t>POS</t>
        </is>
      </c>
      <c r="D13855" t="inlineStr">
        <is>
          <t>Úc</t>
        </is>
      </c>
      <c r="E13855" t="inlineStr">
        <is>
          <t>Máy tính</t>
        </is>
      </c>
      <c r="F13855" t="n">
        <v>13298</v>
      </c>
      <c r="G13855" t="n">
        <v>0</v>
      </c>
    </row>
    <row r="13856">
      <c r="A13856" t="n">
        <v>202002</v>
      </c>
      <c r="B13856" t="n">
        <v>6</v>
      </c>
      <c r="C13856" t="inlineStr">
        <is>
          <t>POS</t>
        </is>
      </c>
      <c r="D13856" t="inlineStr">
        <is>
          <t>Úc</t>
        </is>
      </c>
      <c r="E13856" t="inlineStr">
        <is>
          <t>Game &amp; Đồ chơi</t>
        </is>
      </c>
      <c r="F13856" t="n">
        <v>139.26</v>
      </c>
      <c r="G13856" t="n">
        <v>101.08</v>
      </c>
    </row>
    <row r="13857">
      <c r="A13857" t="n">
        <v>202002</v>
      </c>
      <c r="B13857" t="n">
        <v>6</v>
      </c>
      <c r="C13857" t="inlineStr">
        <is>
          <t>POS</t>
        </is>
      </c>
      <c r="D13857" t="inlineStr">
        <is>
          <t>Úc</t>
        </is>
      </c>
      <c r="E13857" t="inlineStr">
        <is>
          <t>Gia dụng</t>
        </is>
      </c>
      <c r="F13857" t="n">
        <v>1949</v>
      </c>
      <c r="G13857" t="n">
        <v>0</v>
      </c>
    </row>
    <row r="13858">
      <c r="A13858" t="n">
        <v>202002</v>
      </c>
      <c r="B13858" t="n">
        <v>6</v>
      </c>
      <c r="C13858" t="inlineStr">
        <is>
          <t>POS</t>
        </is>
      </c>
      <c r="D13858" t="inlineStr">
        <is>
          <t>Úc</t>
        </is>
      </c>
      <c r="E13858" t="inlineStr">
        <is>
          <t>Nhạc, phim, sách nói</t>
        </is>
      </c>
      <c r="F13858" t="n">
        <v>509.96</v>
      </c>
      <c r="G13858" t="n">
        <v>0</v>
      </c>
    </row>
    <row r="13859">
      <c r="A13859" t="n">
        <v>202002</v>
      </c>
      <c r="B13859" t="n">
        <v>6</v>
      </c>
      <c r="C13859" t="inlineStr">
        <is>
          <t>POS</t>
        </is>
      </c>
      <c r="D13859" t="inlineStr">
        <is>
          <t>Úc</t>
        </is>
      </c>
      <c r="E13859" t="inlineStr">
        <is>
          <t>TV &amp; Video</t>
        </is>
      </c>
      <c r="F13859" t="n">
        <v>572.4</v>
      </c>
      <c r="G13859" t="n">
        <v>143.4</v>
      </c>
    </row>
    <row r="13860">
      <c r="A13860" t="n">
        <v>202002</v>
      </c>
      <c r="B13860" t="n">
        <v>8</v>
      </c>
      <c r="C13860" t="inlineStr">
        <is>
          <t>POS</t>
        </is>
      </c>
      <c r="D13860" t="inlineStr">
        <is>
          <t>Canada</t>
        </is>
      </c>
      <c r="E13860" t="inlineStr">
        <is>
          <t>Âm thanh</t>
        </is>
      </c>
      <c r="F13860" t="n">
        <v>2629.55</v>
      </c>
      <c r="G13860" t="n">
        <v>0</v>
      </c>
    </row>
    <row r="13861">
      <c r="A13861" t="n">
        <v>202002</v>
      </c>
      <c r="B13861" t="n">
        <v>8</v>
      </c>
      <c r="C13861" t="inlineStr">
        <is>
          <t>POS</t>
        </is>
      </c>
      <c r="D13861" t="inlineStr">
        <is>
          <t>Canada</t>
        </is>
      </c>
      <c r="E13861" t="inlineStr">
        <is>
          <t>Máy ảnh</t>
        </is>
      </c>
      <c r="F13861" t="n">
        <v>188.5</v>
      </c>
      <c r="G13861" t="n">
        <v>0</v>
      </c>
    </row>
    <row r="13862">
      <c r="A13862" t="n">
        <v>202002</v>
      </c>
      <c r="B13862" t="n">
        <v>8</v>
      </c>
      <c r="C13862" t="inlineStr">
        <is>
          <t>POS</t>
        </is>
      </c>
      <c r="D13862" t="inlineStr">
        <is>
          <t>Canada</t>
        </is>
      </c>
      <c r="E13862" t="inlineStr">
        <is>
          <t>Điện thoại</t>
        </is>
      </c>
      <c r="F13862" t="n">
        <v>2217.94</v>
      </c>
      <c r="G13862" t="n">
        <v>0</v>
      </c>
    </row>
    <row r="13863">
      <c r="A13863" t="n">
        <v>202002</v>
      </c>
      <c r="B13863" t="n">
        <v>8</v>
      </c>
      <c r="C13863" t="inlineStr">
        <is>
          <t>POS</t>
        </is>
      </c>
      <c r="D13863" t="inlineStr">
        <is>
          <t>Canada</t>
        </is>
      </c>
      <c r="E13863" t="inlineStr">
        <is>
          <t>Máy tính</t>
        </is>
      </c>
      <c r="F13863" t="n">
        <v>15734</v>
      </c>
      <c r="G13863" t="n">
        <v>499.9</v>
      </c>
    </row>
    <row r="13864">
      <c r="A13864" t="n">
        <v>202002</v>
      </c>
      <c r="B13864" t="n">
        <v>8</v>
      </c>
      <c r="C13864" t="inlineStr">
        <is>
          <t>POS</t>
        </is>
      </c>
      <c r="D13864" t="inlineStr">
        <is>
          <t>Canada</t>
        </is>
      </c>
      <c r="E13864" t="inlineStr">
        <is>
          <t>Game &amp; Đồ chơi</t>
        </is>
      </c>
      <c r="F13864" t="n">
        <v>755.5</v>
      </c>
      <c r="G13864" t="n">
        <v>0</v>
      </c>
    </row>
    <row r="13865">
      <c r="A13865" t="n">
        <v>202002</v>
      </c>
      <c r="B13865" t="n">
        <v>8</v>
      </c>
      <c r="C13865" t="inlineStr">
        <is>
          <t>POS</t>
        </is>
      </c>
      <c r="D13865" t="inlineStr">
        <is>
          <t>Canada</t>
        </is>
      </c>
      <c r="E13865" t="inlineStr">
        <is>
          <t>Nhạc, phim, sách nói</t>
        </is>
      </c>
      <c r="F13865" t="n">
        <v>858.1799999999999</v>
      </c>
      <c r="G13865" t="n">
        <v>0</v>
      </c>
    </row>
    <row r="13866">
      <c r="A13866" t="n">
        <v>202002</v>
      </c>
      <c r="B13866" t="n">
        <v>9</v>
      </c>
      <c r="C13866" t="inlineStr">
        <is>
          <t>POS</t>
        </is>
      </c>
      <c r="D13866" t="inlineStr">
        <is>
          <t>Canada</t>
        </is>
      </c>
      <c r="E13866" t="inlineStr">
        <is>
          <t>Âm thanh</t>
        </is>
      </c>
      <c r="F13866" t="n">
        <v>944.85</v>
      </c>
      <c r="G13866" t="n">
        <v>0</v>
      </c>
    </row>
    <row r="13867">
      <c r="A13867" t="n">
        <v>202002</v>
      </c>
      <c r="B13867" t="n">
        <v>9</v>
      </c>
      <c r="C13867" t="inlineStr">
        <is>
          <t>POS</t>
        </is>
      </c>
      <c r="D13867" t="inlineStr">
        <is>
          <t>Canada</t>
        </is>
      </c>
      <c r="E13867" t="inlineStr">
        <is>
          <t>Máy ảnh</t>
        </is>
      </c>
      <c r="F13867" t="n">
        <v>1377</v>
      </c>
      <c r="G13867" t="n">
        <v>0</v>
      </c>
    </row>
    <row r="13868">
      <c r="A13868" t="n">
        <v>202002</v>
      </c>
      <c r="B13868" t="n">
        <v>9</v>
      </c>
      <c r="C13868" t="inlineStr">
        <is>
          <t>POS</t>
        </is>
      </c>
      <c r="D13868" t="inlineStr">
        <is>
          <t>Canada</t>
        </is>
      </c>
      <c r="E13868" t="inlineStr">
        <is>
          <t>Điện thoại</t>
        </is>
      </c>
      <c r="F13868" t="n">
        <v>4168.08</v>
      </c>
      <c r="G13868" t="n">
        <v>0</v>
      </c>
    </row>
    <row r="13869">
      <c r="A13869" t="n">
        <v>202002</v>
      </c>
      <c r="B13869" t="n">
        <v>9</v>
      </c>
      <c r="C13869" t="inlineStr">
        <is>
          <t>POS</t>
        </is>
      </c>
      <c r="D13869" t="inlineStr">
        <is>
          <t>Canada</t>
        </is>
      </c>
      <c r="E13869" t="inlineStr">
        <is>
          <t>Máy tính</t>
        </is>
      </c>
      <c r="F13869" t="n">
        <v>35928.45</v>
      </c>
      <c r="G13869" t="n">
        <v>0</v>
      </c>
    </row>
    <row r="13870">
      <c r="A13870" t="n">
        <v>202002</v>
      </c>
      <c r="B13870" t="n">
        <v>9</v>
      </c>
      <c r="C13870" t="inlineStr">
        <is>
          <t>POS</t>
        </is>
      </c>
      <c r="D13870" t="inlineStr">
        <is>
          <t>Canada</t>
        </is>
      </c>
      <c r="E13870" t="inlineStr">
        <is>
          <t>Game &amp; Đồ chơi</t>
        </is>
      </c>
      <c r="F13870" t="n">
        <v>841.96</v>
      </c>
      <c r="G13870" t="n">
        <v>215</v>
      </c>
    </row>
    <row r="13871">
      <c r="A13871" t="n">
        <v>202002</v>
      </c>
      <c r="B13871" t="n">
        <v>9</v>
      </c>
      <c r="C13871" t="inlineStr">
        <is>
          <t>POS</t>
        </is>
      </c>
      <c r="D13871" t="inlineStr">
        <is>
          <t>Canada</t>
        </is>
      </c>
      <c r="E13871" t="inlineStr">
        <is>
          <t>Gia dụng</t>
        </is>
      </c>
      <c r="F13871" t="n">
        <v>11048.97</v>
      </c>
      <c r="G13871" t="n">
        <v>0</v>
      </c>
    </row>
    <row r="13872">
      <c r="A13872" t="n">
        <v>202002</v>
      </c>
      <c r="B13872" t="n">
        <v>9</v>
      </c>
      <c r="C13872" t="inlineStr">
        <is>
          <t>POS</t>
        </is>
      </c>
      <c r="D13872" t="inlineStr">
        <is>
          <t>Canada</t>
        </is>
      </c>
      <c r="E13872" t="inlineStr">
        <is>
          <t>Nhạc, phim, sách nói</t>
        </is>
      </c>
      <c r="F13872" t="n">
        <v>233.96</v>
      </c>
      <c r="G13872" t="n">
        <v>0</v>
      </c>
    </row>
    <row r="13873">
      <c r="A13873" t="n">
        <v>202002</v>
      </c>
      <c r="B13873" t="n">
        <v>9</v>
      </c>
      <c r="C13873" t="inlineStr">
        <is>
          <t>POS</t>
        </is>
      </c>
      <c r="D13873" t="inlineStr">
        <is>
          <t>Canada</t>
        </is>
      </c>
      <c r="E13873" t="inlineStr">
        <is>
          <t>TV &amp; Video</t>
        </is>
      </c>
      <c r="F13873" t="n">
        <v>6176.82</v>
      </c>
      <c r="G13873" t="n">
        <v>0</v>
      </c>
    </row>
    <row r="13874">
      <c r="A13874" t="n">
        <v>202002</v>
      </c>
      <c r="B13874" t="n">
        <v>10</v>
      </c>
      <c r="C13874" t="inlineStr">
        <is>
          <t>POS</t>
        </is>
      </c>
      <c r="D13874" t="inlineStr">
        <is>
          <t>Canada</t>
        </is>
      </c>
      <c r="E13874" t="inlineStr">
        <is>
          <t>Âm thanh</t>
        </is>
      </c>
      <c r="F13874" t="n">
        <v>4386.26</v>
      </c>
      <c r="G13874" t="n">
        <v>0</v>
      </c>
    </row>
    <row r="13875">
      <c r="A13875" t="n">
        <v>202002</v>
      </c>
      <c r="B13875" t="n">
        <v>10</v>
      </c>
      <c r="C13875" t="inlineStr">
        <is>
          <t>POS</t>
        </is>
      </c>
      <c r="D13875" t="inlineStr">
        <is>
          <t>Canada</t>
        </is>
      </c>
      <c r="E13875" t="inlineStr">
        <is>
          <t>Máy ảnh</t>
        </is>
      </c>
      <c r="F13875" t="n">
        <v>4910.92</v>
      </c>
      <c r="G13875" t="n">
        <v>0</v>
      </c>
    </row>
    <row r="13876">
      <c r="A13876" t="n">
        <v>202002</v>
      </c>
      <c r="B13876" t="n">
        <v>10</v>
      </c>
      <c r="C13876" t="inlineStr">
        <is>
          <t>POS</t>
        </is>
      </c>
      <c r="D13876" t="inlineStr">
        <is>
          <t>Canada</t>
        </is>
      </c>
      <c r="E13876" t="inlineStr">
        <is>
          <t>Điện thoại</t>
        </is>
      </c>
      <c r="F13876" t="n">
        <v>7374.91</v>
      </c>
      <c r="G13876" t="n">
        <v>0</v>
      </c>
    </row>
    <row r="13877">
      <c r="A13877" t="n">
        <v>202002</v>
      </c>
      <c r="B13877" t="n">
        <v>10</v>
      </c>
      <c r="C13877" t="inlineStr">
        <is>
          <t>POS</t>
        </is>
      </c>
      <c r="D13877" t="inlineStr">
        <is>
          <t>Canada</t>
        </is>
      </c>
      <c r="E13877" t="inlineStr">
        <is>
          <t>Máy tính</t>
        </is>
      </c>
      <c r="F13877" t="n">
        <v>33195.05</v>
      </c>
      <c r="G13877" t="n">
        <v>0</v>
      </c>
    </row>
    <row r="13878">
      <c r="A13878" t="n">
        <v>202002</v>
      </c>
      <c r="B13878" t="n">
        <v>10</v>
      </c>
      <c r="C13878" t="inlineStr">
        <is>
          <t>POS</t>
        </is>
      </c>
      <c r="D13878" t="inlineStr">
        <is>
          <t>Canada</t>
        </is>
      </c>
      <c r="E13878" t="inlineStr">
        <is>
          <t>Game &amp; Đồ chơi</t>
        </is>
      </c>
      <c r="F13878" t="n">
        <v>816.89</v>
      </c>
      <c r="G13878" t="n">
        <v>0</v>
      </c>
    </row>
    <row r="13879">
      <c r="A13879" t="n">
        <v>202002</v>
      </c>
      <c r="B13879" t="n">
        <v>10</v>
      </c>
      <c r="C13879" t="inlineStr">
        <is>
          <t>POS</t>
        </is>
      </c>
      <c r="D13879" t="inlineStr">
        <is>
          <t>Canada</t>
        </is>
      </c>
      <c r="E13879" t="inlineStr">
        <is>
          <t>Gia dụng</t>
        </is>
      </c>
      <c r="F13879" t="n">
        <v>5402.84</v>
      </c>
      <c r="G13879" t="n">
        <v>665.9400000000001</v>
      </c>
    </row>
    <row r="13880">
      <c r="A13880" t="n">
        <v>202002</v>
      </c>
      <c r="B13880" t="n">
        <v>10</v>
      </c>
      <c r="C13880" t="inlineStr">
        <is>
          <t>POS</t>
        </is>
      </c>
      <c r="D13880" t="inlineStr">
        <is>
          <t>Canada</t>
        </is>
      </c>
      <c r="E13880" t="inlineStr">
        <is>
          <t>Nhạc, phim, sách nói</t>
        </is>
      </c>
      <c r="F13880" t="n">
        <v>3715.13</v>
      </c>
      <c r="G13880" t="n">
        <v>0</v>
      </c>
    </row>
    <row r="13881">
      <c r="A13881" t="n">
        <v>202002</v>
      </c>
      <c r="B13881" t="n">
        <v>10</v>
      </c>
      <c r="C13881" t="inlineStr">
        <is>
          <t>POS</t>
        </is>
      </c>
      <c r="D13881" t="inlineStr">
        <is>
          <t>Canada</t>
        </is>
      </c>
      <c r="E13881" t="inlineStr">
        <is>
          <t>TV &amp; Video</t>
        </is>
      </c>
      <c r="F13881" t="n">
        <v>1665</v>
      </c>
      <c r="G13881" t="n">
        <v>0</v>
      </c>
    </row>
    <row r="13882">
      <c r="A13882" t="n">
        <v>202002</v>
      </c>
      <c r="B13882" t="n">
        <v>12</v>
      </c>
      <c r="C13882" t="inlineStr">
        <is>
          <t>POS</t>
        </is>
      </c>
      <c r="D13882" t="inlineStr">
        <is>
          <t>Pháp</t>
        </is>
      </c>
      <c r="E13882" t="inlineStr">
        <is>
          <t>Âm thanh</t>
        </is>
      </c>
      <c r="F13882" t="n">
        <v>190.9</v>
      </c>
      <c r="G13882" t="n">
        <v>0</v>
      </c>
    </row>
    <row r="13883">
      <c r="A13883" t="n">
        <v>202002</v>
      </c>
      <c r="B13883" t="n">
        <v>12</v>
      </c>
      <c r="C13883" t="inlineStr">
        <is>
          <t>POS</t>
        </is>
      </c>
      <c r="D13883" t="inlineStr">
        <is>
          <t>Pháp</t>
        </is>
      </c>
      <c r="E13883" t="inlineStr">
        <is>
          <t>Máy ảnh</t>
        </is>
      </c>
      <c r="F13883" t="n">
        <v>5102.2</v>
      </c>
      <c r="G13883" t="n">
        <v>0</v>
      </c>
    </row>
    <row r="13884">
      <c r="A13884" t="n">
        <v>202002</v>
      </c>
      <c r="B13884" t="n">
        <v>12</v>
      </c>
      <c r="C13884" t="inlineStr">
        <is>
          <t>POS</t>
        </is>
      </c>
      <c r="D13884" t="inlineStr">
        <is>
          <t>Pháp</t>
        </is>
      </c>
      <c r="E13884" t="inlineStr">
        <is>
          <t>Điện thoại</t>
        </is>
      </c>
      <c r="F13884" t="n">
        <v>306.67</v>
      </c>
      <c r="G13884" t="n">
        <v>0</v>
      </c>
    </row>
    <row r="13885">
      <c r="A13885" t="n">
        <v>202002</v>
      </c>
      <c r="B13885" t="n">
        <v>12</v>
      </c>
      <c r="C13885" t="inlineStr">
        <is>
          <t>POS</t>
        </is>
      </c>
      <c r="D13885" t="inlineStr">
        <is>
          <t>Pháp</t>
        </is>
      </c>
      <c r="E13885" t="inlineStr">
        <is>
          <t>Máy tính</t>
        </is>
      </c>
      <c r="F13885" t="n">
        <v>1539.65</v>
      </c>
      <c r="G13885" t="n">
        <v>0</v>
      </c>
    </row>
    <row r="13886">
      <c r="A13886" t="n">
        <v>202002</v>
      </c>
      <c r="B13886" t="n">
        <v>12</v>
      </c>
      <c r="C13886" t="inlineStr">
        <is>
          <t>POS</t>
        </is>
      </c>
      <c r="D13886" t="inlineStr">
        <is>
          <t>Pháp</t>
        </is>
      </c>
      <c r="E13886" t="inlineStr">
        <is>
          <t>Game &amp; Đồ chơi</t>
        </is>
      </c>
      <c r="F13886" t="n">
        <v>302.6</v>
      </c>
      <c r="G13886" t="n">
        <v>0</v>
      </c>
    </row>
    <row r="13887">
      <c r="A13887" t="n">
        <v>202002</v>
      </c>
      <c r="B13887" t="n">
        <v>12</v>
      </c>
      <c r="C13887" t="inlineStr">
        <is>
          <t>POS</t>
        </is>
      </c>
      <c r="D13887" t="inlineStr">
        <is>
          <t>Pháp</t>
        </is>
      </c>
      <c r="E13887" t="inlineStr">
        <is>
          <t>Gia dụng</t>
        </is>
      </c>
      <c r="F13887" t="n">
        <v>2306</v>
      </c>
      <c r="G13887" t="n">
        <v>0</v>
      </c>
    </row>
    <row r="13888">
      <c r="A13888" t="n">
        <v>202002</v>
      </c>
      <c r="B13888" t="n">
        <v>12</v>
      </c>
      <c r="C13888" t="inlineStr">
        <is>
          <t>POS</t>
        </is>
      </c>
      <c r="D13888" t="inlineStr">
        <is>
          <t>Pháp</t>
        </is>
      </c>
      <c r="E13888" t="inlineStr">
        <is>
          <t>Nhạc, phim, sách nói</t>
        </is>
      </c>
      <c r="F13888" t="n">
        <v>77.66</v>
      </c>
      <c r="G13888" t="n">
        <v>0</v>
      </c>
    </row>
    <row r="13889">
      <c r="A13889" t="n">
        <v>202002</v>
      </c>
      <c r="B13889" t="n">
        <v>12</v>
      </c>
      <c r="C13889" t="inlineStr">
        <is>
          <t>POS</t>
        </is>
      </c>
      <c r="D13889" t="inlineStr">
        <is>
          <t>Pháp</t>
        </is>
      </c>
      <c r="E13889" t="inlineStr">
        <is>
          <t>TV &amp; Video</t>
        </is>
      </c>
      <c r="F13889" t="n">
        <v>4776.6</v>
      </c>
      <c r="G13889" t="n">
        <v>0</v>
      </c>
    </row>
    <row r="13890">
      <c r="A13890" t="n">
        <v>202002</v>
      </c>
      <c r="B13890" t="n">
        <v>13</v>
      </c>
      <c r="C13890" t="inlineStr">
        <is>
          <t>POS</t>
        </is>
      </c>
      <c r="D13890" t="inlineStr">
        <is>
          <t>Pháp</t>
        </is>
      </c>
      <c r="E13890" t="inlineStr">
        <is>
          <t>Âm thanh</t>
        </is>
      </c>
      <c r="F13890" t="n">
        <v>1728.89</v>
      </c>
      <c r="G13890" t="n">
        <v>0</v>
      </c>
    </row>
    <row r="13891">
      <c r="A13891" t="n">
        <v>202002</v>
      </c>
      <c r="B13891" t="n">
        <v>13</v>
      </c>
      <c r="C13891" t="inlineStr">
        <is>
          <t>POS</t>
        </is>
      </c>
      <c r="D13891" t="inlineStr">
        <is>
          <t>Pháp</t>
        </is>
      </c>
      <c r="E13891" t="inlineStr">
        <is>
          <t>Điện thoại</t>
        </is>
      </c>
      <c r="F13891" t="n">
        <v>1194</v>
      </c>
      <c r="G13891" t="n">
        <v>0</v>
      </c>
    </row>
    <row r="13892">
      <c r="A13892" t="n">
        <v>202002</v>
      </c>
      <c r="B13892" t="n">
        <v>13</v>
      </c>
      <c r="C13892" t="inlineStr">
        <is>
          <t>POS</t>
        </is>
      </c>
      <c r="D13892" t="inlineStr">
        <is>
          <t>Pháp</t>
        </is>
      </c>
      <c r="E13892" t="inlineStr">
        <is>
          <t>Máy tính</t>
        </is>
      </c>
      <c r="F13892" t="n">
        <v>4590</v>
      </c>
      <c r="G13892" t="n">
        <v>0</v>
      </c>
    </row>
    <row r="13893">
      <c r="A13893" t="n">
        <v>202002</v>
      </c>
      <c r="B13893" t="n">
        <v>13</v>
      </c>
      <c r="C13893" t="inlineStr">
        <is>
          <t>POS</t>
        </is>
      </c>
      <c r="D13893" t="inlineStr">
        <is>
          <t>Pháp</t>
        </is>
      </c>
      <c r="E13893" t="inlineStr">
        <is>
          <t>Nhạc, phim, sách nói</t>
        </is>
      </c>
      <c r="F13893" t="n">
        <v>539.97</v>
      </c>
      <c r="G13893" t="n">
        <v>0</v>
      </c>
    </row>
    <row r="13894">
      <c r="A13894" t="n">
        <v>202002</v>
      </c>
      <c r="B13894" t="n">
        <v>14</v>
      </c>
      <c r="C13894" t="inlineStr">
        <is>
          <t>POS</t>
        </is>
      </c>
      <c r="D13894" t="inlineStr">
        <is>
          <t>Pháp</t>
        </is>
      </c>
      <c r="E13894" t="inlineStr">
        <is>
          <t>Điện thoại</t>
        </is>
      </c>
      <c r="F13894" t="n">
        <v>94.88</v>
      </c>
      <c r="G13894" t="n">
        <v>0</v>
      </c>
    </row>
    <row r="13895">
      <c r="A13895" t="n">
        <v>202002</v>
      </c>
      <c r="B13895" t="n">
        <v>14</v>
      </c>
      <c r="C13895" t="inlineStr">
        <is>
          <t>POS</t>
        </is>
      </c>
      <c r="D13895" t="inlineStr">
        <is>
          <t>Pháp</t>
        </is>
      </c>
      <c r="E13895" t="inlineStr">
        <is>
          <t>Game &amp; Đồ chơi</t>
        </is>
      </c>
      <c r="F13895" t="n">
        <v>86</v>
      </c>
      <c r="G13895" t="n">
        <v>0</v>
      </c>
    </row>
    <row r="13896">
      <c r="A13896" t="n">
        <v>202002</v>
      </c>
      <c r="B13896" t="n">
        <v>14</v>
      </c>
      <c r="C13896" t="inlineStr">
        <is>
          <t>POS</t>
        </is>
      </c>
      <c r="D13896" t="inlineStr">
        <is>
          <t>Pháp</t>
        </is>
      </c>
      <c r="E13896" t="inlineStr">
        <is>
          <t>TV &amp; Video</t>
        </is>
      </c>
      <c r="F13896" t="n">
        <v>469.97</v>
      </c>
      <c r="G13896" t="n">
        <v>0</v>
      </c>
    </row>
    <row r="13897">
      <c r="A13897" t="n">
        <v>202002</v>
      </c>
      <c r="B13897" t="n">
        <v>15</v>
      </c>
      <c r="C13897" t="inlineStr">
        <is>
          <t>POS</t>
        </is>
      </c>
      <c r="D13897" t="inlineStr">
        <is>
          <t>Pháp</t>
        </is>
      </c>
      <c r="E13897" t="inlineStr">
        <is>
          <t>Âm thanh</t>
        </is>
      </c>
      <c r="F13897" t="n">
        <v>598.46</v>
      </c>
      <c r="G13897" t="n">
        <v>0</v>
      </c>
    </row>
    <row r="13898">
      <c r="A13898" t="n">
        <v>202002</v>
      </c>
      <c r="B13898" t="n">
        <v>15</v>
      </c>
      <c r="C13898" t="inlineStr">
        <is>
          <t>POS</t>
        </is>
      </c>
      <c r="D13898" t="inlineStr">
        <is>
          <t>Pháp</t>
        </is>
      </c>
      <c r="E13898" t="inlineStr">
        <is>
          <t>Điện thoại</t>
        </is>
      </c>
      <c r="F13898" t="n">
        <v>1522.93</v>
      </c>
      <c r="G13898" t="n">
        <v>0</v>
      </c>
    </row>
    <row r="13899">
      <c r="A13899" t="n">
        <v>202002</v>
      </c>
      <c r="B13899" t="n">
        <v>15</v>
      </c>
      <c r="C13899" t="inlineStr">
        <is>
          <t>POS</t>
        </is>
      </c>
      <c r="D13899" t="inlineStr">
        <is>
          <t>Pháp</t>
        </is>
      </c>
      <c r="E13899" t="inlineStr">
        <is>
          <t>Máy tính</t>
        </is>
      </c>
      <c r="F13899" t="n">
        <v>9210.799999999999</v>
      </c>
      <c r="G13899" t="n">
        <v>0</v>
      </c>
    </row>
    <row r="13900">
      <c r="A13900" t="n">
        <v>202002</v>
      </c>
      <c r="B13900" t="n">
        <v>15</v>
      </c>
      <c r="C13900" t="inlineStr">
        <is>
          <t>POS</t>
        </is>
      </c>
      <c r="D13900" t="inlineStr">
        <is>
          <t>Pháp</t>
        </is>
      </c>
      <c r="E13900" t="inlineStr">
        <is>
          <t>Game &amp; Đồ chơi</t>
        </is>
      </c>
      <c r="F13900" t="n">
        <v>4.99</v>
      </c>
      <c r="G13900" t="n">
        <v>0</v>
      </c>
    </row>
    <row r="13901">
      <c r="A13901" t="n">
        <v>202002</v>
      </c>
      <c r="B13901" t="n">
        <v>15</v>
      </c>
      <c r="C13901" t="inlineStr">
        <is>
          <t>POS</t>
        </is>
      </c>
      <c r="D13901" t="inlineStr">
        <is>
          <t>Pháp</t>
        </is>
      </c>
      <c r="E13901" t="inlineStr">
        <is>
          <t>Gia dụng</t>
        </is>
      </c>
      <c r="F13901" t="n">
        <v>219.98</v>
      </c>
      <c r="G13901" t="n">
        <v>0</v>
      </c>
    </row>
    <row r="13902">
      <c r="A13902" t="n">
        <v>202002</v>
      </c>
      <c r="B13902" t="n">
        <v>15</v>
      </c>
      <c r="C13902" t="inlineStr">
        <is>
          <t>POS</t>
        </is>
      </c>
      <c r="D13902" t="inlineStr">
        <is>
          <t>Pháp</t>
        </is>
      </c>
      <c r="E13902" t="inlineStr">
        <is>
          <t>Nhạc, phim, sách nói</t>
        </is>
      </c>
      <c r="F13902" t="n">
        <v>71.95999999999999</v>
      </c>
      <c r="G13902" t="n">
        <v>0</v>
      </c>
    </row>
    <row r="13903">
      <c r="A13903" t="n">
        <v>202002</v>
      </c>
      <c r="B13903" t="n">
        <v>15</v>
      </c>
      <c r="C13903" t="inlineStr">
        <is>
          <t>POS</t>
        </is>
      </c>
      <c r="D13903" t="inlineStr">
        <is>
          <t>Pháp</t>
        </is>
      </c>
      <c r="E13903" t="inlineStr">
        <is>
          <t>TV &amp; Video</t>
        </is>
      </c>
      <c r="F13903" t="n">
        <v>1165.5</v>
      </c>
      <c r="G13903" t="n">
        <v>0</v>
      </c>
    </row>
    <row r="13904">
      <c r="A13904" t="n">
        <v>202002</v>
      </c>
      <c r="B13904" t="n">
        <v>16</v>
      </c>
      <c r="C13904" t="inlineStr">
        <is>
          <t>POS</t>
        </is>
      </c>
      <c r="D13904" t="inlineStr">
        <is>
          <t>Pháp</t>
        </is>
      </c>
      <c r="E13904" t="inlineStr">
        <is>
          <t>Máy ảnh</t>
        </is>
      </c>
      <c r="F13904" t="n">
        <v>3197</v>
      </c>
      <c r="G13904" t="n">
        <v>0</v>
      </c>
    </row>
    <row r="13905">
      <c r="A13905" t="n">
        <v>202002</v>
      </c>
      <c r="B13905" t="n">
        <v>16</v>
      </c>
      <c r="C13905" t="inlineStr">
        <is>
          <t>POS</t>
        </is>
      </c>
      <c r="D13905" t="inlineStr">
        <is>
          <t>Pháp</t>
        </is>
      </c>
      <c r="E13905" t="inlineStr">
        <is>
          <t>Điện thoại</t>
        </is>
      </c>
      <c r="F13905" t="n">
        <v>1460</v>
      </c>
      <c r="G13905" t="n">
        <v>0</v>
      </c>
    </row>
    <row r="13906">
      <c r="A13906" t="n">
        <v>202002</v>
      </c>
      <c r="B13906" t="n">
        <v>16</v>
      </c>
      <c r="C13906" t="inlineStr">
        <is>
          <t>POS</t>
        </is>
      </c>
      <c r="D13906" t="inlineStr">
        <is>
          <t>Pháp</t>
        </is>
      </c>
      <c r="E13906" t="inlineStr">
        <is>
          <t>Máy tính</t>
        </is>
      </c>
      <c r="F13906" t="n">
        <v>2398</v>
      </c>
      <c r="G13906" t="n">
        <v>2398</v>
      </c>
    </row>
    <row r="13907">
      <c r="A13907" t="n">
        <v>202002</v>
      </c>
      <c r="B13907" t="n">
        <v>16</v>
      </c>
      <c r="C13907" t="inlineStr">
        <is>
          <t>POS</t>
        </is>
      </c>
      <c r="D13907" t="inlineStr">
        <is>
          <t>Pháp</t>
        </is>
      </c>
      <c r="E13907" t="inlineStr">
        <is>
          <t>Gia dụng</t>
        </is>
      </c>
      <c r="F13907" t="n">
        <v>16041.9</v>
      </c>
      <c r="G13907" t="n">
        <v>0</v>
      </c>
    </row>
    <row r="13908">
      <c r="A13908" t="n">
        <v>202002</v>
      </c>
      <c r="B13908" t="n">
        <v>16</v>
      </c>
      <c r="C13908" t="inlineStr">
        <is>
          <t>POS</t>
        </is>
      </c>
      <c r="D13908" t="inlineStr">
        <is>
          <t>Pháp</t>
        </is>
      </c>
      <c r="E13908" t="inlineStr">
        <is>
          <t>Nhạc, phim, sách nói</t>
        </is>
      </c>
      <c r="F13908" t="n">
        <v>2258.91</v>
      </c>
      <c r="G13908" t="n">
        <v>0</v>
      </c>
    </row>
    <row r="13909">
      <c r="A13909" t="n">
        <v>202002</v>
      </c>
      <c r="B13909" t="n">
        <v>17</v>
      </c>
      <c r="C13909" t="inlineStr">
        <is>
          <t>POS</t>
        </is>
      </c>
      <c r="D13909" t="inlineStr">
        <is>
          <t>Pháp</t>
        </is>
      </c>
      <c r="E13909" t="inlineStr">
        <is>
          <t>Âm thanh</t>
        </is>
      </c>
      <c r="F13909" t="n">
        <v>575</v>
      </c>
      <c r="G13909" t="n">
        <v>0</v>
      </c>
    </row>
    <row r="13910">
      <c r="A13910" t="n">
        <v>202002</v>
      </c>
      <c r="B13910" t="n">
        <v>17</v>
      </c>
      <c r="C13910" t="inlineStr">
        <is>
          <t>POS</t>
        </is>
      </c>
      <c r="D13910" t="inlineStr">
        <is>
          <t>Pháp</t>
        </is>
      </c>
      <c r="E13910" t="inlineStr">
        <is>
          <t>Điện thoại</t>
        </is>
      </c>
      <c r="F13910" t="n">
        <v>625.97</v>
      </c>
      <c r="G13910" t="n">
        <v>0</v>
      </c>
    </row>
    <row r="13911">
      <c r="A13911" t="n">
        <v>202002</v>
      </c>
      <c r="B13911" t="n">
        <v>17</v>
      </c>
      <c r="C13911" t="inlineStr">
        <is>
          <t>POS</t>
        </is>
      </c>
      <c r="D13911" t="inlineStr">
        <is>
          <t>Pháp</t>
        </is>
      </c>
      <c r="E13911" t="inlineStr">
        <is>
          <t>Máy tính</t>
        </is>
      </c>
      <c r="F13911" t="n">
        <v>2486.7</v>
      </c>
      <c r="G13911" t="n">
        <v>0</v>
      </c>
    </row>
    <row r="13912">
      <c r="A13912" t="n">
        <v>202002</v>
      </c>
      <c r="B13912" t="n">
        <v>17</v>
      </c>
      <c r="C13912" t="inlineStr">
        <is>
          <t>POS</t>
        </is>
      </c>
      <c r="D13912" t="inlineStr">
        <is>
          <t>Pháp</t>
        </is>
      </c>
      <c r="E13912" t="inlineStr">
        <is>
          <t>TV &amp; Video</t>
        </is>
      </c>
      <c r="F13912" t="n">
        <v>339.98</v>
      </c>
      <c r="G13912" t="n">
        <v>0</v>
      </c>
    </row>
    <row r="13913">
      <c r="A13913" t="n">
        <v>202002</v>
      </c>
      <c r="B13913" t="n">
        <v>18</v>
      </c>
      <c r="C13913" t="inlineStr">
        <is>
          <t>POS</t>
        </is>
      </c>
      <c r="D13913" t="inlineStr">
        <is>
          <t>Pháp</t>
        </is>
      </c>
      <c r="E13913" t="inlineStr">
        <is>
          <t>Máy ảnh</t>
        </is>
      </c>
      <c r="F13913" t="n">
        <v>231</v>
      </c>
      <c r="G13913" t="n">
        <v>0</v>
      </c>
    </row>
    <row r="13914">
      <c r="A13914" t="n">
        <v>202002</v>
      </c>
      <c r="B13914" t="n">
        <v>18</v>
      </c>
      <c r="C13914" t="inlineStr">
        <is>
          <t>POS</t>
        </is>
      </c>
      <c r="D13914" t="inlineStr">
        <is>
          <t>Pháp</t>
        </is>
      </c>
      <c r="E13914" t="inlineStr">
        <is>
          <t>Điện thoại</t>
        </is>
      </c>
      <c r="F13914" t="n">
        <v>43.81</v>
      </c>
      <c r="G13914" t="n">
        <v>0</v>
      </c>
    </row>
    <row r="13915">
      <c r="A13915" t="n">
        <v>202002</v>
      </c>
      <c r="B13915" t="n">
        <v>18</v>
      </c>
      <c r="C13915" t="inlineStr">
        <is>
          <t>POS</t>
        </is>
      </c>
      <c r="D13915" t="inlineStr">
        <is>
          <t>Pháp</t>
        </is>
      </c>
      <c r="E13915" t="inlineStr">
        <is>
          <t>Máy tính</t>
        </is>
      </c>
      <c r="F13915" t="n">
        <v>689.7</v>
      </c>
      <c r="G13915" t="n">
        <v>0</v>
      </c>
    </row>
    <row r="13916">
      <c r="A13916" t="n">
        <v>202002</v>
      </c>
      <c r="B13916" t="n">
        <v>18</v>
      </c>
      <c r="C13916" t="inlineStr">
        <is>
          <t>POS</t>
        </is>
      </c>
      <c r="D13916" t="inlineStr">
        <is>
          <t>Pháp</t>
        </is>
      </c>
      <c r="E13916" t="inlineStr">
        <is>
          <t>Nhạc, phim, sách nói</t>
        </is>
      </c>
      <c r="F13916" t="n">
        <v>346.98</v>
      </c>
      <c r="G13916" t="n">
        <v>0</v>
      </c>
    </row>
    <row r="13917">
      <c r="A13917" t="n">
        <v>202002</v>
      </c>
      <c r="B13917" t="n">
        <v>18</v>
      </c>
      <c r="C13917" t="inlineStr">
        <is>
          <t>POS</t>
        </is>
      </c>
      <c r="D13917" t="inlineStr">
        <is>
          <t>Pháp</t>
        </is>
      </c>
      <c r="E13917" t="inlineStr">
        <is>
          <t>TV &amp; Video</t>
        </is>
      </c>
      <c r="F13917" t="n">
        <v>2899.99</v>
      </c>
      <c r="G13917" t="n">
        <v>0</v>
      </c>
    </row>
    <row r="13918">
      <c r="A13918" t="n">
        <v>202002</v>
      </c>
      <c r="B13918" t="n">
        <v>19</v>
      </c>
      <c r="C13918" t="inlineStr">
        <is>
          <t>POS</t>
        </is>
      </c>
      <c r="D13918" t="inlineStr">
        <is>
          <t>Đức</t>
        </is>
      </c>
      <c r="E13918" t="inlineStr">
        <is>
          <t>Âm thanh</t>
        </is>
      </c>
      <c r="F13918" t="n">
        <v>775.8</v>
      </c>
      <c r="G13918" t="n">
        <v>0</v>
      </c>
    </row>
    <row r="13919">
      <c r="A13919" t="n">
        <v>202002</v>
      </c>
      <c r="B13919" t="n">
        <v>19</v>
      </c>
      <c r="C13919" t="inlineStr">
        <is>
          <t>POS</t>
        </is>
      </c>
      <c r="D13919" t="inlineStr">
        <is>
          <t>Đức</t>
        </is>
      </c>
      <c r="E13919" t="inlineStr">
        <is>
          <t>Điện thoại</t>
        </is>
      </c>
      <c r="F13919" t="n">
        <v>290</v>
      </c>
      <c r="G13919" t="n">
        <v>0</v>
      </c>
    </row>
    <row r="13920">
      <c r="A13920" t="n">
        <v>202002</v>
      </c>
      <c r="B13920" t="n">
        <v>19</v>
      </c>
      <c r="C13920" t="inlineStr">
        <is>
          <t>POS</t>
        </is>
      </c>
      <c r="D13920" t="inlineStr">
        <is>
          <t>Đức</t>
        </is>
      </c>
      <c r="E13920" t="inlineStr">
        <is>
          <t>Máy tính</t>
        </is>
      </c>
      <c r="F13920" t="n">
        <v>7802.55</v>
      </c>
      <c r="G13920" t="n">
        <v>0</v>
      </c>
    </row>
    <row r="13921">
      <c r="A13921" t="n">
        <v>202002</v>
      </c>
      <c r="B13921" t="n">
        <v>19</v>
      </c>
      <c r="C13921" t="inlineStr">
        <is>
          <t>POS</t>
        </is>
      </c>
      <c r="D13921" t="inlineStr">
        <is>
          <t>Đức</t>
        </is>
      </c>
      <c r="E13921" t="inlineStr">
        <is>
          <t>Game &amp; Đồ chơi</t>
        </is>
      </c>
      <c r="F13921" t="n">
        <v>272</v>
      </c>
      <c r="G13921" t="n">
        <v>0</v>
      </c>
    </row>
    <row r="13922">
      <c r="A13922" t="n">
        <v>202002</v>
      </c>
      <c r="B13922" t="n">
        <v>19</v>
      </c>
      <c r="C13922" t="inlineStr">
        <is>
          <t>POS</t>
        </is>
      </c>
      <c r="D13922" t="inlineStr">
        <is>
          <t>Đức</t>
        </is>
      </c>
      <c r="E13922" t="inlineStr">
        <is>
          <t>Gia dụng</t>
        </is>
      </c>
      <c r="F13922" t="n">
        <v>599.97</v>
      </c>
      <c r="G13922" t="n">
        <v>0</v>
      </c>
    </row>
    <row r="13923">
      <c r="A13923" t="n">
        <v>202002</v>
      </c>
      <c r="B13923" t="n">
        <v>19</v>
      </c>
      <c r="C13923" t="inlineStr">
        <is>
          <t>POS</t>
        </is>
      </c>
      <c r="D13923" t="inlineStr">
        <is>
          <t>Đức</t>
        </is>
      </c>
      <c r="E13923" t="inlineStr">
        <is>
          <t>Nhạc, phim, sách nói</t>
        </is>
      </c>
      <c r="F13923" t="n">
        <v>219.98</v>
      </c>
      <c r="G13923" t="n">
        <v>0</v>
      </c>
    </row>
    <row r="13924">
      <c r="A13924" t="n">
        <v>202002</v>
      </c>
      <c r="B13924" t="n">
        <v>19</v>
      </c>
      <c r="C13924" t="inlineStr">
        <is>
          <t>POS</t>
        </is>
      </c>
      <c r="D13924" t="inlineStr">
        <is>
          <t>Đức</t>
        </is>
      </c>
      <c r="E13924" t="inlineStr">
        <is>
          <t>TV &amp; Video</t>
        </is>
      </c>
      <c r="F13924" t="n">
        <v>1842.97</v>
      </c>
      <c r="G13924" t="n">
        <v>0</v>
      </c>
    </row>
    <row r="13925">
      <c r="A13925" t="n">
        <v>202002</v>
      </c>
      <c r="B13925" t="n">
        <v>21</v>
      </c>
      <c r="C13925" t="inlineStr">
        <is>
          <t>POS</t>
        </is>
      </c>
      <c r="D13925" t="inlineStr">
        <is>
          <t>Đức</t>
        </is>
      </c>
      <c r="E13925" t="inlineStr">
        <is>
          <t>Âm thanh</t>
        </is>
      </c>
      <c r="F13925" t="n">
        <v>381.07</v>
      </c>
      <c r="G13925" t="n">
        <v>40.55</v>
      </c>
    </row>
    <row r="13926">
      <c r="A13926" t="n">
        <v>202002</v>
      </c>
      <c r="B13926" t="n">
        <v>21</v>
      </c>
      <c r="C13926" t="inlineStr">
        <is>
          <t>POS</t>
        </is>
      </c>
      <c r="D13926" t="inlineStr">
        <is>
          <t>Đức</t>
        </is>
      </c>
      <c r="E13926" t="inlineStr">
        <is>
          <t>Máy ảnh</t>
        </is>
      </c>
      <c r="F13926" t="n">
        <v>544</v>
      </c>
      <c r="G13926" t="n">
        <v>0</v>
      </c>
    </row>
    <row r="13927">
      <c r="A13927" t="n">
        <v>202002</v>
      </c>
      <c r="B13927" t="n">
        <v>21</v>
      </c>
      <c r="C13927" t="inlineStr">
        <is>
          <t>POS</t>
        </is>
      </c>
      <c r="D13927" t="inlineStr">
        <is>
          <t>Đức</t>
        </is>
      </c>
      <c r="E13927" t="inlineStr">
        <is>
          <t>Điện thoại</t>
        </is>
      </c>
      <c r="F13927" t="n">
        <v>2790.58</v>
      </c>
      <c r="G13927" t="n">
        <v>0</v>
      </c>
    </row>
    <row r="13928">
      <c r="A13928" t="n">
        <v>202002</v>
      </c>
      <c r="B13928" t="n">
        <v>21</v>
      </c>
      <c r="C13928" t="inlineStr">
        <is>
          <t>POS</t>
        </is>
      </c>
      <c r="D13928" t="inlineStr">
        <is>
          <t>Đức</t>
        </is>
      </c>
      <c r="E13928" t="inlineStr">
        <is>
          <t>Máy tính</t>
        </is>
      </c>
      <c r="F13928" t="n">
        <v>14972.35</v>
      </c>
      <c r="G13928" t="n">
        <v>459</v>
      </c>
    </row>
    <row r="13929">
      <c r="A13929" t="n">
        <v>202002</v>
      </c>
      <c r="B13929" t="n">
        <v>21</v>
      </c>
      <c r="C13929" t="inlineStr">
        <is>
          <t>POS</t>
        </is>
      </c>
      <c r="D13929" t="inlineStr">
        <is>
          <t>Đức</t>
        </is>
      </c>
      <c r="E13929" t="inlineStr">
        <is>
          <t>Game &amp; Đồ chơi</t>
        </is>
      </c>
      <c r="F13929" t="n">
        <v>185.34</v>
      </c>
      <c r="G13929" t="n">
        <v>0</v>
      </c>
    </row>
    <row r="13930">
      <c r="A13930" t="n">
        <v>202002</v>
      </c>
      <c r="B13930" t="n">
        <v>21</v>
      </c>
      <c r="C13930" t="inlineStr">
        <is>
          <t>POS</t>
        </is>
      </c>
      <c r="D13930" t="inlineStr">
        <is>
          <t>Đức</t>
        </is>
      </c>
      <c r="E13930" t="inlineStr">
        <is>
          <t>Gia dụng</t>
        </is>
      </c>
      <c r="F13930" t="n">
        <v>99.98999999999999</v>
      </c>
      <c r="G13930" t="n">
        <v>0</v>
      </c>
    </row>
    <row r="13931">
      <c r="A13931" t="n">
        <v>202002</v>
      </c>
      <c r="B13931" t="n">
        <v>21</v>
      </c>
      <c r="C13931" t="inlineStr">
        <is>
          <t>POS</t>
        </is>
      </c>
      <c r="D13931" t="inlineStr">
        <is>
          <t>Đức</t>
        </is>
      </c>
      <c r="E13931" t="inlineStr">
        <is>
          <t>Nhạc, phim, sách nói</t>
        </is>
      </c>
      <c r="F13931" t="n">
        <v>2449.84</v>
      </c>
      <c r="G13931" t="n">
        <v>0</v>
      </c>
    </row>
    <row r="13932">
      <c r="A13932" t="n">
        <v>202002</v>
      </c>
      <c r="B13932" t="n">
        <v>21</v>
      </c>
      <c r="C13932" t="inlineStr">
        <is>
          <t>POS</t>
        </is>
      </c>
      <c r="D13932" t="inlineStr">
        <is>
          <t>Đức</t>
        </is>
      </c>
      <c r="E13932" t="inlineStr">
        <is>
          <t>TV &amp; Video</t>
        </is>
      </c>
      <c r="F13932" t="n">
        <v>5168.77</v>
      </c>
      <c r="G13932" t="n">
        <v>0</v>
      </c>
    </row>
    <row r="13933">
      <c r="A13933" t="n">
        <v>202002</v>
      </c>
      <c r="B13933" t="n">
        <v>22</v>
      </c>
      <c r="C13933" t="inlineStr">
        <is>
          <t>POS</t>
        </is>
      </c>
      <c r="D13933" t="inlineStr">
        <is>
          <t>Đức</t>
        </is>
      </c>
      <c r="E13933" t="inlineStr">
        <is>
          <t>Âm thanh</t>
        </is>
      </c>
      <c r="F13933" t="n">
        <v>2467.97</v>
      </c>
      <c r="G13933" t="n">
        <v>0</v>
      </c>
    </row>
    <row r="13934">
      <c r="A13934" t="n">
        <v>202002</v>
      </c>
      <c r="B13934" t="n">
        <v>22</v>
      </c>
      <c r="C13934" t="inlineStr">
        <is>
          <t>POS</t>
        </is>
      </c>
      <c r="D13934" t="inlineStr">
        <is>
          <t>Đức</t>
        </is>
      </c>
      <c r="E13934" t="inlineStr">
        <is>
          <t>Máy ảnh</t>
        </is>
      </c>
      <c r="F13934" t="n">
        <v>1398</v>
      </c>
      <c r="G13934" t="n">
        <v>0</v>
      </c>
    </row>
    <row r="13935">
      <c r="A13935" t="n">
        <v>202002</v>
      </c>
      <c r="B13935" t="n">
        <v>22</v>
      </c>
      <c r="C13935" t="inlineStr">
        <is>
          <t>POS</t>
        </is>
      </c>
      <c r="D13935" t="inlineStr">
        <is>
          <t>Đức</t>
        </is>
      </c>
      <c r="E13935" t="inlineStr">
        <is>
          <t>Điện thoại</t>
        </is>
      </c>
      <c r="F13935" t="n">
        <v>3597.97</v>
      </c>
      <c r="G13935" t="n">
        <v>0</v>
      </c>
    </row>
    <row r="13936">
      <c r="A13936" t="n">
        <v>202002</v>
      </c>
      <c r="B13936" t="n">
        <v>22</v>
      </c>
      <c r="C13936" t="inlineStr">
        <is>
          <t>POS</t>
        </is>
      </c>
      <c r="D13936" t="inlineStr">
        <is>
          <t>Đức</t>
        </is>
      </c>
      <c r="E13936" t="inlineStr">
        <is>
          <t>Máy tính</t>
        </is>
      </c>
      <c r="F13936" t="n">
        <v>6633.02</v>
      </c>
      <c r="G13936" t="n">
        <v>0</v>
      </c>
    </row>
    <row r="13937">
      <c r="A13937" t="n">
        <v>202002</v>
      </c>
      <c r="B13937" t="n">
        <v>22</v>
      </c>
      <c r="C13937" t="inlineStr">
        <is>
          <t>POS</t>
        </is>
      </c>
      <c r="D13937" t="inlineStr">
        <is>
          <t>Đức</t>
        </is>
      </c>
      <c r="E13937" t="inlineStr">
        <is>
          <t>Game &amp; Đồ chơi</t>
        </is>
      </c>
      <c r="F13937" t="n">
        <v>39.48</v>
      </c>
      <c r="G13937" t="n">
        <v>0</v>
      </c>
    </row>
    <row r="13938">
      <c r="A13938" t="n">
        <v>202002</v>
      </c>
      <c r="B13938" t="n">
        <v>22</v>
      </c>
      <c r="C13938" t="inlineStr">
        <is>
          <t>POS</t>
        </is>
      </c>
      <c r="D13938" t="inlineStr">
        <is>
          <t>Đức</t>
        </is>
      </c>
      <c r="E13938" t="inlineStr">
        <is>
          <t>Gia dụng</t>
        </is>
      </c>
      <c r="F13938" t="n">
        <v>5930.9</v>
      </c>
      <c r="G13938" t="n">
        <v>0</v>
      </c>
    </row>
    <row r="13939">
      <c r="A13939" t="n">
        <v>202002</v>
      </c>
      <c r="B13939" t="n">
        <v>22</v>
      </c>
      <c r="C13939" t="inlineStr">
        <is>
          <t>POS</t>
        </is>
      </c>
      <c r="D13939" t="inlineStr">
        <is>
          <t>Đức</t>
        </is>
      </c>
      <c r="E13939" t="inlineStr">
        <is>
          <t>Nhạc, phim, sách nói</t>
        </is>
      </c>
      <c r="F13939" t="n">
        <v>1113.97</v>
      </c>
      <c r="G13939" t="n">
        <v>0</v>
      </c>
    </row>
    <row r="13940">
      <c r="A13940" t="n">
        <v>202002</v>
      </c>
      <c r="B13940" t="n">
        <v>22</v>
      </c>
      <c r="C13940" t="inlineStr">
        <is>
          <t>POS</t>
        </is>
      </c>
      <c r="D13940" t="inlineStr">
        <is>
          <t>Đức</t>
        </is>
      </c>
      <c r="E13940" t="inlineStr">
        <is>
          <t>TV &amp; Video</t>
        </is>
      </c>
      <c r="F13940" t="n">
        <v>253.8</v>
      </c>
      <c r="G13940" t="n">
        <v>0</v>
      </c>
    </row>
    <row r="13941">
      <c r="A13941" t="n">
        <v>202002</v>
      </c>
      <c r="B13941" t="n">
        <v>23</v>
      </c>
      <c r="C13941" t="inlineStr">
        <is>
          <t>POS</t>
        </is>
      </c>
      <c r="D13941" t="inlineStr">
        <is>
          <t>Đức</t>
        </is>
      </c>
      <c r="E13941" t="inlineStr">
        <is>
          <t>Máy ảnh</t>
        </is>
      </c>
      <c r="F13941" t="n">
        <v>1200</v>
      </c>
      <c r="G13941" t="n">
        <v>0</v>
      </c>
    </row>
    <row r="13942">
      <c r="A13942" t="n">
        <v>202002</v>
      </c>
      <c r="B13942" t="n">
        <v>23</v>
      </c>
      <c r="C13942" t="inlineStr">
        <is>
          <t>POS</t>
        </is>
      </c>
      <c r="D13942" t="inlineStr">
        <is>
          <t>Đức</t>
        </is>
      </c>
      <c r="E13942" t="inlineStr">
        <is>
          <t>Điện thoại</t>
        </is>
      </c>
      <c r="F13942" t="n">
        <v>5418.69</v>
      </c>
      <c r="G13942" t="n">
        <v>0</v>
      </c>
    </row>
    <row r="13943">
      <c r="A13943" t="n">
        <v>202002</v>
      </c>
      <c r="B13943" t="n">
        <v>23</v>
      </c>
      <c r="C13943" t="inlineStr">
        <is>
          <t>POS</t>
        </is>
      </c>
      <c r="D13943" t="inlineStr">
        <is>
          <t>Đức</t>
        </is>
      </c>
      <c r="E13943" t="inlineStr">
        <is>
          <t>Máy tính</t>
        </is>
      </c>
      <c r="F13943" t="n">
        <v>3078</v>
      </c>
      <c r="G13943" t="n">
        <v>0</v>
      </c>
    </row>
    <row r="13944">
      <c r="A13944" t="n">
        <v>202002</v>
      </c>
      <c r="B13944" t="n">
        <v>23</v>
      </c>
      <c r="C13944" t="inlineStr">
        <is>
          <t>POS</t>
        </is>
      </c>
      <c r="D13944" t="inlineStr">
        <is>
          <t>Đức</t>
        </is>
      </c>
      <c r="E13944" t="inlineStr">
        <is>
          <t>Game &amp; Đồ chơi</t>
        </is>
      </c>
      <c r="F13944" t="n">
        <v>306.75</v>
      </c>
      <c r="G13944" t="n">
        <v>0</v>
      </c>
    </row>
    <row r="13945">
      <c r="A13945" t="n">
        <v>202002</v>
      </c>
      <c r="B13945" t="n">
        <v>23</v>
      </c>
      <c r="C13945" t="inlineStr">
        <is>
          <t>POS</t>
        </is>
      </c>
      <c r="D13945" t="inlineStr">
        <is>
          <t>Đức</t>
        </is>
      </c>
      <c r="E13945" t="inlineStr">
        <is>
          <t>Gia dụng</t>
        </is>
      </c>
      <c r="F13945" t="n">
        <v>314.97</v>
      </c>
      <c r="G13945" t="n">
        <v>0</v>
      </c>
    </row>
    <row r="13946">
      <c r="A13946" t="n">
        <v>202002</v>
      </c>
      <c r="B13946" t="n">
        <v>23</v>
      </c>
      <c r="C13946" t="inlineStr">
        <is>
          <t>POS</t>
        </is>
      </c>
      <c r="D13946" t="inlineStr">
        <is>
          <t>Đức</t>
        </is>
      </c>
      <c r="E13946" t="inlineStr">
        <is>
          <t>Nhạc, phim, sách nói</t>
        </is>
      </c>
      <c r="F13946" t="n">
        <v>1549.69</v>
      </c>
      <c r="G13946" t="n">
        <v>0</v>
      </c>
    </row>
    <row r="13947">
      <c r="A13947" t="n">
        <v>202002</v>
      </c>
      <c r="B13947" t="n">
        <v>24</v>
      </c>
      <c r="C13947" t="inlineStr">
        <is>
          <t>POS</t>
        </is>
      </c>
      <c r="D13947" t="inlineStr">
        <is>
          <t>Đức</t>
        </is>
      </c>
      <c r="E13947" t="inlineStr">
        <is>
          <t>Âm thanh</t>
        </is>
      </c>
      <c r="F13947" t="n">
        <v>3027.4</v>
      </c>
      <c r="G13947" t="n">
        <v>0</v>
      </c>
    </row>
    <row r="13948">
      <c r="A13948" t="n">
        <v>202002</v>
      </c>
      <c r="B13948" t="n">
        <v>24</v>
      </c>
      <c r="C13948" t="inlineStr">
        <is>
          <t>POS</t>
        </is>
      </c>
      <c r="D13948" t="inlineStr">
        <is>
          <t>Đức</t>
        </is>
      </c>
      <c r="E13948" t="inlineStr">
        <is>
          <t>Máy ảnh</t>
        </is>
      </c>
      <c r="F13948" t="n">
        <v>7136</v>
      </c>
      <c r="G13948" t="n">
        <v>0</v>
      </c>
    </row>
    <row r="13949">
      <c r="A13949" t="n">
        <v>202002</v>
      </c>
      <c r="B13949" t="n">
        <v>24</v>
      </c>
      <c r="C13949" t="inlineStr">
        <is>
          <t>POS</t>
        </is>
      </c>
      <c r="D13949" t="inlineStr">
        <is>
          <t>Đức</t>
        </is>
      </c>
      <c r="E13949" t="inlineStr">
        <is>
          <t>Điện thoại</t>
        </is>
      </c>
      <c r="F13949" t="n">
        <v>3515.89</v>
      </c>
      <c r="G13949" t="n">
        <v>0</v>
      </c>
    </row>
    <row r="13950">
      <c r="A13950" t="n">
        <v>202002</v>
      </c>
      <c r="B13950" t="n">
        <v>24</v>
      </c>
      <c r="C13950" t="inlineStr">
        <is>
          <t>POS</t>
        </is>
      </c>
      <c r="D13950" t="inlineStr">
        <is>
          <t>Đức</t>
        </is>
      </c>
      <c r="E13950" t="inlineStr">
        <is>
          <t>Máy tính</t>
        </is>
      </c>
      <c r="F13950" t="n">
        <v>14020.45</v>
      </c>
      <c r="G13950" t="n">
        <v>0</v>
      </c>
    </row>
    <row r="13951">
      <c r="A13951" t="n">
        <v>202002</v>
      </c>
      <c r="B13951" t="n">
        <v>24</v>
      </c>
      <c r="C13951" t="inlineStr">
        <is>
          <t>POS</t>
        </is>
      </c>
      <c r="D13951" t="inlineStr">
        <is>
          <t>Đức</t>
        </is>
      </c>
      <c r="E13951" t="inlineStr">
        <is>
          <t>Game &amp; Đồ chơi</t>
        </is>
      </c>
      <c r="F13951" t="n">
        <v>385.46</v>
      </c>
      <c r="G13951" t="n">
        <v>0</v>
      </c>
    </row>
    <row r="13952">
      <c r="A13952" t="n">
        <v>202002</v>
      </c>
      <c r="B13952" t="n">
        <v>24</v>
      </c>
      <c r="C13952" t="inlineStr">
        <is>
          <t>POS</t>
        </is>
      </c>
      <c r="D13952" t="inlineStr">
        <is>
          <t>Đức</t>
        </is>
      </c>
      <c r="E13952" t="inlineStr">
        <is>
          <t>Gia dụng</t>
        </is>
      </c>
      <c r="F13952" t="n">
        <v>5511.93</v>
      </c>
      <c r="G13952" t="n">
        <v>0</v>
      </c>
    </row>
    <row r="13953">
      <c r="A13953" t="n">
        <v>202002</v>
      </c>
      <c r="B13953" t="n">
        <v>24</v>
      </c>
      <c r="C13953" t="inlineStr">
        <is>
          <t>POS</t>
        </is>
      </c>
      <c r="D13953" t="inlineStr">
        <is>
          <t>Đức</t>
        </is>
      </c>
      <c r="E13953" t="inlineStr">
        <is>
          <t>Nhạc, phim, sách nói</t>
        </is>
      </c>
      <c r="F13953" t="n">
        <v>5796.35</v>
      </c>
      <c r="G13953" t="n">
        <v>0</v>
      </c>
    </row>
    <row r="13954">
      <c r="A13954" t="n">
        <v>202002</v>
      </c>
      <c r="B13954" t="n">
        <v>24</v>
      </c>
      <c r="C13954" t="inlineStr">
        <is>
          <t>POS</t>
        </is>
      </c>
      <c r="D13954" t="inlineStr">
        <is>
          <t>Đức</t>
        </is>
      </c>
      <c r="E13954" t="inlineStr">
        <is>
          <t>TV &amp; Video</t>
        </is>
      </c>
      <c r="F13954" t="n">
        <v>791.5</v>
      </c>
      <c r="G13954" t="n">
        <v>0</v>
      </c>
    </row>
    <row r="13955">
      <c r="A13955" t="n">
        <v>202002</v>
      </c>
      <c r="B13955" t="n">
        <v>26</v>
      </c>
      <c r="C13955" t="inlineStr">
        <is>
          <t>POS</t>
        </is>
      </c>
      <c r="D13955" t="inlineStr">
        <is>
          <t>Đức</t>
        </is>
      </c>
      <c r="E13955" t="inlineStr">
        <is>
          <t>Âm thanh</t>
        </is>
      </c>
      <c r="F13955" t="n">
        <v>345</v>
      </c>
      <c r="G13955" t="n">
        <v>115</v>
      </c>
    </row>
    <row r="13956">
      <c r="A13956" t="n">
        <v>202002</v>
      </c>
      <c r="B13956" t="n">
        <v>26</v>
      </c>
      <c r="C13956" t="inlineStr">
        <is>
          <t>POS</t>
        </is>
      </c>
      <c r="D13956" t="inlineStr">
        <is>
          <t>Đức</t>
        </is>
      </c>
      <c r="E13956" t="inlineStr">
        <is>
          <t>Điện thoại</t>
        </is>
      </c>
      <c r="F13956" t="n">
        <v>1955</v>
      </c>
      <c r="G13956" t="n">
        <v>0</v>
      </c>
    </row>
    <row r="13957">
      <c r="A13957" t="n">
        <v>202002</v>
      </c>
      <c r="B13957" t="n">
        <v>26</v>
      </c>
      <c r="C13957" t="inlineStr">
        <is>
          <t>POS</t>
        </is>
      </c>
      <c r="D13957" t="inlineStr">
        <is>
          <t>Đức</t>
        </is>
      </c>
      <c r="E13957" t="inlineStr">
        <is>
          <t>Máy tính</t>
        </is>
      </c>
      <c r="F13957" t="n">
        <v>11890.3</v>
      </c>
      <c r="G13957" t="n">
        <v>0</v>
      </c>
    </row>
    <row r="13958">
      <c r="A13958" t="n">
        <v>202002</v>
      </c>
      <c r="B13958" t="n">
        <v>26</v>
      </c>
      <c r="C13958" t="inlineStr">
        <is>
          <t>POS</t>
        </is>
      </c>
      <c r="D13958" t="inlineStr">
        <is>
          <t>Đức</t>
        </is>
      </c>
      <c r="E13958" t="inlineStr">
        <is>
          <t>Game &amp; Đồ chơi</t>
        </is>
      </c>
      <c r="F13958" t="n">
        <v>802.4</v>
      </c>
      <c r="G13958" t="n">
        <v>0</v>
      </c>
    </row>
    <row r="13959">
      <c r="A13959" t="n">
        <v>202002</v>
      </c>
      <c r="B13959" t="n">
        <v>26</v>
      </c>
      <c r="C13959" t="inlineStr">
        <is>
          <t>POS</t>
        </is>
      </c>
      <c r="D13959" t="inlineStr">
        <is>
          <t>Đức</t>
        </is>
      </c>
      <c r="E13959" t="inlineStr">
        <is>
          <t>Gia dụng</t>
        </is>
      </c>
      <c r="F13959" t="n">
        <v>4425</v>
      </c>
      <c r="G13959" t="n">
        <v>0</v>
      </c>
    </row>
    <row r="13960">
      <c r="A13960" t="n">
        <v>202002</v>
      </c>
      <c r="B13960" t="n">
        <v>26</v>
      </c>
      <c r="C13960" t="inlineStr">
        <is>
          <t>POS</t>
        </is>
      </c>
      <c r="D13960" t="inlineStr">
        <is>
          <t>Đức</t>
        </is>
      </c>
      <c r="E13960" t="inlineStr">
        <is>
          <t>Nhạc, phim, sách nói</t>
        </is>
      </c>
      <c r="F13960" t="n">
        <v>1504.74</v>
      </c>
      <c r="G13960" t="n">
        <v>0</v>
      </c>
    </row>
    <row r="13961">
      <c r="A13961" t="n">
        <v>202002</v>
      </c>
      <c r="B13961" t="n">
        <v>26</v>
      </c>
      <c r="C13961" t="inlineStr">
        <is>
          <t>POS</t>
        </is>
      </c>
      <c r="D13961" t="inlineStr">
        <is>
          <t>Đức</t>
        </is>
      </c>
      <c r="E13961" t="inlineStr">
        <is>
          <t>TV &amp; Video</t>
        </is>
      </c>
      <c r="F13961" t="n">
        <v>569</v>
      </c>
      <c r="G13961" t="n">
        <v>0</v>
      </c>
    </row>
    <row r="13962">
      <c r="A13962" t="n">
        <v>202002</v>
      </c>
      <c r="B13962" t="n">
        <v>27</v>
      </c>
      <c r="C13962" t="inlineStr">
        <is>
          <t>POS</t>
        </is>
      </c>
      <c r="D13962" t="inlineStr">
        <is>
          <t>Đức</t>
        </is>
      </c>
      <c r="E13962" t="inlineStr">
        <is>
          <t>Âm thanh</t>
        </is>
      </c>
      <c r="F13962" t="n">
        <v>2061.97</v>
      </c>
      <c r="G13962" t="n">
        <v>0</v>
      </c>
    </row>
    <row r="13963">
      <c r="A13963" t="n">
        <v>202002</v>
      </c>
      <c r="B13963" t="n">
        <v>27</v>
      </c>
      <c r="C13963" t="inlineStr">
        <is>
          <t>POS</t>
        </is>
      </c>
      <c r="D13963" t="inlineStr">
        <is>
          <t>Đức</t>
        </is>
      </c>
      <c r="E13963" t="inlineStr">
        <is>
          <t>Máy ảnh</t>
        </is>
      </c>
      <c r="F13963" t="n">
        <v>170</v>
      </c>
      <c r="G13963" t="n">
        <v>0</v>
      </c>
    </row>
    <row r="13964">
      <c r="A13964" t="n">
        <v>202002</v>
      </c>
      <c r="B13964" t="n">
        <v>27</v>
      </c>
      <c r="C13964" t="inlineStr">
        <is>
          <t>POS</t>
        </is>
      </c>
      <c r="D13964" t="inlineStr">
        <is>
          <t>Đức</t>
        </is>
      </c>
      <c r="E13964" t="inlineStr">
        <is>
          <t>Điện thoại</t>
        </is>
      </c>
      <c r="F13964" t="n">
        <v>3020.97</v>
      </c>
      <c r="G13964" t="n">
        <v>0</v>
      </c>
    </row>
    <row r="13965">
      <c r="A13965" t="n">
        <v>202002</v>
      </c>
      <c r="B13965" t="n">
        <v>27</v>
      </c>
      <c r="C13965" t="inlineStr">
        <is>
          <t>POS</t>
        </is>
      </c>
      <c r="D13965" t="inlineStr">
        <is>
          <t>Đức</t>
        </is>
      </c>
      <c r="E13965" t="inlineStr">
        <is>
          <t>Máy tính</t>
        </is>
      </c>
      <c r="F13965" t="n">
        <v>7689.55</v>
      </c>
      <c r="G13965" t="n">
        <v>0</v>
      </c>
    </row>
    <row r="13966">
      <c r="A13966" t="n">
        <v>202002</v>
      </c>
      <c r="B13966" t="n">
        <v>27</v>
      </c>
      <c r="C13966" t="inlineStr">
        <is>
          <t>POS</t>
        </is>
      </c>
      <c r="D13966" t="inlineStr">
        <is>
          <t>Đức</t>
        </is>
      </c>
      <c r="E13966" t="inlineStr">
        <is>
          <t>Game &amp; Đồ chơi</t>
        </is>
      </c>
      <c r="F13966" t="n">
        <v>53.9</v>
      </c>
      <c r="G13966" t="n">
        <v>0</v>
      </c>
    </row>
    <row r="13967">
      <c r="A13967" t="n">
        <v>202002</v>
      </c>
      <c r="B13967" t="n">
        <v>27</v>
      </c>
      <c r="C13967" t="inlineStr">
        <is>
          <t>POS</t>
        </is>
      </c>
      <c r="D13967" t="inlineStr">
        <is>
          <t>Đức</t>
        </is>
      </c>
      <c r="E13967" t="inlineStr">
        <is>
          <t>Nhạc, phim, sách nói</t>
        </is>
      </c>
      <c r="F13967" t="n">
        <v>4332.69</v>
      </c>
      <c r="G13967" t="n">
        <v>0</v>
      </c>
    </row>
    <row r="13968">
      <c r="A13968" t="n">
        <v>202002</v>
      </c>
      <c r="B13968" t="n">
        <v>27</v>
      </c>
      <c r="C13968" t="inlineStr">
        <is>
          <t>POS</t>
        </is>
      </c>
      <c r="D13968" t="inlineStr">
        <is>
          <t>Đức</t>
        </is>
      </c>
      <c r="E13968" t="inlineStr">
        <is>
          <t>TV &amp; Video</t>
        </is>
      </c>
      <c r="F13968" t="n">
        <v>2048.85</v>
      </c>
      <c r="G13968" t="n">
        <v>0</v>
      </c>
    </row>
    <row r="13969">
      <c r="A13969" t="n">
        <v>202002</v>
      </c>
      <c r="B13969" t="n">
        <v>29</v>
      </c>
      <c r="C13969" t="inlineStr">
        <is>
          <t>POS</t>
        </is>
      </c>
      <c r="D13969" t="inlineStr">
        <is>
          <t>Ý</t>
        </is>
      </c>
      <c r="E13969" t="inlineStr">
        <is>
          <t>Âm thanh</t>
        </is>
      </c>
      <c r="F13969" t="n">
        <v>3391.22</v>
      </c>
      <c r="G13969" t="n">
        <v>0</v>
      </c>
    </row>
    <row r="13970">
      <c r="A13970" t="n">
        <v>202002</v>
      </c>
      <c r="B13970" t="n">
        <v>29</v>
      </c>
      <c r="C13970" t="inlineStr">
        <is>
          <t>POS</t>
        </is>
      </c>
      <c r="D13970" t="inlineStr">
        <is>
          <t>Ý</t>
        </is>
      </c>
      <c r="E13970" t="inlineStr">
        <is>
          <t>Máy ảnh</t>
        </is>
      </c>
      <c r="F13970" t="n">
        <v>2029.64</v>
      </c>
      <c r="G13970" t="n">
        <v>0</v>
      </c>
    </row>
    <row r="13971">
      <c r="A13971" t="n">
        <v>202002</v>
      </c>
      <c r="B13971" t="n">
        <v>29</v>
      </c>
      <c r="C13971" t="inlineStr">
        <is>
          <t>POS</t>
        </is>
      </c>
      <c r="D13971" t="inlineStr">
        <is>
          <t>Ý</t>
        </is>
      </c>
      <c r="E13971" t="inlineStr">
        <is>
          <t>Điện thoại</t>
        </is>
      </c>
      <c r="F13971" t="n">
        <v>6407.45</v>
      </c>
      <c r="G13971" t="n">
        <v>14.24</v>
      </c>
    </row>
    <row r="13972">
      <c r="A13972" t="n">
        <v>202002</v>
      </c>
      <c r="B13972" t="n">
        <v>29</v>
      </c>
      <c r="C13972" t="inlineStr">
        <is>
          <t>POS</t>
        </is>
      </c>
      <c r="D13972" t="inlineStr">
        <is>
          <t>Ý</t>
        </is>
      </c>
      <c r="E13972" t="inlineStr">
        <is>
          <t>Máy tính</t>
        </is>
      </c>
      <c r="F13972" t="n">
        <v>6216.75</v>
      </c>
      <c r="G13972" t="n">
        <v>0</v>
      </c>
    </row>
    <row r="13973">
      <c r="A13973" t="n">
        <v>202002</v>
      </c>
      <c r="B13973" t="n">
        <v>29</v>
      </c>
      <c r="C13973" t="inlineStr">
        <is>
          <t>POS</t>
        </is>
      </c>
      <c r="D13973" t="inlineStr">
        <is>
          <t>Ý</t>
        </is>
      </c>
      <c r="E13973" t="inlineStr">
        <is>
          <t>Game &amp; Đồ chơi</t>
        </is>
      </c>
      <c r="F13973" t="n">
        <v>390.07</v>
      </c>
      <c r="G13973" t="n">
        <v>5.39</v>
      </c>
    </row>
    <row r="13974">
      <c r="A13974" t="n">
        <v>202002</v>
      </c>
      <c r="B13974" t="n">
        <v>29</v>
      </c>
      <c r="C13974" t="inlineStr">
        <is>
          <t>POS</t>
        </is>
      </c>
      <c r="D13974" t="inlineStr">
        <is>
          <t>Ý</t>
        </is>
      </c>
      <c r="E13974" t="inlineStr">
        <is>
          <t>Gia dụng</t>
        </is>
      </c>
      <c r="F13974" t="n">
        <v>1524</v>
      </c>
      <c r="G13974" t="n">
        <v>0</v>
      </c>
    </row>
    <row r="13975">
      <c r="A13975" t="n">
        <v>202002</v>
      </c>
      <c r="B13975" t="n">
        <v>29</v>
      </c>
      <c r="C13975" t="inlineStr">
        <is>
          <t>POS</t>
        </is>
      </c>
      <c r="D13975" t="inlineStr">
        <is>
          <t>Ý</t>
        </is>
      </c>
      <c r="E13975" t="inlineStr">
        <is>
          <t>Nhạc, phim, sách nói</t>
        </is>
      </c>
      <c r="F13975" t="n">
        <v>1793.25</v>
      </c>
      <c r="G13975" t="n">
        <v>0</v>
      </c>
    </row>
    <row r="13976">
      <c r="A13976" t="n">
        <v>202002</v>
      </c>
      <c r="B13976" t="n">
        <v>29</v>
      </c>
      <c r="C13976" t="inlineStr">
        <is>
          <t>POS</t>
        </is>
      </c>
      <c r="D13976" t="inlineStr">
        <is>
          <t>Ý</t>
        </is>
      </c>
      <c r="E13976" t="inlineStr">
        <is>
          <t>TV &amp; Video</t>
        </is>
      </c>
      <c r="F13976" t="n">
        <v>5258.2</v>
      </c>
      <c r="G13976" t="n">
        <v>0</v>
      </c>
    </row>
    <row r="13977">
      <c r="A13977" t="n">
        <v>202002</v>
      </c>
      <c r="B13977" t="n">
        <v>30</v>
      </c>
      <c r="C13977" t="inlineStr">
        <is>
          <t>POS</t>
        </is>
      </c>
      <c r="D13977" t="inlineStr">
        <is>
          <t>Ý</t>
        </is>
      </c>
      <c r="E13977" t="inlineStr">
        <is>
          <t>Âm thanh</t>
        </is>
      </c>
      <c r="F13977" t="n">
        <v>449.85</v>
      </c>
      <c r="G13977" t="n">
        <v>449.85</v>
      </c>
    </row>
    <row r="13978">
      <c r="A13978" t="n">
        <v>202002</v>
      </c>
      <c r="B13978" t="n">
        <v>30</v>
      </c>
      <c r="C13978" t="inlineStr">
        <is>
          <t>POS</t>
        </is>
      </c>
      <c r="D13978" t="inlineStr">
        <is>
          <t>Ý</t>
        </is>
      </c>
      <c r="E13978" t="inlineStr">
        <is>
          <t>Máy ảnh</t>
        </is>
      </c>
      <c r="F13978" t="n">
        <v>4202.93</v>
      </c>
      <c r="G13978" t="n">
        <v>0</v>
      </c>
    </row>
    <row r="13979">
      <c r="A13979" t="n">
        <v>202002</v>
      </c>
      <c r="B13979" t="n">
        <v>30</v>
      </c>
      <c r="C13979" t="inlineStr">
        <is>
          <t>POS</t>
        </is>
      </c>
      <c r="D13979" t="inlineStr">
        <is>
          <t>Ý</t>
        </is>
      </c>
      <c r="E13979" t="inlineStr">
        <is>
          <t>Điện thoại</t>
        </is>
      </c>
      <c r="F13979" t="n">
        <v>4487.96</v>
      </c>
      <c r="G13979" t="n">
        <v>0</v>
      </c>
    </row>
    <row r="13980">
      <c r="A13980" t="n">
        <v>202002</v>
      </c>
      <c r="B13980" t="n">
        <v>30</v>
      </c>
      <c r="C13980" t="inlineStr">
        <is>
          <t>POS</t>
        </is>
      </c>
      <c r="D13980" t="inlineStr">
        <is>
          <t>Ý</t>
        </is>
      </c>
      <c r="E13980" t="inlineStr">
        <is>
          <t>Máy tính</t>
        </is>
      </c>
      <c r="F13980" t="n">
        <v>12457.55</v>
      </c>
      <c r="G13980" t="n">
        <v>0</v>
      </c>
    </row>
    <row r="13981">
      <c r="A13981" t="n">
        <v>202002</v>
      </c>
      <c r="B13981" t="n">
        <v>30</v>
      </c>
      <c r="C13981" t="inlineStr">
        <is>
          <t>POS</t>
        </is>
      </c>
      <c r="D13981" t="inlineStr">
        <is>
          <t>Ý</t>
        </is>
      </c>
      <c r="E13981" t="inlineStr">
        <is>
          <t>Game &amp; Đồ chơi</t>
        </is>
      </c>
      <c r="F13981" t="n">
        <v>402.65</v>
      </c>
      <c r="G13981" t="n">
        <v>0</v>
      </c>
    </row>
    <row r="13982">
      <c r="A13982" t="n">
        <v>202002</v>
      </c>
      <c r="B13982" t="n">
        <v>30</v>
      </c>
      <c r="C13982" t="inlineStr">
        <is>
          <t>POS</t>
        </is>
      </c>
      <c r="D13982" t="inlineStr">
        <is>
          <t>Ý</t>
        </is>
      </c>
      <c r="E13982" t="inlineStr">
        <is>
          <t>Gia dụng</t>
        </is>
      </c>
      <c r="F13982" t="n">
        <v>5414.91</v>
      </c>
      <c r="G13982" t="n">
        <v>0</v>
      </c>
    </row>
    <row r="13983">
      <c r="A13983" t="n">
        <v>202002</v>
      </c>
      <c r="B13983" t="n">
        <v>30</v>
      </c>
      <c r="C13983" t="inlineStr">
        <is>
          <t>POS</t>
        </is>
      </c>
      <c r="D13983" t="inlineStr">
        <is>
          <t>Ý</t>
        </is>
      </c>
      <c r="E13983" t="inlineStr">
        <is>
          <t>Nhạc, phim, sách nói</t>
        </is>
      </c>
      <c r="F13983" t="n">
        <v>629.72</v>
      </c>
      <c r="G13983" t="n">
        <v>359.98</v>
      </c>
    </row>
    <row r="13984">
      <c r="A13984" t="n">
        <v>202002</v>
      </c>
      <c r="B13984" t="n">
        <v>31</v>
      </c>
      <c r="C13984" t="inlineStr">
        <is>
          <t>POS</t>
        </is>
      </c>
      <c r="D13984" t="inlineStr">
        <is>
          <t>Hà Lan</t>
        </is>
      </c>
      <c r="E13984" t="inlineStr">
        <is>
          <t>Âm thanh</t>
        </is>
      </c>
      <c r="F13984" t="n">
        <v>1267</v>
      </c>
      <c r="G13984" t="n">
        <v>0</v>
      </c>
    </row>
    <row r="13985">
      <c r="A13985" t="n">
        <v>202002</v>
      </c>
      <c r="B13985" t="n">
        <v>31</v>
      </c>
      <c r="C13985" t="inlineStr">
        <is>
          <t>POS</t>
        </is>
      </c>
      <c r="D13985" t="inlineStr">
        <is>
          <t>Hà Lan</t>
        </is>
      </c>
      <c r="E13985" t="inlineStr">
        <is>
          <t>Điện thoại</t>
        </is>
      </c>
      <c r="F13985" t="n">
        <v>1389</v>
      </c>
      <c r="G13985" t="n">
        <v>0</v>
      </c>
    </row>
    <row r="13986">
      <c r="A13986" t="n">
        <v>202002</v>
      </c>
      <c r="B13986" t="n">
        <v>31</v>
      </c>
      <c r="C13986" t="inlineStr">
        <is>
          <t>POS</t>
        </is>
      </c>
      <c r="D13986" t="inlineStr">
        <is>
          <t>Hà Lan</t>
        </is>
      </c>
      <c r="E13986" t="inlineStr">
        <is>
          <t>Máy tính</t>
        </is>
      </c>
      <c r="F13986" t="n">
        <v>4590</v>
      </c>
      <c r="G13986" t="n">
        <v>0</v>
      </c>
    </row>
    <row r="13987">
      <c r="A13987" t="n">
        <v>202002</v>
      </c>
      <c r="B13987" t="n">
        <v>31</v>
      </c>
      <c r="C13987" t="inlineStr">
        <is>
          <t>POS</t>
        </is>
      </c>
      <c r="D13987" t="inlineStr">
        <is>
          <t>Hà Lan</t>
        </is>
      </c>
      <c r="E13987" t="inlineStr">
        <is>
          <t>Game &amp; Đồ chơi</t>
        </is>
      </c>
      <c r="F13987" t="n">
        <v>199</v>
      </c>
      <c r="G13987" t="n">
        <v>0</v>
      </c>
    </row>
    <row r="13988">
      <c r="A13988" t="n">
        <v>202002</v>
      </c>
      <c r="B13988" t="n">
        <v>31</v>
      </c>
      <c r="C13988" t="inlineStr">
        <is>
          <t>POS</t>
        </is>
      </c>
      <c r="D13988" t="inlineStr">
        <is>
          <t>Hà Lan</t>
        </is>
      </c>
      <c r="E13988" t="inlineStr">
        <is>
          <t>Gia dụng</t>
        </is>
      </c>
      <c r="F13988" t="n">
        <v>339</v>
      </c>
      <c r="G13988" t="n">
        <v>0</v>
      </c>
    </row>
    <row r="13989">
      <c r="A13989" t="n">
        <v>202002</v>
      </c>
      <c r="B13989" t="n">
        <v>31</v>
      </c>
      <c r="C13989" t="inlineStr">
        <is>
          <t>POS</t>
        </is>
      </c>
      <c r="D13989" t="inlineStr">
        <is>
          <t>Hà Lan</t>
        </is>
      </c>
      <c r="E13989" t="inlineStr">
        <is>
          <t>Nhạc, phim, sách nói</t>
        </is>
      </c>
      <c r="F13989" t="n">
        <v>278.99</v>
      </c>
      <c r="G13989" t="n">
        <v>0</v>
      </c>
    </row>
    <row r="13990">
      <c r="A13990" t="n">
        <v>202002</v>
      </c>
      <c r="B13990" t="n">
        <v>31</v>
      </c>
      <c r="C13990" t="inlineStr">
        <is>
          <t>POS</t>
        </is>
      </c>
      <c r="D13990" t="inlineStr">
        <is>
          <t>Hà Lan</t>
        </is>
      </c>
      <c r="E13990" t="inlineStr">
        <is>
          <t>TV &amp; Video</t>
        </is>
      </c>
      <c r="F13990" t="n">
        <v>1409.91</v>
      </c>
      <c r="G13990" t="n">
        <v>0</v>
      </c>
    </row>
    <row r="13991">
      <c r="A13991" t="n">
        <v>202002</v>
      </c>
      <c r="B13991" t="n">
        <v>32</v>
      </c>
      <c r="C13991" t="inlineStr">
        <is>
          <t>POS</t>
        </is>
      </c>
      <c r="D13991" t="inlineStr">
        <is>
          <t>Hà Lan</t>
        </is>
      </c>
      <c r="E13991" t="inlineStr">
        <is>
          <t>Âm thanh</t>
        </is>
      </c>
      <c r="F13991" t="n">
        <v>385.69</v>
      </c>
      <c r="G13991" t="n">
        <v>0</v>
      </c>
    </row>
    <row r="13992">
      <c r="A13992" t="n">
        <v>202002</v>
      </c>
      <c r="B13992" t="n">
        <v>32</v>
      </c>
      <c r="C13992" t="inlineStr">
        <is>
          <t>POS</t>
        </is>
      </c>
      <c r="D13992" t="inlineStr">
        <is>
          <t>Hà Lan</t>
        </is>
      </c>
      <c r="E13992" t="inlineStr">
        <is>
          <t>Máy ảnh</t>
        </is>
      </c>
      <c r="F13992" t="n">
        <v>932.9400000000001</v>
      </c>
      <c r="G13992" t="n">
        <v>0</v>
      </c>
    </row>
    <row r="13993">
      <c r="A13993" t="n">
        <v>202002</v>
      </c>
      <c r="B13993" t="n">
        <v>32</v>
      </c>
      <c r="C13993" t="inlineStr">
        <is>
          <t>POS</t>
        </is>
      </c>
      <c r="D13993" t="inlineStr">
        <is>
          <t>Hà Lan</t>
        </is>
      </c>
      <c r="E13993" t="inlineStr">
        <is>
          <t>Điện thoại</t>
        </is>
      </c>
      <c r="F13993" t="n">
        <v>3004.94</v>
      </c>
      <c r="G13993" t="n">
        <v>0</v>
      </c>
    </row>
    <row r="13994">
      <c r="A13994" t="n">
        <v>202002</v>
      </c>
      <c r="B13994" t="n">
        <v>32</v>
      </c>
      <c r="C13994" t="inlineStr">
        <is>
          <t>POS</t>
        </is>
      </c>
      <c r="D13994" t="inlineStr">
        <is>
          <t>Hà Lan</t>
        </is>
      </c>
      <c r="E13994" t="inlineStr">
        <is>
          <t>Máy tính</t>
        </is>
      </c>
      <c r="F13994" t="n">
        <v>5922.9</v>
      </c>
      <c r="G13994" t="n">
        <v>0</v>
      </c>
    </row>
    <row r="13995">
      <c r="A13995" t="n">
        <v>202002</v>
      </c>
      <c r="B13995" t="n">
        <v>32</v>
      </c>
      <c r="C13995" t="inlineStr">
        <is>
          <t>POS</t>
        </is>
      </c>
      <c r="D13995" t="inlineStr">
        <is>
          <t>Hà Lan</t>
        </is>
      </c>
      <c r="E13995" t="inlineStr">
        <is>
          <t>Game &amp; Đồ chơi</t>
        </is>
      </c>
      <c r="F13995" t="n">
        <v>166.83</v>
      </c>
      <c r="G13995" t="n">
        <v>0</v>
      </c>
    </row>
    <row r="13996">
      <c r="A13996" t="n">
        <v>202002</v>
      </c>
      <c r="B13996" t="n">
        <v>32</v>
      </c>
      <c r="C13996" t="inlineStr">
        <is>
          <t>POS</t>
        </is>
      </c>
      <c r="D13996" t="inlineStr">
        <is>
          <t>Hà Lan</t>
        </is>
      </c>
      <c r="E13996" t="inlineStr">
        <is>
          <t>Gia dụng</t>
        </is>
      </c>
      <c r="F13996" t="n">
        <v>289.91</v>
      </c>
      <c r="G13996" t="n">
        <v>0</v>
      </c>
    </row>
    <row r="13997">
      <c r="A13997" t="n">
        <v>202002</v>
      </c>
      <c r="B13997" t="n">
        <v>32</v>
      </c>
      <c r="C13997" t="inlineStr">
        <is>
          <t>POS</t>
        </is>
      </c>
      <c r="D13997" t="inlineStr">
        <is>
          <t>Hà Lan</t>
        </is>
      </c>
      <c r="E13997" t="inlineStr">
        <is>
          <t>Nhạc, phim, sách nói</t>
        </is>
      </c>
      <c r="F13997" t="n">
        <v>2370.52</v>
      </c>
      <c r="G13997" t="n">
        <v>0</v>
      </c>
    </row>
    <row r="13998">
      <c r="A13998" t="n">
        <v>202002</v>
      </c>
      <c r="B13998" t="n">
        <v>33</v>
      </c>
      <c r="C13998" t="inlineStr">
        <is>
          <t>POS</t>
        </is>
      </c>
      <c r="D13998" t="inlineStr">
        <is>
          <t>Hà Lan</t>
        </is>
      </c>
      <c r="E13998" t="inlineStr">
        <is>
          <t>Âm thanh</t>
        </is>
      </c>
      <c r="F13998" t="n">
        <v>299.98</v>
      </c>
      <c r="G13998" t="n">
        <v>0</v>
      </c>
    </row>
    <row r="13999">
      <c r="A13999" t="n">
        <v>202002</v>
      </c>
      <c r="B13999" t="n">
        <v>33</v>
      </c>
      <c r="C13999" t="inlineStr">
        <is>
          <t>POS</t>
        </is>
      </c>
      <c r="D13999" t="inlineStr">
        <is>
          <t>Hà Lan</t>
        </is>
      </c>
      <c r="E13999" t="inlineStr">
        <is>
          <t>Điện thoại</t>
        </is>
      </c>
      <c r="F13999" t="n">
        <v>1716</v>
      </c>
      <c r="G13999" t="n">
        <v>0</v>
      </c>
    </row>
    <row r="14000">
      <c r="A14000" t="n">
        <v>202002</v>
      </c>
      <c r="B14000" t="n">
        <v>33</v>
      </c>
      <c r="C14000" t="inlineStr">
        <is>
          <t>POS</t>
        </is>
      </c>
      <c r="D14000" t="inlineStr">
        <is>
          <t>Hà Lan</t>
        </is>
      </c>
      <c r="E14000" t="inlineStr">
        <is>
          <t>Máy tính</t>
        </is>
      </c>
      <c r="F14000" t="n">
        <v>809.7</v>
      </c>
      <c r="G14000" t="n">
        <v>0</v>
      </c>
    </row>
    <row r="14001">
      <c r="A14001" t="n">
        <v>202002</v>
      </c>
      <c r="B14001" t="n">
        <v>33</v>
      </c>
      <c r="C14001" t="inlineStr">
        <is>
          <t>POS</t>
        </is>
      </c>
      <c r="D14001" t="inlineStr">
        <is>
          <t>Hà Lan</t>
        </is>
      </c>
      <c r="E14001" t="inlineStr">
        <is>
          <t>Game &amp; Đồ chơi</t>
        </is>
      </c>
      <c r="F14001" t="n">
        <v>490.91</v>
      </c>
      <c r="G14001" t="n">
        <v>224</v>
      </c>
    </row>
    <row r="14002">
      <c r="A14002" t="n">
        <v>202002</v>
      </c>
      <c r="B14002" t="n">
        <v>33</v>
      </c>
      <c r="C14002" t="inlineStr">
        <is>
          <t>POS</t>
        </is>
      </c>
      <c r="D14002" t="inlineStr">
        <is>
          <t>Hà Lan</t>
        </is>
      </c>
      <c r="E14002" t="inlineStr">
        <is>
          <t>Gia dụng</t>
        </is>
      </c>
      <c r="F14002" t="n">
        <v>839.9400000000001</v>
      </c>
      <c r="G14002" t="n">
        <v>0</v>
      </c>
    </row>
    <row r="14003">
      <c r="A14003" t="n">
        <v>202002</v>
      </c>
      <c r="B14003" t="n">
        <v>33</v>
      </c>
      <c r="C14003" t="inlineStr">
        <is>
          <t>POS</t>
        </is>
      </c>
      <c r="D14003" t="inlineStr">
        <is>
          <t>Hà Lan</t>
        </is>
      </c>
      <c r="E14003" t="inlineStr">
        <is>
          <t>TV &amp; Video</t>
        </is>
      </c>
      <c r="F14003" t="n">
        <v>995</v>
      </c>
      <c r="G14003" t="n">
        <v>0</v>
      </c>
    </row>
    <row r="14004">
      <c r="A14004" t="n">
        <v>202002</v>
      </c>
      <c r="B14004" t="n">
        <v>34</v>
      </c>
      <c r="C14004" t="inlineStr">
        <is>
          <t>POS</t>
        </is>
      </c>
      <c r="D14004" t="inlineStr">
        <is>
          <t>Hà Lan</t>
        </is>
      </c>
      <c r="E14004" t="inlineStr">
        <is>
          <t>Âm thanh</t>
        </is>
      </c>
      <c r="F14004" t="n">
        <v>964.95</v>
      </c>
      <c r="G14004" t="n">
        <v>0</v>
      </c>
    </row>
    <row r="14005">
      <c r="A14005" t="n">
        <v>202002</v>
      </c>
      <c r="B14005" t="n">
        <v>34</v>
      </c>
      <c r="C14005" t="inlineStr">
        <is>
          <t>POS</t>
        </is>
      </c>
      <c r="D14005" t="inlineStr">
        <is>
          <t>Hà Lan</t>
        </is>
      </c>
      <c r="E14005" t="inlineStr">
        <is>
          <t>Máy ảnh</t>
        </is>
      </c>
      <c r="F14005" t="n">
        <v>7161.1</v>
      </c>
      <c r="G14005" t="n">
        <v>0</v>
      </c>
    </row>
    <row r="14006">
      <c r="A14006" t="n">
        <v>202002</v>
      </c>
      <c r="B14006" t="n">
        <v>34</v>
      </c>
      <c r="C14006" t="inlineStr">
        <is>
          <t>POS</t>
        </is>
      </c>
      <c r="D14006" t="inlineStr">
        <is>
          <t>Hà Lan</t>
        </is>
      </c>
      <c r="E14006" t="inlineStr">
        <is>
          <t>Điện thoại</t>
        </is>
      </c>
      <c r="F14006" t="n">
        <v>394.22</v>
      </c>
      <c r="G14006" t="n">
        <v>1058</v>
      </c>
    </row>
    <row r="14007">
      <c r="A14007" t="n">
        <v>202002</v>
      </c>
      <c r="B14007" t="n">
        <v>34</v>
      </c>
      <c r="C14007" t="inlineStr">
        <is>
          <t>POS</t>
        </is>
      </c>
      <c r="D14007" t="inlineStr">
        <is>
          <t>Hà Lan</t>
        </is>
      </c>
      <c r="E14007" t="inlineStr">
        <is>
          <t>Máy tính</t>
        </is>
      </c>
      <c r="F14007" t="n">
        <v>1419.6</v>
      </c>
      <c r="G14007" t="n">
        <v>0</v>
      </c>
    </row>
    <row r="14008">
      <c r="A14008" t="n">
        <v>202002</v>
      </c>
      <c r="B14008" t="n">
        <v>34</v>
      </c>
      <c r="C14008" t="inlineStr">
        <is>
          <t>POS</t>
        </is>
      </c>
      <c r="D14008" t="inlineStr">
        <is>
          <t>Hà Lan</t>
        </is>
      </c>
      <c r="E14008" t="inlineStr">
        <is>
          <t>Gia dụng</t>
        </is>
      </c>
      <c r="F14008" t="n">
        <v>445</v>
      </c>
      <c r="G14008" t="n">
        <v>0</v>
      </c>
    </row>
    <row r="14009">
      <c r="A14009" t="n">
        <v>202002</v>
      </c>
      <c r="B14009" t="n">
        <v>34</v>
      </c>
      <c r="C14009" t="inlineStr">
        <is>
          <t>POS</t>
        </is>
      </c>
      <c r="D14009" t="inlineStr">
        <is>
          <t>Hà Lan</t>
        </is>
      </c>
      <c r="E14009" t="inlineStr">
        <is>
          <t>Nhạc, phim, sách nói</t>
        </is>
      </c>
      <c r="F14009" t="n">
        <v>911.98</v>
      </c>
      <c r="G14009" t="n">
        <v>0</v>
      </c>
    </row>
    <row r="14010">
      <c r="A14010" t="n">
        <v>202002</v>
      </c>
      <c r="B14010" t="n">
        <v>36</v>
      </c>
      <c r="C14010" t="inlineStr">
        <is>
          <t>POS</t>
        </is>
      </c>
      <c r="D14010" t="inlineStr">
        <is>
          <t>Anh</t>
        </is>
      </c>
      <c r="E14010" t="inlineStr">
        <is>
          <t>Âm thanh</t>
        </is>
      </c>
      <c r="F14010" t="n">
        <v>1331.79</v>
      </c>
      <c r="G14010" t="n">
        <v>0</v>
      </c>
    </row>
    <row r="14011">
      <c r="A14011" t="n">
        <v>202002</v>
      </c>
      <c r="B14011" t="n">
        <v>36</v>
      </c>
      <c r="C14011" t="inlineStr">
        <is>
          <t>POS</t>
        </is>
      </c>
      <c r="D14011" t="inlineStr">
        <is>
          <t>Anh</t>
        </is>
      </c>
      <c r="E14011" t="inlineStr">
        <is>
          <t>Máy ảnh</t>
        </is>
      </c>
      <c r="F14011" t="n">
        <v>4495</v>
      </c>
      <c r="G14011" t="n">
        <v>0</v>
      </c>
    </row>
    <row r="14012">
      <c r="A14012" t="n">
        <v>202002</v>
      </c>
      <c r="B14012" t="n">
        <v>36</v>
      </c>
      <c r="C14012" t="inlineStr">
        <is>
          <t>POS</t>
        </is>
      </c>
      <c r="D14012" t="inlineStr">
        <is>
          <t>Anh</t>
        </is>
      </c>
      <c r="E14012" t="inlineStr">
        <is>
          <t>Điện thoại</t>
        </is>
      </c>
      <c r="F14012" t="n">
        <v>3167.4</v>
      </c>
      <c r="G14012" t="n">
        <v>13.4</v>
      </c>
    </row>
    <row r="14013">
      <c r="A14013" t="n">
        <v>202002</v>
      </c>
      <c r="B14013" t="n">
        <v>36</v>
      </c>
      <c r="C14013" t="inlineStr">
        <is>
          <t>POS</t>
        </is>
      </c>
      <c r="D14013" t="inlineStr">
        <is>
          <t>Anh</t>
        </is>
      </c>
      <c r="E14013" t="inlineStr">
        <is>
          <t>Máy tính</t>
        </is>
      </c>
      <c r="F14013" t="n">
        <v>26023.55</v>
      </c>
      <c r="G14013" t="n">
        <v>99</v>
      </c>
    </row>
    <row r="14014">
      <c r="A14014" t="n">
        <v>202002</v>
      </c>
      <c r="B14014" t="n">
        <v>36</v>
      </c>
      <c r="C14014" t="inlineStr">
        <is>
          <t>POS</t>
        </is>
      </c>
      <c r="D14014" t="inlineStr">
        <is>
          <t>Anh</t>
        </is>
      </c>
      <c r="E14014" t="inlineStr">
        <is>
          <t>Game &amp; Đồ chơi</t>
        </is>
      </c>
      <c r="F14014" t="n">
        <v>614.92</v>
      </c>
      <c r="G14014" t="n">
        <v>0</v>
      </c>
    </row>
    <row r="14015">
      <c r="A14015" t="n">
        <v>202002</v>
      </c>
      <c r="B14015" t="n">
        <v>36</v>
      </c>
      <c r="C14015" t="inlineStr">
        <is>
          <t>POS</t>
        </is>
      </c>
      <c r="D14015" t="inlineStr">
        <is>
          <t>Anh</t>
        </is>
      </c>
      <c r="E14015" t="inlineStr">
        <is>
          <t>Gia dụng</t>
        </is>
      </c>
      <c r="F14015" t="n">
        <v>3955</v>
      </c>
      <c r="G14015" t="n">
        <v>0</v>
      </c>
    </row>
    <row r="14016">
      <c r="A14016" t="n">
        <v>202002</v>
      </c>
      <c r="B14016" t="n">
        <v>36</v>
      </c>
      <c r="C14016" t="inlineStr">
        <is>
          <t>POS</t>
        </is>
      </c>
      <c r="D14016" t="inlineStr">
        <is>
          <t>Anh</t>
        </is>
      </c>
      <c r="E14016" t="inlineStr">
        <is>
          <t>Nhạc, phim, sách nói</t>
        </is>
      </c>
      <c r="F14016" t="n">
        <v>443.87</v>
      </c>
      <c r="G14016" t="n">
        <v>0</v>
      </c>
    </row>
    <row r="14017">
      <c r="A14017" t="n">
        <v>202002</v>
      </c>
      <c r="B14017" t="n">
        <v>36</v>
      </c>
      <c r="C14017" t="inlineStr">
        <is>
          <t>POS</t>
        </is>
      </c>
      <c r="D14017" t="inlineStr">
        <is>
          <t>Anh</t>
        </is>
      </c>
      <c r="E14017" t="inlineStr">
        <is>
          <t>TV &amp; Video</t>
        </is>
      </c>
      <c r="F14017" t="n">
        <v>7619.45</v>
      </c>
      <c r="G14017" t="n">
        <v>0</v>
      </c>
    </row>
    <row r="14018">
      <c r="A14018" t="n">
        <v>202002</v>
      </c>
      <c r="B14018" t="n">
        <v>37</v>
      </c>
      <c r="C14018" t="inlineStr">
        <is>
          <t>POS</t>
        </is>
      </c>
      <c r="D14018" t="inlineStr">
        <is>
          <t>Anh</t>
        </is>
      </c>
      <c r="E14018" t="inlineStr">
        <is>
          <t>Âm thanh</t>
        </is>
      </c>
      <c r="F14018" t="n">
        <v>4902.55</v>
      </c>
      <c r="G14018" t="n">
        <v>0</v>
      </c>
    </row>
    <row r="14019">
      <c r="A14019" t="n">
        <v>202002</v>
      </c>
      <c r="B14019" t="n">
        <v>37</v>
      </c>
      <c r="C14019" t="inlineStr">
        <is>
          <t>POS</t>
        </is>
      </c>
      <c r="D14019" t="inlineStr">
        <is>
          <t>Anh</t>
        </is>
      </c>
      <c r="E14019" t="inlineStr">
        <is>
          <t>Máy ảnh</t>
        </is>
      </c>
      <c r="F14019" t="n">
        <v>6173</v>
      </c>
      <c r="G14019" t="n">
        <v>0</v>
      </c>
    </row>
    <row r="14020">
      <c r="A14020" t="n">
        <v>202002</v>
      </c>
      <c r="B14020" t="n">
        <v>37</v>
      </c>
      <c r="C14020" t="inlineStr">
        <is>
          <t>POS</t>
        </is>
      </c>
      <c r="D14020" t="inlineStr">
        <is>
          <t>Anh</t>
        </is>
      </c>
      <c r="E14020" t="inlineStr">
        <is>
          <t>Điện thoại</t>
        </is>
      </c>
      <c r="F14020" t="n">
        <v>3666.93</v>
      </c>
      <c r="G14020" t="n">
        <v>0</v>
      </c>
    </row>
    <row r="14021">
      <c r="A14021" t="n">
        <v>202002</v>
      </c>
      <c r="B14021" t="n">
        <v>37</v>
      </c>
      <c r="C14021" t="inlineStr">
        <is>
          <t>POS</t>
        </is>
      </c>
      <c r="D14021" t="inlineStr">
        <is>
          <t>Anh</t>
        </is>
      </c>
      <c r="E14021" t="inlineStr">
        <is>
          <t>Máy tính</t>
        </is>
      </c>
      <c r="F14021" t="n">
        <v>13395.96</v>
      </c>
      <c r="G14021" t="n">
        <v>559</v>
      </c>
    </row>
    <row r="14022">
      <c r="A14022" t="n">
        <v>202002</v>
      </c>
      <c r="B14022" t="n">
        <v>37</v>
      </c>
      <c r="C14022" t="inlineStr">
        <is>
          <t>POS</t>
        </is>
      </c>
      <c r="D14022" t="inlineStr">
        <is>
          <t>Anh</t>
        </is>
      </c>
      <c r="E14022" t="inlineStr">
        <is>
          <t>Game &amp; Đồ chơi</t>
        </is>
      </c>
      <c r="F14022" t="n">
        <v>566.54</v>
      </c>
      <c r="G14022" t="n">
        <v>0</v>
      </c>
    </row>
    <row r="14023">
      <c r="A14023" t="n">
        <v>202002</v>
      </c>
      <c r="B14023" t="n">
        <v>37</v>
      </c>
      <c r="C14023" t="inlineStr">
        <is>
          <t>POS</t>
        </is>
      </c>
      <c r="D14023" t="inlineStr">
        <is>
          <t>Anh</t>
        </is>
      </c>
      <c r="E14023" t="inlineStr">
        <is>
          <t>Gia dụng</t>
        </is>
      </c>
      <c r="F14023" t="n">
        <v>1194.84</v>
      </c>
      <c r="G14023" t="n">
        <v>0</v>
      </c>
    </row>
    <row r="14024">
      <c r="A14024" t="n">
        <v>202002</v>
      </c>
      <c r="B14024" t="n">
        <v>37</v>
      </c>
      <c r="C14024" t="inlineStr">
        <is>
          <t>POS</t>
        </is>
      </c>
      <c r="D14024" t="inlineStr">
        <is>
          <t>Anh</t>
        </is>
      </c>
      <c r="E14024" t="inlineStr">
        <is>
          <t>Nhạc, phim, sách nói</t>
        </is>
      </c>
      <c r="F14024" t="n">
        <v>1033.52</v>
      </c>
      <c r="G14024" t="n">
        <v>0</v>
      </c>
    </row>
    <row r="14025">
      <c r="A14025" t="n">
        <v>202002</v>
      </c>
      <c r="B14025" t="n">
        <v>38</v>
      </c>
      <c r="C14025" t="inlineStr">
        <is>
          <t>POS</t>
        </is>
      </c>
      <c r="D14025" t="inlineStr">
        <is>
          <t>Anh</t>
        </is>
      </c>
      <c r="E14025" t="inlineStr">
        <is>
          <t>Âm thanh</t>
        </is>
      </c>
      <c r="F14025" t="n">
        <v>1937.54</v>
      </c>
      <c r="G14025" t="n">
        <v>0</v>
      </c>
    </row>
    <row r="14026">
      <c r="A14026" t="n">
        <v>202002</v>
      </c>
      <c r="B14026" t="n">
        <v>38</v>
      </c>
      <c r="C14026" t="inlineStr">
        <is>
          <t>POS</t>
        </is>
      </c>
      <c r="D14026" t="inlineStr">
        <is>
          <t>Anh</t>
        </is>
      </c>
      <c r="E14026" t="inlineStr">
        <is>
          <t>Máy ảnh</t>
        </is>
      </c>
      <c r="F14026" t="n">
        <v>1159</v>
      </c>
      <c r="G14026" t="n">
        <v>0</v>
      </c>
    </row>
    <row r="14027">
      <c r="A14027" t="n">
        <v>202002</v>
      </c>
      <c r="B14027" t="n">
        <v>38</v>
      </c>
      <c r="C14027" t="inlineStr">
        <is>
          <t>POS</t>
        </is>
      </c>
      <c r="D14027" t="inlineStr">
        <is>
          <t>Anh</t>
        </is>
      </c>
      <c r="E14027" t="inlineStr">
        <is>
          <t>Điện thoại</t>
        </is>
      </c>
      <c r="F14027" t="n">
        <v>3715.92</v>
      </c>
      <c r="G14027" t="n">
        <v>0</v>
      </c>
    </row>
    <row r="14028">
      <c r="A14028" t="n">
        <v>202002</v>
      </c>
      <c r="B14028" t="n">
        <v>38</v>
      </c>
      <c r="C14028" t="inlineStr">
        <is>
          <t>POS</t>
        </is>
      </c>
      <c r="D14028" t="inlineStr">
        <is>
          <t>Anh</t>
        </is>
      </c>
      <c r="E14028" t="inlineStr">
        <is>
          <t>Máy tính</t>
        </is>
      </c>
      <c r="F14028" t="n">
        <v>23405.95</v>
      </c>
      <c r="G14028" t="n">
        <v>0</v>
      </c>
    </row>
    <row r="14029">
      <c r="A14029" t="n">
        <v>202002</v>
      </c>
      <c r="B14029" t="n">
        <v>38</v>
      </c>
      <c r="C14029" t="inlineStr">
        <is>
          <t>POS</t>
        </is>
      </c>
      <c r="D14029" t="inlineStr">
        <is>
          <t>Anh</t>
        </is>
      </c>
      <c r="E14029" t="inlineStr">
        <is>
          <t>Game &amp; Đồ chơi</t>
        </is>
      </c>
      <c r="F14029" t="n">
        <v>1159.71</v>
      </c>
      <c r="G14029" t="n">
        <v>0</v>
      </c>
    </row>
    <row r="14030">
      <c r="A14030" t="n">
        <v>202002</v>
      </c>
      <c r="B14030" t="n">
        <v>38</v>
      </c>
      <c r="C14030" t="inlineStr">
        <is>
          <t>POS</t>
        </is>
      </c>
      <c r="D14030" t="inlineStr">
        <is>
          <t>Anh</t>
        </is>
      </c>
      <c r="E14030" t="inlineStr">
        <is>
          <t>Gia dụng</t>
        </is>
      </c>
      <c r="F14030" t="n">
        <v>5172.5</v>
      </c>
      <c r="G14030" t="n">
        <v>0</v>
      </c>
    </row>
    <row r="14031">
      <c r="A14031" t="n">
        <v>202002</v>
      </c>
      <c r="B14031" t="n">
        <v>38</v>
      </c>
      <c r="C14031" t="inlineStr">
        <is>
          <t>POS</t>
        </is>
      </c>
      <c r="D14031" t="inlineStr">
        <is>
          <t>Anh</t>
        </is>
      </c>
      <c r="E14031" t="inlineStr">
        <is>
          <t>Nhạc, phim, sách nói</t>
        </is>
      </c>
      <c r="F14031" t="n">
        <v>3466.45</v>
      </c>
      <c r="G14031" t="n">
        <v>438</v>
      </c>
    </row>
    <row r="14032">
      <c r="A14032" t="n">
        <v>202002</v>
      </c>
      <c r="B14032" t="n">
        <v>39</v>
      </c>
      <c r="C14032" t="inlineStr">
        <is>
          <t>POS</t>
        </is>
      </c>
      <c r="D14032" t="inlineStr">
        <is>
          <t>Anh</t>
        </is>
      </c>
      <c r="E14032" t="inlineStr">
        <is>
          <t>Âm thanh</t>
        </is>
      </c>
      <c r="F14032" t="n">
        <v>4203.13</v>
      </c>
      <c r="G14032" t="n">
        <v>0</v>
      </c>
    </row>
    <row r="14033">
      <c r="A14033" t="n">
        <v>202002</v>
      </c>
      <c r="B14033" t="n">
        <v>39</v>
      </c>
      <c r="C14033" t="inlineStr">
        <is>
          <t>POS</t>
        </is>
      </c>
      <c r="D14033" t="inlineStr">
        <is>
          <t>Anh</t>
        </is>
      </c>
      <c r="E14033" t="inlineStr">
        <is>
          <t>Máy ảnh</t>
        </is>
      </c>
      <c r="F14033" t="n">
        <v>7140</v>
      </c>
      <c r="G14033" t="n">
        <v>0</v>
      </c>
    </row>
    <row r="14034">
      <c r="A14034" t="n">
        <v>202002</v>
      </c>
      <c r="B14034" t="n">
        <v>39</v>
      </c>
      <c r="C14034" t="inlineStr">
        <is>
          <t>POS</t>
        </is>
      </c>
      <c r="D14034" t="inlineStr">
        <is>
          <t>Anh</t>
        </is>
      </c>
      <c r="E14034" t="inlineStr">
        <is>
          <t>Điện thoại</t>
        </is>
      </c>
      <c r="F14034" t="n">
        <v>510</v>
      </c>
      <c r="G14034" t="n">
        <v>0</v>
      </c>
    </row>
    <row r="14035">
      <c r="A14035" t="n">
        <v>202002</v>
      </c>
      <c r="B14035" t="n">
        <v>39</v>
      </c>
      <c r="C14035" t="inlineStr">
        <is>
          <t>POS</t>
        </is>
      </c>
      <c r="D14035" t="inlineStr">
        <is>
          <t>Anh</t>
        </is>
      </c>
      <c r="E14035" t="inlineStr">
        <is>
          <t>Máy tính</t>
        </is>
      </c>
      <c r="F14035" t="n">
        <v>20964.35</v>
      </c>
      <c r="G14035" t="n">
        <v>0</v>
      </c>
    </row>
    <row r="14036">
      <c r="A14036" t="n">
        <v>202002</v>
      </c>
      <c r="B14036" t="n">
        <v>39</v>
      </c>
      <c r="C14036" t="inlineStr">
        <is>
          <t>POS</t>
        </is>
      </c>
      <c r="D14036" t="inlineStr">
        <is>
          <t>Anh</t>
        </is>
      </c>
      <c r="E14036" t="inlineStr">
        <is>
          <t>Game &amp; Đồ chơi</t>
        </is>
      </c>
      <c r="F14036" t="n">
        <v>275.11</v>
      </c>
      <c r="G14036" t="n">
        <v>0</v>
      </c>
    </row>
    <row r="14037">
      <c r="A14037" t="n">
        <v>202002</v>
      </c>
      <c r="B14037" t="n">
        <v>39</v>
      </c>
      <c r="C14037" t="inlineStr">
        <is>
          <t>POS</t>
        </is>
      </c>
      <c r="D14037" t="inlineStr">
        <is>
          <t>Anh</t>
        </is>
      </c>
      <c r="E14037" t="inlineStr">
        <is>
          <t>Nhạc, phim, sách nói</t>
        </is>
      </c>
      <c r="F14037" t="n">
        <v>3000.83</v>
      </c>
      <c r="G14037" t="n">
        <v>0</v>
      </c>
    </row>
    <row r="14038">
      <c r="A14038" t="n">
        <v>202002</v>
      </c>
      <c r="B14038" t="n">
        <v>39</v>
      </c>
      <c r="C14038" t="inlineStr">
        <is>
          <t>POS</t>
        </is>
      </c>
      <c r="D14038" t="inlineStr">
        <is>
          <t>Anh</t>
        </is>
      </c>
      <c r="E14038" t="inlineStr">
        <is>
          <t>TV &amp; Video</t>
        </is>
      </c>
      <c r="F14038" t="n">
        <v>207</v>
      </c>
      <c r="G14038" t="n">
        <v>699</v>
      </c>
    </row>
    <row r="14039">
      <c r="A14039" t="n">
        <v>202002</v>
      </c>
      <c r="B14039" t="n">
        <v>40</v>
      </c>
      <c r="C14039" t="inlineStr">
        <is>
          <t>POS</t>
        </is>
      </c>
      <c r="D14039" t="inlineStr">
        <is>
          <t>Anh</t>
        </is>
      </c>
      <c r="E14039" t="inlineStr">
        <is>
          <t>Âm thanh</t>
        </is>
      </c>
      <c r="F14039" t="n">
        <v>2150.77</v>
      </c>
      <c r="G14039" t="n">
        <v>0</v>
      </c>
    </row>
    <row r="14040">
      <c r="A14040" t="n">
        <v>202002</v>
      </c>
      <c r="B14040" t="n">
        <v>40</v>
      </c>
      <c r="C14040" t="inlineStr">
        <is>
          <t>POS</t>
        </is>
      </c>
      <c r="D14040" t="inlineStr">
        <is>
          <t>Anh</t>
        </is>
      </c>
      <c r="E14040" t="inlineStr">
        <is>
          <t>Máy ảnh</t>
        </is>
      </c>
      <c r="F14040" t="n">
        <v>721.2</v>
      </c>
      <c r="G14040" t="n">
        <v>568</v>
      </c>
    </row>
    <row r="14041">
      <c r="A14041" t="n">
        <v>202002</v>
      </c>
      <c r="B14041" t="n">
        <v>40</v>
      </c>
      <c r="C14041" t="inlineStr">
        <is>
          <t>POS</t>
        </is>
      </c>
      <c r="D14041" t="inlineStr">
        <is>
          <t>Anh</t>
        </is>
      </c>
      <c r="E14041" t="inlineStr">
        <is>
          <t>Điện thoại</t>
        </is>
      </c>
      <c r="F14041" t="n">
        <v>11067</v>
      </c>
      <c r="G14041" t="n">
        <v>0</v>
      </c>
    </row>
    <row r="14042">
      <c r="A14042" t="n">
        <v>202002</v>
      </c>
      <c r="B14042" t="n">
        <v>40</v>
      </c>
      <c r="C14042" t="inlineStr">
        <is>
          <t>POS</t>
        </is>
      </c>
      <c r="D14042" t="inlineStr">
        <is>
          <t>Anh</t>
        </is>
      </c>
      <c r="E14042" t="inlineStr">
        <is>
          <t>Máy tính</t>
        </is>
      </c>
      <c r="F14042" t="n">
        <v>11016</v>
      </c>
      <c r="G14042" t="n">
        <v>0</v>
      </c>
    </row>
    <row r="14043">
      <c r="A14043" t="n">
        <v>202002</v>
      </c>
      <c r="B14043" t="n">
        <v>40</v>
      </c>
      <c r="C14043" t="inlineStr">
        <is>
          <t>POS</t>
        </is>
      </c>
      <c r="D14043" t="inlineStr">
        <is>
          <t>Anh</t>
        </is>
      </c>
      <c r="E14043" t="inlineStr">
        <is>
          <t>Game &amp; Đồ chơi</t>
        </is>
      </c>
      <c r="F14043" t="n">
        <v>771.22</v>
      </c>
      <c r="G14043" t="n">
        <v>0</v>
      </c>
    </row>
    <row r="14044">
      <c r="A14044" t="n">
        <v>202002</v>
      </c>
      <c r="B14044" t="n">
        <v>40</v>
      </c>
      <c r="C14044" t="inlineStr">
        <is>
          <t>POS</t>
        </is>
      </c>
      <c r="D14044" t="inlineStr">
        <is>
          <t>Anh</t>
        </is>
      </c>
      <c r="E14044" t="inlineStr">
        <is>
          <t>Gia dụng</t>
        </is>
      </c>
      <c r="F14044" t="n">
        <v>19384.1</v>
      </c>
      <c r="G14044" t="n">
        <v>0</v>
      </c>
    </row>
    <row r="14045">
      <c r="A14045" t="n">
        <v>202002</v>
      </c>
      <c r="B14045" t="n">
        <v>40</v>
      </c>
      <c r="C14045" t="inlineStr">
        <is>
          <t>POS</t>
        </is>
      </c>
      <c r="D14045" t="inlineStr">
        <is>
          <t>Anh</t>
        </is>
      </c>
      <c r="E14045" t="inlineStr">
        <is>
          <t>Nhạc, phim, sách nói</t>
        </is>
      </c>
      <c r="F14045" t="n">
        <v>701.83</v>
      </c>
      <c r="G14045" t="n">
        <v>0</v>
      </c>
    </row>
    <row r="14046">
      <c r="A14046" t="n">
        <v>202002</v>
      </c>
      <c r="B14046" t="n">
        <v>40</v>
      </c>
      <c r="C14046" t="inlineStr">
        <is>
          <t>POS</t>
        </is>
      </c>
      <c r="D14046" t="inlineStr">
        <is>
          <t>Anh</t>
        </is>
      </c>
      <c r="E14046" t="inlineStr">
        <is>
          <t>TV &amp; Video</t>
        </is>
      </c>
      <c r="F14046" t="n">
        <v>489</v>
      </c>
      <c r="G14046" t="n">
        <v>0</v>
      </c>
    </row>
    <row r="14047">
      <c r="A14047" t="n">
        <v>202002</v>
      </c>
      <c r="B14047" t="n">
        <v>42</v>
      </c>
      <c r="C14047" t="inlineStr">
        <is>
          <t>POS</t>
        </is>
      </c>
      <c r="D14047" t="inlineStr">
        <is>
          <t>Anh</t>
        </is>
      </c>
      <c r="E14047" t="inlineStr">
        <is>
          <t>Âm thanh</t>
        </is>
      </c>
      <c r="F14047" t="n">
        <v>440.18</v>
      </c>
      <c r="G14047" t="n">
        <v>0</v>
      </c>
    </row>
    <row r="14048">
      <c r="A14048" t="n">
        <v>202002</v>
      </c>
      <c r="B14048" t="n">
        <v>42</v>
      </c>
      <c r="C14048" t="inlineStr">
        <is>
          <t>POS</t>
        </is>
      </c>
      <c r="D14048" t="inlineStr">
        <is>
          <t>Anh</t>
        </is>
      </c>
      <c r="E14048" t="inlineStr">
        <is>
          <t>Máy ảnh</t>
        </is>
      </c>
      <c r="F14048" t="n">
        <v>6073.98</v>
      </c>
      <c r="G14048" t="n">
        <v>0</v>
      </c>
    </row>
    <row r="14049">
      <c r="A14049" t="n">
        <v>202002</v>
      </c>
      <c r="B14049" t="n">
        <v>42</v>
      </c>
      <c r="C14049" t="inlineStr">
        <is>
          <t>POS</t>
        </is>
      </c>
      <c r="D14049" t="inlineStr">
        <is>
          <t>Anh</t>
        </is>
      </c>
      <c r="E14049" t="inlineStr">
        <is>
          <t>Điện thoại</t>
        </is>
      </c>
      <c r="F14049" t="n">
        <v>5321.09</v>
      </c>
      <c r="G14049" t="n">
        <v>0</v>
      </c>
    </row>
    <row r="14050">
      <c r="A14050" t="n">
        <v>202002</v>
      </c>
      <c r="B14050" t="n">
        <v>42</v>
      </c>
      <c r="C14050" t="inlineStr">
        <is>
          <t>POS</t>
        </is>
      </c>
      <c r="D14050" t="inlineStr">
        <is>
          <t>Anh</t>
        </is>
      </c>
      <c r="E14050" t="inlineStr">
        <is>
          <t>Máy tính</t>
        </is>
      </c>
      <c r="F14050" t="n">
        <v>13117.4</v>
      </c>
      <c r="G14050" t="n">
        <v>0</v>
      </c>
    </row>
    <row r="14051">
      <c r="A14051" t="n">
        <v>202002</v>
      </c>
      <c r="B14051" t="n">
        <v>42</v>
      </c>
      <c r="C14051" t="inlineStr">
        <is>
          <t>POS</t>
        </is>
      </c>
      <c r="D14051" t="inlineStr">
        <is>
          <t>Anh</t>
        </is>
      </c>
      <c r="E14051" t="inlineStr">
        <is>
          <t>Game &amp; Đồ chơi</t>
        </is>
      </c>
      <c r="F14051" t="n">
        <v>888.73</v>
      </c>
      <c r="G14051" t="n">
        <v>0</v>
      </c>
    </row>
    <row r="14052">
      <c r="A14052" t="n">
        <v>202002</v>
      </c>
      <c r="B14052" t="n">
        <v>42</v>
      </c>
      <c r="C14052" t="inlineStr">
        <is>
          <t>POS</t>
        </is>
      </c>
      <c r="D14052" t="inlineStr">
        <is>
          <t>Anh</t>
        </is>
      </c>
      <c r="E14052" t="inlineStr">
        <is>
          <t>Gia dụng</t>
        </is>
      </c>
      <c r="F14052" t="n">
        <v>1179.93</v>
      </c>
      <c r="G14052" t="n">
        <v>0</v>
      </c>
    </row>
    <row r="14053">
      <c r="A14053" t="n">
        <v>202002</v>
      </c>
      <c r="B14053" t="n">
        <v>42</v>
      </c>
      <c r="C14053" t="inlineStr">
        <is>
          <t>POS</t>
        </is>
      </c>
      <c r="D14053" t="inlineStr">
        <is>
          <t>Anh</t>
        </is>
      </c>
      <c r="E14053" t="inlineStr">
        <is>
          <t>Nhạc, phim, sách nói</t>
        </is>
      </c>
      <c r="F14053" t="n">
        <v>2166.84</v>
      </c>
      <c r="G14053" t="n">
        <v>0</v>
      </c>
    </row>
    <row r="14054">
      <c r="A14054" t="n">
        <v>202002</v>
      </c>
      <c r="B14054" t="n">
        <v>42</v>
      </c>
      <c r="C14054" t="inlineStr">
        <is>
          <t>POS</t>
        </is>
      </c>
      <c r="D14054" t="inlineStr">
        <is>
          <t>Anh</t>
        </is>
      </c>
      <c r="E14054" t="inlineStr">
        <is>
          <t>TV &amp; Video</t>
        </is>
      </c>
      <c r="F14054" t="n">
        <v>1276</v>
      </c>
      <c r="G14054" t="n">
        <v>0</v>
      </c>
    </row>
    <row r="14055">
      <c r="A14055" t="n">
        <v>202002</v>
      </c>
      <c r="B14055" t="n">
        <v>43</v>
      </c>
      <c r="C14055" t="inlineStr">
        <is>
          <t>POS</t>
        </is>
      </c>
      <c r="D14055" t="inlineStr">
        <is>
          <t>Mỹ</t>
        </is>
      </c>
      <c r="E14055" t="inlineStr">
        <is>
          <t>Âm thanh</t>
        </is>
      </c>
      <c r="F14055" t="n">
        <v>2243.95</v>
      </c>
      <c r="G14055" t="n">
        <v>0</v>
      </c>
    </row>
    <row r="14056">
      <c r="A14056" t="n">
        <v>202002</v>
      </c>
      <c r="B14056" t="n">
        <v>43</v>
      </c>
      <c r="C14056" t="inlineStr">
        <is>
          <t>POS</t>
        </is>
      </c>
      <c r="D14056" t="inlineStr">
        <is>
          <t>Mỹ</t>
        </is>
      </c>
      <c r="E14056" t="inlineStr">
        <is>
          <t>Máy ảnh</t>
        </is>
      </c>
      <c r="F14056" t="n">
        <v>4643.78</v>
      </c>
      <c r="G14056" t="n">
        <v>0</v>
      </c>
    </row>
    <row r="14057">
      <c r="A14057" t="n">
        <v>202002</v>
      </c>
      <c r="B14057" t="n">
        <v>43</v>
      </c>
      <c r="C14057" t="inlineStr">
        <is>
          <t>POS</t>
        </is>
      </c>
      <c r="D14057" t="inlineStr">
        <is>
          <t>Mỹ</t>
        </is>
      </c>
      <c r="E14057" t="inlineStr">
        <is>
          <t>Điện thoại</t>
        </is>
      </c>
      <c r="F14057" t="n">
        <v>3668.12</v>
      </c>
      <c r="G14057" t="n">
        <v>0</v>
      </c>
    </row>
    <row r="14058">
      <c r="A14058" t="n">
        <v>202002</v>
      </c>
      <c r="B14058" t="n">
        <v>43</v>
      </c>
      <c r="C14058" t="inlineStr">
        <is>
          <t>POS</t>
        </is>
      </c>
      <c r="D14058" t="inlineStr">
        <is>
          <t>Mỹ</t>
        </is>
      </c>
      <c r="E14058" t="inlineStr">
        <is>
          <t>Máy tính</t>
        </is>
      </c>
      <c r="F14058" t="n">
        <v>20776.55</v>
      </c>
      <c r="G14058" t="n">
        <v>0</v>
      </c>
    </row>
    <row r="14059">
      <c r="A14059" t="n">
        <v>202002</v>
      </c>
      <c r="B14059" t="n">
        <v>43</v>
      </c>
      <c r="C14059" t="inlineStr">
        <is>
          <t>POS</t>
        </is>
      </c>
      <c r="D14059" t="inlineStr">
        <is>
          <t>Mỹ</t>
        </is>
      </c>
      <c r="E14059" t="inlineStr">
        <is>
          <t>Game &amp; Đồ chơi</t>
        </is>
      </c>
      <c r="F14059" t="n">
        <v>1225.78</v>
      </c>
      <c r="G14059" t="n">
        <v>0</v>
      </c>
    </row>
    <row r="14060">
      <c r="A14060" t="n">
        <v>202002</v>
      </c>
      <c r="B14060" t="n">
        <v>43</v>
      </c>
      <c r="C14060" t="inlineStr">
        <is>
          <t>POS</t>
        </is>
      </c>
      <c r="D14060" t="inlineStr">
        <is>
          <t>Mỹ</t>
        </is>
      </c>
      <c r="E14060" t="inlineStr">
        <is>
          <t>Gia dụng</t>
        </is>
      </c>
      <c r="F14060" t="n">
        <v>5039.47</v>
      </c>
      <c r="G14060" t="n">
        <v>0</v>
      </c>
    </row>
    <row r="14061">
      <c r="A14061" t="n">
        <v>202002</v>
      </c>
      <c r="B14061" t="n">
        <v>43</v>
      </c>
      <c r="C14061" t="inlineStr">
        <is>
          <t>POS</t>
        </is>
      </c>
      <c r="D14061" t="inlineStr">
        <is>
          <t>Mỹ</t>
        </is>
      </c>
      <c r="E14061" t="inlineStr">
        <is>
          <t>Nhạc, phim, sách nói</t>
        </is>
      </c>
      <c r="F14061" t="n">
        <v>1534.97</v>
      </c>
      <c r="G14061" t="n">
        <v>329.97</v>
      </c>
    </row>
    <row r="14062">
      <c r="A14062" t="n">
        <v>202002</v>
      </c>
      <c r="B14062" t="n">
        <v>43</v>
      </c>
      <c r="C14062" t="inlineStr">
        <is>
          <t>POS</t>
        </is>
      </c>
      <c r="D14062" t="inlineStr">
        <is>
          <t>Mỹ</t>
        </is>
      </c>
      <c r="E14062" t="inlineStr">
        <is>
          <t>TV &amp; Video</t>
        </is>
      </c>
      <c r="F14062" t="n">
        <v>30660.91</v>
      </c>
      <c r="G14062" t="n">
        <v>0</v>
      </c>
    </row>
    <row r="14063">
      <c r="A14063" t="n">
        <v>202002</v>
      </c>
      <c r="B14063" t="n">
        <v>44</v>
      </c>
      <c r="C14063" t="inlineStr">
        <is>
          <t>POS</t>
        </is>
      </c>
      <c r="D14063" t="inlineStr">
        <is>
          <t>Mỹ</t>
        </is>
      </c>
      <c r="E14063" t="inlineStr">
        <is>
          <t>Âm thanh</t>
        </is>
      </c>
      <c r="F14063" t="n">
        <v>6479.03</v>
      </c>
      <c r="G14063" t="n">
        <v>0</v>
      </c>
    </row>
    <row r="14064">
      <c r="A14064" t="n">
        <v>202002</v>
      </c>
      <c r="B14064" t="n">
        <v>44</v>
      </c>
      <c r="C14064" t="inlineStr">
        <is>
          <t>POS</t>
        </is>
      </c>
      <c r="D14064" t="inlineStr">
        <is>
          <t>Mỹ</t>
        </is>
      </c>
      <c r="E14064" t="inlineStr">
        <is>
          <t>Máy ảnh</t>
        </is>
      </c>
      <c r="F14064" t="n">
        <v>1214.88</v>
      </c>
      <c r="G14064" t="n">
        <v>0</v>
      </c>
    </row>
    <row r="14065">
      <c r="A14065" t="n">
        <v>202002</v>
      </c>
      <c r="B14065" t="n">
        <v>44</v>
      </c>
      <c r="C14065" t="inlineStr">
        <is>
          <t>POS</t>
        </is>
      </c>
      <c r="D14065" t="inlineStr">
        <is>
          <t>Mỹ</t>
        </is>
      </c>
      <c r="E14065" t="inlineStr">
        <is>
          <t>Điện thoại</t>
        </is>
      </c>
      <c r="F14065" t="n">
        <v>9639.629999999999</v>
      </c>
      <c r="G14065" t="n">
        <v>0</v>
      </c>
    </row>
    <row r="14066">
      <c r="A14066" t="n">
        <v>202002</v>
      </c>
      <c r="B14066" t="n">
        <v>44</v>
      </c>
      <c r="C14066" t="inlineStr">
        <is>
          <t>POS</t>
        </is>
      </c>
      <c r="D14066" t="inlineStr">
        <is>
          <t>Mỹ</t>
        </is>
      </c>
      <c r="E14066" t="inlineStr">
        <is>
          <t>Máy tính</t>
        </is>
      </c>
      <c r="F14066" t="n">
        <v>27309.81</v>
      </c>
      <c r="G14066" t="n">
        <v>0</v>
      </c>
    </row>
    <row r="14067">
      <c r="A14067" t="n">
        <v>202002</v>
      </c>
      <c r="B14067" t="n">
        <v>44</v>
      </c>
      <c r="C14067" t="inlineStr">
        <is>
          <t>POS</t>
        </is>
      </c>
      <c r="D14067" t="inlineStr">
        <is>
          <t>Mỹ</t>
        </is>
      </c>
      <c r="E14067" t="inlineStr">
        <is>
          <t>Game &amp; Đồ chơi</t>
        </is>
      </c>
      <c r="F14067" t="n">
        <v>1853.39</v>
      </c>
      <c r="G14067" t="n">
        <v>0</v>
      </c>
    </row>
    <row r="14068">
      <c r="A14068" t="n">
        <v>202002</v>
      </c>
      <c r="B14068" t="n">
        <v>44</v>
      </c>
      <c r="C14068" t="inlineStr">
        <is>
          <t>POS</t>
        </is>
      </c>
      <c r="D14068" t="inlineStr">
        <is>
          <t>Mỹ</t>
        </is>
      </c>
      <c r="E14068" t="inlineStr">
        <is>
          <t>Gia dụng</t>
        </is>
      </c>
      <c r="F14068" t="n">
        <v>2101.95</v>
      </c>
      <c r="G14068" t="n">
        <v>791</v>
      </c>
    </row>
    <row r="14069">
      <c r="A14069" t="n">
        <v>202002</v>
      </c>
      <c r="B14069" t="n">
        <v>44</v>
      </c>
      <c r="C14069" t="inlineStr">
        <is>
          <t>POS</t>
        </is>
      </c>
      <c r="D14069" t="inlineStr">
        <is>
          <t>Mỹ</t>
        </is>
      </c>
      <c r="E14069" t="inlineStr">
        <is>
          <t>Nhạc, phim, sách nói</t>
        </is>
      </c>
      <c r="F14069" t="n">
        <v>4262.26</v>
      </c>
      <c r="G14069" t="n">
        <v>0</v>
      </c>
    </row>
    <row r="14070">
      <c r="A14070" t="n">
        <v>202002</v>
      </c>
      <c r="B14070" t="n">
        <v>44</v>
      </c>
      <c r="C14070" t="inlineStr">
        <is>
          <t>POS</t>
        </is>
      </c>
      <c r="D14070" t="inlineStr">
        <is>
          <t>Mỹ</t>
        </is>
      </c>
      <c r="E14070" t="inlineStr">
        <is>
          <t>TV &amp; Video</t>
        </is>
      </c>
      <c r="F14070" t="n">
        <v>1964.99</v>
      </c>
      <c r="G14070" t="n">
        <v>0</v>
      </c>
    </row>
    <row r="14071">
      <c r="A14071" t="n">
        <v>202002</v>
      </c>
      <c r="B14071" t="n">
        <v>45</v>
      </c>
      <c r="C14071" t="inlineStr">
        <is>
          <t>POS</t>
        </is>
      </c>
      <c r="D14071" t="inlineStr">
        <is>
          <t>Mỹ</t>
        </is>
      </c>
      <c r="E14071" t="inlineStr">
        <is>
          <t>Âm thanh</t>
        </is>
      </c>
      <c r="F14071" t="n">
        <v>801.89</v>
      </c>
      <c r="G14071" t="n">
        <v>0</v>
      </c>
    </row>
    <row r="14072">
      <c r="A14072" t="n">
        <v>202002</v>
      </c>
      <c r="B14072" t="n">
        <v>45</v>
      </c>
      <c r="C14072" t="inlineStr">
        <is>
          <t>POS</t>
        </is>
      </c>
      <c r="D14072" t="inlineStr">
        <is>
          <t>Mỹ</t>
        </is>
      </c>
      <c r="E14072" t="inlineStr">
        <is>
          <t>Máy ảnh</t>
        </is>
      </c>
      <c r="F14072" t="n">
        <v>864.5</v>
      </c>
      <c r="G14072" t="n">
        <v>0</v>
      </c>
    </row>
    <row r="14073">
      <c r="A14073" t="n">
        <v>202002</v>
      </c>
      <c r="B14073" t="n">
        <v>45</v>
      </c>
      <c r="C14073" t="inlineStr">
        <is>
          <t>POS</t>
        </is>
      </c>
      <c r="D14073" t="inlineStr">
        <is>
          <t>Mỹ</t>
        </is>
      </c>
      <c r="E14073" t="inlineStr">
        <is>
          <t>Điện thoại</t>
        </is>
      </c>
      <c r="F14073" t="n">
        <v>1035.73</v>
      </c>
      <c r="G14073" t="n">
        <v>0</v>
      </c>
    </row>
    <row r="14074">
      <c r="A14074" t="n">
        <v>202002</v>
      </c>
      <c r="B14074" t="n">
        <v>45</v>
      </c>
      <c r="C14074" t="inlineStr">
        <is>
          <t>POS</t>
        </is>
      </c>
      <c r="D14074" t="inlineStr">
        <is>
          <t>Mỹ</t>
        </is>
      </c>
      <c r="E14074" t="inlineStr">
        <is>
          <t>Máy tính</t>
        </is>
      </c>
      <c r="F14074" t="n">
        <v>26500</v>
      </c>
      <c r="G14074" t="n">
        <v>0</v>
      </c>
    </row>
    <row r="14075">
      <c r="A14075" t="n">
        <v>202002</v>
      </c>
      <c r="B14075" t="n">
        <v>45</v>
      </c>
      <c r="C14075" t="inlineStr">
        <is>
          <t>POS</t>
        </is>
      </c>
      <c r="D14075" t="inlineStr">
        <is>
          <t>Mỹ</t>
        </is>
      </c>
      <c r="E14075" t="inlineStr">
        <is>
          <t>Game &amp; Đồ chơi</t>
        </is>
      </c>
      <c r="F14075" t="n">
        <v>1278.47</v>
      </c>
      <c r="G14075" t="n">
        <v>0</v>
      </c>
    </row>
    <row r="14076">
      <c r="A14076" t="n">
        <v>202002</v>
      </c>
      <c r="B14076" t="n">
        <v>45</v>
      </c>
      <c r="C14076" t="inlineStr">
        <is>
          <t>POS</t>
        </is>
      </c>
      <c r="D14076" t="inlineStr">
        <is>
          <t>Mỹ</t>
        </is>
      </c>
      <c r="E14076" t="inlineStr">
        <is>
          <t>Gia dụng</t>
        </is>
      </c>
      <c r="F14076" t="n">
        <v>11936.98</v>
      </c>
      <c r="G14076" t="n">
        <v>0</v>
      </c>
    </row>
    <row r="14077">
      <c r="A14077" t="n">
        <v>202002</v>
      </c>
      <c r="B14077" t="n">
        <v>45</v>
      </c>
      <c r="C14077" t="inlineStr">
        <is>
          <t>POS</t>
        </is>
      </c>
      <c r="D14077" t="inlineStr">
        <is>
          <t>Mỹ</t>
        </is>
      </c>
      <c r="E14077" t="inlineStr">
        <is>
          <t>Nhạc, phim, sách nói</t>
        </is>
      </c>
      <c r="F14077" t="n">
        <v>5819.79</v>
      </c>
      <c r="G14077" t="n">
        <v>0</v>
      </c>
    </row>
    <row r="14078">
      <c r="A14078" t="n">
        <v>202002</v>
      </c>
      <c r="B14078" t="n">
        <v>45</v>
      </c>
      <c r="C14078" t="inlineStr">
        <is>
          <t>POS</t>
        </is>
      </c>
      <c r="D14078" t="inlineStr">
        <is>
          <t>Mỹ</t>
        </is>
      </c>
      <c r="E14078" t="inlineStr">
        <is>
          <t>TV &amp; Video</t>
        </is>
      </c>
      <c r="F14078" t="n">
        <v>4437.97</v>
      </c>
      <c r="G14078" t="n">
        <v>0</v>
      </c>
    </row>
    <row r="14079">
      <c r="A14079" t="n">
        <v>202002</v>
      </c>
      <c r="B14079" t="n">
        <v>47</v>
      </c>
      <c r="C14079" t="inlineStr">
        <is>
          <t>POS</t>
        </is>
      </c>
      <c r="D14079" t="inlineStr">
        <is>
          <t>Mỹ</t>
        </is>
      </c>
      <c r="E14079" t="inlineStr">
        <is>
          <t>Âm thanh</t>
        </is>
      </c>
      <c r="F14079" t="n">
        <v>6016.53</v>
      </c>
      <c r="G14079" t="n">
        <v>0</v>
      </c>
    </row>
    <row r="14080">
      <c r="A14080" t="n">
        <v>202002</v>
      </c>
      <c r="B14080" t="n">
        <v>47</v>
      </c>
      <c r="C14080" t="inlineStr">
        <is>
          <t>POS</t>
        </is>
      </c>
      <c r="D14080" t="inlineStr">
        <is>
          <t>Mỹ</t>
        </is>
      </c>
      <c r="E14080" t="inlineStr">
        <is>
          <t>Máy ảnh</t>
        </is>
      </c>
      <c r="F14080" t="n">
        <v>1316.95</v>
      </c>
      <c r="G14080" t="n">
        <v>0</v>
      </c>
    </row>
    <row r="14081">
      <c r="A14081" t="n">
        <v>202002</v>
      </c>
      <c r="B14081" t="n">
        <v>47</v>
      </c>
      <c r="C14081" t="inlineStr">
        <is>
          <t>POS</t>
        </is>
      </c>
      <c r="D14081" t="inlineStr">
        <is>
          <t>Mỹ</t>
        </is>
      </c>
      <c r="E14081" t="inlineStr">
        <is>
          <t>Điện thoại</t>
        </is>
      </c>
      <c r="F14081" t="n">
        <v>3947.91</v>
      </c>
      <c r="G14081" t="n">
        <v>0</v>
      </c>
    </row>
    <row r="14082">
      <c r="A14082" t="n">
        <v>202002</v>
      </c>
      <c r="B14082" t="n">
        <v>47</v>
      </c>
      <c r="C14082" t="inlineStr">
        <is>
          <t>POS</t>
        </is>
      </c>
      <c r="D14082" t="inlineStr">
        <is>
          <t>Mỹ</t>
        </is>
      </c>
      <c r="E14082" t="inlineStr">
        <is>
          <t>Máy tính</t>
        </is>
      </c>
      <c r="F14082" t="n">
        <v>25628.9</v>
      </c>
      <c r="G14082" t="n">
        <v>758</v>
      </c>
    </row>
    <row r="14083">
      <c r="A14083" t="n">
        <v>202002</v>
      </c>
      <c r="B14083" t="n">
        <v>47</v>
      </c>
      <c r="C14083" t="inlineStr">
        <is>
          <t>POS</t>
        </is>
      </c>
      <c r="D14083" t="inlineStr">
        <is>
          <t>Mỹ</t>
        </is>
      </c>
      <c r="E14083" t="inlineStr">
        <is>
          <t>Game &amp; Đồ chơi</t>
        </is>
      </c>
      <c r="F14083" t="n">
        <v>1451.29</v>
      </c>
      <c r="G14083" t="n">
        <v>0</v>
      </c>
    </row>
    <row r="14084">
      <c r="A14084" t="n">
        <v>202002</v>
      </c>
      <c r="B14084" t="n">
        <v>47</v>
      </c>
      <c r="C14084" t="inlineStr">
        <is>
          <t>POS</t>
        </is>
      </c>
      <c r="D14084" t="inlineStr">
        <is>
          <t>Mỹ</t>
        </is>
      </c>
      <c r="E14084" t="inlineStr">
        <is>
          <t>Gia dụng</t>
        </is>
      </c>
      <c r="F14084" t="n">
        <v>18233.94</v>
      </c>
      <c r="G14084" t="n">
        <v>0</v>
      </c>
    </row>
    <row r="14085">
      <c r="A14085" t="n">
        <v>202002</v>
      </c>
      <c r="B14085" t="n">
        <v>47</v>
      </c>
      <c r="C14085" t="inlineStr">
        <is>
          <t>POS</t>
        </is>
      </c>
      <c r="D14085" t="inlineStr">
        <is>
          <t>Mỹ</t>
        </is>
      </c>
      <c r="E14085" t="inlineStr">
        <is>
          <t>Nhạc, phim, sách nói</t>
        </is>
      </c>
      <c r="F14085" t="n">
        <v>2482.15</v>
      </c>
      <c r="G14085" t="n">
        <v>0</v>
      </c>
    </row>
    <row r="14086">
      <c r="A14086" t="n">
        <v>202002</v>
      </c>
      <c r="B14086" t="n">
        <v>47</v>
      </c>
      <c r="C14086" t="inlineStr">
        <is>
          <t>POS</t>
        </is>
      </c>
      <c r="D14086" t="inlineStr">
        <is>
          <t>Mỹ</t>
        </is>
      </c>
      <c r="E14086" t="inlineStr">
        <is>
          <t>TV &amp; Video</t>
        </is>
      </c>
      <c r="F14086" t="n">
        <v>2963.04</v>
      </c>
      <c r="G14086" t="n">
        <v>0</v>
      </c>
    </row>
    <row r="14087">
      <c r="A14087" t="n">
        <v>202002</v>
      </c>
      <c r="B14087" t="n">
        <v>48</v>
      </c>
      <c r="C14087" t="inlineStr">
        <is>
          <t>POS</t>
        </is>
      </c>
      <c r="D14087" t="inlineStr">
        <is>
          <t>Mỹ</t>
        </is>
      </c>
      <c r="E14087" t="inlineStr">
        <is>
          <t>Âm thanh</t>
        </is>
      </c>
      <c r="F14087" t="n">
        <v>2220.88</v>
      </c>
      <c r="G14087" t="n">
        <v>0</v>
      </c>
    </row>
    <row r="14088">
      <c r="A14088" t="n">
        <v>202002</v>
      </c>
      <c r="B14088" t="n">
        <v>48</v>
      </c>
      <c r="C14088" t="inlineStr">
        <is>
          <t>POS</t>
        </is>
      </c>
      <c r="D14088" t="inlineStr">
        <is>
          <t>Mỹ</t>
        </is>
      </c>
      <c r="E14088" t="inlineStr">
        <is>
          <t>Máy ảnh</t>
        </is>
      </c>
      <c r="F14088" t="n">
        <v>4070.97</v>
      </c>
      <c r="G14088" t="n">
        <v>0</v>
      </c>
    </row>
    <row r="14089">
      <c r="A14089" t="n">
        <v>202002</v>
      </c>
      <c r="B14089" t="n">
        <v>48</v>
      </c>
      <c r="C14089" t="inlineStr">
        <is>
          <t>POS</t>
        </is>
      </c>
      <c r="D14089" t="inlineStr">
        <is>
          <t>Mỹ</t>
        </is>
      </c>
      <c r="E14089" t="inlineStr">
        <is>
          <t>Điện thoại</t>
        </is>
      </c>
      <c r="F14089" t="n">
        <v>2908.97</v>
      </c>
      <c r="G14089" t="n">
        <v>44.97</v>
      </c>
    </row>
    <row r="14090">
      <c r="A14090" t="n">
        <v>202002</v>
      </c>
      <c r="B14090" t="n">
        <v>48</v>
      </c>
      <c r="C14090" t="inlineStr">
        <is>
          <t>POS</t>
        </is>
      </c>
      <c r="D14090" t="inlineStr">
        <is>
          <t>Mỹ</t>
        </is>
      </c>
      <c r="E14090" t="inlineStr">
        <is>
          <t>Máy tính</t>
        </is>
      </c>
      <c r="F14090" t="n">
        <v>11015.5</v>
      </c>
      <c r="G14090" t="n">
        <v>599</v>
      </c>
    </row>
    <row r="14091">
      <c r="A14091" t="n">
        <v>202002</v>
      </c>
      <c r="B14091" t="n">
        <v>48</v>
      </c>
      <c r="C14091" t="inlineStr">
        <is>
          <t>POS</t>
        </is>
      </c>
      <c r="D14091" t="inlineStr">
        <is>
          <t>Mỹ</t>
        </is>
      </c>
      <c r="E14091" t="inlineStr">
        <is>
          <t>Game &amp; Đồ chơi</t>
        </is>
      </c>
      <c r="F14091" t="n">
        <v>791.61</v>
      </c>
      <c r="G14091" t="n">
        <v>0</v>
      </c>
    </row>
    <row r="14092">
      <c r="A14092" t="n">
        <v>202002</v>
      </c>
      <c r="B14092" t="n">
        <v>48</v>
      </c>
      <c r="C14092" t="inlineStr">
        <is>
          <t>POS</t>
        </is>
      </c>
      <c r="D14092" t="inlineStr">
        <is>
          <t>Mỹ</t>
        </is>
      </c>
      <c r="E14092" t="inlineStr">
        <is>
          <t>Gia dụng</t>
        </is>
      </c>
      <c r="F14092" t="n">
        <v>8108.99</v>
      </c>
      <c r="G14092" t="n">
        <v>0</v>
      </c>
    </row>
    <row r="14093">
      <c r="A14093" t="n">
        <v>202002</v>
      </c>
      <c r="B14093" t="n">
        <v>48</v>
      </c>
      <c r="C14093" t="inlineStr">
        <is>
          <t>POS</t>
        </is>
      </c>
      <c r="D14093" t="inlineStr">
        <is>
          <t>Mỹ</t>
        </is>
      </c>
      <c r="E14093" t="inlineStr">
        <is>
          <t>Nhạc, phim, sách nói</t>
        </is>
      </c>
      <c r="F14093" t="n">
        <v>692.38</v>
      </c>
      <c r="G14093" t="n">
        <v>289.99</v>
      </c>
    </row>
    <row r="14094">
      <c r="A14094" t="n">
        <v>202002</v>
      </c>
      <c r="B14094" t="n">
        <v>48</v>
      </c>
      <c r="C14094" t="inlineStr">
        <is>
          <t>POS</t>
        </is>
      </c>
      <c r="D14094" t="inlineStr">
        <is>
          <t>Mỹ</t>
        </is>
      </c>
      <c r="E14094" t="inlineStr">
        <is>
          <t>TV &amp; Video</t>
        </is>
      </c>
      <c r="F14094" t="n">
        <v>3419.74</v>
      </c>
      <c r="G14094" t="n">
        <v>0</v>
      </c>
    </row>
    <row r="14095">
      <c r="A14095" t="n">
        <v>202002</v>
      </c>
      <c r="B14095" t="n">
        <v>49</v>
      </c>
      <c r="C14095" t="inlineStr">
        <is>
          <t>POS</t>
        </is>
      </c>
      <c r="D14095" t="inlineStr">
        <is>
          <t>Mỹ</t>
        </is>
      </c>
      <c r="E14095" t="inlineStr">
        <is>
          <t>Âm thanh</t>
        </is>
      </c>
      <c r="F14095" t="n">
        <v>2456.25</v>
      </c>
      <c r="G14095" t="n">
        <v>249.99</v>
      </c>
    </row>
    <row r="14096">
      <c r="A14096" t="n">
        <v>202002</v>
      </c>
      <c r="B14096" t="n">
        <v>49</v>
      </c>
      <c r="C14096" t="inlineStr">
        <is>
          <t>POS</t>
        </is>
      </c>
      <c r="D14096" t="inlineStr">
        <is>
          <t>Mỹ</t>
        </is>
      </c>
      <c r="E14096" t="inlineStr">
        <is>
          <t>Máy ảnh</t>
        </is>
      </c>
      <c r="F14096" t="n">
        <v>2217</v>
      </c>
      <c r="G14096" t="n">
        <v>6.95</v>
      </c>
    </row>
    <row r="14097">
      <c r="A14097" t="n">
        <v>202002</v>
      </c>
      <c r="B14097" t="n">
        <v>49</v>
      </c>
      <c r="C14097" t="inlineStr">
        <is>
          <t>POS</t>
        </is>
      </c>
      <c r="D14097" t="inlineStr">
        <is>
          <t>Mỹ</t>
        </is>
      </c>
      <c r="E14097" t="inlineStr">
        <is>
          <t>Điện thoại</t>
        </is>
      </c>
      <c r="F14097" t="n">
        <v>4035.96</v>
      </c>
      <c r="G14097" t="n">
        <v>0</v>
      </c>
    </row>
    <row r="14098">
      <c r="A14098" t="n">
        <v>202002</v>
      </c>
      <c r="B14098" t="n">
        <v>49</v>
      </c>
      <c r="C14098" t="inlineStr">
        <is>
          <t>POS</t>
        </is>
      </c>
      <c r="D14098" t="inlineStr">
        <is>
          <t>Mỹ</t>
        </is>
      </c>
      <c r="E14098" t="inlineStr">
        <is>
          <t>Máy tính</t>
        </is>
      </c>
      <c r="F14098" t="n">
        <v>13276.9</v>
      </c>
      <c r="G14098" t="n">
        <v>0</v>
      </c>
    </row>
    <row r="14099">
      <c r="A14099" t="n">
        <v>202002</v>
      </c>
      <c r="B14099" t="n">
        <v>49</v>
      </c>
      <c r="C14099" t="inlineStr">
        <is>
          <t>POS</t>
        </is>
      </c>
      <c r="D14099" t="inlineStr">
        <is>
          <t>Mỹ</t>
        </is>
      </c>
      <c r="E14099" t="inlineStr">
        <is>
          <t>Game &amp; Đồ chơi</t>
        </is>
      </c>
      <c r="F14099" t="n">
        <v>1046.93</v>
      </c>
      <c r="G14099" t="n">
        <v>299.25</v>
      </c>
    </row>
    <row r="14100">
      <c r="A14100" t="n">
        <v>202002</v>
      </c>
      <c r="B14100" t="n">
        <v>49</v>
      </c>
      <c r="C14100" t="inlineStr">
        <is>
          <t>POS</t>
        </is>
      </c>
      <c r="D14100" t="inlineStr">
        <is>
          <t>Mỹ</t>
        </is>
      </c>
      <c r="E14100" t="inlineStr">
        <is>
          <t>Gia dụng</t>
        </is>
      </c>
      <c r="F14100" t="n">
        <v>4935.98</v>
      </c>
      <c r="G14100" t="n">
        <v>0</v>
      </c>
    </row>
    <row r="14101">
      <c r="A14101" t="n">
        <v>202002</v>
      </c>
      <c r="B14101" t="n">
        <v>49</v>
      </c>
      <c r="C14101" t="inlineStr">
        <is>
          <t>POS</t>
        </is>
      </c>
      <c r="D14101" t="inlineStr">
        <is>
          <t>Mỹ</t>
        </is>
      </c>
      <c r="E14101" t="inlineStr">
        <is>
          <t>Nhạc, phim, sách nói</t>
        </is>
      </c>
      <c r="F14101" t="n">
        <v>1665.83</v>
      </c>
      <c r="G14101" t="n">
        <v>0</v>
      </c>
    </row>
    <row r="14102">
      <c r="A14102" t="n">
        <v>202002</v>
      </c>
      <c r="B14102" t="n">
        <v>49</v>
      </c>
      <c r="C14102" t="inlineStr">
        <is>
          <t>POS</t>
        </is>
      </c>
      <c r="D14102" t="inlineStr">
        <is>
          <t>Mỹ</t>
        </is>
      </c>
      <c r="E14102" t="inlineStr">
        <is>
          <t>TV &amp; Video</t>
        </is>
      </c>
      <c r="F14102" t="n">
        <v>2500</v>
      </c>
      <c r="G14102" t="n">
        <v>0</v>
      </c>
    </row>
    <row r="14103">
      <c r="A14103" t="n">
        <v>202002</v>
      </c>
      <c r="B14103" t="n">
        <v>50</v>
      </c>
      <c r="C14103" t="inlineStr">
        <is>
          <t>POS</t>
        </is>
      </c>
      <c r="D14103" t="inlineStr">
        <is>
          <t>Mỹ</t>
        </is>
      </c>
      <c r="E14103" t="inlineStr">
        <is>
          <t>Âm thanh</t>
        </is>
      </c>
      <c r="F14103" t="n">
        <v>908.73</v>
      </c>
      <c r="G14103" t="n">
        <v>0</v>
      </c>
    </row>
    <row r="14104">
      <c r="A14104" t="n">
        <v>202002</v>
      </c>
      <c r="B14104" t="n">
        <v>50</v>
      </c>
      <c r="C14104" t="inlineStr">
        <is>
          <t>POS</t>
        </is>
      </c>
      <c r="D14104" t="inlineStr">
        <is>
          <t>Mỹ</t>
        </is>
      </c>
      <c r="E14104" t="inlineStr">
        <is>
          <t>Máy ảnh</t>
        </is>
      </c>
      <c r="F14104" t="n">
        <v>10597.41</v>
      </c>
      <c r="G14104" t="n">
        <v>0</v>
      </c>
    </row>
    <row r="14105">
      <c r="A14105" t="n">
        <v>202002</v>
      </c>
      <c r="B14105" t="n">
        <v>50</v>
      </c>
      <c r="C14105" t="inlineStr">
        <is>
          <t>POS</t>
        </is>
      </c>
      <c r="D14105" t="inlineStr">
        <is>
          <t>Mỹ</t>
        </is>
      </c>
      <c r="E14105" t="inlineStr">
        <is>
          <t>Điện thoại</t>
        </is>
      </c>
      <c r="F14105" t="n">
        <v>5327.12</v>
      </c>
      <c r="G14105" t="n">
        <v>0</v>
      </c>
    </row>
    <row r="14106">
      <c r="A14106" t="n">
        <v>202002</v>
      </c>
      <c r="B14106" t="n">
        <v>50</v>
      </c>
      <c r="C14106" t="inlineStr">
        <is>
          <t>POS</t>
        </is>
      </c>
      <c r="D14106" t="inlineStr">
        <is>
          <t>Mỹ</t>
        </is>
      </c>
      <c r="E14106" t="inlineStr">
        <is>
          <t>Máy tính</t>
        </is>
      </c>
      <c r="F14106" t="n">
        <v>19650</v>
      </c>
      <c r="G14106" t="n">
        <v>0</v>
      </c>
    </row>
    <row r="14107">
      <c r="A14107" t="n">
        <v>202002</v>
      </c>
      <c r="B14107" t="n">
        <v>50</v>
      </c>
      <c r="C14107" t="inlineStr">
        <is>
          <t>POS</t>
        </is>
      </c>
      <c r="D14107" t="inlineStr">
        <is>
          <t>Mỹ</t>
        </is>
      </c>
      <c r="E14107" t="inlineStr">
        <is>
          <t>Game &amp; Đồ chơi</t>
        </is>
      </c>
      <c r="F14107" t="n">
        <v>520.1</v>
      </c>
      <c r="G14107" t="n">
        <v>40.85</v>
      </c>
    </row>
    <row r="14108">
      <c r="A14108" t="n">
        <v>202002</v>
      </c>
      <c r="B14108" t="n">
        <v>50</v>
      </c>
      <c r="C14108" t="inlineStr">
        <is>
          <t>POS</t>
        </is>
      </c>
      <c r="D14108" t="inlineStr">
        <is>
          <t>Mỹ</t>
        </is>
      </c>
      <c r="E14108" t="inlineStr">
        <is>
          <t>Gia dụng</t>
        </is>
      </c>
      <c r="F14108" t="n">
        <v>3633.94</v>
      </c>
      <c r="G14108" t="n">
        <v>0</v>
      </c>
    </row>
    <row r="14109">
      <c r="A14109" t="n">
        <v>202002</v>
      </c>
      <c r="B14109" t="n">
        <v>50</v>
      </c>
      <c r="C14109" t="inlineStr">
        <is>
          <t>POS</t>
        </is>
      </c>
      <c r="D14109" t="inlineStr">
        <is>
          <t>Mỹ</t>
        </is>
      </c>
      <c r="E14109" t="inlineStr">
        <is>
          <t>Nhạc, phim, sách nói</t>
        </is>
      </c>
      <c r="F14109" t="n">
        <v>4103.62</v>
      </c>
      <c r="G14109" t="n">
        <v>22.89</v>
      </c>
    </row>
    <row r="14110">
      <c r="A14110" t="n">
        <v>202002</v>
      </c>
      <c r="B14110" t="n">
        <v>50</v>
      </c>
      <c r="C14110" t="inlineStr">
        <is>
          <t>POS</t>
        </is>
      </c>
      <c r="D14110" t="inlineStr">
        <is>
          <t>Mỹ</t>
        </is>
      </c>
      <c r="E14110" t="inlineStr">
        <is>
          <t>TV &amp; Video</t>
        </is>
      </c>
      <c r="F14110" t="n">
        <v>6412.99</v>
      </c>
      <c r="G14110" t="n">
        <v>0</v>
      </c>
    </row>
    <row r="14111">
      <c r="A14111" t="n">
        <v>202002</v>
      </c>
      <c r="B14111" t="n">
        <v>51</v>
      </c>
      <c r="C14111" t="inlineStr">
        <is>
          <t>POS</t>
        </is>
      </c>
      <c r="D14111" t="inlineStr">
        <is>
          <t>Mỹ</t>
        </is>
      </c>
      <c r="E14111" t="inlineStr">
        <is>
          <t>Âm thanh</t>
        </is>
      </c>
      <c r="F14111" t="n">
        <v>6827.25</v>
      </c>
      <c r="G14111" t="n">
        <v>0</v>
      </c>
    </row>
    <row r="14112">
      <c r="A14112" t="n">
        <v>202002</v>
      </c>
      <c r="B14112" t="n">
        <v>51</v>
      </c>
      <c r="C14112" t="inlineStr">
        <is>
          <t>POS</t>
        </is>
      </c>
      <c r="D14112" t="inlineStr">
        <is>
          <t>Mỹ</t>
        </is>
      </c>
      <c r="E14112" t="inlineStr">
        <is>
          <t>Máy ảnh</t>
        </is>
      </c>
      <c r="F14112" t="n">
        <v>3312.5</v>
      </c>
      <c r="G14112" t="n">
        <v>0</v>
      </c>
    </row>
    <row r="14113">
      <c r="A14113" t="n">
        <v>202002</v>
      </c>
      <c r="B14113" t="n">
        <v>51</v>
      </c>
      <c r="C14113" t="inlineStr">
        <is>
          <t>POS</t>
        </is>
      </c>
      <c r="D14113" t="inlineStr">
        <is>
          <t>Mỹ</t>
        </is>
      </c>
      <c r="E14113" t="inlineStr">
        <is>
          <t>Điện thoại</t>
        </is>
      </c>
      <c r="F14113" t="n">
        <v>7065.53</v>
      </c>
      <c r="G14113" t="n">
        <v>0</v>
      </c>
    </row>
    <row r="14114">
      <c r="A14114" t="n">
        <v>202002</v>
      </c>
      <c r="B14114" t="n">
        <v>51</v>
      </c>
      <c r="C14114" t="inlineStr">
        <is>
          <t>POS</t>
        </is>
      </c>
      <c r="D14114" t="inlineStr">
        <is>
          <t>Mỹ</t>
        </is>
      </c>
      <c r="E14114" t="inlineStr">
        <is>
          <t>Máy tính</t>
        </is>
      </c>
      <c r="F14114" t="n">
        <v>26355.45</v>
      </c>
      <c r="G14114" t="n">
        <v>0</v>
      </c>
    </row>
    <row r="14115">
      <c r="A14115" t="n">
        <v>202002</v>
      </c>
      <c r="B14115" t="n">
        <v>51</v>
      </c>
      <c r="C14115" t="inlineStr">
        <is>
          <t>POS</t>
        </is>
      </c>
      <c r="D14115" t="inlineStr">
        <is>
          <t>Mỹ</t>
        </is>
      </c>
      <c r="E14115" t="inlineStr">
        <is>
          <t>Game &amp; Đồ chơi</t>
        </is>
      </c>
      <c r="F14115" t="n">
        <v>315.59</v>
      </c>
      <c r="G14115" t="n">
        <v>32</v>
      </c>
    </row>
    <row r="14116">
      <c r="A14116" t="n">
        <v>202002</v>
      </c>
      <c r="B14116" t="n">
        <v>51</v>
      </c>
      <c r="C14116" t="inlineStr">
        <is>
          <t>POS</t>
        </is>
      </c>
      <c r="D14116" t="inlineStr">
        <is>
          <t>Mỹ</t>
        </is>
      </c>
      <c r="E14116" t="inlineStr">
        <is>
          <t>Gia dụng</t>
        </is>
      </c>
      <c r="F14116" t="n">
        <v>4141.9</v>
      </c>
      <c r="G14116" t="n">
        <v>0</v>
      </c>
    </row>
    <row r="14117">
      <c r="A14117" t="n">
        <v>202002</v>
      </c>
      <c r="B14117" t="n">
        <v>51</v>
      </c>
      <c r="C14117" t="inlineStr">
        <is>
          <t>POS</t>
        </is>
      </c>
      <c r="D14117" t="inlineStr">
        <is>
          <t>Mỹ</t>
        </is>
      </c>
      <c r="E14117" t="inlineStr">
        <is>
          <t>Nhạc, phim, sách nói</t>
        </is>
      </c>
      <c r="F14117" t="n">
        <v>2435.38</v>
      </c>
      <c r="G14117" t="n">
        <v>25.32</v>
      </c>
    </row>
    <row r="14118">
      <c r="A14118" t="n">
        <v>202002</v>
      </c>
      <c r="B14118" t="n">
        <v>51</v>
      </c>
      <c r="C14118" t="inlineStr">
        <is>
          <t>POS</t>
        </is>
      </c>
      <c r="D14118" t="inlineStr">
        <is>
          <t>Mỹ</t>
        </is>
      </c>
      <c r="E14118" t="inlineStr">
        <is>
          <t>TV &amp; Video</t>
        </is>
      </c>
      <c r="F14118" t="n">
        <v>1824</v>
      </c>
      <c r="G14118" t="n">
        <v>0</v>
      </c>
    </row>
    <row r="14119">
      <c r="A14119" t="n">
        <v>202002</v>
      </c>
      <c r="B14119" t="n">
        <v>53</v>
      </c>
      <c r="C14119" t="inlineStr">
        <is>
          <t>POS</t>
        </is>
      </c>
      <c r="D14119" t="inlineStr">
        <is>
          <t>Mỹ</t>
        </is>
      </c>
      <c r="E14119" t="inlineStr">
        <is>
          <t>Âm thanh</t>
        </is>
      </c>
      <c r="F14119" t="n">
        <v>2558.93</v>
      </c>
      <c r="G14119" t="n">
        <v>0</v>
      </c>
    </row>
    <row r="14120">
      <c r="A14120" t="n">
        <v>202002</v>
      </c>
      <c r="B14120" t="n">
        <v>53</v>
      </c>
      <c r="C14120" t="inlineStr">
        <is>
          <t>POS</t>
        </is>
      </c>
      <c r="D14120" t="inlineStr">
        <is>
          <t>Mỹ</t>
        </is>
      </c>
      <c r="E14120" t="inlineStr">
        <is>
          <t>Máy ảnh</t>
        </is>
      </c>
      <c r="F14120" t="n">
        <v>1489.5</v>
      </c>
      <c r="G14120" t="n">
        <v>0</v>
      </c>
    </row>
    <row r="14121">
      <c r="A14121" t="n">
        <v>202002</v>
      </c>
      <c r="B14121" t="n">
        <v>53</v>
      </c>
      <c r="C14121" t="inlineStr">
        <is>
          <t>POS</t>
        </is>
      </c>
      <c r="D14121" t="inlineStr">
        <is>
          <t>Mỹ</t>
        </is>
      </c>
      <c r="E14121" t="inlineStr">
        <is>
          <t>Điện thoại</t>
        </is>
      </c>
      <c r="F14121" t="n">
        <v>4337.16</v>
      </c>
      <c r="G14121" t="n">
        <v>0</v>
      </c>
    </row>
    <row r="14122">
      <c r="A14122" t="n">
        <v>202002</v>
      </c>
      <c r="B14122" t="n">
        <v>53</v>
      </c>
      <c r="C14122" t="inlineStr">
        <is>
          <t>POS</t>
        </is>
      </c>
      <c r="D14122" t="inlineStr">
        <is>
          <t>Mỹ</t>
        </is>
      </c>
      <c r="E14122" t="inlineStr">
        <is>
          <t>Máy tính</t>
        </is>
      </c>
      <c r="F14122" t="n">
        <v>14522.4</v>
      </c>
      <c r="G14122" t="n">
        <v>0</v>
      </c>
    </row>
    <row r="14123">
      <c r="A14123" t="n">
        <v>202002</v>
      </c>
      <c r="B14123" t="n">
        <v>53</v>
      </c>
      <c r="C14123" t="inlineStr">
        <is>
          <t>POS</t>
        </is>
      </c>
      <c r="D14123" t="inlineStr">
        <is>
          <t>Mỹ</t>
        </is>
      </c>
      <c r="E14123" t="inlineStr">
        <is>
          <t>Game &amp; Đồ chơi</t>
        </is>
      </c>
      <c r="F14123" t="n">
        <v>3072.85</v>
      </c>
      <c r="G14123" t="n">
        <v>0</v>
      </c>
    </row>
    <row r="14124">
      <c r="A14124" t="n">
        <v>202002</v>
      </c>
      <c r="B14124" t="n">
        <v>53</v>
      </c>
      <c r="C14124" t="inlineStr">
        <is>
          <t>POS</t>
        </is>
      </c>
      <c r="D14124" t="inlineStr">
        <is>
          <t>Mỹ</t>
        </is>
      </c>
      <c r="E14124" t="inlineStr">
        <is>
          <t>Gia dụng</t>
        </is>
      </c>
      <c r="F14124" t="n">
        <v>8849.5</v>
      </c>
      <c r="G14124" t="n">
        <v>0</v>
      </c>
    </row>
    <row r="14125">
      <c r="A14125" t="n">
        <v>202002</v>
      </c>
      <c r="B14125" t="n">
        <v>53</v>
      </c>
      <c r="C14125" t="inlineStr">
        <is>
          <t>POS</t>
        </is>
      </c>
      <c r="D14125" t="inlineStr">
        <is>
          <t>Mỹ</t>
        </is>
      </c>
      <c r="E14125" t="inlineStr">
        <is>
          <t>Nhạc, phim, sách nói</t>
        </is>
      </c>
      <c r="F14125" t="n">
        <v>1462.6</v>
      </c>
      <c r="G14125" t="n">
        <v>0</v>
      </c>
    </row>
    <row r="14126">
      <c r="A14126" t="n">
        <v>202002</v>
      </c>
      <c r="B14126" t="n">
        <v>53</v>
      </c>
      <c r="C14126" t="inlineStr">
        <is>
          <t>POS</t>
        </is>
      </c>
      <c r="D14126" t="inlineStr">
        <is>
          <t>Mỹ</t>
        </is>
      </c>
      <c r="E14126" t="inlineStr">
        <is>
          <t>TV &amp; Video</t>
        </is>
      </c>
      <c r="F14126" t="n">
        <v>9693.32</v>
      </c>
      <c r="G14126" t="n">
        <v>0</v>
      </c>
    </row>
    <row r="14127">
      <c r="A14127" t="n">
        <v>202002</v>
      </c>
      <c r="B14127" t="n">
        <v>54</v>
      </c>
      <c r="C14127" t="inlineStr">
        <is>
          <t>POS</t>
        </is>
      </c>
      <c r="D14127" t="inlineStr">
        <is>
          <t>Mỹ</t>
        </is>
      </c>
      <c r="E14127" t="inlineStr">
        <is>
          <t>Âm thanh</t>
        </is>
      </c>
      <c r="F14127" t="n">
        <v>1212.34</v>
      </c>
      <c r="G14127" t="n">
        <v>75.90000000000001</v>
      </c>
    </row>
    <row r="14128">
      <c r="A14128" t="n">
        <v>202002</v>
      </c>
      <c r="B14128" t="n">
        <v>54</v>
      </c>
      <c r="C14128" t="inlineStr">
        <is>
          <t>POS</t>
        </is>
      </c>
      <c r="D14128" t="inlineStr">
        <is>
          <t>Mỹ</t>
        </is>
      </c>
      <c r="E14128" t="inlineStr">
        <is>
          <t>Máy ảnh</t>
        </is>
      </c>
      <c r="F14128" t="n">
        <v>7822.67</v>
      </c>
      <c r="G14128" t="n">
        <v>0</v>
      </c>
    </row>
    <row r="14129">
      <c r="A14129" t="n">
        <v>202002</v>
      </c>
      <c r="B14129" t="n">
        <v>54</v>
      </c>
      <c r="C14129" t="inlineStr">
        <is>
          <t>POS</t>
        </is>
      </c>
      <c r="D14129" t="inlineStr">
        <is>
          <t>Mỹ</t>
        </is>
      </c>
      <c r="E14129" t="inlineStr">
        <is>
          <t>Điện thoại</t>
        </is>
      </c>
      <c r="F14129" t="n">
        <v>6064.09</v>
      </c>
      <c r="G14129" t="n">
        <v>0</v>
      </c>
    </row>
    <row r="14130">
      <c r="A14130" t="n">
        <v>202002</v>
      </c>
      <c r="B14130" t="n">
        <v>54</v>
      </c>
      <c r="C14130" t="inlineStr">
        <is>
          <t>POS</t>
        </is>
      </c>
      <c r="D14130" t="inlineStr">
        <is>
          <t>Mỹ</t>
        </is>
      </c>
      <c r="E14130" t="inlineStr">
        <is>
          <t>Máy tính</t>
        </is>
      </c>
      <c r="F14130" t="n">
        <v>14131.35</v>
      </c>
      <c r="G14130" t="n">
        <v>139</v>
      </c>
    </row>
    <row r="14131">
      <c r="A14131" t="n">
        <v>202002</v>
      </c>
      <c r="B14131" t="n">
        <v>54</v>
      </c>
      <c r="C14131" t="inlineStr">
        <is>
          <t>POS</t>
        </is>
      </c>
      <c r="D14131" t="inlineStr">
        <is>
          <t>Mỹ</t>
        </is>
      </c>
      <c r="E14131" t="inlineStr">
        <is>
          <t>Game &amp; Đồ chơi</t>
        </is>
      </c>
      <c r="F14131" t="n">
        <v>1441.9</v>
      </c>
      <c r="G14131" t="n">
        <v>0</v>
      </c>
    </row>
    <row r="14132">
      <c r="A14132" t="n">
        <v>202002</v>
      </c>
      <c r="B14132" t="n">
        <v>54</v>
      </c>
      <c r="C14132" t="inlineStr">
        <is>
          <t>POS</t>
        </is>
      </c>
      <c r="D14132" t="inlineStr">
        <is>
          <t>Mỹ</t>
        </is>
      </c>
      <c r="E14132" t="inlineStr">
        <is>
          <t>Gia dụng</t>
        </is>
      </c>
      <c r="F14132" t="n">
        <v>6601.69</v>
      </c>
      <c r="G14132" t="n">
        <v>339</v>
      </c>
    </row>
    <row r="14133">
      <c r="A14133" t="n">
        <v>202002</v>
      </c>
      <c r="B14133" t="n">
        <v>54</v>
      </c>
      <c r="C14133" t="inlineStr">
        <is>
          <t>POS</t>
        </is>
      </c>
      <c r="D14133" t="inlineStr">
        <is>
          <t>Mỹ</t>
        </is>
      </c>
      <c r="E14133" t="inlineStr">
        <is>
          <t>Nhạc, phim, sách nói</t>
        </is>
      </c>
      <c r="F14133" t="n">
        <v>3374.24</v>
      </c>
      <c r="G14133" t="n">
        <v>0</v>
      </c>
    </row>
    <row r="14134">
      <c r="A14134" t="n">
        <v>202002</v>
      </c>
      <c r="B14134" t="n">
        <v>54</v>
      </c>
      <c r="C14134" t="inlineStr">
        <is>
          <t>POS</t>
        </is>
      </c>
      <c r="D14134" t="inlineStr">
        <is>
          <t>Mỹ</t>
        </is>
      </c>
      <c r="E14134" t="inlineStr">
        <is>
          <t>TV &amp; Video</t>
        </is>
      </c>
      <c r="F14134" t="n">
        <v>239.98</v>
      </c>
      <c r="G14134" t="n">
        <v>0</v>
      </c>
    </row>
    <row r="14135">
      <c r="A14135" t="n">
        <v>202002</v>
      </c>
      <c r="B14135" t="n">
        <v>55</v>
      </c>
      <c r="C14135" t="inlineStr">
        <is>
          <t>POS</t>
        </is>
      </c>
      <c r="D14135" t="inlineStr">
        <is>
          <t>Mỹ</t>
        </is>
      </c>
      <c r="E14135" t="inlineStr">
        <is>
          <t>Âm thanh</t>
        </is>
      </c>
      <c r="F14135" t="n">
        <v>2541.43</v>
      </c>
      <c r="G14135" t="n">
        <v>249.99</v>
      </c>
    </row>
    <row r="14136">
      <c r="A14136" t="n">
        <v>202002</v>
      </c>
      <c r="B14136" t="n">
        <v>55</v>
      </c>
      <c r="C14136" t="inlineStr">
        <is>
          <t>POS</t>
        </is>
      </c>
      <c r="D14136" t="inlineStr">
        <is>
          <t>Mỹ</t>
        </is>
      </c>
      <c r="E14136" t="inlineStr">
        <is>
          <t>Máy ảnh</t>
        </is>
      </c>
      <c r="F14136" t="n">
        <v>6556.8</v>
      </c>
      <c r="G14136" t="n">
        <v>0</v>
      </c>
    </row>
    <row r="14137">
      <c r="A14137" t="n">
        <v>202002</v>
      </c>
      <c r="B14137" t="n">
        <v>55</v>
      </c>
      <c r="C14137" t="inlineStr">
        <is>
          <t>POS</t>
        </is>
      </c>
      <c r="D14137" t="inlineStr">
        <is>
          <t>Mỹ</t>
        </is>
      </c>
      <c r="E14137" t="inlineStr">
        <is>
          <t>Điện thoại</t>
        </is>
      </c>
      <c r="F14137" t="n">
        <v>7186.86</v>
      </c>
      <c r="G14137" t="n">
        <v>9.99</v>
      </c>
    </row>
    <row r="14138">
      <c r="A14138" t="n">
        <v>202002</v>
      </c>
      <c r="B14138" t="n">
        <v>55</v>
      </c>
      <c r="C14138" t="inlineStr">
        <is>
          <t>POS</t>
        </is>
      </c>
      <c r="D14138" t="inlineStr">
        <is>
          <t>Mỹ</t>
        </is>
      </c>
      <c r="E14138" t="inlineStr">
        <is>
          <t>Máy tính</t>
        </is>
      </c>
      <c r="F14138" t="n">
        <v>25057.85</v>
      </c>
      <c r="G14138" t="n">
        <v>699</v>
      </c>
    </row>
    <row r="14139">
      <c r="A14139" t="n">
        <v>202002</v>
      </c>
      <c r="B14139" t="n">
        <v>55</v>
      </c>
      <c r="C14139" t="inlineStr">
        <is>
          <t>POS</t>
        </is>
      </c>
      <c r="D14139" t="inlineStr">
        <is>
          <t>Mỹ</t>
        </is>
      </c>
      <c r="E14139" t="inlineStr">
        <is>
          <t>Game &amp; Đồ chơi</t>
        </is>
      </c>
      <c r="F14139" t="n">
        <v>3471.89</v>
      </c>
      <c r="G14139" t="n">
        <v>0</v>
      </c>
    </row>
    <row r="14140">
      <c r="A14140" t="n">
        <v>202002</v>
      </c>
      <c r="B14140" t="n">
        <v>55</v>
      </c>
      <c r="C14140" t="inlineStr">
        <is>
          <t>POS</t>
        </is>
      </c>
      <c r="D14140" t="inlineStr">
        <is>
          <t>Mỹ</t>
        </is>
      </c>
      <c r="E14140" t="inlineStr">
        <is>
          <t>Gia dụng</t>
        </is>
      </c>
      <c r="F14140" t="n">
        <v>8999.27</v>
      </c>
      <c r="G14140" t="n">
        <v>0</v>
      </c>
    </row>
    <row r="14141">
      <c r="A14141" t="n">
        <v>202002</v>
      </c>
      <c r="B14141" t="n">
        <v>55</v>
      </c>
      <c r="C14141" t="inlineStr">
        <is>
          <t>POS</t>
        </is>
      </c>
      <c r="D14141" t="inlineStr">
        <is>
          <t>Mỹ</t>
        </is>
      </c>
      <c r="E14141" t="inlineStr">
        <is>
          <t>Nhạc, phim, sách nói</t>
        </is>
      </c>
      <c r="F14141" t="n">
        <v>3021.99</v>
      </c>
      <c r="G14141" t="n">
        <v>104.49</v>
      </c>
    </row>
    <row r="14142">
      <c r="A14142" t="n">
        <v>202002</v>
      </c>
      <c r="B14142" t="n">
        <v>55</v>
      </c>
      <c r="C14142" t="inlineStr">
        <is>
          <t>POS</t>
        </is>
      </c>
      <c r="D14142" t="inlineStr">
        <is>
          <t>Mỹ</t>
        </is>
      </c>
      <c r="E14142" t="inlineStr">
        <is>
          <t>TV &amp; Video</t>
        </is>
      </c>
      <c r="F14142" t="n">
        <v>2475.76</v>
      </c>
      <c r="G14142" t="n">
        <v>0</v>
      </c>
    </row>
    <row r="14143">
      <c r="A14143" t="n">
        <v>202002</v>
      </c>
      <c r="B14143" t="n">
        <v>56</v>
      </c>
      <c r="C14143" t="inlineStr">
        <is>
          <t>POS</t>
        </is>
      </c>
      <c r="D14143" t="inlineStr">
        <is>
          <t>Mỹ</t>
        </is>
      </c>
      <c r="E14143" t="inlineStr">
        <is>
          <t>Âm thanh</t>
        </is>
      </c>
      <c r="F14143" t="n">
        <v>3166.91</v>
      </c>
      <c r="G14143" t="n">
        <v>0</v>
      </c>
    </row>
    <row r="14144">
      <c r="A14144" t="n">
        <v>202002</v>
      </c>
      <c r="B14144" t="n">
        <v>56</v>
      </c>
      <c r="C14144" t="inlineStr">
        <is>
          <t>POS</t>
        </is>
      </c>
      <c r="D14144" t="inlineStr">
        <is>
          <t>Mỹ</t>
        </is>
      </c>
      <c r="E14144" t="inlineStr">
        <is>
          <t>Máy ảnh</t>
        </is>
      </c>
      <c r="F14144" t="n">
        <v>7620.85</v>
      </c>
      <c r="G14144" t="n">
        <v>0</v>
      </c>
    </row>
    <row r="14145">
      <c r="A14145" t="n">
        <v>202002</v>
      </c>
      <c r="B14145" t="n">
        <v>56</v>
      </c>
      <c r="C14145" t="inlineStr">
        <is>
          <t>POS</t>
        </is>
      </c>
      <c r="D14145" t="inlineStr">
        <is>
          <t>Mỹ</t>
        </is>
      </c>
      <c r="E14145" t="inlineStr">
        <is>
          <t>Điện thoại</t>
        </is>
      </c>
      <c r="F14145" t="n">
        <v>12409.8</v>
      </c>
      <c r="G14145" t="n">
        <v>760</v>
      </c>
    </row>
    <row r="14146">
      <c r="A14146" t="n">
        <v>202002</v>
      </c>
      <c r="B14146" t="n">
        <v>56</v>
      </c>
      <c r="C14146" t="inlineStr">
        <is>
          <t>POS</t>
        </is>
      </c>
      <c r="D14146" t="inlineStr">
        <is>
          <t>Mỹ</t>
        </is>
      </c>
      <c r="E14146" t="inlineStr">
        <is>
          <t>Máy tính</t>
        </is>
      </c>
      <c r="F14146" t="n">
        <v>27931.1</v>
      </c>
      <c r="G14146" t="n">
        <v>219.95</v>
      </c>
    </row>
    <row r="14147">
      <c r="A14147" t="n">
        <v>202002</v>
      </c>
      <c r="B14147" t="n">
        <v>56</v>
      </c>
      <c r="C14147" t="inlineStr">
        <is>
          <t>POS</t>
        </is>
      </c>
      <c r="D14147" t="inlineStr">
        <is>
          <t>Mỹ</t>
        </is>
      </c>
      <c r="E14147" t="inlineStr">
        <is>
          <t>Game &amp; Đồ chơi</t>
        </is>
      </c>
      <c r="F14147" t="n">
        <v>910.65</v>
      </c>
      <c r="G14147" t="n">
        <v>5.5</v>
      </c>
    </row>
    <row r="14148">
      <c r="A14148" t="n">
        <v>202002</v>
      </c>
      <c r="B14148" t="n">
        <v>56</v>
      </c>
      <c r="C14148" t="inlineStr">
        <is>
          <t>POS</t>
        </is>
      </c>
      <c r="D14148" t="inlineStr">
        <is>
          <t>Mỹ</t>
        </is>
      </c>
      <c r="E14148" t="inlineStr">
        <is>
          <t>Nhạc, phim, sách nói</t>
        </is>
      </c>
      <c r="F14148" t="n">
        <v>815.63</v>
      </c>
      <c r="G14148" t="n">
        <v>0</v>
      </c>
    </row>
    <row r="14149">
      <c r="A14149" t="n">
        <v>202002</v>
      </c>
      <c r="B14149" t="n">
        <v>56</v>
      </c>
      <c r="C14149" t="inlineStr">
        <is>
          <t>POS</t>
        </is>
      </c>
      <c r="D14149" t="inlineStr">
        <is>
          <t>Mỹ</t>
        </is>
      </c>
      <c r="E14149" t="inlineStr">
        <is>
          <t>TV &amp; Video</t>
        </is>
      </c>
      <c r="F14149" t="n">
        <v>119.99</v>
      </c>
      <c r="G14149" t="n">
        <v>0</v>
      </c>
    </row>
    <row r="14150">
      <c r="A14150" t="n">
        <v>202002</v>
      </c>
      <c r="B14150" t="n">
        <v>57</v>
      </c>
      <c r="C14150" t="inlineStr">
        <is>
          <t>POS</t>
        </is>
      </c>
      <c r="D14150" t="inlineStr">
        <is>
          <t>Mỹ</t>
        </is>
      </c>
      <c r="E14150" t="inlineStr">
        <is>
          <t>Âm thanh</t>
        </is>
      </c>
      <c r="F14150" t="n">
        <v>6540.05</v>
      </c>
      <c r="G14150" t="n">
        <v>0</v>
      </c>
    </row>
    <row r="14151">
      <c r="A14151" t="n">
        <v>202002</v>
      </c>
      <c r="B14151" t="n">
        <v>57</v>
      </c>
      <c r="C14151" t="inlineStr">
        <is>
          <t>POS</t>
        </is>
      </c>
      <c r="D14151" t="inlineStr">
        <is>
          <t>Mỹ</t>
        </is>
      </c>
      <c r="E14151" t="inlineStr">
        <is>
          <t>Máy ảnh</t>
        </is>
      </c>
      <c r="F14151" t="n">
        <v>3430.35</v>
      </c>
      <c r="G14151" t="n">
        <v>0</v>
      </c>
    </row>
    <row r="14152">
      <c r="A14152" t="n">
        <v>202002</v>
      </c>
      <c r="B14152" t="n">
        <v>57</v>
      </c>
      <c r="C14152" t="inlineStr">
        <is>
          <t>POS</t>
        </is>
      </c>
      <c r="D14152" t="inlineStr">
        <is>
          <t>Mỹ</t>
        </is>
      </c>
      <c r="E14152" t="inlineStr">
        <is>
          <t>Điện thoại</t>
        </is>
      </c>
      <c r="F14152" t="n">
        <v>5235.66</v>
      </c>
      <c r="G14152" t="n">
        <v>0</v>
      </c>
    </row>
    <row r="14153">
      <c r="A14153" t="n">
        <v>202002</v>
      </c>
      <c r="B14153" t="n">
        <v>57</v>
      </c>
      <c r="C14153" t="inlineStr">
        <is>
          <t>POS</t>
        </is>
      </c>
      <c r="D14153" t="inlineStr">
        <is>
          <t>Mỹ</t>
        </is>
      </c>
      <c r="E14153" t="inlineStr">
        <is>
          <t>Máy tính</t>
        </is>
      </c>
      <c r="F14153" t="n">
        <v>38505.19</v>
      </c>
      <c r="G14153" t="n">
        <v>0</v>
      </c>
    </row>
    <row r="14154">
      <c r="A14154" t="n">
        <v>202002</v>
      </c>
      <c r="B14154" t="n">
        <v>57</v>
      </c>
      <c r="C14154" t="inlineStr">
        <is>
          <t>POS</t>
        </is>
      </c>
      <c r="D14154" t="inlineStr">
        <is>
          <t>Mỹ</t>
        </is>
      </c>
      <c r="E14154" t="inlineStr">
        <is>
          <t>Game &amp; Đồ chơi</t>
        </is>
      </c>
      <c r="F14154" t="n">
        <v>380.6</v>
      </c>
      <c r="G14154" t="n">
        <v>0</v>
      </c>
    </row>
    <row r="14155">
      <c r="A14155" t="n">
        <v>202002</v>
      </c>
      <c r="B14155" t="n">
        <v>57</v>
      </c>
      <c r="C14155" t="inlineStr">
        <is>
          <t>POS</t>
        </is>
      </c>
      <c r="D14155" t="inlineStr">
        <is>
          <t>Mỹ</t>
        </is>
      </c>
      <c r="E14155" t="inlineStr">
        <is>
          <t>Gia dụng</t>
        </is>
      </c>
      <c r="F14155" t="n">
        <v>23514.9</v>
      </c>
      <c r="G14155" t="n">
        <v>0</v>
      </c>
    </row>
    <row r="14156">
      <c r="A14156" t="n">
        <v>202002</v>
      </c>
      <c r="B14156" t="n">
        <v>57</v>
      </c>
      <c r="C14156" t="inlineStr">
        <is>
          <t>POS</t>
        </is>
      </c>
      <c r="D14156" t="inlineStr">
        <is>
          <t>Mỹ</t>
        </is>
      </c>
      <c r="E14156" t="inlineStr">
        <is>
          <t>Nhạc, phim, sách nói</t>
        </is>
      </c>
      <c r="F14156" t="n">
        <v>3596</v>
      </c>
      <c r="G14156" t="n">
        <v>0</v>
      </c>
    </row>
    <row r="14157">
      <c r="A14157" t="n">
        <v>202002</v>
      </c>
      <c r="B14157" t="n">
        <v>57</v>
      </c>
      <c r="C14157" t="inlineStr">
        <is>
          <t>POS</t>
        </is>
      </c>
      <c r="D14157" t="inlineStr">
        <is>
          <t>Mỹ</t>
        </is>
      </c>
      <c r="E14157" t="inlineStr">
        <is>
          <t>TV &amp; Video</t>
        </is>
      </c>
      <c r="F14157" t="n">
        <v>9705</v>
      </c>
      <c r="G14157" t="n">
        <v>0</v>
      </c>
    </row>
    <row r="14158">
      <c r="A14158" t="n">
        <v>202002</v>
      </c>
      <c r="B14158" t="n">
        <v>59</v>
      </c>
      <c r="C14158" t="inlineStr">
        <is>
          <t>POS</t>
        </is>
      </c>
      <c r="D14158" t="inlineStr">
        <is>
          <t>Mỹ</t>
        </is>
      </c>
      <c r="E14158" t="inlineStr">
        <is>
          <t>Âm thanh</t>
        </is>
      </c>
      <c r="F14158" t="n">
        <v>3376.6</v>
      </c>
      <c r="G14158" t="n">
        <v>0</v>
      </c>
    </row>
    <row r="14159">
      <c r="A14159" t="n">
        <v>202002</v>
      </c>
      <c r="B14159" t="n">
        <v>59</v>
      </c>
      <c r="C14159" t="inlineStr">
        <is>
          <t>POS</t>
        </is>
      </c>
      <c r="D14159" t="inlineStr">
        <is>
          <t>Mỹ</t>
        </is>
      </c>
      <c r="E14159" t="inlineStr">
        <is>
          <t>Máy ảnh</t>
        </is>
      </c>
      <c r="F14159" t="n">
        <v>4690.94</v>
      </c>
      <c r="G14159" t="n">
        <v>0</v>
      </c>
    </row>
    <row r="14160">
      <c r="A14160" t="n">
        <v>202002</v>
      </c>
      <c r="B14160" t="n">
        <v>59</v>
      </c>
      <c r="C14160" t="inlineStr">
        <is>
          <t>POS</t>
        </is>
      </c>
      <c r="D14160" t="inlineStr">
        <is>
          <t>Mỹ</t>
        </is>
      </c>
      <c r="E14160" t="inlineStr">
        <is>
          <t>Điện thoại</t>
        </is>
      </c>
      <c r="F14160" t="n">
        <v>6769.59</v>
      </c>
      <c r="G14160" t="n">
        <v>301</v>
      </c>
    </row>
    <row r="14161">
      <c r="A14161" t="n">
        <v>202002</v>
      </c>
      <c r="B14161" t="n">
        <v>59</v>
      </c>
      <c r="C14161" t="inlineStr">
        <is>
          <t>POS</t>
        </is>
      </c>
      <c r="D14161" t="inlineStr">
        <is>
          <t>Mỹ</t>
        </is>
      </c>
      <c r="E14161" t="inlineStr">
        <is>
          <t>Máy tính</t>
        </is>
      </c>
      <c r="F14161" t="n">
        <v>15979</v>
      </c>
      <c r="G14161" t="n">
        <v>0</v>
      </c>
    </row>
    <row r="14162">
      <c r="A14162" t="n">
        <v>202002</v>
      </c>
      <c r="B14162" t="n">
        <v>59</v>
      </c>
      <c r="C14162" t="inlineStr">
        <is>
          <t>POS</t>
        </is>
      </c>
      <c r="D14162" t="inlineStr">
        <is>
          <t>Mỹ</t>
        </is>
      </c>
      <c r="E14162" t="inlineStr">
        <is>
          <t>Game &amp; Đồ chơi</t>
        </is>
      </c>
      <c r="F14162" t="n">
        <v>780.38</v>
      </c>
      <c r="G14162" t="n">
        <v>0</v>
      </c>
    </row>
    <row r="14163">
      <c r="A14163" t="n">
        <v>202002</v>
      </c>
      <c r="B14163" t="n">
        <v>59</v>
      </c>
      <c r="C14163" t="inlineStr">
        <is>
          <t>POS</t>
        </is>
      </c>
      <c r="D14163" t="inlineStr">
        <is>
          <t>Mỹ</t>
        </is>
      </c>
      <c r="E14163" t="inlineStr">
        <is>
          <t>Gia dụng</t>
        </is>
      </c>
      <c r="F14163" t="n">
        <v>598.99</v>
      </c>
      <c r="G14163" t="n">
        <v>0</v>
      </c>
    </row>
    <row r="14164">
      <c r="A14164" t="n">
        <v>202002</v>
      </c>
      <c r="B14164" t="n">
        <v>59</v>
      </c>
      <c r="C14164" t="inlineStr">
        <is>
          <t>POS</t>
        </is>
      </c>
      <c r="D14164" t="inlineStr">
        <is>
          <t>Mỹ</t>
        </is>
      </c>
      <c r="E14164" t="inlineStr">
        <is>
          <t>Nhạc, phim, sách nói</t>
        </is>
      </c>
      <c r="F14164" t="n">
        <v>4281.3</v>
      </c>
      <c r="G14164" t="n">
        <v>259.99</v>
      </c>
    </row>
    <row r="14165">
      <c r="A14165" t="n">
        <v>202002</v>
      </c>
      <c r="B14165" t="n">
        <v>59</v>
      </c>
      <c r="C14165" t="inlineStr">
        <is>
          <t>POS</t>
        </is>
      </c>
      <c r="D14165" t="inlineStr">
        <is>
          <t>Mỹ</t>
        </is>
      </c>
      <c r="E14165" t="inlineStr">
        <is>
          <t>TV &amp; Video</t>
        </is>
      </c>
      <c r="F14165" t="n">
        <v>6067.44</v>
      </c>
      <c r="G14165" t="n">
        <v>0</v>
      </c>
    </row>
    <row r="14166">
      <c r="A14166" t="n">
        <v>202002</v>
      </c>
      <c r="B14166" t="n">
        <v>61</v>
      </c>
      <c r="C14166" t="inlineStr">
        <is>
          <t>POS</t>
        </is>
      </c>
      <c r="D14166" t="inlineStr">
        <is>
          <t>Mỹ</t>
        </is>
      </c>
      <c r="E14166" t="inlineStr">
        <is>
          <t>Âm thanh</t>
        </is>
      </c>
      <c r="F14166" t="n">
        <v>1823.64</v>
      </c>
      <c r="G14166" t="n">
        <v>0</v>
      </c>
    </row>
    <row r="14167">
      <c r="A14167" t="n">
        <v>202002</v>
      </c>
      <c r="B14167" t="n">
        <v>61</v>
      </c>
      <c r="C14167" t="inlineStr">
        <is>
          <t>POS</t>
        </is>
      </c>
      <c r="D14167" t="inlineStr">
        <is>
          <t>Mỹ</t>
        </is>
      </c>
      <c r="E14167" t="inlineStr">
        <is>
          <t>Máy ảnh</t>
        </is>
      </c>
      <c r="F14167" t="n">
        <v>6397.4</v>
      </c>
      <c r="G14167" t="n">
        <v>0</v>
      </c>
    </row>
    <row r="14168">
      <c r="A14168" t="n">
        <v>202002</v>
      </c>
      <c r="B14168" t="n">
        <v>61</v>
      </c>
      <c r="C14168" t="inlineStr">
        <is>
          <t>POS</t>
        </is>
      </c>
      <c r="D14168" t="inlineStr">
        <is>
          <t>Mỹ</t>
        </is>
      </c>
      <c r="E14168" t="inlineStr">
        <is>
          <t>Điện thoại</t>
        </is>
      </c>
      <c r="F14168" t="n">
        <v>16093.16</v>
      </c>
      <c r="G14168" t="n">
        <v>903</v>
      </c>
    </row>
    <row r="14169">
      <c r="A14169" t="n">
        <v>202002</v>
      </c>
      <c r="B14169" t="n">
        <v>61</v>
      </c>
      <c r="C14169" t="inlineStr">
        <is>
          <t>POS</t>
        </is>
      </c>
      <c r="D14169" t="inlineStr">
        <is>
          <t>Mỹ</t>
        </is>
      </c>
      <c r="E14169" t="inlineStr">
        <is>
          <t>Máy tính</t>
        </is>
      </c>
      <c r="F14169" t="n">
        <v>12104.39</v>
      </c>
      <c r="G14169" t="n">
        <v>586</v>
      </c>
    </row>
    <row r="14170">
      <c r="A14170" t="n">
        <v>202002</v>
      </c>
      <c r="B14170" t="n">
        <v>61</v>
      </c>
      <c r="C14170" t="inlineStr">
        <is>
          <t>POS</t>
        </is>
      </c>
      <c r="D14170" t="inlineStr">
        <is>
          <t>Mỹ</t>
        </is>
      </c>
      <c r="E14170" t="inlineStr">
        <is>
          <t>Game &amp; Đồ chơi</t>
        </is>
      </c>
      <c r="F14170" t="n">
        <v>2350.91</v>
      </c>
      <c r="G14170" t="n">
        <v>215</v>
      </c>
    </row>
    <row r="14171">
      <c r="A14171" t="n">
        <v>202002</v>
      </c>
      <c r="B14171" t="n">
        <v>61</v>
      </c>
      <c r="C14171" t="inlineStr">
        <is>
          <t>POS</t>
        </is>
      </c>
      <c r="D14171" t="inlineStr">
        <is>
          <t>Mỹ</t>
        </is>
      </c>
      <c r="E14171" t="inlineStr">
        <is>
          <t>Gia dụng</t>
        </is>
      </c>
      <c r="F14171" t="n">
        <v>5568</v>
      </c>
      <c r="G14171" t="n">
        <v>0</v>
      </c>
    </row>
    <row r="14172">
      <c r="A14172" t="n">
        <v>202002</v>
      </c>
      <c r="B14172" t="n">
        <v>61</v>
      </c>
      <c r="C14172" t="inlineStr">
        <is>
          <t>POS</t>
        </is>
      </c>
      <c r="D14172" t="inlineStr">
        <is>
          <t>Mỹ</t>
        </is>
      </c>
      <c r="E14172" t="inlineStr">
        <is>
          <t>Nhạc, phim, sách nói</t>
        </is>
      </c>
      <c r="F14172" t="n">
        <v>3782.79</v>
      </c>
      <c r="G14172" t="n">
        <v>0</v>
      </c>
    </row>
    <row r="14173">
      <c r="A14173" t="n">
        <v>202002</v>
      </c>
      <c r="B14173" t="n">
        <v>61</v>
      </c>
      <c r="C14173" t="inlineStr">
        <is>
          <t>POS</t>
        </is>
      </c>
      <c r="D14173" t="inlineStr">
        <is>
          <t>Mỹ</t>
        </is>
      </c>
      <c r="E14173" t="inlineStr">
        <is>
          <t>TV &amp; Video</t>
        </is>
      </c>
      <c r="F14173" t="n">
        <v>4227.32</v>
      </c>
      <c r="G14173" t="n">
        <v>0</v>
      </c>
    </row>
    <row r="14174">
      <c r="A14174" t="n">
        <v>202002</v>
      </c>
      <c r="B14174" t="n">
        <v>62</v>
      </c>
      <c r="C14174" t="inlineStr">
        <is>
          <t>POS</t>
        </is>
      </c>
      <c r="D14174" t="inlineStr">
        <is>
          <t>Mỹ</t>
        </is>
      </c>
      <c r="E14174" t="inlineStr">
        <is>
          <t>Âm thanh</t>
        </is>
      </c>
      <c r="F14174" t="n">
        <v>2028.52</v>
      </c>
      <c r="G14174" t="n">
        <v>0</v>
      </c>
    </row>
    <row r="14175">
      <c r="A14175" t="n">
        <v>202002</v>
      </c>
      <c r="B14175" t="n">
        <v>62</v>
      </c>
      <c r="C14175" t="inlineStr">
        <is>
          <t>POS</t>
        </is>
      </c>
      <c r="D14175" t="inlineStr">
        <is>
          <t>Mỹ</t>
        </is>
      </c>
      <c r="E14175" t="inlineStr">
        <is>
          <t>Máy ảnh</t>
        </is>
      </c>
      <c r="F14175" t="n">
        <v>4501.3</v>
      </c>
      <c r="G14175" t="n">
        <v>568</v>
      </c>
    </row>
    <row r="14176">
      <c r="A14176" t="n">
        <v>202002</v>
      </c>
      <c r="B14176" t="n">
        <v>62</v>
      </c>
      <c r="C14176" t="inlineStr">
        <is>
          <t>POS</t>
        </is>
      </c>
      <c r="D14176" t="inlineStr">
        <is>
          <t>Mỹ</t>
        </is>
      </c>
      <c r="E14176" t="inlineStr">
        <is>
          <t>Điện thoại</t>
        </is>
      </c>
      <c r="F14176" t="n">
        <v>4935.33</v>
      </c>
      <c r="G14176" t="n">
        <v>926.99</v>
      </c>
    </row>
    <row r="14177">
      <c r="A14177" t="n">
        <v>202002</v>
      </c>
      <c r="B14177" t="n">
        <v>62</v>
      </c>
      <c r="C14177" t="inlineStr">
        <is>
          <t>POS</t>
        </is>
      </c>
      <c r="D14177" t="inlineStr">
        <is>
          <t>Mỹ</t>
        </is>
      </c>
      <c r="E14177" t="inlineStr">
        <is>
          <t>Máy tính</t>
        </is>
      </c>
      <c r="F14177" t="n">
        <v>6174.9</v>
      </c>
      <c r="G14177" t="n">
        <v>0</v>
      </c>
    </row>
    <row r="14178">
      <c r="A14178" t="n">
        <v>202002</v>
      </c>
      <c r="B14178" t="n">
        <v>62</v>
      </c>
      <c r="C14178" t="inlineStr">
        <is>
          <t>POS</t>
        </is>
      </c>
      <c r="D14178" t="inlineStr">
        <is>
          <t>Mỹ</t>
        </is>
      </c>
      <c r="E14178" t="inlineStr">
        <is>
          <t>Game &amp; Đồ chơi</t>
        </is>
      </c>
      <c r="F14178" t="n">
        <v>493.25</v>
      </c>
      <c r="G14178" t="n">
        <v>280</v>
      </c>
    </row>
    <row r="14179">
      <c r="A14179" t="n">
        <v>202002</v>
      </c>
      <c r="B14179" t="n">
        <v>62</v>
      </c>
      <c r="C14179" t="inlineStr">
        <is>
          <t>POS</t>
        </is>
      </c>
      <c r="D14179" t="inlineStr">
        <is>
          <t>Mỹ</t>
        </is>
      </c>
      <c r="E14179" t="inlineStr">
        <is>
          <t>Gia dụng</t>
        </is>
      </c>
      <c r="F14179" t="n">
        <v>1681.96</v>
      </c>
      <c r="G14179" t="n">
        <v>0</v>
      </c>
    </row>
    <row r="14180">
      <c r="A14180" t="n">
        <v>202002</v>
      </c>
      <c r="B14180" t="n">
        <v>62</v>
      </c>
      <c r="C14180" t="inlineStr">
        <is>
          <t>POS</t>
        </is>
      </c>
      <c r="D14180" t="inlineStr">
        <is>
          <t>Mỹ</t>
        </is>
      </c>
      <c r="E14180" t="inlineStr">
        <is>
          <t>Nhạc, phim, sách nói</t>
        </is>
      </c>
      <c r="F14180" t="n">
        <v>2760.23</v>
      </c>
      <c r="G14180" t="n">
        <v>0</v>
      </c>
    </row>
    <row r="14181">
      <c r="A14181" t="n">
        <v>202002</v>
      </c>
      <c r="B14181" t="n">
        <v>62</v>
      </c>
      <c r="C14181" t="inlineStr">
        <is>
          <t>POS</t>
        </is>
      </c>
      <c r="D14181" t="inlineStr">
        <is>
          <t>Mỹ</t>
        </is>
      </c>
      <c r="E14181" t="inlineStr">
        <is>
          <t>TV &amp; Video</t>
        </is>
      </c>
      <c r="F14181" t="n">
        <v>1716</v>
      </c>
      <c r="G14181" t="n">
        <v>0</v>
      </c>
    </row>
    <row r="14182">
      <c r="A14182" t="n">
        <v>202002</v>
      </c>
      <c r="B14182" t="n">
        <v>64</v>
      </c>
      <c r="C14182" t="inlineStr">
        <is>
          <t>POS</t>
        </is>
      </c>
      <c r="D14182" t="inlineStr">
        <is>
          <t>Mỹ</t>
        </is>
      </c>
      <c r="E14182" t="inlineStr">
        <is>
          <t>Âm thanh</t>
        </is>
      </c>
      <c r="F14182" t="n">
        <v>2428.74</v>
      </c>
      <c r="G14182" t="n">
        <v>0</v>
      </c>
    </row>
    <row r="14183">
      <c r="A14183" t="n">
        <v>202002</v>
      </c>
      <c r="B14183" t="n">
        <v>64</v>
      </c>
      <c r="C14183" t="inlineStr">
        <is>
          <t>POS</t>
        </is>
      </c>
      <c r="D14183" t="inlineStr">
        <is>
          <t>Mỹ</t>
        </is>
      </c>
      <c r="E14183" t="inlineStr">
        <is>
          <t>Máy ảnh</t>
        </is>
      </c>
      <c r="F14183" t="n">
        <v>14595.13</v>
      </c>
      <c r="G14183" t="n">
        <v>52.13</v>
      </c>
    </row>
    <row r="14184">
      <c r="A14184" t="n">
        <v>202002</v>
      </c>
      <c r="B14184" t="n">
        <v>64</v>
      </c>
      <c r="C14184" t="inlineStr">
        <is>
          <t>POS</t>
        </is>
      </c>
      <c r="D14184" t="inlineStr">
        <is>
          <t>Mỹ</t>
        </is>
      </c>
      <c r="E14184" t="inlineStr">
        <is>
          <t>Điện thoại</t>
        </is>
      </c>
      <c r="F14184" t="n">
        <v>7675.9</v>
      </c>
      <c r="G14184" t="n">
        <v>129</v>
      </c>
    </row>
    <row r="14185">
      <c r="A14185" t="n">
        <v>202002</v>
      </c>
      <c r="B14185" t="n">
        <v>64</v>
      </c>
      <c r="C14185" t="inlineStr">
        <is>
          <t>POS</t>
        </is>
      </c>
      <c r="D14185" t="inlineStr">
        <is>
          <t>Mỹ</t>
        </is>
      </c>
      <c r="E14185" t="inlineStr">
        <is>
          <t>Máy tính</t>
        </is>
      </c>
      <c r="F14185" t="n">
        <v>26213.25</v>
      </c>
      <c r="G14185" t="n">
        <v>0</v>
      </c>
    </row>
    <row r="14186">
      <c r="A14186" t="n">
        <v>202002</v>
      </c>
      <c r="B14186" t="n">
        <v>64</v>
      </c>
      <c r="C14186" t="inlineStr">
        <is>
          <t>POS</t>
        </is>
      </c>
      <c r="D14186" t="inlineStr">
        <is>
          <t>Mỹ</t>
        </is>
      </c>
      <c r="E14186" t="inlineStr">
        <is>
          <t>Game &amp; Đồ chơi</t>
        </is>
      </c>
      <c r="F14186" t="n">
        <v>1042.04</v>
      </c>
      <c r="G14186" t="n">
        <v>0</v>
      </c>
    </row>
    <row r="14187">
      <c r="A14187" t="n">
        <v>202002</v>
      </c>
      <c r="B14187" t="n">
        <v>64</v>
      </c>
      <c r="C14187" t="inlineStr">
        <is>
          <t>POS</t>
        </is>
      </c>
      <c r="D14187" t="inlineStr">
        <is>
          <t>Mỹ</t>
        </is>
      </c>
      <c r="E14187" t="inlineStr">
        <is>
          <t>Gia dụng</t>
        </is>
      </c>
      <c r="F14187" t="n">
        <v>23703.93</v>
      </c>
      <c r="G14187" t="n">
        <v>0</v>
      </c>
    </row>
    <row r="14188">
      <c r="A14188" t="n">
        <v>202002</v>
      </c>
      <c r="B14188" t="n">
        <v>64</v>
      </c>
      <c r="C14188" t="inlineStr">
        <is>
          <t>POS</t>
        </is>
      </c>
      <c r="D14188" t="inlineStr">
        <is>
          <t>Mỹ</t>
        </is>
      </c>
      <c r="E14188" t="inlineStr">
        <is>
          <t>Nhạc, phim, sách nói</t>
        </is>
      </c>
      <c r="F14188" t="n">
        <v>4802.29</v>
      </c>
      <c r="G14188" t="n">
        <v>0</v>
      </c>
    </row>
    <row r="14189">
      <c r="A14189" t="n">
        <v>202002</v>
      </c>
      <c r="B14189" t="n">
        <v>64</v>
      </c>
      <c r="C14189" t="inlineStr">
        <is>
          <t>POS</t>
        </is>
      </c>
      <c r="D14189" t="inlineStr">
        <is>
          <t>Mỹ</t>
        </is>
      </c>
      <c r="E14189" t="inlineStr">
        <is>
          <t>TV &amp; Video</t>
        </is>
      </c>
      <c r="F14189" t="n">
        <v>1948.6</v>
      </c>
      <c r="G14189" t="n">
        <v>1039.2</v>
      </c>
    </row>
    <row r="14190">
      <c r="A14190" t="n">
        <v>202002</v>
      </c>
      <c r="B14190" t="n">
        <v>65</v>
      </c>
      <c r="C14190" t="inlineStr">
        <is>
          <t>POS</t>
        </is>
      </c>
      <c r="D14190" t="inlineStr">
        <is>
          <t>Mỹ</t>
        </is>
      </c>
      <c r="E14190" t="inlineStr">
        <is>
          <t>Âm thanh</t>
        </is>
      </c>
      <c r="F14190" t="n">
        <v>838.49</v>
      </c>
      <c r="G14190" t="n">
        <v>0</v>
      </c>
    </row>
    <row r="14191">
      <c r="A14191" t="n">
        <v>202002</v>
      </c>
      <c r="B14191" t="n">
        <v>65</v>
      </c>
      <c r="C14191" t="inlineStr">
        <is>
          <t>POS</t>
        </is>
      </c>
      <c r="D14191" t="inlineStr">
        <is>
          <t>Mỹ</t>
        </is>
      </c>
      <c r="E14191" t="inlineStr">
        <is>
          <t>Máy ảnh</t>
        </is>
      </c>
      <c r="F14191" t="n">
        <v>4030.96</v>
      </c>
      <c r="G14191" t="n">
        <v>0</v>
      </c>
    </row>
    <row r="14192">
      <c r="A14192" t="n">
        <v>202002</v>
      </c>
      <c r="B14192" t="n">
        <v>65</v>
      </c>
      <c r="C14192" t="inlineStr">
        <is>
          <t>POS</t>
        </is>
      </c>
      <c r="D14192" t="inlineStr">
        <is>
          <t>Mỹ</t>
        </is>
      </c>
      <c r="E14192" t="inlineStr">
        <is>
          <t>Điện thoại</t>
        </is>
      </c>
      <c r="F14192" t="n">
        <v>6827.99</v>
      </c>
      <c r="G14192" t="n">
        <v>164.95</v>
      </c>
    </row>
    <row r="14193">
      <c r="A14193" t="n">
        <v>202002</v>
      </c>
      <c r="B14193" t="n">
        <v>65</v>
      </c>
      <c r="C14193" t="inlineStr">
        <is>
          <t>POS</t>
        </is>
      </c>
      <c r="D14193" t="inlineStr">
        <is>
          <t>Mỹ</t>
        </is>
      </c>
      <c r="E14193" t="inlineStr">
        <is>
          <t>Máy tính</t>
        </is>
      </c>
      <c r="F14193" t="n">
        <v>8753.85</v>
      </c>
      <c r="G14193" t="n">
        <v>382.95</v>
      </c>
    </row>
    <row r="14194">
      <c r="A14194" t="n">
        <v>202002</v>
      </c>
      <c r="B14194" t="n">
        <v>65</v>
      </c>
      <c r="C14194" t="inlineStr">
        <is>
          <t>POS</t>
        </is>
      </c>
      <c r="D14194" t="inlineStr">
        <is>
          <t>Mỹ</t>
        </is>
      </c>
      <c r="E14194" t="inlineStr">
        <is>
          <t>Game &amp; Đồ chơi</t>
        </is>
      </c>
      <c r="F14194" t="n">
        <v>644.75</v>
      </c>
      <c r="G14194" t="n">
        <v>0</v>
      </c>
    </row>
    <row r="14195">
      <c r="A14195" t="n">
        <v>202002</v>
      </c>
      <c r="B14195" t="n">
        <v>65</v>
      </c>
      <c r="C14195" t="inlineStr">
        <is>
          <t>POS</t>
        </is>
      </c>
      <c r="D14195" t="inlineStr">
        <is>
          <t>Mỹ</t>
        </is>
      </c>
      <c r="E14195" t="inlineStr">
        <is>
          <t>Gia dụng</t>
        </is>
      </c>
      <c r="F14195" t="n">
        <v>1564.69</v>
      </c>
      <c r="G14195" t="n">
        <v>0</v>
      </c>
    </row>
    <row r="14196">
      <c r="A14196" t="n">
        <v>202002</v>
      </c>
      <c r="B14196" t="n">
        <v>65</v>
      </c>
      <c r="C14196" t="inlineStr">
        <is>
          <t>POS</t>
        </is>
      </c>
      <c r="D14196" t="inlineStr">
        <is>
          <t>Mỹ</t>
        </is>
      </c>
      <c r="E14196" t="inlineStr">
        <is>
          <t>Nhạc, phim, sách nói</t>
        </is>
      </c>
      <c r="F14196" t="n">
        <v>2476.87</v>
      </c>
      <c r="G14196" t="n">
        <v>28.47</v>
      </c>
    </row>
    <row r="14197">
      <c r="A14197" t="n">
        <v>202002</v>
      </c>
      <c r="B14197" t="n">
        <v>65</v>
      </c>
      <c r="C14197" t="inlineStr">
        <is>
          <t>POS</t>
        </is>
      </c>
      <c r="D14197" t="inlineStr">
        <is>
          <t>Mỹ</t>
        </is>
      </c>
      <c r="E14197" t="inlineStr">
        <is>
          <t>TV &amp; Video</t>
        </is>
      </c>
      <c r="F14197" t="n">
        <v>4693.83</v>
      </c>
      <c r="G14197" t="n">
        <v>89.90000000000001</v>
      </c>
    </row>
    <row r="14198">
      <c r="A14198" t="n">
        <v>202002</v>
      </c>
      <c r="B14198" t="n">
        <v>66</v>
      </c>
      <c r="C14198" t="inlineStr">
        <is>
          <t>POS</t>
        </is>
      </c>
      <c r="D14198" t="inlineStr">
        <is>
          <t>Mỹ</t>
        </is>
      </c>
      <c r="E14198" t="inlineStr">
        <is>
          <t>Âm thanh</t>
        </is>
      </c>
      <c r="F14198" t="n">
        <v>1942.7</v>
      </c>
      <c r="G14198" t="n">
        <v>0</v>
      </c>
    </row>
    <row r="14199">
      <c r="A14199" t="n">
        <v>202002</v>
      </c>
      <c r="B14199" t="n">
        <v>66</v>
      </c>
      <c r="C14199" t="inlineStr">
        <is>
          <t>POS</t>
        </is>
      </c>
      <c r="D14199" t="inlineStr">
        <is>
          <t>Mỹ</t>
        </is>
      </c>
      <c r="E14199" t="inlineStr">
        <is>
          <t>Máy ảnh</t>
        </is>
      </c>
      <c r="F14199" t="n">
        <v>6514</v>
      </c>
      <c r="G14199" t="n">
        <v>0</v>
      </c>
    </row>
    <row r="14200">
      <c r="A14200" t="n">
        <v>202002</v>
      </c>
      <c r="B14200" t="n">
        <v>66</v>
      </c>
      <c r="C14200" t="inlineStr">
        <is>
          <t>POS</t>
        </is>
      </c>
      <c r="D14200" t="inlineStr">
        <is>
          <t>Mỹ</t>
        </is>
      </c>
      <c r="E14200" t="inlineStr">
        <is>
          <t>Điện thoại</t>
        </is>
      </c>
      <c r="F14200" t="n">
        <v>6404.96</v>
      </c>
      <c r="G14200" t="n">
        <v>0</v>
      </c>
    </row>
    <row r="14201">
      <c r="A14201" t="n">
        <v>202002</v>
      </c>
      <c r="B14201" t="n">
        <v>66</v>
      </c>
      <c r="C14201" t="inlineStr">
        <is>
          <t>POS</t>
        </is>
      </c>
      <c r="D14201" t="inlineStr">
        <is>
          <t>Mỹ</t>
        </is>
      </c>
      <c r="E14201" t="inlineStr">
        <is>
          <t>Máy tính</t>
        </is>
      </c>
      <c r="F14201" t="n">
        <v>13985.95</v>
      </c>
      <c r="G14201" t="n">
        <v>0</v>
      </c>
    </row>
    <row r="14202">
      <c r="A14202" t="n">
        <v>202002</v>
      </c>
      <c r="B14202" t="n">
        <v>66</v>
      </c>
      <c r="C14202" t="inlineStr">
        <is>
          <t>POS</t>
        </is>
      </c>
      <c r="D14202" t="inlineStr">
        <is>
          <t>Mỹ</t>
        </is>
      </c>
      <c r="E14202" t="inlineStr">
        <is>
          <t>Game &amp; Đồ chơi</t>
        </is>
      </c>
      <c r="F14202" t="n">
        <v>1079.39</v>
      </c>
      <c r="G14202" t="n">
        <v>0</v>
      </c>
    </row>
    <row r="14203">
      <c r="A14203" t="n">
        <v>202002</v>
      </c>
      <c r="B14203" t="n">
        <v>66</v>
      </c>
      <c r="C14203" t="inlineStr">
        <is>
          <t>POS</t>
        </is>
      </c>
      <c r="D14203" t="inlineStr">
        <is>
          <t>Mỹ</t>
        </is>
      </c>
      <c r="E14203" t="inlineStr">
        <is>
          <t>Gia dụng</t>
        </is>
      </c>
      <c r="F14203" t="n">
        <v>2929.88</v>
      </c>
      <c r="G14203" t="n">
        <v>0</v>
      </c>
    </row>
    <row r="14204">
      <c r="A14204" t="n">
        <v>202002</v>
      </c>
      <c r="B14204" t="n">
        <v>66</v>
      </c>
      <c r="C14204" t="inlineStr">
        <is>
          <t>POS</t>
        </is>
      </c>
      <c r="D14204" t="inlineStr">
        <is>
          <t>Mỹ</t>
        </is>
      </c>
      <c r="E14204" t="inlineStr">
        <is>
          <t>Nhạc, phim, sách nói</t>
        </is>
      </c>
      <c r="F14204" t="n">
        <v>2682.98</v>
      </c>
      <c r="G14204" t="n">
        <v>0</v>
      </c>
    </row>
    <row r="14205">
      <c r="A14205" t="n">
        <v>202002</v>
      </c>
      <c r="B14205" t="n">
        <v>66</v>
      </c>
      <c r="C14205" t="inlineStr">
        <is>
          <t>POS</t>
        </is>
      </c>
      <c r="D14205" t="inlineStr">
        <is>
          <t>Mỹ</t>
        </is>
      </c>
      <c r="E14205" t="inlineStr">
        <is>
          <t>TV &amp; Video</t>
        </is>
      </c>
      <c r="F14205" t="n">
        <v>7146.53</v>
      </c>
      <c r="G14205" t="n">
        <v>0</v>
      </c>
    </row>
    <row r="14206">
      <c r="A14206" t="n">
        <v>202003</v>
      </c>
      <c r="B14206" t="n">
        <v>0</v>
      </c>
      <c r="C14206" t="inlineStr">
        <is>
          <t>ONLINE</t>
        </is>
      </c>
      <c r="D14206" t="inlineStr">
        <is>
          <t>Online</t>
        </is>
      </c>
      <c r="E14206" t="inlineStr">
        <is>
          <t>Âm thanh</t>
        </is>
      </c>
      <c r="F14206" t="n">
        <v>8000.72</v>
      </c>
      <c r="G14206" t="n">
        <v>410.39</v>
      </c>
    </row>
    <row r="14207">
      <c r="A14207" t="n">
        <v>202003</v>
      </c>
      <c r="B14207" t="n">
        <v>0</v>
      </c>
      <c r="C14207" t="inlineStr">
        <is>
          <t>ONLINE</t>
        </is>
      </c>
      <c r="D14207" t="inlineStr">
        <is>
          <t>Online</t>
        </is>
      </c>
      <c r="E14207" t="inlineStr">
        <is>
          <t>Máy ảnh</t>
        </is>
      </c>
      <c r="F14207" t="n">
        <v>15255.87</v>
      </c>
      <c r="G14207" t="n">
        <v>3783</v>
      </c>
    </row>
    <row r="14208">
      <c r="A14208" t="n">
        <v>202003</v>
      </c>
      <c r="B14208" t="n">
        <v>0</v>
      </c>
      <c r="C14208" t="inlineStr">
        <is>
          <t>ONLINE</t>
        </is>
      </c>
      <c r="D14208" t="inlineStr">
        <is>
          <t>Online</t>
        </is>
      </c>
      <c r="E14208" t="inlineStr">
        <is>
          <t>Điện thoại</t>
        </is>
      </c>
      <c r="F14208" t="n">
        <v>32199.59</v>
      </c>
      <c r="G14208" t="n">
        <v>1115.9</v>
      </c>
    </row>
    <row r="14209">
      <c r="A14209" t="n">
        <v>202003</v>
      </c>
      <c r="B14209" t="n">
        <v>0</v>
      </c>
      <c r="C14209" t="inlineStr">
        <is>
          <t>ONLINE</t>
        </is>
      </c>
      <c r="D14209" t="inlineStr">
        <is>
          <t>Online</t>
        </is>
      </c>
      <c r="E14209" t="inlineStr">
        <is>
          <t>Máy tính</t>
        </is>
      </c>
      <c r="F14209" t="n">
        <v>88973.34</v>
      </c>
      <c r="G14209" t="n">
        <v>1474.11</v>
      </c>
    </row>
    <row r="14210">
      <c r="A14210" t="n">
        <v>202003</v>
      </c>
      <c r="B14210" t="n">
        <v>0</v>
      </c>
      <c r="C14210" t="inlineStr">
        <is>
          <t>ONLINE</t>
        </is>
      </c>
      <c r="D14210" t="inlineStr">
        <is>
          <t>Online</t>
        </is>
      </c>
      <c r="E14210" t="inlineStr">
        <is>
          <t>Game &amp; Đồ chơi</t>
        </is>
      </c>
      <c r="F14210" t="n">
        <v>3712.58</v>
      </c>
      <c r="G14210" t="n">
        <v>0</v>
      </c>
    </row>
    <row r="14211">
      <c r="A14211" t="n">
        <v>202003</v>
      </c>
      <c r="B14211" t="n">
        <v>0</v>
      </c>
      <c r="C14211" t="inlineStr">
        <is>
          <t>ONLINE</t>
        </is>
      </c>
      <c r="D14211" t="inlineStr">
        <is>
          <t>Online</t>
        </is>
      </c>
      <c r="E14211" t="inlineStr">
        <is>
          <t>Gia dụng</t>
        </is>
      </c>
      <c r="F14211" t="n">
        <v>9580.309999999999</v>
      </c>
      <c r="G14211" t="n">
        <v>2512.99</v>
      </c>
    </row>
    <row r="14212">
      <c r="A14212" t="n">
        <v>202003</v>
      </c>
      <c r="B14212" t="n">
        <v>0</v>
      </c>
      <c r="C14212" t="inlineStr">
        <is>
          <t>ONLINE</t>
        </is>
      </c>
      <c r="D14212" t="inlineStr">
        <is>
          <t>Online</t>
        </is>
      </c>
      <c r="E14212" t="inlineStr">
        <is>
          <t>Nhạc, phim, sách nói</t>
        </is>
      </c>
      <c r="F14212" t="n">
        <v>7081.85</v>
      </c>
      <c r="G14212" t="n">
        <v>598.91</v>
      </c>
    </row>
    <row r="14213">
      <c r="A14213" t="n">
        <v>202003</v>
      </c>
      <c r="B14213" t="n">
        <v>0</v>
      </c>
      <c r="C14213" t="inlineStr">
        <is>
          <t>ONLINE</t>
        </is>
      </c>
      <c r="D14213" t="inlineStr">
        <is>
          <t>Online</t>
        </is>
      </c>
      <c r="E14213" t="inlineStr">
        <is>
          <t>TV &amp; Video</t>
        </is>
      </c>
      <c r="F14213" t="n">
        <v>9208.26</v>
      </c>
      <c r="G14213" t="n">
        <v>143.4</v>
      </c>
    </row>
    <row r="14214">
      <c r="A14214" t="n">
        <v>202003</v>
      </c>
      <c r="B14214" t="n">
        <v>1</v>
      </c>
      <c r="C14214" t="inlineStr">
        <is>
          <t>POS</t>
        </is>
      </c>
      <c r="D14214" t="inlineStr">
        <is>
          <t>Úc</t>
        </is>
      </c>
      <c r="E14214" t="inlineStr">
        <is>
          <t>Máy ảnh</t>
        </is>
      </c>
      <c r="F14214" t="n">
        <v>850</v>
      </c>
      <c r="G14214" t="n">
        <v>0</v>
      </c>
    </row>
    <row r="14215">
      <c r="A14215" t="n">
        <v>202003</v>
      </c>
      <c r="B14215" t="n">
        <v>1</v>
      </c>
      <c r="C14215" t="inlineStr">
        <is>
          <t>POS</t>
        </is>
      </c>
      <c r="D14215" t="inlineStr">
        <is>
          <t>Úc</t>
        </is>
      </c>
      <c r="E14215" t="inlineStr">
        <is>
          <t>Nhạc, phim, sách nói</t>
        </is>
      </c>
      <c r="F14215" t="n">
        <v>869.97</v>
      </c>
      <c r="G14215" t="n">
        <v>0</v>
      </c>
    </row>
    <row r="14216">
      <c r="A14216" t="n">
        <v>202003</v>
      </c>
      <c r="B14216" t="n">
        <v>4</v>
      </c>
      <c r="C14216" t="inlineStr">
        <is>
          <t>POS</t>
        </is>
      </c>
      <c r="D14216" t="inlineStr">
        <is>
          <t>Úc</t>
        </is>
      </c>
      <c r="E14216" t="inlineStr">
        <is>
          <t>Điện thoại</t>
        </is>
      </c>
      <c r="F14216" t="n">
        <v>99.98</v>
      </c>
      <c r="G14216" t="n">
        <v>0</v>
      </c>
    </row>
    <row r="14217">
      <c r="A14217" t="n">
        <v>202003</v>
      </c>
      <c r="B14217" t="n">
        <v>4</v>
      </c>
      <c r="C14217" t="inlineStr">
        <is>
          <t>POS</t>
        </is>
      </c>
      <c r="D14217" t="inlineStr">
        <is>
          <t>Úc</t>
        </is>
      </c>
      <c r="E14217" t="inlineStr">
        <is>
          <t>Nhạc, phim, sách nói</t>
        </is>
      </c>
      <c r="F14217" t="n">
        <v>208.98</v>
      </c>
      <c r="G14217" t="n">
        <v>0</v>
      </c>
    </row>
    <row r="14218">
      <c r="A14218" t="n">
        <v>202003</v>
      </c>
      <c r="B14218" t="n">
        <v>5</v>
      </c>
      <c r="C14218" t="inlineStr">
        <is>
          <t>POS</t>
        </is>
      </c>
      <c r="D14218" t="inlineStr">
        <is>
          <t>Úc</t>
        </is>
      </c>
      <c r="E14218" t="inlineStr">
        <is>
          <t>Âm thanh</t>
        </is>
      </c>
      <c r="F14218" t="n">
        <v>597.92</v>
      </c>
      <c r="G14218" t="n">
        <v>0</v>
      </c>
    </row>
    <row r="14219">
      <c r="A14219" t="n">
        <v>202003</v>
      </c>
      <c r="B14219" t="n">
        <v>5</v>
      </c>
      <c r="C14219" t="inlineStr">
        <is>
          <t>POS</t>
        </is>
      </c>
      <c r="D14219" t="inlineStr">
        <is>
          <t>Úc</t>
        </is>
      </c>
      <c r="E14219" t="inlineStr">
        <is>
          <t>Máy ảnh</t>
        </is>
      </c>
      <c r="F14219" t="n">
        <v>1785</v>
      </c>
      <c r="G14219" t="n">
        <v>1785</v>
      </c>
    </row>
    <row r="14220">
      <c r="A14220" t="n">
        <v>202003</v>
      </c>
      <c r="B14220" t="n">
        <v>5</v>
      </c>
      <c r="C14220" t="inlineStr">
        <is>
          <t>POS</t>
        </is>
      </c>
      <c r="D14220" t="inlineStr">
        <is>
          <t>Úc</t>
        </is>
      </c>
      <c r="E14220" t="inlineStr">
        <is>
          <t>Nhạc, phim, sách nói</t>
        </is>
      </c>
      <c r="F14220" t="n">
        <v>438</v>
      </c>
      <c r="G14220" t="n">
        <v>0</v>
      </c>
    </row>
    <row r="14221">
      <c r="A14221" t="n">
        <v>202003</v>
      </c>
      <c r="B14221" t="n">
        <v>5</v>
      </c>
      <c r="C14221" t="inlineStr">
        <is>
          <t>POS</t>
        </is>
      </c>
      <c r="D14221" t="inlineStr">
        <is>
          <t>Úc</t>
        </is>
      </c>
      <c r="E14221" t="inlineStr">
        <is>
          <t>TV &amp; Video</t>
        </is>
      </c>
      <c r="F14221" t="n">
        <v>0</v>
      </c>
      <c r="G14221" t="n">
        <v>2819.82</v>
      </c>
    </row>
    <row r="14222">
      <c r="A14222" t="n">
        <v>202003</v>
      </c>
      <c r="B14222" t="n">
        <v>8</v>
      </c>
      <c r="C14222" t="inlineStr">
        <is>
          <t>POS</t>
        </is>
      </c>
      <c r="D14222" t="inlineStr">
        <is>
          <t>Canada</t>
        </is>
      </c>
      <c r="E14222" t="inlineStr">
        <is>
          <t>Âm thanh</t>
        </is>
      </c>
      <c r="F14222" t="n">
        <v>132.99</v>
      </c>
      <c r="G14222" t="n">
        <v>0</v>
      </c>
    </row>
    <row r="14223">
      <c r="A14223" t="n">
        <v>202003</v>
      </c>
      <c r="B14223" t="n">
        <v>8</v>
      </c>
      <c r="C14223" t="inlineStr">
        <is>
          <t>POS</t>
        </is>
      </c>
      <c r="D14223" t="inlineStr">
        <is>
          <t>Canada</t>
        </is>
      </c>
      <c r="E14223" t="inlineStr">
        <is>
          <t>Máy ảnh</t>
        </is>
      </c>
      <c r="F14223" t="n">
        <v>1496.95</v>
      </c>
      <c r="G14223" t="n">
        <v>262.48</v>
      </c>
    </row>
    <row r="14224">
      <c r="A14224" t="n">
        <v>202003</v>
      </c>
      <c r="B14224" t="n">
        <v>8</v>
      </c>
      <c r="C14224" t="inlineStr">
        <is>
          <t>POS</t>
        </is>
      </c>
      <c r="D14224" t="inlineStr">
        <is>
          <t>Canada</t>
        </is>
      </c>
      <c r="E14224" t="inlineStr">
        <is>
          <t>Điện thoại</t>
        </is>
      </c>
      <c r="F14224" t="n">
        <v>576.48</v>
      </c>
      <c r="G14224" t="n">
        <v>0</v>
      </c>
    </row>
    <row r="14225">
      <c r="A14225" t="n">
        <v>202003</v>
      </c>
      <c r="B14225" t="n">
        <v>8</v>
      </c>
      <c r="C14225" t="inlineStr">
        <is>
          <t>POS</t>
        </is>
      </c>
      <c r="D14225" t="inlineStr">
        <is>
          <t>Canada</t>
        </is>
      </c>
      <c r="E14225" t="inlineStr">
        <is>
          <t>Máy tính</t>
        </is>
      </c>
      <c r="F14225" t="n">
        <v>12046.35</v>
      </c>
      <c r="G14225" t="n">
        <v>0</v>
      </c>
    </row>
    <row r="14226">
      <c r="A14226" t="n">
        <v>202003</v>
      </c>
      <c r="B14226" t="n">
        <v>8</v>
      </c>
      <c r="C14226" t="inlineStr">
        <is>
          <t>POS</t>
        </is>
      </c>
      <c r="D14226" t="inlineStr">
        <is>
          <t>Canada</t>
        </is>
      </c>
      <c r="E14226" t="inlineStr">
        <is>
          <t>Game &amp; Đồ chơi</t>
        </is>
      </c>
      <c r="F14226" t="n">
        <v>577.21</v>
      </c>
      <c r="G14226" t="n">
        <v>0</v>
      </c>
    </row>
    <row r="14227">
      <c r="A14227" t="n">
        <v>202003</v>
      </c>
      <c r="B14227" t="n">
        <v>8</v>
      </c>
      <c r="C14227" t="inlineStr">
        <is>
          <t>POS</t>
        </is>
      </c>
      <c r="D14227" t="inlineStr">
        <is>
          <t>Canada</t>
        </is>
      </c>
      <c r="E14227" t="inlineStr">
        <is>
          <t>Nhạc, phim, sách nói</t>
        </is>
      </c>
      <c r="F14227" t="n">
        <v>779.97</v>
      </c>
      <c r="G14227" t="n">
        <v>0</v>
      </c>
    </row>
    <row r="14228">
      <c r="A14228" t="n">
        <v>202003</v>
      </c>
      <c r="B14228" t="n">
        <v>8</v>
      </c>
      <c r="C14228" t="inlineStr">
        <is>
          <t>POS</t>
        </is>
      </c>
      <c r="D14228" t="inlineStr">
        <is>
          <t>Canada</t>
        </is>
      </c>
      <c r="E14228" t="inlineStr">
        <is>
          <t>TV &amp; Video</t>
        </is>
      </c>
      <c r="F14228" t="n">
        <v>5799.98</v>
      </c>
      <c r="G14228" t="n">
        <v>0</v>
      </c>
    </row>
    <row r="14229">
      <c r="A14229" t="n">
        <v>202003</v>
      </c>
      <c r="B14229" t="n">
        <v>9</v>
      </c>
      <c r="C14229" t="inlineStr">
        <is>
          <t>POS</t>
        </is>
      </c>
      <c r="D14229" t="inlineStr">
        <is>
          <t>Canada</t>
        </is>
      </c>
      <c r="E14229" t="inlineStr">
        <is>
          <t>Âm thanh</t>
        </is>
      </c>
      <c r="F14229" t="n">
        <v>217.35</v>
      </c>
      <c r="G14229" t="n">
        <v>0</v>
      </c>
    </row>
    <row r="14230">
      <c r="A14230" t="n">
        <v>202003</v>
      </c>
      <c r="B14230" t="n">
        <v>9</v>
      </c>
      <c r="C14230" t="inlineStr">
        <is>
          <t>POS</t>
        </is>
      </c>
      <c r="D14230" t="inlineStr">
        <is>
          <t>Canada</t>
        </is>
      </c>
      <c r="E14230" t="inlineStr">
        <is>
          <t>Máy ảnh</t>
        </is>
      </c>
      <c r="F14230" t="n">
        <v>1578</v>
      </c>
      <c r="G14230" t="n">
        <v>0</v>
      </c>
    </row>
    <row r="14231">
      <c r="A14231" t="n">
        <v>202003</v>
      </c>
      <c r="B14231" t="n">
        <v>9</v>
      </c>
      <c r="C14231" t="inlineStr">
        <is>
          <t>POS</t>
        </is>
      </c>
      <c r="D14231" t="inlineStr">
        <is>
          <t>Canada</t>
        </is>
      </c>
      <c r="E14231" t="inlineStr">
        <is>
          <t>Điện thoại</t>
        </is>
      </c>
      <c r="F14231" t="n">
        <v>879</v>
      </c>
      <c r="G14231" t="n">
        <v>0</v>
      </c>
    </row>
    <row r="14232">
      <c r="A14232" t="n">
        <v>202003</v>
      </c>
      <c r="B14232" t="n">
        <v>9</v>
      </c>
      <c r="C14232" t="inlineStr">
        <is>
          <t>POS</t>
        </is>
      </c>
      <c r="D14232" t="inlineStr">
        <is>
          <t>Canada</t>
        </is>
      </c>
      <c r="E14232" t="inlineStr">
        <is>
          <t>Máy tính</t>
        </is>
      </c>
      <c r="F14232" t="n">
        <v>6692.2</v>
      </c>
      <c r="G14232" t="n">
        <v>2598</v>
      </c>
    </row>
    <row r="14233">
      <c r="A14233" t="n">
        <v>202003</v>
      </c>
      <c r="B14233" t="n">
        <v>9</v>
      </c>
      <c r="C14233" t="inlineStr">
        <is>
          <t>POS</t>
        </is>
      </c>
      <c r="D14233" t="inlineStr">
        <is>
          <t>Canada</t>
        </is>
      </c>
      <c r="E14233" t="inlineStr">
        <is>
          <t>Game &amp; Đồ chơi</t>
        </is>
      </c>
      <c r="F14233" t="n">
        <v>302.97</v>
      </c>
      <c r="G14233" t="n">
        <v>0</v>
      </c>
    </row>
    <row r="14234">
      <c r="A14234" t="n">
        <v>202003</v>
      </c>
      <c r="B14234" t="n">
        <v>9</v>
      </c>
      <c r="C14234" t="inlineStr">
        <is>
          <t>POS</t>
        </is>
      </c>
      <c r="D14234" t="inlineStr">
        <is>
          <t>Canada</t>
        </is>
      </c>
      <c r="E14234" t="inlineStr">
        <is>
          <t>Gia dụng</t>
        </is>
      </c>
      <c r="F14234" t="n">
        <v>772.5</v>
      </c>
      <c r="G14234" t="n">
        <v>0</v>
      </c>
    </row>
    <row r="14235">
      <c r="A14235" t="n">
        <v>202003</v>
      </c>
      <c r="B14235" t="n">
        <v>9</v>
      </c>
      <c r="C14235" t="inlineStr">
        <is>
          <t>POS</t>
        </is>
      </c>
      <c r="D14235" t="inlineStr">
        <is>
          <t>Canada</t>
        </is>
      </c>
      <c r="E14235" t="inlineStr">
        <is>
          <t>Nhạc, phim, sách nói</t>
        </is>
      </c>
      <c r="F14235" t="n">
        <v>122.98</v>
      </c>
      <c r="G14235" t="n">
        <v>0</v>
      </c>
    </row>
    <row r="14236">
      <c r="A14236" t="n">
        <v>202003</v>
      </c>
      <c r="B14236" t="n">
        <v>9</v>
      </c>
      <c r="C14236" t="inlineStr">
        <is>
          <t>POS</t>
        </is>
      </c>
      <c r="D14236" t="inlineStr">
        <is>
          <t>Canada</t>
        </is>
      </c>
      <c r="E14236" t="inlineStr">
        <is>
          <t>TV &amp; Video</t>
        </is>
      </c>
      <c r="F14236" t="n">
        <v>119.99</v>
      </c>
      <c r="G14236" t="n">
        <v>0</v>
      </c>
    </row>
    <row r="14237">
      <c r="A14237" t="n">
        <v>202003</v>
      </c>
      <c r="B14237" t="n">
        <v>10</v>
      </c>
      <c r="C14237" t="inlineStr">
        <is>
          <t>POS</t>
        </is>
      </c>
      <c r="D14237" t="inlineStr">
        <is>
          <t>Canada</t>
        </is>
      </c>
      <c r="E14237" t="inlineStr">
        <is>
          <t>Âm thanh</t>
        </is>
      </c>
      <c r="F14237" t="n">
        <v>505.94</v>
      </c>
      <c r="G14237" t="n">
        <v>0</v>
      </c>
    </row>
    <row r="14238">
      <c r="A14238" t="n">
        <v>202003</v>
      </c>
      <c r="B14238" t="n">
        <v>10</v>
      </c>
      <c r="C14238" t="inlineStr">
        <is>
          <t>POS</t>
        </is>
      </c>
      <c r="D14238" t="inlineStr">
        <is>
          <t>Canada</t>
        </is>
      </c>
      <c r="E14238" t="inlineStr">
        <is>
          <t>Máy ảnh</t>
        </is>
      </c>
      <c r="F14238" t="n">
        <v>6753.5</v>
      </c>
      <c r="G14238" t="n">
        <v>1698</v>
      </c>
    </row>
    <row r="14239">
      <c r="A14239" t="n">
        <v>202003</v>
      </c>
      <c r="B14239" t="n">
        <v>10</v>
      </c>
      <c r="C14239" t="inlineStr">
        <is>
          <t>POS</t>
        </is>
      </c>
      <c r="D14239" t="inlineStr">
        <is>
          <t>Canada</t>
        </is>
      </c>
      <c r="E14239" t="inlineStr">
        <is>
          <t>Điện thoại</t>
        </is>
      </c>
      <c r="F14239" t="n">
        <v>4190.94</v>
      </c>
      <c r="G14239" t="n">
        <v>0</v>
      </c>
    </row>
    <row r="14240">
      <c r="A14240" t="n">
        <v>202003</v>
      </c>
      <c r="B14240" t="n">
        <v>10</v>
      </c>
      <c r="C14240" t="inlineStr">
        <is>
          <t>POS</t>
        </is>
      </c>
      <c r="D14240" t="inlineStr">
        <is>
          <t>Canada</t>
        </is>
      </c>
      <c r="E14240" t="inlineStr">
        <is>
          <t>Máy tính</t>
        </is>
      </c>
      <c r="F14240" t="n">
        <v>2995.3</v>
      </c>
      <c r="G14240" t="n">
        <v>316</v>
      </c>
    </row>
    <row r="14241">
      <c r="A14241" t="n">
        <v>202003</v>
      </c>
      <c r="B14241" t="n">
        <v>10</v>
      </c>
      <c r="C14241" t="inlineStr">
        <is>
          <t>POS</t>
        </is>
      </c>
      <c r="D14241" t="inlineStr">
        <is>
          <t>Canada</t>
        </is>
      </c>
      <c r="E14241" t="inlineStr">
        <is>
          <t>Game &amp; Đồ chơi</t>
        </is>
      </c>
      <c r="F14241" t="n">
        <v>373.62</v>
      </c>
      <c r="G14241" t="n">
        <v>0</v>
      </c>
    </row>
    <row r="14242">
      <c r="A14242" t="n">
        <v>202003</v>
      </c>
      <c r="B14242" t="n">
        <v>10</v>
      </c>
      <c r="C14242" t="inlineStr">
        <is>
          <t>POS</t>
        </is>
      </c>
      <c r="D14242" t="inlineStr">
        <is>
          <t>Canada</t>
        </is>
      </c>
      <c r="E14242" t="inlineStr">
        <is>
          <t>Gia dụng</t>
        </is>
      </c>
      <c r="F14242" t="n">
        <v>1780</v>
      </c>
      <c r="G14242" t="n">
        <v>0</v>
      </c>
    </row>
    <row r="14243">
      <c r="A14243" t="n">
        <v>202003</v>
      </c>
      <c r="B14243" t="n">
        <v>10</v>
      </c>
      <c r="C14243" t="inlineStr">
        <is>
          <t>POS</t>
        </is>
      </c>
      <c r="D14243" t="inlineStr">
        <is>
          <t>Canada</t>
        </is>
      </c>
      <c r="E14243" t="inlineStr">
        <is>
          <t>Nhạc, phim, sách nói</t>
        </is>
      </c>
      <c r="F14243" t="n">
        <v>2198.78</v>
      </c>
      <c r="G14243" t="n">
        <v>0</v>
      </c>
    </row>
    <row r="14244">
      <c r="A14244" t="n">
        <v>202003</v>
      </c>
      <c r="B14244" t="n">
        <v>12</v>
      </c>
      <c r="C14244" t="inlineStr">
        <is>
          <t>POS</t>
        </is>
      </c>
      <c r="D14244" t="inlineStr">
        <is>
          <t>Pháp</t>
        </is>
      </c>
      <c r="E14244" t="inlineStr">
        <is>
          <t>Máy tính</t>
        </is>
      </c>
      <c r="F14244" t="n">
        <v>369</v>
      </c>
      <c r="G14244" t="n">
        <v>0</v>
      </c>
    </row>
    <row r="14245">
      <c r="A14245" t="n">
        <v>202003</v>
      </c>
      <c r="B14245" t="n">
        <v>12</v>
      </c>
      <c r="C14245" t="inlineStr">
        <is>
          <t>POS</t>
        </is>
      </c>
      <c r="D14245" t="inlineStr">
        <is>
          <t>Pháp</t>
        </is>
      </c>
      <c r="E14245" t="inlineStr">
        <is>
          <t>Gia dụng</t>
        </is>
      </c>
      <c r="F14245" t="n">
        <v>0</v>
      </c>
      <c r="G14245" t="n">
        <v>899</v>
      </c>
    </row>
    <row r="14246">
      <c r="A14246" t="n">
        <v>202003</v>
      </c>
      <c r="B14246" t="n">
        <v>12</v>
      </c>
      <c r="C14246" t="inlineStr">
        <is>
          <t>POS</t>
        </is>
      </c>
      <c r="D14246" t="inlineStr">
        <is>
          <t>Pháp</t>
        </is>
      </c>
      <c r="E14246" t="inlineStr">
        <is>
          <t>Nhạc, phim, sách nói</t>
        </is>
      </c>
      <c r="F14246" t="n">
        <v>0</v>
      </c>
      <c r="G14246" t="n">
        <v>22.89</v>
      </c>
    </row>
    <row r="14247">
      <c r="A14247" t="n">
        <v>202003</v>
      </c>
      <c r="B14247" t="n">
        <v>13</v>
      </c>
      <c r="C14247" t="inlineStr">
        <is>
          <t>POS</t>
        </is>
      </c>
      <c r="D14247" t="inlineStr">
        <is>
          <t>Pháp</t>
        </is>
      </c>
      <c r="E14247" t="inlineStr">
        <is>
          <t>Máy tính</t>
        </is>
      </c>
      <c r="F14247" t="n">
        <v>2775</v>
      </c>
      <c r="G14247" t="n">
        <v>0</v>
      </c>
    </row>
    <row r="14248">
      <c r="A14248" t="n">
        <v>202003</v>
      </c>
      <c r="B14248" t="n">
        <v>13</v>
      </c>
      <c r="C14248" t="inlineStr">
        <is>
          <t>POS</t>
        </is>
      </c>
      <c r="D14248" t="inlineStr">
        <is>
          <t>Pháp</t>
        </is>
      </c>
      <c r="E14248" t="inlineStr">
        <is>
          <t>Nhạc, phim, sách nói</t>
        </is>
      </c>
      <c r="F14248" t="n">
        <v>277.98</v>
      </c>
      <c r="G14248" t="n">
        <v>0</v>
      </c>
    </row>
    <row r="14249">
      <c r="A14249" t="n">
        <v>202003</v>
      </c>
      <c r="B14249" t="n">
        <v>15</v>
      </c>
      <c r="C14249" t="inlineStr">
        <is>
          <t>POS</t>
        </is>
      </c>
      <c r="D14249" t="inlineStr">
        <is>
          <t>Pháp</t>
        </is>
      </c>
      <c r="E14249" t="inlineStr">
        <is>
          <t>Điện thoại</t>
        </is>
      </c>
      <c r="F14249" t="n">
        <v>606.96</v>
      </c>
      <c r="G14249" t="n">
        <v>0</v>
      </c>
    </row>
    <row r="14250">
      <c r="A14250" t="n">
        <v>202003</v>
      </c>
      <c r="B14250" t="n">
        <v>15</v>
      </c>
      <c r="C14250" t="inlineStr">
        <is>
          <t>POS</t>
        </is>
      </c>
      <c r="D14250" t="inlineStr">
        <is>
          <t>Pháp</t>
        </is>
      </c>
      <c r="E14250" t="inlineStr">
        <is>
          <t>Game &amp; Đồ chơi</t>
        </is>
      </c>
      <c r="F14250" t="n">
        <v>13.98</v>
      </c>
      <c r="G14250" t="n">
        <v>0</v>
      </c>
    </row>
    <row r="14251">
      <c r="A14251" t="n">
        <v>202003</v>
      </c>
      <c r="B14251" t="n">
        <v>15</v>
      </c>
      <c r="C14251" t="inlineStr">
        <is>
          <t>POS</t>
        </is>
      </c>
      <c r="D14251" t="inlineStr">
        <is>
          <t>Pháp</t>
        </is>
      </c>
      <c r="E14251" t="inlineStr">
        <is>
          <t>TV &amp; Video</t>
        </is>
      </c>
      <c r="F14251" t="n">
        <v>3445</v>
      </c>
      <c r="G14251" t="n">
        <v>0</v>
      </c>
    </row>
    <row r="14252">
      <c r="A14252" t="n">
        <v>202003</v>
      </c>
      <c r="B14252" t="n">
        <v>17</v>
      </c>
      <c r="C14252" t="inlineStr">
        <is>
          <t>POS</t>
        </is>
      </c>
      <c r="D14252" t="inlineStr">
        <is>
          <t>Pháp</t>
        </is>
      </c>
      <c r="E14252" t="inlineStr">
        <is>
          <t>Điện thoại</t>
        </is>
      </c>
      <c r="F14252" t="n">
        <v>864</v>
      </c>
      <c r="G14252" t="n">
        <v>0</v>
      </c>
    </row>
    <row r="14253">
      <c r="A14253" t="n">
        <v>202003</v>
      </c>
      <c r="B14253" t="n">
        <v>17</v>
      </c>
      <c r="C14253" t="inlineStr">
        <is>
          <t>POS</t>
        </is>
      </c>
      <c r="D14253" t="inlineStr">
        <is>
          <t>Pháp</t>
        </is>
      </c>
      <c r="E14253" t="inlineStr">
        <is>
          <t>Máy tính</t>
        </is>
      </c>
      <c r="F14253" t="n">
        <v>765.9</v>
      </c>
      <c r="G14253" t="n">
        <v>0</v>
      </c>
    </row>
    <row r="14254">
      <c r="A14254" t="n">
        <v>202003</v>
      </c>
      <c r="B14254" t="n">
        <v>18</v>
      </c>
      <c r="C14254" t="inlineStr">
        <is>
          <t>POS</t>
        </is>
      </c>
      <c r="D14254" t="inlineStr">
        <is>
          <t>Pháp</t>
        </is>
      </c>
      <c r="E14254" t="inlineStr">
        <is>
          <t>Điện thoại</t>
        </is>
      </c>
      <c r="F14254" t="n">
        <v>387</v>
      </c>
      <c r="G14254" t="n">
        <v>0</v>
      </c>
    </row>
    <row r="14255">
      <c r="A14255" t="n">
        <v>202003</v>
      </c>
      <c r="B14255" t="n">
        <v>18</v>
      </c>
      <c r="C14255" t="inlineStr">
        <is>
          <t>POS</t>
        </is>
      </c>
      <c r="D14255" t="inlineStr">
        <is>
          <t>Pháp</t>
        </is>
      </c>
      <c r="E14255" t="inlineStr">
        <is>
          <t>Máy tính</t>
        </is>
      </c>
      <c r="F14255" t="n">
        <v>31.8</v>
      </c>
      <c r="G14255" t="n">
        <v>689.7</v>
      </c>
    </row>
    <row r="14256">
      <c r="A14256" t="n">
        <v>202003</v>
      </c>
      <c r="B14256" t="n">
        <v>18</v>
      </c>
      <c r="C14256" t="inlineStr">
        <is>
          <t>POS</t>
        </is>
      </c>
      <c r="D14256" t="inlineStr">
        <is>
          <t>Pháp</t>
        </is>
      </c>
      <c r="E14256" t="inlineStr">
        <is>
          <t>Gia dụng</t>
        </is>
      </c>
      <c r="F14256" t="n">
        <v>899.97</v>
      </c>
      <c r="G14256" t="n">
        <v>0</v>
      </c>
    </row>
    <row r="14257">
      <c r="A14257" t="n">
        <v>202003</v>
      </c>
      <c r="B14257" t="n">
        <v>18</v>
      </c>
      <c r="C14257" t="inlineStr">
        <is>
          <t>POS</t>
        </is>
      </c>
      <c r="D14257" t="inlineStr">
        <is>
          <t>Pháp</t>
        </is>
      </c>
      <c r="E14257" t="inlineStr">
        <is>
          <t>Nhạc, phim, sách nói</t>
        </is>
      </c>
      <c r="F14257" t="n">
        <v>289.99</v>
      </c>
      <c r="G14257" t="n">
        <v>289.99</v>
      </c>
    </row>
    <row r="14258">
      <c r="A14258" t="n">
        <v>202003</v>
      </c>
      <c r="B14258" t="n">
        <v>19</v>
      </c>
      <c r="C14258" t="inlineStr">
        <is>
          <t>POS</t>
        </is>
      </c>
      <c r="D14258" t="inlineStr">
        <is>
          <t>Đức</t>
        </is>
      </c>
      <c r="E14258" t="inlineStr">
        <is>
          <t>Âm thanh</t>
        </is>
      </c>
      <c r="F14258" t="n">
        <v>499.95</v>
      </c>
      <c r="G14258" t="n">
        <v>0</v>
      </c>
    </row>
    <row r="14259">
      <c r="A14259" t="n">
        <v>202003</v>
      </c>
      <c r="B14259" t="n">
        <v>19</v>
      </c>
      <c r="C14259" t="inlineStr">
        <is>
          <t>POS</t>
        </is>
      </c>
      <c r="D14259" t="inlineStr">
        <is>
          <t>Đức</t>
        </is>
      </c>
      <c r="E14259" t="inlineStr">
        <is>
          <t>Máy ảnh</t>
        </is>
      </c>
      <c r="F14259" t="n">
        <v>200</v>
      </c>
      <c r="G14259" t="n">
        <v>0</v>
      </c>
    </row>
    <row r="14260">
      <c r="A14260" t="n">
        <v>202003</v>
      </c>
      <c r="B14260" t="n">
        <v>19</v>
      </c>
      <c r="C14260" t="inlineStr">
        <is>
          <t>POS</t>
        </is>
      </c>
      <c r="D14260" t="inlineStr">
        <is>
          <t>Đức</t>
        </is>
      </c>
      <c r="E14260" t="inlineStr">
        <is>
          <t>Điện thoại</t>
        </is>
      </c>
      <c r="F14260" t="n">
        <v>0</v>
      </c>
      <c r="G14260" t="n">
        <v>290</v>
      </c>
    </row>
    <row r="14261">
      <c r="A14261" t="n">
        <v>202003</v>
      </c>
      <c r="B14261" t="n">
        <v>21</v>
      </c>
      <c r="C14261" t="inlineStr">
        <is>
          <t>POS</t>
        </is>
      </c>
      <c r="D14261" t="inlineStr">
        <is>
          <t>Đức</t>
        </is>
      </c>
      <c r="E14261" t="inlineStr">
        <is>
          <t>Âm thanh</t>
        </is>
      </c>
      <c r="F14261" t="n">
        <v>0</v>
      </c>
      <c r="G14261" t="n">
        <v>199.98</v>
      </c>
    </row>
    <row r="14262">
      <c r="A14262" t="n">
        <v>202003</v>
      </c>
      <c r="B14262" t="n">
        <v>21</v>
      </c>
      <c r="C14262" t="inlineStr">
        <is>
          <t>POS</t>
        </is>
      </c>
      <c r="D14262" t="inlineStr">
        <is>
          <t>Đức</t>
        </is>
      </c>
      <c r="E14262" t="inlineStr">
        <is>
          <t>Máy ảnh</t>
        </is>
      </c>
      <c r="F14262" t="n">
        <v>24.99</v>
      </c>
      <c r="G14262" t="n">
        <v>0</v>
      </c>
    </row>
    <row r="14263">
      <c r="A14263" t="n">
        <v>202003</v>
      </c>
      <c r="B14263" t="n">
        <v>21</v>
      </c>
      <c r="C14263" t="inlineStr">
        <is>
          <t>POS</t>
        </is>
      </c>
      <c r="D14263" t="inlineStr">
        <is>
          <t>Đức</t>
        </is>
      </c>
      <c r="E14263" t="inlineStr">
        <is>
          <t>Điện thoại</t>
        </is>
      </c>
      <c r="F14263" t="n">
        <v>2449.98</v>
      </c>
      <c r="G14263" t="n">
        <v>0</v>
      </c>
    </row>
    <row r="14264">
      <c r="A14264" t="n">
        <v>202003</v>
      </c>
      <c r="B14264" t="n">
        <v>21</v>
      </c>
      <c r="C14264" t="inlineStr">
        <is>
          <t>POS</t>
        </is>
      </c>
      <c r="D14264" t="inlineStr">
        <is>
          <t>Đức</t>
        </is>
      </c>
      <c r="E14264" t="inlineStr">
        <is>
          <t>Máy tính</t>
        </is>
      </c>
      <c r="F14264" t="n">
        <v>0</v>
      </c>
      <c r="G14264" t="n">
        <v>269.95</v>
      </c>
    </row>
    <row r="14265">
      <c r="A14265" t="n">
        <v>202003</v>
      </c>
      <c r="B14265" t="n">
        <v>21</v>
      </c>
      <c r="C14265" t="inlineStr">
        <is>
          <t>POS</t>
        </is>
      </c>
      <c r="D14265" t="inlineStr">
        <is>
          <t>Đức</t>
        </is>
      </c>
      <c r="E14265" t="inlineStr">
        <is>
          <t>Game &amp; Đồ chơi</t>
        </is>
      </c>
      <c r="F14265" t="n">
        <v>156.89</v>
      </c>
      <c r="G14265" t="n">
        <v>0</v>
      </c>
    </row>
    <row r="14266">
      <c r="A14266" t="n">
        <v>202003</v>
      </c>
      <c r="B14266" t="n">
        <v>22</v>
      </c>
      <c r="C14266" t="inlineStr">
        <is>
          <t>POS</t>
        </is>
      </c>
      <c r="D14266" t="inlineStr">
        <is>
          <t>Đức</t>
        </is>
      </c>
      <c r="E14266" t="inlineStr">
        <is>
          <t>Âm thanh</t>
        </is>
      </c>
      <c r="F14266" t="n">
        <v>191.8</v>
      </c>
      <c r="G14266" t="n">
        <v>0</v>
      </c>
    </row>
    <row r="14267">
      <c r="A14267" t="n">
        <v>202003</v>
      </c>
      <c r="B14267" t="n">
        <v>22</v>
      </c>
      <c r="C14267" t="inlineStr">
        <is>
          <t>POS</t>
        </is>
      </c>
      <c r="D14267" t="inlineStr">
        <is>
          <t>Đức</t>
        </is>
      </c>
      <c r="E14267" t="inlineStr">
        <is>
          <t>Điện thoại</t>
        </is>
      </c>
      <c r="F14267" t="n">
        <v>2568</v>
      </c>
      <c r="G14267" t="n">
        <v>576</v>
      </c>
    </row>
    <row r="14268">
      <c r="A14268" t="n">
        <v>202003</v>
      </c>
      <c r="B14268" t="n">
        <v>22</v>
      </c>
      <c r="C14268" t="inlineStr">
        <is>
          <t>POS</t>
        </is>
      </c>
      <c r="D14268" t="inlineStr">
        <is>
          <t>Đức</t>
        </is>
      </c>
      <c r="E14268" t="inlineStr">
        <is>
          <t>Game &amp; Đồ chơi</t>
        </is>
      </c>
      <c r="F14268" t="n">
        <v>22.97</v>
      </c>
      <c r="G14268" t="n">
        <v>0</v>
      </c>
    </row>
    <row r="14269">
      <c r="A14269" t="n">
        <v>202003</v>
      </c>
      <c r="B14269" t="n">
        <v>22</v>
      </c>
      <c r="C14269" t="inlineStr">
        <is>
          <t>POS</t>
        </is>
      </c>
      <c r="D14269" t="inlineStr">
        <is>
          <t>Đức</t>
        </is>
      </c>
      <c r="E14269" t="inlineStr">
        <is>
          <t>Gia dụng</t>
        </is>
      </c>
      <c r="F14269" t="n">
        <v>750.5</v>
      </c>
      <c r="G14269" t="n">
        <v>0</v>
      </c>
    </row>
    <row r="14270">
      <c r="A14270" t="n">
        <v>202003</v>
      </c>
      <c r="B14270" t="n">
        <v>22</v>
      </c>
      <c r="C14270" t="inlineStr">
        <is>
          <t>POS</t>
        </is>
      </c>
      <c r="D14270" t="inlineStr">
        <is>
          <t>Đức</t>
        </is>
      </c>
      <c r="E14270" t="inlineStr">
        <is>
          <t>Nhạc, phim, sách nói</t>
        </is>
      </c>
      <c r="F14270" t="n">
        <v>219</v>
      </c>
      <c r="G14270" t="n">
        <v>0</v>
      </c>
    </row>
    <row r="14271">
      <c r="A14271" t="n">
        <v>202003</v>
      </c>
      <c r="B14271" t="n">
        <v>22</v>
      </c>
      <c r="C14271" t="inlineStr">
        <is>
          <t>POS</t>
        </is>
      </c>
      <c r="D14271" t="inlineStr">
        <is>
          <t>Đức</t>
        </is>
      </c>
      <c r="E14271" t="inlineStr">
        <is>
          <t>TV &amp; Video</t>
        </is>
      </c>
      <c r="F14271" t="n">
        <v>476</v>
      </c>
      <c r="G14271" t="n">
        <v>238</v>
      </c>
    </row>
    <row r="14272">
      <c r="A14272" t="n">
        <v>202003</v>
      </c>
      <c r="B14272" t="n">
        <v>23</v>
      </c>
      <c r="C14272" t="inlineStr">
        <is>
          <t>POS</t>
        </is>
      </c>
      <c r="D14272" t="inlineStr">
        <is>
          <t>Đức</t>
        </is>
      </c>
      <c r="E14272" t="inlineStr">
        <is>
          <t>Âm thanh</t>
        </is>
      </c>
      <c r="F14272" t="n">
        <v>1249.95</v>
      </c>
      <c r="G14272" t="n">
        <v>0</v>
      </c>
    </row>
    <row r="14273">
      <c r="A14273" t="n">
        <v>202003</v>
      </c>
      <c r="B14273" t="n">
        <v>23</v>
      </c>
      <c r="C14273" t="inlineStr">
        <is>
          <t>POS</t>
        </is>
      </c>
      <c r="D14273" t="inlineStr">
        <is>
          <t>Đức</t>
        </is>
      </c>
      <c r="E14273" t="inlineStr">
        <is>
          <t>Máy ảnh</t>
        </is>
      </c>
      <c r="F14273" t="n">
        <v>872.4</v>
      </c>
      <c r="G14273" t="n">
        <v>0</v>
      </c>
    </row>
    <row r="14274">
      <c r="A14274" t="n">
        <v>202003</v>
      </c>
      <c r="B14274" t="n">
        <v>23</v>
      </c>
      <c r="C14274" t="inlineStr">
        <is>
          <t>POS</t>
        </is>
      </c>
      <c r="D14274" t="inlineStr">
        <is>
          <t>Đức</t>
        </is>
      </c>
      <c r="E14274" t="inlineStr">
        <is>
          <t>Điện thoại</t>
        </is>
      </c>
      <c r="F14274" t="n">
        <v>534</v>
      </c>
      <c r="G14274" t="n">
        <v>0</v>
      </c>
    </row>
    <row r="14275">
      <c r="A14275" t="n">
        <v>202003</v>
      </c>
      <c r="B14275" t="n">
        <v>23</v>
      </c>
      <c r="C14275" t="inlineStr">
        <is>
          <t>POS</t>
        </is>
      </c>
      <c r="D14275" t="inlineStr">
        <is>
          <t>Đức</t>
        </is>
      </c>
      <c r="E14275" t="inlineStr">
        <is>
          <t>Game &amp; Đồ chơi</t>
        </is>
      </c>
      <c r="F14275" t="n">
        <v>43</v>
      </c>
      <c r="G14275" t="n">
        <v>112</v>
      </c>
    </row>
    <row r="14276">
      <c r="A14276" t="n">
        <v>202003</v>
      </c>
      <c r="B14276" t="n">
        <v>23</v>
      </c>
      <c r="C14276" t="inlineStr">
        <is>
          <t>POS</t>
        </is>
      </c>
      <c r="D14276" t="inlineStr">
        <is>
          <t>Đức</t>
        </is>
      </c>
      <c r="E14276" t="inlineStr">
        <is>
          <t>Nhạc, phim, sách nói</t>
        </is>
      </c>
      <c r="F14276" t="n">
        <v>89.95</v>
      </c>
      <c r="G14276" t="n">
        <v>0</v>
      </c>
    </row>
    <row r="14277">
      <c r="A14277" t="n">
        <v>202003</v>
      </c>
      <c r="B14277" t="n">
        <v>23</v>
      </c>
      <c r="C14277" t="inlineStr">
        <is>
          <t>POS</t>
        </is>
      </c>
      <c r="D14277" t="inlineStr">
        <is>
          <t>Đức</t>
        </is>
      </c>
      <c r="E14277" t="inlineStr">
        <is>
          <t>TV &amp; Video</t>
        </is>
      </c>
      <c r="F14277" t="n">
        <v>1399.8</v>
      </c>
      <c r="G14277" t="n">
        <v>0</v>
      </c>
    </row>
    <row r="14278">
      <c r="A14278" t="n">
        <v>202003</v>
      </c>
      <c r="B14278" t="n">
        <v>24</v>
      </c>
      <c r="C14278" t="inlineStr">
        <is>
          <t>POS</t>
        </is>
      </c>
      <c r="D14278" t="inlineStr">
        <is>
          <t>Đức</t>
        </is>
      </c>
      <c r="E14278" t="inlineStr">
        <is>
          <t>Điện thoại</t>
        </is>
      </c>
      <c r="F14278" t="n">
        <v>1223.97</v>
      </c>
      <c r="G14278" t="n">
        <v>267</v>
      </c>
    </row>
    <row r="14279">
      <c r="A14279" t="n">
        <v>202003</v>
      </c>
      <c r="B14279" t="n">
        <v>24</v>
      </c>
      <c r="C14279" t="inlineStr">
        <is>
          <t>POS</t>
        </is>
      </c>
      <c r="D14279" t="inlineStr">
        <is>
          <t>Đức</t>
        </is>
      </c>
      <c r="E14279" t="inlineStr">
        <is>
          <t>Game &amp; Đồ chơi</t>
        </is>
      </c>
      <c r="F14279" t="n">
        <v>213.97</v>
      </c>
      <c r="G14279" t="n">
        <v>0</v>
      </c>
    </row>
    <row r="14280">
      <c r="A14280" t="n">
        <v>202003</v>
      </c>
      <c r="B14280" t="n">
        <v>24</v>
      </c>
      <c r="C14280" t="inlineStr">
        <is>
          <t>POS</t>
        </is>
      </c>
      <c r="D14280" t="inlineStr">
        <is>
          <t>Đức</t>
        </is>
      </c>
      <c r="E14280" t="inlineStr">
        <is>
          <t>Nhạc, phim, sách nói</t>
        </is>
      </c>
      <c r="F14280" t="n">
        <v>57.88</v>
      </c>
      <c r="G14280" t="n">
        <v>0</v>
      </c>
    </row>
    <row r="14281">
      <c r="A14281" t="n">
        <v>202003</v>
      </c>
      <c r="B14281" t="n">
        <v>24</v>
      </c>
      <c r="C14281" t="inlineStr">
        <is>
          <t>POS</t>
        </is>
      </c>
      <c r="D14281" t="inlineStr">
        <is>
          <t>Đức</t>
        </is>
      </c>
      <c r="E14281" t="inlineStr">
        <is>
          <t>TV &amp; Video</t>
        </is>
      </c>
      <c r="F14281" t="n">
        <v>999.98</v>
      </c>
      <c r="G14281" t="n">
        <v>0</v>
      </c>
    </row>
    <row r="14282">
      <c r="A14282" t="n">
        <v>202003</v>
      </c>
      <c r="B14282" t="n">
        <v>26</v>
      </c>
      <c r="C14282" t="inlineStr">
        <is>
          <t>POS</t>
        </is>
      </c>
      <c r="D14282" t="inlineStr">
        <is>
          <t>Đức</t>
        </is>
      </c>
      <c r="E14282" t="inlineStr">
        <is>
          <t>Âm thanh</t>
        </is>
      </c>
      <c r="F14282" t="n">
        <v>0</v>
      </c>
      <c r="G14282" t="n">
        <v>345</v>
      </c>
    </row>
    <row r="14283">
      <c r="A14283" t="n">
        <v>202003</v>
      </c>
      <c r="B14283" t="n">
        <v>27</v>
      </c>
      <c r="C14283" t="inlineStr">
        <is>
          <t>POS</t>
        </is>
      </c>
      <c r="D14283" t="inlineStr">
        <is>
          <t>Đức</t>
        </is>
      </c>
      <c r="E14283" t="inlineStr">
        <is>
          <t>Điện thoại</t>
        </is>
      </c>
      <c r="F14283" t="n">
        <v>2423.35</v>
      </c>
      <c r="G14283" t="n">
        <v>0</v>
      </c>
    </row>
    <row r="14284">
      <c r="A14284" t="n">
        <v>202003</v>
      </c>
      <c r="B14284" t="n">
        <v>27</v>
      </c>
      <c r="C14284" t="inlineStr">
        <is>
          <t>POS</t>
        </is>
      </c>
      <c r="D14284" t="inlineStr">
        <is>
          <t>Đức</t>
        </is>
      </c>
      <c r="E14284" t="inlineStr">
        <is>
          <t>Máy tính</t>
        </is>
      </c>
      <c r="F14284" t="n">
        <v>6329</v>
      </c>
      <c r="G14284" t="n">
        <v>0</v>
      </c>
    </row>
    <row r="14285">
      <c r="A14285" t="n">
        <v>202003</v>
      </c>
      <c r="B14285" t="n">
        <v>27</v>
      </c>
      <c r="C14285" t="inlineStr">
        <is>
          <t>POS</t>
        </is>
      </c>
      <c r="D14285" t="inlineStr">
        <is>
          <t>Đức</t>
        </is>
      </c>
      <c r="E14285" t="inlineStr">
        <is>
          <t>Game &amp; Đồ chơi</t>
        </is>
      </c>
      <c r="F14285" t="n">
        <v>134.13</v>
      </c>
      <c r="G14285" t="n">
        <v>0</v>
      </c>
    </row>
    <row r="14286">
      <c r="A14286" t="n">
        <v>202003</v>
      </c>
      <c r="B14286" t="n">
        <v>27</v>
      </c>
      <c r="C14286" t="inlineStr">
        <is>
          <t>POS</t>
        </is>
      </c>
      <c r="D14286" t="inlineStr">
        <is>
          <t>Đức</t>
        </is>
      </c>
      <c r="E14286" t="inlineStr">
        <is>
          <t>Nhạc, phim, sách nói</t>
        </is>
      </c>
      <c r="F14286" t="n">
        <v>108.63</v>
      </c>
      <c r="G14286" t="n">
        <v>0</v>
      </c>
    </row>
    <row r="14287">
      <c r="A14287" t="n">
        <v>202003</v>
      </c>
      <c r="B14287" t="n">
        <v>29</v>
      </c>
      <c r="C14287" t="inlineStr">
        <is>
          <t>POS</t>
        </is>
      </c>
      <c r="D14287" t="inlineStr">
        <is>
          <t>Ý</t>
        </is>
      </c>
      <c r="E14287" t="inlineStr">
        <is>
          <t>Máy ảnh</t>
        </is>
      </c>
      <c r="F14287" t="n">
        <v>1476</v>
      </c>
      <c r="G14287" t="n">
        <v>0</v>
      </c>
    </row>
    <row r="14288">
      <c r="A14288" t="n">
        <v>202003</v>
      </c>
      <c r="B14288" t="n">
        <v>29</v>
      </c>
      <c r="C14288" t="inlineStr">
        <is>
          <t>POS</t>
        </is>
      </c>
      <c r="D14288" t="inlineStr">
        <is>
          <t>Ý</t>
        </is>
      </c>
      <c r="E14288" t="inlineStr">
        <is>
          <t>Điện thoại</t>
        </is>
      </c>
      <c r="F14288" t="n">
        <v>2812</v>
      </c>
      <c r="G14288" t="n">
        <v>0</v>
      </c>
    </row>
    <row r="14289">
      <c r="A14289" t="n">
        <v>202003</v>
      </c>
      <c r="B14289" t="n">
        <v>29</v>
      </c>
      <c r="C14289" t="inlineStr">
        <is>
          <t>POS</t>
        </is>
      </c>
      <c r="D14289" t="inlineStr">
        <is>
          <t>Ý</t>
        </is>
      </c>
      <c r="E14289" t="inlineStr">
        <is>
          <t>Máy tính</t>
        </is>
      </c>
      <c r="F14289" t="n">
        <v>4635.57</v>
      </c>
      <c r="G14289" t="n">
        <v>0</v>
      </c>
    </row>
    <row r="14290">
      <c r="A14290" t="n">
        <v>202003</v>
      </c>
      <c r="B14290" t="n">
        <v>29</v>
      </c>
      <c r="C14290" t="inlineStr">
        <is>
          <t>POS</t>
        </is>
      </c>
      <c r="D14290" t="inlineStr">
        <is>
          <t>Ý</t>
        </is>
      </c>
      <c r="E14290" t="inlineStr">
        <is>
          <t>Game &amp; Đồ chơi</t>
        </is>
      </c>
      <c r="F14290" t="n">
        <v>32</v>
      </c>
      <c r="G14290" t="n">
        <v>218</v>
      </c>
    </row>
    <row r="14291">
      <c r="A14291" t="n">
        <v>202003</v>
      </c>
      <c r="B14291" t="n">
        <v>29</v>
      </c>
      <c r="C14291" t="inlineStr">
        <is>
          <t>POS</t>
        </is>
      </c>
      <c r="D14291" t="inlineStr">
        <is>
          <t>Ý</t>
        </is>
      </c>
      <c r="E14291" t="inlineStr">
        <is>
          <t>Nhạc, phim, sách nói</t>
        </is>
      </c>
      <c r="F14291" t="n">
        <v>2409.94</v>
      </c>
      <c r="G14291" t="n">
        <v>0</v>
      </c>
    </row>
    <row r="14292">
      <c r="A14292" t="n">
        <v>202003</v>
      </c>
      <c r="B14292" t="n">
        <v>30</v>
      </c>
      <c r="C14292" t="inlineStr">
        <is>
          <t>POS</t>
        </is>
      </c>
      <c r="D14292" t="inlineStr">
        <is>
          <t>Ý</t>
        </is>
      </c>
      <c r="E14292" t="inlineStr">
        <is>
          <t>Âm thanh</t>
        </is>
      </c>
      <c r="F14292" t="n">
        <v>14.52</v>
      </c>
      <c r="G14292" t="n">
        <v>0</v>
      </c>
    </row>
    <row r="14293">
      <c r="A14293" t="n">
        <v>202003</v>
      </c>
      <c r="B14293" t="n">
        <v>30</v>
      </c>
      <c r="C14293" t="inlineStr">
        <is>
          <t>POS</t>
        </is>
      </c>
      <c r="D14293" t="inlineStr">
        <is>
          <t>Ý</t>
        </is>
      </c>
      <c r="E14293" t="inlineStr">
        <is>
          <t>Điện thoại</t>
        </is>
      </c>
      <c r="F14293" t="n">
        <v>1614</v>
      </c>
      <c r="G14293" t="n">
        <v>268</v>
      </c>
    </row>
    <row r="14294">
      <c r="A14294" t="n">
        <v>202003</v>
      </c>
      <c r="B14294" t="n">
        <v>30</v>
      </c>
      <c r="C14294" t="inlineStr">
        <is>
          <t>POS</t>
        </is>
      </c>
      <c r="D14294" t="inlineStr">
        <is>
          <t>Ý</t>
        </is>
      </c>
      <c r="E14294" t="inlineStr">
        <is>
          <t>Game &amp; Đồ chơi</t>
        </is>
      </c>
      <c r="F14294" t="n">
        <v>534</v>
      </c>
      <c r="G14294" t="n">
        <v>0</v>
      </c>
    </row>
    <row r="14295">
      <c r="A14295" t="n">
        <v>202003</v>
      </c>
      <c r="B14295" t="n">
        <v>30</v>
      </c>
      <c r="C14295" t="inlineStr">
        <is>
          <t>POS</t>
        </is>
      </c>
      <c r="D14295" t="inlineStr">
        <is>
          <t>Ý</t>
        </is>
      </c>
      <c r="E14295" t="inlineStr">
        <is>
          <t>Nhạc, phim, sách nói</t>
        </is>
      </c>
      <c r="F14295" t="n">
        <v>259.99</v>
      </c>
      <c r="G14295" t="n">
        <v>0</v>
      </c>
    </row>
    <row r="14296">
      <c r="A14296" t="n">
        <v>202003</v>
      </c>
      <c r="B14296" t="n">
        <v>30</v>
      </c>
      <c r="C14296" t="inlineStr">
        <is>
          <t>POS</t>
        </is>
      </c>
      <c r="D14296" t="inlineStr">
        <is>
          <t>Ý</t>
        </is>
      </c>
      <c r="E14296" t="inlineStr">
        <is>
          <t>TV &amp; Video</t>
        </is>
      </c>
      <c r="F14296" t="n">
        <v>169.99</v>
      </c>
      <c r="G14296" t="n">
        <v>0</v>
      </c>
    </row>
    <row r="14297">
      <c r="A14297" t="n">
        <v>202003</v>
      </c>
      <c r="B14297" t="n">
        <v>31</v>
      </c>
      <c r="C14297" t="inlineStr">
        <is>
          <t>POS</t>
        </is>
      </c>
      <c r="D14297" t="inlineStr">
        <is>
          <t>Hà Lan</t>
        </is>
      </c>
      <c r="E14297" t="inlineStr">
        <is>
          <t>Nhạc, phim, sách nói</t>
        </is>
      </c>
      <c r="F14297" t="n">
        <v>17.99</v>
      </c>
      <c r="G14297" t="n">
        <v>0</v>
      </c>
    </row>
    <row r="14298">
      <c r="A14298" t="n">
        <v>202003</v>
      </c>
      <c r="B14298" t="n">
        <v>32</v>
      </c>
      <c r="C14298" t="inlineStr">
        <is>
          <t>POS</t>
        </is>
      </c>
      <c r="D14298" t="inlineStr">
        <is>
          <t>Hà Lan</t>
        </is>
      </c>
      <c r="E14298" t="inlineStr">
        <is>
          <t>Máy ảnh</t>
        </is>
      </c>
      <c r="F14298" t="n">
        <v>2460</v>
      </c>
      <c r="G14298" t="n">
        <v>0</v>
      </c>
    </row>
    <row r="14299">
      <c r="A14299" t="n">
        <v>202003</v>
      </c>
      <c r="B14299" t="n">
        <v>32</v>
      </c>
      <c r="C14299" t="inlineStr">
        <is>
          <t>POS</t>
        </is>
      </c>
      <c r="D14299" t="inlineStr">
        <is>
          <t>Hà Lan</t>
        </is>
      </c>
      <c r="E14299" t="inlineStr">
        <is>
          <t>Máy tính</t>
        </is>
      </c>
      <c r="F14299" t="n">
        <v>5669.95</v>
      </c>
      <c r="G14299" t="n">
        <v>0</v>
      </c>
    </row>
    <row r="14300">
      <c r="A14300" t="n">
        <v>202003</v>
      </c>
      <c r="B14300" t="n">
        <v>32</v>
      </c>
      <c r="C14300" t="inlineStr">
        <is>
          <t>POS</t>
        </is>
      </c>
      <c r="D14300" t="inlineStr">
        <is>
          <t>Hà Lan</t>
        </is>
      </c>
      <c r="E14300" t="inlineStr">
        <is>
          <t>Game &amp; Đồ chơi</t>
        </is>
      </c>
      <c r="F14300" t="n">
        <v>215</v>
      </c>
      <c r="G14300" t="n">
        <v>0</v>
      </c>
    </row>
    <row r="14301">
      <c r="A14301" t="n">
        <v>202003</v>
      </c>
      <c r="B14301" t="n">
        <v>32</v>
      </c>
      <c r="C14301" t="inlineStr">
        <is>
          <t>POS</t>
        </is>
      </c>
      <c r="D14301" t="inlineStr">
        <is>
          <t>Hà Lan</t>
        </is>
      </c>
      <c r="E14301" t="inlineStr">
        <is>
          <t>Gia dụng</t>
        </is>
      </c>
      <c r="F14301" t="n">
        <v>149</v>
      </c>
      <c r="G14301" t="n">
        <v>0</v>
      </c>
    </row>
    <row r="14302">
      <c r="A14302" t="n">
        <v>202003</v>
      </c>
      <c r="B14302" t="n">
        <v>32</v>
      </c>
      <c r="C14302" t="inlineStr">
        <is>
          <t>POS</t>
        </is>
      </c>
      <c r="D14302" t="inlineStr">
        <is>
          <t>Hà Lan</t>
        </is>
      </c>
      <c r="E14302" t="inlineStr">
        <is>
          <t>Nhạc, phim, sách nói</t>
        </is>
      </c>
      <c r="F14302" t="n">
        <v>1039.96</v>
      </c>
      <c r="G14302" t="n">
        <v>0</v>
      </c>
    </row>
    <row r="14303">
      <c r="A14303" t="n">
        <v>202003</v>
      </c>
      <c r="B14303" t="n">
        <v>33</v>
      </c>
      <c r="C14303" t="inlineStr">
        <is>
          <t>POS</t>
        </is>
      </c>
      <c r="D14303" t="inlineStr">
        <is>
          <t>Hà Lan</t>
        </is>
      </c>
      <c r="E14303" t="inlineStr">
        <is>
          <t>Game &amp; Đồ chơi</t>
        </is>
      </c>
      <c r="F14303" t="n">
        <v>94.17</v>
      </c>
      <c r="G14303" t="n">
        <v>0</v>
      </c>
    </row>
    <row r="14304">
      <c r="A14304" t="n">
        <v>202003</v>
      </c>
      <c r="B14304" t="n">
        <v>33</v>
      </c>
      <c r="C14304" t="inlineStr">
        <is>
          <t>POS</t>
        </is>
      </c>
      <c r="D14304" t="inlineStr">
        <is>
          <t>Hà Lan</t>
        </is>
      </c>
      <c r="E14304" t="inlineStr">
        <is>
          <t>Gia dụng</t>
        </is>
      </c>
      <c r="F14304" t="n">
        <v>537</v>
      </c>
      <c r="G14304" t="n">
        <v>0</v>
      </c>
    </row>
    <row r="14305">
      <c r="A14305" t="n">
        <v>202003</v>
      </c>
      <c r="B14305" t="n">
        <v>33</v>
      </c>
      <c r="C14305" t="inlineStr">
        <is>
          <t>POS</t>
        </is>
      </c>
      <c r="D14305" t="inlineStr">
        <is>
          <t>Hà Lan</t>
        </is>
      </c>
      <c r="E14305" t="inlineStr">
        <is>
          <t>Nhạc, phim, sách nói</t>
        </is>
      </c>
      <c r="F14305" t="n">
        <v>68.67</v>
      </c>
      <c r="G14305" t="n">
        <v>0</v>
      </c>
    </row>
    <row r="14306">
      <c r="A14306" t="n">
        <v>202003</v>
      </c>
      <c r="B14306" t="n">
        <v>34</v>
      </c>
      <c r="C14306" t="inlineStr">
        <is>
          <t>POS</t>
        </is>
      </c>
      <c r="D14306" t="inlineStr">
        <is>
          <t>Hà Lan</t>
        </is>
      </c>
      <c r="E14306" t="inlineStr">
        <is>
          <t>Âm thanh</t>
        </is>
      </c>
      <c r="F14306" t="n">
        <v>715.5</v>
      </c>
      <c r="G14306" t="n">
        <v>0</v>
      </c>
    </row>
    <row r="14307">
      <c r="A14307" t="n">
        <v>202003</v>
      </c>
      <c r="B14307" t="n">
        <v>34</v>
      </c>
      <c r="C14307" t="inlineStr">
        <is>
          <t>POS</t>
        </is>
      </c>
      <c r="D14307" t="inlineStr">
        <is>
          <t>Hà Lan</t>
        </is>
      </c>
      <c r="E14307" t="inlineStr">
        <is>
          <t>Máy ảnh</t>
        </is>
      </c>
      <c r="F14307" t="n">
        <v>369</v>
      </c>
      <c r="G14307" t="n">
        <v>396</v>
      </c>
    </row>
    <row r="14308">
      <c r="A14308" t="n">
        <v>202003</v>
      </c>
      <c r="B14308" t="n">
        <v>34</v>
      </c>
      <c r="C14308" t="inlineStr">
        <is>
          <t>POS</t>
        </is>
      </c>
      <c r="D14308" t="inlineStr">
        <is>
          <t>Hà Lan</t>
        </is>
      </c>
      <c r="E14308" t="inlineStr">
        <is>
          <t>Máy tính</t>
        </is>
      </c>
      <c r="F14308" t="n">
        <v>55.8</v>
      </c>
      <c r="G14308" t="n">
        <v>419.9</v>
      </c>
    </row>
    <row r="14309">
      <c r="A14309" t="n">
        <v>202003</v>
      </c>
      <c r="B14309" t="n">
        <v>36</v>
      </c>
      <c r="C14309" t="inlineStr">
        <is>
          <t>POS</t>
        </is>
      </c>
      <c r="D14309" t="inlineStr">
        <is>
          <t>Anh</t>
        </is>
      </c>
      <c r="E14309" t="inlineStr">
        <is>
          <t>Âm thanh</t>
        </is>
      </c>
      <c r="F14309" t="n">
        <v>296</v>
      </c>
      <c r="G14309" t="n">
        <v>0</v>
      </c>
    </row>
    <row r="14310">
      <c r="A14310" t="n">
        <v>202003</v>
      </c>
      <c r="B14310" t="n">
        <v>36</v>
      </c>
      <c r="C14310" t="inlineStr">
        <is>
          <t>POS</t>
        </is>
      </c>
      <c r="D14310" t="inlineStr">
        <is>
          <t>Anh</t>
        </is>
      </c>
      <c r="E14310" t="inlineStr">
        <is>
          <t>Điện thoại</t>
        </is>
      </c>
      <c r="F14310" t="n">
        <v>2261</v>
      </c>
      <c r="G14310" t="n">
        <v>14.19</v>
      </c>
    </row>
    <row r="14311">
      <c r="A14311" t="n">
        <v>202003</v>
      </c>
      <c r="B14311" t="n">
        <v>36</v>
      </c>
      <c r="C14311" t="inlineStr">
        <is>
          <t>POS</t>
        </is>
      </c>
      <c r="D14311" t="inlineStr">
        <is>
          <t>Anh</t>
        </is>
      </c>
      <c r="E14311" t="inlineStr">
        <is>
          <t>Máy tính</t>
        </is>
      </c>
      <c r="F14311" t="n">
        <v>1568.9</v>
      </c>
      <c r="G14311" t="n">
        <v>298</v>
      </c>
    </row>
    <row r="14312">
      <c r="A14312" t="n">
        <v>202003</v>
      </c>
      <c r="B14312" t="n">
        <v>36</v>
      </c>
      <c r="C14312" t="inlineStr">
        <is>
          <t>POS</t>
        </is>
      </c>
      <c r="D14312" t="inlineStr">
        <is>
          <t>Anh</t>
        </is>
      </c>
      <c r="E14312" t="inlineStr">
        <is>
          <t>Game &amp; Đồ chơi</t>
        </is>
      </c>
      <c r="F14312" t="n">
        <v>588</v>
      </c>
      <c r="G14312" t="n">
        <v>0</v>
      </c>
    </row>
    <row r="14313">
      <c r="A14313" t="n">
        <v>202003</v>
      </c>
      <c r="B14313" t="n">
        <v>36</v>
      </c>
      <c r="C14313" t="inlineStr">
        <is>
          <t>POS</t>
        </is>
      </c>
      <c r="D14313" t="inlineStr">
        <is>
          <t>Anh</t>
        </is>
      </c>
      <c r="E14313" t="inlineStr">
        <is>
          <t>Gia dụng</t>
        </is>
      </c>
      <c r="F14313" t="n">
        <v>94.98999999999999</v>
      </c>
      <c r="G14313" t="n">
        <v>0</v>
      </c>
    </row>
    <row r="14314">
      <c r="A14314" t="n">
        <v>202003</v>
      </c>
      <c r="B14314" t="n">
        <v>36</v>
      </c>
      <c r="C14314" t="inlineStr">
        <is>
          <t>POS</t>
        </is>
      </c>
      <c r="D14314" t="inlineStr">
        <is>
          <t>Anh</t>
        </is>
      </c>
      <c r="E14314" t="inlineStr">
        <is>
          <t>Nhạc, phim, sách nói</t>
        </is>
      </c>
      <c r="F14314" t="n">
        <v>1097.84</v>
      </c>
      <c r="G14314" t="n">
        <v>0</v>
      </c>
    </row>
    <row r="14315">
      <c r="A14315" t="n">
        <v>202003</v>
      </c>
      <c r="B14315" t="n">
        <v>36</v>
      </c>
      <c r="C14315" t="inlineStr">
        <is>
          <t>POS</t>
        </is>
      </c>
      <c r="D14315" t="inlineStr">
        <is>
          <t>Anh</t>
        </is>
      </c>
      <c r="E14315" t="inlineStr">
        <is>
          <t>TV &amp; Video</t>
        </is>
      </c>
      <c r="F14315" t="n">
        <v>1434</v>
      </c>
      <c r="G14315" t="n">
        <v>0</v>
      </c>
    </row>
    <row r="14316">
      <c r="A14316" t="n">
        <v>202003</v>
      </c>
      <c r="B14316" t="n">
        <v>37</v>
      </c>
      <c r="C14316" t="inlineStr">
        <is>
          <t>POS</t>
        </is>
      </c>
      <c r="D14316" t="inlineStr">
        <is>
          <t>Anh</t>
        </is>
      </c>
      <c r="E14316" t="inlineStr">
        <is>
          <t>Âm thanh</t>
        </is>
      </c>
      <c r="F14316" t="n">
        <v>539.2</v>
      </c>
      <c r="G14316" t="n">
        <v>0</v>
      </c>
    </row>
    <row r="14317">
      <c r="A14317" t="n">
        <v>202003</v>
      </c>
      <c r="B14317" t="n">
        <v>37</v>
      </c>
      <c r="C14317" t="inlineStr">
        <is>
          <t>POS</t>
        </is>
      </c>
      <c r="D14317" t="inlineStr">
        <is>
          <t>Anh</t>
        </is>
      </c>
      <c r="E14317" t="inlineStr">
        <is>
          <t>Máy ảnh</t>
        </is>
      </c>
      <c r="F14317" t="n">
        <v>311.96</v>
      </c>
      <c r="G14317" t="n">
        <v>716</v>
      </c>
    </row>
    <row r="14318">
      <c r="A14318" t="n">
        <v>202003</v>
      </c>
      <c r="B14318" t="n">
        <v>37</v>
      </c>
      <c r="C14318" t="inlineStr">
        <is>
          <t>POS</t>
        </is>
      </c>
      <c r="D14318" t="inlineStr">
        <is>
          <t>Anh</t>
        </is>
      </c>
      <c r="E14318" t="inlineStr">
        <is>
          <t>Điện thoại</t>
        </is>
      </c>
      <c r="F14318" t="n">
        <v>1904.38</v>
      </c>
      <c r="G14318" t="n">
        <v>0</v>
      </c>
    </row>
    <row r="14319">
      <c r="A14319" t="n">
        <v>202003</v>
      </c>
      <c r="B14319" t="n">
        <v>37</v>
      </c>
      <c r="C14319" t="inlineStr">
        <is>
          <t>POS</t>
        </is>
      </c>
      <c r="D14319" t="inlineStr">
        <is>
          <t>Anh</t>
        </is>
      </c>
      <c r="E14319" t="inlineStr">
        <is>
          <t>Máy tính</t>
        </is>
      </c>
      <c r="F14319" t="n">
        <v>17134.05</v>
      </c>
      <c r="G14319" t="n">
        <v>0</v>
      </c>
    </row>
    <row r="14320">
      <c r="A14320" t="n">
        <v>202003</v>
      </c>
      <c r="B14320" t="n">
        <v>37</v>
      </c>
      <c r="C14320" t="inlineStr">
        <is>
          <t>POS</t>
        </is>
      </c>
      <c r="D14320" t="inlineStr">
        <is>
          <t>Anh</t>
        </is>
      </c>
      <c r="E14320" t="inlineStr">
        <is>
          <t>Game &amp; Đồ chơi</t>
        </is>
      </c>
      <c r="F14320" t="n">
        <v>84</v>
      </c>
      <c r="G14320" t="n">
        <v>0</v>
      </c>
    </row>
    <row r="14321">
      <c r="A14321" t="n">
        <v>202003</v>
      </c>
      <c r="B14321" t="n">
        <v>37</v>
      </c>
      <c r="C14321" t="inlineStr">
        <is>
          <t>POS</t>
        </is>
      </c>
      <c r="D14321" t="inlineStr">
        <is>
          <t>Anh</t>
        </is>
      </c>
      <c r="E14321" t="inlineStr">
        <is>
          <t>Gia dụng</t>
        </is>
      </c>
      <c r="F14321" t="n">
        <v>3230</v>
      </c>
      <c r="G14321" t="n">
        <v>0</v>
      </c>
    </row>
    <row r="14322">
      <c r="A14322" t="n">
        <v>202003</v>
      </c>
      <c r="B14322" t="n">
        <v>37</v>
      </c>
      <c r="C14322" t="inlineStr">
        <is>
          <t>POS</t>
        </is>
      </c>
      <c r="D14322" t="inlineStr">
        <is>
          <t>Anh</t>
        </is>
      </c>
      <c r="E14322" t="inlineStr">
        <is>
          <t>Nhạc, phim, sách nói</t>
        </is>
      </c>
      <c r="F14322" t="n">
        <v>175.32</v>
      </c>
      <c r="G14322" t="n">
        <v>0</v>
      </c>
    </row>
    <row r="14323">
      <c r="A14323" t="n">
        <v>202003</v>
      </c>
      <c r="B14323" t="n">
        <v>38</v>
      </c>
      <c r="C14323" t="inlineStr">
        <is>
          <t>POS</t>
        </is>
      </c>
      <c r="D14323" t="inlineStr">
        <is>
          <t>Anh</t>
        </is>
      </c>
      <c r="E14323" t="inlineStr">
        <is>
          <t>Âm thanh</t>
        </is>
      </c>
      <c r="F14323" t="n">
        <v>3504.92</v>
      </c>
      <c r="G14323" t="n">
        <v>0</v>
      </c>
    </row>
    <row r="14324">
      <c r="A14324" t="n">
        <v>202003</v>
      </c>
      <c r="B14324" t="n">
        <v>38</v>
      </c>
      <c r="C14324" t="inlineStr">
        <is>
          <t>POS</t>
        </is>
      </c>
      <c r="D14324" t="inlineStr">
        <is>
          <t>Anh</t>
        </is>
      </c>
      <c r="E14324" t="inlineStr">
        <is>
          <t>Máy ảnh</t>
        </is>
      </c>
      <c r="F14324" t="n">
        <v>676</v>
      </c>
      <c r="G14324" t="n">
        <v>0</v>
      </c>
    </row>
    <row r="14325">
      <c r="A14325" t="n">
        <v>202003</v>
      </c>
      <c r="B14325" t="n">
        <v>38</v>
      </c>
      <c r="C14325" t="inlineStr">
        <is>
          <t>POS</t>
        </is>
      </c>
      <c r="D14325" t="inlineStr">
        <is>
          <t>Anh</t>
        </is>
      </c>
      <c r="E14325" t="inlineStr">
        <is>
          <t>Điện thoại</t>
        </is>
      </c>
      <c r="F14325" t="n">
        <v>3809.98</v>
      </c>
      <c r="G14325" t="n">
        <v>0</v>
      </c>
    </row>
    <row r="14326">
      <c r="A14326" t="n">
        <v>202003</v>
      </c>
      <c r="B14326" t="n">
        <v>38</v>
      </c>
      <c r="C14326" t="inlineStr">
        <is>
          <t>POS</t>
        </is>
      </c>
      <c r="D14326" t="inlineStr">
        <is>
          <t>Anh</t>
        </is>
      </c>
      <c r="E14326" t="inlineStr">
        <is>
          <t>Máy tính</t>
        </is>
      </c>
      <c r="F14326" t="n">
        <v>3695</v>
      </c>
      <c r="G14326" t="n">
        <v>2907</v>
      </c>
    </row>
    <row r="14327">
      <c r="A14327" t="n">
        <v>202003</v>
      </c>
      <c r="B14327" t="n">
        <v>38</v>
      </c>
      <c r="C14327" t="inlineStr">
        <is>
          <t>POS</t>
        </is>
      </c>
      <c r="D14327" t="inlineStr">
        <is>
          <t>Anh</t>
        </is>
      </c>
      <c r="E14327" t="inlineStr">
        <is>
          <t>Game &amp; Đồ chơi</t>
        </is>
      </c>
      <c r="F14327" t="n">
        <v>222.97</v>
      </c>
      <c r="G14327" t="n">
        <v>0</v>
      </c>
    </row>
    <row r="14328">
      <c r="A14328" t="n">
        <v>202003</v>
      </c>
      <c r="B14328" t="n">
        <v>38</v>
      </c>
      <c r="C14328" t="inlineStr">
        <is>
          <t>POS</t>
        </is>
      </c>
      <c r="D14328" t="inlineStr">
        <is>
          <t>Anh</t>
        </is>
      </c>
      <c r="E14328" t="inlineStr">
        <is>
          <t>Gia dụng</t>
        </is>
      </c>
      <c r="F14328" t="n">
        <v>14528</v>
      </c>
      <c r="G14328" t="n">
        <v>0</v>
      </c>
    </row>
    <row r="14329">
      <c r="A14329" t="n">
        <v>202003</v>
      </c>
      <c r="B14329" t="n">
        <v>38</v>
      </c>
      <c r="C14329" t="inlineStr">
        <is>
          <t>POS</t>
        </is>
      </c>
      <c r="D14329" t="inlineStr">
        <is>
          <t>Anh</t>
        </is>
      </c>
      <c r="E14329" t="inlineStr">
        <is>
          <t>Nhạc, phim, sách nói</t>
        </is>
      </c>
      <c r="F14329" t="n">
        <v>3813.36</v>
      </c>
      <c r="G14329" t="n">
        <v>179.97</v>
      </c>
    </row>
    <row r="14330">
      <c r="A14330" t="n">
        <v>202003</v>
      </c>
      <c r="B14330" t="n">
        <v>39</v>
      </c>
      <c r="C14330" t="inlineStr">
        <is>
          <t>POS</t>
        </is>
      </c>
      <c r="D14330" t="inlineStr">
        <is>
          <t>Anh</t>
        </is>
      </c>
      <c r="E14330" t="inlineStr">
        <is>
          <t>Âm thanh</t>
        </is>
      </c>
      <c r="F14330" t="n">
        <v>121.65</v>
      </c>
      <c r="G14330" t="n">
        <v>0</v>
      </c>
    </row>
    <row r="14331">
      <c r="A14331" t="n">
        <v>202003</v>
      </c>
      <c r="B14331" t="n">
        <v>39</v>
      </c>
      <c r="C14331" t="inlineStr">
        <is>
          <t>POS</t>
        </is>
      </c>
      <c r="D14331" t="inlineStr">
        <is>
          <t>Anh</t>
        </is>
      </c>
      <c r="E14331" t="inlineStr">
        <is>
          <t>Máy ảnh</t>
        </is>
      </c>
      <c r="F14331" t="n">
        <v>6240</v>
      </c>
      <c r="G14331" t="n">
        <v>0</v>
      </c>
    </row>
    <row r="14332">
      <c r="A14332" t="n">
        <v>202003</v>
      </c>
      <c r="B14332" t="n">
        <v>39</v>
      </c>
      <c r="C14332" t="inlineStr">
        <is>
          <t>POS</t>
        </is>
      </c>
      <c r="D14332" t="inlineStr">
        <is>
          <t>Anh</t>
        </is>
      </c>
      <c r="E14332" t="inlineStr">
        <is>
          <t>Điện thoại</t>
        </is>
      </c>
      <c r="F14332" t="n">
        <v>1901</v>
      </c>
      <c r="G14332" t="n">
        <v>0</v>
      </c>
    </row>
    <row r="14333">
      <c r="A14333" t="n">
        <v>202003</v>
      </c>
      <c r="B14333" t="n">
        <v>39</v>
      </c>
      <c r="C14333" t="inlineStr">
        <is>
          <t>POS</t>
        </is>
      </c>
      <c r="D14333" t="inlineStr">
        <is>
          <t>Anh</t>
        </is>
      </c>
      <c r="E14333" t="inlineStr">
        <is>
          <t>Máy tính</t>
        </is>
      </c>
      <c r="F14333" t="n">
        <v>79.59999999999999</v>
      </c>
      <c r="G14333" t="n">
        <v>0</v>
      </c>
    </row>
    <row r="14334">
      <c r="A14334" t="n">
        <v>202003</v>
      </c>
      <c r="B14334" t="n">
        <v>39</v>
      </c>
      <c r="C14334" t="inlineStr">
        <is>
          <t>POS</t>
        </is>
      </c>
      <c r="D14334" t="inlineStr">
        <is>
          <t>Anh</t>
        </is>
      </c>
      <c r="E14334" t="inlineStr">
        <is>
          <t>TV &amp; Video</t>
        </is>
      </c>
      <c r="F14334" t="n">
        <v>0</v>
      </c>
      <c r="G14334" t="n">
        <v>69</v>
      </c>
    </row>
    <row r="14335">
      <c r="A14335" t="n">
        <v>202003</v>
      </c>
      <c r="B14335" t="n">
        <v>40</v>
      </c>
      <c r="C14335" t="inlineStr">
        <is>
          <t>POS</t>
        </is>
      </c>
      <c r="D14335" t="inlineStr">
        <is>
          <t>Anh</t>
        </is>
      </c>
      <c r="E14335" t="inlineStr">
        <is>
          <t>Âm thanh</t>
        </is>
      </c>
      <c r="F14335" t="n">
        <v>0</v>
      </c>
      <c r="G14335" t="n">
        <v>81.09999999999999</v>
      </c>
    </row>
    <row r="14336">
      <c r="A14336" t="n">
        <v>202003</v>
      </c>
      <c r="B14336" t="n">
        <v>40</v>
      </c>
      <c r="C14336" t="inlineStr">
        <is>
          <t>POS</t>
        </is>
      </c>
      <c r="D14336" t="inlineStr">
        <is>
          <t>Anh</t>
        </is>
      </c>
      <c r="E14336" t="inlineStr">
        <is>
          <t>Máy ảnh</t>
        </is>
      </c>
      <c r="F14336" t="n">
        <v>5070.6</v>
      </c>
      <c r="G14336" t="n">
        <v>0</v>
      </c>
    </row>
    <row r="14337">
      <c r="A14337" t="n">
        <v>202003</v>
      </c>
      <c r="B14337" t="n">
        <v>40</v>
      </c>
      <c r="C14337" t="inlineStr">
        <is>
          <t>POS</t>
        </is>
      </c>
      <c r="D14337" t="inlineStr">
        <is>
          <t>Anh</t>
        </is>
      </c>
      <c r="E14337" t="inlineStr">
        <is>
          <t>Điện thoại</t>
        </is>
      </c>
      <c r="F14337" t="n">
        <v>299</v>
      </c>
      <c r="G14337" t="n">
        <v>0</v>
      </c>
    </row>
    <row r="14338">
      <c r="A14338" t="n">
        <v>202003</v>
      </c>
      <c r="B14338" t="n">
        <v>40</v>
      </c>
      <c r="C14338" t="inlineStr">
        <is>
          <t>POS</t>
        </is>
      </c>
      <c r="D14338" t="inlineStr">
        <is>
          <t>Anh</t>
        </is>
      </c>
      <c r="E14338" t="inlineStr">
        <is>
          <t>Máy tính</t>
        </is>
      </c>
      <c r="F14338" t="n">
        <v>521.95</v>
      </c>
      <c r="G14338" t="n">
        <v>0</v>
      </c>
    </row>
    <row r="14339">
      <c r="A14339" t="n">
        <v>202003</v>
      </c>
      <c r="B14339" t="n">
        <v>40</v>
      </c>
      <c r="C14339" t="inlineStr">
        <is>
          <t>POS</t>
        </is>
      </c>
      <c r="D14339" t="inlineStr">
        <is>
          <t>Anh</t>
        </is>
      </c>
      <c r="E14339" t="inlineStr">
        <is>
          <t>Game &amp; Đồ chơi</t>
        </is>
      </c>
      <c r="F14339" t="n">
        <v>139.76</v>
      </c>
      <c r="G14339" t="n">
        <v>0</v>
      </c>
    </row>
    <row r="14340">
      <c r="A14340" t="n">
        <v>202003</v>
      </c>
      <c r="B14340" t="n">
        <v>40</v>
      </c>
      <c r="C14340" t="inlineStr">
        <is>
          <t>POS</t>
        </is>
      </c>
      <c r="D14340" t="inlineStr">
        <is>
          <t>Anh</t>
        </is>
      </c>
      <c r="E14340" t="inlineStr">
        <is>
          <t>Gia dụng</t>
        </is>
      </c>
      <c r="F14340" t="n">
        <v>539.97</v>
      </c>
      <c r="G14340" t="n">
        <v>0</v>
      </c>
    </row>
    <row r="14341">
      <c r="A14341" t="n">
        <v>202003</v>
      </c>
      <c r="B14341" t="n">
        <v>40</v>
      </c>
      <c r="C14341" t="inlineStr">
        <is>
          <t>POS</t>
        </is>
      </c>
      <c r="D14341" t="inlineStr">
        <is>
          <t>Anh</t>
        </is>
      </c>
      <c r="E14341" t="inlineStr">
        <is>
          <t>Nhạc, phim, sách nói</t>
        </is>
      </c>
      <c r="F14341" t="n">
        <v>41.67</v>
      </c>
      <c r="G14341" t="n">
        <v>0</v>
      </c>
    </row>
    <row r="14342">
      <c r="A14342" t="n">
        <v>202003</v>
      </c>
      <c r="B14342" t="n">
        <v>42</v>
      </c>
      <c r="C14342" t="inlineStr">
        <is>
          <t>POS</t>
        </is>
      </c>
      <c r="D14342" t="inlineStr">
        <is>
          <t>Anh</t>
        </is>
      </c>
      <c r="E14342" t="inlineStr">
        <is>
          <t>Máy ảnh</t>
        </is>
      </c>
      <c r="F14342" t="n">
        <v>369</v>
      </c>
      <c r="G14342" t="n">
        <v>0</v>
      </c>
    </row>
    <row r="14343">
      <c r="A14343" t="n">
        <v>202003</v>
      </c>
      <c r="B14343" t="n">
        <v>42</v>
      </c>
      <c r="C14343" t="inlineStr">
        <is>
          <t>POS</t>
        </is>
      </c>
      <c r="D14343" t="inlineStr">
        <is>
          <t>Anh</t>
        </is>
      </c>
      <c r="E14343" t="inlineStr">
        <is>
          <t>Máy tính</t>
        </is>
      </c>
      <c r="F14343" t="n">
        <v>15506.81</v>
      </c>
      <c r="G14343" t="n">
        <v>0</v>
      </c>
    </row>
    <row r="14344">
      <c r="A14344" t="n">
        <v>202003</v>
      </c>
      <c r="B14344" t="n">
        <v>42</v>
      </c>
      <c r="C14344" t="inlineStr">
        <is>
          <t>POS</t>
        </is>
      </c>
      <c r="D14344" t="inlineStr">
        <is>
          <t>Anh</t>
        </is>
      </c>
      <c r="E14344" t="inlineStr">
        <is>
          <t>Gia dụng</t>
        </is>
      </c>
      <c r="F14344" t="n">
        <v>419.96</v>
      </c>
      <c r="G14344" t="n">
        <v>0</v>
      </c>
    </row>
    <row r="14345">
      <c r="A14345" t="n">
        <v>202003</v>
      </c>
      <c r="B14345" t="n">
        <v>43</v>
      </c>
      <c r="C14345" t="inlineStr">
        <is>
          <t>POS</t>
        </is>
      </c>
      <c r="D14345" t="inlineStr">
        <is>
          <t>Mỹ</t>
        </is>
      </c>
      <c r="E14345" t="inlineStr">
        <is>
          <t>Âm thanh</t>
        </is>
      </c>
      <c r="F14345" t="n">
        <v>1629</v>
      </c>
      <c r="G14345" t="n">
        <v>0</v>
      </c>
    </row>
    <row r="14346">
      <c r="A14346" t="n">
        <v>202003</v>
      </c>
      <c r="B14346" t="n">
        <v>43</v>
      </c>
      <c r="C14346" t="inlineStr">
        <is>
          <t>POS</t>
        </is>
      </c>
      <c r="D14346" t="inlineStr">
        <is>
          <t>Mỹ</t>
        </is>
      </c>
      <c r="E14346" t="inlineStr">
        <is>
          <t>Máy ảnh</t>
        </is>
      </c>
      <c r="F14346" t="n">
        <v>8846.389999999999</v>
      </c>
      <c r="G14346" t="n">
        <v>0</v>
      </c>
    </row>
    <row r="14347">
      <c r="A14347" t="n">
        <v>202003</v>
      </c>
      <c r="B14347" t="n">
        <v>43</v>
      </c>
      <c r="C14347" t="inlineStr">
        <is>
          <t>POS</t>
        </is>
      </c>
      <c r="D14347" t="inlineStr">
        <is>
          <t>Mỹ</t>
        </is>
      </c>
      <c r="E14347" t="inlineStr">
        <is>
          <t>Điện thoại</t>
        </is>
      </c>
      <c r="F14347" t="n">
        <v>490.93</v>
      </c>
      <c r="G14347" t="n">
        <v>0</v>
      </c>
    </row>
    <row r="14348">
      <c r="A14348" t="n">
        <v>202003</v>
      </c>
      <c r="B14348" t="n">
        <v>43</v>
      </c>
      <c r="C14348" t="inlineStr">
        <is>
          <t>POS</t>
        </is>
      </c>
      <c r="D14348" t="inlineStr">
        <is>
          <t>Mỹ</t>
        </is>
      </c>
      <c r="E14348" t="inlineStr">
        <is>
          <t>Máy tính</t>
        </is>
      </c>
      <c r="F14348" t="n">
        <v>8030.2</v>
      </c>
      <c r="G14348" t="n">
        <v>0</v>
      </c>
    </row>
    <row r="14349">
      <c r="A14349" t="n">
        <v>202003</v>
      </c>
      <c r="B14349" t="n">
        <v>43</v>
      </c>
      <c r="C14349" t="inlineStr">
        <is>
          <t>POS</t>
        </is>
      </c>
      <c r="D14349" t="inlineStr">
        <is>
          <t>Mỹ</t>
        </is>
      </c>
      <c r="E14349" t="inlineStr">
        <is>
          <t>Game &amp; Đồ chơi</t>
        </is>
      </c>
      <c r="F14349" t="n">
        <v>197.78</v>
      </c>
      <c r="G14349" t="n">
        <v>0</v>
      </c>
    </row>
    <row r="14350">
      <c r="A14350" t="n">
        <v>202003</v>
      </c>
      <c r="B14350" t="n">
        <v>43</v>
      </c>
      <c r="C14350" t="inlineStr">
        <is>
          <t>POS</t>
        </is>
      </c>
      <c r="D14350" t="inlineStr">
        <is>
          <t>Mỹ</t>
        </is>
      </c>
      <c r="E14350" t="inlineStr">
        <is>
          <t>Nhạc, phim, sách nói</t>
        </is>
      </c>
      <c r="F14350" t="n">
        <v>358.13</v>
      </c>
      <c r="G14350" t="n">
        <v>0</v>
      </c>
    </row>
    <row r="14351">
      <c r="A14351" t="n">
        <v>202003</v>
      </c>
      <c r="B14351" t="n">
        <v>43</v>
      </c>
      <c r="C14351" t="inlineStr">
        <is>
          <t>POS</t>
        </is>
      </c>
      <c r="D14351" t="inlineStr">
        <is>
          <t>Mỹ</t>
        </is>
      </c>
      <c r="E14351" t="inlineStr">
        <is>
          <t>TV &amp; Video</t>
        </is>
      </c>
      <c r="F14351" t="n">
        <v>1393</v>
      </c>
      <c r="G14351" t="n">
        <v>0</v>
      </c>
    </row>
    <row r="14352">
      <c r="A14352" t="n">
        <v>202003</v>
      </c>
      <c r="B14352" t="n">
        <v>44</v>
      </c>
      <c r="C14352" t="inlineStr">
        <is>
          <t>POS</t>
        </is>
      </c>
      <c r="D14352" t="inlineStr">
        <is>
          <t>Mỹ</t>
        </is>
      </c>
      <c r="E14352" t="inlineStr">
        <is>
          <t>Âm thanh</t>
        </is>
      </c>
      <c r="F14352" t="n">
        <v>1267</v>
      </c>
      <c r="G14352" t="n">
        <v>0</v>
      </c>
    </row>
    <row r="14353">
      <c r="A14353" t="n">
        <v>202003</v>
      </c>
      <c r="B14353" t="n">
        <v>44</v>
      </c>
      <c r="C14353" t="inlineStr">
        <is>
          <t>POS</t>
        </is>
      </c>
      <c r="D14353" t="inlineStr">
        <is>
          <t>Mỹ</t>
        </is>
      </c>
      <c r="E14353" t="inlineStr">
        <is>
          <t>Máy ảnh</t>
        </is>
      </c>
      <c r="F14353" t="n">
        <v>231.39</v>
      </c>
      <c r="G14353" t="n">
        <v>0</v>
      </c>
    </row>
    <row r="14354">
      <c r="A14354" t="n">
        <v>202003</v>
      </c>
      <c r="B14354" t="n">
        <v>44</v>
      </c>
      <c r="C14354" t="inlineStr">
        <is>
          <t>POS</t>
        </is>
      </c>
      <c r="D14354" t="inlineStr">
        <is>
          <t>Mỹ</t>
        </is>
      </c>
      <c r="E14354" t="inlineStr">
        <is>
          <t>Điện thoại</t>
        </is>
      </c>
      <c r="F14354" t="n">
        <v>2098.99</v>
      </c>
      <c r="G14354" t="n">
        <v>0</v>
      </c>
    </row>
    <row r="14355">
      <c r="A14355" t="n">
        <v>202003</v>
      </c>
      <c r="B14355" t="n">
        <v>44</v>
      </c>
      <c r="C14355" t="inlineStr">
        <is>
          <t>POS</t>
        </is>
      </c>
      <c r="D14355" t="inlineStr">
        <is>
          <t>Mỹ</t>
        </is>
      </c>
      <c r="E14355" t="inlineStr">
        <is>
          <t>Máy tính</t>
        </is>
      </c>
      <c r="F14355" t="n">
        <v>3273.9</v>
      </c>
      <c r="G14355" t="n">
        <v>0</v>
      </c>
    </row>
    <row r="14356">
      <c r="A14356" t="n">
        <v>202003</v>
      </c>
      <c r="B14356" t="n">
        <v>44</v>
      </c>
      <c r="C14356" t="inlineStr">
        <is>
          <t>POS</t>
        </is>
      </c>
      <c r="D14356" t="inlineStr">
        <is>
          <t>Mỹ</t>
        </is>
      </c>
      <c r="E14356" t="inlineStr">
        <is>
          <t>Gia dụng</t>
        </is>
      </c>
      <c r="F14356" t="n">
        <v>877.5</v>
      </c>
      <c r="G14356" t="n">
        <v>0</v>
      </c>
    </row>
    <row r="14357">
      <c r="A14357" t="n">
        <v>202003</v>
      </c>
      <c r="B14357" t="n">
        <v>44</v>
      </c>
      <c r="C14357" t="inlineStr">
        <is>
          <t>POS</t>
        </is>
      </c>
      <c r="D14357" t="inlineStr">
        <is>
          <t>Mỹ</t>
        </is>
      </c>
      <c r="E14357" t="inlineStr">
        <is>
          <t>Nhạc, phim, sách nói</t>
        </is>
      </c>
      <c r="F14357" t="n">
        <v>549.95</v>
      </c>
      <c r="G14357" t="n">
        <v>176.97</v>
      </c>
    </row>
    <row r="14358">
      <c r="A14358" t="n">
        <v>202003</v>
      </c>
      <c r="B14358" t="n">
        <v>44</v>
      </c>
      <c r="C14358" t="inlineStr">
        <is>
          <t>POS</t>
        </is>
      </c>
      <c r="D14358" t="inlineStr">
        <is>
          <t>Mỹ</t>
        </is>
      </c>
      <c r="E14358" t="inlineStr">
        <is>
          <t>TV &amp; Video</t>
        </is>
      </c>
      <c r="F14358" t="n">
        <v>1169</v>
      </c>
      <c r="G14358" t="n">
        <v>119.99</v>
      </c>
    </row>
    <row r="14359">
      <c r="A14359" t="n">
        <v>202003</v>
      </c>
      <c r="B14359" t="n">
        <v>45</v>
      </c>
      <c r="C14359" t="inlineStr">
        <is>
          <t>POS</t>
        </is>
      </c>
      <c r="D14359" t="inlineStr">
        <is>
          <t>Mỹ</t>
        </is>
      </c>
      <c r="E14359" t="inlineStr">
        <is>
          <t>Âm thanh</t>
        </is>
      </c>
      <c r="F14359" t="n">
        <v>121.65</v>
      </c>
      <c r="G14359" t="n">
        <v>0</v>
      </c>
    </row>
    <row r="14360">
      <c r="A14360" t="n">
        <v>202003</v>
      </c>
      <c r="B14360" t="n">
        <v>45</v>
      </c>
      <c r="C14360" t="inlineStr">
        <is>
          <t>POS</t>
        </is>
      </c>
      <c r="D14360" t="inlineStr">
        <is>
          <t>Mỹ</t>
        </is>
      </c>
      <c r="E14360" t="inlineStr">
        <is>
          <t>Máy ảnh</t>
        </is>
      </c>
      <c r="F14360" t="n">
        <v>553.5</v>
      </c>
      <c r="G14360" t="n">
        <v>0</v>
      </c>
    </row>
    <row r="14361">
      <c r="A14361" t="n">
        <v>202003</v>
      </c>
      <c r="B14361" t="n">
        <v>45</v>
      </c>
      <c r="C14361" t="inlineStr">
        <is>
          <t>POS</t>
        </is>
      </c>
      <c r="D14361" t="inlineStr">
        <is>
          <t>Mỹ</t>
        </is>
      </c>
      <c r="E14361" t="inlineStr">
        <is>
          <t>Điện thoại</t>
        </is>
      </c>
      <c r="F14361" t="n">
        <v>2855.95</v>
      </c>
      <c r="G14361" t="n">
        <v>0</v>
      </c>
    </row>
    <row r="14362">
      <c r="A14362" t="n">
        <v>202003</v>
      </c>
      <c r="B14362" t="n">
        <v>45</v>
      </c>
      <c r="C14362" t="inlineStr">
        <is>
          <t>POS</t>
        </is>
      </c>
      <c r="D14362" t="inlineStr">
        <is>
          <t>Mỹ</t>
        </is>
      </c>
      <c r="E14362" t="inlineStr">
        <is>
          <t>Máy tính</t>
        </is>
      </c>
      <c r="F14362" t="n">
        <v>5440.4</v>
      </c>
      <c r="G14362" t="n">
        <v>0</v>
      </c>
    </row>
    <row r="14363">
      <c r="A14363" t="n">
        <v>202003</v>
      </c>
      <c r="B14363" t="n">
        <v>45</v>
      </c>
      <c r="C14363" t="inlineStr">
        <is>
          <t>POS</t>
        </is>
      </c>
      <c r="D14363" t="inlineStr">
        <is>
          <t>Mỹ</t>
        </is>
      </c>
      <c r="E14363" t="inlineStr">
        <is>
          <t>Gia dụng</t>
        </is>
      </c>
      <c r="F14363" t="n">
        <v>1983</v>
      </c>
      <c r="G14363" t="n">
        <v>0</v>
      </c>
    </row>
    <row r="14364">
      <c r="A14364" t="n">
        <v>202003</v>
      </c>
      <c r="B14364" t="n">
        <v>45</v>
      </c>
      <c r="C14364" t="inlineStr">
        <is>
          <t>POS</t>
        </is>
      </c>
      <c r="D14364" t="inlineStr">
        <is>
          <t>Mỹ</t>
        </is>
      </c>
      <c r="E14364" t="inlineStr">
        <is>
          <t>Nhạc, phim, sách nói</t>
        </is>
      </c>
      <c r="F14364" t="n">
        <v>242.31</v>
      </c>
      <c r="G14364" t="n">
        <v>0</v>
      </c>
    </row>
    <row r="14365">
      <c r="A14365" t="n">
        <v>202003</v>
      </c>
      <c r="B14365" t="n">
        <v>45</v>
      </c>
      <c r="C14365" t="inlineStr">
        <is>
          <t>POS</t>
        </is>
      </c>
      <c r="D14365" t="inlineStr">
        <is>
          <t>Mỹ</t>
        </is>
      </c>
      <c r="E14365" t="inlineStr">
        <is>
          <t>TV &amp; Video</t>
        </is>
      </c>
      <c r="F14365" t="n">
        <v>2328.93</v>
      </c>
      <c r="G14365" t="n">
        <v>0</v>
      </c>
    </row>
    <row r="14366">
      <c r="A14366" t="n">
        <v>202003</v>
      </c>
      <c r="B14366" t="n">
        <v>47</v>
      </c>
      <c r="C14366" t="inlineStr">
        <is>
          <t>POS</t>
        </is>
      </c>
      <c r="D14366" t="inlineStr">
        <is>
          <t>Mỹ</t>
        </is>
      </c>
      <c r="E14366" t="inlineStr">
        <is>
          <t>Máy ảnh</t>
        </is>
      </c>
      <c r="F14366" t="n">
        <v>4757.89</v>
      </c>
      <c r="G14366" t="n">
        <v>0</v>
      </c>
    </row>
    <row r="14367">
      <c r="A14367" t="n">
        <v>202003</v>
      </c>
      <c r="B14367" t="n">
        <v>47</v>
      </c>
      <c r="C14367" t="inlineStr">
        <is>
          <t>POS</t>
        </is>
      </c>
      <c r="D14367" t="inlineStr">
        <is>
          <t>Mỹ</t>
        </is>
      </c>
      <c r="E14367" t="inlineStr">
        <is>
          <t>Điện thoại</t>
        </is>
      </c>
      <c r="F14367" t="n">
        <v>1033.03</v>
      </c>
      <c r="G14367" t="n">
        <v>0</v>
      </c>
    </row>
    <row r="14368">
      <c r="A14368" t="n">
        <v>202003</v>
      </c>
      <c r="B14368" t="n">
        <v>47</v>
      </c>
      <c r="C14368" t="inlineStr">
        <is>
          <t>POS</t>
        </is>
      </c>
      <c r="D14368" t="inlineStr">
        <is>
          <t>Mỹ</t>
        </is>
      </c>
      <c r="E14368" t="inlineStr">
        <is>
          <t>Máy tính</t>
        </is>
      </c>
      <c r="F14368" t="n">
        <v>2384.5</v>
      </c>
      <c r="G14368" t="n">
        <v>0</v>
      </c>
    </row>
    <row r="14369">
      <c r="A14369" t="n">
        <v>202003</v>
      </c>
      <c r="B14369" t="n">
        <v>47</v>
      </c>
      <c r="C14369" t="inlineStr">
        <is>
          <t>POS</t>
        </is>
      </c>
      <c r="D14369" t="inlineStr">
        <is>
          <t>Mỹ</t>
        </is>
      </c>
      <c r="E14369" t="inlineStr">
        <is>
          <t>Game &amp; Đồ chơi</t>
        </is>
      </c>
      <c r="F14369" t="n">
        <v>86.3</v>
      </c>
      <c r="G14369" t="n">
        <v>0</v>
      </c>
    </row>
    <row r="14370">
      <c r="A14370" t="n">
        <v>202003</v>
      </c>
      <c r="B14370" t="n">
        <v>47</v>
      </c>
      <c r="C14370" t="inlineStr">
        <is>
          <t>POS</t>
        </is>
      </c>
      <c r="D14370" t="inlineStr">
        <is>
          <t>Mỹ</t>
        </is>
      </c>
      <c r="E14370" t="inlineStr">
        <is>
          <t>Gia dụng</t>
        </is>
      </c>
      <c r="F14370" t="n">
        <v>6467.99</v>
      </c>
      <c r="G14370" t="n">
        <v>0</v>
      </c>
    </row>
    <row r="14371">
      <c r="A14371" t="n">
        <v>202003</v>
      </c>
      <c r="B14371" t="n">
        <v>48</v>
      </c>
      <c r="C14371" t="inlineStr">
        <is>
          <t>POS</t>
        </is>
      </c>
      <c r="D14371" t="inlineStr">
        <is>
          <t>Mỹ</t>
        </is>
      </c>
      <c r="E14371" t="inlineStr">
        <is>
          <t>Âm thanh</t>
        </is>
      </c>
      <c r="F14371" t="n">
        <v>1799.56</v>
      </c>
      <c r="G14371" t="n">
        <v>0</v>
      </c>
    </row>
    <row r="14372">
      <c r="A14372" t="n">
        <v>202003</v>
      </c>
      <c r="B14372" t="n">
        <v>48</v>
      </c>
      <c r="C14372" t="inlineStr">
        <is>
          <t>POS</t>
        </is>
      </c>
      <c r="D14372" t="inlineStr">
        <is>
          <t>Mỹ</t>
        </is>
      </c>
      <c r="E14372" t="inlineStr">
        <is>
          <t>Máy ảnh</t>
        </is>
      </c>
      <c r="F14372" t="n">
        <v>1782</v>
      </c>
      <c r="G14372" t="n">
        <v>0</v>
      </c>
    </row>
    <row r="14373">
      <c r="A14373" t="n">
        <v>202003</v>
      </c>
      <c r="B14373" t="n">
        <v>48</v>
      </c>
      <c r="C14373" t="inlineStr">
        <is>
          <t>POS</t>
        </is>
      </c>
      <c r="D14373" t="inlineStr">
        <is>
          <t>Mỹ</t>
        </is>
      </c>
      <c r="E14373" t="inlineStr">
        <is>
          <t>Điện thoại</t>
        </is>
      </c>
      <c r="F14373" t="n">
        <v>2500</v>
      </c>
      <c r="G14373" t="n">
        <v>0</v>
      </c>
    </row>
    <row r="14374">
      <c r="A14374" t="n">
        <v>202003</v>
      </c>
      <c r="B14374" t="n">
        <v>48</v>
      </c>
      <c r="C14374" t="inlineStr">
        <is>
          <t>POS</t>
        </is>
      </c>
      <c r="D14374" t="inlineStr">
        <is>
          <t>Mỹ</t>
        </is>
      </c>
      <c r="E14374" t="inlineStr">
        <is>
          <t>Máy tính</t>
        </is>
      </c>
      <c r="F14374" t="n">
        <v>5199.85</v>
      </c>
      <c r="G14374" t="n">
        <v>0</v>
      </c>
    </row>
    <row r="14375">
      <c r="A14375" t="n">
        <v>202003</v>
      </c>
      <c r="B14375" t="n">
        <v>48</v>
      </c>
      <c r="C14375" t="inlineStr">
        <is>
          <t>POS</t>
        </is>
      </c>
      <c r="D14375" t="inlineStr">
        <is>
          <t>Mỹ</t>
        </is>
      </c>
      <c r="E14375" t="inlineStr">
        <is>
          <t>Game &amp; Đồ chơi</t>
        </is>
      </c>
      <c r="F14375" t="n">
        <v>111.99</v>
      </c>
      <c r="G14375" t="n">
        <v>0</v>
      </c>
    </row>
    <row r="14376">
      <c r="A14376" t="n">
        <v>202003</v>
      </c>
      <c r="B14376" t="n">
        <v>48</v>
      </c>
      <c r="C14376" t="inlineStr">
        <is>
          <t>POS</t>
        </is>
      </c>
      <c r="D14376" t="inlineStr">
        <is>
          <t>Mỹ</t>
        </is>
      </c>
      <c r="E14376" t="inlineStr">
        <is>
          <t>Gia dụng</t>
        </is>
      </c>
      <c r="F14376" t="n">
        <v>389.97</v>
      </c>
      <c r="G14376" t="n">
        <v>0</v>
      </c>
    </row>
    <row r="14377">
      <c r="A14377" t="n">
        <v>202003</v>
      </c>
      <c r="B14377" t="n">
        <v>48</v>
      </c>
      <c r="C14377" t="inlineStr">
        <is>
          <t>POS</t>
        </is>
      </c>
      <c r="D14377" t="inlineStr">
        <is>
          <t>Mỹ</t>
        </is>
      </c>
      <c r="E14377" t="inlineStr">
        <is>
          <t>Nhạc, phim, sách nói</t>
        </is>
      </c>
      <c r="F14377" t="n">
        <v>688.97</v>
      </c>
      <c r="G14377" t="n">
        <v>269.98</v>
      </c>
    </row>
    <row r="14378">
      <c r="A14378" t="n">
        <v>202003</v>
      </c>
      <c r="B14378" t="n">
        <v>48</v>
      </c>
      <c r="C14378" t="inlineStr">
        <is>
          <t>POS</t>
        </is>
      </c>
      <c r="D14378" t="inlineStr">
        <is>
          <t>Mỹ</t>
        </is>
      </c>
      <c r="E14378" t="inlineStr">
        <is>
          <t>TV &amp; Video</t>
        </is>
      </c>
      <c r="F14378" t="n">
        <v>2057.95</v>
      </c>
      <c r="G14378" t="n">
        <v>395.8</v>
      </c>
    </row>
    <row r="14379">
      <c r="A14379" t="n">
        <v>202003</v>
      </c>
      <c r="B14379" t="n">
        <v>49</v>
      </c>
      <c r="C14379" t="inlineStr">
        <is>
          <t>POS</t>
        </is>
      </c>
      <c r="D14379" t="inlineStr">
        <is>
          <t>Mỹ</t>
        </is>
      </c>
      <c r="E14379" t="inlineStr">
        <is>
          <t>Âm thanh</t>
        </is>
      </c>
      <c r="F14379" t="n">
        <v>1294.18</v>
      </c>
      <c r="G14379" t="n">
        <v>202.2</v>
      </c>
    </row>
    <row r="14380">
      <c r="A14380" t="n">
        <v>202003</v>
      </c>
      <c r="B14380" t="n">
        <v>49</v>
      </c>
      <c r="C14380" t="inlineStr">
        <is>
          <t>POS</t>
        </is>
      </c>
      <c r="D14380" t="inlineStr">
        <is>
          <t>Mỹ</t>
        </is>
      </c>
      <c r="E14380" t="inlineStr">
        <is>
          <t>Máy ảnh</t>
        </is>
      </c>
      <c r="F14380" t="n">
        <v>8182.5</v>
      </c>
      <c r="G14380" t="n">
        <v>0</v>
      </c>
    </row>
    <row r="14381">
      <c r="A14381" t="n">
        <v>202003</v>
      </c>
      <c r="B14381" t="n">
        <v>49</v>
      </c>
      <c r="C14381" t="inlineStr">
        <is>
          <t>POS</t>
        </is>
      </c>
      <c r="D14381" t="inlineStr">
        <is>
          <t>Mỹ</t>
        </is>
      </c>
      <c r="E14381" t="inlineStr">
        <is>
          <t>Điện thoại</t>
        </is>
      </c>
      <c r="F14381" t="n">
        <v>2569</v>
      </c>
      <c r="G14381" t="n">
        <v>0</v>
      </c>
    </row>
    <row r="14382">
      <c r="A14382" t="n">
        <v>202003</v>
      </c>
      <c r="B14382" t="n">
        <v>49</v>
      </c>
      <c r="C14382" t="inlineStr">
        <is>
          <t>POS</t>
        </is>
      </c>
      <c r="D14382" t="inlineStr">
        <is>
          <t>Mỹ</t>
        </is>
      </c>
      <c r="E14382" t="inlineStr">
        <is>
          <t>Game &amp; Đồ chơi</t>
        </is>
      </c>
      <c r="F14382" t="n">
        <v>134.11</v>
      </c>
      <c r="G14382" t="n">
        <v>0</v>
      </c>
    </row>
    <row r="14383">
      <c r="A14383" t="n">
        <v>202003</v>
      </c>
      <c r="B14383" t="n">
        <v>49</v>
      </c>
      <c r="C14383" t="inlineStr">
        <is>
          <t>POS</t>
        </is>
      </c>
      <c r="D14383" t="inlineStr">
        <is>
          <t>Mỹ</t>
        </is>
      </c>
      <c r="E14383" t="inlineStr">
        <is>
          <t>Gia dụng</t>
        </is>
      </c>
      <c r="F14383" t="n">
        <v>1475</v>
      </c>
      <c r="G14383" t="n">
        <v>791</v>
      </c>
    </row>
    <row r="14384">
      <c r="A14384" t="n">
        <v>202003</v>
      </c>
      <c r="B14384" t="n">
        <v>49</v>
      </c>
      <c r="C14384" t="inlineStr">
        <is>
          <t>POS</t>
        </is>
      </c>
      <c r="D14384" t="inlineStr">
        <is>
          <t>Mỹ</t>
        </is>
      </c>
      <c r="E14384" t="inlineStr">
        <is>
          <t>TV &amp; Video</t>
        </is>
      </c>
      <c r="F14384" t="n">
        <v>869</v>
      </c>
      <c r="G14384" t="n">
        <v>0</v>
      </c>
    </row>
    <row r="14385">
      <c r="A14385" t="n">
        <v>202003</v>
      </c>
      <c r="B14385" t="n">
        <v>50</v>
      </c>
      <c r="C14385" t="inlineStr">
        <is>
          <t>POS</t>
        </is>
      </c>
      <c r="D14385" t="inlineStr">
        <is>
          <t>Mỹ</t>
        </is>
      </c>
      <c r="E14385" t="inlineStr">
        <is>
          <t>Âm thanh</t>
        </is>
      </c>
      <c r="F14385" t="n">
        <v>67.40000000000001</v>
      </c>
      <c r="G14385" t="n">
        <v>0</v>
      </c>
    </row>
    <row r="14386">
      <c r="A14386" t="n">
        <v>202003</v>
      </c>
      <c r="B14386" t="n">
        <v>50</v>
      </c>
      <c r="C14386" t="inlineStr">
        <is>
          <t>POS</t>
        </is>
      </c>
      <c r="D14386" t="inlineStr">
        <is>
          <t>Mỹ</t>
        </is>
      </c>
      <c r="E14386" t="inlineStr">
        <is>
          <t>Máy ảnh</t>
        </is>
      </c>
      <c r="F14386" t="n">
        <v>1682.1</v>
      </c>
      <c r="G14386" t="n">
        <v>664</v>
      </c>
    </row>
    <row r="14387">
      <c r="A14387" t="n">
        <v>202003</v>
      </c>
      <c r="B14387" t="n">
        <v>50</v>
      </c>
      <c r="C14387" t="inlineStr">
        <is>
          <t>POS</t>
        </is>
      </c>
      <c r="D14387" t="inlineStr">
        <is>
          <t>Mỹ</t>
        </is>
      </c>
      <c r="E14387" t="inlineStr">
        <is>
          <t>Điện thoại</t>
        </is>
      </c>
      <c r="F14387" t="n">
        <v>2694.9</v>
      </c>
      <c r="G14387" t="n">
        <v>0</v>
      </c>
    </row>
    <row r="14388">
      <c r="A14388" t="n">
        <v>202003</v>
      </c>
      <c r="B14388" t="n">
        <v>50</v>
      </c>
      <c r="C14388" t="inlineStr">
        <is>
          <t>POS</t>
        </is>
      </c>
      <c r="D14388" t="inlineStr">
        <is>
          <t>Mỹ</t>
        </is>
      </c>
      <c r="E14388" t="inlineStr">
        <is>
          <t>Máy tính</t>
        </is>
      </c>
      <c r="F14388" t="n">
        <v>2037.8</v>
      </c>
      <c r="G14388" t="n">
        <v>0</v>
      </c>
    </row>
    <row r="14389">
      <c r="A14389" t="n">
        <v>202003</v>
      </c>
      <c r="B14389" t="n">
        <v>50</v>
      </c>
      <c r="C14389" t="inlineStr">
        <is>
          <t>POS</t>
        </is>
      </c>
      <c r="D14389" t="inlineStr">
        <is>
          <t>Mỹ</t>
        </is>
      </c>
      <c r="E14389" t="inlineStr">
        <is>
          <t>Game &amp; Đồ chơi</t>
        </is>
      </c>
      <c r="F14389" t="n">
        <v>201.98</v>
      </c>
      <c r="G14389" t="n">
        <v>0</v>
      </c>
    </row>
    <row r="14390">
      <c r="A14390" t="n">
        <v>202003</v>
      </c>
      <c r="B14390" t="n">
        <v>50</v>
      </c>
      <c r="C14390" t="inlineStr">
        <is>
          <t>POS</t>
        </is>
      </c>
      <c r="D14390" t="inlineStr">
        <is>
          <t>Mỹ</t>
        </is>
      </c>
      <c r="E14390" t="inlineStr">
        <is>
          <t>Gia dụng</t>
        </is>
      </c>
      <c r="F14390" t="n">
        <v>6947.82</v>
      </c>
      <c r="G14390" t="n">
        <v>0</v>
      </c>
    </row>
    <row r="14391">
      <c r="A14391" t="n">
        <v>202003</v>
      </c>
      <c r="B14391" t="n">
        <v>50</v>
      </c>
      <c r="C14391" t="inlineStr">
        <is>
          <t>POS</t>
        </is>
      </c>
      <c r="D14391" t="inlineStr">
        <is>
          <t>Mỹ</t>
        </is>
      </c>
      <c r="E14391" t="inlineStr">
        <is>
          <t>Nhạc, phim, sách nói</t>
        </is>
      </c>
      <c r="F14391" t="n">
        <v>426.37</v>
      </c>
      <c r="G14391" t="n">
        <v>0</v>
      </c>
    </row>
    <row r="14392">
      <c r="A14392" t="n">
        <v>202003</v>
      </c>
      <c r="B14392" t="n">
        <v>51</v>
      </c>
      <c r="C14392" t="inlineStr">
        <is>
          <t>POS</t>
        </is>
      </c>
      <c r="D14392" t="inlineStr">
        <is>
          <t>Mỹ</t>
        </is>
      </c>
      <c r="E14392" t="inlineStr">
        <is>
          <t>Âm thanh</t>
        </is>
      </c>
      <c r="F14392" t="n">
        <v>0</v>
      </c>
      <c r="G14392" t="n">
        <v>299.97</v>
      </c>
    </row>
    <row r="14393">
      <c r="A14393" t="n">
        <v>202003</v>
      </c>
      <c r="B14393" t="n">
        <v>51</v>
      </c>
      <c r="C14393" t="inlineStr">
        <is>
          <t>POS</t>
        </is>
      </c>
      <c r="D14393" t="inlineStr">
        <is>
          <t>Mỹ</t>
        </is>
      </c>
      <c r="E14393" t="inlineStr">
        <is>
          <t>Máy ảnh</t>
        </is>
      </c>
      <c r="F14393" t="n">
        <v>957</v>
      </c>
      <c r="G14393" t="n">
        <v>0</v>
      </c>
    </row>
    <row r="14394">
      <c r="A14394" t="n">
        <v>202003</v>
      </c>
      <c r="B14394" t="n">
        <v>51</v>
      </c>
      <c r="C14394" t="inlineStr">
        <is>
          <t>POS</t>
        </is>
      </c>
      <c r="D14394" t="inlineStr">
        <is>
          <t>Mỹ</t>
        </is>
      </c>
      <c r="E14394" t="inlineStr">
        <is>
          <t>Điện thoại</t>
        </is>
      </c>
      <c r="F14394" t="n">
        <v>1676</v>
      </c>
      <c r="G14394" t="n">
        <v>53.98</v>
      </c>
    </row>
    <row r="14395">
      <c r="A14395" t="n">
        <v>202003</v>
      </c>
      <c r="B14395" t="n">
        <v>51</v>
      </c>
      <c r="C14395" t="inlineStr">
        <is>
          <t>POS</t>
        </is>
      </c>
      <c r="D14395" t="inlineStr">
        <is>
          <t>Mỹ</t>
        </is>
      </c>
      <c r="E14395" t="inlineStr">
        <is>
          <t>Máy tính</t>
        </is>
      </c>
      <c r="F14395" t="n">
        <v>4015.2</v>
      </c>
      <c r="G14395" t="n">
        <v>0</v>
      </c>
    </row>
    <row r="14396">
      <c r="A14396" t="n">
        <v>202003</v>
      </c>
      <c r="B14396" t="n">
        <v>51</v>
      </c>
      <c r="C14396" t="inlineStr">
        <is>
          <t>POS</t>
        </is>
      </c>
      <c r="D14396" t="inlineStr">
        <is>
          <t>Mỹ</t>
        </is>
      </c>
      <c r="E14396" t="inlineStr">
        <is>
          <t>Game &amp; Đồ chơi</t>
        </is>
      </c>
      <c r="F14396" t="n">
        <v>196.99</v>
      </c>
      <c r="G14396" t="n">
        <v>100.97</v>
      </c>
    </row>
    <row r="14397">
      <c r="A14397" t="n">
        <v>202003</v>
      </c>
      <c r="B14397" t="n">
        <v>51</v>
      </c>
      <c r="C14397" t="inlineStr">
        <is>
          <t>POS</t>
        </is>
      </c>
      <c r="D14397" t="inlineStr">
        <is>
          <t>Mỹ</t>
        </is>
      </c>
      <c r="E14397" t="inlineStr">
        <is>
          <t>Nhạc, phim, sách nói</t>
        </is>
      </c>
      <c r="F14397" t="n">
        <v>1393.92</v>
      </c>
      <c r="G14397" t="n">
        <v>0</v>
      </c>
    </row>
    <row r="14398">
      <c r="A14398" t="n">
        <v>202003</v>
      </c>
      <c r="B14398" t="n">
        <v>53</v>
      </c>
      <c r="C14398" t="inlineStr">
        <is>
          <t>POS</t>
        </is>
      </c>
      <c r="D14398" t="inlineStr">
        <is>
          <t>Mỹ</t>
        </is>
      </c>
      <c r="E14398" t="inlineStr">
        <is>
          <t>Âm thanh</t>
        </is>
      </c>
      <c r="F14398" t="n">
        <v>12.34</v>
      </c>
      <c r="G14398" t="n">
        <v>0</v>
      </c>
    </row>
    <row r="14399">
      <c r="A14399" t="n">
        <v>202003</v>
      </c>
      <c r="B14399" t="n">
        <v>53</v>
      </c>
      <c r="C14399" t="inlineStr">
        <is>
          <t>POS</t>
        </is>
      </c>
      <c r="D14399" t="inlineStr">
        <is>
          <t>Mỹ</t>
        </is>
      </c>
      <c r="E14399" t="inlineStr">
        <is>
          <t>Máy ảnh</t>
        </is>
      </c>
      <c r="F14399" t="n">
        <v>47.46</v>
      </c>
      <c r="G14399" t="n">
        <v>0</v>
      </c>
    </row>
    <row r="14400">
      <c r="A14400" t="n">
        <v>202003</v>
      </c>
      <c r="B14400" t="n">
        <v>53</v>
      </c>
      <c r="C14400" t="inlineStr">
        <is>
          <t>POS</t>
        </is>
      </c>
      <c r="D14400" t="inlineStr">
        <is>
          <t>Mỹ</t>
        </is>
      </c>
      <c r="E14400" t="inlineStr">
        <is>
          <t>Điện thoại</t>
        </is>
      </c>
      <c r="F14400" t="n">
        <v>1916.95</v>
      </c>
      <c r="G14400" t="n">
        <v>0</v>
      </c>
    </row>
    <row r="14401">
      <c r="A14401" t="n">
        <v>202003</v>
      </c>
      <c r="B14401" t="n">
        <v>53</v>
      </c>
      <c r="C14401" t="inlineStr">
        <is>
          <t>POS</t>
        </is>
      </c>
      <c r="D14401" t="inlineStr">
        <is>
          <t>Mỹ</t>
        </is>
      </c>
      <c r="E14401" t="inlineStr">
        <is>
          <t>Máy tính</t>
        </is>
      </c>
      <c r="F14401" t="n">
        <v>2418.5</v>
      </c>
      <c r="G14401" t="n">
        <v>0</v>
      </c>
    </row>
    <row r="14402">
      <c r="A14402" t="n">
        <v>202003</v>
      </c>
      <c r="B14402" t="n">
        <v>53</v>
      </c>
      <c r="C14402" t="inlineStr">
        <is>
          <t>POS</t>
        </is>
      </c>
      <c r="D14402" t="inlineStr">
        <is>
          <t>Mỹ</t>
        </is>
      </c>
      <c r="E14402" t="inlineStr">
        <is>
          <t>Game &amp; Đồ chơi</t>
        </is>
      </c>
      <c r="F14402" t="n">
        <v>207.46</v>
      </c>
      <c r="G14402" t="n">
        <v>101.94</v>
      </c>
    </row>
    <row r="14403">
      <c r="A14403" t="n">
        <v>202003</v>
      </c>
      <c r="B14403" t="n">
        <v>53</v>
      </c>
      <c r="C14403" t="inlineStr">
        <is>
          <t>POS</t>
        </is>
      </c>
      <c r="D14403" t="inlineStr">
        <is>
          <t>Mỹ</t>
        </is>
      </c>
      <c r="E14403" t="inlineStr">
        <is>
          <t>Nhạc, phim, sách nói</t>
        </is>
      </c>
      <c r="F14403" t="n">
        <v>109.99</v>
      </c>
      <c r="G14403" t="n">
        <v>0</v>
      </c>
    </row>
    <row r="14404">
      <c r="A14404" t="n">
        <v>202003</v>
      </c>
      <c r="B14404" t="n">
        <v>54</v>
      </c>
      <c r="C14404" t="inlineStr">
        <is>
          <t>POS</t>
        </is>
      </c>
      <c r="D14404" t="inlineStr">
        <is>
          <t>Mỹ</t>
        </is>
      </c>
      <c r="E14404" t="inlineStr">
        <is>
          <t>Âm thanh</t>
        </is>
      </c>
      <c r="F14404" t="n">
        <v>1199.7</v>
      </c>
      <c r="G14404" t="n">
        <v>0</v>
      </c>
    </row>
    <row r="14405">
      <c r="A14405" t="n">
        <v>202003</v>
      </c>
      <c r="B14405" t="n">
        <v>54</v>
      </c>
      <c r="C14405" t="inlineStr">
        <is>
          <t>POS</t>
        </is>
      </c>
      <c r="D14405" t="inlineStr">
        <is>
          <t>Mỹ</t>
        </is>
      </c>
      <c r="E14405" t="inlineStr">
        <is>
          <t>Máy ảnh</t>
        </is>
      </c>
      <c r="F14405" t="n">
        <v>15600</v>
      </c>
      <c r="G14405" t="n">
        <v>0</v>
      </c>
    </row>
    <row r="14406">
      <c r="A14406" t="n">
        <v>202003</v>
      </c>
      <c r="B14406" t="n">
        <v>54</v>
      </c>
      <c r="C14406" t="inlineStr">
        <is>
          <t>POS</t>
        </is>
      </c>
      <c r="D14406" t="inlineStr">
        <is>
          <t>Mỹ</t>
        </is>
      </c>
      <c r="E14406" t="inlineStr">
        <is>
          <t>Điện thoại</t>
        </is>
      </c>
      <c r="F14406" t="n">
        <v>2377</v>
      </c>
      <c r="G14406" t="n">
        <v>0</v>
      </c>
    </row>
    <row r="14407">
      <c r="A14407" t="n">
        <v>202003</v>
      </c>
      <c r="B14407" t="n">
        <v>54</v>
      </c>
      <c r="C14407" t="inlineStr">
        <is>
          <t>POS</t>
        </is>
      </c>
      <c r="D14407" t="inlineStr">
        <is>
          <t>Mỹ</t>
        </is>
      </c>
      <c r="E14407" t="inlineStr">
        <is>
          <t>Máy tính</t>
        </is>
      </c>
      <c r="F14407" t="n">
        <v>7505.53</v>
      </c>
      <c r="G14407" t="n">
        <v>999</v>
      </c>
    </row>
    <row r="14408">
      <c r="A14408" t="n">
        <v>202003</v>
      </c>
      <c r="B14408" t="n">
        <v>54</v>
      </c>
      <c r="C14408" t="inlineStr">
        <is>
          <t>POS</t>
        </is>
      </c>
      <c r="D14408" t="inlineStr">
        <is>
          <t>Mỹ</t>
        </is>
      </c>
      <c r="E14408" t="inlineStr">
        <is>
          <t>Game &amp; Đồ chơi</t>
        </is>
      </c>
      <c r="F14408" t="n">
        <v>552.17</v>
      </c>
      <c r="G14408" t="n">
        <v>0</v>
      </c>
    </row>
    <row r="14409">
      <c r="A14409" t="n">
        <v>202003</v>
      </c>
      <c r="B14409" t="n">
        <v>54</v>
      </c>
      <c r="C14409" t="inlineStr">
        <is>
          <t>POS</t>
        </is>
      </c>
      <c r="D14409" t="inlineStr">
        <is>
          <t>Mỹ</t>
        </is>
      </c>
      <c r="E14409" t="inlineStr">
        <is>
          <t>Gia dụng</t>
        </is>
      </c>
      <c r="F14409" t="n">
        <v>1331.88</v>
      </c>
      <c r="G14409" t="n">
        <v>0</v>
      </c>
    </row>
    <row r="14410">
      <c r="A14410" t="n">
        <v>202003</v>
      </c>
      <c r="B14410" t="n">
        <v>54</v>
      </c>
      <c r="C14410" t="inlineStr">
        <is>
          <t>POS</t>
        </is>
      </c>
      <c r="D14410" t="inlineStr">
        <is>
          <t>Mỹ</t>
        </is>
      </c>
      <c r="E14410" t="inlineStr">
        <is>
          <t>Nhạc, phim, sách nói</t>
        </is>
      </c>
      <c r="F14410" t="n">
        <v>1690.05</v>
      </c>
      <c r="G14410" t="n">
        <v>12.99</v>
      </c>
    </row>
    <row r="14411">
      <c r="A14411" t="n">
        <v>202003</v>
      </c>
      <c r="B14411" t="n">
        <v>55</v>
      </c>
      <c r="C14411" t="inlineStr">
        <is>
          <t>POS</t>
        </is>
      </c>
      <c r="D14411" t="inlineStr">
        <is>
          <t>Mỹ</t>
        </is>
      </c>
      <c r="E14411" t="inlineStr">
        <is>
          <t>Máy ảnh</t>
        </is>
      </c>
      <c r="F14411" t="n">
        <v>199.84</v>
      </c>
      <c r="G14411" t="n">
        <v>0</v>
      </c>
    </row>
    <row r="14412">
      <c r="A14412" t="n">
        <v>202003</v>
      </c>
      <c r="B14412" t="n">
        <v>55</v>
      </c>
      <c r="C14412" t="inlineStr">
        <is>
          <t>POS</t>
        </is>
      </c>
      <c r="D14412" t="inlineStr">
        <is>
          <t>Mỹ</t>
        </is>
      </c>
      <c r="E14412" t="inlineStr">
        <is>
          <t>Điện thoại</t>
        </is>
      </c>
      <c r="F14412" t="n">
        <v>488</v>
      </c>
      <c r="G14412" t="n">
        <v>19.98</v>
      </c>
    </row>
    <row r="14413">
      <c r="A14413" t="n">
        <v>202003</v>
      </c>
      <c r="B14413" t="n">
        <v>55</v>
      </c>
      <c r="C14413" t="inlineStr">
        <is>
          <t>POS</t>
        </is>
      </c>
      <c r="D14413" t="inlineStr">
        <is>
          <t>Mỹ</t>
        </is>
      </c>
      <c r="E14413" t="inlineStr">
        <is>
          <t>Máy tính</t>
        </is>
      </c>
      <c r="F14413" t="n">
        <v>1889.3</v>
      </c>
      <c r="G14413" t="n">
        <v>318</v>
      </c>
    </row>
    <row r="14414">
      <c r="A14414" t="n">
        <v>202003</v>
      </c>
      <c r="B14414" t="n">
        <v>55</v>
      </c>
      <c r="C14414" t="inlineStr">
        <is>
          <t>POS</t>
        </is>
      </c>
      <c r="D14414" t="inlineStr">
        <is>
          <t>Mỹ</t>
        </is>
      </c>
      <c r="E14414" t="inlineStr">
        <is>
          <t>Game &amp; Đồ chơi</t>
        </is>
      </c>
      <c r="F14414" t="n">
        <v>224.76</v>
      </c>
      <c r="G14414" t="n">
        <v>0</v>
      </c>
    </row>
    <row r="14415">
      <c r="A14415" t="n">
        <v>202003</v>
      </c>
      <c r="B14415" t="n">
        <v>55</v>
      </c>
      <c r="C14415" t="inlineStr">
        <is>
          <t>POS</t>
        </is>
      </c>
      <c r="D14415" t="inlineStr">
        <is>
          <t>Mỹ</t>
        </is>
      </c>
      <c r="E14415" t="inlineStr">
        <is>
          <t>Nhạc, phim, sách nói</t>
        </is>
      </c>
      <c r="F14415" t="n">
        <v>836.99</v>
      </c>
      <c r="G14415" t="n">
        <v>60.99</v>
      </c>
    </row>
    <row r="14416">
      <c r="A14416" t="n">
        <v>202003</v>
      </c>
      <c r="B14416" t="n">
        <v>56</v>
      </c>
      <c r="C14416" t="inlineStr">
        <is>
          <t>POS</t>
        </is>
      </c>
      <c r="D14416" t="inlineStr">
        <is>
          <t>Mỹ</t>
        </is>
      </c>
      <c r="E14416" t="inlineStr">
        <is>
          <t>Điện thoại</t>
        </is>
      </c>
      <c r="F14416" t="n">
        <v>2059.18</v>
      </c>
      <c r="G14416" t="n">
        <v>0</v>
      </c>
    </row>
    <row r="14417">
      <c r="A14417" t="n">
        <v>202003</v>
      </c>
      <c r="B14417" t="n">
        <v>56</v>
      </c>
      <c r="C14417" t="inlineStr">
        <is>
          <t>POS</t>
        </is>
      </c>
      <c r="D14417" t="inlineStr">
        <is>
          <t>Mỹ</t>
        </is>
      </c>
      <c r="E14417" t="inlineStr">
        <is>
          <t>Máy tính</t>
        </is>
      </c>
      <c r="F14417" t="n">
        <v>6634.2</v>
      </c>
      <c r="G14417" t="n">
        <v>53.7</v>
      </c>
    </row>
    <row r="14418">
      <c r="A14418" t="n">
        <v>202003</v>
      </c>
      <c r="B14418" t="n">
        <v>56</v>
      </c>
      <c r="C14418" t="inlineStr">
        <is>
          <t>POS</t>
        </is>
      </c>
      <c r="D14418" t="inlineStr">
        <is>
          <t>Mỹ</t>
        </is>
      </c>
      <c r="E14418" t="inlineStr">
        <is>
          <t>Game &amp; Đồ chơi</t>
        </is>
      </c>
      <c r="F14418" t="n">
        <v>258</v>
      </c>
      <c r="G14418" t="n">
        <v>0</v>
      </c>
    </row>
    <row r="14419">
      <c r="A14419" t="n">
        <v>202003</v>
      </c>
      <c r="B14419" t="n">
        <v>56</v>
      </c>
      <c r="C14419" t="inlineStr">
        <is>
          <t>POS</t>
        </is>
      </c>
      <c r="D14419" t="inlineStr">
        <is>
          <t>Mỹ</t>
        </is>
      </c>
      <c r="E14419" t="inlineStr">
        <is>
          <t>Nhạc, phim, sách nói</t>
        </is>
      </c>
      <c r="F14419" t="n">
        <v>1845.97</v>
      </c>
      <c r="G14419" t="n">
        <v>0</v>
      </c>
    </row>
    <row r="14420">
      <c r="A14420" t="n">
        <v>202003</v>
      </c>
      <c r="B14420" t="n">
        <v>56</v>
      </c>
      <c r="C14420" t="inlineStr">
        <is>
          <t>POS</t>
        </is>
      </c>
      <c r="D14420" t="inlineStr">
        <is>
          <t>Mỹ</t>
        </is>
      </c>
      <c r="E14420" t="inlineStr">
        <is>
          <t>TV &amp; Video</t>
        </is>
      </c>
      <c r="F14420" t="n">
        <v>14499.95</v>
      </c>
      <c r="G14420" t="n">
        <v>0</v>
      </c>
    </row>
    <row r="14421">
      <c r="A14421" t="n">
        <v>202003</v>
      </c>
      <c r="B14421" t="n">
        <v>57</v>
      </c>
      <c r="C14421" t="inlineStr">
        <is>
          <t>POS</t>
        </is>
      </c>
      <c r="D14421" t="inlineStr">
        <is>
          <t>Mỹ</t>
        </is>
      </c>
      <c r="E14421" t="inlineStr">
        <is>
          <t>Âm thanh</t>
        </is>
      </c>
      <c r="F14421" t="n">
        <v>943.95</v>
      </c>
      <c r="G14421" t="n">
        <v>0</v>
      </c>
    </row>
    <row r="14422">
      <c r="A14422" t="n">
        <v>202003</v>
      </c>
      <c r="B14422" t="n">
        <v>57</v>
      </c>
      <c r="C14422" t="inlineStr">
        <is>
          <t>POS</t>
        </is>
      </c>
      <c r="D14422" t="inlineStr">
        <is>
          <t>Mỹ</t>
        </is>
      </c>
      <c r="E14422" t="inlineStr">
        <is>
          <t>Điện thoại</t>
        </is>
      </c>
      <c r="F14422" t="n">
        <v>208</v>
      </c>
      <c r="G14422" t="n">
        <v>0</v>
      </c>
    </row>
    <row r="14423">
      <c r="A14423" t="n">
        <v>202003</v>
      </c>
      <c r="B14423" t="n">
        <v>57</v>
      </c>
      <c r="C14423" t="inlineStr">
        <is>
          <t>POS</t>
        </is>
      </c>
      <c r="D14423" t="inlineStr">
        <is>
          <t>Mỹ</t>
        </is>
      </c>
      <c r="E14423" t="inlineStr">
        <is>
          <t>Máy tính</t>
        </is>
      </c>
      <c r="F14423" t="n">
        <v>2983</v>
      </c>
      <c r="G14423" t="n">
        <v>619</v>
      </c>
    </row>
    <row r="14424">
      <c r="A14424" t="n">
        <v>202003</v>
      </c>
      <c r="B14424" t="n">
        <v>57</v>
      </c>
      <c r="C14424" t="inlineStr">
        <is>
          <t>POS</t>
        </is>
      </c>
      <c r="D14424" t="inlineStr">
        <is>
          <t>Mỹ</t>
        </is>
      </c>
      <c r="E14424" t="inlineStr">
        <is>
          <t>Game &amp; Đồ chơi</t>
        </is>
      </c>
      <c r="F14424" t="n">
        <v>35.96</v>
      </c>
      <c r="G14424" t="n">
        <v>0</v>
      </c>
    </row>
    <row r="14425">
      <c r="A14425" t="n">
        <v>202003</v>
      </c>
      <c r="B14425" t="n">
        <v>57</v>
      </c>
      <c r="C14425" t="inlineStr">
        <is>
          <t>POS</t>
        </is>
      </c>
      <c r="D14425" t="inlineStr">
        <is>
          <t>Mỹ</t>
        </is>
      </c>
      <c r="E14425" t="inlineStr">
        <is>
          <t>Gia dụng</t>
        </is>
      </c>
      <c r="F14425" t="n">
        <v>4797</v>
      </c>
      <c r="G14425" t="n">
        <v>0</v>
      </c>
    </row>
    <row r="14426">
      <c r="A14426" t="n">
        <v>202003</v>
      </c>
      <c r="B14426" t="n">
        <v>57</v>
      </c>
      <c r="C14426" t="inlineStr">
        <is>
          <t>POS</t>
        </is>
      </c>
      <c r="D14426" t="inlineStr">
        <is>
          <t>Mỹ</t>
        </is>
      </c>
      <c r="E14426" t="inlineStr">
        <is>
          <t>Nhạc, phim, sách nói</t>
        </is>
      </c>
      <c r="F14426" t="n">
        <v>319.98</v>
      </c>
      <c r="G14426" t="n">
        <v>1739.94</v>
      </c>
    </row>
    <row r="14427">
      <c r="A14427" t="n">
        <v>202003</v>
      </c>
      <c r="B14427" t="n">
        <v>59</v>
      </c>
      <c r="C14427" t="inlineStr">
        <is>
          <t>POS</t>
        </is>
      </c>
      <c r="D14427" t="inlineStr">
        <is>
          <t>Mỹ</t>
        </is>
      </c>
      <c r="E14427" t="inlineStr">
        <is>
          <t>Máy ảnh</t>
        </is>
      </c>
      <c r="F14427" t="n">
        <v>387</v>
      </c>
      <c r="G14427" t="n">
        <v>0</v>
      </c>
    </row>
    <row r="14428">
      <c r="A14428" t="n">
        <v>202003</v>
      </c>
      <c r="B14428" t="n">
        <v>59</v>
      </c>
      <c r="C14428" t="inlineStr">
        <is>
          <t>POS</t>
        </is>
      </c>
      <c r="D14428" t="inlineStr">
        <is>
          <t>Mỹ</t>
        </is>
      </c>
      <c r="E14428" t="inlineStr">
        <is>
          <t>Điện thoại</t>
        </is>
      </c>
      <c r="F14428" t="n">
        <v>478</v>
      </c>
      <c r="G14428" t="n">
        <v>0</v>
      </c>
    </row>
    <row r="14429">
      <c r="A14429" t="n">
        <v>202003</v>
      </c>
      <c r="B14429" t="n">
        <v>59</v>
      </c>
      <c r="C14429" t="inlineStr">
        <is>
          <t>POS</t>
        </is>
      </c>
      <c r="D14429" t="inlineStr">
        <is>
          <t>Mỹ</t>
        </is>
      </c>
      <c r="E14429" t="inlineStr">
        <is>
          <t>Nhạc, phim, sách nói</t>
        </is>
      </c>
      <c r="F14429" t="n">
        <v>2079.92</v>
      </c>
      <c r="G14429" t="n">
        <v>0</v>
      </c>
    </row>
    <row r="14430">
      <c r="A14430" t="n">
        <v>202003</v>
      </c>
      <c r="B14430" t="n">
        <v>59</v>
      </c>
      <c r="C14430" t="inlineStr">
        <is>
          <t>POS</t>
        </is>
      </c>
      <c r="D14430" t="inlineStr">
        <is>
          <t>Mỹ</t>
        </is>
      </c>
      <c r="E14430" t="inlineStr">
        <is>
          <t>TV &amp; Video</t>
        </is>
      </c>
      <c r="F14430" t="n">
        <v>0</v>
      </c>
      <c r="G14430" t="n">
        <v>1799.94</v>
      </c>
    </row>
    <row r="14431">
      <c r="A14431" t="n">
        <v>202003</v>
      </c>
      <c r="B14431" t="n">
        <v>61</v>
      </c>
      <c r="C14431" t="inlineStr">
        <is>
          <t>POS</t>
        </is>
      </c>
      <c r="D14431" t="inlineStr">
        <is>
          <t>Mỹ</t>
        </is>
      </c>
      <c r="E14431" t="inlineStr">
        <is>
          <t>Âm thanh</t>
        </is>
      </c>
      <c r="F14431" t="n">
        <v>658</v>
      </c>
      <c r="G14431" t="n">
        <v>0</v>
      </c>
    </row>
    <row r="14432">
      <c r="A14432" t="n">
        <v>202003</v>
      </c>
      <c r="B14432" t="n">
        <v>61</v>
      </c>
      <c r="C14432" t="inlineStr">
        <is>
          <t>POS</t>
        </is>
      </c>
      <c r="D14432" t="inlineStr">
        <is>
          <t>Mỹ</t>
        </is>
      </c>
      <c r="E14432" t="inlineStr">
        <is>
          <t>Máy ảnh</t>
        </is>
      </c>
      <c r="F14432" t="n">
        <v>400</v>
      </c>
      <c r="G14432" t="n">
        <v>0</v>
      </c>
    </row>
    <row r="14433">
      <c r="A14433" t="n">
        <v>202003</v>
      </c>
      <c r="B14433" t="n">
        <v>61</v>
      </c>
      <c r="C14433" t="inlineStr">
        <is>
          <t>POS</t>
        </is>
      </c>
      <c r="D14433" t="inlineStr">
        <is>
          <t>Mỹ</t>
        </is>
      </c>
      <c r="E14433" t="inlineStr">
        <is>
          <t>Điện thoại</t>
        </is>
      </c>
      <c r="F14433" t="n">
        <v>3676.23</v>
      </c>
      <c r="G14433" t="n">
        <v>0</v>
      </c>
    </row>
    <row r="14434">
      <c r="A14434" t="n">
        <v>202003</v>
      </c>
      <c r="B14434" t="n">
        <v>61</v>
      </c>
      <c r="C14434" t="inlineStr">
        <is>
          <t>POS</t>
        </is>
      </c>
      <c r="D14434" t="inlineStr">
        <is>
          <t>Mỹ</t>
        </is>
      </c>
      <c r="E14434" t="inlineStr">
        <is>
          <t>Máy tính</t>
        </is>
      </c>
      <c r="F14434" t="n">
        <v>1206.9</v>
      </c>
      <c r="G14434" t="n">
        <v>0</v>
      </c>
    </row>
    <row r="14435">
      <c r="A14435" t="n">
        <v>202003</v>
      </c>
      <c r="B14435" t="n">
        <v>61</v>
      </c>
      <c r="C14435" t="inlineStr">
        <is>
          <t>POS</t>
        </is>
      </c>
      <c r="D14435" t="inlineStr">
        <is>
          <t>Mỹ</t>
        </is>
      </c>
      <c r="E14435" t="inlineStr">
        <is>
          <t>Game &amp; Đồ chơi</t>
        </is>
      </c>
      <c r="F14435" t="n">
        <v>38.99</v>
      </c>
      <c r="G14435" t="n">
        <v>0</v>
      </c>
    </row>
    <row r="14436">
      <c r="A14436" t="n">
        <v>202003</v>
      </c>
      <c r="B14436" t="n">
        <v>61</v>
      </c>
      <c r="C14436" t="inlineStr">
        <is>
          <t>POS</t>
        </is>
      </c>
      <c r="D14436" t="inlineStr">
        <is>
          <t>Mỹ</t>
        </is>
      </c>
      <c r="E14436" t="inlineStr">
        <is>
          <t>Nhạc, phim, sách nói</t>
        </is>
      </c>
      <c r="F14436" t="n">
        <v>1142</v>
      </c>
      <c r="G14436" t="n">
        <v>56.99</v>
      </c>
    </row>
    <row r="14437">
      <c r="A14437" t="n">
        <v>202003</v>
      </c>
      <c r="B14437" t="n">
        <v>61</v>
      </c>
      <c r="C14437" t="inlineStr">
        <is>
          <t>POS</t>
        </is>
      </c>
      <c r="D14437" t="inlineStr">
        <is>
          <t>Mỹ</t>
        </is>
      </c>
      <c r="E14437" t="inlineStr">
        <is>
          <t>TV &amp; Video</t>
        </is>
      </c>
      <c r="F14437" t="n">
        <v>3719</v>
      </c>
      <c r="G14437" t="n">
        <v>0</v>
      </c>
    </row>
    <row r="14438">
      <c r="A14438" t="n">
        <v>202003</v>
      </c>
      <c r="B14438" t="n">
        <v>62</v>
      </c>
      <c r="C14438" t="inlineStr">
        <is>
          <t>POS</t>
        </is>
      </c>
      <c r="D14438" t="inlineStr">
        <is>
          <t>Mỹ</t>
        </is>
      </c>
      <c r="E14438" t="inlineStr">
        <is>
          <t>Máy ảnh</t>
        </is>
      </c>
      <c r="F14438" t="n">
        <v>3120</v>
      </c>
      <c r="G14438" t="n">
        <v>0</v>
      </c>
    </row>
    <row r="14439">
      <c r="A14439" t="n">
        <v>202003</v>
      </c>
      <c r="B14439" t="n">
        <v>62</v>
      </c>
      <c r="C14439" t="inlineStr">
        <is>
          <t>POS</t>
        </is>
      </c>
      <c r="D14439" t="inlineStr">
        <is>
          <t>Mỹ</t>
        </is>
      </c>
      <c r="E14439" t="inlineStr">
        <is>
          <t>Điện thoại</t>
        </is>
      </c>
      <c r="F14439" t="n">
        <v>519.54</v>
      </c>
      <c r="G14439" t="n">
        <v>0</v>
      </c>
    </row>
    <row r="14440">
      <c r="A14440" t="n">
        <v>202003</v>
      </c>
      <c r="B14440" t="n">
        <v>62</v>
      </c>
      <c r="C14440" t="inlineStr">
        <is>
          <t>POS</t>
        </is>
      </c>
      <c r="D14440" t="inlineStr">
        <is>
          <t>Mỹ</t>
        </is>
      </c>
      <c r="E14440" t="inlineStr">
        <is>
          <t>Máy tính</t>
        </is>
      </c>
      <c r="F14440" t="n">
        <v>3862.3</v>
      </c>
      <c r="G14440" t="n">
        <v>499.9</v>
      </c>
    </row>
    <row r="14441">
      <c r="A14441" t="n">
        <v>202003</v>
      </c>
      <c r="B14441" t="n">
        <v>62</v>
      </c>
      <c r="C14441" t="inlineStr">
        <is>
          <t>POS</t>
        </is>
      </c>
      <c r="D14441" t="inlineStr">
        <is>
          <t>Mỹ</t>
        </is>
      </c>
      <c r="E14441" t="inlineStr">
        <is>
          <t>Game &amp; Đồ chơi</t>
        </is>
      </c>
      <c r="F14441" t="n">
        <v>159.94</v>
      </c>
      <c r="G14441" t="n">
        <v>26</v>
      </c>
    </row>
    <row r="14442">
      <c r="A14442" t="n">
        <v>202003</v>
      </c>
      <c r="B14442" t="n">
        <v>62</v>
      </c>
      <c r="C14442" t="inlineStr">
        <is>
          <t>POS</t>
        </is>
      </c>
      <c r="D14442" t="inlineStr">
        <is>
          <t>Mỹ</t>
        </is>
      </c>
      <c r="E14442" t="inlineStr">
        <is>
          <t>Nhạc, phim, sách nói</t>
        </is>
      </c>
      <c r="F14442" t="n">
        <v>237.95</v>
      </c>
      <c r="G14442" t="n">
        <v>56.99</v>
      </c>
    </row>
    <row r="14443">
      <c r="A14443" t="n">
        <v>202003</v>
      </c>
      <c r="B14443" t="n">
        <v>62</v>
      </c>
      <c r="C14443" t="inlineStr">
        <is>
          <t>POS</t>
        </is>
      </c>
      <c r="D14443" t="inlineStr">
        <is>
          <t>Mỹ</t>
        </is>
      </c>
      <c r="E14443" t="inlineStr">
        <is>
          <t>TV &amp; Video</t>
        </is>
      </c>
      <c r="F14443" t="n">
        <v>639</v>
      </c>
      <c r="G14443" t="n">
        <v>0</v>
      </c>
    </row>
    <row r="14444">
      <c r="A14444" t="n">
        <v>202003</v>
      </c>
      <c r="B14444" t="n">
        <v>64</v>
      </c>
      <c r="C14444" t="inlineStr">
        <is>
          <t>POS</t>
        </is>
      </c>
      <c r="D14444" t="inlineStr">
        <is>
          <t>Mỹ</t>
        </is>
      </c>
      <c r="E14444" t="inlineStr">
        <is>
          <t>Âm thanh</t>
        </is>
      </c>
      <c r="F14444" t="n">
        <v>1845.78</v>
      </c>
      <c r="G14444" t="n">
        <v>0</v>
      </c>
    </row>
    <row r="14445">
      <c r="A14445" t="n">
        <v>202003</v>
      </c>
      <c r="B14445" t="n">
        <v>64</v>
      </c>
      <c r="C14445" t="inlineStr">
        <is>
          <t>POS</t>
        </is>
      </c>
      <c r="D14445" t="inlineStr">
        <is>
          <t>Mỹ</t>
        </is>
      </c>
      <c r="E14445" t="inlineStr">
        <is>
          <t>Máy ảnh</t>
        </is>
      </c>
      <c r="F14445" t="n">
        <v>13038.5</v>
      </c>
      <c r="G14445" t="n">
        <v>0</v>
      </c>
    </row>
    <row r="14446">
      <c r="A14446" t="n">
        <v>202003</v>
      </c>
      <c r="B14446" t="n">
        <v>64</v>
      </c>
      <c r="C14446" t="inlineStr">
        <is>
          <t>POS</t>
        </is>
      </c>
      <c r="D14446" t="inlineStr">
        <is>
          <t>Mỹ</t>
        </is>
      </c>
      <c r="E14446" t="inlineStr">
        <is>
          <t>Máy tính</t>
        </is>
      </c>
      <c r="F14446" t="n">
        <v>5815.89</v>
      </c>
      <c r="G14446" t="n">
        <v>0</v>
      </c>
    </row>
    <row r="14447">
      <c r="A14447" t="n">
        <v>202003</v>
      </c>
      <c r="B14447" t="n">
        <v>64</v>
      </c>
      <c r="C14447" t="inlineStr">
        <is>
          <t>POS</t>
        </is>
      </c>
      <c r="D14447" t="inlineStr">
        <is>
          <t>Mỹ</t>
        </is>
      </c>
      <c r="E14447" t="inlineStr">
        <is>
          <t>Game &amp; Đồ chơi</t>
        </is>
      </c>
      <c r="F14447" t="n">
        <v>0</v>
      </c>
      <c r="G14447" t="n">
        <v>13.78</v>
      </c>
    </row>
    <row r="14448">
      <c r="A14448" t="n">
        <v>202003</v>
      </c>
      <c r="B14448" t="n">
        <v>64</v>
      </c>
      <c r="C14448" t="inlineStr">
        <is>
          <t>POS</t>
        </is>
      </c>
      <c r="D14448" t="inlineStr">
        <is>
          <t>Mỹ</t>
        </is>
      </c>
      <c r="E14448" t="inlineStr">
        <is>
          <t>Gia dụng</t>
        </is>
      </c>
      <c r="F14448" t="n">
        <v>257.5</v>
      </c>
      <c r="G14448" t="n">
        <v>0</v>
      </c>
    </row>
    <row r="14449">
      <c r="A14449" t="n">
        <v>202003</v>
      </c>
      <c r="B14449" t="n">
        <v>64</v>
      </c>
      <c r="C14449" t="inlineStr">
        <is>
          <t>POS</t>
        </is>
      </c>
      <c r="D14449" t="inlineStr">
        <is>
          <t>Mỹ</t>
        </is>
      </c>
      <c r="E14449" t="inlineStr">
        <is>
          <t>Nhạc, phim, sách nói</t>
        </is>
      </c>
      <c r="F14449" t="n">
        <v>259.99</v>
      </c>
      <c r="G14449" t="n">
        <v>0</v>
      </c>
    </row>
    <row r="14450">
      <c r="A14450" t="n">
        <v>202003</v>
      </c>
      <c r="B14450" t="n">
        <v>64</v>
      </c>
      <c r="C14450" t="inlineStr">
        <is>
          <t>POS</t>
        </is>
      </c>
      <c r="D14450" t="inlineStr">
        <is>
          <t>Mỹ</t>
        </is>
      </c>
      <c r="E14450" t="inlineStr">
        <is>
          <t>TV &amp; Video</t>
        </is>
      </c>
      <c r="F14450" t="n">
        <v>0</v>
      </c>
      <c r="G14450" t="n">
        <v>259</v>
      </c>
    </row>
    <row r="14451">
      <c r="A14451" t="n">
        <v>202003</v>
      </c>
      <c r="B14451" t="n">
        <v>65</v>
      </c>
      <c r="C14451" t="inlineStr">
        <is>
          <t>POS</t>
        </is>
      </c>
      <c r="D14451" t="inlineStr">
        <is>
          <t>Mỹ</t>
        </is>
      </c>
      <c r="E14451" t="inlineStr">
        <is>
          <t>Âm thanh</t>
        </is>
      </c>
      <c r="F14451" t="n">
        <v>955.98</v>
      </c>
      <c r="G14451" t="n">
        <v>0</v>
      </c>
    </row>
    <row r="14452">
      <c r="A14452" t="n">
        <v>202003</v>
      </c>
      <c r="B14452" t="n">
        <v>65</v>
      </c>
      <c r="C14452" t="inlineStr">
        <is>
          <t>POS</t>
        </is>
      </c>
      <c r="D14452" t="inlineStr">
        <is>
          <t>Mỹ</t>
        </is>
      </c>
      <c r="E14452" t="inlineStr">
        <is>
          <t>Máy ảnh</t>
        </is>
      </c>
      <c r="F14452" t="n">
        <v>10360.7</v>
      </c>
      <c r="G14452" t="n">
        <v>0</v>
      </c>
    </row>
    <row r="14453">
      <c r="A14453" t="n">
        <v>202003</v>
      </c>
      <c r="B14453" t="n">
        <v>65</v>
      </c>
      <c r="C14453" t="inlineStr">
        <is>
          <t>POS</t>
        </is>
      </c>
      <c r="D14453" t="inlineStr">
        <is>
          <t>Mỹ</t>
        </is>
      </c>
      <c r="E14453" t="inlineStr">
        <is>
          <t>Điện thoại</t>
        </is>
      </c>
      <c r="F14453" t="n">
        <v>6854.96</v>
      </c>
      <c r="G14453" t="n">
        <v>230</v>
      </c>
    </row>
    <row r="14454">
      <c r="A14454" t="n">
        <v>202003</v>
      </c>
      <c r="B14454" t="n">
        <v>65</v>
      </c>
      <c r="C14454" t="inlineStr">
        <is>
          <t>POS</t>
        </is>
      </c>
      <c r="D14454" t="inlineStr">
        <is>
          <t>Mỹ</t>
        </is>
      </c>
      <c r="E14454" t="inlineStr">
        <is>
          <t>Máy tính</t>
        </is>
      </c>
      <c r="F14454" t="n">
        <v>14741.55</v>
      </c>
      <c r="G14454" t="n">
        <v>0</v>
      </c>
    </row>
    <row r="14455">
      <c r="A14455" t="n">
        <v>202003</v>
      </c>
      <c r="B14455" t="n">
        <v>65</v>
      </c>
      <c r="C14455" t="inlineStr">
        <is>
          <t>POS</t>
        </is>
      </c>
      <c r="D14455" t="inlineStr">
        <is>
          <t>Mỹ</t>
        </is>
      </c>
      <c r="E14455" t="inlineStr">
        <is>
          <t>Game &amp; Đồ chơi</t>
        </is>
      </c>
      <c r="F14455" t="n">
        <v>150.99</v>
      </c>
      <c r="G14455" t="n">
        <v>0</v>
      </c>
    </row>
    <row r="14456">
      <c r="A14456" t="n">
        <v>202003</v>
      </c>
      <c r="B14456" t="n">
        <v>65</v>
      </c>
      <c r="C14456" t="inlineStr">
        <is>
          <t>POS</t>
        </is>
      </c>
      <c r="D14456" t="inlineStr">
        <is>
          <t>Mỹ</t>
        </is>
      </c>
      <c r="E14456" t="inlineStr">
        <is>
          <t>Gia dụng</t>
        </is>
      </c>
      <c r="F14456" t="n">
        <v>1695</v>
      </c>
      <c r="G14456" t="n">
        <v>0</v>
      </c>
    </row>
    <row r="14457">
      <c r="A14457" t="n">
        <v>202003</v>
      </c>
      <c r="B14457" t="n">
        <v>65</v>
      </c>
      <c r="C14457" t="inlineStr">
        <is>
          <t>POS</t>
        </is>
      </c>
      <c r="D14457" t="inlineStr">
        <is>
          <t>Mỹ</t>
        </is>
      </c>
      <c r="E14457" t="inlineStr">
        <is>
          <t>Nhạc, phim, sách nói</t>
        </is>
      </c>
      <c r="F14457" t="n">
        <v>1590.88</v>
      </c>
      <c r="G14457" t="n">
        <v>0</v>
      </c>
    </row>
    <row r="14458">
      <c r="A14458" t="n">
        <v>202003</v>
      </c>
      <c r="B14458" t="n">
        <v>66</v>
      </c>
      <c r="C14458" t="inlineStr">
        <is>
          <t>POS</t>
        </is>
      </c>
      <c r="D14458" t="inlineStr">
        <is>
          <t>Mỹ</t>
        </is>
      </c>
      <c r="E14458" t="inlineStr">
        <is>
          <t>Âm thanh</t>
        </is>
      </c>
      <c r="F14458" t="n">
        <v>1199.7</v>
      </c>
      <c r="G14458" t="n">
        <v>0</v>
      </c>
    </row>
    <row r="14459">
      <c r="A14459" t="n">
        <v>202003</v>
      </c>
      <c r="B14459" t="n">
        <v>66</v>
      </c>
      <c r="C14459" t="inlineStr">
        <is>
          <t>POS</t>
        </is>
      </c>
      <c r="D14459" t="inlineStr">
        <is>
          <t>Mỹ</t>
        </is>
      </c>
      <c r="E14459" t="inlineStr">
        <is>
          <t>Điện thoại</t>
        </is>
      </c>
      <c r="F14459" t="n">
        <v>5.88</v>
      </c>
      <c r="G14459" t="n">
        <v>0</v>
      </c>
    </row>
    <row r="14460">
      <c r="A14460" t="n">
        <v>202003</v>
      </c>
      <c r="B14460" t="n">
        <v>66</v>
      </c>
      <c r="C14460" t="inlineStr">
        <is>
          <t>POS</t>
        </is>
      </c>
      <c r="D14460" t="inlineStr">
        <is>
          <t>Mỹ</t>
        </is>
      </c>
      <c r="E14460" t="inlineStr">
        <is>
          <t>Máy tính</t>
        </is>
      </c>
      <c r="F14460" t="n">
        <v>6263.1</v>
      </c>
      <c r="G14460" t="n">
        <v>0</v>
      </c>
    </row>
    <row r="14461">
      <c r="A14461" t="n">
        <v>202003</v>
      </c>
      <c r="B14461" t="n">
        <v>66</v>
      </c>
      <c r="C14461" t="inlineStr">
        <is>
          <t>POS</t>
        </is>
      </c>
      <c r="D14461" t="inlineStr">
        <is>
          <t>Mỹ</t>
        </is>
      </c>
      <c r="E14461" t="inlineStr">
        <is>
          <t>Game &amp; Đồ chơi</t>
        </is>
      </c>
      <c r="F14461" t="n">
        <v>43</v>
      </c>
      <c r="G14461" t="n">
        <v>0</v>
      </c>
    </row>
    <row r="14462">
      <c r="A14462" t="n">
        <v>202003</v>
      </c>
      <c r="B14462" t="n">
        <v>66</v>
      </c>
      <c r="C14462" t="inlineStr">
        <is>
          <t>POS</t>
        </is>
      </c>
      <c r="D14462" t="inlineStr">
        <is>
          <t>Mỹ</t>
        </is>
      </c>
      <c r="E14462" t="inlineStr">
        <is>
          <t>Gia dụng</t>
        </is>
      </c>
      <c r="F14462" t="n">
        <v>805.5</v>
      </c>
      <c r="G14462" t="n">
        <v>0</v>
      </c>
    </row>
    <row r="14463">
      <c r="A14463" t="n">
        <v>202003</v>
      </c>
      <c r="B14463" t="n">
        <v>66</v>
      </c>
      <c r="C14463" t="inlineStr">
        <is>
          <t>POS</t>
        </is>
      </c>
      <c r="D14463" t="inlineStr">
        <is>
          <t>Mỹ</t>
        </is>
      </c>
      <c r="E14463" t="inlineStr">
        <is>
          <t>Nhạc, phim, sách nói</t>
        </is>
      </c>
      <c r="F14463" t="n">
        <v>657</v>
      </c>
      <c r="G14463" t="n">
        <v>0</v>
      </c>
    </row>
    <row r="14464">
      <c r="A14464" t="n">
        <v>202004</v>
      </c>
      <c r="B14464" t="n">
        <v>0</v>
      </c>
      <c r="C14464" t="inlineStr">
        <is>
          <t>ONLINE</t>
        </is>
      </c>
      <c r="D14464" t="inlineStr">
        <is>
          <t>Online</t>
        </is>
      </c>
      <c r="E14464" t="inlineStr">
        <is>
          <t>Âm thanh</t>
        </is>
      </c>
      <c r="F14464" t="n">
        <v>1955.16</v>
      </c>
      <c r="G14464" t="n">
        <v>0</v>
      </c>
    </row>
    <row r="14465">
      <c r="A14465" t="n">
        <v>202004</v>
      </c>
      <c r="B14465" t="n">
        <v>0</v>
      </c>
      <c r="C14465" t="inlineStr">
        <is>
          <t>ONLINE</t>
        </is>
      </c>
      <c r="D14465" t="inlineStr">
        <is>
          <t>Online</t>
        </is>
      </c>
      <c r="E14465" t="inlineStr">
        <is>
          <t>Máy ảnh</t>
        </is>
      </c>
      <c r="F14465" t="n">
        <v>9938.5</v>
      </c>
      <c r="G14465" t="n">
        <v>0</v>
      </c>
    </row>
    <row r="14466">
      <c r="A14466" t="n">
        <v>202004</v>
      </c>
      <c r="B14466" t="n">
        <v>0</v>
      </c>
      <c r="C14466" t="inlineStr">
        <is>
          <t>ONLINE</t>
        </is>
      </c>
      <c r="D14466" t="inlineStr">
        <is>
          <t>Online</t>
        </is>
      </c>
      <c r="E14466" t="inlineStr">
        <is>
          <t>Điện thoại</t>
        </is>
      </c>
      <c r="F14466" t="n">
        <v>7962.72</v>
      </c>
      <c r="G14466" t="n">
        <v>718.99</v>
      </c>
    </row>
    <row r="14467">
      <c r="A14467" t="n">
        <v>202004</v>
      </c>
      <c r="B14467" t="n">
        <v>0</v>
      </c>
      <c r="C14467" t="inlineStr">
        <is>
          <t>ONLINE</t>
        </is>
      </c>
      <c r="D14467" t="inlineStr">
        <is>
          <t>Online</t>
        </is>
      </c>
      <c r="E14467" t="inlineStr">
        <is>
          <t>Máy tính</t>
        </is>
      </c>
      <c r="F14467" t="n">
        <v>11428.9</v>
      </c>
      <c r="G14467" t="n">
        <v>0</v>
      </c>
    </row>
    <row r="14468">
      <c r="A14468" t="n">
        <v>202004</v>
      </c>
      <c r="B14468" t="n">
        <v>0</v>
      </c>
      <c r="C14468" t="inlineStr">
        <is>
          <t>ONLINE</t>
        </is>
      </c>
      <c r="D14468" t="inlineStr">
        <is>
          <t>Online</t>
        </is>
      </c>
      <c r="E14468" t="inlineStr">
        <is>
          <t>Game &amp; Đồ chơi</t>
        </is>
      </c>
      <c r="F14468" t="n">
        <v>403.12</v>
      </c>
      <c r="G14468" t="n">
        <v>0</v>
      </c>
    </row>
    <row r="14469">
      <c r="A14469" t="n">
        <v>202004</v>
      </c>
      <c r="B14469" t="n">
        <v>0</v>
      </c>
      <c r="C14469" t="inlineStr">
        <is>
          <t>ONLINE</t>
        </is>
      </c>
      <c r="D14469" t="inlineStr">
        <is>
          <t>Online</t>
        </is>
      </c>
      <c r="E14469" t="inlineStr">
        <is>
          <t>Gia dụng</t>
        </is>
      </c>
      <c r="F14469" t="n">
        <v>26059.33</v>
      </c>
      <c r="G14469" t="n">
        <v>0</v>
      </c>
    </row>
    <row r="14470">
      <c r="A14470" t="n">
        <v>202004</v>
      </c>
      <c r="B14470" t="n">
        <v>0</v>
      </c>
      <c r="C14470" t="inlineStr">
        <is>
          <t>ONLINE</t>
        </is>
      </c>
      <c r="D14470" t="inlineStr">
        <is>
          <t>Online</t>
        </is>
      </c>
      <c r="E14470" t="inlineStr">
        <is>
          <t>Nhạc, phim, sách nói</t>
        </is>
      </c>
      <c r="F14470" t="n">
        <v>3430.51</v>
      </c>
      <c r="G14470" t="n">
        <v>0</v>
      </c>
    </row>
    <row r="14471">
      <c r="A14471" t="n">
        <v>202004</v>
      </c>
      <c r="B14471" t="n">
        <v>0</v>
      </c>
      <c r="C14471" t="inlineStr">
        <is>
          <t>ONLINE</t>
        </is>
      </c>
      <c r="D14471" t="inlineStr">
        <is>
          <t>Online</t>
        </is>
      </c>
      <c r="E14471" t="inlineStr">
        <is>
          <t>TV &amp; Video</t>
        </is>
      </c>
      <c r="F14471" t="n">
        <v>4276.27</v>
      </c>
      <c r="G14471" t="n">
        <v>0</v>
      </c>
    </row>
    <row r="14472">
      <c r="A14472" t="n">
        <v>202004</v>
      </c>
      <c r="B14472" t="n">
        <v>5</v>
      </c>
      <c r="C14472" t="inlineStr">
        <is>
          <t>POS</t>
        </is>
      </c>
      <c r="D14472" t="inlineStr">
        <is>
          <t>Úc</t>
        </is>
      </c>
      <c r="E14472" t="inlineStr">
        <is>
          <t>Máy ảnh</t>
        </is>
      </c>
      <c r="F14472" t="n">
        <v>2940</v>
      </c>
      <c r="G14472" t="n">
        <v>0</v>
      </c>
    </row>
    <row r="14473">
      <c r="A14473" t="n">
        <v>202004</v>
      </c>
      <c r="B14473" t="n">
        <v>5</v>
      </c>
      <c r="C14473" t="inlineStr">
        <is>
          <t>POS</t>
        </is>
      </c>
      <c r="D14473" t="inlineStr">
        <is>
          <t>Úc</t>
        </is>
      </c>
      <c r="E14473" t="inlineStr">
        <is>
          <t>Gia dụng</t>
        </is>
      </c>
      <c r="F14473" t="n">
        <v>94.98999999999999</v>
      </c>
      <c r="G14473" t="n">
        <v>0</v>
      </c>
    </row>
    <row r="14474">
      <c r="A14474" t="n">
        <v>202004</v>
      </c>
      <c r="B14474" t="n">
        <v>5</v>
      </c>
      <c r="C14474" t="inlineStr">
        <is>
          <t>POS</t>
        </is>
      </c>
      <c r="D14474" t="inlineStr">
        <is>
          <t>Úc</t>
        </is>
      </c>
      <c r="E14474" t="inlineStr">
        <is>
          <t>Nhạc, phim, sách nói</t>
        </is>
      </c>
      <c r="F14474" t="n">
        <v>438</v>
      </c>
      <c r="G14474" t="n">
        <v>0</v>
      </c>
    </row>
    <row r="14475">
      <c r="A14475" t="n">
        <v>202004</v>
      </c>
      <c r="B14475" t="n">
        <v>6</v>
      </c>
      <c r="C14475" t="inlineStr">
        <is>
          <t>POS</t>
        </is>
      </c>
      <c r="D14475" t="inlineStr">
        <is>
          <t>Úc</t>
        </is>
      </c>
      <c r="E14475" t="inlineStr">
        <is>
          <t>Điện thoại</t>
        </is>
      </c>
      <c r="F14475" t="n">
        <v>2136</v>
      </c>
      <c r="G14475" t="n">
        <v>0</v>
      </c>
    </row>
    <row r="14476">
      <c r="A14476" t="n">
        <v>202004</v>
      </c>
      <c r="B14476" t="n">
        <v>6</v>
      </c>
      <c r="C14476" t="inlineStr">
        <is>
          <t>POS</t>
        </is>
      </c>
      <c r="D14476" t="inlineStr">
        <is>
          <t>Úc</t>
        </is>
      </c>
      <c r="E14476" t="inlineStr">
        <is>
          <t>Máy tính</t>
        </is>
      </c>
      <c r="F14476" t="n">
        <v>4022.4</v>
      </c>
      <c r="G14476" t="n">
        <v>0</v>
      </c>
    </row>
    <row r="14477">
      <c r="A14477" t="n">
        <v>202004</v>
      </c>
      <c r="B14477" t="n">
        <v>6</v>
      </c>
      <c r="C14477" t="inlineStr">
        <is>
          <t>POS</t>
        </is>
      </c>
      <c r="D14477" t="inlineStr">
        <is>
          <t>Úc</t>
        </is>
      </c>
      <c r="E14477" t="inlineStr">
        <is>
          <t>TV &amp; Video</t>
        </is>
      </c>
      <c r="F14477" t="n">
        <v>599.95</v>
      </c>
      <c r="G14477" t="n">
        <v>0</v>
      </c>
    </row>
    <row r="14478">
      <c r="A14478" t="n">
        <v>202004</v>
      </c>
      <c r="B14478" t="n">
        <v>8</v>
      </c>
      <c r="C14478" t="inlineStr">
        <is>
          <t>POS</t>
        </is>
      </c>
      <c r="D14478" t="inlineStr">
        <is>
          <t>Canada</t>
        </is>
      </c>
      <c r="E14478" t="inlineStr">
        <is>
          <t>Âm thanh</t>
        </is>
      </c>
      <c r="F14478" t="n">
        <v>268</v>
      </c>
      <c r="G14478" t="n">
        <v>0</v>
      </c>
    </row>
    <row r="14479">
      <c r="A14479" t="n">
        <v>202004</v>
      </c>
      <c r="B14479" t="n">
        <v>8</v>
      </c>
      <c r="C14479" t="inlineStr">
        <is>
          <t>POS</t>
        </is>
      </c>
      <c r="D14479" t="inlineStr">
        <is>
          <t>Canada</t>
        </is>
      </c>
      <c r="E14479" t="inlineStr">
        <is>
          <t>Máy ảnh</t>
        </is>
      </c>
      <c r="F14479" t="n">
        <v>5168</v>
      </c>
      <c r="G14479" t="n">
        <v>0</v>
      </c>
    </row>
    <row r="14480">
      <c r="A14480" t="n">
        <v>202004</v>
      </c>
      <c r="B14480" t="n">
        <v>8</v>
      </c>
      <c r="C14480" t="inlineStr">
        <is>
          <t>POS</t>
        </is>
      </c>
      <c r="D14480" t="inlineStr">
        <is>
          <t>Canada</t>
        </is>
      </c>
      <c r="E14480" t="inlineStr">
        <is>
          <t>Điện thoại</t>
        </is>
      </c>
      <c r="F14480" t="n">
        <v>268</v>
      </c>
      <c r="G14480" t="n">
        <v>0</v>
      </c>
    </row>
    <row r="14481">
      <c r="A14481" t="n">
        <v>202004</v>
      </c>
      <c r="B14481" t="n">
        <v>8</v>
      </c>
      <c r="C14481" t="inlineStr">
        <is>
          <t>POS</t>
        </is>
      </c>
      <c r="D14481" t="inlineStr">
        <is>
          <t>Canada</t>
        </is>
      </c>
      <c r="E14481" t="inlineStr">
        <is>
          <t>Game &amp; Đồ chơi</t>
        </is>
      </c>
      <c r="F14481" t="n">
        <v>14.97</v>
      </c>
      <c r="G14481" t="n">
        <v>0</v>
      </c>
    </row>
    <row r="14482">
      <c r="A14482" t="n">
        <v>202004</v>
      </c>
      <c r="B14482" t="n">
        <v>8</v>
      </c>
      <c r="C14482" t="inlineStr">
        <is>
          <t>POS</t>
        </is>
      </c>
      <c r="D14482" t="inlineStr">
        <is>
          <t>Canada</t>
        </is>
      </c>
      <c r="E14482" t="inlineStr">
        <is>
          <t>Gia dụng</t>
        </is>
      </c>
      <c r="F14482" t="n">
        <v>8775</v>
      </c>
      <c r="G14482" t="n">
        <v>0</v>
      </c>
    </row>
    <row r="14483">
      <c r="A14483" t="n">
        <v>202004</v>
      </c>
      <c r="B14483" t="n">
        <v>8</v>
      </c>
      <c r="C14483" t="inlineStr">
        <is>
          <t>POS</t>
        </is>
      </c>
      <c r="D14483" t="inlineStr">
        <is>
          <t>Canada</t>
        </is>
      </c>
      <c r="E14483" t="inlineStr">
        <is>
          <t>Nhạc, phim, sách nói</t>
        </is>
      </c>
      <c r="F14483" t="n">
        <v>2106.95</v>
      </c>
      <c r="G14483" t="n">
        <v>0</v>
      </c>
    </row>
    <row r="14484">
      <c r="A14484" t="n">
        <v>202004</v>
      </c>
      <c r="B14484" t="n">
        <v>9</v>
      </c>
      <c r="C14484" t="inlineStr">
        <is>
          <t>POS</t>
        </is>
      </c>
      <c r="D14484" t="inlineStr">
        <is>
          <t>Canada</t>
        </is>
      </c>
      <c r="E14484" t="inlineStr">
        <is>
          <t>Âm thanh</t>
        </is>
      </c>
      <c r="F14484" t="n">
        <v>499.98</v>
      </c>
      <c r="G14484" t="n">
        <v>0</v>
      </c>
    </row>
    <row r="14485">
      <c r="A14485" t="n">
        <v>202004</v>
      </c>
      <c r="B14485" t="n">
        <v>9</v>
      </c>
      <c r="C14485" t="inlineStr">
        <is>
          <t>POS</t>
        </is>
      </c>
      <c r="D14485" t="inlineStr">
        <is>
          <t>Canada</t>
        </is>
      </c>
      <c r="E14485" t="inlineStr">
        <is>
          <t>Máy tính</t>
        </is>
      </c>
      <c r="F14485" t="n">
        <v>3449.5</v>
      </c>
      <c r="G14485" t="n">
        <v>0</v>
      </c>
    </row>
    <row r="14486">
      <c r="A14486" t="n">
        <v>202004</v>
      </c>
      <c r="B14486" t="n">
        <v>9</v>
      </c>
      <c r="C14486" t="inlineStr">
        <is>
          <t>POS</t>
        </is>
      </c>
      <c r="D14486" t="inlineStr">
        <is>
          <t>Canada</t>
        </is>
      </c>
      <c r="E14486" t="inlineStr">
        <is>
          <t>Game &amp; Đồ chơi</t>
        </is>
      </c>
      <c r="F14486" t="n">
        <v>205.78</v>
      </c>
      <c r="G14486" t="n">
        <v>0</v>
      </c>
    </row>
    <row r="14487">
      <c r="A14487" t="n">
        <v>202004</v>
      </c>
      <c r="B14487" t="n">
        <v>9</v>
      </c>
      <c r="C14487" t="inlineStr">
        <is>
          <t>POS</t>
        </is>
      </c>
      <c r="D14487" t="inlineStr">
        <is>
          <t>Canada</t>
        </is>
      </c>
      <c r="E14487" t="inlineStr">
        <is>
          <t>Gia dụng</t>
        </is>
      </c>
      <c r="F14487" t="n">
        <v>5802</v>
      </c>
      <c r="G14487" t="n">
        <v>0</v>
      </c>
    </row>
    <row r="14488">
      <c r="A14488" t="n">
        <v>202004</v>
      </c>
      <c r="B14488" t="n">
        <v>9</v>
      </c>
      <c r="C14488" t="inlineStr">
        <is>
          <t>POS</t>
        </is>
      </c>
      <c r="D14488" t="inlineStr">
        <is>
          <t>Canada</t>
        </is>
      </c>
      <c r="E14488" t="inlineStr">
        <is>
          <t>Nhạc, phim, sách nói</t>
        </is>
      </c>
      <c r="F14488" t="n">
        <v>591.61</v>
      </c>
      <c r="G14488" t="n">
        <v>0</v>
      </c>
    </row>
    <row r="14489">
      <c r="A14489" t="n">
        <v>202004</v>
      </c>
      <c r="B14489" t="n">
        <v>10</v>
      </c>
      <c r="C14489" t="inlineStr">
        <is>
          <t>POS</t>
        </is>
      </c>
      <c r="D14489" t="inlineStr">
        <is>
          <t>Canada</t>
        </is>
      </c>
      <c r="E14489" t="inlineStr">
        <is>
          <t>Game &amp; Đồ chơi</t>
        </is>
      </c>
      <c r="F14489" t="n">
        <v>0</v>
      </c>
      <c r="G14489" t="n">
        <v>192</v>
      </c>
    </row>
    <row r="14490">
      <c r="A14490" t="n">
        <v>202004</v>
      </c>
      <c r="B14490" t="n">
        <v>13</v>
      </c>
      <c r="C14490" t="inlineStr">
        <is>
          <t>POS</t>
        </is>
      </c>
      <c r="D14490" t="inlineStr">
        <is>
          <t>Pháp</t>
        </is>
      </c>
      <c r="E14490" t="inlineStr">
        <is>
          <t>Máy tính</t>
        </is>
      </c>
      <c r="F14490" t="n">
        <v>599</v>
      </c>
      <c r="G14490" t="n">
        <v>0</v>
      </c>
    </row>
    <row r="14491">
      <c r="A14491" t="n">
        <v>202004</v>
      </c>
      <c r="B14491" t="n">
        <v>13</v>
      </c>
      <c r="C14491" t="inlineStr">
        <is>
          <t>POS</t>
        </is>
      </c>
      <c r="D14491" t="inlineStr">
        <is>
          <t>Pháp</t>
        </is>
      </c>
      <c r="E14491" t="inlineStr">
        <is>
          <t>Game &amp; Đồ chơi</t>
        </is>
      </c>
      <c r="F14491" t="n">
        <v>89</v>
      </c>
      <c r="G14491" t="n">
        <v>0</v>
      </c>
    </row>
    <row r="14492">
      <c r="A14492" t="n">
        <v>202004</v>
      </c>
      <c r="B14492" t="n">
        <v>13</v>
      </c>
      <c r="C14492" t="inlineStr">
        <is>
          <t>POS</t>
        </is>
      </c>
      <c r="D14492" t="inlineStr">
        <is>
          <t>Pháp</t>
        </is>
      </c>
      <c r="E14492" t="inlineStr">
        <is>
          <t>Nhạc, phim, sách nói</t>
        </is>
      </c>
      <c r="F14492" t="n">
        <v>45.78</v>
      </c>
      <c r="G14492" t="n">
        <v>0</v>
      </c>
    </row>
    <row r="14493">
      <c r="A14493" t="n">
        <v>202004</v>
      </c>
      <c r="B14493" t="n">
        <v>14</v>
      </c>
      <c r="C14493" t="inlineStr">
        <is>
          <t>POS</t>
        </is>
      </c>
      <c r="D14493" t="inlineStr">
        <is>
          <t>Pháp</t>
        </is>
      </c>
      <c r="E14493" t="inlineStr">
        <is>
          <t>Máy ảnh</t>
        </is>
      </c>
      <c r="F14493" t="n">
        <v>562</v>
      </c>
      <c r="G14493" t="n">
        <v>0</v>
      </c>
    </row>
    <row r="14494">
      <c r="A14494" t="n">
        <v>202004</v>
      </c>
      <c r="B14494" t="n">
        <v>14</v>
      </c>
      <c r="C14494" t="inlineStr">
        <is>
          <t>POS</t>
        </is>
      </c>
      <c r="D14494" t="inlineStr">
        <is>
          <t>Pháp</t>
        </is>
      </c>
      <c r="E14494" t="inlineStr">
        <is>
          <t>Game &amp; Đồ chơi</t>
        </is>
      </c>
      <c r="F14494" t="n">
        <v>33.78</v>
      </c>
      <c r="G14494" t="n">
        <v>0</v>
      </c>
    </row>
    <row r="14495">
      <c r="A14495" t="n">
        <v>202004</v>
      </c>
      <c r="B14495" t="n">
        <v>21</v>
      </c>
      <c r="C14495" t="inlineStr">
        <is>
          <t>POS</t>
        </is>
      </c>
      <c r="D14495" t="inlineStr">
        <is>
          <t>Đức</t>
        </is>
      </c>
      <c r="E14495" t="inlineStr">
        <is>
          <t>TV &amp; Video</t>
        </is>
      </c>
      <c r="F14495" t="n">
        <v>1196</v>
      </c>
      <c r="G14495" t="n">
        <v>0</v>
      </c>
    </row>
    <row r="14496">
      <c r="A14496" t="n">
        <v>202004</v>
      </c>
      <c r="B14496" t="n">
        <v>22</v>
      </c>
      <c r="C14496" t="inlineStr">
        <is>
          <t>POS</t>
        </is>
      </c>
      <c r="D14496" t="inlineStr">
        <is>
          <t>Đức</t>
        </is>
      </c>
      <c r="E14496" t="inlineStr">
        <is>
          <t>Điện thoại</t>
        </is>
      </c>
      <c r="F14496" t="n">
        <v>3.35</v>
      </c>
      <c r="G14496" t="n">
        <v>0</v>
      </c>
    </row>
    <row r="14497">
      <c r="A14497" t="n">
        <v>202004</v>
      </c>
      <c r="B14497" t="n">
        <v>24</v>
      </c>
      <c r="C14497" t="inlineStr">
        <is>
          <t>POS</t>
        </is>
      </c>
      <c r="D14497" t="inlineStr">
        <is>
          <t>Đức</t>
        </is>
      </c>
      <c r="E14497" t="inlineStr">
        <is>
          <t>Máy ảnh</t>
        </is>
      </c>
      <c r="F14497" t="n">
        <v>79.95999999999999</v>
      </c>
      <c r="G14497" t="n">
        <v>0</v>
      </c>
    </row>
    <row r="14498">
      <c r="A14498" t="n">
        <v>202004</v>
      </c>
      <c r="B14498" t="n">
        <v>24</v>
      </c>
      <c r="C14498" t="inlineStr">
        <is>
          <t>POS</t>
        </is>
      </c>
      <c r="D14498" t="inlineStr">
        <is>
          <t>Đức</t>
        </is>
      </c>
      <c r="E14498" t="inlineStr">
        <is>
          <t>Máy tính</t>
        </is>
      </c>
      <c r="F14498" t="n">
        <v>6990</v>
      </c>
      <c r="G14498" t="n">
        <v>0</v>
      </c>
    </row>
    <row r="14499">
      <c r="A14499" t="n">
        <v>202004</v>
      </c>
      <c r="B14499" t="n">
        <v>24</v>
      </c>
      <c r="C14499" t="inlineStr">
        <is>
          <t>POS</t>
        </is>
      </c>
      <c r="D14499" t="inlineStr">
        <is>
          <t>Đức</t>
        </is>
      </c>
      <c r="E14499" t="inlineStr">
        <is>
          <t>Game &amp; Đồ chơi</t>
        </is>
      </c>
      <c r="F14499" t="n">
        <v>135.22</v>
      </c>
      <c r="G14499" t="n">
        <v>0</v>
      </c>
    </row>
    <row r="14500">
      <c r="A14500" t="n">
        <v>202004</v>
      </c>
      <c r="B14500" t="n">
        <v>24</v>
      </c>
      <c r="C14500" t="inlineStr">
        <is>
          <t>POS</t>
        </is>
      </c>
      <c r="D14500" t="inlineStr">
        <is>
          <t>Đức</t>
        </is>
      </c>
      <c r="E14500" t="inlineStr">
        <is>
          <t>Gia dụng</t>
        </is>
      </c>
      <c r="F14500" t="n">
        <v>474.95</v>
      </c>
      <c r="G14500" t="n">
        <v>0</v>
      </c>
    </row>
    <row r="14501">
      <c r="A14501" t="n">
        <v>202004</v>
      </c>
      <c r="B14501" t="n">
        <v>26</v>
      </c>
      <c r="C14501" t="inlineStr">
        <is>
          <t>POS</t>
        </is>
      </c>
      <c r="D14501" t="inlineStr">
        <is>
          <t>Đức</t>
        </is>
      </c>
      <c r="E14501" t="inlineStr">
        <is>
          <t>Âm thanh</t>
        </is>
      </c>
      <c r="F14501" t="n">
        <v>781.03</v>
      </c>
      <c r="G14501" t="n">
        <v>0</v>
      </c>
    </row>
    <row r="14502">
      <c r="A14502" t="n">
        <v>202004</v>
      </c>
      <c r="B14502" t="n">
        <v>26</v>
      </c>
      <c r="C14502" t="inlineStr">
        <is>
          <t>POS</t>
        </is>
      </c>
      <c r="D14502" t="inlineStr">
        <is>
          <t>Đức</t>
        </is>
      </c>
      <c r="E14502" t="inlineStr">
        <is>
          <t>Máy ảnh</t>
        </is>
      </c>
      <c r="F14502" t="n">
        <v>633</v>
      </c>
      <c r="G14502" t="n">
        <v>0</v>
      </c>
    </row>
    <row r="14503">
      <c r="A14503" t="n">
        <v>202004</v>
      </c>
      <c r="B14503" t="n">
        <v>26</v>
      </c>
      <c r="C14503" t="inlineStr">
        <is>
          <t>POS</t>
        </is>
      </c>
      <c r="D14503" t="inlineStr">
        <is>
          <t>Đức</t>
        </is>
      </c>
      <c r="E14503" t="inlineStr">
        <is>
          <t>Máy tính</t>
        </is>
      </c>
      <c r="F14503" t="n">
        <v>349</v>
      </c>
      <c r="G14503" t="n">
        <v>0</v>
      </c>
    </row>
    <row r="14504">
      <c r="A14504" t="n">
        <v>202004</v>
      </c>
      <c r="B14504" t="n">
        <v>26</v>
      </c>
      <c r="C14504" t="inlineStr">
        <is>
          <t>POS</t>
        </is>
      </c>
      <c r="D14504" t="inlineStr">
        <is>
          <t>Đức</t>
        </is>
      </c>
      <c r="E14504" t="inlineStr">
        <is>
          <t>Game &amp; Đồ chơi</t>
        </is>
      </c>
      <c r="F14504" t="n">
        <v>35.52</v>
      </c>
      <c r="G14504" t="n">
        <v>0</v>
      </c>
    </row>
    <row r="14505">
      <c r="A14505" t="n">
        <v>202004</v>
      </c>
      <c r="B14505" t="n">
        <v>26</v>
      </c>
      <c r="C14505" t="inlineStr">
        <is>
          <t>POS</t>
        </is>
      </c>
      <c r="D14505" t="inlineStr">
        <is>
          <t>Đức</t>
        </is>
      </c>
      <c r="E14505" t="inlineStr">
        <is>
          <t>Nhạc, phim, sách nói</t>
        </is>
      </c>
      <c r="F14505" t="n">
        <v>109.99</v>
      </c>
      <c r="G14505" t="n">
        <v>0</v>
      </c>
    </row>
    <row r="14506">
      <c r="A14506" t="n">
        <v>202004</v>
      </c>
      <c r="B14506" t="n">
        <v>36</v>
      </c>
      <c r="C14506" t="inlineStr">
        <is>
          <t>POS</t>
        </is>
      </c>
      <c r="D14506" t="inlineStr">
        <is>
          <t>Anh</t>
        </is>
      </c>
      <c r="E14506" t="inlineStr">
        <is>
          <t>Game &amp; Đồ chơi</t>
        </is>
      </c>
      <c r="F14506" t="n">
        <v>125.92</v>
      </c>
      <c r="G14506" t="n">
        <v>0</v>
      </c>
    </row>
    <row r="14507">
      <c r="A14507" t="n">
        <v>202004</v>
      </c>
      <c r="B14507" t="n">
        <v>36</v>
      </c>
      <c r="C14507" t="inlineStr">
        <is>
          <t>POS</t>
        </is>
      </c>
      <c r="D14507" t="inlineStr">
        <is>
          <t>Anh</t>
        </is>
      </c>
      <c r="E14507" t="inlineStr">
        <is>
          <t>Nhạc, phim, sách nói</t>
        </is>
      </c>
      <c r="F14507" t="n">
        <v>1427.91</v>
      </c>
      <c r="G14507" t="n">
        <v>0</v>
      </c>
    </row>
    <row r="14508">
      <c r="A14508" t="n">
        <v>202004</v>
      </c>
      <c r="B14508" t="n">
        <v>37</v>
      </c>
      <c r="C14508" t="inlineStr">
        <is>
          <t>POS</t>
        </is>
      </c>
      <c r="D14508" t="inlineStr">
        <is>
          <t>Anh</t>
        </is>
      </c>
      <c r="E14508" t="inlineStr">
        <is>
          <t>Điện thoại</t>
        </is>
      </c>
      <c r="F14508" t="n">
        <v>2412</v>
      </c>
      <c r="G14508" t="n">
        <v>0</v>
      </c>
    </row>
    <row r="14509">
      <c r="A14509" t="n">
        <v>202004</v>
      </c>
      <c r="B14509" t="n">
        <v>38</v>
      </c>
      <c r="C14509" t="inlineStr">
        <is>
          <t>POS</t>
        </is>
      </c>
      <c r="D14509" t="inlineStr">
        <is>
          <t>Anh</t>
        </is>
      </c>
      <c r="E14509" t="inlineStr">
        <is>
          <t>Âm thanh</t>
        </is>
      </c>
      <c r="F14509" t="n">
        <v>51.38</v>
      </c>
      <c r="G14509" t="n">
        <v>0</v>
      </c>
    </row>
    <row r="14510">
      <c r="A14510" t="n">
        <v>202004</v>
      </c>
      <c r="B14510" t="n">
        <v>38</v>
      </c>
      <c r="C14510" t="inlineStr">
        <is>
          <t>POS</t>
        </is>
      </c>
      <c r="D14510" t="inlineStr">
        <is>
          <t>Anh</t>
        </is>
      </c>
      <c r="E14510" t="inlineStr">
        <is>
          <t>Máy ảnh</t>
        </is>
      </c>
      <c r="F14510" t="n">
        <v>6240</v>
      </c>
      <c r="G14510" t="n">
        <v>0</v>
      </c>
    </row>
    <row r="14511">
      <c r="A14511" t="n">
        <v>202004</v>
      </c>
      <c r="B14511" t="n">
        <v>38</v>
      </c>
      <c r="C14511" t="inlineStr">
        <is>
          <t>POS</t>
        </is>
      </c>
      <c r="D14511" t="inlineStr">
        <is>
          <t>Anh</t>
        </is>
      </c>
      <c r="E14511" t="inlineStr">
        <is>
          <t>Máy tính</t>
        </is>
      </c>
      <c r="F14511" t="n">
        <v>1118</v>
      </c>
      <c r="G14511" t="n">
        <v>0</v>
      </c>
    </row>
    <row r="14512">
      <c r="A14512" t="n">
        <v>202004</v>
      </c>
      <c r="B14512" t="n">
        <v>38</v>
      </c>
      <c r="C14512" t="inlineStr">
        <is>
          <t>POS</t>
        </is>
      </c>
      <c r="D14512" t="inlineStr">
        <is>
          <t>Anh</t>
        </is>
      </c>
      <c r="E14512" t="inlineStr">
        <is>
          <t>Nhạc, phim, sách nói</t>
        </is>
      </c>
      <c r="F14512" t="n">
        <v>0</v>
      </c>
      <c r="G14512" t="n">
        <v>159.99</v>
      </c>
    </row>
    <row r="14513">
      <c r="A14513" t="n">
        <v>202004</v>
      </c>
      <c r="B14513" t="n">
        <v>39</v>
      </c>
      <c r="C14513" t="inlineStr">
        <is>
          <t>POS</t>
        </is>
      </c>
      <c r="D14513" t="inlineStr">
        <is>
          <t>Anh</t>
        </is>
      </c>
      <c r="E14513" t="inlineStr">
        <is>
          <t>Âm thanh</t>
        </is>
      </c>
      <c r="F14513" t="n">
        <v>134.8</v>
      </c>
      <c r="G14513" t="n">
        <v>0</v>
      </c>
    </row>
    <row r="14514">
      <c r="A14514" t="n">
        <v>202004</v>
      </c>
      <c r="B14514" t="n">
        <v>39</v>
      </c>
      <c r="C14514" t="inlineStr">
        <is>
          <t>POS</t>
        </is>
      </c>
      <c r="D14514" t="inlineStr">
        <is>
          <t>Anh</t>
        </is>
      </c>
      <c r="E14514" t="inlineStr">
        <is>
          <t>Máy ảnh</t>
        </is>
      </c>
      <c r="F14514" t="n">
        <v>314</v>
      </c>
      <c r="G14514" t="n">
        <v>0</v>
      </c>
    </row>
    <row r="14515">
      <c r="A14515" t="n">
        <v>202004</v>
      </c>
      <c r="B14515" t="n">
        <v>39</v>
      </c>
      <c r="C14515" t="inlineStr">
        <is>
          <t>POS</t>
        </is>
      </c>
      <c r="D14515" t="inlineStr">
        <is>
          <t>Anh</t>
        </is>
      </c>
      <c r="E14515" t="inlineStr">
        <is>
          <t>Điện thoại</t>
        </is>
      </c>
      <c r="F14515" t="n">
        <v>1116.13</v>
      </c>
      <c r="G14515" t="n">
        <v>0</v>
      </c>
    </row>
    <row r="14516">
      <c r="A14516" t="n">
        <v>202004</v>
      </c>
      <c r="B14516" t="n">
        <v>39</v>
      </c>
      <c r="C14516" t="inlineStr">
        <is>
          <t>POS</t>
        </is>
      </c>
      <c r="D14516" t="inlineStr">
        <is>
          <t>Anh</t>
        </is>
      </c>
      <c r="E14516" t="inlineStr">
        <is>
          <t>Máy tính</t>
        </is>
      </c>
      <c r="F14516" t="n">
        <v>2974</v>
      </c>
      <c r="G14516" t="n">
        <v>0</v>
      </c>
    </row>
    <row r="14517">
      <c r="A14517" t="n">
        <v>202004</v>
      </c>
      <c r="B14517" t="n">
        <v>39</v>
      </c>
      <c r="C14517" t="inlineStr">
        <is>
          <t>POS</t>
        </is>
      </c>
      <c r="D14517" t="inlineStr">
        <is>
          <t>Anh</t>
        </is>
      </c>
      <c r="E14517" t="inlineStr">
        <is>
          <t>Game &amp; Đồ chơi</t>
        </is>
      </c>
      <c r="F14517" t="n">
        <v>569.13</v>
      </c>
      <c r="G14517" t="n">
        <v>0</v>
      </c>
    </row>
    <row r="14518">
      <c r="A14518" t="n">
        <v>202004</v>
      </c>
      <c r="B14518" t="n">
        <v>39</v>
      </c>
      <c r="C14518" t="inlineStr">
        <is>
          <t>POS</t>
        </is>
      </c>
      <c r="D14518" t="inlineStr">
        <is>
          <t>Anh</t>
        </is>
      </c>
      <c r="E14518" t="inlineStr">
        <is>
          <t>Gia dụng</t>
        </is>
      </c>
      <c r="F14518" t="n">
        <v>779.9400000000001</v>
      </c>
      <c r="G14518" t="n">
        <v>0</v>
      </c>
    </row>
    <row r="14519">
      <c r="A14519" t="n">
        <v>202004</v>
      </c>
      <c r="B14519" t="n">
        <v>39</v>
      </c>
      <c r="C14519" t="inlineStr">
        <is>
          <t>POS</t>
        </is>
      </c>
      <c r="D14519" t="inlineStr">
        <is>
          <t>Anh</t>
        </is>
      </c>
      <c r="E14519" t="inlineStr">
        <is>
          <t>TV &amp; Video</t>
        </is>
      </c>
      <c r="F14519" t="n">
        <v>1064</v>
      </c>
      <c r="G14519" t="n">
        <v>0</v>
      </c>
    </row>
    <row r="14520">
      <c r="A14520" t="n">
        <v>202004</v>
      </c>
      <c r="B14520" t="n">
        <v>40</v>
      </c>
      <c r="C14520" t="inlineStr">
        <is>
          <t>POS</t>
        </is>
      </c>
      <c r="D14520" t="inlineStr">
        <is>
          <t>Anh</t>
        </is>
      </c>
      <c r="E14520" t="inlineStr">
        <is>
          <t>Điện thoại</t>
        </is>
      </c>
      <c r="F14520" t="n">
        <v>23.72</v>
      </c>
      <c r="G14520" t="n">
        <v>0</v>
      </c>
    </row>
    <row r="14521">
      <c r="A14521" t="n">
        <v>202004</v>
      </c>
      <c r="B14521" t="n">
        <v>42</v>
      </c>
      <c r="C14521" t="inlineStr">
        <is>
          <t>POS</t>
        </is>
      </c>
      <c r="D14521" t="inlineStr">
        <is>
          <t>Anh</t>
        </is>
      </c>
      <c r="E14521" t="inlineStr">
        <is>
          <t>Âm thanh</t>
        </is>
      </c>
      <c r="F14521" t="n">
        <v>115</v>
      </c>
      <c r="G14521" t="n">
        <v>0</v>
      </c>
    </row>
    <row r="14522">
      <c r="A14522" t="n">
        <v>202004</v>
      </c>
      <c r="B14522" t="n">
        <v>42</v>
      </c>
      <c r="C14522" t="inlineStr">
        <is>
          <t>POS</t>
        </is>
      </c>
      <c r="D14522" t="inlineStr">
        <is>
          <t>Anh</t>
        </is>
      </c>
      <c r="E14522" t="inlineStr">
        <is>
          <t>Game &amp; Đồ chơi</t>
        </is>
      </c>
      <c r="F14522" t="n">
        <v>140.26</v>
      </c>
      <c r="G14522" t="n">
        <v>0</v>
      </c>
    </row>
    <row r="14523">
      <c r="A14523" t="n">
        <v>202004</v>
      </c>
      <c r="B14523" t="n">
        <v>42</v>
      </c>
      <c r="C14523" t="inlineStr">
        <is>
          <t>POS</t>
        </is>
      </c>
      <c r="D14523" t="inlineStr">
        <is>
          <t>Anh</t>
        </is>
      </c>
      <c r="E14523" t="inlineStr">
        <is>
          <t>Nhạc, phim, sách nói</t>
        </is>
      </c>
      <c r="F14523" t="n">
        <v>219</v>
      </c>
      <c r="G14523" t="n">
        <v>0</v>
      </c>
    </row>
    <row r="14524">
      <c r="A14524" t="n">
        <v>202004</v>
      </c>
      <c r="B14524" t="n">
        <v>43</v>
      </c>
      <c r="C14524" t="inlineStr">
        <is>
          <t>POS</t>
        </is>
      </c>
      <c r="D14524" t="inlineStr">
        <is>
          <t>Mỹ</t>
        </is>
      </c>
      <c r="E14524" t="inlineStr">
        <is>
          <t>Máy ảnh</t>
        </is>
      </c>
      <c r="F14524" t="n">
        <v>984</v>
      </c>
      <c r="G14524" t="n">
        <v>0</v>
      </c>
    </row>
    <row r="14525">
      <c r="A14525" t="n">
        <v>202004</v>
      </c>
      <c r="B14525" t="n">
        <v>43</v>
      </c>
      <c r="C14525" t="inlineStr">
        <is>
          <t>POS</t>
        </is>
      </c>
      <c r="D14525" t="inlineStr">
        <is>
          <t>Mỹ</t>
        </is>
      </c>
      <c r="E14525" t="inlineStr">
        <is>
          <t>Máy tính</t>
        </is>
      </c>
      <c r="F14525" t="n">
        <v>0</v>
      </c>
      <c r="G14525" t="n">
        <v>1148</v>
      </c>
    </row>
    <row r="14526">
      <c r="A14526" t="n">
        <v>202004</v>
      </c>
      <c r="B14526" t="n">
        <v>43</v>
      </c>
      <c r="C14526" t="inlineStr">
        <is>
          <t>POS</t>
        </is>
      </c>
      <c r="D14526" t="inlineStr">
        <is>
          <t>Mỹ</t>
        </is>
      </c>
      <c r="E14526" t="inlineStr">
        <is>
          <t>Game &amp; Đồ chơi</t>
        </is>
      </c>
      <c r="F14526" t="n">
        <v>217.35</v>
      </c>
      <c r="G14526" t="n">
        <v>0</v>
      </c>
    </row>
    <row r="14527">
      <c r="A14527" t="n">
        <v>202004</v>
      </c>
      <c r="B14527" t="n">
        <v>43</v>
      </c>
      <c r="C14527" t="inlineStr">
        <is>
          <t>POS</t>
        </is>
      </c>
      <c r="D14527" t="inlineStr">
        <is>
          <t>Mỹ</t>
        </is>
      </c>
      <c r="E14527" t="inlineStr">
        <is>
          <t>TV &amp; Video</t>
        </is>
      </c>
      <c r="F14527" t="n">
        <v>1393</v>
      </c>
      <c r="G14527" t="n">
        <v>0</v>
      </c>
    </row>
    <row r="14528">
      <c r="A14528" t="n">
        <v>202004</v>
      </c>
      <c r="B14528" t="n">
        <v>45</v>
      </c>
      <c r="C14528" t="inlineStr">
        <is>
          <t>POS</t>
        </is>
      </c>
      <c r="D14528" t="inlineStr">
        <is>
          <t>Mỹ</t>
        </is>
      </c>
      <c r="E14528" t="inlineStr">
        <is>
          <t>Máy ảnh</t>
        </is>
      </c>
      <c r="F14528" t="n">
        <v>645</v>
      </c>
      <c r="G14528" t="n">
        <v>0</v>
      </c>
    </row>
    <row r="14529">
      <c r="A14529" t="n">
        <v>202004</v>
      </c>
      <c r="B14529" t="n">
        <v>45</v>
      </c>
      <c r="C14529" t="inlineStr">
        <is>
          <t>POS</t>
        </is>
      </c>
      <c r="D14529" t="inlineStr">
        <is>
          <t>Mỹ</t>
        </is>
      </c>
      <c r="E14529" t="inlineStr">
        <is>
          <t>Điện thoại</t>
        </is>
      </c>
      <c r="F14529" t="n">
        <v>8.119999999999999</v>
      </c>
      <c r="G14529" t="n">
        <v>0</v>
      </c>
    </row>
    <row r="14530">
      <c r="A14530" t="n">
        <v>202004</v>
      </c>
      <c r="B14530" t="n">
        <v>45</v>
      </c>
      <c r="C14530" t="inlineStr">
        <is>
          <t>POS</t>
        </is>
      </c>
      <c r="D14530" t="inlineStr">
        <is>
          <t>Mỹ</t>
        </is>
      </c>
      <c r="E14530" t="inlineStr">
        <is>
          <t>Máy tính</t>
        </is>
      </c>
      <c r="F14530" t="n">
        <v>459.8</v>
      </c>
      <c r="G14530" t="n">
        <v>0</v>
      </c>
    </row>
    <row r="14531">
      <c r="A14531" t="n">
        <v>202004</v>
      </c>
      <c r="B14531" t="n">
        <v>45</v>
      </c>
      <c r="C14531" t="inlineStr">
        <is>
          <t>POS</t>
        </is>
      </c>
      <c r="D14531" t="inlineStr">
        <is>
          <t>Mỹ</t>
        </is>
      </c>
      <c r="E14531" t="inlineStr">
        <is>
          <t>Nhạc, phim, sách nói</t>
        </is>
      </c>
      <c r="F14531" t="n">
        <v>25.32</v>
      </c>
      <c r="G14531" t="n">
        <v>0</v>
      </c>
    </row>
    <row r="14532">
      <c r="A14532" t="n">
        <v>202004</v>
      </c>
      <c r="B14532" t="n">
        <v>45</v>
      </c>
      <c r="C14532" t="inlineStr">
        <is>
          <t>POS</t>
        </is>
      </c>
      <c r="D14532" t="inlineStr">
        <is>
          <t>Mỹ</t>
        </is>
      </c>
      <c r="E14532" t="inlineStr">
        <is>
          <t>TV &amp; Video</t>
        </is>
      </c>
      <c r="F14532" t="n">
        <v>3184.4</v>
      </c>
      <c r="G14532" t="n">
        <v>0</v>
      </c>
    </row>
    <row r="14533">
      <c r="A14533" t="n">
        <v>202004</v>
      </c>
      <c r="B14533" t="n">
        <v>47</v>
      </c>
      <c r="C14533" t="inlineStr">
        <is>
          <t>POS</t>
        </is>
      </c>
      <c r="D14533" t="inlineStr">
        <is>
          <t>Mỹ</t>
        </is>
      </c>
      <c r="E14533" t="inlineStr">
        <is>
          <t>Máy ảnh</t>
        </is>
      </c>
      <c r="F14533" t="n">
        <v>2816.02</v>
      </c>
      <c r="G14533" t="n">
        <v>0</v>
      </c>
    </row>
    <row r="14534">
      <c r="A14534" t="n">
        <v>202004</v>
      </c>
      <c r="B14534" t="n">
        <v>47</v>
      </c>
      <c r="C14534" t="inlineStr">
        <is>
          <t>POS</t>
        </is>
      </c>
      <c r="D14534" t="inlineStr">
        <is>
          <t>Mỹ</t>
        </is>
      </c>
      <c r="E14534" t="inlineStr">
        <is>
          <t>Điện thoại</t>
        </is>
      </c>
      <c r="F14534" t="n">
        <v>8741.26</v>
      </c>
      <c r="G14534" t="n">
        <v>0</v>
      </c>
    </row>
    <row r="14535">
      <c r="A14535" t="n">
        <v>202004</v>
      </c>
      <c r="B14535" t="n">
        <v>47</v>
      </c>
      <c r="C14535" t="inlineStr">
        <is>
          <t>POS</t>
        </is>
      </c>
      <c r="D14535" t="inlineStr">
        <is>
          <t>Mỹ</t>
        </is>
      </c>
      <c r="E14535" t="inlineStr">
        <is>
          <t>Máy tính</t>
        </is>
      </c>
      <c r="F14535" t="n">
        <v>1346.99</v>
      </c>
      <c r="G14535" t="n">
        <v>0</v>
      </c>
    </row>
    <row r="14536">
      <c r="A14536" t="n">
        <v>202004</v>
      </c>
      <c r="B14536" t="n">
        <v>47</v>
      </c>
      <c r="C14536" t="inlineStr">
        <is>
          <t>POS</t>
        </is>
      </c>
      <c r="D14536" t="inlineStr">
        <is>
          <t>Mỹ</t>
        </is>
      </c>
      <c r="E14536" t="inlineStr">
        <is>
          <t>Gia dụng</t>
        </is>
      </c>
      <c r="F14536" t="n">
        <v>1599</v>
      </c>
      <c r="G14536" t="n">
        <v>0</v>
      </c>
    </row>
    <row r="14537">
      <c r="A14537" t="n">
        <v>202004</v>
      </c>
      <c r="B14537" t="n">
        <v>49</v>
      </c>
      <c r="C14537" t="inlineStr">
        <is>
          <t>POS</t>
        </is>
      </c>
      <c r="D14537" t="inlineStr">
        <is>
          <t>Mỹ</t>
        </is>
      </c>
      <c r="E14537" t="inlineStr">
        <is>
          <t>TV &amp; Video</t>
        </is>
      </c>
      <c r="F14537" t="n">
        <v>3499.5</v>
      </c>
      <c r="G14537" t="n">
        <v>0</v>
      </c>
    </row>
    <row r="14538">
      <c r="A14538" t="n">
        <v>202004</v>
      </c>
      <c r="B14538" t="n">
        <v>50</v>
      </c>
      <c r="C14538" t="inlineStr">
        <is>
          <t>POS</t>
        </is>
      </c>
      <c r="D14538" t="inlineStr">
        <is>
          <t>Mỹ</t>
        </is>
      </c>
      <c r="E14538" t="inlineStr">
        <is>
          <t>Gia dụng</t>
        </is>
      </c>
      <c r="F14538" t="n">
        <v>8850</v>
      </c>
      <c r="G14538" t="n">
        <v>0</v>
      </c>
    </row>
    <row r="14539">
      <c r="A14539" t="n">
        <v>202004</v>
      </c>
      <c r="B14539" t="n">
        <v>51</v>
      </c>
      <c r="C14539" t="inlineStr">
        <is>
          <t>POS</t>
        </is>
      </c>
      <c r="D14539" t="inlineStr">
        <is>
          <t>Mỹ</t>
        </is>
      </c>
      <c r="E14539" t="inlineStr">
        <is>
          <t>Âm thanh</t>
        </is>
      </c>
      <c r="F14539" t="n">
        <v>1199.7</v>
      </c>
      <c r="G14539" t="n">
        <v>0</v>
      </c>
    </row>
    <row r="14540">
      <c r="A14540" t="n">
        <v>202004</v>
      </c>
      <c r="B14540" t="n">
        <v>53</v>
      </c>
      <c r="C14540" t="inlineStr">
        <is>
          <t>POS</t>
        </is>
      </c>
      <c r="D14540" t="inlineStr">
        <is>
          <t>Mỹ</t>
        </is>
      </c>
      <c r="E14540" t="inlineStr">
        <is>
          <t>Máy ảnh</t>
        </is>
      </c>
      <c r="F14540" t="n">
        <v>364.13</v>
      </c>
      <c r="G14540" t="n">
        <v>47.46</v>
      </c>
    </row>
    <row r="14541">
      <c r="A14541" t="n">
        <v>202004</v>
      </c>
      <c r="B14541" t="n">
        <v>53</v>
      </c>
      <c r="C14541" t="inlineStr">
        <is>
          <t>POS</t>
        </is>
      </c>
      <c r="D14541" t="inlineStr">
        <is>
          <t>Mỹ</t>
        </is>
      </c>
      <c r="E14541" t="inlineStr">
        <is>
          <t>Máy tính</t>
        </is>
      </c>
      <c r="F14541" t="n">
        <v>10532.7</v>
      </c>
      <c r="G14541" t="n">
        <v>0</v>
      </c>
    </row>
    <row r="14542">
      <c r="A14542" t="n">
        <v>202004</v>
      </c>
      <c r="B14542" t="n">
        <v>53</v>
      </c>
      <c r="C14542" t="inlineStr">
        <is>
          <t>POS</t>
        </is>
      </c>
      <c r="D14542" t="inlineStr">
        <is>
          <t>Mỹ</t>
        </is>
      </c>
      <c r="E14542" t="inlineStr">
        <is>
          <t>Game &amp; Đồ chơi</t>
        </is>
      </c>
      <c r="F14542" t="n">
        <v>299.92</v>
      </c>
      <c r="G14542" t="n">
        <v>0</v>
      </c>
    </row>
    <row r="14543">
      <c r="A14543" t="n">
        <v>202004</v>
      </c>
      <c r="B14543" t="n">
        <v>53</v>
      </c>
      <c r="C14543" t="inlineStr">
        <is>
          <t>POS</t>
        </is>
      </c>
      <c r="D14543" t="inlineStr">
        <is>
          <t>Mỹ</t>
        </is>
      </c>
      <c r="E14543" t="inlineStr">
        <is>
          <t>Nhạc, phim, sách nói</t>
        </is>
      </c>
      <c r="F14543" t="n">
        <v>25.32</v>
      </c>
      <c r="G14543" t="n">
        <v>0</v>
      </c>
    </row>
    <row r="14544">
      <c r="A14544" t="n">
        <v>202004</v>
      </c>
      <c r="B14544" t="n">
        <v>54</v>
      </c>
      <c r="C14544" t="inlineStr">
        <is>
          <t>POS</t>
        </is>
      </c>
      <c r="D14544" t="inlineStr">
        <is>
          <t>Mỹ</t>
        </is>
      </c>
      <c r="E14544" t="inlineStr">
        <is>
          <t>Điện thoại</t>
        </is>
      </c>
      <c r="F14544" t="n">
        <v>1400</v>
      </c>
      <c r="G14544" t="n">
        <v>0</v>
      </c>
    </row>
    <row r="14545">
      <c r="A14545" t="n">
        <v>202004</v>
      </c>
      <c r="B14545" t="n">
        <v>54</v>
      </c>
      <c r="C14545" t="inlineStr">
        <is>
          <t>POS</t>
        </is>
      </c>
      <c r="D14545" t="inlineStr">
        <is>
          <t>Mỹ</t>
        </is>
      </c>
      <c r="E14545" t="inlineStr">
        <is>
          <t>Máy tính</t>
        </is>
      </c>
      <c r="F14545" t="n">
        <v>699</v>
      </c>
      <c r="G14545" t="n">
        <v>0</v>
      </c>
    </row>
    <row r="14546">
      <c r="A14546" t="n">
        <v>202004</v>
      </c>
      <c r="B14546" t="n">
        <v>56</v>
      </c>
      <c r="C14546" t="inlineStr">
        <is>
          <t>POS</t>
        </is>
      </c>
      <c r="D14546" t="inlineStr">
        <is>
          <t>Mỹ</t>
        </is>
      </c>
      <c r="E14546" t="inlineStr">
        <is>
          <t>Máy tính</t>
        </is>
      </c>
      <c r="F14546" t="n">
        <v>139</v>
      </c>
      <c r="G14546" t="n">
        <v>0</v>
      </c>
    </row>
    <row r="14547">
      <c r="A14547" t="n">
        <v>202004</v>
      </c>
      <c r="B14547" t="n">
        <v>56</v>
      </c>
      <c r="C14547" t="inlineStr">
        <is>
          <t>POS</t>
        </is>
      </c>
      <c r="D14547" t="inlineStr">
        <is>
          <t>Mỹ</t>
        </is>
      </c>
      <c r="E14547" t="inlineStr">
        <is>
          <t>Nhạc, phim, sách nói</t>
        </is>
      </c>
      <c r="F14547" t="n">
        <v>779.97</v>
      </c>
      <c r="G14547" t="n">
        <v>0</v>
      </c>
    </row>
    <row r="14548">
      <c r="A14548" t="n">
        <v>202004</v>
      </c>
      <c r="B14548" t="n">
        <v>57</v>
      </c>
      <c r="C14548" t="inlineStr">
        <is>
          <t>POS</t>
        </is>
      </c>
      <c r="D14548" t="inlineStr">
        <is>
          <t>Mỹ</t>
        </is>
      </c>
      <c r="E14548" t="inlineStr">
        <is>
          <t>Máy ảnh</t>
        </is>
      </c>
      <c r="F14548" t="n">
        <v>422</v>
      </c>
      <c r="G14548" t="n">
        <v>0</v>
      </c>
    </row>
    <row r="14549">
      <c r="A14549" t="n">
        <v>202004</v>
      </c>
      <c r="B14549" t="n">
        <v>57</v>
      </c>
      <c r="C14549" t="inlineStr">
        <is>
          <t>POS</t>
        </is>
      </c>
      <c r="D14549" t="inlineStr">
        <is>
          <t>Mỹ</t>
        </is>
      </c>
      <c r="E14549" t="inlineStr">
        <is>
          <t>Điện thoại</t>
        </is>
      </c>
      <c r="F14549" t="n">
        <v>3851</v>
      </c>
      <c r="G14549" t="n">
        <v>0</v>
      </c>
    </row>
    <row r="14550">
      <c r="A14550" t="n">
        <v>202004</v>
      </c>
      <c r="B14550" t="n">
        <v>57</v>
      </c>
      <c r="C14550" t="inlineStr">
        <is>
          <t>POS</t>
        </is>
      </c>
      <c r="D14550" t="inlineStr">
        <is>
          <t>Mỹ</t>
        </is>
      </c>
      <c r="E14550" t="inlineStr">
        <is>
          <t>Máy tính</t>
        </is>
      </c>
      <c r="F14550" t="n">
        <v>1118</v>
      </c>
      <c r="G14550" t="n">
        <v>0</v>
      </c>
    </row>
    <row r="14551">
      <c r="A14551" t="n">
        <v>202004</v>
      </c>
      <c r="B14551" t="n">
        <v>57</v>
      </c>
      <c r="C14551" t="inlineStr">
        <is>
          <t>POS</t>
        </is>
      </c>
      <c r="D14551" t="inlineStr">
        <is>
          <t>Mỹ</t>
        </is>
      </c>
      <c r="E14551" t="inlineStr">
        <is>
          <t>Nhạc, phim, sách nói</t>
        </is>
      </c>
      <c r="F14551" t="n">
        <v>639.96</v>
      </c>
      <c r="G14551" t="n">
        <v>0</v>
      </c>
    </row>
    <row r="14552">
      <c r="A14552" t="n">
        <v>202004</v>
      </c>
      <c r="B14552" t="n">
        <v>61</v>
      </c>
      <c r="C14552" t="inlineStr">
        <is>
          <t>POS</t>
        </is>
      </c>
      <c r="D14552" t="inlineStr">
        <is>
          <t>Mỹ</t>
        </is>
      </c>
      <c r="E14552" t="inlineStr">
        <is>
          <t>Máy ảnh</t>
        </is>
      </c>
      <c r="F14552" t="n">
        <v>2744</v>
      </c>
      <c r="G14552" t="n">
        <v>0</v>
      </c>
    </row>
    <row r="14553">
      <c r="A14553" t="n">
        <v>202004</v>
      </c>
      <c r="B14553" t="n">
        <v>61</v>
      </c>
      <c r="C14553" t="inlineStr">
        <is>
          <t>POS</t>
        </is>
      </c>
      <c r="D14553" t="inlineStr">
        <is>
          <t>Mỹ</t>
        </is>
      </c>
      <c r="E14553" t="inlineStr">
        <is>
          <t>Điện thoại</t>
        </is>
      </c>
      <c r="F14553" t="n">
        <v>284.97</v>
      </c>
      <c r="G14553" t="n">
        <v>129.99</v>
      </c>
    </row>
    <row r="14554">
      <c r="A14554" t="n">
        <v>202004</v>
      </c>
      <c r="B14554" t="n">
        <v>61</v>
      </c>
      <c r="C14554" t="inlineStr">
        <is>
          <t>POS</t>
        </is>
      </c>
      <c r="D14554" t="inlineStr">
        <is>
          <t>Mỹ</t>
        </is>
      </c>
      <c r="E14554" t="inlineStr">
        <is>
          <t>Máy tính</t>
        </is>
      </c>
      <c r="F14554" t="n">
        <v>1738.3</v>
      </c>
      <c r="G14554" t="n">
        <v>0</v>
      </c>
    </row>
    <row r="14555">
      <c r="A14555" t="n">
        <v>202004</v>
      </c>
      <c r="B14555" t="n">
        <v>61</v>
      </c>
      <c r="C14555" t="inlineStr">
        <is>
          <t>POS</t>
        </is>
      </c>
      <c r="D14555" t="inlineStr">
        <is>
          <t>Mỹ</t>
        </is>
      </c>
      <c r="E14555" t="inlineStr">
        <is>
          <t>Game &amp; Đồ chơi</t>
        </is>
      </c>
      <c r="F14555" t="n">
        <v>136.88</v>
      </c>
      <c r="G14555" t="n">
        <v>0</v>
      </c>
    </row>
    <row r="14556">
      <c r="A14556" t="n">
        <v>202004</v>
      </c>
      <c r="B14556" t="n">
        <v>64</v>
      </c>
      <c r="C14556" t="inlineStr">
        <is>
          <t>POS</t>
        </is>
      </c>
      <c r="D14556" t="inlineStr">
        <is>
          <t>Mỹ</t>
        </is>
      </c>
      <c r="E14556" t="inlineStr">
        <is>
          <t>Âm thanh</t>
        </is>
      </c>
      <c r="F14556" t="n">
        <v>3304.54</v>
      </c>
      <c r="G14556" t="n">
        <v>0</v>
      </c>
    </row>
    <row r="14557">
      <c r="A14557" t="n">
        <v>202004</v>
      </c>
      <c r="B14557" t="n">
        <v>64</v>
      </c>
      <c r="C14557" t="inlineStr">
        <is>
          <t>POS</t>
        </is>
      </c>
      <c r="D14557" t="inlineStr">
        <is>
          <t>Mỹ</t>
        </is>
      </c>
      <c r="E14557" t="inlineStr">
        <is>
          <t>Máy ảnh</t>
        </is>
      </c>
      <c r="F14557" t="n">
        <v>5035.6</v>
      </c>
      <c r="G14557" t="n">
        <v>0</v>
      </c>
    </row>
    <row r="14558">
      <c r="A14558" t="n">
        <v>202004</v>
      </c>
      <c r="B14558" t="n">
        <v>64</v>
      </c>
      <c r="C14558" t="inlineStr">
        <is>
          <t>POS</t>
        </is>
      </c>
      <c r="D14558" t="inlineStr">
        <is>
          <t>Mỹ</t>
        </is>
      </c>
      <c r="E14558" t="inlineStr">
        <is>
          <t>Điện thoại</t>
        </is>
      </c>
      <c r="F14558" t="n">
        <v>2398.97</v>
      </c>
      <c r="G14558" t="n">
        <v>0</v>
      </c>
    </row>
    <row r="14559">
      <c r="A14559" t="n">
        <v>202004</v>
      </c>
      <c r="B14559" t="n">
        <v>64</v>
      </c>
      <c r="C14559" t="inlineStr">
        <is>
          <t>POS</t>
        </is>
      </c>
      <c r="D14559" t="inlineStr">
        <is>
          <t>Mỹ</t>
        </is>
      </c>
      <c r="E14559" t="inlineStr">
        <is>
          <t>Máy tính</t>
        </is>
      </c>
      <c r="F14559" t="n">
        <v>4809.8</v>
      </c>
      <c r="G14559" t="n">
        <v>0</v>
      </c>
    </row>
    <row r="14560">
      <c r="A14560" t="n">
        <v>202004</v>
      </c>
      <c r="B14560" t="n">
        <v>64</v>
      </c>
      <c r="C14560" t="inlineStr">
        <is>
          <t>POS</t>
        </is>
      </c>
      <c r="D14560" t="inlineStr">
        <is>
          <t>Mỹ</t>
        </is>
      </c>
      <c r="E14560" t="inlineStr">
        <is>
          <t>Nhạc, phim, sách nói</t>
        </is>
      </c>
      <c r="F14560" t="n">
        <v>1533</v>
      </c>
      <c r="G14560" t="n">
        <v>0</v>
      </c>
    </row>
    <row r="14561">
      <c r="A14561" t="n">
        <v>202004</v>
      </c>
      <c r="B14561" t="n">
        <v>65</v>
      </c>
      <c r="C14561" t="inlineStr">
        <is>
          <t>POS</t>
        </is>
      </c>
      <c r="D14561" t="inlineStr">
        <is>
          <t>Mỹ</t>
        </is>
      </c>
      <c r="E14561" t="inlineStr">
        <is>
          <t>Máy ảnh</t>
        </is>
      </c>
      <c r="F14561" t="n">
        <v>0</v>
      </c>
      <c r="G14561" t="n">
        <v>5880</v>
      </c>
    </row>
    <row r="14562">
      <c r="A14562" t="n">
        <v>202004</v>
      </c>
      <c r="B14562" t="n">
        <v>65</v>
      </c>
      <c r="C14562" t="inlineStr">
        <is>
          <t>POS</t>
        </is>
      </c>
      <c r="D14562" t="inlineStr">
        <is>
          <t>Mỹ</t>
        </is>
      </c>
      <c r="E14562" t="inlineStr">
        <is>
          <t>Máy tính</t>
        </is>
      </c>
      <c r="F14562" t="n">
        <v>0</v>
      </c>
      <c r="G14562" t="n">
        <v>1499.7</v>
      </c>
    </row>
    <row r="14563">
      <c r="A14563" t="n">
        <v>202004</v>
      </c>
      <c r="B14563" t="n">
        <v>66</v>
      </c>
      <c r="C14563" t="inlineStr">
        <is>
          <t>POS</t>
        </is>
      </c>
      <c r="D14563" t="inlineStr">
        <is>
          <t>Mỹ</t>
        </is>
      </c>
      <c r="E14563" t="inlineStr">
        <is>
          <t>Máy ảnh</t>
        </is>
      </c>
      <c r="F14563" t="n">
        <v>24.99</v>
      </c>
      <c r="G14563" t="n">
        <v>0</v>
      </c>
    </row>
    <row r="14564">
      <c r="A14564" t="n">
        <v>202004</v>
      </c>
      <c r="B14564" t="n">
        <v>66</v>
      </c>
      <c r="C14564" t="inlineStr">
        <is>
          <t>POS</t>
        </is>
      </c>
      <c r="D14564" t="inlineStr">
        <is>
          <t>Mỹ</t>
        </is>
      </c>
      <c r="E14564" t="inlineStr">
        <is>
          <t>Điện thoại</t>
        </is>
      </c>
      <c r="F14564" t="n">
        <v>36.5</v>
      </c>
      <c r="G14564" t="n">
        <v>0</v>
      </c>
    </row>
    <row r="14565">
      <c r="A14565" t="n">
        <v>202004</v>
      </c>
      <c r="B14565" t="n">
        <v>66</v>
      </c>
      <c r="C14565" t="inlineStr">
        <is>
          <t>POS</t>
        </is>
      </c>
      <c r="D14565" t="inlineStr">
        <is>
          <t>Mỹ</t>
        </is>
      </c>
      <c r="E14565" t="inlineStr">
        <is>
          <t>Máy tính</t>
        </is>
      </c>
      <c r="F14565" t="n">
        <v>269.95</v>
      </c>
      <c r="G14565" t="n">
        <v>0</v>
      </c>
    </row>
    <row r="14566">
      <c r="A14566" t="n">
        <v>202004</v>
      </c>
      <c r="B14566" t="n">
        <v>66</v>
      </c>
      <c r="C14566" t="inlineStr">
        <is>
          <t>POS</t>
        </is>
      </c>
      <c r="D14566" t="inlineStr">
        <is>
          <t>Mỹ</t>
        </is>
      </c>
      <c r="E14566" t="inlineStr">
        <is>
          <t>Gia dụng</t>
        </is>
      </c>
      <c r="F14566" t="n">
        <v>1271.98</v>
      </c>
      <c r="G14566" t="n">
        <v>0</v>
      </c>
    </row>
    <row r="14567">
      <c r="A14567" t="n">
        <v>202004</v>
      </c>
      <c r="B14567" t="n">
        <v>66</v>
      </c>
      <c r="C14567" t="inlineStr">
        <is>
          <t>POS</t>
        </is>
      </c>
      <c r="D14567" t="inlineStr">
        <is>
          <t>Mỹ</t>
        </is>
      </c>
      <c r="E14567" t="inlineStr">
        <is>
          <t>Nhạc, phim, sách nói</t>
        </is>
      </c>
      <c r="F14567" t="n">
        <v>109.99</v>
      </c>
      <c r="G14567" t="n">
        <v>0</v>
      </c>
    </row>
    <row r="14568">
      <c r="A14568" t="n">
        <v>202005</v>
      </c>
      <c r="B14568" t="n">
        <v>0</v>
      </c>
      <c r="C14568" t="inlineStr">
        <is>
          <t>ONLINE</t>
        </is>
      </c>
      <c r="D14568" t="inlineStr">
        <is>
          <t>Online</t>
        </is>
      </c>
      <c r="E14568" t="inlineStr">
        <is>
          <t>Âm thanh</t>
        </is>
      </c>
      <c r="F14568" t="n">
        <v>7599.14</v>
      </c>
      <c r="G14568" t="n">
        <v>0</v>
      </c>
    </row>
    <row r="14569">
      <c r="A14569" t="n">
        <v>202005</v>
      </c>
      <c r="B14569" t="n">
        <v>0</v>
      </c>
      <c r="C14569" t="inlineStr">
        <is>
          <t>ONLINE</t>
        </is>
      </c>
      <c r="D14569" t="inlineStr">
        <is>
          <t>Online</t>
        </is>
      </c>
      <c r="E14569" t="inlineStr">
        <is>
          <t>Máy ảnh</t>
        </is>
      </c>
      <c r="F14569" t="n">
        <v>35895.14</v>
      </c>
      <c r="G14569" t="n">
        <v>1717.9</v>
      </c>
    </row>
    <row r="14570">
      <c r="A14570" t="n">
        <v>202005</v>
      </c>
      <c r="B14570" t="n">
        <v>0</v>
      </c>
      <c r="C14570" t="inlineStr">
        <is>
          <t>ONLINE</t>
        </is>
      </c>
      <c r="D14570" t="inlineStr">
        <is>
          <t>Online</t>
        </is>
      </c>
      <c r="E14570" t="inlineStr">
        <is>
          <t>Điện thoại</t>
        </is>
      </c>
      <c r="F14570" t="n">
        <v>39121.37</v>
      </c>
      <c r="G14570" t="n">
        <v>433.99</v>
      </c>
    </row>
    <row r="14571">
      <c r="A14571" t="n">
        <v>202005</v>
      </c>
      <c r="B14571" t="n">
        <v>0</v>
      </c>
      <c r="C14571" t="inlineStr">
        <is>
          <t>ONLINE</t>
        </is>
      </c>
      <c r="D14571" t="inlineStr">
        <is>
          <t>Online</t>
        </is>
      </c>
      <c r="E14571" t="inlineStr">
        <is>
          <t>Máy tính</t>
        </is>
      </c>
      <c r="F14571" t="n">
        <v>62931.93</v>
      </c>
      <c r="G14571" t="n">
        <v>4393</v>
      </c>
    </row>
    <row r="14572">
      <c r="A14572" t="n">
        <v>202005</v>
      </c>
      <c r="B14572" t="n">
        <v>0</v>
      </c>
      <c r="C14572" t="inlineStr">
        <is>
          <t>ONLINE</t>
        </is>
      </c>
      <c r="D14572" t="inlineStr">
        <is>
          <t>Online</t>
        </is>
      </c>
      <c r="E14572" t="inlineStr">
        <is>
          <t>Game &amp; Đồ chơi</t>
        </is>
      </c>
      <c r="F14572" t="n">
        <v>2674.39</v>
      </c>
      <c r="G14572" t="n">
        <v>20.19</v>
      </c>
    </row>
    <row r="14573">
      <c r="A14573" t="n">
        <v>202005</v>
      </c>
      <c r="B14573" t="n">
        <v>0</v>
      </c>
      <c r="C14573" t="inlineStr">
        <is>
          <t>ONLINE</t>
        </is>
      </c>
      <c r="D14573" t="inlineStr">
        <is>
          <t>Online</t>
        </is>
      </c>
      <c r="E14573" t="inlineStr">
        <is>
          <t>Gia dụng</t>
        </is>
      </c>
      <c r="F14573" t="n">
        <v>16468.08</v>
      </c>
      <c r="G14573" t="n">
        <v>508</v>
      </c>
    </row>
    <row r="14574">
      <c r="A14574" t="n">
        <v>202005</v>
      </c>
      <c r="B14574" t="n">
        <v>0</v>
      </c>
      <c r="C14574" t="inlineStr">
        <is>
          <t>ONLINE</t>
        </is>
      </c>
      <c r="D14574" t="inlineStr">
        <is>
          <t>Online</t>
        </is>
      </c>
      <c r="E14574" t="inlineStr">
        <is>
          <t>Nhạc, phim, sách nói</t>
        </is>
      </c>
      <c r="F14574" t="n">
        <v>10218.69</v>
      </c>
      <c r="G14574" t="n">
        <v>0</v>
      </c>
    </row>
    <row r="14575">
      <c r="A14575" t="n">
        <v>202005</v>
      </c>
      <c r="B14575" t="n">
        <v>0</v>
      </c>
      <c r="C14575" t="inlineStr">
        <is>
          <t>ONLINE</t>
        </is>
      </c>
      <c r="D14575" t="inlineStr">
        <is>
          <t>Online</t>
        </is>
      </c>
      <c r="E14575" t="inlineStr">
        <is>
          <t>TV &amp; Video</t>
        </is>
      </c>
      <c r="F14575" t="n">
        <v>22200.8</v>
      </c>
      <c r="G14575" t="n">
        <v>0</v>
      </c>
    </row>
    <row r="14576">
      <c r="A14576" t="n">
        <v>202005</v>
      </c>
      <c r="B14576" t="n">
        <v>4</v>
      </c>
      <c r="C14576" t="inlineStr">
        <is>
          <t>POS</t>
        </is>
      </c>
      <c r="D14576" t="inlineStr">
        <is>
          <t>Úc</t>
        </is>
      </c>
      <c r="E14576" t="inlineStr">
        <is>
          <t>Âm thanh</t>
        </is>
      </c>
      <c r="F14576" t="n">
        <v>25.69</v>
      </c>
      <c r="G14576" t="n">
        <v>0</v>
      </c>
    </row>
    <row r="14577">
      <c r="A14577" t="n">
        <v>202005</v>
      </c>
      <c r="B14577" t="n">
        <v>4</v>
      </c>
      <c r="C14577" t="inlineStr">
        <is>
          <t>POS</t>
        </is>
      </c>
      <c r="D14577" t="inlineStr">
        <is>
          <t>Úc</t>
        </is>
      </c>
      <c r="E14577" t="inlineStr">
        <is>
          <t>Máy ảnh</t>
        </is>
      </c>
      <c r="F14577" t="n">
        <v>540</v>
      </c>
      <c r="G14577" t="n">
        <v>0</v>
      </c>
    </row>
    <row r="14578">
      <c r="A14578" t="n">
        <v>202005</v>
      </c>
      <c r="B14578" t="n">
        <v>4</v>
      </c>
      <c r="C14578" t="inlineStr">
        <is>
          <t>POS</t>
        </is>
      </c>
      <c r="D14578" t="inlineStr">
        <is>
          <t>Úc</t>
        </is>
      </c>
      <c r="E14578" t="inlineStr">
        <is>
          <t>Máy tính</t>
        </is>
      </c>
      <c r="F14578" t="n">
        <v>4956.5</v>
      </c>
      <c r="G14578" t="n">
        <v>0</v>
      </c>
    </row>
    <row r="14579">
      <c r="A14579" t="n">
        <v>202005</v>
      </c>
      <c r="B14579" t="n">
        <v>5</v>
      </c>
      <c r="C14579" t="inlineStr">
        <is>
          <t>POS</t>
        </is>
      </c>
      <c r="D14579" t="inlineStr">
        <is>
          <t>Úc</t>
        </is>
      </c>
      <c r="E14579" t="inlineStr">
        <is>
          <t>Âm thanh</t>
        </is>
      </c>
      <c r="F14579" t="n">
        <v>269.6</v>
      </c>
      <c r="G14579" t="n">
        <v>0</v>
      </c>
    </row>
    <row r="14580">
      <c r="A14580" t="n">
        <v>202005</v>
      </c>
      <c r="B14580" t="n">
        <v>5</v>
      </c>
      <c r="C14580" t="inlineStr">
        <is>
          <t>POS</t>
        </is>
      </c>
      <c r="D14580" t="inlineStr">
        <is>
          <t>Úc</t>
        </is>
      </c>
      <c r="E14580" t="inlineStr">
        <is>
          <t>Máy ảnh</t>
        </is>
      </c>
      <c r="F14580" t="n">
        <v>461.19</v>
      </c>
      <c r="G14580" t="n">
        <v>0</v>
      </c>
    </row>
    <row r="14581">
      <c r="A14581" t="n">
        <v>202005</v>
      </c>
      <c r="B14581" t="n">
        <v>5</v>
      </c>
      <c r="C14581" t="inlineStr">
        <is>
          <t>POS</t>
        </is>
      </c>
      <c r="D14581" t="inlineStr">
        <is>
          <t>Úc</t>
        </is>
      </c>
      <c r="E14581" t="inlineStr">
        <is>
          <t>Điện thoại</t>
        </is>
      </c>
      <c r="F14581" t="n">
        <v>620</v>
      </c>
      <c r="G14581" t="n">
        <v>310</v>
      </c>
    </row>
    <row r="14582">
      <c r="A14582" t="n">
        <v>202005</v>
      </c>
      <c r="B14582" t="n">
        <v>5</v>
      </c>
      <c r="C14582" t="inlineStr">
        <is>
          <t>POS</t>
        </is>
      </c>
      <c r="D14582" t="inlineStr">
        <is>
          <t>Úc</t>
        </is>
      </c>
      <c r="E14582" t="inlineStr">
        <is>
          <t>Máy tính</t>
        </is>
      </c>
      <c r="F14582" t="n">
        <v>1752.8</v>
      </c>
      <c r="G14582" t="n">
        <v>0</v>
      </c>
    </row>
    <row r="14583">
      <c r="A14583" t="n">
        <v>202005</v>
      </c>
      <c r="B14583" t="n">
        <v>5</v>
      </c>
      <c r="C14583" t="inlineStr">
        <is>
          <t>POS</t>
        </is>
      </c>
      <c r="D14583" t="inlineStr">
        <is>
          <t>Úc</t>
        </is>
      </c>
      <c r="E14583" t="inlineStr">
        <is>
          <t>Game &amp; Đồ chơi</t>
        </is>
      </c>
      <c r="F14583" t="n">
        <v>74.97</v>
      </c>
      <c r="G14583" t="n">
        <v>0</v>
      </c>
    </row>
    <row r="14584">
      <c r="A14584" t="n">
        <v>202005</v>
      </c>
      <c r="B14584" t="n">
        <v>5</v>
      </c>
      <c r="C14584" t="inlineStr">
        <is>
          <t>POS</t>
        </is>
      </c>
      <c r="D14584" t="inlineStr">
        <is>
          <t>Úc</t>
        </is>
      </c>
      <c r="E14584" t="inlineStr">
        <is>
          <t>Nhạc, phim, sách nói</t>
        </is>
      </c>
      <c r="F14584" t="n">
        <v>1137.25</v>
      </c>
      <c r="G14584" t="n">
        <v>0</v>
      </c>
    </row>
    <row r="14585">
      <c r="A14585" t="n">
        <v>202005</v>
      </c>
      <c r="B14585" t="n">
        <v>5</v>
      </c>
      <c r="C14585" t="inlineStr">
        <is>
          <t>POS</t>
        </is>
      </c>
      <c r="D14585" t="inlineStr">
        <is>
          <t>Úc</t>
        </is>
      </c>
      <c r="E14585" t="inlineStr">
        <is>
          <t>TV &amp; Video</t>
        </is>
      </c>
      <c r="F14585" t="n">
        <v>768.2</v>
      </c>
      <c r="G14585" t="n">
        <v>0</v>
      </c>
    </row>
    <row r="14586">
      <c r="A14586" t="n">
        <v>202005</v>
      </c>
      <c r="B14586" t="n">
        <v>6</v>
      </c>
      <c r="C14586" t="inlineStr">
        <is>
          <t>POS</t>
        </is>
      </c>
      <c r="D14586" t="inlineStr">
        <is>
          <t>Úc</t>
        </is>
      </c>
      <c r="E14586" t="inlineStr">
        <is>
          <t>Âm thanh</t>
        </is>
      </c>
      <c r="F14586" t="n">
        <v>592</v>
      </c>
      <c r="G14586" t="n">
        <v>0</v>
      </c>
    </row>
    <row r="14587">
      <c r="A14587" t="n">
        <v>202005</v>
      </c>
      <c r="B14587" t="n">
        <v>6</v>
      </c>
      <c r="C14587" t="inlineStr">
        <is>
          <t>POS</t>
        </is>
      </c>
      <c r="D14587" t="inlineStr">
        <is>
          <t>Úc</t>
        </is>
      </c>
      <c r="E14587" t="inlineStr">
        <is>
          <t>Máy ảnh</t>
        </is>
      </c>
      <c r="F14587" t="n">
        <v>312</v>
      </c>
      <c r="G14587" t="n">
        <v>0</v>
      </c>
    </row>
    <row r="14588">
      <c r="A14588" t="n">
        <v>202005</v>
      </c>
      <c r="B14588" t="n">
        <v>6</v>
      </c>
      <c r="C14588" t="inlineStr">
        <is>
          <t>POS</t>
        </is>
      </c>
      <c r="D14588" t="inlineStr">
        <is>
          <t>Úc</t>
        </is>
      </c>
      <c r="E14588" t="inlineStr">
        <is>
          <t>Điện thoại</t>
        </is>
      </c>
      <c r="F14588" t="n">
        <v>263.92</v>
      </c>
      <c r="G14588" t="n">
        <v>0</v>
      </c>
    </row>
    <row r="14589">
      <c r="A14589" t="n">
        <v>202005</v>
      </c>
      <c r="B14589" t="n">
        <v>6</v>
      </c>
      <c r="C14589" t="inlineStr">
        <is>
          <t>POS</t>
        </is>
      </c>
      <c r="D14589" t="inlineStr">
        <is>
          <t>Úc</t>
        </is>
      </c>
      <c r="E14589" t="inlineStr">
        <is>
          <t>Máy tính</t>
        </is>
      </c>
      <c r="F14589" t="n">
        <v>204</v>
      </c>
      <c r="G14589" t="n">
        <v>0</v>
      </c>
    </row>
    <row r="14590">
      <c r="A14590" t="n">
        <v>202005</v>
      </c>
      <c r="B14590" t="n">
        <v>6</v>
      </c>
      <c r="C14590" t="inlineStr">
        <is>
          <t>POS</t>
        </is>
      </c>
      <c r="D14590" t="inlineStr">
        <is>
          <t>Úc</t>
        </is>
      </c>
      <c r="E14590" t="inlineStr">
        <is>
          <t>Game &amp; Đồ chơi</t>
        </is>
      </c>
      <c r="F14590" t="n">
        <v>34.93</v>
      </c>
      <c r="G14590" t="n">
        <v>0</v>
      </c>
    </row>
    <row r="14591">
      <c r="A14591" t="n">
        <v>202005</v>
      </c>
      <c r="B14591" t="n">
        <v>6</v>
      </c>
      <c r="C14591" t="inlineStr">
        <is>
          <t>POS</t>
        </is>
      </c>
      <c r="D14591" t="inlineStr">
        <is>
          <t>Úc</t>
        </is>
      </c>
      <c r="E14591" t="inlineStr">
        <is>
          <t>Gia dụng</t>
        </is>
      </c>
      <c r="F14591" t="n">
        <v>199.99</v>
      </c>
      <c r="G14591" t="n">
        <v>0</v>
      </c>
    </row>
    <row r="14592">
      <c r="A14592" t="n">
        <v>202005</v>
      </c>
      <c r="B14592" t="n">
        <v>6</v>
      </c>
      <c r="C14592" t="inlineStr">
        <is>
          <t>POS</t>
        </is>
      </c>
      <c r="D14592" t="inlineStr">
        <is>
          <t>Úc</t>
        </is>
      </c>
      <c r="E14592" t="inlineStr">
        <is>
          <t>Nhạc, phim, sách nói</t>
        </is>
      </c>
      <c r="F14592" t="n">
        <v>959.9400000000001</v>
      </c>
      <c r="G14592" t="n">
        <v>0</v>
      </c>
    </row>
    <row r="14593">
      <c r="A14593" t="n">
        <v>202005</v>
      </c>
      <c r="B14593" t="n">
        <v>8</v>
      </c>
      <c r="C14593" t="inlineStr">
        <is>
          <t>POS</t>
        </is>
      </c>
      <c r="D14593" t="inlineStr">
        <is>
          <t>Canada</t>
        </is>
      </c>
      <c r="E14593" t="inlineStr">
        <is>
          <t>Máy ảnh</t>
        </is>
      </c>
      <c r="F14593" t="n">
        <v>808.6</v>
      </c>
      <c r="G14593" t="n">
        <v>0</v>
      </c>
    </row>
    <row r="14594">
      <c r="A14594" t="n">
        <v>202005</v>
      </c>
      <c r="B14594" t="n">
        <v>8</v>
      </c>
      <c r="C14594" t="inlineStr">
        <is>
          <t>POS</t>
        </is>
      </c>
      <c r="D14594" t="inlineStr">
        <is>
          <t>Canada</t>
        </is>
      </c>
      <c r="E14594" t="inlineStr">
        <is>
          <t>Điện thoại</t>
        </is>
      </c>
      <c r="F14594" t="n">
        <v>804</v>
      </c>
      <c r="G14594" t="n">
        <v>0</v>
      </c>
    </row>
    <row r="14595">
      <c r="A14595" t="n">
        <v>202005</v>
      </c>
      <c r="B14595" t="n">
        <v>8</v>
      </c>
      <c r="C14595" t="inlineStr">
        <is>
          <t>POS</t>
        </is>
      </c>
      <c r="D14595" t="inlineStr">
        <is>
          <t>Canada</t>
        </is>
      </c>
      <c r="E14595" t="inlineStr">
        <is>
          <t>Máy tính</t>
        </is>
      </c>
      <c r="F14595" t="n">
        <v>1504.85</v>
      </c>
      <c r="G14595" t="n">
        <v>0</v>
      </c>
    </row>
    <row r="14596">
      <c r="A14596" t="n">
        <v>202005</v>
      </c>
      <c r="B14596" t="n">
        <v>8</v>
      </c>
      <c r="C14596" t="inlineStr">
        <is>
          <t>POS</t>
        </is>
      </c>
      <c r="D14596" t="inlineStr">
        <is>
          <t>Canada</t>
        </is>
      </c>
      <c r="E14596" t="inlineStr">
        <is>
          <t>Game &amp; Đồ chơi</t>
        </is>
      </c>
      <c r="F14596" t="n">
        <v>705.39</v>
      </c>
      <c r="G14596" t="n">
        <v>0</v>
      </c>
    </row>
    <row r="14597">
      <c r="A14597" t="n">
        <v>202005</v>
      </c>
      <c r="B14597" t="n">
        <v>8</v>
      </c>
      <c r="C14597" t="inlineStr">
        <is>
          <t>POS</t>
        </is>
      </c>
      <c r="D14597" t="inlineStr">
        <is>
          <t>Canada</t>
        </is>
      </c>
      <c r="E14597" t="inlineStr">
        <is>
          <t>Nhạc, phim, sách nói</t>
        </is>
      </c>
      <c r="F14597" t="n">
        <v>638.8200000000001</v>
      </c>
      <c r="G14597" t="n">
        <v>0</v>
      </c>
    </row>
    <row r="14598">
      <c r="A14598" t="n">
        <v>202005</v>
      </c>
      <c r="B14598" t="n">
        <v>8</v>
      </c>
      <c r="C14598" t="inlineStr">
        <is>
          <t>POS</t>
        </is>
      </c>
      <c r="D14598" t="inlineStr">
        <is>
          <t>Canada</t>
        </is>
      </c>
      <c r="E14598" t="inlineStr">
        <is>
          <t>TV &amp; Video</t>
        </is>
      </c>
      <c r="F14598" t="n">
        <v>2499.95</v>
      </c>
      <c r="G14598" t="n">
        <v>2499.95</v>
      </c>
    </row>
    <row r="14599">
      <c r="A14599" t="n">
        <v>202005</v>
      </c>
      <c r="B14599" t="n">
        <v>9</v>
      </c>
      <c r="C14599" t="inlineStr">
        <is>
          <t>POS</t>
        </is>
      </c>
      <c r="D14599" t="inlineStr">
        <is>
          <t>Canada</t>
        </is>
      </c>
      <c r="E14599" t="inlineStr">
        <is>
          <t>Âm thanh</t>
        </is>
      </c>
      <c r="F14599" t="n">
        <v>121.65</v>
      </c>
      <c r="G14599" t="n">
        <v>0</v>
      </c>
    </row>
    <row r="14600">
      <c r="A14600" t="n">
        <v>202005</v>
      </c>
      <c r="B14600" t="n">
        <v>9</v>
      </c>
      <c r="C14600" t="inlineStr">
        <is>
          <t>POS</t>
        </is>
      </c>
      <c r="D14600" t="inlineStr">
        <is>
          <t>Canada</t>
        </is>
      </c>
      <c r="E14600" t="inlineStr">
        <is>
          <t>Máy ảnh</t>
        </is>
      </c>
      <c r="F14600" t="n">
        <v>1019</v>
      </c>
      <c r="G14600" t="n">
        <v>0</v>
      </c>
    </row>
    <row r="14601">
      <c r="A14601" t="n">
        <v>202005</v>
      </c>
      <c r="B14601" t="n">
        <v>9</v>
      </c>
      <c r="C14601" t="inlineStr">
        <is>
          <t>POS</t>
        </is>
      </c>
      <c r="D14601" t="inlineStr">
        <is>
          <t>Canada</t>
        </is>
      </c>
      <c r="E14601" t="inlineStr">
        <is>
          <t>Điện thoại</t>
        </is>
      </c>
      <c r="F14601" t="n">
        <v>418</v>
      </c>
      <c r="G14601" t="n">
        <v>0</v>
      </c>
    </row>
    <row r="14602">
      <c r="A14602" t="n">
        <v>202005</v>
      </c>
      <c r="B14602" t="n">
        <v>9</v>
      </c>
      <c r="C14602" t="inlineStr">
        <is>
          <t>POS</t>
        </is>
      </c>
      <c r="D14602" t="inlineStr">
        <is>
          <t>Canada</t>
        </is>
      </c>
      <c r="E14602" t="inlineStr">
        <is>
          <t>Máy tính</t>
        </is>
      </c>
      <c r="F14602" t="n">
        <v>12749</v>
      </c>
      <c r="G14602" t="n">
        <v>0</v>
      </c>
    </row>
    <row r="14603">
      <c r="A14603" t="n">
        <v>202005</v>
      </c>
      <c r="B14603" t="n">
        <v>9</v>
      </c>
      <c r="C14603" t="inlineStr">
        <is>
          <t>POS</t>
        </is>
      </c>
      <c r="D14603" t="inlineStr">
        <is>
          <t>Canada</t>
        </is>
      </c>
      <c r="E14603" t="inlineStr">
        <is>
          <t>Game &amp; Đồ chơi</t>
        </is>
      </c>
      <c r="F14603" t="n">
        <v>312.8</v>
      </c>
      <c r="G14603" t="n">
        <v>0</v>
      </c>
    </row>
    <row r="14604">
      <c r="A14604" t="n">
        <v>202005</v>
      </c>
      <c r="B14604" t="n">
        <v>9</v>
      </c>
      <c r="C14604" t="inlineStr">
        <is>
          <t>POS</t>
        </is>
      </c>
      <c r="D14604" t="inlineStr">
        <is>
          <t>Canada</t>
        </is>
      </c>
      <c r="E14604" t="inlineStr">
        <is>
          <t>Gia dụng</t>
        </is>
      </c>
      <c r="F14604" t="n">
        <v>4387.5</v>
      </c>
      <c r="G14604" t="n">
        <v>0</v>
      </c>
    </row>
    <row r="14605">
      <c r="A14605" t="n">
        <v>202005</v>
      </c>
      <c r="B14605" t="n">
        <v>9</v>
      </c>
      <c r="C14605" t="inlineStr">
        <is>
          <t>POS</t>
        </is>
      </c>
      <c r="D14605" t="inlineStr">
        <is>
          <t>Canada</t>
        </is>
      </c>
      <c r="E14605" t="inlineStr">
        <is>
          <t>Nhạc, phim, sách nói</t>
        </is>
      </c>
      <c r="F14605" t="n">
        <v>453.72</v>
      </c>
      <c r="G14605" t="n">
        <v>0</v>
      </c>
    </row>
    <row r="14606">
      <c r="A14606" t="n">
        <v>202005</v>
      </c>
      <c r="B14606" t="n">
        <v>9</v>
      </c>
      <c r="C14606" t="inlineStr">
        <is>
          <t>POS</t>
        </is>
      </c>
      <c r="D14606" t="inlineStr">
        <is>
          <t>Canada</t>
        </is>
      </c>
      <c r="E14606" t="inlineStr">
        <is>
          <t>TV &amp; Video</t>
        </is>
      </c>
      <c r="F14606" t="n">
        <v>5799.98</v>
      </c>
      <c r="G14606" t="n">
        <v>0</v>
      </c>
    </row>
    <row r="14607">
      <c r="A14607" t="n">
        <v>202005</v>
      </c>
      <c r="B14607" t="n">
        <v>10</v>
      </c>
      <c r="C14607" t="inlineStr">
        <is>
          <t>POS</t>
        </is>
      </c>
      <c r="D14607" t="inlineStr">
        <is>
          <t>Canada</t>
        </is>
      </c>
      <c r="E14607" t="inlineStr">
        <is>
          <t>Âm thanh</t>
        </is>
      </c>
      <c r="F14607" t="n">
        <v>1968.99</v>
      </c>
      <c r="G14607" t="n">
        <v>115</v>
      </c>
    </row>
    <row r="14608">
      <c r="A14608" t="n">
        <v>202005</v>
      </c>
      <c r="B14608" t="n">
        <v>10</v>
      </c>
      <c r="C14608" t="inlineStr">
        <is>
          <t>POS</t>
        </is>
      </c>
      <c r="D14608" t="inlineStr">
        <is>
          <t>Canada</t>
        </is>
      </c>
      <c r="E14608" t="inlineStr">
        <is>
          <t>Máy ảnh</t>
        </is>
      </c>
      <c r="F14608" t="n">
        <v>5389</v>
      </c>
      <c r="G14608" t="n">
        <v>0</v>
      </c>
    </row>
    <row r="14609">
      <c r="A14609" t="n">
        <v>202005</v>
      </c>
      <c r="B14609" t="n">
        <v>10</v>
      </c>
      <c r="C14609" t="inlineStr">
        <is>
          <t>POS</t>
        </is>
      </c>
      <c r="D14609" t="inlineStr">
        <is>
          <t>Canada</t>
        </is>
      </c>
      <c r="E14609" t="inlineStr">
        <is>
          <t>Điện thoại</t>
        </is>
      </c>
      <c r="F14609" t="n">
        <v>2918.95</v>
      </c>
      <c r="G14609" t="n">
        <v>0</v>
      </c>
    </row>
    <row r="14610">
      <c r="A14610" t="n">
        <v>202005</v>
      </c>
      <c r="B14610" t="n">
        <v>10</v>
      </c>
      <c r="C14610" t="inlineStr">
        <is>
          <t>POS</t>
        </is>
      </c>
      <c r="D14610" t="inlineStr">
        <is>
          <t>Canada</t>
        </is>
      </c>
      <c r="E14610" t="inlineStr">
        <is>
          <t>Máy tính</t>
        </is>
      </c>
      <c r="F14610" t="n">
        <v>14086.3</v>
      </c>
      <c r="G14610" t="n">
        <v>0</v>
      </c>
    </row>
    <row r="14611">
      <c r="A14611" t="n">
        <v>202005</v>
      </c>
      <c r="B14611" t="n">
        <v>10</v>
      </c>
      <c r="C14611" t="inlineStr">
        <is>
          <t>POS</t>
        </is>
      </c>
      <c r="D14611" t="inlineStr">
        <is>
          <t>Canada</t>
        </is>
      </c>
      <c r="E14611" t="inlineStr">
        <is>
          <t>Game &amp; Đồ chơi</t>
        </is>
      </c>
      <c r="F14611" t="n">
        <v>76.64</v>
      </c>
      <c r="G14611" t="n">
        <v>0</v>
      </c>
    </row>
    <row r="14612">
      <c r="A14612" t="n">
        <v>202005</v>
      </c>
      <c r="B14612" t="n">
        <v>10</v>
      </c>
      <c r="C14612" t="inlineStr">
        <is>
          <t>POS</t>
        </is>
      </c>
      <c r="D14612" t="inlineStr">
        <is>
          <t>Canada</t>
        </is>
      </c>
      <c r="E14612" t="inlineStr">
        <is>
          <t>Gia dụng</t>
        </is>
      </c>
      <c r="F14612" t="n">
        <v>6117.5</v>
      </c>
      <c r="G14612" t="n">
        <v>0</v>
      </c>
    </row>
    <row r="14613">
      <c r="A14613" t="n">
        <v>202005</v>
      </c>
      <c r="B14613" t="n">
        <v>10</v>
      </c>
      <c r="C14613" t="inlineStr">
        <is>
          <t>POS</t>
        </is>
      </c>
      <c r="D14613" t="inlineStr">
        <is>
          <t>Canada</t>
        </is>
      </c>
      <c r="E14613" t="inlineStr">
        <is>
          <t>Nhạc, phim, sách nói</t>
        </is>
      </c>
      <c r="F14613" t="n">
        <v>283.63</v>
      </c>
      <c r="G14613" t="n">
        <v>0</v>
      </c>
    </row>
    <row r="14614">
      <c r="A14614" t="n">
        <v>202005</v>
      </c>
      <c r="B14614" t="n">
        <v>10</v>
      </c>
      <c r="C14614" t="inlineStr">
        <is>
          <t>POS</t>
        </is>
      </c>
      <c r="D14614" t="inlineStr">
        <is>
          <t>Canada</t>
        </is>
      </c>
      <c r="E14614" t="inlineStr">
        <is>
          <t>TV &amp; Video</t>
        </is>
      </c>
      <c r="F14614" t="n">
        <v>360</v>
      </c>
      <c r="G14614" t="n">
        <v>0</v>
      </c>
    </row>
    <row r="14615">
      <c r="A14615" t="n">
        <v>202005</v>
      </c>
      <c r="B14615" t="n">
        <v>12</v>
      </c>
      <c r="C14615" t="inlineStr">
        <is>
          <t>POS</t>
        </is>
      </c>
      <c r="D14615" t="inlineStr">
        <is>
          <t>Pháp</t>
        </is>
      </c>
      <c r="E14615" t="inlineStr">
        <is>
          <t>Máy ảnh</t>
        </is>
      </c>
      <c r="F14615" t="n">
        <v>2997</v>
      </c>
      <c r="G14615" t="n">
        <v>0</v>
      </c>
    </row>
    <row r="14616">
      <c r="A14616" t="n">
        <v>202005</v>
      </c>
      <c r="B14616" t="n">
        <v>12</v>
      </c>
      <c r="C14616" t="inlineStr">
        <is>
          <t>POS</t>
        </is>
      </c>
      <c r="D14616" t="inlineStr">
        <is>
          <t>Pháp</t>
        </is>
      </c>
      <c r="E14616" t="inlineStr">
        <is>
          <t>Điện thoại</t>
        </is>
      </c>
      <c r="F14616" t="n">
        <v>160.93</v>
      </c>
      <c r="G14616" t="n">
        <v>0</v>
      </c>
    </row>
    <row r="14617">
      <c r="A14617" t="n">
        <v>202005</v>
      </c>
      <c r="B14617" t="n">
        <v>12</v>
      </c>
      <c r="C14617" t="inlineStr">
        <is>
          <t>POS</t>
        </is>
      </c>
      <c r="D14617" t="inlineStr">
        <is>
          <t>Pháp</t>
        </is>
      </c>
      <c r="E14617" t="inlineStr">
        <is>
          <t>Máy tính</t>
        </is>
      </c>
      <c r="F14617" t="n">
        <v>2368.6</v>
      </c>
      <c r="G14617" t="n">
        <v>0</v>
      </c>
    </row>
    <row r="14618">
      <c r="A14618" t="n">
        <v>202005</v>
      </c>
      <c r="B14618" t="n">
        <v>12</v>
      </c>
      <c r="C14618" t="inlineStr">
        <is>
          <t>POS</t>
        </is>
      </c>
      <c r="D14618" t="inlineStr">
        <is>
          <t>Pháp</t>
        </is>
      </c>
      <c r="E14618" t="inlineStr">
        <is>
          <t>Game &amp; Đồ chơi</t>
        </is>
      </c>
      <c r="F14618" t="n">
        <v>53.68</v>
      </c>
      <c r="G14618" t="n">
        <v>0</v>
      </c>
    </row>
    <row r="14619">
      <c r="A14619" t="n">
        <v>202005</v>
      </c>
      <c r="B14619" t="n">
        <v>12</v>
      </c>
      <c r="C14619" t="inlineStr">
        <is>
          <t>POS</t>
        </is>
      </c>
      <c r="D14619" t="inlineStr">
        <is>
          <t>Pháp</t>
        </is>
      </c>
      <c r="E14619" t="inlineStr">
        <is>
          <t>Nhạc, phim, sách nói</t>
        </is>
      </c>
      <c r="F14619" t="n">
        <v>109.99</v>
      </c>
      <c r="G14619" t="n">
        <v>0</v>
      </c>
    </row>
    <row r="14620">
      <c r="A14620" t="n">
        <v>202005</v>
      </c>
      <c r="B14620" t="n">
        <v>13</v>
      </c>
      <c r="C14620" t="inlineStr">
        <is>
          <t>POS</t>
        </is>
      </c>
      <c r="D14620" t="inlineStr">
        <is>
          <t>Pháp</t>
        </is>
      </c>
      <c r="E14620" t="inlineStr">
        <is>
          <t>Điện thoại</t>
        </is>
      </c>
      <c r="F14620" t="n">
        <v>3216</v>
      </c>
      <c r="G14620" t="n">
        <v>0</v>
      </c>
    </row>
    <row r="14621">
      <c r="A14621" t="n">
        <v>202005</v>
      </c>
      <c r="B14621" t="n">
        <v>13</v>
      </c>
      <c r="C14621" t="inlineStr">
        <is>
          <t>POS</t>
        </is>
      </c>
      <c r="D14621" t="inlineStr">
        <is>
          <t>Pháp</t>
        </is>
      </c>
      <c r="E14621" t="inlineStr">
        <is>
          <t>Gia dụng</t>
        </is>
      </c>
      <c r="F14621" t="n">
        <v>515</v>
      </c>
      <c r="G14621" t="n">
        <v>0</v>
      </c>
    </row>
    <row r="14622">
      <c r="A14622" t="n">
        <v>202005</v>
      </c>
      <c r="B14622" t="n">
        <v>14</v>
      </c>
      <c r="C14622" t="inlineStr">
        <is>
          <t>POS</t>
        </is>
      </c>
      <c r="D14622" t="inlineStr">
        <is>
          <t>Pháp</t>
        </is>
      </c>
      <c r="E14622" t="inlineStr">
        <is>
          <t>Máy ảnh</t>
        </is>
      </c>
      <c r="F14622" t="n">
        <v>0</v>
      </c>
      <c r="G14622" t="n">
        <v>562</v>
      </c>
    </row>
    <row r="14623">
      <c r="A14623" t="n">
        <v>202005</v>
      </c>
      <c r="B14623" t="n">
        <v>14</v>
      </c>
      <c r="C14623" t="inlineStr">
        <is>
          <t>POS</t>
        </is>
      </c>
      <c r="D14623" t="inlineStr">
        <is>
          <t>Pháp</t>
        </is>
      </c>
      <c r="E14623" t="inlineStr">
        <is>
          <t>Gia dụng</t>
        </is>
      </c>
      <c r="F14623" t="n">
        <v>877.5</v>
      </c>
      <c r="G14623" t="n">
        <v>0</v>
      </c>
    </row>
    <row r="14624">
      <c r="A14624" t="n">
        <v>202005</v>
      </c>
      <c r="B14624" t="n">
        <v>16</v>
      </c>
      <c r="C14624" t="inlineStr">
        <is>
          <t>POS</t>
        </is>
      </c>
      <c r="D14624" t="inlineStr">
        <is>
          <t>Pháp</t>
        </is>
      </c>
      <c r="E14624" t="inlineStr">
        <is>
          <t>Máy ảnh</t>
        </is>
      </c>
      <c r="F14624" t="n">
        <v>24.99</v>
      </c>
      <c r="G14624" t="n">
        <v>0</v>
      </c>
    </row>
    <row r="14625">
      <c r="A14625" t="n">
        <v>202005</v>
      </c>
      <c r="B14625" t="n">
        <v>16</v>
      </c>
      <c r="C14625" t="inlineStr">
        <is>
          <t>POS</t>
        </is>
      </c>
      <c r="D14625" t="inlineStr">
        <is>
          <t>Pháp</t>
        </is>
      </c>
      <c r="E14625" t="inlineStr">
        <is>
          <t>Điện thoại</t>
        </is>
      </c>
      <c r="F14625" t="n">
        <v>28.99</v>
      </c>
      <c r="G14625" t="n">
        <v>0</v>
      </c>
    </row>
    <row r="14626">
      <c r="A14626" t="n">
        <v>202005</v>
      </c>
      <c r="B14626" t="n">
        <v>16</v>
      </c>
      <c r="C14626" t="inlineStr">
        <is>
          <t>POS</t>
        </is>
      </c>
      <c r="D14626" t="inlineStr">
        <is>
          <t>Pháp</t>
        </is>
      </c>
      <c r="E14626" t="inlineStr">
        <is>
          <t>Máy tính</t>
        </is>
      </c>
      <c r="F14626" t="n">
        <v>4404.85</v>
      </c>
      <c r="G14626" t="n">
        <v>0</v>
      </c>
    </row>
    <row r="14627">
      <c r="A14627" t="n">
        <v>202005</v>
      </c>
      <c r="B14627" t="n">
        <v>16</v>
      </c>
      <c r="C14627" t="inlineStr">
        <is>
          <t>POS</t>
        </is>
      </c>
      <c r="D14627" t="inlineStr">
        <is>
          <t>Pháp</t>
        </is>
      </c>
      <c r="E14627" t="inlineStr">
        <is>
          <t>Gia dụng</t>
        </is>
      </c>
      <c r="F14627" t="n">
        <v>772.5</v>
      </c>
      <c r="G14627" t="n">
        <v>0</v>
      </c>
    </row>
    <row r="14628">
      <c r="A14628" t="n">
        <v>202005</v>
      </c>
      <c r="B14628" t="n">
        <v>16</v>
      </c>
      <c r="C14628" t="inlineStr">
        <is>
          <t>POS</t>
        </is>
      </c>
      <c r="D14628" t="inlineStr">
        <is>
          <t>Pháp</t>
        </is>
      </c>
      <c r="E14628" t="inlineStr">
        <is>
          <t>Nhạc, phim, sách nói</t>
        </is>
      </c>
      <c r="F14628" t="n">
        <v>115.76</v>
      </c>
      <c r="G14628" t="n">
        <v>0</v>
      </c>
    </row>
    <row r="14629">
      <c r="A14629" t="n">
        <v>202005</v>
      </c>
      <c r="B14629" t="n">
        <v>17</v>
      </c>
      <c r="C14629" t="inlineStr">
        <is>
          <t>POS</t>
        </is>
      </c>
      <c r="D14629" t="inlineStr">
        <is>
          <t>Pháp</t>
        </is>
      </c>
      <c r="E14629" t="inlineStr">
        <is>
          <t>Âm thanh</t>
        </is>
      </c>
      <c r="F14629" t="n">
        <v>25.69</v>
      </c>
      <c r="G14629" t="n">
        <v>0</v>
      </c>
    </row>
    <row r="14630">
      <c r="A14630" t="n">
        <v>202005</v>
      </c>
      <c r="B14630" t="n">
        <v>17</v>
      </c>
      <c r="C14630" t="inlineStr">
        <is>
          <t>POS</t>
        </is>
      </c>
      <c r="D14630" t="inlineStr">
        <is>
          <t>Pháp</t>
        </is>
      </c>
      <c r="E14630" t="inlineStr">
        <is>
          <t>Máy ảnh</t>
        </is>
      </c>
      <c r="F14630" t="n">
        <v>10240</v>
      </c>
      <c r="G14630" t="n">
        <v>0</v>
      </c>
    </row>
    <row r="14631">
      <c r="A14631" t="n">
        <v>202005</v>
      </c>
      <c r="B14631" t="n">
        <v>17</v>
      </c>
      <c r="C14631" t="inlineStr">
        <is>
          <t>POS</t>
        </is>
      </c>
      <c r="D14631" t="inlineStr">
        <is>
          <t>Pháp</t>
        </is>
      </c>
      <c r="E14631" t="inlineStr">
        <is>
          <t>Điện thoại</t>
        </is>
      </c>
      <c r="F14631" t="n">
        <v>1445</v>
      </c>
      <c r="G14631" t="n">
        <v>0</v>
      </c>
    </row>
    <row r="14632">
      <c r="A14632" t="n">
        <v>202005</v>
      </c>
      <c r="B14632" t="n">
        <v>17</v>
      </c>
      <c r="C14632" t="inlineStr">
        <is>
          <t>POS</t>
        </is>
      </c>
      <c r="D14632" t="inlineStr">
        <is>
          <t>Pháp</t>
        </is>
      </c>
      <c r="E14632" t="inlineStr">
        <is>
          <t>Máy tính</t>
        </is>
      </c>
      <c r="F14632" t="n">
        <v>143.4</v>
      </c>
      <c r="G14632" t="n">
        <v>0</v>
      </c>
    </row>
    <row r="14633">
      <c r="A14633" t="n">
        <v>202005</v>
      </c>
      <c r="B14633" t="n">
        <v>18</v>
      </c>
      <c r="C14633" t="inlineStr">
        <is>
          <t>POS</t>
        </is>
      </c>
      <c r="D14633" t="inlineStr">
        <is>
          <t>Pháp</t>
        </is>
      </c>
      <c r="E14633" t="inlineStr">
        <is>
          <t>Máy ảnh</t>
        </is>
      </c>
      <c r="F14633" t="n">
        <v>285</v>
      </c>
      <c r="G14633" t="n">
        <v>0</v>
      </c>
    </row>
    <row r="14634">
      <c r="A14634" t="n">
        <v>202005</v>
      </c>
      <c r="B14634" t="n">
        <v>18</v>
      </c>
      <c r="C14634" t="inlineStr">
        <is>
          <t>POS</t>
        </is>
      </c>
      <c r="D14634" t="inlineStr">
        <is>
          <t>Pháp</t>
        </is>
      </c>
      <c r="E14634" t="inlineStr">
        <is>
          <t>Điện thoại</t>
        </is>
      </c>
      <c r="F14634" t="n">
        <v>258</v>
      </c>
      <c r="G14634" t="n">
        <v>0</v>
      </c>
    </row>
    <row r="14635">
      <c r="A14635" t="n">
        <v>202005</v>
      </c>
      <c r="B14635" t="n">
        <v>18</v>
      </c>
      <c r="C14635" t="inlineStr">
        <is>
          <t>POS</t>
        </is>
      </c>
      <c r="D14635" t="inlineStr">
        <is>
          <t>Pháp</t>
        </is>
      </c>
      <c r="E14635" t="inlineStr">
        <is>
          <t>Máy tính</t>
        </is>
      </c>
      <c r="F14635" t="n">
        <v>2236</v>
      </c>
      <c r="G14635" t="n">
        <v>0</v>
      </c>
    </row>
    <row r="14636">
      <c r="A14636" t="n">
        <v>202005</v>
      </c>
      <c r="B14636" t="n">
        <v>19</v>
      </c>
      <c r="C14636" t="inlineStr">
        <is>
          <t>POS</t>
        </is>
      </c>
      <c r="D14636" t="inlineStr">
        <is>
          <t>Đức</t>
        </is>
      </c>
      <c r="E14636" t="inlineStr">
        <is>
          <t>Máy ảnh</t>
        </is>
      </c>
      <c r="F14636" t="n">
        <v>394</v>
      </c>
      <c r="G14636" t="n">
        <v>0</v>
      </c>
    </row>
    <row r="14637">
      <c r="A14637" t="n">
        <v>202005</v>
      </c>
      <c r="B14637" t="n">
        <v>19</v>
      </c>
      <c r="C14637" t="inlineStr">
        <is>
          <t>POS</t>
        </is>
      </c>
      <c r="D14637" t="inlineStr">
        <is>
          <t>Đức</t>
        </is>
      </c>
      <c r="E14637" t="inlineStr">
        <is>
          <t>Điện thoại</t>
        </is>
      </c>
      <c r="F14637" t="n">
        <v>1194</v>
      </c>
      <c r="G14637" t="n">
        <v>0</v>
      </c>
    </row>
    <row r="14638">
      <c r="A14638" t="n">
        <v>202005</v>
      </c>
      <c r="B14638" t="n">
        <v>19</v>
      </c>
      <c r="C14638" t="inlineStr">
        <is>
          <t>POS</t>
        </is>
      </c>
      <c r="D14638" t="inlineStr">
        <is>
          <t>Đức</t>
        </is>
      </c>
      <c r="E14638" t="inlineStr">
        <is>
          <t>Máy tính</t>
        </is>
      </c>
      <c r="F14638" t="n">
        <v>5544.95</v>
      </c>
      <c r="G14638" t="n">
        <v>0</v>
      </c>
    </row>
    <row r="14639">
      <c r="A14639" t="n">
        <v>202005</v>
      </c>
      <c r="B14639" t="n">
        <v>19</v>
      </c>
      <c r="C14639" t="inlineStr">
        <is>
          <t>POS</t>
        </is>
      </c>
      <c r="D14639" t="inlineStr">
        <is>
          <t>Đức</t>
        </is>
      </c>
      <c r="E14639" t="inlineStr">
        <is>
          <t>Game &amp; Đồ chơi</t>
        </is>
      </c>
      <c r="F14639" t="n">
        <v>105.39</v>
      </c>
      <c r="G14639" t="n">
        <v>0</v>
      </c>
    </row>
    <row r="14640">
      <c r="A14640" t="n">
        <v>202005</v>
      </c>
      <c r="B14640" t="n">
        <v>21</v>
      </c>
      <c r="C14640" t="inlineStr">
        <is>
          <t>POS</t>
        </is>
      </c>
      <c r="D14640" t="inlineStr">
        <is>
          <t>Đức</t>
        </is>
      </c>
      <c r="E14640" t="inlineStr">
        <is>
          <t>Máy ảnh</t>
        </is>
      </c>
      <c r="F14640" t="n">
        <v>693</v>
      </c>
      <c r="G14640" t="n">
        <v>0</v>
      </c>
    </row>
    <row r="14641">
      <c r="A14641" t="n">
        <v>202005</v>
      </c>
      <c r="B14641" t="n">
        <v>21</v>
      </c>
      <c r="C14641" t="inlineStr">
        <is>
          <t>POS</t>
        </is>
      </c>
      <c r="D14641" t="inlineStr">
        <is>
          <t>Đức</t>
        </is>
      </c>
      <c r="E14641" t="inlineStr">
        <is>
          <t>Điện thoại</t>
        </is>
      </c>
      <c r="F14641" t="n">
        <v>690</v>
      </c>
      <c r="G14641" t="n">
        <v>0</v>
      </c>
    </row>
    <row r="14642">
      <c r="A14642" t="n">
        <v>202005</v>
      </c>
      <c r="B14642" t="n">
        <v>21</v>
      </c>
      <c r="C14642" t="inlineStr">
        <is>
          <t>POS</t>
        </is>
      </c>
      <c r="D14642" t="inlineStr">
        <is>
          <t>Đức</t>
        </is>
      </c>
      <c r="E14642" t="inlineStr">
        <is>
          <t>Máy tính</t>
        </is>
      </c>
      <c r="F14642" t="n">
        <v>5025.8</v>
      </c>
      <c r="G14642" t="n">
        <v>0</v>
      </c>
    </row>
    <row r="14643">
      <c r="A14643" t="n">
        <v>202005</v>
      </c>
      <c r="B14643" t="n">
        <v>21</v>
      </c>
      <c r="C14643" t="inlineStr">
        <is>
          <t>POS</t>
        </is>
      </c>
      <c r="D14643" t="inlineStr">
        <is>
          <t>Đức</t>
        </is>
      </c>
      <c r="E14643" t="inlineStr">
        <is>
          <t>Nhạc, phim, sách nói</t>
        </is>
      </c>
      <c r="F14643" t="n">
        <v>1043.52</v>
      </c>
      <c r="G14643" t="n">
        <v>0</v>
      </c>
    </row>
    <row r="14644">
      <c r="A14644" t="n">
        <v>202005</v>
      </c>
      <c r="B14644" t="n">
        <v>21</v>
      </c>
      <c r="C14644" t="inlineStr">
        <is>
          <t>POS</t>
        </is>
      </c>
      <c r="D14644" t="inlineStr">
        <is>
          <t>Đức</t>
        </is>
      </c>
      <c r="E14644" t="inlineStr">
        <is>
          <t>TV &amp; Video</t>
        </is>
      </c>
      <c r="F14644" t="n">
        <v>6987.77</v>
      </c>
      <c r="G14644" t="n">
        <v>0</v>
      </c>
    </row>
    <row r="14645">
      <c r="A14645" t="n">
        <v>202005</v>
      </c>
      <c r="B14645" t="n">
        <v>22</v>
      </c>
      <c r="C14645" t="inlineStr">
        <is>
          <t>POS</t>
        </is>
      </c>
      <c r="D14645" t="inlineStr">
        <is>
          <t>Đức</t>
        </is>
      </c>
      <c r="E14645" t="inlineStr">
        <is>
          <t>Âm thanh</t>
        </is>
      </c>
      <c r="F14645" t="n">
        <v>299.9</v>
      </c>
      <c r="G14645" t="n">
        <v>0</v>
      </c>
    </row>
    <row r="14646">
      <c r="A14646" t="n">
        <v>202005</v>
      </c>
      <c r="B14646" t="n">
        <v>22</v>
      </c>
      <c r="C14646" t="inlineStr">
        <is>
          <t>POS</t>
        </is>
      </c>
      <c r="D14646" t="inlineStr">
        <is>
          <t>Đức</t>
        </is>
      </c>
      <c r="E14646" t="inlineStr">
        <is>
          <t>Máy ảnh</t>
        </is>
      </c>
      <c r="F14646" t="n">
        <v>1341</v>
      </c>
      <c r="G14646" t="n">
        <v>0</v>
      </c>
    </row>
    <row r="14647">
      <c r="A14647" t="n">
        <v>202005</v>
      </c>
      <c r="B14647" t="n">
        <v>22</v>
      </c>
      <c r="C14647" t="inlineStr">
        <is>
          <t>POS</t>
        </is>
      </c>
      <c r="D14647" t="inlineStr">
        <is>
          <t>Đức</t>
        </is>
      </c>
      <c r="E14647" t="inlineStr">
        <is>
          <t>Điện thoại</t>
        </is>
      </c>
      <c r="F14647" t="n">
        <v>118.6</v>
      </c>
      <c r="G14647" t="n">
        <v>0</v>
      </c>
    </row>
    <row r="14648">
      <c r="A14648" t="n">
        <v>202005</v>
      </c>
      <c r="B14648" t="n">
        <v>22</v>
      </c>
      <c r="C14648" t="inlineStr">
        <is>
          <t>POS</t>
        </is>
      </c>
      <c r="D14648" t="inlineStr">
        <is>
          <t>Đức</t>
        </is>
      </c>
      <c r="E14648" t="inlineStr">
        <is>
          <t>Máy tính</t>
        </is>
      </c>
      <c r="F14648" t="n">
        <v>448.95</v>
      </c>
      <c r="G14648" t="n">
        <v>0</v>
      </c>
    </row>
    <row r="14649">
      <c r="A14649" t="n">
        <v>202005</v>
      </c>
      <c r="B14649" t="n">
        <v>22</v>
      </c>
      <c r="C14649" t="inlineStr">
        <is>
          <t>POS</t>
        </is>
      </c>
      <c r="D14649" t="inlineStr">
        <is>
          <t>Đức</t>
        </is>
      </c>
      <c r="E14649" t="inlineStr">
        <is>
          <t>Game &amp; Đồ chơi</t>
        </is>
      </c>
      <c r="F14649" t="n">
        <v>88.88</v>
      </c>
      <c r="G14649" t="n">
        <v>4.98</v>
      </c>
    </row>
    <row r="14650">
      <c r="A14650" t="n">
        <v>202005</v>
      </c>
      <c r="B14650" t="n">
        <v>22</v>
      </c>
      <c r="C14650" t="inlineStr">
        <is>
          <t>POS</t>
        </is>
      </c>
      <c r="D14650" t="inlineStr">
        <is>
          <t>Đức</t>
        </is>
      </c>
      <c r="E14650" t="inlineStr">
        <is>
          <t>Gia dụng</t>
        </is>
      </c>
      <c r="F14650" t="n">
        <v>2389.86</v>
      </c>
      <c r="G14650" t="n">
        <v>0</v>
      </c>
    </row>
    <row r="14651">
      <c r="A14651" t="n">
        <v>202005</v>
      </c>
      <c r="B14651" t="n">
        <v>22</v>
      </c>
      <c r="C14651" t="inlineStr">
        <is>
          <t>POS</t>
        </is>
      </c>
      <c r="D14651" t="inlineStr">
        <is>
          <t>Đức</t>
        </is>
      </c>
      <c r="E14651" t="inlineStr">
        <is>
          <t>Nhạc, phim, sách nói</t>
        </is>
      </c>
      <c r="F14651" t="n">
        <v>520.92</v>
      </c>
      <c r="G14651" t="n">
        <v>0</v>
      </c>
    </row>
    <row r="14652">
      <c r="A14652" t="n">
        <v>202005</v>
      </c>
      <c r="B14652" t="n">
        <v>23</v>
      </c>
      <c r="C14652" t="inlineStr">
        <is>
          <t>POS</t>
        </is>
      </c>
      <c r="D14652" t="inlineStr">
        <is>
          <t>Đức</t>
        </is>
      </c>
      <c r="E14652" t="inlineStr">
        <is>
          <t>Âm thanh</t>
        </is>
      </c>
      <c r="F14652" t="n">
        <v>398.97</v>
      </c>
      <c r="G14652" t="n">
        <v>0</v>
      </c>
    </row>
    <row r="14653">
      <c r="A14653" t="n">
        <v>202005</v>
      </c>
      <c r="B14653" t="n">
        <v>23</v>
      </c>
      <c r="C14653" t="inlineStr">
        <is>
          <t>POS</t>
        </is>
      </c>
      <c r="D14653" t="inlineStr">
        <is>
          <t>Đức</t>
        </is>
      </c>
      <c r="E14653" t="inlineStr">
        <is>
          <t>Máy ảnh</t>
        </is>
      </c>
      <c r="F14653" t="n">
        <v>1000</v>
      </c>
      <c r="G14653" t="n">
        <v>0</v>
      </c>
    </row>
    <row r="14654">
      <c r="A14654" t="n">
        <v>202005</v>
      </c>
      <c r="B14654" t="n">
        <v>23</v>
      </c>
      <c r="C14654" t="inlineStr">
        <is>
          <t>POS</t>
        </is>
      </c>
      <c r="D14654" t="inlineStr">
        <is>
          <t>Đức</t>
        </is>
      </c>
      <c r="E14654" t="inlineStr">
        <is>
          <t>Điện thoại</t>
        </is>
      </c>
      <c r="F14654" t="n">
        <v>2274.4</v>
      </c>
      <c r="G14654" t="n">
        <v>0</v>
      </c>
    </row>
    <row r="14655">
      <c r="A14655" t="n">
        <v>202005</v>
      </c>
      <c r="B14655" t="n">
        <v>23</v>
      </c>
      <c r="C14655" t="inlineStr">
        <is>
          <t>POS</t>
        </is>
      </c>
      <c r="D14655" t="inlineStr">
        <is>
          <t>Đức</t>
        </is>
      </c>
      <c r="E14655" t="inlineStr">
        <is>
          <t>Máy tính</t>
        </is>
      </c>
      <c r="F14655" t="n">
        <v>6025.67</v>
      </c>
      <c r="G14655" t="n">
        <v>0</v>
      </c>
    </row>
    <row r="14656">
      <c r="A14656" t="n">
        <v>202005</v>
      </c>
      <c r="B14656" t="n">
        <v>23</v>
      </c>
      <c r="C14656" t="inlineStr">
        <is>
          <t>POS</t>
        </is>
      </c>
      <c r="D14656" t="inlineStr">
        <is>
          <t>Đức</t>
        </is>
      </c>
      <c r="E14656" t="inlineStr">
        <is>
          <t>Game &amp; Đồ chơi</t>
        </is>
      </c>
      <c r="F14656" t="n">
        <v>128.86</v>
      </c>
      <c r="G14656" t="n">
        <v>0</v>
      </c>
    </row>
    <row r="14657">
      <c r="A14657" t="n">
        <v>202005</v>
      </c>
      <c r="B14657" t="n">
        <v>24</v>
      </c>
      <c r="C14657" t="inlineStr">
        <is>
          <t>POS</t>
        </is>
      </c>
      <c r="D14657" t="inlineStr">
        <is>
          <t>Đức</t>
        </is>
      </c>
      <c r="E14657" t="inlineStr">
        <is>
          <t>Âm thanh</t>
        </is>
      </c>
      <c r="F14657" t="n">
        <v>855.8</v>
      </c>
      <c r="G14657" t="n">
        <v>0</v>
      </c>
    </row>
    <row r="14658">
      <c r="A14658" t="n">
        <v>202005</v>
      </c>
      <c r="B14658" t="n">
        <v>24</v>
      </c>
      <c r="C14658" t="inlineStr">
        <is>
          <t>POS</t>
        </is>
      </c>
      <c r="D14658" t="inlineStr">
        <is>
          <t>Đức</t>
        </is>
      </c>
      <c r="E14658" t="inlineStr">
        <is>
          <t>Máy ảnh</t>
        </is>
      </c>
      <c r="F14658" t="n">
        <v>1014</v>
      </c>
      <c r="G14658" t="n">
        <v>0</v>
      </c>
    </row>
    <row r="14659">
      <c r="A14659" t="n">
        <v>202005</v>
      </c>
      <c r="B14659" t="n">
        <v>24</v>
      </c>
      <c r="C14659" t="inlineStr">
        <is>
          <t>POS</t>
        </is>
      </c>
      <c r="D14659" t="inlineStr">
        <is>
          <t>Đức</t>
        </is>
      </c>
      <c r="E14659" t="inlineStr">
        <is>
          <t>Máy tính</t>
        </is>
      </c>
      <c r="F14659" t="n">
        <v>9121</v>
      </c>
      <c r="G14659" t="n">
        <v>0</v>
      </c>
    </row>
    <row r="14660">
      <c r="A14660" t="n">
        <v>202005</v>
      </c>
      <c r="B14660" t="n">
        <v>24</v>
      </c>
      <c r="C14660" t="inlineStr">
        <is>
          <t>POS</t>
        </is>
      </c>
      <c r="D14660" t="inlineStr">
        <is>
          <t>Đức</t>
        </is>
      </c>
      <c r="E14660" t="inlineStr">
        <is>
          <t>Game &amp; Đồ chơi</t>
        </is>
      </c>
      <c r="F14660" t="n">
        <v>69.51000000000001</v>
      </c>
      <c r="G14660" t="n">
        <v>118.23</v>
      </c>
    </row>
    <row r="14661">
      <c r="A14661" t="n">
        <v>202005</v>
      </c>
      <c r="B14661" t="n">
        <v>24</v>
      </c>
      <c r="C14661" t="inlineStr">
        <is>
          <t>POS</t>
        </is>
      </c>
      <c r="D14661" t="inlineStr">
        <is>
          <t>Đức</t>
        </is>
      </c>
      <c r="E14661" t="inlineStr">
        <is>
          <t>Nhạc, phim, sách nói</t>
        </is>
      </c>
      <c r="F14661" t="n">
        <v>179.97</v>
      </c>
      <c r="G14661" t="n">
        <v>0</v>
      </c>
    </row>
    <row r="14662">
      <c r="A14662" t="n">
        <v>202005</v>
      </c>
      <c r="B14662" t="n">
        <v>26</v>
      </c>
      <c r="C14662" t="inlineStr">
        <is>
          <t>POS</t>
        </is>
      </c>
      <c r="D14662" t="inlineStr">
        <is>
          <t>Đức</t>
        </is>
      </c>
      <c r="E14662" t="inlineStr">
        <is>
          <t>Âm thanh</t>
        </is>
      </c>
      <c r="F14662" t="n">
        <v>181</v>
      </c>
      <c r="G14662" t="n">
        <v>0</v>
      </c>
    </row>
    <row r="14663">
      <c r="A14663" t="n">
        <v>202005</v>
      </c>
      <c r="B14663" t="n">
        <v>26</v>
      </c>
      <c r="C14663" t="inlineStr">
        <is>
          <t>POS</t>
        </is>
      </c>
      <c r="D14663" t="inlineStr">
        <is>
          <t>Đức</t>
        </is>
      </c>
      <c r="E14663" t="inlineStr">
        <is>
          <t>Điện thoại</t>
        </is>
      </c>
      <c r="F14663" t="n">
        <v>231.72</v>
      </c>
      <c r="G14663" t="n">
        <v>0</v>
      </c>
    </row>
    <row r="14664">
      <c r="A14664" t="n">
        <v>202005</v>
      </c>
      <c r="B14664" t="n">
        <v>26</v>
      </c>
      <c r="C14664" t="inlineStr">
        <is>
          <t>POS</t>
        </is>
      </c>
      <c r="D14664" t="inlineStr">
        <is>
          <t>Đức</t>
        </is>
      </c>
      <c r="E14664" t="inlineStr">
        <is>
          <t>Máy tính</t>
        </is>
      </c>
      <c r="F14664" t="n">
        <v>7509</v>
      </c>
      <c r="G14664" t="n">
        <v>0</v>
      </c>
    </row>
    <row r="14665">
      <c r="A14665" t="n">
        <v>202005</v>
      </c>
      <c r="B14665" t="n">
        <v>27</v>
      </c>
      <c r="C14665" t="inlineStr">
        <is>
          <t>POS</t>
        </is>
      </c>
      <c r="D14665" t="inlineStr">
        <is>
          <t>Đức</t>
        </is>
      </c>
      <c r="E14665" t="inlineStr">
        <is>
          <t>Điện thoại</t>
        </is>
      </c>
      <c r="F14665" t="n">
        <v>166.04</v>
      </c>
      <c r="G14665" t="n">
        <v>0</v>
      </c>
    </row>
    <row r="14666">
      <c r="A14666" t="n">
        <v>202005</v>
      </c>
      <c r="B14666" t="n">
        <v>27</v>
      </c>
      <c r="C14666" t="inlineStr">
        <is>
          <t>POS</t>
        </is>
      </c>
      <c r="D14666" t="inlineStr">
        <is>
          <t>Đức</t>
        </is>
      </c>
      <c r="E14666" t="inlineStr">
        <is>
          <t>Máy tính</t>
        </is>
      </c>
      <c r="F14666" t="n">
        <v>3249.8</v>
      </c>
      <c r="G14666" t="n">
        <v>0</v>
      </c>
    </row>
    <row r="14667">
      <c r="A14667" t="n">
        <v>202005</v>
      </c>
      <c r="B14667" t="n">
        <v>27</v>
      </c>
      <c r="C14667" t="inlineStr">
        <is>
          <t>POS</t>
        </is>
      </c>
      <c r="D14667" t="inlineStr">
        <is>
          <t>Đức</t>
        </is>
      </c>
      <c r="E14667" t="inlineStr">
        <is>
          <t>Nhạc, phim, sách nói</t>
        </is>
      </c>
      <c r="F14667" t="n">
        <v>519.98</v>
      </c>
      <c r="G14667" t="n">
        <v>0</v>
      </c>
    </row>
    <row r="14668">
      <c r="A14668" t="n">
        <v>202005</v>
      </c>
      <c r="B14668" t="n">
        <v>29</v>
      </c>
      <c r="C14668" t="inlineStr">
        <is>
          <t>POS</t>
        </is>
      </c>
      <c r="D14668" t="inlineStr">
        <is>
          <t>Ý</t>
        </is>
      </c>
      <c r="E14668" t="inlineStr">
        <is>
          <t>Điện thoại</t>
        </is>
      </c>
      <c r="F14668" t="n">
        <v>292.18</v>
      </c>
      <c r="G14668" t="n">
        <v>4.06</v>
      </c>
    </row>
    <row r="14669">
      <c r="A14669" t="n">
        <v>202005</v>
      </c>
      <c r="B14669" t="n">
        <v>29</v>
      </c>
      <c r="C14669" t="inlineStr">
        <is>
          <t>POS</t>
        </is>
      </c>
      <c r="D14669" t="inlineStr">
        <is>
          <t>Ý</t>
        </is>
      </c>
      <c r="E14669" t="inlineStr">
        <is>
          <t>Máy tính</t>
        </is>
      </c>
      <c r="F14669" t="n">
        <v>1137.95</v>
      </c>
      <c r="G14669" t="n">
        <v>0</v>
      </c>
    </row>
    <row r="14670">
      <c r="A14670" t="n">
        <v>202005</v>
      </c>
      <c r="B14670" t="n">
        <v>29</v>
      </c>
      <c r="C14670" t="inlineStr">
        <is>
          <t>POS</t>
        </is>
      </c>
      <c r="D14670" t="inlineStr">
        <is>
          <t>Ý</t>
        </is>
      </c>
      <c r="E14670" t="inlineStr">
        <is>
          <t>Game &amp; Đồ chơi</t>
        </is>
      </c>
      <c r="F14670" t="n">
        <v>41.98</v>
      </c>
      <c r="G14670" t="n">
        <v>0</v>
      </c>
    </row>
    <row r="14671">
      <c r="A14671" t="n">
        <v>202005</v>
      </c>
      <c r="B14671" t="n">
        <v>29</v>
      </c>
      <c r="C14671" t="inlineStr">
        <is>
          <t>POS</t>
        </is>
      </c>
      <c r="D14671" t="inlineStr">
        <is>
          <t>Ý</t>
        </is>
      </c>
      <c r="E14671" t="inlineStr">
        <is>
          <t>Nhạc, phim, sách nói</t>
        </is>
      </c>
      <c r="F14671" t="n">
        <v>632.91</v>
      </c>
      <c r="G14671" t="n">
        <v>0</v>
      </c>
    </row>
    <row r="14672">
      <c r="A14672" t="n">
        <v>202005</v>
      </c>
      <c r="B14672" t="n">
        <v>30</v>
      </c>
      <c r="C14672" t="inlineStr">
        <is>
          <t>POS</t>
        </is>
      </c>
      <c r="D14672" t="inlineStr">
        <is>
          <t>Ý</t>
        </is>
      </c>
      <c r="E14672" t="inlineStr">
        <is>
          <t>Âm thanh</t>
        </is>
      </c>
      <c r="F14672" t="n">
        <v>230</v>
      </c>
      <c r="G14672" t="n">
        <v>0</v>
      </c>
    </row>
    <row r="14673">
      <c r="A14673" t="n">
        <v>202005</v>
      </c>
      <c r="B14673" t="n">
        <v>30</v>
      </c>
      <c r="C14673" t="inlineStr">
        <is>
          <t>POS</t>
        </is>
      </c>
      <c r="D14673" t="inlineStr">
        <is>
          <t>Ý</t>
        </is>
      </c>
      <c r="E14673" t="inlineStr">
        <is>
          <t>Máy ảnh</t>
        </is>
      </c>
      <c r="F14673" t="n">
        <v>1965</v>
      </c>
      <c r="G14673" t="n">
        <v>0</v>
      </c>
    </row>
    <row r="14674">
      <c r="A14674" t="n">
        <v>202005</v>
      </c>
      <c r="B14674" t="n">
        <v>30</v>
      </c>
      <c r="C14674" t="inlineStr">
        <is>
          <t>POS</t>
        </is>
      </c>
      <c r="D14674" t="inlineStr">
        <is>
          <t>Ý</t>
        </is>
      </c>
      <c r="E14674" t="inlineStr">
        <is>
          <t>Điện thoại</t>
        </is>
      </c>
      <c r="F14674" t="n">
        <v>1462</v>
      </c>
      <c r="G14674" t="n">
        <v>0</v>
      </c>
    </row>
    <row r="14675">
      <c r="A14675" t="n">
        <v>202005</v>
      </c>
      <c r="B14675" t="n">
        <v>30</v>
      </c>
      <c r="C14675" t="inlineStr">
        <is>
          <t>POS</t>
        </is>
      </c>
      <c r="D14675" t="inlineStr">
        <is>
          <t>Ý</t>
        </is>
      </c>
      <c r="E14675" t="inlineStr">
        <is>
          <t>Máy tính</t>
        </is>
      </c>
      <c r="F14675" t="n">
        <v>15537.85</v>
      </c>
      <c r="G14675" t="n">
        <v>0</v>
      </c>
    </row>
    <row r="14676">
      <c r="A14676" t="n">
        <v>202005</v>
      </c>
      <c r="B14676" t="n">
        <v>30</v>
      </c>
      <c r="C14676" t="inlineStr">
        <is>
          <t>POS</t>
        </is>
      </c>
      <c r="D14676" t="inlineStr">
        <is>
          <t>Ý</t>
        </is>
      </c>
      <c r="E14676" t="inlineStr">
        <is>
          <t>Game &amp; Đồ chơi</t>
        </is>
      </c>
      <c r="F14676" t="n">
        <v>4221.34</v>
      </c>
      <c r="G14676" t="n">
        <v>0</v>
      </c>
    </row>
    <row r="14677">
      <c r="A14677" t="n">
        <v>202005</v>
      </c>
      <c r="B14677" t="n">
        <v>30</v>
      </c>
      <c r="C14677" t="inlineStr">
        <is>
          <t>POS</t>
        </is>
      </c>
      <c r="D14677" t="inlineStr">
        <is>
          <t>Ý</t>
        </is>
      </c>
      <c r="E14677" t="inlineStr">
        <is>
          <t>Gia dụng</t>
        </is>
      </c>
      <c r="F14677" t="n">
        <v>1044.97</v>
      </c>
      <c r="G14677" t="n">
        <v>0</v>
      </c>
    </row>
    <row r="14678">
      <c r="A14678" t="n">
        <v>202005</v>
      </c>
      <c r="B14678" t="n">
        <v>30</v>
      </c>
      <c r="C14678" t="inlineStr">
        <is>
          <t>POS</t>
        </is>
      </c>
      <c r="D14678" t="inlineStr">
        <is>
          <t>Ý</t>
        </is>
      </c>
      <c r="E14678" t="inlineStr">
        <is>
          <t>Nhạc, phim, sách nói</t>
        </is>
      </c>
      <c r="F14678" t="n">
        <v>412.93</v>
      </c>
      <c r="G14678" t="n">
        <v>0</v>
      </c>
    </row>
    <row r="14679">
      <c r="A14679" t="n">
        <v>202005</v>
      </c>
      <c r="B14679" t="n">
        <v>30</v>
      </c>
      <c r="C14679" t="inlineStr">
        <is>
          <t>POS</t>
        </is>
      </c>
      <c r="D14679" t="inlineStr">
        <is>
          <t>Ý</t>
        </is>
      </c>
      <c r="E14679" t="inlineStr">
        <is>
          <t>TV &amp; Video</t>
        </is>
      </c>
      <c r="F14679" t="n">
        <v>1527.02</v>
      </c>
      <c r="G14679" t="n">
        <v>0</v>
      </c>
    </row>
    <row r="14680">
      <c r="A14680" t="n">
        <v>202005</v>
      </c>
      <c r="B14680" t="n">
        <v>31</v>
      </c>
      <c r="C14680" t="inlineStr">
        <is>
          <t>POS</t>
        </is>
      </c>
      <c r="D14680" t="inlineStr">
        <is>
          <t>Hà Lan</t>
        </is>
      </c>
      <c r="E14680" t="inlineStr">
        <is>
          <t>Máy tính</t>
        </is>
      </c>
      <c r="F14680" t="n">
        <v>2392.75</v>
      </c>
      <c r="G14680" t="n">
        <v>0</v>
      </c>
    </row>
    <row r="14681">
      <c r="A14681" t="n">
        <v>202005</v>
      </c>
      <c r="B14681" t="n">
        <v>32</v>
      </c>
      <c r="C14681" t="inlineStr">
        <is>
          <t>POS</t>
        </is>
      </c>
      <c r="D14681" t="inlineStr">
        <is>
          <t>Hà Lan</t>
        </is>
      </c>
      <c r="E14681" t="inlineStr">
        <is>
          <t>Âm thanh</t>
        </is>
      </c>
      <c r="F14681" t="n">
        <v>699.9299999999999</v>
      </c>
      <c r="G14681" t="n">
        <v>0</v>
      </c>
    </row>
    <row r="14682">
      <c r="A14682" t="n">
        <v>202005</v>
      </c>
      <c r="B14682" t="n">
        <v>32</v>
      </c>
      <c r="C14682" t="inlineStr">
        <is>
          <t>POS</t>
        </is>
      </c>
      <c r="D14682" t="inlineStr">
        <is>
          <t>Hà Lan</t>
        </is>
      </c>
      <c r="E14682" t="inlineStr">
        <is>
          <t>Máy ảnh</t>
        </is>
      </c>
      <c r="F14682" t="n">
        <v>1254</v>
      </c>
      <c r="G14682" t="n">
        <v>0</v>
      </c>
    </row>
    <row r="14683">
      <c r="A14683" t="n">
        <v>202005</v>
      </c>
      <c r="B14683" t="n">
        <v>32</v>
      </c>
      <c r="C14683" t="inlineStr">
        <is>
          <t>POS</t>
        </is>
      </c>
      <c r="D14683" t="inlineStr">
        <is>
          <t>Hà Lan</t>
        </is>
      </c>
      <c r="E14683" t="inlineStr">
        <is>
          <t>Điện thoại</t>
        </is>
      </c>
      <c r="F14683" t="n">
        <v>687.16</v>
      </c>
      <c r="G14683" t="n">
        <v>0</v>
      </c>
    </row>
    <row r="14684">
      <c r="A14684" t="n">
        <v>202005</v>
      </c>
      <c r="B14684" t="n">
        <v>32</v>
      </c>
      <c r="C14684" t="inlineStr">
        <is>
          <t>POS</t>
        </is>
      </c>
      <c r="D14684" t="inlineStr">
        <is>
          <t>Hà Lan</t>
        </is>
      </c>
      <c r="E14684" t="inlineStr">
        <is>
          <t>Máy tính</t>
        </is>
      </c>
      <c r="F14684" t="n">
        <v>2015</v>
      </c>
      <c r="G14684" t="n">
        <v>0</v>
      </c>
    </row>
    <row r="14685">
      <c r="A14685" t="n">
        <v>202005</v>
      </c>
      <c r="B14685" t="n">
        <v>32</v>
      </c>
      <c r="C14685" t="inlineStr">
        <is>
          <t>POS</t>
        </is>
      </c>
      <c r="D14685" t="inlineStr">
        <is>
          <t>Hà Lan</t>
        </is>
      </c>
      <c r="E14685" t="inlineStr">
        <is>
          <t>Game &amp; Đồ chơi</t>
        </is>
      </c>
      <c r="F14685" t="n">
        <v>412</v>
      </c>
      <c r="G14685" t="n">
        <v>0</v>
      </c>
    </row>
    <row r="14686">
      <c r="A14686" t="n">
        <v>202005</v>
      </c>
      <c r="B14686" t="n">
        <v>32</v>
      </c>
      <c r="C14686" t="inlineStr">
        <is>
          <t>POS</t>
        </is>
      </c>
      <c r="D14686" t="inlineStr">
        <is>
          <t>Hà Lan</t>
        </is>
      </c>
      <c r="E14686" t="inlineStr">
        <is>
          <t>Nhạc, phim, sách nói</t>
        </is>
      </c>
      <c r="F14686" t="n">
        <v>1395.98</v>
      </c>
      <c r="G14686" t="n">
        <v>0</v>
      </c>
    </row>
    <row r="14687">
      <c r="A14687" t="n">
        <v>202005</v>
      </c>
      <c r="B14687" t="n">
        <v>33</v>
      </c>
      <c r="C14687" t="inlineStr">
        <is>
          <t>POS</t>
        </is>
      </c>
      <c r="D14687" t="inlineStr">
        <is>
          <t>Hà Lan</t>
        </is>
      </c>
      <c r="E14687" t="inlineStr">
        <is>
          <t>Âm thanh</t>
        </is>
      </c>
      <c r="F14687" t="n">
        <v>402</v>
      </c>
      <c r="G14687" t="n">
        <v>0</v>
      </c>
    </row>
    <row r="14688">
      <c r="A14688" t="n">
        <v>202005</v>
      </c>
      <c r="B14688" t="n">
        <v>33</v>
      </c>
      <c r="C14688" t="inlineStr">
        <is>
          <t>POS</t>
        </is>
      </c>
      <c r="D14688" t="inlineStr">
        <is>
          <t>Hà Lan</t>
        </is>
      </c>
      <c r="E14688" t="inlineStr">
        <is>
          <t>Máy tính</t>
        </is>
      </c>
      <c r="F14688" t="n">
        <v>1538</v>
      </c>
      <c r="G14688" t="n">
        <v>0</v>
      </c>
    </row>
    <row r="14689">
      <c r="A14689" t="n">
        <v>202005</v>
      </c>
      <c r="B14689" t="n">
        <v>33</v>
      </c>
      <c r="C14689" t="inlineStr">
        <is>
          <t>POS</t>
        </is>
      </c>
      <c r="D14689" t="inlineStr">
        <is>
          <t>Hà Lan</t>
        </is>
      </c>
      <c r="E14689" t="inlineStr">
        <is>
          <t>Game &amp; Đồ chơi</t>
        </is>
      </c>
      <c r="F14689" t="n">
        <v>56</v>
      </c>
      <c r="G14689" t="n">
        <v>0</v>
      </c>
    </row>
    <row r="14690">
      <c r="A14690" t="n">
        <v>202005</v>
      </c>
      <c r="B14690" t="n">
        <v>33</v>
      </c>
      <c r="C14690" t="inlineStr">
        <is>
          <t>POS</t>
        </is>
      </c>
      <c r="D14690" t="inlineStr">
        <is>
          <t>Hà Lan</t>
        </is>
      </c>
      <c r="E14690" t="inlineStr">
        <is>
          <t>Nhạc, phim, sách nói</t>
        </is>
      </c>
      <c r="F14690" t="n">
        <v>508.4</v>
      </c>
      <c r="G14690" t="n">
        <v>0</v>
      </c>
    </row>
    <row r="14691">
      <c r="A14691" t="n">
        <v>202005</v>
      </c>
      <c r="B14691" t="n">
        <v>34</v>
      </c>
      <c r="C14691" t="inlineStr">
        <is>
          <t>POS</t>
        </is>
      </c>
      <c r="D14691" t="inlineStr">
        <is>
          <t>Hà Lan</t>
        </is>
      </c>
      <c r="E14691" t="inlineStr">
        <is>
          <t>Âm thanh</t>
        </is>
      </c>
      <c r="F14691" t="n">
        <v>47.95</v>
      </c>
      <c r="G14691" t="n">
        <v>0</v>
      </c>
    </row>
    <row r="14692">
      <c r="A14692" t="n">
        <v>202005</v>
      </c>
      <c r="B14692" t="n">
        <v>34</v>
      </c>
      <c r="C14692" t="inlineStr">
        <is>
          <t>POS</t>
        </is>
      </c>
      <c r="D14692" t="inlineStr">
        <is>
          <t>Hà Lan</t>
        </is>
      </c>
      <c r="E14692" t="inlineStr">
        <is>
          <t>Máy ảnh</t>
        </is>
      </c>
      <c r="F14692" t="n">
        <v>427</v>
      </c>
      <c r="G14692" t="n">
        <v>0</v>
      </c>
    </row>
    <row r="14693">
      <c r="A14693" t="n">
        <v>202005</v>
      </c>
      <c r="B14693" t="n">
        <v>34</v>
      </c>
      <c r="C14693" t="inlineStr">
        <is>
          <t>POS</t>
        </is>
      </c>
      <c r="D14693" t="inlineStr">
        <is>
          <t>Hà Lan</t>
        </is>
      </c>
      <c r="E14693" t="inlineStr">
        <is>
          <t>Máy tính</t>
        </is>
      </c>
      <c r="F14693" t="n">
        <v>6830.8</v>
      </c>
      <c r="G14693" t="n">
        <v>0</v>
      </c>
    </row>
    <row r="14694">
      <c r="A14694" t="n">
        <v>202005</v>
      </c>
      <c r="B14694" t="n">
        <v>34</v>
      </c>
      <c r="C14694" t="inlineStr">
        <is>
          <t>POS</t>
        </is>
      </c>
      <c r="D14694" t="inlineStr">
        <is>
          <t>Hà Lan</t>
        </is>
      </c>
      <c r="E14694" t="inlineStr">
        <is>
          <t>Game &amp; Đồ chơi</t>
        </is>
      </c>
      <c r="F14694" t="n">
        <v>40.5</v>
      </c>
      <c r="G14694" t="n">
        <v>0</v>
      </c>
    </row>
    <row r="14695">
      <c r="A14695" t="n">
        <v>202005</v>
      </c>
      <c r="B14695" t="n">
        <v>34</v>
      </c>
      <c r="C14695" t="inlineStr">
        <is>
          <t>POS</t>
        </is>
      </c>
      <c r="D14695" t="inlineStr">
        <is>
          <t>Hà Lan</t>
        </is>
      </c>
      <c r="E14695" t="inlineStr">
        <is>
          <t>Nhạc, phim, sách nói</t>
        </is>
      </c>
      <c r="F14695" t="n">
        <v>2335.97</v>
      </c>
      <c r="G14695" t="n">
        <v>17.99</v>
      </c>
    </row>
    <row r="14696">
      <c r="A14696" t="n">
        <v>202005</v>
      </c>
      <c r="B14696" t="n">
        <v>36</v>
      </c>
      <c r="C14696" t="inlineStr">
        <is>
          <t>POS</t>
        </is>
      </c>
      <c r="D14696" t="inlineStr">
        <is>
          <t>Anh</t>
        </is>
      </c>
      <c r="E14696" t="inlineStr">
        <is>
          <t>Âm thanh</t>
        </is>
      </c>
      <c r="F14696" t="n">
        <v>265.98</v>
      </c>
      <c r="G14696" t="n">
        <v>0</v>
      </c>
    </row>
    <row r="14697">
      <c r="A14697" t="n">
        <v>202005</v>
      </c>
      <c r="B14697" t="n">
        <v>36</v>
      </c>
      <c r="C14697" t="inlineStr">
        <is>
          <t>POS</t>
        </is>
      </c>
      <c r="D14697" t="inlineStr">
        <is>
          <t>Anh</t>
        </is>
      </c>
      <c r="E14697" t="inlineStr">
        <is>
          <t>Điện thoại</t>
        </is>
      </c>
      <c r="F14697" t="n">
        <v>616</v>
      </c>
      <c r="G14697" t="n">
        <v>0</v>
      </c>
    </row>
    <row r="14698">
      <c r="A14698" t="n">
        <v>202005</v>
      </c>
      <c r="B14698" t="n">
        <v>36</v>
      </c>
      <c r="C14698" t="inlineStr">
        <is>
          <t>POS</t>
        </is>
      </c>
      <c r="D14698" t="inlineStr">
        <is>
          <t>Anh</t>
        </is>
      </c>
      <c r="E14698" t="inlineStr">
        <is>
          <t>Máy tính</t>
        </is>
      </c>
      <c r="F14698" t="n">
        <v>621.7</v>
      </c>
      <c r="G14698" t="n">
        <v>0</v>
      </c>
    </row>
    <row r="14699">
      <c r="A14699" t="n">
        <v>202005</v>
      </c>
      <c r="B14699" t="n">
        <v>36</v>
      </c>
      <c r="C14699" t="inlineStr">
        <is>
          <t>POS</t>
        </is>
      </c>
      <c r="D14699" t="inlineStr">
        <is>
          <t>Anh</t>
        </is>
      </c>
      <c r="E14699" t="inlineStr">
        <is>
          <t>Game &amp; Đồ chơi</t>
        </is>
      </c>
      <c r="F14699" t="n">
        <v>360.36</v>
      </c>
      <c r="G14699" t="n">
        <v>0</v>
      </c>
    </row>
    <row r="14700">
      <c r="A14700" t="n">
        <v>202005</v>
      </c>
      <c r="B14700" t="n">
        <v>36</v>
      </c>
      <c r="C14700" t="inlineStr">
        <is>
          <t>POS</t>
        </is>
      </c>
      <c r="D14700" t="inlineStr">
        <is>
          <t>Anh</t>
        </is>
      </c>
      <c r="E14700" t="inlineStr">
        <is>
          <t>Gia dụng</t>
        </is>
      </c>
      <c r="F14700" t="n">
        <v>2082.97</v>
      </c>
      <c r="G14700" t="n">
        <v>284.97</v>
      </c>
    </row>
    <row r="14701">
      <c r="A14701" t="n">
        <v>202005</v>
      </c>
      <c r="B14701" t="n">
        <v>36</v>
      </c>
      <c r="C14701" t="inlineStr">
        <is>
          <t>POS</t>
        </is>
      </c>
      <c r="D14701" t="inlineStr">
        <is>
          <t>Anh</t>
        </is>
      </c>
      <c r="E14701" t="inlineStr">
        <is>
          <t>Nhạc, phim, sách nói</t>
        </is>
      </c>
      <c r="F14701" t="n">
        <v>1399.92</v>
      </c>
      <c r="G14701" t="n">
        <v>0</v>
      </c>
    </row>
    <row r="14702">
      <c r="A14702" t="n">
        <v>202005</v>
      </c>
      <c r="B14702" t="n">
        <v>36</v>
      </c>
      <c r="C14702" t="inlineStr">
        <is>
          <t>POS</t>
        </is>
      </c>
      <c r="D14702" t="inlineStr">
        <is>
          <t>Anh</t>
        </is>
      </c>
      <c r="E14702" t="inlineStr">
        <is>
          <t>TV &amp; Video</t>
        </is>
      </c>
      <c r="F14702" t="n">
        <v>299</v>
      </c>
      <c r="G14702" t="n">
        <v>0</v>
      </c>
    </row>
    <row r="14703">
      <c r="A14703" t="n">
        <v>202005</v>
      </c>
      <c r="B14703" t="n">
        <v>37</v>
      </c>
      <c r="C14703" t="inlineStr">
        <is>
          <t>POS</t>
        </is>
      </c>
      <c r="D14703" t="inlineStr">
        <is>
          <t>Anh</t>
        </is>
      </c>
      <c r="E14703" t="inlineStr">
        <is>
          <t>Âm thanh</t>
        </is>
      </c>
      <c r="F14703" t="n">
        <v>67.40000000000001</v>
      </c>
      <c r="G14703" t="n">
        <v>0</v>
      </c>
    </row>
    <row r="14704">
      <c r="A14704" t="n">
        <v>202005</v>
      </c>
      <c r="B14704" t="n">
        <v>37</v>
      </c>
      <c r="C14704" t="inlineStr">
        <is>
          <t>POS</t>
        </is>
      </c>
      <c r="D14704" t="inlineStr">
        <is>
          <t>Anh</t>
        </is>
      </c>
      <c r="E14704" t="inlineStr">
        <is>
          <t>Điện thoại</t>
        </is>
      </c>
      <c r="F14704" t="n">
        <v>2903.9</v>
      </c>
      <c r="G14704" t="n">
        <v>0</v>
      </c>
    </row>
    <row r="14705">
      <c r="A14705" t="n">
        <v>202005</v>
      </c>
      <c r="B14705" t="n">
        <v>37</v>
      </c>
      <c r="C14705" t="inlineStr">
        <is>
          <t>POS</t>
        </is>
      </c>
      <c r="D14705" t="inlineStr">
        <is>
          <t>Anh</t>
        </is>
      </c>
      <c r="E14705" t="inlineStr">
        <is>
          <t>Máy tính</t>
        </is>
      </c>
      <c r="F14705" t="n">
        <v>8622.799999999999</v>
      </c>
      <c r="G14705" t="n">
        <v>0</v>
      </c>
    </row>
    <row r="14706">
      <c r="A14706" t="n">
        <v>202005</v>
      </c>
      <c r="B14706" t="n">
        <v>37</v>
      </c>
      <c r="C14706" t="inlineStr">
        <is>
          <t>POS</t>
        </is>
      </c>
      <c r="D14706" t="inlineStr">
        <is>
          <t>Anh</t>
        </is>
      </c>
      <c r="E14706" t="inlineStr">
        <is>
          <t>Game &amp; Đồ chơi</t>
        </is>
      </c>
      <c r="F14706" t="n">
        <v>220.98</v>
      </c>
      <c r="G14706" t="n">
        <v>0</v>
      </c>
    </row>
    <row r="14707">
      <c r="A14707" t="n">
        <v>202005</v>
      </c>
      <c r="B14707" t="n">
        <v>37</v>
      </c>
      <c r="C14707" t="inlineStr">
        <is>
          <t>POS</t>
        </is>
      </c>
      <c r="D14707" t="inlineStr">
        <is>
          <t>Anh</t>
        </is>
      </c>
      <c r="E14707" t="inlineStr">
        <is>
          <t>Nhạc, phim, sách nói</t>
        </is>
      </c>
      <c r="F14707" t="n">
        <v>995.9299999999999</v>
      </c>
      <c r="G14707" t="n">
        <v>219</v>
      </c>
    </row>
    <row r="14708">
      <c r="A14708" t="n">
        <v>202005</v>
      </c>
      <c r="B14708" t="n">
        <v>37</v>
      </c>
      <c r="C14708" t="inlineStr">
        <is>
          <t>POS</t>
        </is>
      </c>
      <c r="D14708" t="inlineStr">
        <is>
          <t>Anh</t>
        </is>
      </c>
      <c r="E14708" t="inlineStr">
        <is>
          <t>TV &amp; Video</t>
        </is>
      </c>
      <c r="F14708" t="n">
        <v>1017.97</v>
      </c>
      <c r="G14708" t="n">
        <v>0</v>
      </c>
    </row>
    <row r="14709">
      <c r="A14709" t="n">
        <v>202005</v>
      </c>
      <c r="B14709" t="n">
        <v>38</v>
      </c>
      <c r="C14709" t="inlineStr">
        <is>
          <t>POS</t>
        </is>
      </c>
      <c r="D14709" t="inlineStr">
        <is>
          <t>Anh</t>
        </is>
      </c>
      <c r="E14709" t="inlineStr">
        <is>
          <t>Âm thanh</t>
        </is>
      </c>
      <c r="F14709" t="n">
        <v>1519.85</v>
      </c>
      <c r="G14709" t="n">
        <v>0</v>
      </c>
    </row>
    <row r="14710">
      <c r="A14710" t="n">
        <v>202005</v>
      </c>
      <c r="B14710" t="n">
        <v>38</v>
      </c>
      <c r="C14710" t="inlineStr">
        <is>
          <t>POS</t>
        </is>
      </c>
      <c r="D14710" t="inlineStr">
        <is>
          <t>Anh</t>
        </is>
      </c>
      <c r="E14710" t="inlineStr">
        <is>
          <t>Máy ảnh</t>
        </is>
      </c>
      <c r="F14710" t="n">
        <v>967.9</v>
      </c>
      <c r="G14710" t="n">
        <v>0</v>
      </c>
    </row>
    <row r="14711">
      <c r="A14711" t="n">
        <v>202005</v>
      </c>
      <c r="B14711" t="n">
        <v>38</v>
      </c>
      <c r="C14711" t="inlineStr">
        <is>
          <t>POS</t>
        </is>
      </c>
      <c r="D14711" t="inlineStr">
        <is>
          <t>Anh</t>
        </is>
      </c>
      <c r="E14711" t="inlineStr">
        <is>
          <t>Điện thoại</t>
        </is>
      </c>
      <c r="F14711" t="n">
        <v>364.98</v>
      </c>
      <c r="G14711" t="n">
        <v>0</v>
      </c>
    </row>
    <row r="14712">
      <c r="A14712" t="n">
        <v>202005</v>
      </c>
      <c r="B14712" t="n">
        <v>38</v>
      </c>
      <c r="C14712" t="inlineStr">
        <is>
          <t>POS</t>
        </is>
      </c>
      <c r="D14712" t="inlineStr">
        <is>
          <t>Anh</t>
        </is>
      </c>
      <c r="E14712" t="inlineStr">
        <is>
          <t>Máy tính</t>
        </is>
      </c>
      <c r="F14712" t="n">
        <v>495.9</v>
      </c>
      <c r="G14712" t="n">
        <v>0</v>
      </c>
    </row>
    <row r="14713">
      <c r="A14713" t="n">
        <v>202005</v>
      </c>
      <c r="B14713" t="n">
        <v>38</v>
      </c>
      <c r="C14713" t="inlineStr">
        <is>
          <t>POS</t>
        </is>
      </c>
      <c r="D14713" t="inlineStr">
        <is>
          <t>Anh</t>
        </is>
      </c>
      <c r="E14713" t="inlineStr">
        <is>
          <t>Game &amp; Đồ chơi</t>
        </is>
      </c>
      <c r="F14713" t="n">
        <v>287.64</v>
      </c>
      <c r="G14713" t="n">
        <v>0</v>
      </c>
    </row>
    <row r="14714">
      <c r="A14714" t="n">
        <v>202005</v>
      </c>
      <c r="B14714" t="n">
        <v>38</v>
      </c>
      <c r="C14714" t="inlineStr">
        <is>
          <t>POS</t>
        </is>
      </c>
      <c r="D14714" t="inlineStr">
        <is>
          <t>Anh</t>
        </is>
      </c>
      <c r="E14714" t="inlineStr">
        <is>
          <t>Nhạc, phim, sách nói</t>
        </is>
      </c>
      <c r="F14714" t="n">
        <v>57.88</v>
      </c>
      <c r="G14714" t="n">
        <v>0</v>
      </c>
    </row>
    <row r="14715">
      <c r="A14715" t="n">
        <v>202005</v>
      </c>
      <c r="B14715" t="n">
        <v>38</v>
      </c>
      <c r="C14715" t="inlineStr">
        <is>
          <t>POS</t>
        </is>
      </c>
      <c r="D14715" t="inlineStr">
        <is>
          <t>Anh</t>
        </is>
      </c>
      <c r="E14715" t="inlineStr">
        <is>
          <t>TV &amp; Video</t>
        </is>
      </c>
      <c r="F14715" t="n">
        <v>239.98</v>
      </c>
      <c r="G14715" t="n">
        <v>0</v>
      </c>
    </row>
    <row r="14716">
      <c r="A14716" t="n">
        <v>202005</v>
      </c>
      <c r="B14716" t="n">
        <v>39</v>
      </c>
      <c r="C14716" t="inlineStr">
        <is>
          <t>POS</t>
        </is>
      </c>
      <c r="D14716" t="inlineStr">
        <is>
          <t>Anh</t>
        </is>
      </c>
      <c r="E14716" t="inlineStr">
        <is>
          <t>Máy ảnh</t>
        </is>
      </c>
      <c r="F14716" t="n">
        <v>20.85</v>
      </c>
      <c r="G14716" t="n">
        <v>0</v>
      </c>
    </row>
    <row r="14717">
      <c r="A14717" t="n">
        <v>202005</v>
      </c>
      <c r="B14717" t="n">
        <v>39</v>
      </c>
      <c r="C14717" t="inlineStr">
        <is>
          <t>POS</t>
        </is>
      </c>
      <c r="D14717" t="inlineStr">
        <is>
          <t>Anh</t>
        </is>
      </c>
      <c r="E14717" t="inlineStr">
        <is>
          <t>Điện thoại</t>
        </is>
      </c>
      <c r="F14717" t="n">
        <v>984.4400000000001</v>
      </c>
      <c r="G14717" t="n">
        <v>0</v>
      </c>
    </row>
    <row r="14718">
      <c r="A14718" t="n">
        <v>202005</v>
      </c>
      <c r="B14718" t="n">
        <v>39</v>
      </c>
      <c r="C14718" t="inlineStr">
        <is>
          <t>POS</t>
        </is>
      </c>
      <c r="D14718" t="inlineStr">
        <is>
          <t>Anh</t>
        </is>
      </c>
      <c r="E14718" t="inlineStr">
        <is>
          <t>Máy tính</t>
        </is>
      </c>
      <c r="F14718" t="n">
        <v>4830.5</v>
      </c>
      <c r="G14718" t="n">
        <v>0</v>
      </c>
    </row>
    <row r="14719">
      <c r="A14719" t="n">
        <v>202005</v>
      </c>
      <c r="B14719" t="n">
        <v>39</v>
      </c>
      <c r="C14719" t="inlineStr">
        <is>
          <t>POS</t>
        </is>
      </c>
      <c r="D14719" t="inlineStr">
        <is>
          <t>Anh</t>
        </is>
      </c>
      <c r="E14719" t="inlineStr">
        <is>
          <t>Nhạc, phim, sách nói</t>
        </is>
      </c>
      <c r="F14719" t="n">
        <v>56.99</v>
      </c>
      <c r="G14719" t="n">
        <v>0</v>
      </c>
    </row>
    <row r="14720">
      <c r="A14720" t="n">
        <v>202005</v>
      </c>
      <c r="B14720" t="n">
        <v>39</v>
      </c>
      <c r="C14720" t="inlineStr">
        <is>
          <t>POS</t>
        </is>
      </c>
      <c r="D14720" t="inlineStr">
        <is>
          <t>Anh</t>
        </is>
      </c>
      <c r="E14720" t="inlineStr">
        <is>
          <t>TV &amp; Video</t>
        </is>
      </c>
      <c r="F14720" t="n">
        <v>699</v>
      </c>
      <c r="G14720" t="n">
        <v>0</v>
      </c>
    </row>
    <row r="14721">
      <c r="A14721" t="n">
        <v>202005</v>
      </c>
      <c r="B14721" t="n">
        <v>40</v>
      </c>
      <c r="C14721" t="inlineStr">
        <is>
          <t>POS</t>
        </is>
      </c>
      <c r="D14721" t="inlineStr">
        <is>
          <t>Anh</t>
        </is>
      </c>
      <c r="E14721" t="inlineStr">
        <is>
          <t>Âm thanh</t>
        </is>
      </c>
      <c r="F14721" t="n">
        <v>2259.7</v>
      </c>
      <c r="G14721" t="n">
        <v>0</v>
      </c>
    </row>
    <row r="14722">
      <c r="A14722" t="n">
        <v>202005</v>
      </c>
      <c r="B14722" t="n">
        <v>40</v>
      </c>
      <c r="C14722" t="inlineStr">
        <is>
          <t>POS</t>
        </is>
      </c>
      <c r="D14722" t="inlineStr">
        <is>
          <t>Anh</t>
        </is>
      </c>
      <c r="E14722" t="inlineStr">
        <is>
          <t>Máy ảnh</t>
        </is>
      </c>
      <c r="F14722" t="n">
        <v>165</v>
      </c>
      <c r="G14722" t="n">
        <v>0</v>
      </c>
    </row>
    <row r="14723">
      <c r="A14723" t="n">
        <v>202005</v>
      </c>
      <c r="B14723" t="n">
        <v>40</v>
      </c>
      <c r="C14723" t="inlineStr">
        <is>
          <t>POS</t>
        </is>
      </c>
      <c r="D14723" t="inlineStr">
        <is>
          <t>Anh</t>
        </is>
      </c>
      <c r="E14723" t="inlineStr">
        <is>
          <t>Điện thoại</t>
        </is>
      </c>
      <c r="F14723" t="n">
        <v>569</v>
      </c>
      <c r="G14723" t="n">
        <v>0</v>
      </c>
    </row>
    <row r="14724">
      <c r="A14724" t="n">
        <v>202005</v>
      </c>
      <c r="B14724" t="n">
        <v>40</v>
      </c>
      <c r="C14724" t="inlineStr">
        <is>
          <t>POS</t>
        </is>
      </c>
      <c r="D14724" t="inlineStr">
        <is>
          <t>Anh</t>
        </is>
      </c>
      <c r="E14724" t="inlineStr">
        <is>
          <t>Máy tính</t>
        </is>
      </c>
      <c r="F14724" t="n">
        <v>10858.9</v>
      </c>
      <c r="G14724" t="n">
        <v>0</v>
      </c>
    </row>
    <row r="14725">
      <c r="A14725" t="n">
        <v>202005</v>
      </c>
      <c r="B14725" t="n">
        <v>40</v>
      </c>
      <c r="C14725" t="inlineStr">
        <is>
          <t>POS</t>
        </is>
      </c>
      <c r="D14725" t="inlineStr">
        <is>
          <t>Anh</t>
        </is>
      </c>
      <c r="E14725" t="inlineStr">
        <is>
          <t>Game &amp; Đồ chơi</t>
        </is>
      </c>
      <c r="F14725" t="n">
        <v>17.98</v>
      </c>
      <c r="G14725" t="n">
        <v>0</v>
      </c>
    </row>
    <row r="14726">
      <c r="A14726" t="n">
        <v>202005</v>
      </c>
      <c r="B14726" t="n">
        <v>40</v>
      </c>
      <c r="C14726" t="inlineStr">
        <is>
          <t>POS</t>
        </is>
      </c>
      <c r="D14726" t="inlineStr">
        <is>
          <t>Anh</t>
        </is>
      </c>
      <c r="E14726" t="inlineStr">
        <is>
          <t>Nhạc, phim, sách nói</t>
        </is>
      </c>
      <c r="F14726" t="n">
        <v>17.99</v>
      </c>
      <c r="G14726" t="n">
        <v>0</v>
      </c>
    </row>
    <row r="14727">
      <c r="A14727" t="n">
        <v>202005</v>
      </c>
      <c r="B14727" t="n">
        <v>40</v>
      </c>
      <c r="C14727" t="inlineStr">
        <is>
          <t>POS</t>
        </is>
      </c>
      <c r="D14727" t="inlineStr">
        <is>
          <t>Anh</t>
        </is>
      </c>
      <c r="E14727" t="inlineStr">
        <is>
          <t>TV &amp; Video</t>
        </is>
      </c>
      <c r="F14727" t="n">
        <v>2819.82</v>
      </c>
      <c r="G14727" t="n">
        <v>0</v>
      </c>
    </row>
    <row r="14728">
      <c r="A14728" t="n">
        <v>202005</v>
      </c>
      <c r="B14728" t="n">
        <v>42</v>
      </c>
      <c r="C14728" t="inlineStr">
        <is>
          <t>POS</t>
        </is>
      </c>
      <c r="D14728" t="inlineStr">
        <is>
          <t>Anh</t>
        </is>
      </c>
      <c r="E14728" t="inlineStr">
        <is>
          <t>Máy ảnh</t>
        </is>
      </c>
      <c r="F14728" t="n">
        <v>1712</v>
      </c>
      <c r="G14728" t="n">
        <v>0</v>
      </c>
    </row>
    <row r="14729">
      <c r="A14729" t="n">
        <v>202005</v>
      </c>
      <c r="B14729" t="n">
        <v>42</v>
      </c>
      <c r="C14729" t="inlineStr">
        <is>
          <t>POS</t>
        </is>
      </c>
      <c r="D14729" t="inlineStr">
        <is>
          <t>Anh</t>
        </is>
      </c>
      <c r="E14729" t="inlineStr">
        <is>
          <t>Điện thoại</t>
        </is>
      </c>
      <c r="F14729" t="n">
        <v>4500.4</v>
      </c>
      <c r="G14729" t="n">
        <v>0</v>
      </c>
    </row>
    <row r="14730">
      <c r="A14730" t="n">
        <v>202005</v>
      </c>
      <c r="B14730" t="n">
        <v>42</v>
      </c>
      <c r="C14730" t="inlineStr">
        <is>
          <t>POS</t>
        </is>
      </c>
      <c r="D14730" t="inlineStr">
        <is>
          <t>Anh</t>
        </is>
      </c>
      <c r="E14730" t="inlineStr">
        <is>
          <t>Máy tính</t>
        </is>
      </c>
      <c r="F14730" t="n">
        <v>3270.25</v>
      </c>
      <c r="G14730" t="n">
        <v>0</v>
      </c>
    </row>
    <row r="14731">
      <c r="A14731" t="n">
        <v>202005</v>
      </c>
      <c r="B14731" t="n">
        <v>42</v>
      </c>
      <c r="C14731" t="inlineStr">
        <is>
          <t>POS</t>
        </is>
      </c>
      <c r="D14731" t="inlineStr">
        <is>
          <t>Anh</t>
        </is>
      </c>
      <c r="E14731" t="inlineStr">
        <is>
          <t>Game &amp; Đồ chơi</t>
        </is>
      </c>
      <c r="F14731" t="n">
        <v>172</v>
      </c>
      <c r="G14731" t="n">
        <v>0</v>
      </c>
    </row>
    <row r="14732">
      <c r="A14732" t="n">
        <v>202005</v>
      </c>
      <c r="B14732" t="n">
        <v>42</v>
      </c>
      <c r="C14732" t="inlineStr">
        <is>
          <t>POS</t>
        </is>
      </c>
      <c r="D14732" t="inlineStr">
        <is>
          <t>Anh</t>
        </is>
      </c>
      <c r="E14732" t="inlineStr">
        <is>
          <t>Nhạc, phim, sách nói</t>
        </is>
      </c>
      <c r="F14732" t="n">
        <v>40.88</v>
      </c>
      <c r="G14732" t="n">
        <v>0</v>
      </c>
    </row>
    <row r="14733">
      <c r="A14733" t="n">
        <v>202005</v>
      </c>
      <c r="B14733" t="n">
        <v>43</v>
      </c>
      <c r="C14733" t="inlineStr">
        <is>
          <t>POS</t>
        </is>
      </c>
      <c r="D14733" t="inlineStr">
        <is>
          <t>Mỹ</t>
        </is>
      </c>
      <c r="E14733" t="inlineStr">
        <is>
          <t>Âm thanh</t>
        </is>
      </c>
      <c r="F14733" t="n">
        <v>1473.97</v>
      </c>
      <c r="G14733" t="n">
        <v>0</v>
      </c>
    </row>
    <row r="14734">
      <c r="A14734" t="n">
        <v>202005</v>
      </c>
      <c r="B14734" t="n">
        <v>43</v>
      </c>
      <c r="C14734" t="inlineStr">
        <is>
          <t>POS</t>
        </is>
      </c>
      <c r="D14734" t="inlineStr">
        <is>
          <t>Mỹ</t>
        </is>
      </c>
      <c r="E14734" t="inlineStr">
        <is>
          <t>Máy ảnh</t>
        </is>
      </c>
      <c r="F14734" t="n">
        <v>657.9400000000001</v>
      </c>
      <c r="G14734" t="n">
        <v>0</v>
      </c>
    </row>
    <row r="14735">
      <c r="A14735" t="n">
        <v>202005</v>
      </c>
      <c r="B14735" t="n">
        <v>43</v>
      </c>
      <c r="C14735" t="inlineStr">
        <is>
          <t>POS</t>
        </is>
      </c>
      <c r="D14735" t="inlineStr">
        <is>
          <t>Mỹ</t>
        </is>
      </c>
      <c r="E14735" t="inlineStr">
        <is>
          <t>Điện thoại</t>
        </is>
      </c>
      <c r="F14735" t="n">
        <v>1439.96</v>
      </c>
      <c r="G14735" t="n">
        <v>0</v>
      </c>
    </row>
    <row r="14736">
      <c r="A14736" t="n">
        <v>202005</v>
      </c>
      <c r="B14736" t="n">
        <v>43</v>
      </c>
      <c r="C14736" t="inlineStr">
        <is>
          <t>POS</t>
        </is>
      </c>
      <c r="D14736" t="inlineStr">
        <is>
          <t>Mỹ</t>
        </is>
      </c>
      <c r="E14736" t="inlineStr">
        <is>
          <t>Máy tính</t>
        </is>
      </c>
      <c r="F14736" t="n">
        <v>6021.8</v>
      </c>
      <c r="G14736" t="n">
        <v>919</v>
      </c>
    </row>
    <row r="14737">
      <c r="A14737" t="n">
        <v>202005</v>
      </c>
      <c r="B14737" t="n">
        <v>43</v>
      </c>
      <c r="C14737" t="inlineStr">
        <is>
          <t>POS</t>
        </is>
      </c>
      <c r="D14737" t="inlineStr">
        <is>
          <t>Mỹ</t>
        </is>
      </c>
      <c r="E14737" t="inlineStr">
        <is>
          <t>Game &amp; Đồ chơi</t>
        </is>
      </c>
      <c r="F14737" t="n">
        <v>30.76</v>
      </c>
      <c r="G14737" t="n">
        <v>0</v>
      </c>
    </row>
    <row r="14738">
      <c r="A14738" t="n">
        <v>202005</v>
      </c>
      <c r="B14738" t="n">
        <v>43</v>
      </c>
      <c r="C14738" t="inlineStr">
        <is>
          <t>POS</t>
        </is>
      </c>
      <c r="D14738" t="inlineStr">
        <is>
          <t>Mỹ</t>
        </is>
      </c>
      <c r="E14738" t="inlineStr">
        <is>
          <t>Gia dụng</t>
        </is>
      </c>
      <c r="F14738" t="n">
        <v>10499.92</v>
      </c>
      <c r="G14738" t="n">
        <v>0</v>
      </c>
    </row>
    <row r="14739">
      <c r="A14739" t="n">
        <v>202005</v>
      </c>
      <c r="B14739" t="n">
        <v>43</v>
      </c>
      <c r="C14739" t="inlineStr">
        <is>
          <t>POS</t>
        </is>
      </c>
      <c r="D14739" t="inlineStr">
        <is>
          <t>Mỹ</t>
        </is>
      </c>
      <c r="E14739" t="inlineStr">
        <is>
          <t>Nhạc, phim, sách nói</t>
        </is>
      </c>
      <c r="F14739" t="n">
        <v>610.66</v>
      </c>
      <c r="G14739" t="n">
        <v>0</v>
      </c>
    </row>
    <row r="14740">
      <c r="A14740" t="n">
        <v>202005</v>
      </c>
      <c r="B14740" t="n">
        <v>43</v>
      </c>
      <c r="C14740" t="inlineStr">
        <is>
          <t>POS</t>
        </is>
      </c>
      <c r="D14740" t="inlineStr">
        <is>
          <t>Mỹ</t>
        </is>
      </c>
      <c r="E14740" t="inlineStr">
        <is>
          <t>TV &amp; Video</t>
        </is>
      </c>
      <c r="F14740" t="n">
        <v>0</v>
      </c>
      <c r="G14740" t="n">
        <v>1393</v>
      </c>
    </row>
    <row r="14741">
      <c r="A14741" t="n">
        <v>202005</v>
      </c>
      <c r="B14741" t="n">
        <v>44</v>
      </c>
      <c r="C14741" t="inlineStr">
        <is>
          <t>POS</t>
        </is>
      </c>
      <c r="D14741" t="inlineStr">
        <is>
          <t>Mỹ</t>
        </is>
      </c>
      <c r="E14741" t="inlineStr">
        <is>
          <t>Âm thanh</t>
        </is>
      </c>
      <c r="F14741" t="n">
        <v>1735.8</v>
      </c>
      <c r="G14741" t="n">
        <v>0</v>
      </c>
    </row>
    <row r="14742">
      <c r="A14742" t="n">
        <v>202005</v>
      </c>
      <c r="B14742" t="n">
        <v>44</v>
      </c>
      <c r="C14742" t="inlineStr">
        <is>
          <t>POS</t>
        </is>
      </c>
      <c r="D14742" t="inlineStr">
        <is>
          <t>Mỹ</t>
        </is>
      </c>
      <c r="E14742" t="inlineStr">
        <is>
          <t>Máy ảnh</t>
        </is>
      </c>
      <c r="F14742" t="n">
        <v>11240.95</v>
      </c>
      <c r="G14742" t="n">
        <v>0</v>
      </c>
    </row>
    <row r="14743">
      <c r="A14743" t="n">
        <v>202005</v>
      </c>
      <c r="B14743" t="n">
        <v>44</v>
      </c>
      <c r="C14743" t="inlineStr">
        <is>
          <t>POS</t>
        </is>
      </c>
      <c r="D14743" t="inlineStr">
        <is>
          <t>Mỹ</t>
        </is>
      </c>
      <c r="E14743" t="inlineStr">
        <is>
          <t>Điện thoại</t>
        </is>
      </c>
      <c r="F14743" t="n">
        <v>2233.99</v>
      </c>
      <c r="G14743" t="n">
        <v>0</v>
      </c>
    </row>
    <row r="14744">
      <c r="A14744" t="n">
        <v>202005</v>
      </c>
      <c r="B14744" t="n">
        <v>44</v>
      </c>
      <c r="C14744" t="inlineStr">
        <is>
          <t>POS</t>
        </is>
      </c>
      <c r="D14744" t="inlineStr">
        <is>
          <t>Mỹ</t>
        </is>
      </c>
      <c r="E14744" t="inlineStr">
        <is>
          <t>Máy tính</t>
        </is>
      </c>
      <c r="F14744" t="n">
        <v>5485.7</v>
      </c>
      <c r="G14744" t="n">
        <v>1797</v>
      </c>
    </row>
    <row r="14745">
      <c r="A14745" t="n">
        <v>202005</v>
      </c>
      <c r="B14745" t="n">
        <v>44</v>
      </c>
      <c r="C14745" t="inlineStr">
        <is>
          <t>POS</t>
        </is>
      </c>
      <c r="D14745" t="inlineStr">
        <is>
          <t>Mỹ</t>
        </is>
      </c>
      <c r="E14745" t="inlineStr">
        <is>
          <t>Game &amp; Đồ chơi</t>
        </is>
      </c>
      <c r="F14745" t="n">
        <v>151.82</v>
      </c>
      <c r="G14745" t="n">
        <v>26.64</v>
      </c>
    </row>
    <row r="14746">
      <c r="A14746" t="n">
        <v>202005</v>
      </c>
      <c r="B14746" t="n">
        <v>44</v>
      </c>
      <c r="C14746" t="inlineStr">
        <is>
          <t>POS</t>
        </is>
      </c>
      <c r="D14746" t="inlineStr">
        <is>
          <t>Mỹ</t>
        </is>
      </c>
      <c r="E14746" t="inlineStr">
        <is>
          <t>Gia dụng</t>
        </is>
      </c>
      <c r="F14746" t="n">
        <v>5554.69</v>
      </c>
      <c r="G14746" t="n">
        <v>0</v>
      </c>
    </row>
    <row r="14747">
      <c r="A14747" t="n">
        <v>202005</v>
      </c>
      <c r="B14747" t="n">
        <v>44</v>
      </c>
      <c r="C14747" t="inlineStr">
        <is>
          <t>POS</t>
        </is>
      </c>
      <c r="D14747" t="inlineStr">
        <is>
          <t>Mỹ</t>
        </is>
      </c>
      <c r="E14747" t="inlineStr">
        <is>
          <t>Nhạc, phim, sách nói</t>
        </is>
      </c>
      <c r="F14747" t="n">
        <v>825.2</v>
      </c>
      <c r="G14747" t="n">
        <v>0</v>
      </c>
    </row>
    <row r="14748">
      <c r="A14748" t="n">
        <v>202005</v>
      </c>
      <c r="B14748" t="n">
        <v>44</v>
      </c>
      <c r="C14748" t="inlineStr">
        <is>
          <t>POS</t>
        </is>
      </c>
      <c r="D14748" t="inlineStr">
        <is>
          <t>Mỹ</t>
        </is>
      </c>
      <c r="E14748" t="inlineStr">
        <is>
          <t>TV &amp; Video</t>
        </is>
      </c>
      <c r="F14748" t="n">
        <v>13817.96</v>
      </c>
      <c r="G14748" t="n">
        <v>0</v>
      </c>
    </row>
    <row r="14749">
      <c r="A14749" t="n">
        <v>202005</v>
      </c>
      <c r="B14749" t="n">
        <v>45</v>
      </c>
      <c r="C14749" t="inlineStr">
        <is>
          <t>POS</t>
        </is>
      </c>
      <c r="D14749" t="inlineStr">
        <is>
          <t>Mỹ</t>
        </is>
      </c>
      <c r="E14749" t="inlineStr">
        <is>
          <t>Máy ảnh</t>
        </is>
      </c>
      <c r="F14749" t="n">
        <v>12543.37</v>
      </c>
      <c r="G14749" t="n">
        <v>0</v>
      </c>
    </row>
    <row r="14750">
      <c r="A14750" t="n">
        <v>202005</v>
      </c>
      <c r="B14750" t="n">
        <v>45</v>
      </c>
      <c r="C14750" t="inlineStr">
        <is>
          <t>POS</t>
        </is>
      </c>
      <c r="D14750" t="inlineStr">
        <is>
          <t>Mỹ</t>
        </is>
      </c>
      <c r="E14750" t="inlineStr">
        <is>
          <t>Điện thoại</t>
        </is>
      </c>
      <c r="F14750" t="n">
        <v>1704.98</v>
      </c>
      <c r="G14750" t="n">
        <v>0</v>
      </c>
    </row>
    <row r="14751">
      <c r="A14751" t="n">
        <v>202005</v>
      </c>
      <c r="B14751" t="n">
        <v>45</v>
      </c>
      <c r="C14751" t="inlineStr">
        <is>
          <t>POS</t>
        </is>
      </c>
      <c r="D14751" t="inlineStr">
        <is>
          <t>Mỹ</t>
        </is>
      </c>
      <c r="E14751" t="inlineStr">
        <is>
          <t>Máy tính</t>
        </is>
      </c>
      <c r="F14751" t="n">
        <v>6045.15</v>
      </c>
      <c r="G14751" t="n">
        <v>0</v>
      </c>
    </row>
    <row r="14752">
      <c r="A14752" t="n">
        <v>202005</v>
      </c>
      <c r="B14752" t="n">
        <v>45</v>
      </c>
      <c r="C14752" t="inlineStr">
        <is>
          <t>POS</t>
        </is>
      </c>
      <c r="D14752" t="inlineStr">
        <is>
          <t>Mỹ</t>
        </is>
      </c>
      <c r="E14752" t="inlineStr">
        <is>
          <t>Game &amp; Đồ chơi</t>
        </is>
      </c>
      <c r="F14752" t="n">
        <v>630.8</v>
      </c>
      <c r="G14752" t="n">
        <v>0</v>
      </c>
    </row>
    <row r="14753">
      <c r="A14753" t="n">
        <v>202005</v>
      </c>
      <c r="B14753" t="n">
        <v>45</v>
      </c>
      <c r="C14753" t="inlineStr">
        <is>
          <t>POS</t>
        </is>
      </c>
      <c r="D14753" t="inlineStr">
        <is>
          <t>Mỹ</t>
        </is>
      </c>
      <c r="E14753" t="inlineStr">
        <is>
          <t>Gia dụng</t>
        </is>
      </c>
      <c r="F14753" t="n">
        <v>2383.98</v>
      </c>
      <c r="G14753" t="n">
        <v>0</v>
      </c>
    </row>
    <row r="14754">
      <c r="A14754" t="n">
        <v>202005</v>
      </c>
      <c r="B14754" t="n">
        <v>45</v>
      </c>
      <c r="C14754" t="inlineStr">
        <is>
          <t>POS</t>
        </is>
      </c>
      <c r="D14754" t="inlineStr">
        <is>
          <t>Mỹ</t>
        </is>
      </c>
      <c r="E14754" t="inlineStr">
        <is>
          <t>Nhạc, phim, sách nói</t>
        </is>
      </c>
      <c r="F14754" t="n">
        <v>1666.19</v>
      </c>
      <c r="G14754" t="n">
        <v>12.66</v>
      </c>
    </row>
    <row r="14755">
      <c r="A14755" t="n">
        <v>202005</v>
      </c>
      <c r="B14755" t="n">
        <v>45</v>
      </c>
      <c r="C14755" t="inlineStr">
        <is>
          <t>POS</t>
        </is>
      </c>
      <c r="D14755" t="inlineStr">
        <is>
          <t>Mỹ</t>
        </is>
      </c>
      <c r="E14755" t="inlineStr">
        <is>
          <t>TV &amp; Video</t>
        </is>
      </c>
      <c r="F14755" t="n">
        <v>4202.35</v>
      </c>
      <c r="G14755" t="n">
        <v>0</v>
      </c>
    </row>
    <row r="14756">
      <c r="A14756" t="n">
        <v>202005</v>
      </c>
      <c r="B14756" t="n">
        <v>47</v>
      </c>
      <c r="C14756" t="inlineStr">
        <is>
          <t>POS</t>
        </is>
      </c>
      <c r="D14756" t="inlineStr">
        <is>
          <t>Mỹ</t>
        </is>
      </c>
      <c r="E14756" t="inlineStr">
        <is>
          <t>Âm thanh</t>
        </is>
      </c>
      <c r="F14756" t="n">
        <v>300.9</v>
      </c>
      <c r="G14756" t="n">
        <v>0</v>
      </c>
    </row>
    <row r="14757">
      <c r="A14757" t="n">
        <v>202005</v>
      </c>
      <c r="B14757" t="n">
        <v>47</v>
      </c>
      <c r="C14757" t="inlineStr">
        <is>
          <t>POS</t>
        </is>
      </c>
      <c r="D14757" t="inlineStr">
        <is>
          <t>Mỹ</t>
        </is>
      </c>
      <c r="E14757" t="inlineStr">
        <is>
          <t>Máy ảnh</t>
        </is>
      </c>
      <c r="F14757" t="n">
        <v>3231</v>
      </c>
      <c r="G14757" t="n">
        <v>0</v>
      </c>
    </row>
    <row r="14758">
      <c r="A14758" t="n">
        <v>202005</v>
      </c>
      <c r="B14758" t="n">
        <v>47</v>
      </c>
      <c r="C14758" t="inlineStr">
        <is>
          <t>POS</t>
        </is>
      </c>
      <c r="D14758" t="inlineStr">
        <is>
          <t>Mỹ</t>
        </is>
      </c>
      <c r="E14758" t="inlineStr">
        <is>
          <t>Điện thoại</t>
        </is>
      </c>
      <c r="F14758" t="n">
        <v>4138.9</v>
      </c>
      <c r="G14758" t="n">
        <v>0</v>
      </c>
    </row>
    <row r="14759">
      <c r="A14759" t="n">
        <v>202005</v>
      </c>
      <c r="B14759" t="n">
        <v>47</v>
      </c>
      <c r="C14759" t="inlineStr">
        <is>
          <t>POS</t>
        </is>
      </c>
      <c r="D14759" t="inlineStr">
        <is>
          <t>Mỹ</t>
        </is>
      </c>
      <c r="E14759" t="inlineStr">
        <is>
          <t>Máy tính</t>
        </is>
      </c>
      <c r="F14759" t="n">
        <v>3028.4</v>
      </c>
      <c r="G14759" t="n">
        <v>0</v>
      </c>
    </row>
    <row r="14760">
      <c r="A14760" t="n">
        <v>202005</v>
      </c>
      <c r="B14760" t="n">
        <v>47</v>
      </c>
      <c r="C14760" t="inlineStr">
        <is>
          <t>POS</t>
        </is>
      </c>
      <c r="D14760" t="inlineStr">
        <is>
          <t>Mỹ</t>
        </is>
      </c>
      <c r="E14760" t="inlineStr">
        <is>
          <t>Game &amp; Đồ chơi</t>
        </is>
      </c>
      <c r="F14760" t="n">
        <v>18.96</v>
      </c>
      <c r="G14760" t="n">
        <v>0</v>
      </c>
    </row>
    <row r="14761">
      <c r="A14761" t="n">
        <v>202005</v>
      </c>
      <c r="B14761" t="n">
        <v>47</v>
      </c>
      <c r="C14761" t="inlineStr">
        <is>
          <t>POS</t>
        </is>
      </c>
      <c r="D14761" t="inlineStr">
        <is>
          <t>Mỹ</t>
        </is>
      </c>
      <c r="E14761" t="inlineStr">
        <is>
          <t>Gia dụng</t>
        </is>
      </c>
      <c r="F14761" t="n">
        <v>1599</v>
      </c>
      <c r="G14761" t="n">
        <v>0</v>
      </c>
    </row>
    <row r="14762">
      <c r="A14762" t="n">
        <v>202005</v>
      </c>
      <c r="B14762" t="n">
        <v>47</v>
      </c>
      <c r="C14762" t="inlineStr">
        <is>
          <t>POS</t>
        </is>
      </c>
      <c r="D14762" t="inlineStr">
        <is>
          <t>Mỹ</t>
        </is>
      </c>
      <c r="E14762" t="inlineStr">
        <is>
          <t>Nhạc, phim, sách nói</t>
        </is>
      </c>
      <c r="F14762" t="n">
        <v>1307.73</v>
      </c>
      <c r="G14762" t="n">
        <v>9.99</v>
      </c>
    </row>
    <row r="14763">
      <c r="A14763" t="n">
        <v>202005</v>
      </c>
      <c r="B14763" t="n">
        <v>47</v>
      </c>
      <c r="C14763" t="inlineStr">
        <is>
          <t>POS</t>
        </is>
      </c>
      <c r="D14763" t="inlineStr">
        <is>
          <t>Mỹ</t>
        </is>
      </c>
      <c r="E14763" t="inlineStr">
        <is>
          <t>TV &amp; Video</t>
        </is>
      </c>
      <c r="F14763" t="n">
        <v>1568.98</v>
      </c>
      <c r="G14763" t="n">
        <v>0</v>
      </c>
    </row>
    <row r="14764">
      <c r="A14764" t="n">
        <v>202005</v>
      </c>
      <c r="B14764" t="n">
        <v>48</v>
      </c>
      <c r="C14764" t="inlineStr">
        <is>
          <t>POS</t>
        </is>
      </c>
      <c r="D14764" t="inlineStr">
        <is>
          <t>Mỹ</t>
        </is>
      </c>
      <c r="E14764" t="inlineStr">
        <is>
          <t>Âm thanh</t>
        </is>
      </c>
      <c r="F14764" t="n">
        <v>700.0599999999999</v>
      </c>
      <c r="G14764" t="n">
        <v>0</v>
      </c>
    </row>
    <row r="14765">
      <c r="A14765" t="n">
        <v>202005</v>
      </c>
      <c r="B14765" t="n">
        <v>48</v>
      </c>
      <c r="C14765" t="inlineStr">
        <is>
          <t>POS</t>
        </is>
      </c>
      <c r="D14765" t="inlineStr">
        <is>
          <t>Mỹ</t>
        </is>
      </c>
      <c r="E14765" t="inlineStr">
        <is>
          <t>Máy ảnh</t>
        </is>
      </c>
      <c r="F14765" t="n">
        <v>366.55</v>
      </c>
      <c r="G14765" t="n">
        <v>0</v>
      </c>
    </row>
    <row r="14766">
      <c r="A14766" t="n">
        <v>202005</v>
      </c>
      <c r="B14766" t="n">
        <v>48</v>
      </c>
      <c r="C14766" t="inlineStr">
        <is>
          <t>POS</t>
        </is>
      </c>
      <c r="D14766" t="inlineStr">
        <is>
          <t>Mỹ</t>
        </is>
      </c>
      <c r="E14766" t="inlineStr">
        <is>
          <t>Điện thoại</t>
        </is>
      </c>
      <c r="F14766" t="n">
        <v>1467.69</v>
      </c>
      <c r="G14766" t="n">
        <v>0</v>
      </c>
    </row>
    <row r="14767">
      <c r="A14767" t="n">
        <v>202005</v>
      </c>
      <c r="B14767" t="n">
        <v>48</v>
      </c>
      <c r="C14767" t="inlineStr">
        <is>
          <t>POS</t>
        </is>
      </c>
      <c r="D14767" t="inlineStr">
        <is>
          <t>Mỹ</t>
        </is>
      </c>
      <c r="E14767" t="inlineStr">
        <is>
          <t>Máy tính</t>
        </is>
      </c>
      <c r="F14767" t="n">
        <v>9273.450000000001</v>
      </c>
      <c r="G14767" t="n">
        <v>0</v>
      </c>
    </row>
    <row r="14768">
      <c r="A14768" t="n">
        <v>202005</v>
      </c>
      <c r="B14768" t="n">
        <v>48</v>
      </c>
      <c r="C14768" t="inlineStr">
        <is>
          <t>POS</t>
        </is>
      </c>
      <c r="D14768" t="inlineStr">
        <is>
          <t>Mỹ</t>
        </is>
      </c>
      <c r="E14768" t="inlineStr">
        <is>
          <t>Game &amp; Đồ chơi</t>
        </is>
      </c>
      <c r="F14768" t="n">
        <v>480.36</v>
      </c>
      <c r="G14768" t="n">
        <v>0</v>
      </c>
    </row>
    <row r="14769">
      <c r="A14769" t="n">
        <v>202005</v>
      </c>
      <c r="B14769" t="n">
        <v>48</v>
      </c>
      <c r="C14769" t="inlineStr">
        <is>
          <t>POS</t>
        </is>
      </c>
      <c r="D14769" t="inlineStr">
        <is>
          <t>Mỹ</t>
        </is>
      </c>
      <c r="E14769" t="inlineStr">
        <is>
          <t>Gia dụng</t>
        </is>
      </c>
      <c r="F14769" t="n">
        <v>8731.5</v>
      </c>
      <c r="G14769" t="n">
        <v>0</v>
      </c>
    </row>
    <row r="14770">
      <c r="A14770" t="n">
        <v>202005</v>
      </c>
      <c r="B14770" t="n">
        <v>48</v>
      </c>
      <c r="C14770" t="inlineStr">
        <is>
          <t>POS</t>
        </is>
      </c>
      <c r="D14770" t="inlineStr">
        <is>
          <t>Mỹ</t>
        </is>
      </c>
      <c r="E14770" t="inlineStr">
        <is>
          <t>Nhạc, phim, sách nói</t>
        </is>
      </c>
      <c r="F14770" t="n">
        <v>2311.33</v>
      </c>
      <c r="G14770" t="n">
        <v>0</v>
      </c>
    </row>
    <row r="14771">
      <c r="A14771" t="n">
        <v>202005</v>
      </c>
      <c r="B14771" t="n">
        <v>48</v>
      </c>
      <c r="C14771" t="inlineStr">
        <is>
          <t>POS</t>
        </is>
      </c>
      <c r="D14771" t="inlineStr">
        <is>
          <t>Mỹ</t>
        </is>
      </c>
      <c r="E14771" t="inlineStr">
        <is>
          <t>TV &amp; Video</t>
        </is>
      </c>
      <c r="F14771" t="n">
        <v>349.95</v>
      </c>
      <c r="G14771" t="n">
        <v>0</v>
      </c>
    </row>
    <row r="14772">
      <c r="A14772" t="n">
        <v>202005</v>
      </c>
      <c r="B14772" t="n">
        <v>49</v>
      </c>
      <c r="C14772" t="inlineStr">
        <is>
          <t>POS</t>
        </is>
      </c>
      <c r="D14772" t="inlineStr">
        <is>
          <t>Mỹ</t>
        </is>
      </c>
      <c r="E14772" t="inlineStr">
        <is>
          <t>Âm thanh</t>
        </is>
      </c>
      <c r="F14772" t="n">
        <v>1726.88</v>
      </c>
      <c r="G14772" t="n">
        <v>0</v>
      </c>
    </row>
    <row r="14773">
      <c r="A14773" t="n">
        <v>202005</v>
      </c>
      <c r="B14773" t="n">
        <v>49</v>
      </c>
      <c r="C14773" t="inlineStr">
        <is>
          <t>POS</t>
        </is>
      </c>
      <c r="D14773" t="inlineStr">
        <is>
          <t>Mỹ</t>
        </is>
      </c>
      <c r="E14773" t="inlineStr">
        <is>
          <t>Máy ảnh</t>
        </is>
      </c>
      <c r="F14773" t="n">
        <v>1095.96</v>
      </c>
      <c r="G14773" t="n">
        <v>0</v>
      </c>
    </row>
    <row r="14774">
      <c r="A14774" t="n">
        <v>202005</v>
      </c>
      <c r="B14774" t="n">
        <v>49</v>
      </c>
      <c r="C14774" t="inlineStr">
        <is>
          <t>POS</t>
        </is>
      </c>
      <c r="D14774" t="inlineStr">
        <is>
          <t>Mỹ</t>
        </is>
      </c>
      <c r="E14774" t="inlineStr">
        <is>
          <t>Điện thoại</t>
        </is>
      </c>
      <c r="F14774" t="n">
        <v>1580.32</v>
      </c>
      <c r="G14774" t="n">
        <v>0</v>
      </c>
    </row>
    <row r="14775">
      <c r="A14775" t="n">
        <v>202005</v>
      </c>
      <c r="B14775" t="n">
        <v>49</v>
      </c>
      <c r="C14775" t="inlineStr">
        <is>
          <t>POS</t>
        </is>
      </c>
      <c r="D14775" t="inlineStr">
        <is>
          <t>Mỹ</t>
        </is>
      </c>
      <c r="E14775" t="inlineStr">
        <is>
          <t>Máy tính</t>
        </is>
      </c>
      <c r="F14775" t="n">
        <v>4178.64</v>
      </c>
      <c r="G14775" t="n">
        <v>0</v>
      </c>
    </row>
    <row r="14776">
      <c r="A14776" t="n">
        <v>202005</v>
      </c>
      <c r="B14776" t="n">
        <v>49</v>
      </c>
      <c r="C14776" t="inlineStr">
        <is>
          <t>POS</t>
        </is>
      </c>
      <c r="D14776" t="inlineStr">
        <is>
          <t>Mỹ</t>
        </is>
      </c>
      <c r="E14776" t="inlineStr">
        <is>
          <t>Game &amp; Đồ chơi</t>
        </is>
      </c>
      <c r="F14776" t="n">
        <v>1422.04</v>
      </c>
      <c r="G14776" t="n">
        <v>64</v>
      </c>
    </row>
    <row r="14777">
      <c r="A14777" t="n">
        <v>202005</v>
      </c>
      <c r="B14777" t="n">
        <v>49</v>
      </c>
      <c r="C14777" t="inlineStr">
        <is>
          <t>POS</t>
        </is>
      </c>
      <c r="D14777" t="inlineStr">
        <is>
          <t>Mỹ</t>
        </is>
      </c>
      <c r="E14777" t="inlineStr">
        <is>
          <t>Gia dụng</t>
        </is>
      </c>
      <c r="F14777" t="n">
        <v>1119.96</v>
      </c>
      <c r="G14777" t="n">
        <v>0</v>
      </c>
    </row>
    <row r="14778">
      <c r="A14778" t="n">
        <v>202005</v>
      </c>
      <c r="B14778" t="n">
        <v>49</v>
      </c>
      <c r="C14778" t="inlineStr">
        <is>
          <t>POS</t>
        </is>
      </c>
      <c r="D14778" t="inlineStr">
        <is>
          <t>Mỹ</t>
        </is>
      </c>
      <c r="E14778" t="inlineStr">
        <is>
          <t>Nhạc, phim, sách nói</t>
        </is>
      </c>
      <c r="F14778" t="n">
        <v>2419.23</v>
      </c>
      <c r="G14778" t="n">
        <v>0</v>
      </c>
    </row>
    <row r="14779">
      <c r="A14779" t="n">
        <v>202005</v>
      </c>
      <c r="B14779" t="n">
        <v>49</v>
      </c>
      <c r="C14779" t="inlineStr">
        <is>
          <t>POS</t>
        </is>
      </c>
      <c r="D14779" t="inlineStr">
        <is>
          <t>Mỹ</t>
        </is>
      </c>
      <c r="E14779" t="inlineStr">
        <is>
          <t>TV &amp; Video</t>
        </is>
      </c>
      <c r="F14779" t="n">
        <v>2181</v>
      </c>
      <c r="G14779" t="n">
        <v>0</v>
      </c>
    </row>
    <row r="14780">
      <c r="A14780" t="n">
        <v>202005</v>
      </c>
      <c r="B14780" t="n">
        <v>50</v>
      </c>
      <c r="C14780" t="inlineStr">
        <is>
          <t>POS</t>
        </is>
      </c>
      <c r="D14780" t="inlineStr">
        <is>
          <t>Mỹ</t>
        </is>
      </c>
      <c r="E14780" t="inlineStr">
        <is>
          <t>Âm thanh</t>
        </is>
      </c>
      <c r="F14780" t="n">
        <v>51.38</v>
      </c>
      <c r="G14780" t="n">
        <v>0</v>
      </c>
    </row>
    <row r="14781">
      <c r="A14781" t="n">
        <v>202005</v>
      </c>
      <c r="B14781" t="n">
        <v>50</v>
      </c>
      <c r="C14781" t="inlineStr">
        <is>
          <t>POS</t>
        </is>
      </c>
      <c r="D14781" t="inlineStr">
        <is>
          <t>Mỹ</t>
        </is>
      </c>
      <c r="E14781" t="inlineStr">
        <is>
          <t>Máy ảnh</t>
        </is>
      </c>
      <c r="F14781" t="n">
        <v>188</v>
      </c>
      <c r="G14781" t="n">
        <v>0</v>
      </c>
    </row>
    <row r="14782">
      <c r="A14782" t="n">
        <v>202005</v>
      </c>
      <c r="B14782" t="n">
        <v>50</v>
      </c>
      <c r="C14782" t="inlineStr">
        <is>
          <t>POS</t>
        </is>
      </c>
      <c r="D14782" t="inlineStr">
        <is>
          <t>Mỹ</t>
        </is>
      </c>
      <c r="E14782" t="inlineStr">
        <is>
          <t>Điện thoại</t>
        </is>
      </c>
      <c r="F14782" t="n">
        <v>3100.5</v>
      </c>
      <c r="G14782" t="n">
        <v>0</v>
      </c>
    </row>
    <row r="14783">
      <c r="A14783" t="n">
        <v>202005</v>
      </c>
      <c r="B14783" t="n">
        <v>50</v>
      </c>
      <c r="C14783" t="inlineStr">
        <is>
          <t>POS</t>
        </is>
      </c>
      <c r="D14783" t="inlineStr">
        <is>
          <t>Mỹ</t>
        </is>
      </c>
      <c r="E14783" t="inlineStr">
        <is>
          <t>Máy tính</t>
        </is>
      </c>
      <c r="F14783" t="n">
        <v>5117</v>
      </c>
      <c r="G14783" t="n">
        <v>0</v>
      </c>
    </row>
    <row r="14784">
      <c r="A14784" t="n">
        <v>202005</v>
      </c>
      <c r="B14784" t="n">
        <v>50</v>
      </c>
      <c r="C14784" t="inlineStr">
        <is>
          <t>POS</t>
        </is>
      </c>
      <c r="D14784" t="inlineStr">
        <is>
          <t>Mỹ</t>
        </is>
      </c>
      <c r="E14784" t="inlineStr">
        <is>
          <t>Game &amp; Đồ chơi</t>
        </is>
      </c>
      <c r="F14784" t="n">
        <v>1095.8</v>
      </c>
      <c r="G14784" t="n">
        <v>0</v>
      </c>
    </row>
    <row r="14785">
      <c r="A14785" t="n">
        <v>202005</v>
      </c>
      <c r="B14785" t="n">
        <v>50</v>
      </c>
      <c r="C14785" t="inlineStr">
        <is>
          <t>POS</t>
        </is>
      </c>
      <c r="D14785" t="inlineStr">
        <is>
          <t>Mỹ</t>
        </is>
      </c>
      <c r="E14785" t="inlineStr">
        <is>
          <t>Gia dụng</t>
        </is>
      </c>
      <c r="F14785" t="n">
        <v>4841.53</v>
      </c>
      <c r="G14785" t="n">
        <v>0</v>
      </c>
    </row>
    <row r="14786">
      <c r="A14786" t="n">
        <v>202005</v>
      </c>
      <c r="B14786" t="n">
        <v>50</v>
      </c>
      <c r="C14786" t="inlineStr">
        <is>
          <t>POS</t>
        </is>
      </c>
      <c r="D14786" t="inlineStr">
        <is>
          <t>Mỹ</t>
        </is>
      </c>
      <c r="E14786" t="inlineStr">
        <is>
          <t>Nhạc, phim, sách nói</t>
        </is>
      </c>
      <c r="F14786" t="n">
        <v>3424.51</v>
      </c>
      <c r="G14786" t="n">
        <v>0</v>
      </c>
    </row>
    <row r="14787">
      <c r="A14787" t="n">
        <v>202005</v>
      </c>
      <c r="B14787" t="n">
        <v>50</v>
      </c>
      <c r="C14787" t="inlineStr">
        <is>
          <t>POS</t>
        </is>
      </c>
      <c r="D14787" t="inlineStr">
        <is>
          <t>Mỹ</t>
        </is>
      </c>
      <c r="E14787" t="inlineStr">
        <is>
          <t>TV &amp; Video</t>
        </is>
      </c>
      <c r="F14787" t="n">
        <v>1942.9</v>
      </c>
      <c r="G14787" t="n">
        <v>0</v>
      </c>
    </row>
    <row r="14788">
      <c r="A14788" t="n">
        <v>202005</v>
      </c>
      <c r="B14788" t="n">
        <v>51</v>
      </c>
      <c r="C14788" t="inlineStr">
        <is>
          <t>POS</t>
        </is>
      </c>
      <c r="D14788" t="inlineStr">
        <is>
          <t>Mỹ</t>
        </is>
      </c>
      <c r="E14788" t="inlineStr">
        <is>
          <t>Âm thanh</t>
        </is>
      </c>
      <c r="F14788" t="n">
        <v>2634.73</v>
      </c>
      <c r="G14788" t="n">
        <v>0</v>
      </c>
    </row>
    <row r="14789">
      <c r="A14789" t="n">
        <v>202005</v>
      </c>
      <c r="B14789" t="n">
        <v>51</v>
      </c>
      <c r="C14789" t="inlineStr">
        <is>
          <t>POS</t>
        </is>
      </c>
      <c r="D14789" t="inlineStr">
        <is>
          <t>Mỹ</t>
        </is>
      </c>
      <c r="E14789" t="inlineStr">
        <is>
          <t>Máy ảnh</t>
        </is>
      </c>
      <c r="F14789" t="n">
        <v>7980</v>
      </c>
      <c r="G14789" t="n">
        <v>0</v>
      </c>
    </row>
    <row r="14790">
      <c r="A14790" t="n">
        <v>202005</v>
      </c>
      <c r="B14790" t="n">
        <v>51</v>
      </c>
      <c r="C14790" t="inlineStr">
        <is>
          <t>POS</t>
        </is>
      </c>
      <c r="D14790" t="inlineStr">
        <is>
          <t>Mỹ</t>
        </is>
      </c>
      <c r="E14790" t="inlineStr">
        <is>
          <t>Điện thoại</t>
        </is>
      </c>
      <c r="F14790" t="n">
        <v>7069.3</v>
      </c>
      <c r="G14790" t="n">
        <v>0</v>
      </c>
    </row>
    <row r="14791">
      <c r="A14791" t="n">
        <v>202005</v>
      </c>
      <c r="B14791" t="n">
        <v>51</v>
      </c>
      <c r="C14791" t="inlineStr">
        <is>
          <t>POS</t>
        </is>
      </c>
      <c r="D14791" t="inlineStr">
        <is>
          <t>Mỹ</t>
        </is>
      </c>
      <c r="E14791" t="inlineStr">
        <is>
          <t>Máy tính</t>
        </is>
      </c>
      <c r="F14791" t="n">
        <v>9765.629999999999</v>
      </c>
      <c r="G14791" t="n">
        <v>0</v>
      </c>
    </row>
    <row r="14792">
      <c r="A14792" t="n">
        <v>202005</v>
      </c>
      <c r="B14792" t="n">
        <v>51</v>
      </c>
      <c r="C14792" t="inlineStr">
        <is>
          <t>POS</t>
        </is>
      </c>
      <c r="D14792" t="inlineStr">
        <is>
          <t>Mỹ</t>
        </is>
      </c>
      <c r="E14792" t="inlineStr">
        <is>
          <t>Game &amp; Đồ chơi</t>
        </is>
      </c>
      <c r="F14792" t="n">
        <v>177.75</v>
      </c>
      <c r="G14792" t="n">
        <v>0</v>
      </c>
    </row>
    <row r="14793">
      <c r="A14793" t="n">
        <v>202005</v>
      </c>
      <c r="B14793" t="n">
        <v>51</v>
      </c>
      <c r="C14793" t="inlineStr">
        <is>
          <t>POS</t>
        </is>
      </c>
      <c r="D14793" t="inlineStr">
        <is>
          <t>Mỹ</t>
        </is>
      </c>
      <c r="E14793" t="inlineStr">
        <is>
          <t>Gia dụng</t>
        </is>
      </c>
      <c r="F14793" t="n">
        <v>1195.98</v>
      </c>
      <c r="G14793" t="n">
        <v>0</v>
      </c>
    </row>
    <row r="14794">
      <c r="A14794" t="n">
        <v>202005</v>
      </c>
      <c r="B14794" t="n">
        <v>51</v>
      </c>
      <c r="C14794" t="inlineStr">
        <is>
          <t>POS</t>
        </is>
      </c>
      <c r="D14794" t="inlineStr">
        <is>
          <t>Mỹ</t>
        </is>
      </c>
      <c r="E14794" t="inlineStr">
        <is>
          <t>Nhạc, phim, sách nói</t>
        </is>
      </c>
      <c r="F14794" t="n">
        <v>1513.76</v>
      </c>
      <c r="G14794" t="n">
        <v>0</v>
      </c>
    </row>
    <row r="14795">
      <c r="A14795" t="n">
        <v>202005</v>
      </c>
      <c r="B14795" t="n">
        <v>51</v>
      </c>
      <c r="C14795" t="inlineStr">
        <is>
          <t>POS</t>
        </is>
      </c>
      <c r="D14795" t="inlineStr">
        <is>
          <t>Mỹ</t>
        </is>
      </c>
      <c r="E14795" t="inlineStr">
        <is>
          <t>TV &amp; Video</t>
        </is>
      </c>
      <c r="F14795" t="n">
        <v>1184.97</v>
      </c>
      <c r="G14795" t="n">
        <v>0</v>
      </c>
    </row>
    <row r="14796">
      <c r="A14796" t="n">
        <v>202005</v>
      </c>
      <c r="B14796" t="n">
        <v>53</v>
      </c>
      <c r="C14796" t="inlineStr">
        <is>
          <t>POS</t>
        </is>
      </c>
      <c r="D14796" t="inlineStr">
        <is>
          <t>Mỹ</t>
        </is>
      </c>
      <c r="E14796" t="inlineStr">
        <is>
          <t>Âm thanh</t>
        </is>
      </c>
      <c r="F14796" t="n">
        <v>167.39</v>
      </c>
      <c r="G14796" t="n">
        <v>0</v>
      </c>
    </row>
    <row r="14797">
      <c r="A14797" t="n">
        <v>202005</v>
      </c>
      <c r="B14797" t="n">
        <v>53</v>
      </c>
      <c r="C14797" t="inlineStr">
        <is>
          <t>POS</t>
        </is>
      </c>
      <c r="D14797" t="inlineStr">
        <is>
          <t>Mỹ</t>
        </is>
      </c>
      <c r="E14797" t="inlineStr">
        <is>
          <t>Máy ảnh</t>
        </is>
      </c>
      <c r="F14797" t="n">
        <v>3735.79</v>
      </c>
      <c r="G14797" t="n">
        <v>0</v>
      </c>
    </row>
    <row r="14798">
      <c r="A14798" t="n">
        <v>202005</v>
      </c>
      <c r="B14798" t="n">
        <v>53</v>
      </c>
      <c r="C14798" t="inlineStr">
        <is>
          <t>POS</t>
        </is>
      </c>
      <c r="D14798" t="inlineStr">
        <is>
          <t>Mỹ</t>
        </is>
      </c>
      <c r="E14798" t="inlineStr">
        <is>
          <t>Điện thoại</t>
        </is>
      </c>
      <c r="F14798" t="n">
        <v>2384.96</v>
      </c>
      <c r="G14798" t="n">
        <v>0</v>
      </c>
    </row>
    <row r="14799">
      <c r="A14799" t="n">
        <v>202005</v>
      </c>
      <c r="B14799" t="n">
        <v>53</v>
      </c>
      <c r="C14799" t="inlineStr">
        <is>
          <t>POS</t>
        </is>
      </c>
      <c r="D14799" t="inlineStr">
        <is>
          <t>Mỹ</t>
        </is>
      </c>
      <c r="E14799" t="inlineStr">
        <is>
          <t>Máy tính</t>
        </is>
      </c>
      <c r="F14799" t="n">
        <v>7591</v>
      </c>
      <c r="G14799" t="n">
        <v>0</v>
      </c>
    </row>
    <row r="14800">
      <c r="A14800" t="n">
        <v>202005</v>
      </c>
      <c r="B14800" t="n">
        <v>53</v>
      </c>
      <c r="C14800" t="inlineStr">
        <is>
          <t>POS</t>
        </is>
      </c>
      <c r="D14800" t="inlineStr">
        <is>
          <t>Mỹ</t>
        </is>
      </c>
      <c r="E14800" t="inlineStr">
        <is>
          <t>Gia dụng</t>
        </is>
      </c>
      <c r="F14800" t="n">
        <v>6506</v>
      </c>
      <c r="G14800" t="n">
        <v>3556</v>
      </c>
    </row>
    <row r="14801">
      <c r="A14801" t="n">
        <v>202005</v>
      </c>
      <c r="B14801" t="n">
        <v>54</v>
      </c>
      <c r="C14801" t="inlineStr">
        <is>
          <t>POS</t>
        </is>
      </c>
      <c r="D14801" t="inlineStr">
        <is>
          <t>Mỹ</t>
        </is>
      </c>
      <c r="E14801" t="inlineStr">
        <is>
          <t>Máy ảnh</t>
        </is>
      </c>
      <c r="F14801" t="n">
        <v>229.98</v>
      </c>
      <c r="G14801" t="n">
        <v>0</v>
      </c>
    </row>
    <row r="14802">
      <c r="A14802" t="n">
        <v>202005</v>
      </c>
      <c r="B14802" t="n">
        <v>54</v>
      </c>
      <c r="C14802" t="inlineStr">
        <is>
          <t>POS</t>
        </is>
      </c>
      <c r="D14802" t="inlineStr">
        <is>
          <t>Mỹ</t>
        </is>
      </c>
      <c r="E14802" t="inlineStr">
        <is>
          <t>Điện thoại</t>
        </is>
      </c>
      <c r="F14802" t="n">
        <v>1570.99</v>
      </c>
      <c r="G14802" t="n">
        <v>0</v>
      </c>
    </row>
    <row r="14803">
      <c r="A14803" t="n">
        <v>202005</v>
      </c>
      <c r="B14803" t="n">
        <v>54</v>
      </c>
      <c r="C14803" t="inlineStr">
        <is>
          <t>POS</t>
        </is>
      </c>
      <c r="D14803" t="inlineStr">
        <is>
          <t>Mỹ</t>
        </is>
      </c>
      <c r="E14803" t="inlineStr">
        <is>
          <t>Máy tính</t>
        </is>
      </c>
      <c r="F14803" t="n">
        <v>8404.9</v>
      </c>
      <c r="G14803" t="n">
        <v>0</v>
      </c>
    </row>
    <row r="14804">
      <c r="A14804" t="n">
        <v>202005</v>
      </c>
      <c r="B14804" t="n">
        <v>54</v>
      </c>
      <c r="C14804" t="inlineStr">
        <is>
          <t>POS</t>
        </is>
      </c>
      <c r="D14804" t="inlineStr">
        <is>
          <t>Mỹ</t>
        </is>
      </c>
      <c r="E14804" t="inlineStr">
        <is>
          <t>Game &amp; Đồ chơi</t>
        </is>
      </c>
      <c r="F14804" t="n">
        <v>160.01</v>
      </c>
      <c r="G14804" t="n">
        <v>0</v>
      </c>
    </row>
    <row r="14805">
      <c r="A14805" t="n">
        <v>202005</v>
      </c>
      <c r="B14805" t="n">
        <v>54</v>
      </c>
      <c r="C14805" t="inlineStr">
        <is>
          <t>POS</t>
        </is>
      </c>
      <c r="D14805" t="inlineStr">
        <is>
          <t>Mỹ</t>
        </is>
      </c>
      <c r="E14805" t="inlineStr">
        <is>
          <t>Gia dụng</t>
        </is>
      </c>
      <c r="F14805" t="n">
        <v>1891.85</v>
      </c>
      <c r="G14805" t="n">
        <v>0</v>
      </c>
    </row>
    <row r="14806">
      <c r="A14806" t="n">
        <v>202005</v>
      </c>
      <c r="B14806" t="n">
        <v>54</v>
      </c>
      <c r="C14806" t="inlineStr">
        <is>
          <t>POS</t>
        </is>
      </c>
      <c r="D14806" t="inlineStr">
        <is>
          <t>Mỹ</t>
        </is>
      </c>
      <c r="E14806" t="inlineStr">
        <is>
          <t>Nhạc, phim, sách nói</t>
        </is>
      </c>
      <c r="F14806" t="n">
        <v>731.61</v>
      </c>
      <c r="G14806" t="n">
        <v>0</v>
      </c>
    </row>
    <row r="14807">
      <c r="A14807" t="n">
        <v>202005</v>
      </c>
      <c r="B14807" t="n">
        <v>54</v>
      </c>
      <c r="C14807" t="inlineStr">
        <is>
          <t>POS</t>
        </is>
      </c>
      <c r="D14807" t="inlineStr">
        <is>
          <t>Mỹ</t>
        </is>
      </c>
      <c r="E14807" t="inlineStr">
        <is>
          <t>TV &amp; Video</t>
        </is>
      </c>
      <c r="F14807" t="n">
        <v>1592.2</v>
      </c>
      <c r="G14807" t="n">
        <v>0</v>
      </c>
    </row>
    <row r="14808">
      <c r="A14808" t="n">
        <v>202005</v>
      </c>
      <c r="B14808" t="n">
        <v>55</v>
      </c>
      <c r="C14808" t="inlineStr">
        <is>
          <t>POS</t>
        </is>
      </c>
      <c r="D14808" t="inlineStr">
        <is>
          <t>Mỹ</t>
        </is>
      </c>
      <c r="E14808" t="inlineStr">
        <is>
          <t>Âm thanh</t>
        </is>
      </c>
      <c r="F14808" t="n">
        <v>1197.45</v>
      </c>
      <c r="G14808" t="n">
        <v>0</v>
      </c>
    </row>
    <row r="14809">
      <c r="A14809" t="n">
        <v>202005</v>
      </c>
      <c r="B14809" t="n">
        <v>55</v>
      </c>
      <c r="C14809" t="inlineStr">
        <is>
          <t>POS</t>
        </is>
      </c>
      <c r="D14809" t="inlineStr">
        <is>
          <t>Mỹ</t>
        </is>
      </c>
      <c r="E14809" t="inlineStr">
        <is>
          <t>Máy ảnh</t>
        </is>
      </c>
      <c r="F14809" t="n">
        <v>12342.2</v>
      </c>
      <c r="G14809" t="n">
        <v>0</v>
      </c>
    </row>
    <row r="14810">
      <c r="A14810" t="n">
        <v>202005</v>
      </c>
      <c r="B14810" t="n">
        <v>55</v>
      </c>
      <c r="C14810" t="inlineStr">
        <is>
          <t>POS</t>
        </is>
      </c>
      <c r="D14810" t="inlineStr">
        <is>
          <t>Mỹ</t>
        </is>
      </c>
      <c r="E14810" t="inlineStr">
        <is>
          <t>Điện thoại</t>
        </is>
      </c>
      <c r="F14810" t="n">
        <v>5232.57</v>
      </c>
      <c r="G14810" t="n">
        <v>0</v>
      </c>
    </row>
    <row r="14811">
      <c r="A14811" t="n">
        <v>202005</v>
      </c>
      <c r="B14811" t="n">
        <v>55</v>
      </c>
      <c r="C14811" t="inlineStr">
        <is>
          <t>POS</t>
        </is>
      </c>
      <c r="D14811" t="inlineStr">
        <is>
          <t>Mỹ</t>
        </is>
      </c>
      <c r="E14811" t="inlineStr">
        <is>
          <t>Máy tính</t>
        </is>
      </c>
      <c r="F14811" t="n">
        <v>29676</v>
      </c>
      <c r="G14811" t="n">
        <v>0</v>
      </c>
    </row>
    <row r="14812">
      <c r="A14812" t="n">
        <v>202005</v>
      </c>
      <c r="B14812" t="n">
        <v>55</v>
      </c>
      <c r="C14812" t="inlineStr">
        <is>
          <t>POS</t>
        </is>
      </c>
      <c r="D14812" t="inlineStr">
        <is>
          <t>Mỹ</t>
        </is>
      </c>
      <c r="E14812" t="inlineStr">
        <is>
          <t>Game &amp; Đồ chơi</t>
        </is>
      </c>
      <c r="F14812" t="n">
        <v>527.97</v>
      </c>
      <c r="G14812" t="n">
        <v>0</v>
      </c>
    </row>
    <row r="14813">
      <c r="A14813" t="n">
        <v>202005</v>
      </c>
      <c r="B14813" t="n">
        <v>55</v>
      </c>
      <c r="C14813" t="inlineStr">
        <is>
          <t>POS</t>
        </is>
      </c>
      <c r="D14813" t="inlineStr">
        <is>
          <t>Mỹ</t>
        </is>
      </c>
      <c r="E14813" t="inlineStr">
        <is>
          <t>Gia dụng</t>
        </is>
      </c>
      <c r="F14813" t="n">
        <v>6012.93</v>
      </c>
      <c r="G14813" t="n">
        <v>0</v>
      </c>
    </row>
    <row r="14814">
      <c r="A14814" t="n">
        <v>202005</v>
      </c>
      <c r="B14814" t="n">
        <v>55</v>
      </c>
      <c r="C14814" t="inlineStr">
        <is>
          <t>POS</t>
        </is>
      </c>
      <c r="D14814" t="inlineStr">
        <is>
          <t>Mỹ</t>
        </is>
      </c>
      <c r="E14814" t="inlineStr">
        <is>
          <t>Nhạc, phim, sách nói</t>
        </is>
      </c>
      <c r="F14814" t="n">
        <v>2102.98</v>
      </c>
      <c r="G14814" t="n">
        <v>0</v>
      </c>
    </row>
    <row r="14815">
      <c r="A14815" t="n">
        <v>202005</v>
      </c>
      <c r="B14815" t="n">
        <v>55</v>
      </c>
      <c r="C14815" t="inlineStr">
        <is>
          <t>POS</t>
        </is>
      </c>
      <c r="D14815" t="inlineStr">
        <is>
          <t>Mỹ</t>
        </is>
      </c>
      <c r="E14815" t="inlineStr">
        <is>
          <t>TV &amp; Video</t>
        </is>
      </c>
      <c r="F14815" t="n">
        <v>10128.76</v>
      </c>
      <c r="G14815" t="n">
        <v>0</v>
      </c>
    </row>
    <row r="14816">
      <c r="A14816" t="n">
        <v>202005</v>
      </c>
      <c r="B14816" t="n">
        <v>56</v>
      </c>
      <c r="C14816" t="inlineStr">
        <is>
          <t>POS</t>
        </is>
      </c>
      <c r="D14816" t="inlineStr">
        <is>
          <t>Mỹ</t>
        </is>
      </c>
      <c r="E14816" t="inlineStr">
        <is>
          <t>Âm thanh</t>
        </is>
      </c>
      <c r="F14816" t="n">
        <v>299.97</v>
      </c>
      <c r="G14816" t="n">
        <v>0</v>
      </c>
    </row>
    <row r="14817">
      <c r="A14817" t="n">
        <v>202005</v>
      </c>
      <c r="B14817" t="n">
        <v>56</v>
      </c>
      <c r="C14817" t="inlineStr">
        <is>
          <t>POS</t>
        </is>
      </c>
      <c r="D14817" t="inlineStr">
        <is>
          <t>Mỹ</t>
        </is>
      </c>
      <c r="E14817" t="inlineStr">
        <is>
          <t>Máy ảnh</t>
        </is>
      </c>
      <c r="F14817" t="n">
        <v>990</v>
      </c>
      <c r="G14817" t="n">
        <v>0</v>
      </c>
    </row>
    <row r="14818">
      <c r="A14818" t="n">
        <v>202005</v>
      </c>
      <c r="B14818" t="n">
        <v>56</v>
      </c>
      <c r="C14818" t="inlineStr">
        <is>
          <t>POS</t>
        </is>
      </c>
      <c r="D14818" t="inlineStr">
        <is>
          <t>Mỹ</t>
        </is>
      </c>
      <c r="E14818" t="inlineStr">
        <is>
          <t>Điện thoại</t>
        </is>
      </c>
      <c r="F14818" t="n">
        <v>526</v>
      </c>
      <c r="G14818" t="n">
        <v>0</v>
      </c>
    </row>
    <row r="14819">
      <c r="A14819" t="n">
        <v>202005</v>
      </c>
      <c r="B14819" t="n">
        <v>56</v>
      </c>
      <c r="C14819" t="inlineStr">
        <is>
          <t>POS</t>
        </is>
      </c>
      <c r="D14819" t="inlineStr">
        <is>
          <t>Mỹ</t>
        </is>
      </c>
      <c r="E14819" t="inlineStr">
        <is>
          <t>Máy tính</t>
        </is>
      </c>
      <c r="F14819" t="n">
        <v>2606.7</v>
      </c>
      <c r="G14819" t="n">
        <v>0</v>
      </c>
    </row>
    <row r="14820">
      <c r="A14820" t="n">
        <v>202005</v>
      </c>
      <c r="B14820" t="n">
        <v>56</v>
      </c>
      <c r="C14820" t="inlineStr">
        <is>
          <t>POS</t>
        </is>
      </c>
      <c r="D14820" t="inlineStr">
        <is>
          <t>Mỹ</t>
        </is>
      </c>
      <c r="E14820" t="inlineStr">
        <is>
          <t>Game &amp; Đồ chơi</t>
        </is>
      </c>
      <c r="F14820" t="n">
        <v>150.23</v>
      </c>
      <c r="G14820" t="n">
        <v>0</v>
      </c>
    </row>
    <row r="14821">
      <c r="A14821" t="n">
        <v>202005</v>
      </c>
      <c r="B14821" t="n">
        <v>56</v>
      </c>
      <c r="C14821" t="inlineStr">
        <is>
          <t>POS</t>
        </is>
      </c>
      <c r="D14821" t="inlineStr">
        <is>
          <t>Mỹ</t>
        </is>
      </c>
      <c r="E14821" t="inlineStr">
        <is>
          <t>Nhạc, phim, sách nói</t>
        </is>
      </c>
      <c r="F14821" t="n">
        <v>1051.44</v>
      </c>
      <c r="G14821" t="n">
        <v>0</v>
      </c>
    </row>
    <row r="14822">
      <c r="A14822" t="n">
        <v>202005</v>
      </c>
      <c r="B14822" t="n">
        <v>56</v>
      </c>
      <c r="C14822" t="inlineStr">
        <is>
          <t>POS</t>
        </is>
      </c>
      <c r="D14822" t="inlineStr">
        <is>
          <t>Mỹ</t>
        </is>
      </c>
      <c r="E14822" t="inlineStr">
        <is>
          <t>TV &amp; Video</t>
        </is>
      </c>
      <c r="F14822" t="n">
        <v>1099.99</v>
      </c>
      <c r="G14822" t="n">
        <v>0</v>
      </c>
    </row>
    <row r="14823">
      <c r="A14823" t="n">
        <v>202005</v>
      </c>
      <c r="B14823" t="n">
        <v>57</v>
      </c>
      <c r="C14823" t="inlineStr">
        <is>
          <t>POS</t>
        </is>
      </c>
      <c r="D14823" t="inlineStr">
        <is>
          <t>Mỹ</t>
        </is>
      </c>
      <c r="E14823" t="inlineStr">
        <is>
          <t>Âm thanh</t>
        </is>
      </c>
      <c r="F14823" t="n">
        <v>362</v>
      </c>
      <c r="G14823" t="n">
        <v>0</v>
      </c>
    </row>
    <row r="14824">
      <c r="A14824" t="n">
        <v>202005</v>
      </c>
      <c r="B14824" t="n">
        <v>57</v>
      </c>
      <c r="C14824" t="inlineStr">
        <is>
          <t>POS</t>
        </is>
      </c>
      <c r="D14824" t="inlineStr">
        <is>
          <t>Mỹ</t>
        </is>
      </c>
      <c r="E14824" t="inlineStr">
        <is>
          <t>Máy ảnh</t>
        </is>
      </c>
      <c r="F14824" t="n">
        <v>1697.92</v>
      </c>
      <c r="G14824" t="n">
        <v>0</v>
      </c>
    </row>
    <row r="14825">
      <c r="A14825" t="n">
        <v>202005</v>
      </c>
      <c r="B14825" t="n">
        <v>57</v>
      </c>
      <c r="C14825" t="inlineStr">
        <is>
          <t>POS</t>
        </is>
      </c>
      <c r="D14825" t="inlineStr">
        <is>
          <t>Mỹ</t>
        </is>
      </c>
      <c r="E14825" t="inlineStr">
        <is>
          <t>Điện thoại</t>
        </is>
      </c>
      <c r="F14825" t="n">
        <v>1025.9</v>
      </c>
      <c r="G14825" t="n">
        <v>0</v>
      </c>
    </row>
    <row r="14826">
      <c r="A14826" t="n">
        <v>202005</v>
      </c>
      <c r="B14826" t="n">
        <v>57</v>
      </c>
      <c r="C14826" t="inlineStr">
        <is>
          <t>POS</t>
        </is>
      </c>
      <c r="D14826" t="inlineStr">
        <is>
          <t>Mỹ</t>
        </is>
      </c>
      <c r="E14826" t="inlineStr">
        <is>
          <t>Máy tính</t>
        </is>
      </c>
      <c r="F14826" t="n">
        <v>6958.55</v>
      </c>
      <c r="G14826" t="n">
        <v>809.85</v>
      </c>
    </row>
    <row r="14827">
      <c r="A14827" t="n">
        <v>202005</v>
      </c>
      <c r="B14827" t="n">
        <v>57</v>
      </c>
      <c r="C14827" t="inlineStr">
        <is>
          <t>POS</t>
        </is>
      </c>
      <c r="D14827" t="inlineStr">
        <is>
          <t>Mỹ</t>
        </is>
      </c>
      <c r="E14827" t="inlineStr">
        <is>
          <t>Game &amp; Đồ chơi</t>
        </is>
      </c>
      <c r="F14827" t="n">
        <v>96</v>
      </c>
      <c r="G14827" t="n">
        <v>0</v>
      </c>
    </row>
    <row r="14828">
      <c r="A14828" t="n">
        <v>202005</v>
      </c>
      <c r="B14828" t="n">
        <v>57</v>
      </c>
      <c r="C14828" t="inlineStr">
        <is>
          <t>POS</t>
        </is>
      </c>
      <c r="D14828" t="inlineStr">
        <is>
          <t>Mỹ</t>
        </is>
      </c>
      <c r="E14828" t="inlineStr">
        <is>
          <t>Nhạc, phim, sách nói</t>
        </is>
      </c>
      <c r="F14828" t="n">
        <v>571.39</v>
      </c>
      <c r="G14828" t="n">
        <v>0</v>
      </c>
    </row>
    <row r="14829">
      <c r="A14829" t="n">
        <v>202005</v>
      </c>
      <c r="B14829" t="n">
        <v>57</v>
      </c>
      <c r="C14829" t="inlineStr">
        <is>
          <t>POS</t>
        </is>
      </c>
      <c r="D14829" t="inlineStr">
        <is>
          <t>Mỹ</t>
        </is>
      </c>
      <c r="E14829" t="inlineStr">
        <is>
          <t>TV &amp; Video</t>
        </is>
      </c>
      <c r="F14829" t="n">
        <v>7392.14</v>
      </c>
      <c r="G14829" t="n">
        <v>0</v>
      </c>
    </row>
    <row r="14830">
      <c r="A14830" t="n">
        <v>202005</v>
      </c>
      <c r="B14830" t="n">
        <v>59</v>
      </c>
      <c r="C14830" t="inlineStr">
        <is>
          <t>POS</t>
        </is>
      </c>
      <c r="D14830" t="inlineStr">
        <is>
          <t>Mỹ</t>
        </is>
      </c>
      <c r="E14830" t="inlineStr">
        <is>
          <t>Âm thanh</t>
        </is>
      </c>
      <c r="F14830" t="n">
        <v>315.9</v>
      </c>
      <c r="G14830" t="n">
        <v>0</v>
      </c>
    </row>
    <row r="14831">
      <c r="A14831" t="n">
        <v>202005</v>
      </c>
      <c r="B14831" t="n">
        <v>59</v>
      </c>
      <c r="C14831" t="inlineStr">
        <is>
          <t>POS</t>
        </is>
      </c>
      <c r="D14831" t="inlineStr">
        <is>
          <t>Mỹ</t>
        </is>
      </c>
      <c r="E14831" t="inlineStr">
        <is>
          <t>Máy ảnh</t>
        </is>
      </c>
      <c r="F14831" t="n">
        <v>709.9299999999999</v>
      </c>
      <c r="G14831" t="n">
        <v>0</v>
      </c>
    </row>
    <row r="14832">
      <c r="A14832" t="n">
        <v>202005</v>
      </c>
      <c r="B14832" t="n">
        <v>59</v>
      </c>
      <c r="C14832" t="inlineStr">
        <is>
          <t>POS</t>
        </is>
      </c>
      <c r="D14832" t="inlineStr">
        <is>
          <t>Mỹ</t>
        </is>
      </c>
      <c r="E14832" t="inlineStr">
        <is>
          <t>Điện thoại</t>
        </is>
      </c>
      <c r="F14832" t="n">
        <v>1864.06</v>
      </c>
      <c r="G14832" t="n">
        <v>0</v>
      </c>
    </row>
    <row r="14833">
      <c r="A14833" t="n">
        <v>202005</v>
      </c>
      <c r="B14833" t="n">
        <v>59</v>
      </c>
      <c r="C14833" t="inlineStr">
        <is>
          <t>POS</t>
        </is>
      </c>
      <c r="D14833" t="inlineStr">
        <is>
          <t>Mỹ</t>
        </is>
      </c>
      <c r="E14833" t="inlineStr">
        <is>
          <t>Máy tính</t>
        </is>
      </c>
      <c r="F14833" t="n">
        <v>3036</v>
      </c>
      <c r="G14833" t="n">
        <v>0</v>
      </c>
    </row>
    <row r="14834">
      <c r="A14834" t="n">
        <v>202005</v>
      </c>
      <c r="B14834" t="n">
        <v>59</v>
      </c>
      <c r="C14834" t="inlineStr">
        <is>
          <t>POS</t>
        </is>
      </c>
      <c r="D14834" t="inlineStr">
        <is>
          <t>Mỹ</t>
        </is>
      </c>
      <c r="E14834" t="inlineStr">
        <is>
          <t>Game &amp; Đồ chơi</t>
        </is>
      </c>
      <c r="F14834" t="n">
        <v>517.12</v>
      </c>
      <c r="G14834" t="n">
        <v>0</v>
      </c>
    </row>
    <row r="14835">
      <c r="A14835" t="n">
        <v>202005</v>
      </c>
      <c r="B14835" t="n">
        <v>59</v>
      </c>
      <c r="C14835" t="inlineStr">
        <is>
          <t>POS</t>
        </is>
      </c>
      <c r="D14835" t="inlineStr">
        <is>
          <t>Mỹ</t>
        </is>
      </c>
      <c r="E14835" t="inlineStr">
        <is>
          <t>Gia dụng</t>
        </is>
      </c>
      <c r="F14835" t="n">
        <v>632.99</v>
      </c>
      <c r="G14835" t="n">
        <v>0</v>
      </c>
    </row>
    <row r="14836">
      <c r="A14836" t="n">
        <v>202005</v>
      </c>
      <c r="B14836" t="n">
        <v>59</v>
      </c>
      <c r="C14836" t="inlineStr">
        <is>
          <t>POS</t>
        </is>
      </c>
      <c r="D14836" t="inlineStr">
        <is>
          <t>Mỹ</t>
        </is>
      </c>
      <c r="E14836" t="inlineStr">
        <is>
          <t>Nhạc, phim, sách nói</t>
        </is>
      </c>
      <c r="F14836" t="n">
        <v>2145.56</v>
      </c>
      <c r="G14836" t="n">
        <v>0</v>
      </c>
    </row>
    <row r="14837">
      <c r="A14837" t="n">
        <v>202005</v>
      </c>
      <c r="B14837" t="n">
        <v>59</v>
      </c>
      <c r="C14837" t="inlineStr">
        <is>
          <t>POS</t>
        </is>
      </c>
      <c r="D14837" t="inlineStr">
        <is>
          <t>Mỹ</t>
        </is>
      </c>
      <c r="E14837" t="inlineStr">
        <is>
          <t>TV &amp; Video</t>
        </is>
      </c>
      <c r="F14837" t="n">
        <v>188.9</v>
      </c>
      <c r="G14837" t="n">
        <v>0</v>
      </c>
    </row>
    <row r="14838">
      <c r="A14838" t="n">
        <v>202005</v>
      </c>
      <c r="B14838" t="n">
        <v>61</v>
      </c>
      <c r="C14838" t="inlineStr">
        <is>
          <t>POS</t>
        </is>
      </c>
      <c r="D14838" t="inlineStr">
        <is>
          <t>Mỹ</t>
        </is>
      </c>
      <c r="E14838" t="inlineStr">
        <is>
          <t>Âm thanh</t>
        </is>
      </c>
      <c r="F14838" t="n">
        <v>670</v>
      </c>
      <c r="G14838" t="n">
        <v>0</v>
      </c>
    </row>
    <row r="14839">
      <c r="A14839" t="n">
        <v>202005</v>
      </c>
      <c r="B14839" t="n">
        <v>61</v>
      </c>
      <c r="C14839" t="inlineStr">
        <is>
          <t>POS</t>
        </is>
      </c>
      <c r="D14839" t="inlineStr">
        <is>
          <t>Mỹ</t>
        </is>
      </c>
      <c r="E14839" t="inlineStr">
        <is>
          <t>Máy ảnh</t>
        </is>
      </c>
      <c r="F14839" t="n">
        <v>4439.6</v>
      </c>
      <c r="G14839" t="n">
        <v>0</v>
      </c>
    </row>
    <row r="14840">
      <c r="A14840" t="n">
        <v>202005</v>
      </c>
      <c r="B14840" t="n">
        <v>61</v>
      </c>
      <c r="C14840" t="inlineStr">
        <is>
          <t>POS</t>
        </is>
      </c>
      <c r="D14840" t="inlineStr">
        <is>
          <t>Mỹ</t>
        </is>
      </c>
      <c r="E14840" t="inlineStr">
        <is>
          <t>Điện thoại</t>
        </is>
      </c>
      <c r="F14840" t="n">
        <v>2359.13</v>
      </c>
      <c r="G14840" t="n">
        <v>0</v>
      </c>
    </row>
    <row r="14841">
      <c r="A14841" t="n">
        <v>202005</v>
      </c>
      <c r="B14841" t="n">
        <v>61</v>
      </c>
      <c r="C14841" t="inlineStr">
        <is>
          <t>POS</t>
        </is>
      </c>
      <c r="D14841" t="inlineStr">
        <is>
          <t>Mỹ</t>
        </is>
      </c>
      <c r="E14841" t="inlineStr">
        <is>
          <t>Máy tính</t>
        </is>
      </c>
      <c r="F14841" t="n">
        <v>1067.85</v>
      </c>
      <c r="G14841" t="n">
        <v>129</v>
      </c>
    </row>
    <row r="14842">
      <c r="A14842" t="n">
        <v>202005</v>
      </c>
      <c r="B14842" t="n">
        <v>61</v>
      </c>
      <c r="C14842" t="inlineStr">
        <is>
          <t>POS</t>
        </is>
      </c>
      <c r="D14842" t="inlineStr">
        <is>
          <t>Mỹ</t>
        </is>
      </c>
      <c r="E14842" t="inlineStr">
        <is>
          <t>Game &amp; Đồ chơi</t>
        </is>
      </c>
      <c r="F14842" t="n">
        <v>518.86</v>
      </c>
      <c r="G14842" t="n">
        <v>0</v>
      </c>
    </row>
    <row r="14843">
      <c r="A14843" t="n">
        <v>202005</v>
      </c>
      <c r="B14843" t="n">
        <v>61</v>
      </c>
      <c r="C14843" t="inlineStr">
        <is>
          <t>POS</t>
        </is>
      </c>
      <c r="D14843" t="inlineStr">
        <is>
          <t>Mỹ</t>
        </is>
      </c>
      <c r="E14843" t="inlineStr">
        <is>
          <t>Nhạc, phim, sách nói</t>
        </is>
      </c>
      <c r="F14843" t="n">
        <v>2098.6</v>
      </c>
      <c r="G14843" t="n">
        <v>0</v>
      </c>
    </row>
    <row r="14844">
      <c r="A14844" t="n">
        <v>202005</v>
      </c>
      <c r="B14844" t="n">
        <v>61</v>
      </c>
      <c r="C14844" t="inlineStr">
        <is>
          <t>POS</t>
        </is>
      </c>
      <c r="D14844" t="inlineStr">
        <is>
          <t>Mỹ</t>
        </is>
      </c>
      <c r="E14844" t="inlineStr">
        <is>
          <t>TV &amp; Video</t>
        </is>
      </c>
      <c r="F14844" t="n">
        <v>569.99</v>
      </c>
      <c r="G14844" t="n">
        <v>0</v>
      </c>
    </row>
    <row r="14845">
      <c r="A14845" t="n">
        <v>202005</v>
      </c>
      <c r="B14845" t="n">
        <v>62</v>
      </c>
      <c r="C14845" t="inlineStr">
        <is>
          <t>POS</t>
        </is>
      </c>
      <c r="D14845" t="inlineStr">
        <is>
          <t>Mỹ</t>
        </is>
      </c>
      <c r="E14845" t="inlineStr">
        <is>
          <t>Âm thanh</t>
        </is>
      </c>
      <c r="F14845" t="n">
        <v>609.99</v>
      </c>
      <c r="G14845" t="n">
        <v>0</v>
      </c>
    </row>
    <row r="14846">
      <c r="A14846" t="n">
        <v>202005</v>
      </c>
      <c r="B14846" t="n">
        <v>62</v>
      </c>
      <c r="C14846" t="inlineStr">
        <is>
          <t>POS</t>
        </is>
      </c>
      <c r="D14846" t="inlineStr">
        <is>
          <t>Mỹ</t>
        </is>
      </c>
      <c r="E14846" t="inlineStr">
        <is>
          <t>Máy ảnh</t>
        </is>
      </c>
      <c r="F14846" t="n">
        <v>1558</v>
      </c>
      <c r="G14846" t="n">
        <v>0</v>
      </c>
    </row>
    <row r="14847">
      <c r="A14847" t="n">
        <v>202005</v>
      </c>
      <c r="B14847" t="n">
        <v>62</v>
      </c>
      <c r="C14847" t="inlineStr">
        <is>
          <t>POS</t>
        </is>
      </c>
      <c r="D14847" t="inlineStr">
        <is>
          <t>Mỹ</t>
        </is>
      </c>
      <c r="E14847" t="inlineStr">
        <is>
          <t>Điện thoại</t>
        </is>
      </c>
      <c r="F14847" t="n">
        <v>368.99</v>
      </c>
      <c r="G14847" t="n">
        <v>0</v>
      </c>
    </row>
    <row r="14848">
      <c r="A14848" t="n">
        <v>202005</v>
      </c>
      <c r="B14848" t="n">
        <v>62</v>
      </c>
      <c r="C14848" t="inlineStr">
        <is>
          <t>POS</t>
        </is>
      </c>
      <c r="D14848" t="inlineStr">
        <is>
          <t>Mỹ</t>
        </is>
      </c>
      <c r="E14848" t="inlineStr">
        <is>
          <t>Máy tính</t>
        </is>
      </c>
      <c r="F14848" t="n">
        <v>3650.1</v>
      </c>
      <c r="G14848" t="n">
        <v>0</v>
      </c>
    </row>
    <row r="14849">
      <c r="A14849" t="n">
        <v>202005</v>
      </c>
      <c r="B14849" t="n">
        <v>62</v>
      </c>
      <c r="C14849" t="inlineStr">
        <is>
          <t>POS</t>
        </is>
      </c>
      <c r="D14849" t="inlineStr">
        <is>
          <t>Mỹ</t>
        </is>
      </c>
      <c r="E14849" t="inlineStr">
        <is>
          <t>Game &amp; Đồ chơi</t>
        </is>
      </c>
      <c r="F14849" t="n">
        <v>218</v>
      </c>
      <c r="G14849" t="n">
        <v>0</v>
      </c>
    </row>
    <row r="14850">
      <c r="A14850" t="n">
        <v>202005</v>
      </c>
      <c r="B14850" t="n">
        <v>62</v>
      </c>
      <c r="C14850" t="inlineStr">
        <is>
          <t>POS</t>
        </is>
      </c>
      <c r="D14850" t="inlineStr">
        <is>
          <t>Mỹ</t>
        </is>
      </c>
      <c r="E14850" t="inlineStr">
        <is>
          <t>Nhạc, phim, sách nói</t>
        </is>
      </c>
      <c r="F14850" t="n">
        <v>779.97</v>
      </c>
      <c r="G14850" t="n">
        <v>0</v>
      </c>
    </row>
    <row r="14851">
      <c r="A14851" t="n">
        <v>202005</v>
      </c>
      <c r="B14851" t="n">
        <v>64</v>
      </c>
      <c r="C14851" t="inlineStr">
        <is>
          <t>POS</t>
        </is>
      </c>
      <c r="D14851" t="inlineStr">
        <is>
          <t>Mỹ</t>
        </is>
      </c>
      <c r="E14851" t="inlineStr">
        <is>
          <t>Âm thanh</t>
        </is>
      </c>
      <c r="F14851" t="n">
        <v>1335.01</v>
      </c>
      <c r="G14851" t="n">
        <v>0</v>
      </c>
    </row>
    <row r="14852">
      <c r="A14852" t="n">
        <v>202005</v>
      </c>
      <c r="B14852" t="n">
        <v>64</v>
      </c>
      <c r="C14852" t="inlineStr">
        <is>
          <t>POS</t>
        </is>
      </c>
      <c r="D14852" t="inlineStr">
        <is>
          <t>Mỹ</t>
        </is>
      </c>
      <c r="E14852" t="inlineStr">
        <is>
          <t>Máy ảnh</t>
        </is>
      </c>
      <c r="F14852" t="n">
        <v>4547</v>
      </c>
      <c r="G14852" t="n">
        <v>0</v>
      </c>
    </row>
    <row r="14853">
      <c r="A14853" t="n">
        <v>202005</v>
      </c>
      <c r="B14853" t="n">
        <v>64</v>
      </c>
      <c r="C14853" t="inlineStr">
        <is>
          <t>POS</t>
        </is>
      </c>
      <c r="D14853" t="inlineStr">
        <is>
          <t>Mỹ</t>
        </is>
      </c>
      <c r="E14853" t="inlineStr">
        <is>
          <t>Điện thoại</t>
        </is>
      </c>
      <c r="F14853" t="n">
        <v>2690.18</v>
      </c>
      <c r="G14853" t="n">
        <v>0</v>
      </c>
    </row>
    <row r="14854">
      <c r="A14854" t="n">
        <v>202005</v>
      </c>
      <c r="B14854" t="n">
        <v>64</v>
      </c>
      <c r="C14854" t="inlineStr">
        <is>
          <t>POS</t>
        </is>
      </c>
      <c r="D14854" t="inlineStr">
        <is>
          <t>Mỹ</t>
        </is>
      </c>
      <c r="E14854" t="inlineStr">
        <is>
          <t>Máy tính</t>
        </is>
      </c>
      <c r="F14854" t="n">
        <v>2599.1</v>
      </c>
      <c r="G14854" t="n">
        <v>588</v>
      </c>
    </row>
    <row r="14855">
      <c r="A14855" t="n">
        <v>202005</v>
      </c>
      <c r="B14855" t="n">
        <v>64</v>
      </c>
      <c r="C14855" t="inlineStr">
        <is>
          <t>POS</t>
        </is>
      </c>
      <c r="D14855" t="inlineStr">
        <is>
          <t>Mỹ</t>
        </is>
      </c>
      <c r="E14855" t="inlineStr">
        <is>
          <t>Game &amp; Đồ chơi</t>
        </is>
      </c>
      <c r="F14855" t="n">
        <v>165.76</v>
      </c>
      <c r="G14855" t="n">
        <v>0</v>
      </c>
    </row>
    <row r="14856">
      <c r="A14856" t="n">
        <v>202005</v>
      </c>
      <c r="B14856" t="n">
        <v>64</v>
      </c>
      <c r="C14856" t="inlineStr">
        <is>
          <t>POS</t>
        </is>
      </c>
      <c r="D14856" t="inlineStr">
        <is>
          <t>Mỹ</t>
        </is>
      </c>
      <c r="E14856" t="inlineStr">
        <is>
          <t>Gia dụng</t>
        </is>
      </c>
      <c r="F14856" t="n">
        <v>389.7</v>
      </c>
      <c r="G14856" t="n">
        <v>0</v>
      </c>
    </row>
    <row r="14857">
      <c r="A14857" t="n">
        <v>202005</v>
      </c>
      <c r="B14857" t="n">
        <v>64</v>
      </c>
      <c r="C14857" t="inlineStr">
        <is>
          <t>POS</t>
        </is>
      </c>
      <c r="D14857" t="inlineStr">
        <is>
          <t>Mỹ</t>
        </is>
      </c>
      <c r="E14857" t="inlineStr">
        <is>
          <t>Nhạc, phim, sách nói</t>
        </is>
      </c>
      <c r="F14857" t="n">
        <v>2594.31</v>
      </c>
      <c r="G14857" t="n">
        <v>0</v>
      </c>
    </row>
    <row r="14858">
      <c r="A14858" t="n">
        <v>202005</v>
      </c>
      <c r="B14858" t="n">
        <v>64</v>
      </c>
      <c r="C14858" t="inlineStr">
        <is>
          <t>POS</t>
        </is>
      </c>
      <c r="D14858" t="inlineStr">
        <is>
          <t>Mỹ</t>
        </is>
      </c>
      <c r="E14858" t="inlineStr">
        <is>
          <t>TV &amp; Video</t>
        </is>
      </c>
      <c r="F14858" t="n">
        <v>525</v>
      </c>
      <c r="G14858" t="n">
        <v>0</v>
      </c>
    </row>
    <row r="14859">
      <c r="A14859" t="n">
        <v>202005</v>
      </c>
      <c r="B14859" t="n">
        <v>65</v>
      </c>
      <c r="C14859" t="inlineStr">
        <is>
          <t>POS</t>
        </is>
      </c>
      <c r="D14859" t="inlineStr">
        <is>
          <t>Mỹ</t>
        </is>
      </c>
      <c r="E14859" t="inlineStr">
        <is>
          <t>Âm thanh</t>
        </is>
      </c>
      <c r="F14859" t="n">
        <v>1552.95</v>
      </c>
      <c r="G14859" t="n">
        <v>0</v>
      </c>
    </row>
    <row r="14860">
      <c r="A14860" t="n">
        <v>202005</v>
      </c>
      <c r="B14860" t="n">
        <v>65</v>
      </c>
      <c r="C14860" t="inlineStr">
        <is>
          <t>POS</t>
        </is>
      </c>
      <c r="D14860" t="inlineStr">
        <is>
          <t>Mỹ</t>
        </is>
      </c>
      <c r="E14860" t="inlineStr">
        <is>
          <t>Điện thoại</t>
        </is>
      </c>
      <c r="F14860" t="n">
        <v>1462.96</v>
      </c>
      <c r="G14860" t="n">
        <v>0</v>
      </c>
    </row>
    <row r="14861">
      <c r="A14861" t="n">
        <v>202005</v>
      </c>
      <c r="B14861" t="n">
        <v>65</v>
      </c>
      <c r="C14861" t="inlineStr">
        <is>
          <t>POS</t>
        </is>
      </c>
      <c r="D14861" t="inlineStr">
        <is>
          <t>Mỹ</t>
        </is>
      </c>
      <c r="E14861" t="inlineStr">
        <is>
          <t>Máy tính</t>
        </is>
      </c>
      <c r="F14861" t="n">
        <v>2106.2</v>
      </c>
      <c r="G14861" t="n">
        <v>0</v>
      </c>
    </row>
    <row r="14862">
      <c r="A14862" t="n">
        <v>202005</v>
      </c>
      <c r="B14862" t="n">
        <v>65</v>
      </c>
      <c r="C14862" t="inlineStr">
        <is>
          <t>POS</t>
        </is>
      </c>
      <c r="D14862" t="inlineStr">
        <is>
          <t>Mỹ</t>
        </is>
      </c>
      <c r="E14862" t="inlineStr">
        <is>
          <t>Game &amp; Đồ chơi</t>
        </is>
      </c>
      <c r="F14862" t="n">
        <v>111</v>
      </c>
      <c r="G14862" t="n">
        <v>0</v>
      </c>
    </row>
    <row r="14863">
      <c r="A14863" t="n">
        <v>202005</v>
      </c>
      <c r="B14863" t="n">
        <v>65</v>
      </c>
      <c r="C14863" t="inlineStr">
        <is>
          <t>POS</t>
        </is>
      </c>
      <c r="D14863" t="inlineStr">
        <is>
          <t>Mỹ</t>
        </is>
      </c>
      <c r="E14863" t="inlineStr">
        <is>
          <t>Nhạc, phim, sách nói</t>
        </is>
      </c>
      <c r="F14863" t="n">
        <v>959.9400000000001</v>
      </c>
      <c r="G14863" t="n">
        <v>0</v>
      </c>
    </row>
    <row r="14864">
      <c r="A14864" t="n">
        <v>202005</v>
      </c>
      <c r="B14864" t="n">
        <v>66</v>
      </c>
      <c r="C14864" t="inlineStr">
        <is>
          <t>POS</t>
        </is>
      </c>
      <c r="D14864" t="inlineStr">
        <is>
          <t>Mỹ</t>
        </is>
      </c>
      <c r="E14864" t="inlineStr">
        <is>
          <t>Âm thanh</t>
        </is>
      </c>
      <c r="F14864" t="n">
        <v>806</v>
      </c>
      <c r="G14864" t="n">
        <v>0</v>
      </c>
    </row>
    <row r="14865">
      <c r="A14865" t="n">
        <v>202005</v>
      </c>
      <c r="B14865" t="n">
        <v>66</v>
      </c>
      <c r="C14865" t="inlineStr">
        <is>
          <t>POS</t>
        </is>
      </c>
      <c r="D14865" t="inlineStr">
        <is>
          <t>Mỹ</t>
        </is>
      </c>
      <c r="E14865" t="inlineStr">
        <is>
          <t>Điện thoại</t>
        </is>
      </c>
      <c r="F14865" t="n">
        <v>3844.97</v>
      </c>
      <c r="G14865" t="n">
        <v>0</v>
      </c>
    </row>
    <row r="14866">
      <c r="A14866" t="n">
        <v>202005</v>
      </c>
      <c r="B14866" t="n">
        <v>66</v>
      </c>
      <c r="C14866" t="inlineStr">
        <is>
          <t>POS</t>
        </is>
      </c>
      <c r="D14866" t="inlineStr">
        <is>
          <t>Mỹ</t>
        </is>
      </c>
      <c r="E14866" t="inlineStr">
        <is>
          <t>Máy tính</t>
        </is>
      </c>
      <c r="F14866" t="n">
        <v>5667</v>
      </c>
      <c r="G14866" t="n">
        <v>0</v>
      </c>
    </row>
    <row r="14867">
      <c r="A14867" t="n">
        <v>202005</v>
      </c>
      <c r="B14867" t="n">
        <v>66</v>
      </c>
      <c r="C14867" t="inlineStr">
        <is>
          <t>POS</t>
        </is>
      </c>
      <c r="D14867" t="inlineStr">
        <is>
          <t>Mỹ</t>
        </is>
      </c>
      <c r="E14867" t="inlineStr">
        <is>
          <t>Game &amp; Đồ chơi</t>
        </is>
      </c>
      <c r="F14867" t="n">
        <v>212.64</v>
      </c>
      <c r="G14867" t="n">
        <v>0</v>
      </c>
    </row>
    <row r="14868">
      <c r="A14868" t="n">
        <v>202005</v>
      </c>
      <c r="B14868" t="n">
        <v>66</v>
      </c>
      <c r="C14868" t="inlineStr">
        <is>
          <t>POS</t>
        </is>
      </c>
      <c r="D14868" t="inlineStr">
        <is>
          <t>Mỹ</t>
        </is>
      </c>
      <c r="E14868" t="inlineStr">
        <is>
          <t>Gia dụng</t>
        </is>
      </c>
      <c r="F14868" t="n">
        <v>1366.5</v>
      </c>
      <c r="G14868" t="n">
        <v>0</v>
      </c>
    </row>
    <row r="14869">
      <c r="A14869" t="n">
        <v>202005</v>
      </c>
      <c r="B14869" t="n">
        <v>66</v>
      </c>
      <c r="C14869" t="inlineStr">
        <is>
          <t>POS</t>
        </is>
      </c>
      <c r="D14869" t="inlineStr">
        <is>
          <t>Mỹ</t>
        </is>
      </c>
      <c r="E14869" t="inlineStr">
        <is>
          <t>Nhạc, phim, sách nói</t>
        </is>
      </c>
      <c r="F14869" t="n">
        <v>2960.42</v>
      </c>
      <c r="G14869" t="n">
        <v>0</v>
      </c>
    </row>
    <row r="14870">
      <c r="A14870" t="n">
        <v>202006</v>
      </c>
      <c r="B14870" t="n">
        <v>0</v>
      </c>
      <c r="C14870" t="inlineStr">
        <is>
          <t>ONLINE</t>
        </is>
      </c>
      <c r="D14870" t="inlineStr">
        <is>
          <t>Online</t>
        </is>
      </c>
      <c r="E14870" t="inlineStr">
        <is>
          <t>Âm thanh</t>
        </is>
      </c>
      <c r="F14870" t="n">
        <v>7477.69</v>
      </c>
      <c r="G14870" t="n">
        <v>0</v>
      </c>
    </row>
    <row r="14871">
      <c r="A14871" t="n">
        <v>202006</v>
      </c>
      <c r="B14871" t="n">
        <v>0</v>
      </c>
      <c r="C14871" t="inlineStr">
        <is>
          <t>ONLINE</t>
        </is>
      </c>
      <c r="D14871" t="inlineStr">
        <is>
          <t>Online</t>
        </is>
      </c>
      <c r="E14871" t="inlineStr">
        <is>
          <t>Máy ảnh</t>
        </is>
      </c>
      <c r="F14871" t="n">
        <v>19786.45</v>
      </c>
      <c r="G14871" t="n">
        <v>70.19</v>
      </c>
    </row>
    <row r="14872">
      <c r="A14872" t="n">
        <v>202006</v>
      </c>
      <c r="B14872" t="n">
        <v>0</v>
      </c>
      <c r="C14872" t="inlineStr">
        <is>
          <t>ONLINE</t>
        </is>
      </c>
      <c r="D14872" t="inlineStr">
        <is>
          <t>Online</t>
        </is>
      </c>
      <c r="E14872" t="inlineStr">
        <is>
          <t>Điện thoại</t>
        </is>
      </c>
      <c r="F14872" t="n">
        <v>22470.56</v>
      </c>
      <c r="G14872" t="n">
        <v>799.96</v>
      </c>
    </row>
    <row r="14873">
      <c r="A14873" t="n">
        <v>202006</v>
      </c>
      <c r="B14873" t="n">
        <v>0</v>
      </c>
      <c r="C14873" t="inlineStr">
        <is>
          <t>ONLINE</t>
        </is>
      </c>
      <c r="D14873" t="inlineStr">
        <is>
          <t>Online</t>
        </is>
      </c>
      <c r="E14873" t="inlineStr">
        <is>
          <t>Máy tính</t>
        </is>
      </c>
      <c r="F14873" t="n">
        <v>66390.85000000001</v>
      </c>
      <c r="G14873" t="n">
        <v>1546.85</v>
      </c>
    </row>
    <row r="14874">
      <c r="A14874" t="n">
        <v>202006</v>
      </c>
      <c r="B14874" t="n">
        <v>0</v>
      </c>
      <c r="C14874" t="inlineStr">
        <is>
          <t>ONLINE</t>
        </is>
      </c>
      <c r="D14874" t="inlineStr">
        <is>
          <t>Online</t>
        </is>
      </c>
      <c r="E14874" t="inlineStr">
        <is>
          <t>Game &amp; Đồ chơi</t>
        </is>
      </c>
      <c r="F14874" t="n">
        <v>2101.09</v>
      </c>
      <c r="G14874" t="n">
        <v>430.15</v>
      </c>
    </row>
    <row r="14875">
      <c r="A14875" t="n">
        <v>202006</v>
      </c>
      <c r="B14875" t="n">
        <v>0</v>
      </c>
      <c r="C14875" t="inlineStr">
        <is>
          <t>ONLINE</t>
        </is>
      </c>
      <c r="D14875" t="inlineStr">
        <is>
          <t>Online</t>
        </is>
      </c>
      <c r="E14875" t="inlineStr">
        <is>
          <t>Gia dụng</t>
        </is>
      </c>
      <c r="F14875" t="n">
        <v>37001.9</v>
      </c>
      <c r="G14875" t="n">
        <v>0</v>
      </c>
    </row>
    <row r="14876">
      <c r="A14876" t="n">
        <v>202006</v>
      </c>
      <c r="B14876" t="n">
        <v>0</v>
      </c>
      <c r="C14876" t="inlineStr">
        <is>
          <t>ONLINE</t>
        </is>
      </c>
      <c r="D14876" t="inlineStr">
        <is>
          <t>Online</t>
        </is>
      </c>
      <c r="E14876" t="inlineStr">
        <is>
          <t>Nhạc, phim, sách nói</t>
        </is>
      </c>
      <c r="F14876" t="n">
        <v>11191.19</v>
      </c>
      <c r="G14876" t="n">
        <v>233.99</v>
      </c>
    </row>
    <row r="14877">
      <c r="A14877" t="n">
        <v>202006</v>
      </c>
      <c r="B14877" t="n">
        <v>0</v>
      </c>
      <c r="C14877" t="inlineStr">
        <is>
          <t>ONLINE</t>
        </is>
      </c>
      <c r="D14877" t="inlineStr">
        <is>
          <t>Online</t>
        </is>
      </c>
      <c r="E14877" t="inlineStr">
        <is>
          <t>TV &amp; Video</t>
        </is>
      </c>
      <c r="F14877" t="n">
        <v>18150.69</v>
      </c>
      <c r="G14877" t="n">
        <v>253.8</v>
      </c>
    </row>
    <row r="14878">
      <c r="A14878" t="n">
        <v>202006</v>
      </c>
      <c r="B14878" t="n">
        <v>1</v>
      </c>
      <c r="C14878" t="inlineStr">
        <is>
          <t>POS</t>
        </is>
      </c>
      <c r="D14878" t="inlineStr">
        <is>
          <t>Úc</t>
        </is>
      </c>
      <c r="E14878" t="inlineStr">
        <is>
          <t>Máy tính</t>
        </is>
      </c>
      <c r="F14878" t="n">
        <v>3863.95</v>
      </c>
      <c r="G14878" t="n">
        <v>0</v>
      </c>
    </row>
    <row r="14879">
      <c r="A14879" t="n">
        <v>202006</v>
      </c>
      <c r="B14879" t="n">
        <v>1</v>
      </c>
      <c r="C14879" t="inlineStr">
        <is>
          <t>POS</t>
        </is>
      </c>
      <c r="D14879" t="inlineStr">
        <is>
          <t>Úc</t>
        </is>
      </c>
      <c r="E14879" t="inlineStr">
        <is>
          <t>Nhạc, phim, sách nói</t>
        </is>
      </c>
      <c r="F14879" t="n">
        <v>109.99</v>
      </c>
      <c r="G14879" t="n">
        <v>0</v>
      </c>
    </row>
    <row r="14880">
      <c r="A14880" t="n">
        <v>202006</v>
      </c>
      <c r="B14880" t="n">
        <v>1</v>
      </c>
      <c r="C14880" t="inlineStr">
        <is>
          <t>POS</t>
        </is>
      </c>
      <c r="D14880" t="inlineStr">
        <is>
          <t>Úc</t>
        </is>
      </c>
      <c r="E14880" t="inlineStr">
        <is>
          <t>TV &amp; Video</t>
        </is>
      </c>
      <c r="F14880" t="n">
        <v>286.8</v>
      </c>
      <c r="G14880" t="n">
        <v>0</v>
      </c>
    </row>
    <row r="14881">
      <c r="A14881" t="n">
        <v>202006</v>
      </c>
      <c r="B14881" t="n">
        <v>4</v>
      </c>
      <c r="C14881" t="inlineStr">
        <is>
          <t>POS</t>
        </is>
      </c>
      <c r="D14881" t="inlineStr">
        <is>
          <t>Úc</t>
        </is>
      </c>
      <c r="E14881" t="inlineStr">
        <is>
          <t>Máy ảnh</t>
        </is>
      </c>
      <c r="F14881" t="n">
        <v>2422</v>
      </c>
      <c r="G14881" t="n">
        <v>980</v>
      </c>
    </row>
    <row r="14882">
      <c r="A14882" t="n">
        <v>202006</v>
      </c>
      <c r="B14882" t="n">
        <v>4</v>
      </c>
      <c r="C14882" t="inlineStr">
        <is>
          <t>POS</t>
        </is>
      </c>
      <c r="D14882" t="inlineStr">
        <is>
          <t>Úc</t>
        </is>
      </c>
      <c r="E14882" t="inlineStr">
        <is>
          <t>Điện thoại</t>
        </is>
      </c>
      <c r="F14882" t="n">
        <v>2073</v>
      </c>
      <c r="G14882" t="n">
        <v>0</v>
      </c>
    </row>
    <row r="14883">
      <c r="A14883" t="n">
        <v>202006</v>
      </c>
      <c r="B14883" t="n">
        <v>4</v>
      </c>
      <c r="C14883" t="inlineStr">
        <is>
          <t>POS</t>
        </is>
      </c>
      <c r="D14883" t="inlineStr">
        <is>
          <t>Úc</t>
        </is>
      </c>
      <c r="E14883" t="inlineStr">
        <is>
          <t>Máy tính</t>
        </is>
      </c>
      <c r="F14883" t="n">
        <v>978</v>
      </c>
      <c r="G14883" t="n">
        <v>0</v>
      </c>
    </row>
    <row r="14884">
      <c r="A14884" t="n">
        <v>202006</v>
      </c>
      <c r="B14884" t="n">
        <v>4</v>
      </c>
      <c r="C14884" t="inlineStr">
        <is>
          <t>POS</t>
        </is>
      </c>
      <c r="D14884" t="inlineStr">
        <is>
          <t>Úc</t>
        </is>
      </c>
      <c r="E14884" t="inlineStr">
        <is>
          <t>Game &amp; Đồ chơi</t>
        </is>
      </c>
      <c r="F14884" t="n">
        <v>72.81</v>
      </c>
      <c r="G14884" t="n">
        <v>0</v>
      </c>
    </row>
    <row r="14885">
      <c r="A14885" t="n">
        <v>202006</v>
      </c>
      <c r="B14885" t="n">
        <v>4</v>
      </c>
      <c r="C14885" t="inlineStr">
        <is>
          <t>POS</t>
        </is>
      </c>
      <c r="D14885" t="inlineStr">
        <is>
          <t>Úc</t>
        </is>
      </c>
      <c r="E14885" t="inlineStr">
        <is>
          <t>TV &amp; Video</t>
        </is>
      </c>
      <c r="F14885" t="n">
        <v>233.8</v>
      </c>
      <c r="G14885" t="n">
        <v>0</v>
      </c>
    </row>
    <row r="14886">
      <c r="A14886" t="n">
        <v>202006</v>
      </c>
      <c r="B14886" t="n">
        <v>5</v>
      </c>
      <c r="C14886" t="inlineStr">
        <is>
          <t>POS</t>
        </is>
      </c>
      <c r="D14886" t="inlineStr">
        <is>
          <t>Úc</t>
        </is>
      </c>
      <c r="E14886" t="inlineStr">
        <is>
          <t>Game &amp; Đồ chơi</t>
        </is>
      </c>
      <c r="F14886" t="n">
        <v>0</v>
      </c>
      <c r="G14886" t="n">
        <v>13.76</v>
      </c>
    </row>
    <row r="14887">
      <c r="A14887" t="n">
        <v>202006</v>
      </c>
      <c r="B14887" t="n">
        <v>6</v>
      </c>
      <c r="C14887" t="inlineStr">
        <is>
          <t>POS</t>
        </is>
      </c>
      <c r="D14887" t="inlineStr">
        <is>
          <t>Úc</t>
        </is>
      </c>
      <c r="E14887" t="inlineStr">
        <is>
          <t>Âm thanh</t>
        </is>
      </c>
      <c r="F14887" t="n">
        <v>975.8099999999999</v>
      </c>
      <c r="G14887" t="n">
        <v>0</v>
      </c>
    </row>
    <row r="14888">
      <c r="A14888" t="n">
        <v>202006</v>
      </c>
      <c r="B14888" t="n">
        <v>6</v>
      </c>
      <c r="C14888" t="inlineStr">
        <is>
          <t>POS</t>
        </is>
      </c>
      <c r="D14888" t="inlineStr">
        <is>
          <t>Úc</t>
        </is>
      </c>
      <c r="E14888" t="inlineStr">
        <is>
          <t>Máy ảnh</t>
        </is>
      </c>
      <c r="F14888" t="n">
        <v>1200</v>
      </c>
      <c r="G14888" t="n">
        <v>0</v>
      </c>
    </row>
    <row r="14889">
      <c r="A14889" t="n">
        <v>202006</v>
      </c>
      <c r="B14889" t="n">
        <v>6</v>
      </c>
      <c r="C14889" t="inlineStr">
        <is>
          <t>POS</t>
        </is>
      </c>
      <c r="D14889" t="inlineStr">
        <is>
          <t>Úc</t>
        </is>
      </c>
      <c r="E14889" t="inlineStr">
        <is>
          <t>Điện thoại</t>
        </is>
      </c>
      <c r="F14889" t="n">
        <v>129.99</v>
      </c>
      <c r="G14889" t="n">
        <v>0</v>
      </c>
    </row>
    <row r="14890">
      <c r="A14890" t="n">
        <v>202006</v>
      </c>
      <c r="B14890" t="n">
        <v>6</v>
      </c>
      <c r="C14890" t="inlineStr">
        <is>
          <t>POS</t>
        </is>
      </c>
      <c r="D14890" t="inlineStr">
        <is>
          <t>Úc</t>
        </is>
      </c>
      <c r="E14890" t="inlineStr">
        <is>
          <t>Máy tính</t>
        </is>
      </c>
      <c r="F14890" t="n">
        <v>7258.4</v>
      </c>
      <c r="G14890" t="n">
        <v>0</v>
      </c>
    </row>
    <row r="14891">
      <c r="A14891" t="n">
        <v>202006</v>
      </c>
      <c r="B14891" t="n">
        <v>6</v>
      </c>
      <c r="C14891" t="inlineStr">
        <is>
          <t>POS</t>
        </is>
      </c>
      <c r="D14891" t="inlineStr">
        <is>
          <t>Úc</t>
        </is>
      </c>
      <c r="E14891" t="inlineStr">
        <is>
          <t>Game &amp; Đồ chơi</t>
        </is>
      </c>
      <c r="F14891" t="n">
        <v>82.43000000000001</v>
      </c>
      <c r="G14891" t="n">
        <v>14.97</v>
      </c>
    </row>
    <row r="14892">
      <c r="A14892" t="n">
        <v>202006</v>
      </c>
      <c r="B14892" t="n">
        <v>6</v>
      </c>
      <c r="C14892" t="inlineStr">
        <is>
          <t>POS</t>
        </is>
      </c>
      <c r="D14892" t="inlineStr">
        <is>
          <t>Úc</t>
        </is>
      </c>
      <c r="E14892" t="inlineStr">
        <is>
          <t>Nhạc, phim, sách nói</t>
        </is>
      </c>
      <c r="F14892" t="n">
        <v>259.99</v>
      </c>
      <c r="G14892" t="n">
        <v>0</v>
      </c>
    </row>
    <row r="14893">
      <c r="A14893" t="n">
        <v>202006</v>
      </c>
      <c r="B14893" t="n">
        <v>6</v>
      </c>
      <c r="C14893" t="inlineStr">
        <is>
          <t>POS</t>
        </is>
      </c>
      <c r="D14893" t="inlineStr">
        <is>
          <t>Úc</t>
        </is>
      </c>
      <c r="E14893" t="inlineStr">
        <is>
          <t>TV &amp; Video</t>
        </is>
      </c>
      <c r="F14893" t="n">
        <v>469.97</v>
      </c>
      <c r="G14893" t="n">
        <v>0</v>
      </c>
    </row>
    <row r="14894">
      <c r="A14894" t="n">
        <v>202006</v>
      </c>
      <c r="B14894" t="n">
        <v>8</v>
      </c>
      <c r="C14894" t="inlineStr">
        <is>
          <t>POS</t>
        </is>
      </c>
      <c r="D14894" t="inlineStr">
        <is>
          <t>Canada</t>
        </is>
      </c>
      <c r="E14894" t="inlineStr">
        <is>
          <t>Âm thanh</t>
        </is>
      </c>
      <c r="F14894" t="n">
        <v>592</v>
      </c>
      <c r="G14894" t="n">
        <v>0</v>
      </c>
    </row>
    <row r="14895">
      <c r="A14895" t="n">
        <v>202006</v>
      </c>
      <c r="B14895" t="n">
        <v>8</v>
      </c>
      <c r="C14895" t="inlineStr">
        <is>
          <t>POS</t>
        </is>
      </c>
      <c r="D14895" t="inlineStr">
        <is>
          <t>Canada</t>
        </is>
      </c>
      <c r="E14895" t="inlineStr">
        <is>
          <t>Máy ảnh</t>
        </is>
      </c>
      <c r="F14895" t="n">
        <v>700.55</v>
      </c>
      <c r="G14895" t="n">
        <v>0</v>
      </c>
    </row>
    <row r="14896">
      <c r="A14896" t="n">
        <v>202006</v>
      </c>
      <c r="B14896" t="n">
        <v>8</v>
      </c>
      <c r="C14896" t="inlineStr">
        <is>
          <t>POS</t>
        </is>
      </c>
      <c r="D14896" t="inlineStr">
        <is>
          <t>Canada</t>
        </is>
      </c>
      <c r="E14896" t="inlineStr">
        <is>
          <t>Điện thoại</t>
        </is>
      </c>
      <c r="F14896" t="n">
        <v>1908</v>
      </c>
      <c r="G14896" t="n">
        <v>0</v>
      </c>
    </row>
    <row r="14897">
      <c r="A14897" t="n">
        <v>202006</v>
      </c>
      <c r="B14897" t="n">
        <v>8</v>
      </c>
      <c r="C14897" t="inlineStr">
        <is>
          <t>POS</t>
        </is>
      </c>
      <c r="D14897" t="inlineStr">
        <is>
          <t>Canada</t>
        </is>
      </c>
      <c r="E14897" t="inlineStr">
        <is>
          <t>Máy tính</t>
        </is>
      </c>
      <c r="F14897" t="n">
        <v>539.8</v>
      </c>
      <c r="G14897" t="n">
        <v>0</v>
      </c>
    </row>
    <row r="14898">
      <c r="A14898" t="n">
        <v>202006</v>
      </c>
      <c r="B14898" t="n">
        <v>8</v>
      </c>
      <c r="C14898" t="inlineStr">
        <is>
          <t>POS</t>
        </is>
      </c>
      <c r="D14898" t="inlineStr">
        <is>
          <t>Canada</t>
        </is>
      </c>
      <c r="E14898" t="inlineStr">
        <is>
          <t>Game &amp; Đồ chơi</t>
        </is>
      </c>
      <c r="F14898" t="n">
        <v>219.9</v>
      </c>
      <c r="G14898" t="n">
        <v>0</v>
      </c>
    </row>
    <row r="14899">
      <c r="A14899" t="n">
        <v>202006</v>
      </c>
      <c r="B14899" t="n">
        <v>8</v>
      </c>
      <c r="C14899" t="inlineStr">
        <is>
          <t>POS</t>
        </is>
      </c>
      <c r="D14899" t="inlineStr">
        <is>
          <t>Canada</t>
        </is>
      </c>
      <c r="E14899" t="inlineStr">
        <is>
          <t>Gia dụng</t>
        </is>
      </c>
      <c r="F14899" t="n">
        <v>791</v>
      </c>
      <c r="G14899" t="n">
        <v>0</v>
      </c>
    </row>
    <row r="14900">
      <c r="A14900" t="n">
        <v>202006</v>
      </c>
      <c r="B14900" t="n">
        <v>8</v>
      </c>
      <c r="C14900" t="inlineStr">
        <is>
          <t>POS</t>
        </is>
      </c>
      <c r="D14900" t="inlineStr">
        <is>
          <t>Canada</t>
        </is>
      </c>
      <c r="E14900" t="inlineStr">
        <is>
          <t>Nhạc, phim, sách nói</t>
        </is>
      </c>
      <c r="F14900" t="n">
        <v>119.98</v>
      </c>
      <c r="G14900" t="n">
        <v>0</v>
      </c>
    </row>
    <row r="14901">
      <c r="A14901" t="n">
        <v>202006</v>
      </c>
      <c r="B14901" t="n">
        <v>8</v>
      </c>
      <c r="C14901" t="inlineStr">
        <is>
          <t>POS</t>
        </is>
      </c>
      <c r="D14901" t="inlineStr">
        <is>
          <t>Canada</t>
        </is>
      </c>
      <c r="E14901" t="inlineStr">
        <is>
          <t>TV &amp; Video</t>
        </is>
      </c>
      <c r="F14901" t="n">
        <v>2369.94</v>
      </c>
      <c r="G14901" t="n">
        <v>0</v>
      </c>
    </row>
    <row r="14902">
      <c r="A14902" t="n">
        <v>202006</v>
      </c>
      <c r="B14902" t="n">
        <v>9</v>
      </c>
      <c r="C14902" t="inlineStr">
        <is>
          <t>POS</t>
        </is>
      </c>
      <c r="D14902" t="inlineStr">
        <is>
          <t>Canada</t>
        </is>
      </c>
      <c r="E14902" t="inlineStr">
        <is>
          <t>Âm thanh</t>
        </is>
      </c>
      <c r="F14902" t="n">
        <v>47.95</v>
      </c>
      <c r="G14902" t="n">
        <v>0</v>
      </c>
    </row>
    <row r="14903">
      <c r="A14903" t="n">
        <v>202006</v>
      </c>
      <c r="B14903" t="n">
        <v>9</v>
      </c>
      <c r="C14903" t="inlineStr">
        <is>
          <t>POS</t>
        </is>
      </c>
      <c r="D14903" t="inlineStr">
        <is>
          <t>Canada</t>
        </is>
      </c>
      <c r="E14903" t="inlineStr">
        <is>
          <t>Máy ảnh</t>
        </is>
      </c>
      <c r="F14903" t="n">
        <v>1440</v>
      </c>
      <c r="G14903" t="n">
        <v>0</v>
      </c>
    </row>
    <row r="14904">
      <c r="A14904" t="n">
        <v>202006</v>
      </c>
      <c r="B14904" t="n">
        <v>9</v>
      </c>
      <c r="C14904" t="inlineStr">
        <is>
          <t>POS</t>
        </is>
      </c>
      <c r="D14904" t="inlineStr">
        <is>
          <t>Canada</t>
        </is>
      </c>
      <c r="E14904" t="inlineStr">
        <is>
          <t>Điện thoại</t>
        </is>
      </c>
      <c r="F14904" t="n">
        <v>1921.42</v>
      </c>
      <c r="G14904" t="n">
        <v>0</v>
      </c>
    </row>
    <row r="14905">
      <c r="A14905" t="n">
        <v>202006</v>
      </c>
      <c r="B14905" t="n">
        <v>9</v>
      </c>
      <c r="C14905" t="inlineStr">
        <is>
          <t>POS</t>
        </is>
      </c>
      <c r="D14905" t="inlineStr">
        <is>
          <t>Canada</t>
        </is>
      </c>
      <c r="E14905" t="inlineStr">
        <is>
          <t>Máy tính</t>
        </is>
      </c>
      <c r="F14905" t="n">
        <v>4456.25</v>
      </c>
      <c r="G14905" t="n">
        <v>1797</v>
      </c>
    </row>
    <row r="14906">
      <c r="A14906" t="n">
        <v>202006</v>
      </c>
      <c r="B14906" t="n">
        <v>9</v>
      </c>
      <c r="C14906" t="inlineStr">
        <is>
          <t>POS</t>
        </is>
      </c>
      <c r="D14906" t="inlineStr">
        <is>
          <t>Canada</t>
        </is>
      </c>
      <c r="E14906" t="inlineStr">
        <is>
          <t>Game &amp; Đồ chơi</t>
        </is>
      </c>
      <c r="F14906" t="n">
        <v>98.83</v>
      </c>
      <c r="G14906" t="n">
        <v>0</v>
      </c>
    </row>
    <row r="14907">
      <c r="A14907" t="n">
        <v>202006</v>
      </c>
      <c r="B14907" t="n">
        <v>9</v>
      </c>
      <c r="C14907" t="inlineStr">
        <is>
          <t>POS</t>
        </is>
      </c>
      <c r="D14907" t="inlineStr">
        <is>
          <t>Canada</t>
        </is>
      </c>
      <c r="E14907" t="inlineStr">
        <is>
          <t>Nhạc, phim, sách nói</t>
        </is>
      </c>
      <c r="F14907" t="n">
        <v>329.97</v>
      </c>
      <c r="G14907" t="n">
        <v>0</v>
      </c>
    </row>
    <row r="14908">
      <c r="A14908" t="n">
        <v>202006</v>
      </c>
      <c r="B14908" t="n">
        <v>9</v>
      </c>
      <c r="C14908" t="inlineStr">
        <is>
          <t>POS</t>
        </is>
      </c>
      <c r="D14908" t="inlineStr">
        <is>
          <t>Canada</t>
        </is>
      </c>
      <c r="E14908" t="inlineStr">
        <is>
          <t>TV &amp; Video</t>
        </is>
      </c>
      <c r="F14908" t="n">
        <v>69</v>
      </c>
      <c r="G14908" t="n">
        <v>0</v>
      </c>
    </row>
    <row r="14909">
      <c r="A14909" t="n">
        <v>202006</v>
      </c>
      <c r="B14909" t="n">
        <v>10</v>
      </c>
      <c r="C14909" t="inlineStr">
        <is>
          <t>POS</t>
        </is>
      </c>
      <c r="D14909" t="inlineStr">
        <is>
          <t>Canada</t>
        </is>
      </c>
      <c r="E14909" t="inlineStr">
        <is>
          <t>Âm thanh</t>
        </is>
      </c>
      <c r="F14909" t="n">
        <v>595.85</v>
      </c>
      <c r="G14909" t="n">
        <v>0</v>
      </c>
    </row>
    <row r="14910">
      <c r="A14910" t="n">
        <v>202006</v>
      </c>
      <c r="B14910" t="n">
        <v>10</v>
      </c>
      <c r="C14910" t="inlineStr">
        <is>
          <t>POS</t>
        </is>
      </c>
      <c r="D14910" t="inlineStr">
        <is>
          <t>Canada</t>
        </is>
      </c>
      <c r="E14910" t="inlineStr">
        <is>
          <t>Điện thoại</t>
        </is>
      </c>
      <c r="F14910" t="n">
        <v>2054.11</v>
      </c>
      <c r="G14910" t="n">
        <v>0</v>
      </c>
    </row>
    <row r="14911">
      <c r="A14911" t="n">
        <v>202006</v>
      </c>
      <c r="B14911" t="n">
        <v>10</v>
      </c>
      <c r="C14911" t="inlineStr">
        <is>
          <t>POS</t>
        </is>
      </c>
      <c r="D14911" t="inlineStr">
        <is>
          <t>Canada</t>
        </is>
      </c>
      <c r="E14911" t="inlineStr">
        <is>
          <t>Máy tính</t>
        </is>
      </c>
      <c r="F14911" t="n">
        <v>10501.95</v>
      </c>
      <c r="G14911" t="n">
        <v>70.5</v>
      </c>
    </row>
    <row r="14912">
      <c r="A14912" t="n">
        <v>202006</v>
      </c>
      <c r="B14912" t="n">
        <v>10</v>
      </c>
      <c r="C14912" t="inlineStr">
        <is>
          <t>POS</t>
        </is>
      </c>
      <c r="D14912" t="inlineStr">
        <is>
          <t>Canada</t>
        </is>
      </c>
      <c r="E14912" t="inlineStr">
        <is>
          <t>Game &amp; Đồ chơi</t>
        </is>
      </c>
      <c r="F14912" t="n">
        <v>56</v>
      </c>
      <c r="G14912" t="n">
        <v>0</v>
      </c>
    </row>
    <row r="14913">
      <c r="A14913" t="n">
        <v>202006</v>
      </c>
      <c r="B14913" t="n">
        <v>10</v>
      </c>
      <c r="C14913" t="inlineStr">
        <is>
          <t>POS</t>
        </is>
      </c>
      <c r="D14913" t="inlineStr">
        <is>
          <t>Canada</t>
        </is>
      </c>
      <c r="E14913" t="inlineStr">
        <is>
          <t>Gia dụng</t>
        </is>
      </c>
      <c r="F14913" t="n">
        <v>3789.98</v>
      </c>
      <c r="G14913" t="n">
        <v>0</v>
      </c>
    </row>
    <row r="14914">
      <c r="A14914" t="n">
        <v>202006</v>
      </c>
      <c r="B14914" t="n">
        <v>10</v>
      </c>
      <c r="C14914" t="inlineStr">
        <is>
          <t>POS</t>
        </is>
      </c>
      <c r="D14914" t="inlineStr">
        <is>
          <t>Canada</t>
        </is>
      </c>
      <c r="E14914" t="inlineStr">
        <is>
          <t>Nhạc, phim, sách nói</t>
        </is>
      </c>
      <c r="F14914" t="n">
        <v>1862.84</v>
      </c>
      <c r="G14914" t="n">
        <v>0</v>
      </c>
    </row>
    <row r="14915">
      <c r="A14915" t="n">
        <v>202006</v>
      </c>
      <c r="B14915" t="n">
        <v>10</v>
      </c>
      <c r="C14915" t="inlineStr">
        <is>
          <t>POS</t>
        </is>
      </c>
      <c r="D14915" t="inlineStr">
        <is>
          <t>Canada</t>
        </is>
      </c>
      <c r="E14915" t="inlineStr">
        <is>
          <t>TV &amp; Video</t>
        </is>
      </c>
      <c r="F14915" t="n">
        <v>0</v>
      </c>
      <c r="G14915" t="n">
        <v>360</v>
      </c>
    </row>
    <row r="14916">
      <c r="A14916" t="n">
        <v>202006</v>
      </c>
      <c r="B14916" t="n">
        <v>12</v>
      </c>
      <c r="C14916" t="inlineStr">
        <is>
          <t>POS</t>
        </is>
      </c>
      <c r="D14916" t="inlineStr">
        <is>
          <t>Pháp</t>
        </is>
      </c>
      <c r="E14916" t="inlineStr">
        <is>
          <t>Điện thoại</t>
        </is>
      </c>
      <c r="F14916" t="n">
        <v>1200</v>
      </c>
      <c r="G14916" t="n">
        <v>0</v>
      </c>
    </row>
    <row r="14917">
      <c r="A14917" t="n">
        <v>202006</v>
      </c>
      <c r="B14917" t="n">
        <v>12</v>
      </c>
      <c r="C14917" t="inlineStr">
        <is>
          <t>POS</t>
        </is>
      </c>
      <c r="D14917" t="inlineStr">
        <is>
          <t>Pháp</t>
        </is>
      </c>
      <c r="E14917" t="inlineStr">
        <is>
          <t>Máy tính</t>
        </is>
      </c>
      <c r="F14917" t="n">
        <v>1438.9</v>
      </c>
      <c r="G14917" t="n">
        <v>0</v>
      </c>
    </row>
    <row r="14918">
      <c r="A14918" t="n">
        <v>202006</v>
      </c>
      <c r="B14918" t="n">
        <v>12</v>
      </c>
      <c r="C14918" t="inlineStr">
        <is>
          <t>POS</t>
        </is>
      </c>
      <c r="D14918" t="inlineStr">
        <is>
          <t>Pháp</t>
        </is>
      </c>
      <c r="E14918" t="inlineStr">
        <is>
          <t>Game &amp; Đồ chơi</t>
        </is>
      </c>
      <c r="F14918" t="n">
        <v>177.4</v>
      </c>
      <c r="G14918" t="n">
        <v>0</v>
      </c>
    </row>
    <row r="14919">
      <c r="A14919" t="n">
        <v>202006</v>
      </c>
      <c r="B14919" t="n">
        <v>12</v>
      </c>
      <c r="C14919" t="inlineStr">
        <is>
          <t>POS</t>
        </is>
      </c>
      <c r="D14919" t="inlineStr">
        <is>
          <t>Pháp</t>
        </is>
      </c>
      <c r="E14919" t="inlineStr">
        <is>
          <t>Gia dụng</t>
        </is>
      </c>
      <c r="F14919" t="n">
        <v>1650</v>
      </c>
      <c r="G14919" t="n">
        <v>0</v>
      </c>
    </row>
    <row r="14920">
      <c r="A14920" t="n">
        <v>202006</v>
      </c>
      <c r="B14920" t="n">
        <v>13</v>
      </c>
      <c r="C14920" t="inlineStr">
        <is>
          <t>POS</t>
        </is>
      </c>
      <c r="D14920" t="inlineStr">
        <is>
          <t>Pháp</t>
        </is>
      </c>
      <c r="E14920" t="inlineStr">
        <is>
          <t>Máy ảnh</t>
        </is>
      </c>
      <c r="F14920" t="n">
        <v>436.2</v>
      </c>
      <c r="G14920" t="n">
        <v>0</v>
      </c>
    </row>
    <row r="14921">
      <c r="A14921" t="n">
        <v>202006</v>
      </c>
      <c r="B14921" t="n">
        <v>15</v>
      </c>
      <c r="C14921" t="inlineStr">
        <is>
          <t>POS</t>
        </is>
      </c>
      <c r="D14921" t="inlineStr">
        <is>
          <t>Pháp</t>
        </is>
      </c>
      <c r="E14921" t="inlineStr">
        <is>
          <t>Máy tính</t>
        </is>
      </c>
      <c r="F14921" t="n">
        <v>918</v>
      </c>
      <c r="G14921" t="n">
        <v>0</v>
      </c>
    </row>
    <row r="14922">
      <c r="A14922" t="n">
        <v>202006</v>
      </c>
      <c r="B14922" t="n">
        <v>15</v>
      </c>
      <c r="C14922" t="inlineStr">
        <is>
          <t>POS</t>
        </is>
      </c>
      <c r="D14922" t="inlineStr">
        <is>
          <t>Pháp</t>
        </is>
      </c>
      <c r="E14922" t="inlineStr">
        <is>
          <t>Game &amp; Đồ chơi</t>
        </is>
      </c>
      <c r="F14922" t="n">
        <v>654</v>
      </c>
      <c r="G14922" t="n">
        <v>0</v>
      </c>
    </row>
    <row r="14923">
      <c r="A14923" t="n">
        <v>202006</v>
      </c>
      <c r="B14923" t="n">
        <v>15</v>
      </c>
      <c r="C14923" t="inlineStr">
        <is>
          <t>POS</t>
        </is>
      </c>
      <c r="D14923" t="inlineStr">
        <is>
          <t>Pháp</t>
        </is>
      </c>
      <c r="E14923" t="inlineStr">
        <is>
          <t>Nhạc, phim, sách nói</t>
        </is>
      </c>
      <c r="F14923" t="n">
        <v>219</v>
      </c>
      <c r="G14923" t="n">
        <v>0</v>
      </c>
    </row>
    <row r="14924">
      <c r="A14924" t="n">
        <v>202006</v>
      </c>
      <c r="B14924" t="n">
        <v>16</v>
      </c>
      <c r="C14924" t="inlineStr">
        <is>
          <t>POS</t>
        </is>
      </c>
      <c r="D14924" t="inlineStr">
        <is>
          <t>Pháp</t>
        </is>
      </c>
      <c r="E14924" t="inlineStr">
        <is>
          <t>Âm thanh</t>
        </is>
      </c>
      <c r="F14924" t="n">
        <v>398.97</v>
      </c>
      <c r="G14924" t="n">
        <v>0</v>
      </c>
    </row>
    <row r="14925">
      <c r="A14925" t="n">
        <v>202006</v>
      </c>
      <c r="B14925" t="n">
        <v>16</v>
      </c>
      <c r="C14925" t="inlineStr">
        <is>
          <t>POS</t>
        </is>
      </c>
      <c r="D14925" t="inlineStr">
        <is>
          <t>Pháp</t>
        </is>
      </c>
      <c r="E14925" t="inlineStr">
        <is>
          <t>Máy ảnh</t>
        </is>
      </c>
      <c r="F14925" t="n">
        <v>864</v>
      </c>
      <c r="G14925" t="n">
        <v>0</v>
      </c>
    </row>
    <row r="14926">
      <c r="A14926" t="n">
        <v>202006</v>
      </c>
      <c r="B14926" t="n">
        <v>16</v>
      </c>
      <c r="C14926" t="inlineStr">
        <is>
          <t>POS</t>
        </is>
      </c>
      <c r="D14926" t="inlineStr">
        <is>
          <t>Pháp</t>
        </is>
      </c>
      <c r="E14926" t="inlineStr">
        <is>
          <t>Điện thoại</t>
        </is>
      </c>
      <c r="F14926" t="n">
        <v>1517.95</v>
      </c>
      <c r="G14926" t="n">
        <v>0</v>
      </c>
    </row>
    <row r="14927">
      <c r="A14927" t="n">
        <v>202006</v>
      </c>
      <c r="B14927" t="n">
        <v>16</v>
      </c>
      <c r="C14927" t="inlineStr">
        <is>
          <t>POS</t>
        </is>
      </c>
      <c r="D14927" t="inlineStr">
        <is>
          <t>Pháp</t>
        </is>
      </c>
      <c r="E14927" t="inlineStr">
        <is>
          <t>Máy tính</t>
        </is>
      </c>
      <c r="F14927" t="n">
        <v>50</v>
      </c>
      <c r="G14927" t="n">
        <v>0</v>
      </c>
    </row>
    <row r="14928">
      <c r="A14928" t="n">
        <v>202006</v>
      </c>
      <c r="B14928" t="n">
        <v>16</v>
      </c>
      <c r="C14928" t="inlineStr">
        <is>
          <t>POS</t>
        </is>
      </c>
      <c r="D14928" t="inlineStr">
        <is>
          <t>Pháp</t>
        </is>
      </c>
      <c r="E14928" t="inlineStr">
        <is>
          <t>Nhạc, phim, sách nói</t>
        </is>
      </c>
      <c r="F14928" t="n">
        <v>576.75</v>
      </c>
      <c r="G14928" t="n">
        <v>0</v>
      </c>
    </row>
    <row r="14929">
      <c r="A14929" t="n">
        <v>202006</v>
      </c>
      <c r="B14929" t="n">
        <v>17</v>
      </c>
      <c r="C14929" t="inlineStr">
        <is>
          <t>POS</t>
        </is>
      </c>
      <c r="D14929" t="inlineStr">
        <is>
          <t>Pháp</t>
        </is>
      </c>
      <c r="E14929" t="inlineStr">
        <is>
          <t>Điện thoại</t>
        </is>
      </c>
      <c r="F14929" t="n">
        <v>1019.98</v>
      </c>
      <c r="G14929" t="n">
        <v>0</v>
      </c>
    </row>
    <row r="14930">
      <c r="A14930" t="n">
        <v>202006</v>
      </c>
      <c r="B14930" t="n">
        <v>17</v>
      </c>
      <c r="C14930" t="inlineStr">
        <is>
          <t>POS</t>
        </is>
      </c>
      <c r="D14930" t="inlineStr">
        <is>
          <t>Pháp</t>
        </is>
      </c>
      <c r="E14930" t="inlineStr">
        <is>
          <t>Nhạc, phim, sách nói</t>
        </is>
      </c>
      <c r="F14930" t="n">
        <v>9.99</v>
      </c>
      <c r="G14930" t="n">
        <v>0</v>
      </c>
    </row>
    <row r="14931">
      <c r="A14931" t="n">
        <v>202006</v>
      </c>
      <c r="B14931" t="n">
        <v>18</v>
      </c>
      <c r="C14931" t="inlineStr">
        <is>
          <t>POS</t>
        </is>
      </c>
      <c r="D14931" t="inlineStr">
        <is>
          <t>Pháp</t>
        </is>
      </c>
      <c r="E14931" t="inlineStr">
        <is>
          <t>Điện thoại</t>
        </is>
      </c>
      <c r="F14931" t="n">
        <v>534</v>
      </c>
      <c r="G14931" t="n">
        <v>0</v>
      </c>
    </row>
    <row r="14932">
      <c r="A14932" t="n">
        <v>202006</v>
      </c>
      <c r="B14932" t="n">
        <v>18</v>
      </c>
      <c r="C14932" t="inlineStr">
        <is>
          <t>POS</t>
        </is>
      </c>
      <c r="D14932" t="inlineStr">
        <is>
          <t>Pháp</t>
        </is>
      </c>
      <c r="E14932" t="inlineStr">
        <is>
          <t>Máy tính</t>
        </is>
      </c>
      <c r="F14932" t="n">
        <v>1677</v>
      </c>
      <c r="G14932" t="n">
        <v>0</v>
      </c>
    </row>
    <row r="14933">
      <c r="A14933" t="n">
        <v>202006</v>
      </c>
      <c r="B14933" t="n">
        <v>18</v>
      </c>
      <c r="C14933" t="inlineStr">
        <is>
          <t>POS</t>
        </is>
      </c>
      <c r="D14933" t="inlineStr">
        <is>
          <t>Pháp</t>
        </is>
      </c>
      <c r="E14933" t="inlineStr">
        <is>
          <t>Gia dụng</t>
        </is>
      </c>
      <c r="F14933" t="n">
        <v>779.9400000000001</v>
      </c>
      <c r="G14933" t="n">
        <v>0</v>
      </c>
    </row>
    <row r="14934">
      <c r="A14934" t="n">
        <v>202006</v>
      </c>
      <c r="B14934" t="n">
        <v>19</v>
      </c>
      <c r="C14934" t="inlineStr">
        <is>
          <t>POS</t>
        </is>
      </c>
      <c r="D14934" t="inlineStr">
        <is>
          <t>Đức</t>
        </is>
      </c>
      <c r="E14934" t="inlineStr">
        <is>
          <t>Âm thanh</t>
        </is>
      </c>
      <c r="F14934" t="n">
        <v>797.9400000000001</v>
      </c>
      <c r="G14934" t="n">
        <v>0</v>
      </c>
    </row>
    <row r="14935">
      <c r="A14935" t="n">
        <v>202006</v>
      </c>
      <c r="B14935" t="n">
        <v>19</v>
      </c>
      <c r="C14935" t="inlineStr">
        <is>
          <t>POS</t>
        </is>
      </c>
      <c r="D14935" t="inlineStr">
        <is>
          <t>Đức</t>
        </is>
      </c>
      <c r="E14935" t="inlineStr">
        <is>
          <t>Điện thoại</t>
        </is>
      </c>
      <c r="F14935" t="n">
        <v>3918.99</v>
      </c>
      <c r="G14935" t="n">
        <v>0</v>
      </c>
    </row>
    <row r="14936">
      <c r="A14936" t="n">
        <v>202006</v>
      </c>
      <c r="B14936" t="n">
        <v>19</v>
      </c>
      <c r="C14936" t="inlineStr">
        <is>
          <t>POS</t>
        </is>
      </c>
      <c r="D14936" t="inlineStr">
        <is>
          <t>Đức</t>
        </is>
      </c>
      <c r="E14936" t="inlineStr">
        <is>
          <t>Máy tính</t>
        </is>
      </c>
      <c r="F14936" t="n">
        <v>5690</v>
      </c>
      <c r="G14936" t="n">
        <v>0</v>
      </c>
    </row>
    <row r="14937">
      <c r="A14937" t="n">
        <v>202006</v>
      </c>
      <c r="B14937" t="n">
        <v>19</v>
      </c>
      <c r="C14937" t="inlineStr">
        <is>
          <t>POS</t>
        </is>
      </c>
      <c r="D14937" t="inlineStr">
        <is>
          <t>Đức</t>
        </is>
      </c>
      <c r="E14937" t="inlineStr">
        <is>
          <t>Game &amp; Đồ chơi</t>
        </is>
      </c>
      <c r="F14937" t="n">
        <v>297.41</v>
      </c>
      <c r="G14937" t="n">
        <v>0</v>
      </c>
    </row>
    <row r="14938">
      <c r="A14938" t="n">
        <v>202006</v>
      </c>
      <c r="B14938" t="n">
        <v>19</v>
      </c>
      <c r="C14938" t="inlineStr">
        <is>
          <t>POS</t>
        </is>
      </c>
      <c r="D14938" t="inlineStr">
        <is>
          <t>Đức</t>
        </is>
      </c>
      <c r="E14938" t="inlineStr">
        <is>
          <t>Gia dụng</t>
        </is>
      </c>
      <c r="F14938" t="n">
        <v>159.9</v>
      </c>
      <c r="G14938" t="n">
        <v>0</v>
      </c>
    </row>
    <row r="14939">
      <c r="A14939" t="n">
        <v>202006</v>
      </c>
      <c r="B14939" t="n">
        <v>19</v>
      </c>
      <c r="C14939" t="inlineStr">
        <is>
          <t>POS</t>
        </is>
      </c>
      <c r="D14939" t="inlineStr">
        <is>
          <t>Đức</t>
        </is>
      </c>
      <c r="E14939" t="inlineStr">
        <is>
          <t>Nhạc, phim, sách nói</t>
        </is>
      </c>
      <c r="F14939" t="n">
        <v>659.9400000000001</v>
      </c>
      <c r="G14939" t="n">
        <v>0</v>
      </c>
    </row>
    <row r="14940">
      <c r="A14940" t="n">
        <v>202006</v>
      </c>
      <c r="B14940" t="n">
        <v>21</v>
      </c>
      <c r="C14940" t="inlineStr">
        <is>
          <t>POS</t>
        </is>
      </c>
      <c r="D14940" t="inlineStr">
        <is>
          <t>Đức</t>
        </is>
      </c>
      <c r="E14940" t="inlineStr">
        <is>
          <t>Âm thanh</t>
        </is>
      </c>
      <c r="F14940" t="n">
        <v>1323.85</v>
      </c>
      <c r="G14940" t="n">
        <v>0</v>
      </c>
    </row>
    <row r="14941">
      <c r="A14941" t="n">
        <v>202006</v>
      </c>
      <c r="B14941" t="n">
        <v>21</v>
      </c>
      <c r="C14941" t="inlineStr">
        <is>
          <t>POS</t>
        </is>
      </c>
      <c r="D14941" t="inlineStr">
        <is>
          <t>Đức</t>
        </is>
      </c>
      <c r="E14941" t="inlineStr">
        <is>
          <t>Điện thoại</t>
        </is>
      </c>
      <c r="F14941" t="n">
        <v>453</v>
      </c>
      <c r="G14941" t="n">
        <v>0</v>
      </c>
    </row>
    <row r="14942">
      <c r="A14942" t="n">
        <v>202006</v>
      </c>
      <c r="B14942" t="n">
        <v>21</v>
      </c>
      <c r="C14942" t="inlineStr">
        <is>
          <t>POS</t>
        </is>
      </c>
      <c r="D14942" t="inlineStr">
        <is>
          <t>Đức</t>
        </is>
      </c>
      <c r="E14942" t="inlineStr">
        <is>
          <t>Máy tính</t>
        </is>
      </c>
      <c r="F14942" t="n">
        <v>2994</v>
      </c>
      <c r="G14942" t="n">
        <v>0</v>
      </c>
    </row>
    <row r="14943">
      <c r="A14943" t="n">
        <v>202006</v>
      </c>
      <c r="B14943" t="n">
        <v>21</v>
      </c>
      <c r="C14943" t="inlineStr">
        <is>
          <t>POS</t>
        </is>
      </c>
      <c r="D14943" t="inlineStr">
        <is>
          <t>Đức</t>
        </is>
      </c>
      <c r="E14943" t="inlineStr">
        <is>
          <t>Game &amp; Đồ chơi</t>
        </is>
      </c>
      <c r="F14943" t="n">
        <v>72.40000000000001</v>
      </c>
      <c r="G14943" t="n">
        <v>0</v>
      </c>
    </row>
    <row r="14944">
      <c r="A14944" t="n">
        <v>202006</v>
      </c>
      <c r="B14944" t="n">
        <v>21</v>
      </c>
      <c r="C14944" t="inlineStr">
        <is>
          <t>POS</t>
        </is>
      </c>
      <c r="D14944" t="inlineStr">
        <is>
          <t>Đức</t>
        </is>
      </c>
      <c r="E14944" t="inlineStr">
        <is>
          <t>Nhạc, phim, sách nói</t>
        </is>
      </c>
      <c r="F14944" t="n">
        <v>319.98</v>
      </c>
      <c r="G14944" t="n">
        <v>0</v>
      </c>
    </row>
    <row r="14945">
      <c r="A14945" t="n">
        <v>202006</v>
      </c>
      <c r="B14945" t="n">
        <v>22</v>
      </c>
      <c r="C14945" t="inlineStr">
        <is>
          <t>POS</t>
        </is>
      </c>
      <c r="D14945" t="inlineStr">
        <is>
          <t>Đức</t>
        </is>
      </c>
      <c r="E14945" t="inlineStr">
        <is>
          <t>Âm thanh</t>
        </is>
      </c>
      <c r="F14945" t="n">
        <v>398.97</v>
      </c>
      <c r="G14945" t="n">
        <v>0</v>
      </c>
    </row>
    <row r="14946">
      <c r="A14946" t="n">
        <v>202006</v>
      </c>
      <c r="B14946" t="n">
        <v>22</v>
      </c>
      <c r="C14946" t="inlineStr">
        <is>
          <t>POS</t>
        </is>
      </c>
      <c r="D14946" t="inlineStr">
        <is>
          <t>Đức</t>
        </is>
      </c>
      <c r="E14946" t="inlineStr">
        <is>
          <t>Máy ảnh</t>
        </is>
      </c>
      <c r="F14946" t="n">
        <v>471.96</v>
      </c>
      <c r="G14946" t="n">
        <v>0</v>
      </c>
    </row>
    <row r="14947">
      <c r="A14947" t="n">
        <v>202006</v>
      </c>
      <c r="B14947" t="n">
        <v>22</v>
      </c>
      <c r="C14947" t="inlineStr">
        <is>
          <t>POS</t>
        </is>
      </c>
      <c r="D14947" t="inlineStr">
        <is>
          <t>Đức</t>
        </is>
      </c>
      <c r="E14947" t="inlineStr">
        <is>
          <t>Điện thoại</t>
        </is>
      </c>
      <c r="F14947" t="n">
        <v>805</v>
      </c>
      <c r="G14947" t="n">
        <v>0</v>
      </c>
    </row>
    <row r="14948">
      <c r="A14948" t="n">
        <v>202006</v>
      </c>
      <c r="B14948" t="n">
        <v>22</v>
      </c>
      <c r="C14948" t="inlineStr">
        <is>
          <t>POS</t>
        </is>
      </c>
      <c r="D14948" t="inlineStr">
        <is>
          <t>Đức</t>
        </is>
      </c>
      <c r="E14948" t="inlineStr">
        <is>
          <t>Máy tính</t>
        </is>
      </c>
      <c r="F14948" t="n">
        <v>1157</v>
      </c>
      <c r="G14948" t="n">
        <v>0</v>
      </c>
    </row>
    <row r="14949">
      <c r="A14949" t="n">
        <v>202006</v>
      </c>
      <c r="B14949" t="n">
        <v>22</v>
      </c>
      <c r="C14949" t="inlineStr">
        <is>
          <t>POS</t>
        </is>
      </c>
      <c r="D14949" t="inlineStr">
        <is>
          <t>Đức</t>
        </is>
      </c>
      <c r="E14949" t="inlineStr">
        <is>
          <t>Gia dụng</t>
        </is>
      </c>
      <c r="F14949" t="n">
        <v>0</v>
      </c>
      <c r="G14949" t="n">
        <v>199.98</v>
      </c>
    </row>
    <row r="14950">
      <c r="A14950" t="n">
        <v>202006</v>
      </c>
      <c r="B14950" t="n">
        <v>22</v>
      </c>
      <c r="C14950" t="inlineStr">
        <is>
          <t>POS</t>
        </is>
      </c>
      <c r="D14950" t="inlineStr">
        <is>
          <t>Đức</t>
        </is>
      </c>
      <c r="E14950" t="inlineStr">
        <is>
          <t>Nhạc, phim, sách nói</t>
        </is>
      </c>
      <c r="F14950" t="n">
        <v>439.96</v>
      </c>
      <c r="G14950" t="n">
        <v>0</v>
      </c>
    </row>
    <row r="14951">
      <c r="A14951" t="n">
        <v>202006</v>
      </c>
      <c r="B14951" t="n">
        <v>23</v>
      </c>
      <c r="C14951" t="inlineStr">
        <is>
          <t>POS</t>
        </is>
      </c>
      <c r="D14951" t="inlineStr">
        <is>
          <t>Đức</t>
        </is>
      </c>
      <c r="E14951" t="inlineStr">
        <is>
          <t>Âm thanh</t>
        </is>
      </c>
      <c r="F14951" t="n">
        <v>575</v>
      </c>
      <c r="G14951" t="n">
        <v>0</v>
      </c>
    </row>
    <row r="14952">
      <c r="A14952" t="n">
        <v>202006</v>
      </c>
      <c r="B14952" t="n">
        <v>23</v>
      </c>
      <c r="C14952" t="inlineStr">
        <is>
          <t>POS</t>
        </is>
      </c>
      <c r="D14952" t="inlineStr">
        <is>
          <t>Đức</t>
        </is>
      </c>
      <c r="E14952" t="inlineStr">
        <is>
          <t>Máy ảnh</t>
        </is>
      </c>
      <c r="F14952" t="n">
        <v>1120</v>
      </c>
      <c r="G14952" t="n">
        <v>0</v>
      </c>
    </row>
    <row r="14953">
      <c r="A14953" t="n">
        <v>202006</v>
      </c>
      <c r="B14953" t="n">
        <v>23</v>
      </c>
      <c r="C14953" t="inlineStr">
        <is>
          <t>POS</t>
        </is>
      </c>
      <c r="D14953" t="inlineStr">
        <is>
          <t>Đức</t>
        </is>
      </c>
      <c r="E14953" t="inlineStr">
        <is>
          <t>Điện thoại</t>
        </is>
      </c>
      <c r="F14953" t="n">
        <v>1730.99</v>
      </c>
      <c r="G14953" t="n">
        <v>0</v>
      </c>
    </row>
    <row r="14954">
      <c r="A14954" t="n">
        <v>202006</v>
      </c>
      <c r="B14954" t="n">
        <v>23</v>
      </c>
      <c r="C14954" t="inlineStr">
        <is>
          <t>POS</t>
        </is>
      </c>
      <c r="D14954" t="inlineStr">
        <is>
          <t>Đức</t>
        </is>
      </c>
      <c r="E14954" t="inlineStr">
        <is>
          <t>Game &amp; Đồ chơi</t>
        </is>
      </c>
      <c r="F14954" t="n">
        <v>178</v>
      </c>
      <c r="G14954" t="n">
        <v>0</v>
      </c>
    </row>
    <row r="14955">
      <c r="A14955" t="n">
        <v>202006</v>
      </c>
      <c r="B14955" t="n">
        <v>23</v>
      </c>
      <c r="C14955" t="inlineStr">
        <is>
          <t>POS</t>
        </is>
      </c>
      <c r="D14955" t="inlineStr">
        <is>
          <t>Đức</t>
        </is>
      </c>
      <c r="E14955" t="inlineStr">
        <is>
          <t>Nhạc, phim, sách nói</t>
        </is>
      </c>
      <c r="F14955" t="n">
        <v>22.89</v>
      </c>
      <c r="G14955" t="n">
        <v>0</v>
      </c>
    </row>
    <row r="14956">
      <c r="A14956" t="n">
        <v>202006</v>
      </c>
      <c r="B14956" t="n">
        <v>23</v>
      </c>
      <c r="C14956" t="inlineStr">
        <is>
          <t>POS</t>
        </is>
      </c>
      <c r="D14956" t="inlineStr">
        <is>
          <t>Đức</t>
        </is>
      </c>
      <c r="E14956" t="inlineStr">
        <is>
          <t>TV &amp; Video</t>
        </is>
      </c>
      <c r="F14956" t="n">
        <v>170.7</v>
      </c>
      <c r="G14956" t="n">
        <v>0</v>
      </c>
    </row>
    <row r="14957">
      <c r="A14957" t="n">
        <v>202006</v>
      </c>
      <c r="B14957" t="n">
        <v>24</v>
      </c>
      <c r="C14957" t="inlineStr">
        <is>
          <t>POS</t>
        </is>
      </c>
      <c r="D14957" t="inlineStr">
        <is>
          <t>Đức</t>
        </is>
      </c>
      <c r="E14957" t="inlineStr">
        <is>
          <t>Âm thanh</t>
        </is>
      </c>
      <c r="F14957" t="n">
        <v>1441.91</v>
      </c>
      <c r="G14957" t="n">
        <v>0</v>
      </c>
    </row>
    <row r="14958">
      <c r="A14958" t="n">
        <v>202006</v>
      </c>
      <c r="B14958" t="n">
        <v>24</v>
      </c>
      <c r="C14958" t="inlineStr">
        <is>
          <t>POS</t>
        </is>
      </c>
      <c r="D14958" t="inlineStr">
        <is>
          <t>Đức</t>
        </is>
      </c>
      <c r="E14958" t="inlineStr">
        <is>
          <t>Máy ảnh</t>
        </is>
      </c>
      <c r="F14958" t="n">
        <v>13.9</v>
      </c>
      <c r="G14958" t="n">
        <v>0</v>
      </c>
    </row>
    <row r="14959">
      <c r="A14959" t="n">
        <v>202006</v>
      </c>
      <c r="B14959" t="n">
        <v>24</v>
      </c>
      <c r="C14959" t="inlineStr">
        <is>
          <t>POS</t>
        </is>
      </c>
      <c r="D14959" t="inlineStr">
        <is>
          <t>Đức</t>
        </is>
      </c>
      <c r="E14959" t="inlineStr">
        <is>
          <t>Điện thoại</t>
        </is>
      </c>
      <c r="F14959" t="n">
        <v>964.99</v>
      </c>
      <c r="G14959" t="n">
        <v>0</v>
      </c>
    </row>
    <row r="14960">
      <c r="A14960" t="n">
        <v>202006</v>
      </c>
      <c r="B14960" t="n">
        <v>24</v>
      </c>
      <c r="C14960" t="inlineStr">
        <is>
          <t>POS</t>
        </is>
      </c>
      <c r="D14960" t="inlineStr">
        <is>
          <t>Đức</t>
        </is>
      </c>
      <c r="E14960" t="inlineStr">
        <is>
          <t>Máy tính</t>
        </is>
      </c>
      <c r="F14960" t="n">
        <v>9856.58</v>
      </c>
      <c r="G14960" t="n">
        <v>0</v>
      </c>
    </row>
    <row r="14961">
      <c r="A14961" t="n">
        <v>202006</v>
      </c>
      <c r="B14961" t="n">
        <v>24</v>
      </c>
      <c r="C14961" t="inlineStr">
        <is>
          <t>POS</t>
        </is>
      </c>
      <c r="D14961" t="inlineStr">
        <is>
          <t>Đức</t>
        </is>
      </c>
      <c r="E14961" t="inlineStr">
        <is>
          <t>Game &amp; Đồ chơi</t>
        </is>
      </c>
      <c r="F14961" t="n">
        <v>8.99</v>
      </c>
      <c r="G14961" t="n">
        <v>0</v>
      </c>
    </row>
    <row r="14962">
      <c r="A14962" t="n">
        <v>202006</v>
      </c>
      <c r="B14962" t="n">
        <v>24</v>
      </c>
      <c r="C14962" t="inlineStr">
        <is>
          <t>POS</t>
        </is>
      </c>
      <c r="D14962" t="inlineStr">
        <is>
          <t>Đức</t>
        </is>
      </c>
      <c r="E14962" t="inlineStr">
        <is>
          <t>Gia dụng</t>
        </is>
      </c>
      <c r="F14962" t="n">
        <v>3164</v>
      </c>
      <c r="G14962" t="n">
        <v>0</v>
      </c>
    </row>
    <row r="14963">
      <c r="A14963" t="n">
        <v>202006</v>
      </c>
      <c r="B14963" t="n">
        <v>24</v>
      </c>
      <c r="C14963" t="inlineStr">
        <is>
          <t>POS</t>
        </is>
      </c>
      <c r="D14963" t="inlineStr">
        <is>
          <t>Đức</t>
        </is>
      </c>
      <c r="E14963" t="inlineStr">
        <is>
          <t>TV &amp; Video</t>
        </is>
      </c>
      <c r="F14963" t="n">
        <v>2096.6</v>
      </c>
      <c r="G14963" t="n">
        <v>0</v>
      </c>
    </row>
    <row r="14964">
      <c r="A14964" t="n">
        <v>202006</v>
      </c>
      <c r="B14964" t="n">
        <v>26</v>
      </c>
      <c r="C14964" t="inlineStr">
        <is>
          <t>POS</t>
        </is>
      </c>
      <c r="D14964" t="inlineStr">
        <is>
          <t>Đức</t>
        </is>
      </c>
      <c r="E14964" t="inlineStr">
        <is>
          <t>Máy tính</t>
        </is>
      </c>
      <c r="F14964" t="n">
        <v>8991</v>
      </c>
      <c r="G14964" t="n">
        <v>0</v>
      </c>
    </row>
    <row r="14965">
      <c r="A14965" t="n">
        <v>202006</v>
      </c>
      <c r="B14965" t="n">
        <v>27</v>
      </c>
      <c r="C14965" t="inlineStr">
        <is>
          <t>POS</t>
        </is>
      </c>
      <c r="D14965" t="inlineStr">
        <is>
          <t>Đức</t>
        </is>
      </c>
      <c r="E14965" t="inlineStr">
        <is>
          <t>Âm thanh</t>
        </is>
      </c>
      <c r="F14965" t="n">
        <v>219.9</v>
      </c>
      <c r="G14965" t="n">
        <v>0</v>
      </c>
    </row>
    <row r="14966">
      <c r="A14966" t="n">
        <v>202006</v>
      </c>
      <c r="B14966" t="n">
        <v>27</v>
      </c>
      <c r="C14966" t="inlineStr">
        <is>
          <t>POS</t>
        </is>
      </c>
      <c r="D14966" t="inlineStr">
        <is>
          <t>Đức</t>
        </is>
      </c>
      <c r="E14966" t="inlineStr">
        <is>
          <t>Máy ảnh</t>
        </is>
      </c>
      <c r="F14966" t="n">
        <v>198</v>
      </c>
      <c r="G14966" t="n">
        <v>0</v>
      </c>
    </row>
    <row r="14967">
      <c r="A14967" t="n">
        <v>202006</v>
      </c>
      <c r="B14967" t="n">
        <v>27</v>
      </c>
      <c r="C14967" t="inlineStr">
        <is>
          <t>POS</t>
        </is>
      </c>
      <c r="D14967" t="inlineStr">
        <is>
          <t>Đức</t>
        </is>
      </c>
      <c r="E14967" t="inlineStr">
        <is>
          <t>Máy tính</t>
        </is>
      </c>
      <c r="F14967" t="n">
        <v>1889.3</v>
      </c>
      <c r="G14967" t="n">
        <v>0</v>
      </c>
    </row>
    <row r="14968">
      <c r="A14968" t="n">
        <v>202006</v>
      </c>
      <c r="B14968" t="n">
        <v>27</v>
      </c>
      <c r="C14968" t="inlineStr">
        <is>
          <t>POS</t>
        </is>
      </c>
      <c r="D14968" t="inlineStr">
        <is>
          <t>Đức</t>
        </is>
      </c>
      <c r="E14968" t="inlineStr">
        <is>
          <t>Game &amp; Đồ chơi</t>
        </is>
      </c>
      <c r="F14968" t="n">
        <v>26.95</v>
      </c>
      <c r="G14968" t="n">
        <v>0</v>
      </c>
    </row>
    <row r="14969">
      <c r="A14969" t="n">
        <v>202006</v>
      </c>
      <c r="B14969" t="n">
        <v>27</v>
      </c>
      <c r="C14969" t="inlineStr">
        <is>
          <t>POS</t>
        </is>
      </c>
      <c r="D14969" t="inlineStr">
        <is>
          <t>Đức</t>
        </is>
      </c>
      <c r="E14969" t="inlineStr">
        <is>
          <t>Gia dụng</t>
        </is>
      </c>
      <c r="F14969" t="n">
        <v>1475</v>
      </c>
      <c r="G14969" t="n">
        <v>0</v>
      </c>
    </row>
    <row r="14970">
      <c r="A14970" t="n">
        <v>202006</v>
      </c>
      <c r="B14970" t="n">
        <v>29</v>
      </c>
      <c r="C14970" t="inlineStr">
        <is>
          <t>POS</t>
        </is>
      </c>
      <c r="D14970" t="inlineStr">
        <is>
          <t>Ý</t>
        </is>
      </c>
      <c r="E14970" t="inlineStr">
        <is>
          <t>Âm thanh</t>
        </is>
      </c>
      <c r="F14970" t="n">
        <v>849.84</v>
      </c>
      <c r="G14970" t="n">
        <v>0</v>
      </c>
    </row>
    <row r="14971">
      <c r="A14971" t="n">
        <v>202006</v>
      </c>
      <c r="B14971" t="n">
        <v>29</v>
      </c>
      <c r="C14971" t="inlineStr">
        <is>
          <t>POS</t>
        </is>
      </c>
      <c r="D14971" t="inlineStr">
        <is>
          <t>Ý</t>
        </is>
      </c>
      <c r="E14971" t="inlineStr">
        <is>
          <t>Máy ảnh</t>
        </is>
      </c>
      <c r="F14971" t="n">
        <v>196</v>
      </c>
      <c r="G14971" t="n">
        <v>0</v>
      </c>
    </row>
    <row r="14972">
      <c r="A14972" t="n">
        <v>202006</v>
      </c>
      <c r="B14972" t="n">
        <v>29</v>
      </c>
      <c r="C14972" t="inlineStr">
        <is>
          <t>POS</t>
        </is>
      </c>
      <c r="D14972" t="inlineStr">
        <is>
          <t>Ý</t>
        </is>
      </c>
      <c r="E14972" t="inlineStr">
        <is>
          <t>Máy tính</t>
        </is>
      </c>
      <c r="F14972" t="n">
        <v>689.7</v>
      </c>
      <c r="G14972" t="n">
        <v>0</v>
      </c>
    </row>
    <row r="14973">
      <c r="A14973" t="n">
        <v>202006</v>
      </c>
      <c r="B14973" t="n">
        <v>29</v>
      </c>
      <c r="C14973" t="inlineStr">
        <is>
          <t>POS</t>
        </is>
      </c>
      <c r="D14973" t="inlineStr">
        <is>
          <t>Ý</t>
        </is>
      </c>
      <c r="E14973" t="inlineStr">
        <is>
          <t>Game &amp; Đồ chơi</t>
        </is>
      </c>
      <c r="F14973" t="n">
        <v>17.98</v>
      </c>
      <c r="G14973" t="n">
        <v>0</v>
      </c>
    </row>
    <row r="14974">
      <c r="A14974" t="n">
        <v>202006</v>
      </c>
      <c r="B14974" t="n">
        <v>29</v>
      </c>
      <c r="C14974" t="inlineStr">
        <is>
          <t>POS</t>
        </is>
      </c>
      <c r="D14974" t="inlineStr">
        <is>
          <t>Ý</t>
        </is>
      </c>
      <c r="E14974" t="inlineStr">
        <is>
          <t>Gia dụng</t>
        </is>
      </c>
      <c r="F14974" t="n">
        <v>399.98</v>
      </c>
      <c r="G14974" t="n">
        <v>0</v>
      </c>
    </row>
    <row r="14975">
      <c r="A14975" t="n">
        <v>202006</v>
      </c>
      <c r="B14975" t="n">
        <v>29</v>
      </c>
      <c r="C14975" t="inlineStr">
        <is>
          <t>POS</t>
        </is>
      </c>
      <c r="D14975" t="inlineStr">
        <is>
          <t>Ý</t>
        </is>
      </c>
      <c r="E14975" t="inlineStr">
        <is>
          <t>Nhạc, phim, sách nói</t>
        </is>
      </c>
      <c r="F14975" t="n">
        <v>289.99</v>
      </c>
      <c r="G14975" t="n">
        <v>0</v>
      </c>
    </row>
    <row r="14976">
      <c r="A14976" t="n">
        <v>202006</v>
      </c>
      <c r="B14976" t="n">
        <v>29</v>
      </c>
      <c r="C14976" t="inlineStr">
        <is>
          <t>POS</t>
        </is>
      </c>
      <c r="D14976" t="inlineStr">
        <is>
          <t>Ý</t>
        </is>
      </c>
      <c r="E14976" t="inlineStr">
        <is>
          <t>TV &amp; Video</t>
        </is>
      </c>
      <c r="F14976" t="n">
        <v>396</v>
      </c>
      <c r="G14976" t="n">
        <v>0</v>
      </c>
    </row>
    <row r="14977">
      <c r="A14977" t="n">
        <v>202006</v>
      </c>
      <c r="B14977" t="n">
        <v>30</v>
      </c>
      <c r="C14977" t="inlineStr">
        <is>
          <t>POS</t>
        </is>
      </c>
      <c r="D14977" t="inlineStr">
        <is>
          <t>Ý</t>
        </is>
      </c>
      <c r="E14977" t="inlineStr">
        <is>
          <t>Điện thoại</t>
        </is>
      </c>
      <c r="F14977" t="n">
        <v>2412</v>
      </c>
      <c r="G14977" t="n">
        <v>0</v>
      </c>
    </row>
    <row r="14978">
      <c r="A14978" t="n">
        <v>202006</v>
      </c>
      <c r="B14978" t="n">
        <v>30</v>
      </c>
      <c r="C14978" t="inlineStr">
        <is>
          <t>POS</t>
        </is>
      </c>
      <c r="D14978" t="inlineStr">
        <is>
          <t>Ý</t>
        </is>
      </c>
      <c r="E14978" t="inlineStr">
        <is>
          <t>Máy tính</t>
        </is>
      </c>
      <c r="F14978" t="n">
        <v>188</v>
      </c>
      <c r="G14978" t="n">
        <v>188</v>
      </c>
    </row>
    <row r="14979">
      <c r="A14979" t="n">
        <v>202006</v>
      </c>
      <c r="B14979" t="n">
        <v>30</v>
      </c>
      <c r="C14979" t="inlineStr">
        <is>
          <t>POS</t>
        </is>
      </c>
      <c r="D14979" t="inlineStr">
        <is>
          <t>Ý</t>
        </is>
      </c>
      <c r="E14979" t="inlineStr">
        <is>
          <t>Game &amp; Đồ chơi</t>
        </is>
      </c>
      <c r="F14979" t="n">
        <v>112</v>
      </c>
      <c r="G14979" t="n">
        <v>0</v>
      </c>
    </row>
    <row r="14980">
      <c r="A14980" t="n">
        <v>202006</v>
      </c>
      <c r="B14980" t="n">
        <v>30</v>
      </c>
      <c r="C14980" t="inlineStr">
        <is>
          <t>POS</t>
        </is>
      </c>
      <c r="D14980" t="inlineStr">
        <is>
          <t>Ý</t>
        </is>
      </c>
      <c r="E14980" t="inlineStr">
        <is>
          <t>Nhạc, phim, sách nói</t>
        </is>
      </c>
      <c r="F14980" t="n">
        <v>57.88</v>
      </c>
      <c r="G14980" t="n">
        <v>0</v>
      </c>
    </row>
    <row r="14981">
      <c r="A14981" t="n">
        <v>202006</v>
      </c>
      <c r="B14981" t="n">
        <v>31</v>
      </c>
      <c r="C14981" t="inlineStr">
        <is>
          <t>POS</t>
        </is>
      </c>
      <c r="D14981" t="inlineStr">
        <is>
          <t>Hà Lan</t>
        </is>
      </c>
      <c r="E14981" t="inlineStr">
        <is>
          <t>Máy ảnh</t>
        </is>
      </c>
      <c r="F14981" t="n">
        <v>2338</v>
      </c>
      <c r="G14981" t="n">
        <v>0</v>
      </c>
    </row>
    <row r="14982">
      <c r="A14982" t="n">
        <v>202006</v>
      </c>
      <c r="B14982" t="n">
        <v>31</v>
      </c>
      <c r="C14982" t="inlineStr">
        <is>
          <t>POS</t>
        </is>
      </c>
      <c r="D14982" t="inlineStr">
        <is>
          <t>Hà Lan</t>
        </is>
      </c>
      <c r="E14982" t="inlineStr">
        <is>
          <t>Điện thoại</t>
        </is>
      </c>
      <c r="F14982" t="n">
        <v>23.72</v>
      </c>
      <c r="G14982" t="n">
        <v>0</v>
      </c>
    </row>
    <row r="14983">
      <c r="A14983" t="n">
        <v>202006</v>
      </c>
      <c r="B14983" t="n">
        <v>31</v>
      </c>
      <c r="C14983" t="inlineStr">
        <is>
          <t>POS</t>
        </is>
      </c>
      <c r="D14983" t="inlineStr">
        <is>
          <t>Hà Lan</t>
        </is>
      </c>
      <c r="E14983" t="inlineStr">
        <is>
          <t>Máy tính</t>
        </is>
      </c>
      <c r="F14983" t="n">
        <v>6872.9</v>
      </c>
      <c r="G14983" t="n">
        <v>0</v>
      </c>
    </row>
    <row r="14984">
      <c r="A14984" t="n">
        <v>202006</v>
      </c>
      <c r="B14984" t="n">
        <v>31</v>
      </c>
      <c r="C14984" t="inlineStr">
        <is>
          <t>POS</t>
        </is>
      </c>
      <c r="D14984" t="inlineStr">
        <is>
          <t>Hà Lan</t>
        </is>
      </c>
      <c r="E14984" t="inlineStr">
        <is>
          <t>Game &amp; Đồ chơi</t>
        </is>
      </c>
      <c r="F14984" t="n">
        <v>13.78</v>
      </c>
      <c r="G14984" t="n">
        <v>0</v>
      </c>
    </row>
    <row r="14985">
      <c r="A14985" t="n">
        <v>202006</v>
      </c>
      <c r="B14985" t="n">
        <v>33</v>
      </c>
      <c r="C14985" t="inlineStr">
        <is>
          <t>POS</t>
        </is>
      </c>
      <c r="D14985" t="inlineStr">
        <is>
          <t>Hà Lan</t>
        </is>
      </c>
      <c r="E14985" t="inlineStr">
        <is>
          <t>Máy ảnh</t>
        </is>
      </c>
      <c r="F14985" t="n">
        <v>1068</v>
      </c>
      <c r="G14985" t="n">
        <v>0</v>
      </c>
    </row>
    <row r="14986">
      <c r="A14986" t="n">
        <v>202006</v>
      </c>
      <c r="B14986" t="n">
        <v>33</v>
      </c>
      <c r="C14986" t="inlineStr">
        <is>
          <t>POS</t>
        </is>
      </c>
      <c r="D14986" t="inlineStr">
        <is>
          <t>Hà Lan</t>
        </is>
      </c>
      <c r="E14986" t="inlineStr">
        <is>
          <t>Điện thoại</t>
        </is>
      </c>
      <c r="F14986" t="n">
        <v>183.92</v>
      </c>
      <c r="G14986" t="n">
        <v>0</v>
      </c>
    </row>
    <row r="14987">
      <c r="A14987" t="n">
        <v>202006</v>
      </c>
      <c r="B14987" t="n">
        <v>33</v>
      </c>
      <c r="C14987" t="inlineStr">
        <is>
          <t>POS</t>
        </is>
      </c>
      <c r="D14987" t="inlineStr">
        <is>
          <t>Hà Lan</t>
        </is>
      </c>
      <c r="E14987" t="inlineStr">
        <is>
          <t>Máy tính</t>
        </is>
      </c>
      <c r="F14987" t="n">
        <v>599</v>
      </c>
      <c r="G14987" t="n">
        <v>0</v>
      </c>
    </row>
    <row r="14988">
      <c r="A14988" t="n">
        <v>202006</v>
      </c>
      <c r="B14988" t="n">
        <v>33</v>
      </c>
      <c r="C14988" t="inlineStr">
        <is>
          <t>POS</t>
        </is>
      </c>
      <c r="D14988" t="inlineStr">
        <is>
          <t>Hà Lan</t>
        </is>
      </c>
      <c r="E14988" t="inlineStr">
        <is>
          <t>Nhạc, phim, sách nói</t>
        </is>
      </c>
      <c r="F14988" t="n">
        <v>60.99</v>
      </c>
      <c r="G14988" t="n">
        <v>0</v>
      </c>
    </row>
    <row r="14989">
      <c r="A14989" t="n">
        <v>202006</v>
      </c>
      <c r="B14989" t="n">
        <v>34</v>
      </c>
      <c r="C14989" t="inlineStr">
        <is>
          <t>POS</t>
        </is>
      </c>
      <c r="D14989" t="inlineStr">
        <is>
          <t>Hà Lan</t>
        </is>
      </c>
      <c r="E14989" t="inlineStr">
        <is>
          <t>Máy ảnh</t>
        </is>
      </c>
      <c r="F14989" t="n">
        <v>308.97</v>
      </c>
      <c r="G14989" t="n">
        <v>0</v>
      </c>
    </row>
    <row r="14990">
      <c r="A14990" t="n">
        <v>202006</v>
      </c>
      <c r="B14990" t="n">
        <v>34</v>
      </c>
      <c r="C14990" t="inlineStr">
        <is>
          <t>POS</t>
        </is>
      </c>
      <c r="D14990" t="inlineStr">
        <is>
          <t>Hà Lan</t>
        </is>
      </c>
      <c r="E14990" t="inlineStr">
        <is>
          <t>Điện thoại</t>
        </is>
      </c>
      <c r="F14990" t="n">
        <v>199</v>
      </c>
      <c r="G14990" t="n">
        <v>0</v>
      </c>
    </row>
    <row r="14991">
      <c r="A14991" t="n">
        <v>202006</v>
      </c>
      <c r="B14991" t="n">
        <v>34</v>
      </c>
      <c r="C14991" t="inlineStr">
        <is>
          <t>POS</t>
        </is>
      </c>
      <c r="D14991" t="inlineStr">
        <is>
          <t>Hà Lan</t>
        </is>
      </c>
      <c r="E14991" t="inlineStr">
        <is>
          <t>Máy tính</t>
        </is>
      </c>
      <c r="F14991" t="n">
        <v>2907</v>
      </c>
      <c r="G14991" t="n">
        <v>0</v>
      </c>
    </row>
    <row r="14992">
      <c r="A14992" t="n">
        <v>202006</v>
      </c>
      <c r="B14992" t="n">
        <v>34</v>
      </c>
      <c r="C14992" t="inlineStr">
        <is>
          <t>POS</t>
        </is>
      </c>
      <c r="D14992" t="inlineStr">
        <is>
          <t>Hà Lan</t>
        </is>
      </c>
      <c r="E14992" t="inlineStr">
        <is>
          <t>Game &amp; Đồ chơi</t>
        </is>
      </c>
      <c r="F14992" t="n">
        <v>6.99</v>
      </c>
      <c r="G14992" t="n">
        <v>0</v>
      </c>
    </row>
    <row r="14993">
      <c r="A14993" t="n">
        <v>202006</v>
      </c>
      <c r="B14993" t="n">
        <v>34</v>
      </c>
      <c r="C14993" t="inlineStr">
        <is>
          <t>POS</t>
        </is>
      </c>
      <c r="D14993" t="inlineStr">
        <is>
          <t>Hà Lan</t>
        </is>
      </c>
      <c r="E14993" t="inlineStr">
        <is>
          <t>Gia dụng</t>
        </is>
      </c>
      <c r="F14993" t="n">
        <v>769.9299999999999</v>
      </c>
      <c r="G14993" t="n">
        <v>0</v>
      </c>
    </row>
    <row r="14994">
      <c r="A14994" t="n">
        <v>202006</v>
      </c>
      <c r="B14994" t="n">
        <v>36</v>
      </c>
      <c r="C14994" t="inlineStr">
        <is>
          <t>POS</t>
        </is>
      </c>
      <c r="D14994" t="inlineStr">
        <is>
          <t>Anh</t>
        </is>
      </c>
      <c r="E14994" t="inlineStr">
        <is>
          <t>Điện thoại</t>
        </is>
      </c>
      <c r="F14994" t="n">
        <v>12.18</v>
      </c>
      <c r="G14994" t="n">
        <v>0</v>
      </c>
    </row>
    <row r="14995">
      <c r="A14995" t="n">
        <v>202006</v>
      </c>
      <c r="B14995" t="n">
        <v>36</v>
      </c>
      <c r="C14995" t="inlineStr">
        <is>
          <t>POS</t>
        </is>
      </c>
      <c r="D14995" t="inlineStr">
        <is>
          <t>Anh</t>
        </is>
      </c>
      <c r="E14995" t="inlineStr">
        <is>
          <t>Máy tính</t>
        </is>
      </c>
      <c r="F14995" t="n">
        <v>1996</v>
      </c>
      <c r="G14995" t="n">
        <v>0</v>
      </c>
    </row>
    <row r="14996">
      <c r="A14996" t="n">
        <v>202006</v>
      </c>
      <c r="B14996" t="n">
        <v>36</v>
      </c>
      <c r="C14996" t="inlineStr">
        <is>
          <t>POS</t>
        </is>
      </c>
      <c r="D14996" t="inlineStr">
        <is>
          <t>Anh</t>
        </is>
      </c>
      <c r="E14996" t="inlineStr">
        <is>
          <t>Game &amp; Đồ chơi</t>
        </is>
      </c>
      <c r="F14996" t="n">
        <v>0</v>
      </c>
      <c r="G14996" t="n">
        <v>70.13</v>
      </c>
    </row>
    <row r="14997">
      <c r="A14997" t="n">
        <v>202006</v>
      </c>
      <c r="B14997" t="n">
        <v>37</v>
      </c>
      <c r="C14997" t="inlineStr">
        <is>
          <t>POS</t>
        </is>
      </c>
      <c r="D14997" t="inlineStr">
        <is>
          <t>Anh</t>
        </is>
      </c>
      <c r="E14997" t="inlineStr">
        <is>
          <t>Âm thanh</t>
        </is>
      </c>
      <c r="F14997" t="n">
        <v>1199.92</v>
      </c>
      <c r="G14997" t="n">
        <v>0</v>
      </c>
    </row>
    <row r="14998">
      <c r="A14998" t="n">
        <v>202006</v>
      </c>
      <c r="B14998" t="n">
        <v>37</v>
      </c>
      <c r="C14998" t="inlineStr">
        <is>
          <t>POS</t>
        </is>
      </c>
      <c r="D14998" t="inlineStr">
        <is>
          <t>Anh</t>
        </is>
      </c>
      <c r="E14998" t="inlineStr">
        <is>
          <t>Máy ảnh</t>
        </is>
      </c>
      <c r="F14998" t="n">
        <v>338</v>
      </c>
      <c r="G14998" t="n">
        <v>0</v>
      </c>
    </row>
    <row r="14999">
      <c r="A14999" t="n">
        <v>202006</v>
      </c>
      <c r="B14999" t="n">
        <v>37</v>
      </c>
      <c r="C14999" t="inlineStr">
        <is>
          <t>POS</t>
        </is>
      </c>
      <c r="D14999" t="inlineStr">
        <is>
          <t>Anh</t>
        </is>
      </c>
      <c r="E14999" t="inlineStr">
        <is>
          <t>Điện thoại</t>
        </is>
      </c>
      <c r="F14999" t="n">
        <v>2412</v>
      </c>
      <c r="G14999" t="n">
        <v>299</v>
      </c>
    </row>
    <row r="15000">
      <c r="A15000" t="n">
        <v>202006</v>
      </c>
      <c r="B15000" t="n">
        <v>37</v>
      </c>
      <c r="C15000" t="inlineStr">
        <is>
          <t>POS</t>
        </is>
      </c>
      <c r="D15000" t="inlineStr">
        <is>
          <t>Anh</t>
        </is>
      </c>
      <c r="E15000" t="inlineStr">
        <is>
          <t>Máy tính</t>
        </is>
      </c>
      <c r="F15000" t="n">
        <v>5026.3</v>
      </c>
      <c r="G15000" t="n">
        <v>0</v>
      </c>
    </row>
    <row r="15001">
      <c r="A15001" t="n">
        <v>202006</v>
      </c>
      <c r="B15001" t="n">
        <v>37</v>
      </c>
      <c r="C15001" t="inlineStr">
        <is>
          <t>POS</t>
        </is>
      </c>
      <c r="D15001" t="inlineStr">
        <is>
          <t>Anh</t>
        </is>
      </c>
      <c r="E15001" t="inlineStr">
        <is>
          <t>Gia dụng</t>
        </is>
      </c>
      <c r="F15001" t="n">
        <v>890</v>
      </c>
      <c r="G15001" t="n">
        <v>0</v>
      </c>
    </row>
    <row r="15002">
      <c r="A15002" t="n">
        <v>202006</v>
      </c>
      <c r="B15002" t="n">
        <v>37</v>
      </c>
      <c r="C15002" t="inlineStr">
        <is>
          <t>POS</t>
        </is>
      </c>
      <c r="D15002" t="inlineStr">
        <is>
          <t>Anh</t>
        </is>
      </c>
      <c r="E15002" t="inlineStr">
        <is>
          <t>Nhạc, phim, sách nói</t>
        </is>
      </c>
      <c r="F15002" t="n">
        <v>743.76</v>
      </c>
      <c r="G15002" t="n">
        <v>0</v>
      </c>
    </row>
    <row r="15003">
      <c r="A15003" t="n">
        <v>202006</v>
      </c>
      <c r="B15003" t="n">
        <v>37</v>
      </c>
      <c r="C15003" t="inlineStr">
        <is>
          <t>POS</t>
        </is>
      </c>
      <c r="D15003" t="inlineStr">
        <is>
          <t>Anh</t>
        </is>
      </c>
      <c r="E15003" t="inlineStr">
        <is>
          <t>TV &amp; Video</t>
        </is>
      </c>
      <c r="F15003" t="n">
        <v>5602.91</v>
      </c>
      <c r="G15003" t="n">
        <v>939.9400000000001</v>
      </c>
    </row>
    <row r="15004">
      <c r="A15004" t="n">
        <v>202006</v>
      </c>
      <c r="B15004" t="n">
        <v>38</v>
      </c>
      <c r="C15004" t="inlineStr">
        <is>
          <t>POS</t>
        </is>
      </c>
      <c r="D15004" t="inlineStr">
        <is>
          <t>Anh</t>
        </is>
      </c>
      <c r="E15004" t="inlineStr">
        <is>
          <t>Âm thanh</t>
        </is>
      </c>
      <c r="F15004" t="n">
        <v>1299.95</v>
      </c>
      <c r="G15004" t="n">
        <v>0</v>
      </c>
    </row>
    <row r="15005">
      <c r="A15005" t="n">
        <v>202006</v>
      </c>
      <c r="B15005" t="n">
        <v>38</v>
      </c>
      <c r="C15005" t="inlineStr">
        <is>
          <t>POS</t>
        </is>
      </c>
      <c r="D15005" t="inlineStr">
        <is>
          <t>Anh</t>
        </is>
      </c>
      <c r="E15005" t="inlineStr">
        <is>
          <t>Máy ảnh</t>
        </is>
      </c>
      <c r="F15005" t="n">
        <v>608.85</v>
      </c>
      <c r="G15005" t="n">
        <v>0</v>
      </c>
    </row>
    <row r="15006">
      <c r="A15006" t="n">
        <v>202006</v>
      </c>
      <c r="B15006" t="n">
        <v>38</v>
      </c>
      <c r="C15006" t="inlineStr">
        <is>
          <t>POS</t>
        </is>
      </c>
      <c r="D15006" t="inlineStr">
        <is>
          <t>Anh</t>
        </is>
      </c>
      <c r="E15006" t="inlineStr">
        <is>
          <t>Điện thoại</t>
        </is>
      </c>
      <c r="F15006" t="n">
        <v>7053.33</v>
      </c>
      <c r="G15006" t="n">
        <v>0</v>
      </c>
    </row>
    <row r="15007">
      <c r="A15007" t="n">
        <v>202006</v>
      </c>
      <c r="B15007" t="n">
        <v>38</v>
      </c>
      <c r="C15007" t="inlineStr">
        <is>
          <t>POS</t>
        </is>
      </c>
      <c r="D15007" t="inlineStr">
        <is>
          <t>Anh</t>
        </is>
      </c>
      <c r="E15007" t="inlineStr">
        <is>
          <t>Máy tính</t>
        </is>
      </c>
      <c r="F15007" t="n">
        <v>8589.4</v>
      </c>
      <c r="G15007" t="n">
        <v>0</v>
      </c>
    </row>
    <row r="15008">
      <c r="A15008" t="n">
        <v>202006</v>
      </c>
      <c r="B15008" t="n">
        <v>38</v>
      </c>
      <c r="C15008" t="inlineStr">
        <is>
          <t>POS</t>
        </is>
      </c>
      <c r="D15008" t="inlineStr">
        <is>
          <t>Anh</t>
        </is>
      </c>
      <c r="E15008" t="inlineStr">
        <is>
          <t>Game &amp; Đồ chơi</t>
        </is>
      </c>
      <c r="F15008" t="n">
        <v>210.71</v>
      </c>
      <c r="G15008" t="n">
        <v>0</v>
      </c>
    </row>
    <row r="15009">
      <c r="A15009" t="n">
        <v>202006</v>
      </c>
      <c r="B15009" t="n">
        <v>38</v>
      </c>
      <c r="C15009" t="inlineStr">
        <is>
          <t>POS</t>
        </is>
      </c>
      <c r="D15009" t="inlineStr">
        <is>
          <t>Anh</t>
        </is>
      </c>
      <c r="E15009" t="inlineStr">
        <is>
          <t>Gia dụng</t>
        </is>
      </c>
      <c r="F15009" t="n">
        <v>599.98</v>
      </c>
      <c r="G15009" t="n">
        <v>0</v>
      </c>
    </row>
    <row r="15010">
      <c r="A15010" t="n">
        <v>202006</v>
      </c>
      <c r="B15010" t="n">
        <v>38</v>
      </c>
      <c r="C15010" t="inlineStr">
        <is>
          <t>POS</t>
        </is>
      </c>
      <c r="D15010" t="inlineStr">
        <is>
          <t>Anh</t>
        </is>
      </c>
      <c r="E15010" t="inlineStr">
        <is>
          <t>Nhạc, phim, sách nói</t>
        </is>
      </c>
      <c r="F15010" t="n">
        <v>1036.15</v>
      </c>
      <c r="G15010" t="n">
        <v>0</v>
      </c>
    </row>
    <row r="15011">
      <c r="A15011" t="n">
        <v>202006</v>
      </c>
      <c r="B15011" t="n">
        <v>38</v>
      </c>
      <c r="C15011" t="inlineStr">
        <is>
          <t>POS</t>
        </is>
      </c>
      <c r="D15011" t="inlineStr">
        <is>
          <t>Anh</t>
        </is>
      </c>
      <c r="E15011" t="inlineStr">
        <is>
          <t>TV &amp; Video</t>
        </is>
      </c>
      <c r="F15011" t="n">
        <v>3999.92</v>
      </c>
      <c r="G15011" t="n">
        <v>0</v>
      </c>
    </row>
    <row r="15012">
      <c r="A15012" t="n">
        <v>202006</v>
      </c>
      <c r="B15012" t="n">
        <v>39</v>
      </c>
      <c r="C15012" t="inlineStr">
        <is>
          <t>POS</t>
        </is>
      </c>
      <c r="D15012" t="inlineStr">
        <is>
          <t>Anh</t>
        </is>
      </c>
      <c r="E15012" t="inlineStr">
        <is>
          <t>Âm thanh</t>
        </is>
      </c>
      <c r="F15012" t="n">
        <v>1242.71</v>
      </c>
      <c r="G15012" t="n">
        <v>0</v>
      </c>
    </row>
    <row r="15013">
      <c r="A15013" t="n">
        <v>202006</v>
      </c>
      <c r="B15013" t="n">
        <v>39</v>
      </c>
      <c r="C15013" t="inlineStr">
        <is>
          <t>POS</t>
        </is>
      </c>
      <c r="D15013" t="inlineStr">
        <is>
          <t>Anh</t>
        </is>
      </c>
      <c r="E15013" t="inlineStr">
        <is>
          <t>Máy ảnh</t>
        </is>
      </c>
      <c r="F15013" t="n">
        <v>4869</v>
      </c>
      <c r="G15013" t="n">
        <v>0</v>
      </c>
    </row>
    <row r="15014">
      <c r="A15014" t="n">
        <v>202006</v>
      </c>
      <c r="B15014" t="n">
        <v>39</v>
      </c>
      <c r="C15014" t="inlineStr">
        <is>
          <t>POS</t>
        </is>
      </c>
      <c r="D15014" t="inlineStr">
        <is>
          <t>Anh</t>
        </is>
      </c>
      <c r="E15014" t="inlineStr">
        <is>
          <t>Điện thoại</t>
        </is>
      </c>
      <c r="F15014" t="n">
        <v>563.6799999999999</v>
      </c>
      <c r="G15014" t="n">
        <v>77.7</v>
      </c>
    </row>
    <row r="15015">
      <c r="A15015" t="n">
        <v>202006</v>
      </c>
      <c r="B15015" t="n">
        <v>39</v>
      </c>
      <c r="C15015" t="inlineStr">
        <is>
          <t>POS</t>
        </is>
      </c>
      <c r="D15015" t="inlineStr">
        <is>
          <t>Anh</t>
        </is>
      </c>
      <c r="E15015" t="inlineStr">
        <is>
          <t>Máy tính</t>
        </is>
      </c>
      <c r="F15015" t="n">
        <v>6506.5</v>
      </c>
      <c r="G15015" t="n">
        <v>608.5</v>
      </c>
    </row>
    <row r="15016">
      <c r="A15016" t="n">
        <v>202006</v>
      </c>
      <c r="B15016" t="n">
        <v>39</v>
      </c>
      <c r="C15016" t="inlineStr">
        <is>
          <t>POS</t>
        </is>
      </c>
      <c r="D15016" t="inlineStr">
        <is>
          <t>Anh</t>
        </is>
      </c>
      <c r="E15016" t="inlineStr">
        <is>
          <t>Game &amp; Đồ chơi</t>
        </is>
      </c>
      <c r="F15016" t="n">
        <v>226.99</v>
      </c>
      <c r="G15016" t="n">
        <v>0</v>
      </c>
    </row>
    <row r="15017">
      <c r="A15017" t="n">
        <v>202006</v>
      </c>
      <c r="B15017" t="n">
        <v>39</v>
      </c>
      <c r="C15017" t="inlineStr">
        <is>
          <t>POS</t>
        </is>
      </c>
      <c r="D15017" t="inlineStr">
        <is>
          <t>Anh</t>
        </is>
      </c>
      <c r="E15017" t="inlineStr">
        <is>
          <t>Nhạc, phim, sách nói</t>
        </is>
      </c>
      <c r="F15017" t="n">
        <v>57.88</v>
      </c>
      <c r="G15017" t="n">
        <v>0</v>
      </c>
    </row>
    <row r="15018">
      <c r="A15018" t="n">
        <v>202006</v>
      </c>
      <c r="B15018" t="n">
        <v>39</v>
      </c>
      <c r="C15018" t="inlineStr">
        <is>
          <t>POS</t>
        </is>
      </c>
      <c r="D15018" t="inlineStr">
        <is>
          <t>Anh</t>
        </is>
      </c>
      <c r="E15018" t="inlineStr">
        <is>
          <t>TV &amp; Video</t>
        </is>
      </c>
      <c r="F15018" t="n">
        <v>357</v>
      </c>
      <c r="G15018" t="n">
        <v>0</v>
      </c>
    </row>
    <row r="15019">
      <c r="A15019" t="n">
        <v>202006</v>
      </c>
      <c r="B15019" t="n">
        <v>40</v>
      </c>
      <c r="C15019" t="inlineStr">
        <is>
          <t>POS</t>
        </is>
      </c>
      <c r="D15019" t="inlineStr">
        <is>
          <t>Anh</t>
        </is>
      </c>
      <c r="E15019" t="inlineStr">
        <is>
          <t>Điện thoại</t>
        </is>
      </c>
      <c r="F15019" t="n">
        <v>2288.99</v>
      </c>
      <c r="G15019" t="n">
        <v>0</v>
      </c>
    </row>
    <row r="15020">
      <c r="A15020" t="n">
        <v>202006</v>
      </c>
      <c r="B15020" t="n">
        <v>40</v>
      </c>
      <c r="C15020" t="inlineStr">
        <is>
          <t>POS</t>
        </is>
      </c>
      <c r="D15020" t="inlineStr">
        <is>
          <t>Anh</t>
        </is>
      </c>
      <c r="E15020" t="inlineStr">
        <is>
          <t>Máy tính</t>
        </is>
      </c>
      <c r="F15020" t="n">
        <v>39.9</v>
      </c>
      <c r="G15020" t="n">
        <v>0</v>
      </c>
    </row>
    <row r="15021">
      <c r="A15021" t="n">
        <v>202006</v>
      </c>
      <c r="B15021" t="n">
        <v>40</v>
      </c>
      <c r="C15021" t="inlineStr">
        <is>
          <t>POS</t>
        </is>
      </c>
      <c r="D15021" t="inlineStr">
        <is>
          <t>Anh</t>
        </is>
      </c>
      <c r="E15021" t="inlineStr">
        <is>
          <t>Nhạc, phim, sách nói</t>
        </is>
      </c>
      <c r="F15021" t="n">
        <v>231.52</v>
      </c>
      <c r="G15021" t="n">
        <v>0</v>
      </c>
    </row>
    <row r="15022">
      <c r="A15022" t="n">
        <v>202006</v>
      </c>
      <c r="B15022" t="n">
        <v>40</v>
      </c>
      <c r="C15022" t="inlineStr">
        <is>
          <t>POS</t>
        </is>
      </c>
      <c r="D15022" t="inlineStr">
        <is>
          <t>Anh</t>
        </is>
      </c>
      <c r="E15022" t="inlineStr">
        <is>
          <t>TV &amp; Video</t>
        </is>
      </c>
      <c r="F15022" t="n">
        <v>179.8</v>
      </c>
      <c r="G15022" t="n">
        <v>0</v>
      </c>
    </row>
    <row r="15023">
      <c r="A15023" t="n">
        <v>202006</v>
      </c>
      <c r="B15023" t="n">
        <v>42</v>
      </c>
      <c r="C15023" t="inlineStr">
        <is>
          <t>POS</t>
        </is>
      </c>
      <c r="D15023" t="inlineStr">
        <is>
          <t>Anh</t>
        </is>
      </c>
      <c r="E15023" t="inlineStr">
        <is>
          <t>Máy ảnh</t>
        </is>
      </c>
      <c r="F15023" t="n">
        <v>624</v>
      </c>
      <c r="G15023" t="n">
        <v>562</v>
      </c>
    </row>
    <row r="15024">
      <c r="A15024" t="n">
        <v>202006</v>
      </c>
      <c r="B15024" t="n">
        <v>42</v>
      </c>
      <c r="C15024" t="inlineStr">
        <is>
          <t>POS</t>
        </is>
      </c>
      <c r="D15024" t="inlineStr">
        <is>
          <t>Anh</t>
        </is>
      </c>
      <c r="E15024" t="inlineStr">
        <is>
          <t>Điện thoại</t>
        </is>
      </c>
      <c r="F15024" t="n">
        <v>3622.04</v>
      </c>
      <c r="G15024" t="n">
        <v>258</v>
      </c>
    </row>
    <row r="15025">
      <c r="A15025" t="n">
        <v>202006</v>
      </c>
      <c r="B15025" t="n">
        <v>42</v>
      </c>
      <c r="C15025" t="inlineStr">
        <is>
          <t>POS</t>
        </is>
      </c>
      <c r="D15025" t="inlineStr">
        <is>
          <t>Anh</t>
        </is>
      </c>
      <c r="E15025" t="inlineStr">
        <is>
          <t>Máy tính</t>
        </is>
      </c>
      <c r="F15025" t="n">
        <v>4596.5</v>
      </c>
      <c r="G15025" t="n">
        <v>0</v>
      </c>
    </row>
    <row r="15026">
      <c r="A15026" t="n">
        <v>202006</v>
      </c>
      <c r="B15026" t="n">
        <v>42</v>
      </c>
      <c r="C15026" t="inlineStr">
        <is>
          <t>POS</t>
        </is>
      </c>
      <c r="D15026" t="inlineStr">
        <is>
          <t>Anh</t>
        </is>
      </c>
      <c r="E15026" t="inlineStr">
        <is>
          <t>Game &amp; Đồ chơi</t>
        </is>
      </c>
      <c r="F15026" t="n">
        <v>118.23</v>
      </c>
      <c r="G15026" t="n">
        <v>0</v>
      </c>
    </row>
    <row r="15027">
      <c r="A15027" t="n">
        <v>202006</v>
      </c>
      <c r="B15027" t="n">
        <v>42</v>
      </c>
      <c r="C15027" t="inlineStr">
        <is>
          <t>POS</t>
        </is>
      </c>
      <c r="D15027" t="inlineStr">
        <is>
          <t>Anh</t>
        </is>
      </c>
      <c r="E15027" t="inlineStr">
        <is>
          <t>Nhạc, phim, sách nói</t>
        </is>
      </c>
      <c r="F15027" t="n">
        <v>1615.82</v>
      </c>
      <c r="G15027" t="n">
        <v>0</v>
      </c>
    </row>
    <row r="15028">
      <c r="A15028" t="n">
        <v>202006</v>
      </c>
      <c r="B15028" t="n">
        <v>42</v>
      </c>
      <c r="C15028" t="inlineStr">
        <is>
          <t>POS</t>
        </is>
      </c>
      <c r="D15028" t="inlineStr">
        <is>
          <t>Anh</t>
        </is>
      </c>
      <c r="E15028" t="inlineStr">
        <is>
          <t>TV &amp; Video</t>
        </is>
      </c>
      <c r="F15028" t="n">
        <v>3356.87</v>
      </c>
      <c r="G15028" t="n">
        <v>0</v>
      </c>
    </row>
    <row r="15029">
      <c r="A15029" t="n">
        <v>202006</v>
      </c>
      <c r="B15029" t="n">
        <v>43</v>
      </c>
      <c r="C15029" t="inlineStr">
        <is>
          <t>POS</t>
        </is>
      </c>
      <c r="D15029" t="inlineStr">
        <is>
          <t>Mỹ</t>
        </is>
      </c>
      <c r="E15029" t="inlineStr">
        <is>
          <t>Âm thanh</t>
        </is>
      </c>
      <c r="F15029" t="n">
        <v>156</v>
      </c>
      <c r="G15029" t="n">
        <v>0</v>
      </c>
    </row>
    <row r="15030">
      <c r="A15030" t="n">
        <v>202006</v>
      </c>
      <c r="B15030" t="n">
        <v>43</v>
      </c>
      <c r="C15030" t="inlineStr">
        <is>
          <t>POS</t>
        </is>
      </c>
      <c r="D15030" t="inlineStr">
        <is>
          <t>Mỹ</t>
        </is>
      </c>
      <c r="E15030" t="inlineStr">
        <is>
          <t>Máy ảnh</t>
        </is>
      </c>
      <c r="F15030" t="n">
        <v>0</v>
      </c>
      <c r="G15030" t="n">
        <v>77.98999999999999</v>
      </c>
    </row>
    <row r="15031">
      <c r="A15031" t="n">
        <v>202006</v>
      </c>
      <c r="B15031" t="n">
        <v>43</v>
      </c>
      <c r="C15031" t="inlineStr">
        <is>
          <t>POS</t>
        </is>
      </c>
      <c r="D15031" t="inlineStr">
        <is>
          <t>Mỹ</t>
        </is>
      </c>
      <c r="E15031" t="inlineStr">
        <is>
          <t>Điện thoại</t>
        </is>
      </c>
      <c r="F15031" t="n">
        <v>2994.93</v>
      </c>
      <c r="G15031" t="n">
        <v>0</v>
      </c>
    </row>
    <row r="15032">
      <c r="A15032" t="n">
        <v>202006</v>
      </c>
      <c r="B15032" t="n">
        <v>43</v>
      </c>
      <c r="C15032" t="inlineStr">
        <is>
          <t>POS</t>
        </is>
      </c>
      <c r="D15032" t="inlineStr">
        <is>
          <t>Mỹ</t>
        </is>
      </c>
      <c r="E15032" t="inlineStr">
        <is>
          <t>Máy tính</t>
        </is>
      </c>
      <c r="F15032" t="n">
        <v>5802.9</v>
      </c>
      <c r="G15032" t="n">
        <v>0</v>
      </c>
    </row>
    <row r="15033">
      <c r="A15033" t="n">
        <v>202006</v>
      </c>
      <c r="B15033" t="n">
        <v>43</v>
      </c>
      <c r="C15033" t="inlineStr">
        <is>
          <t>POS</t>
        </is>
      </c>
      <c r="D15033" t="inlineStr">
        <is>
          <t>Mỹ</t>
        </is>
      </c>
      <c r="E15033" t="inlineStr">
        <is>
          <t>Game &amp; Đồ chơi</t>
        </is>
      </c>
      <c r="F15033" t="n">
        <v>179.67</v>
      </c>
      <c r="G15033" t="n">
        <v>0</v>
      </c>
    </row>
    <row r="15034">
      <c r="A15034" t="n">
        <v>202006</v>
      </c>
      <c r="B15034" t="n">
        <v>43</v>
      </c>
      <c r="C15034" t="inlineStr">
        <is>
          <t>POS</t>
        </is>
      </c>
      <c r="D15034" t="inlineStr">
        <is>
          <t>Mỹ</t>
        </is>
      </c>
      <c r="E15034" t="inlineStr">
        <is>
          <t>Gia dụng</t>
        </is>
      </c>
      <c r="F15034" t="n">
        <v>3955</v>
      </c>
      <c r="G15034" t="n">
        <v>0</v>
      </c>
    </row>
    <row r="15035">
      <c r="A15035" t="n">
        <v>202006</v>
      </c>
      <c r="B15035" t="n">
        <v>43</v>
      </c>
      <c r="C15035" t="inlineStr">
        <is>
          <t>POS</t>
        </is>
      </c>
      <c r="D15035" t="inlineStr">
        <is>
          <t>Mỹ</t>
        </is>
      </c>
      <c r="E15035" t="inlineStr">
        <is>
          <t>Nhạc, phim, sách nói</t>
        </is>
      </c>
      <c r="F15035" t="n">
        <v>219</v>
      </c>
      <c r="G15035" t="n">
        <v>0</v>
      </c>
    </row>
    <row r="15036">
      <c r="A15036" t="n">
        <v>202006</v>
      </c>
      <c r="B15036" t="n">
        <v>43</v>
      </c>
      <c r="C15036" t="inlineStr">
        <is>
          <t>POS</t>
        </is>
      </c>
      <c r="D15036" t="inlineStr">
        <is>
          <t>Mỹ</t>
        </is>
      </c>
      <c r="E15036" t="inlineStr">
        <is>
          <t>TV &amp; Video</t>
        </is>
      </c>
      <c r="F15036" t="n">
        <v>239.98</v>
      </c>
      <c r="G15036" t="n">
        <v>119.99</v>
      </c>
    </row>
    <row r="15037">
      <c r="A15037" t="n">
        <v>202006</v>
      </c>
      <c r="B15037" t="n">
        <v>44</v>
      </c>
      <c r="C15037" t="inlineStr">
        <is>
          <t>POS</t>
        </is>
      </c>
      <c r="D15037" t="inlineStr">
        <is>
          <t>Mỹ</t>
        </is>
      </c>
      <c r="E15037" t="inlineStr">
        <is>
          <t>Âm thanh</t>
        </is>
      </c>
      <c r="F15037" t="n">
        <v>802.05</v>
      </c>
      <c r="G15037" t="n">
        <v>0</v>
      </c>
    </row>
    <row r="15038">
      <c r="A15038" t="n">
        <v>202006</v>
      </c>
      <c r="B15038" t="n">
        <v>44</v>
      </c>
      <c r="C15038" t="inlineStr">
        <is>
          <t>POS</t>
        </is>
      </c>
      <c r="D15038" t="inlineStr">
        <is>
          <t>Mỹ</t>
        </is>
      </c>
      <c r="E15038" t="inlineStr">
        <is>
          <t>Điện thoại</t>
        </is>
      </c>
      <c r="F15038" t="n">
        <v>3194</v>
      </c>
      <c r="G15038" t="n">
        <v>0</v>
      </c>
    </row>
    <row r="15039">
      <c r="A15039" t="n">
        <v>202006</v>
      </c>
      <c r="B15039" t="n">
        <v>44</v>
      </c>
      <c r="C15039" t="inlineStr">
        <is>
          <t>POS</t>
        </is>
      </c>
      <c r="D15039" t="inlineStr">
        <is>
          <t>Mỹ</t>
        </is>
      </c>
      <c r="E15039" t="inlineStr">
        <is>
          <t>Máy tính</t>
        </is>
      </c>
      <c r="F15039" t="n">
        <v>129.5</v>
      </c>
      <c r="G15039" t="n">
        <v>0</v>
      </c>
    </row>
    <row r="15040">
      <c r="A15040" t="n">
        <v>202006</v>
      </c>
      <c r="B15040" t="n">
        <v>44</v>
      </c>
      <c r="C15040" t="inlineStr">
        <is>
          <t>POS</t>
        </is>
      </c>
      <c r="D15040" t="inlineStr">
        <is>
          <t>Mỹ</t>
        </is>
      </c>
      <c r="E15040" t="inlineStr">
        <is>
          <t>Game &amp; Đồ chơi</t>
        </is>
      </c>
      <c r="F15040" t="n">
        <v>6.88</v>
      </c>
      <c r="G15040" t="n">
        <v>0</v>
      </c>
    </row>
    <row r="15041">
      <c r="A15041" t="n">
        <v>202006</v>
      </c>
      <c r="B15041" t="n">
        <v>44</v>
      </c>
      <c r="C15041" t="inlineStr">
        <is>
          <t>POS</t>
        </is>
      </c>
      <c r="D15041" t="inlineStr">
        <is>
          <t>Mỹ</t>
        </is>
      </c>
      <c r="E15041" t="inlineStr">
        <is>
          <t>Gia dụng</t>
        </is>
      </c>
      <c r="F15041" t="n">
        <v>259.98</v>
      </c>
      <c r="G15041" t="n">
        <v>0</v>
      </c>
    </row>
    <row r="15042">
      <c r="A15042" t="n">
        <v>202006</v>
      </c>
      <c r="B15042" t="n">
        <v>44</v>
      </c>
      <c r="C15042" t="inlineStr">
        <is>
          <t>POS</t>
        </is>
      </c>
      <c r="D15042" t="inlineStr">
        <is>
          <t>Mỹ</t>
        </is>
      </c>
      <c r="E15042" t="inlineStr">
        <is>
          <t>Nhạc, phim, sách nói</t>
        </is>
      </c>
      <c r="F15042" t="n">
        <v>321.85</v>
      </c>
      <c r="G15042" t="n">
        <v>0</v>
      </c>
    </row>
    <row r="15043">
      <c r="A15043" t="n">
        <v>202006</v>
      </c>
      <c r="B15043" t="n">
        <v>45</v>
      </c>
      <c r="C15043" t="inlineStr">
        <is>
          <t>POS</t>
        </is>
      </c>
      <c r="D15043" t="inlineStr">
        <is>
          <t>Mỹ</t>
        </is>
      </c>
      <c r="E15043" t="inlineStr">
        <is>
          <t>Âm thanh</t>
        </is>
      </c>
      <c r="F15043" t="n">
        <v>704.38</v>
      </c>
      <c r="G15043" t="n">
        <v>0</v>
      </c>
    </row>
    <row r="15044">
      <c r="A15044" t="n">
        <v>202006</v>
      </c>
      <c r="B15044" t="n">
        <v>45</v>
      </c>
      <c r="C15044" t="inlineStr">
        <is>
          <t>POS</t>
        </is>
      </c>
      <c r="D15044" t="inlineStr">
        <is>
          <t>Mỹ</t>
        </is>
      </c>
      <c r="E15044" t="inlineStr">
        <is>
          <t>Máy ảnh</t>
        </is>
      </c>
      <c r="F15044" t="n">
        <v>1462.6</v>
      </c>
      <c r="G15044" t="n">
        <v>0</v>
      </c>
    </row>
    <row r="15045">
      <c r="A15045" t="n">
        <v>202006</v>
      </c>
      <c r="B15045" t="n">
        <v>45</v>
      </c>
      <c r="C15045" t="inlineStr">
        <is>
          <t>POS</t>
        </is>
      </c>
      <c r="D15045" t="inlineStr">
        <is>
          <t>Mỹ</t>
        </is>
      </c>
      <c r="E15045" t="inlineStr">
        <is>
          <t>Điện thoại</t>
        </is>
      </c>
      <c r="F15045" t="n">
        <v>6649.98</v>
      </c>
      <c r="G15045" t="n">
        <v>0</v>
      </c>
    </row>
    <row r="15046">
      <c r="A15046" t="n">
        <v>202006</v>
      </c>
      <c r="B15046" t="n">
        <v>45</v>
      </c>
      <c r="C15046" t="inlineStr">
        <is>
          <t>POS</t>
        </is>
      </c>
      <c r="D15046" t="inlineStr">
        <is>
          <t>Mỹ</t>
        </is>
      </c>
      <c r="E15046" t="inlineStr">
        <is>
          <t>Máy tính</t>
        </is>
      </c>
      <c r="F15046" t="n">
        <v>10256.9</v>
      </c>
      <c r="G15046" t="n">
        <v>0</v>
      </c>
    </row>
    <row r="15047">
      <c r="A15047" t="n">
        <v>202006</v>
      </c>
      <c r="B15047" t="n">
        <v>45</v>
      </c>
      <c r="C15047" t="inlineStr">
        <is>
          <t>POS</t>
        </is>
      </c>
      <c r="D15047" t="inlineStr">
        <is>
          <t>Mỹ</t>
        </is>
      </c>
      <c r="E15047" t="inlineStr">
        <is>
          <t>Game &amp; Đồ chơi</t>
        </is>
      </c>
      <c r="F15047" t="n">
        <v>48.39</v>
      </c>
      <c r="G15047" t="n">
        <v>0</v>
      </c>
    </row>
    <row r="15048">
      <c r="A15048" t="n">
        <v>202006</v>
      </c>
      <c r="B15048" t="n">
        <v>45</v>
      </c>
      <c r="C15048" t="inlineStr">
        <is>
          <t>POS</t>
        </is>
      </c>
      <c r="D15048" t="inlineStr">
        <is>
          <t>Mỹ</t>
        </is>
      </c>
      <c r="E15048" t="inlineStr">
        <is>
          <t>Gia dụng</t>
        </is>
      </c>
      <c r="F15048" t="n">
        <v>3539.95</v>
      </c>
      <c r="G15048" t="n">
        <v>0</v>
      </c>
    </row>
    <row r="15049">
      <c r="A15049" t="n">
        <v>202006</v>
      </c>
      <c r="B15049" t="n">
        <v>45</v>
      </c>
      <c r="C15049" t="inlineStr">
        <is>
          <t>POS</t>
        </is>
      </c>
      <c r="D15049" t="inlineStr">
        <is>
          <t>Mỹ</t>
        </is>
      </c>
      <c r="E15049" t="inlineStr">
        <is>
          <t>Nhạc, phim, sách nói</t>
        </is>
      </c>
      <c r="F15049" t="n">
        <v>1676.83</v>
      </c>
      <c r="G15049" t="n">
        <v>0</v>
      </c>
    </row>
    <row r="15050">
      <c r="A15050" t="n">
        <v>202006</v>
      </c>
      <c r="B15050" t="n">
        <v>47</v>
      </c>
      <c r="C15050" t="inlineStr">
        <is>
          <t>POS</t>
        </is>
      </c>
      <c r="D15050" t="inlineStr">
        <is>
          <t>Mỹ</t>
        </is>
      </c>
      <c r="E15050" t="inlineStr">
        <is>
          <t>Âm thanh</t>
        </is>
      </c>
      <c r="F15050" t="n">
        <v>1388.99</v>
      </c>
      <c r="G15050" t="n">
        <v>0</v>
      </c>
    </row>
    <row r="15051">
      <c r="A15051" t="n">
        <v>202006</v>
      </c>
      <c r="B15051" t="n">
        <v>47</v>
      </c>
      <c r="C15051" t="inlineStr">
        <is>
          <t>POS</t>
        </is>
      </c>
      <c r="D15051" t="inlineStr">
        <is>
          <t>Mỹ</t>
        </is>
      </c>
      <c r="E15051" t="inlineStr">
        <is>
          <t>Máy ảnh</t>
        </is>
      </c>
      <c r="F15051" t="n">
        <v>3779.8</v>
      </c>
      <c r="G15051" t="n">
        <v>0</v>
      </c>
    </row>
    <row r="15052">
      <c r="A15052" t="n">
        <v>202006</v>
      </c>
      <c r="B15052" t="n">
        <v>47</v>
      </c>
      <c r="C15052" t="inlineStr">
        <is>
          <t>POS</t>
        </is>
      </c>
      <c r="D15052" t="inlineStr">
        <is>
          <t>Mỹ</t>
        </is>
      </c>
      <c r="E15052" t="inlineStr">
        <is>
          <t>Điện thoại</t>
        </is>
      </c>
      <c r="F15052" t="n">
        <v>3754.86</v>
      </c>
      <c r="G15052" t="n">
        <v>0</v>
      </c>
    </row>
    <row r="15053">
      <c r="A15053" t="n">
        <v>202006</v>
      </c>
      <c r="B15053" t="n">
        <v>47</v>
      </c>
      <c r="C15053" t="inlineStr">
        <is>
          <t>POS</t>
        </is>
      </c>
      <c r="D15053" t="inlineStr">
        <is>
          <t>Mỹ</t>
        </is>
      </c>
      <c r="E15053" t="inlineStr">
        <is>
          <t>Máy tính</t>
        </is>
      </c>
      <c r="F15053" t="n">
        <v>6451.6</v>
      </c>
      <c r="G15053" t="n">
        <v>69</v>
      </c>
    </row>
    <row r="15054">
      <c r="A15054" t="n">
        <v>202006</v>
      </c>
      <c r="B15054" t="n">
        <v>47</v>
      </c>
      <c r="C15054" t="inlineStr">
        <is>
          <t>POS</t>
        </is>
      </c>
      <c r="D15054" t="inlineStr">
        <is>
          <t>Mỹ</t>
        </is>
      </c>
      <c r="E15054" t="inlineStr">
        <is>
          <t>Game &amp; Đồ chơi</t>
        </is>
      </c>
      <c r="F15054" t="n">
        <v>408.95</v>
      </c>
      <c r="G15054" t="n">
        <v>0</v>
      </c>
    </row>
    <row r="15055">
      <c r="A15055" t="n">
        <v>202006</v>
      </c>
      <c r="B15055" t="n">
        <v>47</v>
      </c>
      <c r="C15055" t="inlineStr">
        <is>
          <t>POS</t>
        </is>
      </c>
      <c r="D15055" t="inlineStr">
        <is>
          <t>Mỹ</t>
        </is>
      </c>
      <c r="E15055" t="inlineStr">
        <is>
          <t>Nhạc, phim, sách nói</t>
        </is>
      </c>
      <c r="F15055" t="n">
        <v>1214.87</v>
      </c>
      <c r="G15055" t="n">
        <v>329.97</v>
      </c>
    </row>
    <row r="15056">
      <c r="A15056" t="n">
        <v>202006</v>
      </c>
      <c r="B15056" t="n">
        <v>47</v>
      </c>
      <c r="C15056" t="inlineStr">
        <is>
          <t>POS</t>
        </is>
      </c>
      <c r="D15056" t="inlineStr">
        <is>
          <t>Mỹ</t>
        </is>
      </c>
      <c r="E15056" t="inlineStr">
        <is>
          <t>TV &amp; Video</t>
        </is>
      </c>
      <c r="F15056" t="n">
        <v>6368.8</v>
      </c>
      <c r="G15056" t="n">
        <v>0</v>
      </c>
    </row>
    <row r="15057">
      <c r="A15057" t="n">
        <v>202006</v>
      </c>
      <c r="B15057" t="n">
        <v>48</v>
      </c>
      <c r="C15057" t="inlineStr">
        <is>
          <t>POS</t>
        </is>
      </c>
      <c r="D15057" t="inlineStr">
        <is>
          <t>Mỹ</t>
        </is>
      </c>
      <c r="E15057" t="inlineStr">
        <is>
          <t>Âm thanh</t>
        </is>
      </c>
      <c r="F15057" t="n">
        <v>199.98</v>
      </c>
      <c r="G15057" t="n">
        <v>25.69</v>
      </c>
    </row>
    <row r="15058">
      <c r="A15058" t="n">
        <v>202006</v>
      </c>
      <c r="B15058" t="n">
        <v>48</v>
      </c>
      <c r="C15058" t="inlineStr">
        <is>
          <t>POS</t>
        </is>
      </c>
      <c r="D15058" t="inlineStr">
        <is>
          <t>Mỹ</t>
        </is>
      </c>
      <c r="E15058" t="inlineStr">
        <is>
          <t>Máy ảnh</t>
        </is>
      </c>
      <c r="F15058" t="n">
        <v>3029.97</v>
      </c>
      <c r="G15058" t="n">
        <v>0</v>
      </c>
    </row>
    <row r="15059">
      <c r="A15059" t="n">
        <v>202006</v>
      </c>
      <c r="B15059" t="n">
        <v>48</v>
      </c>
      <c r="C15059" t="inlineStr">
        <is>
          <t>POS</t>
        </is>
      </c>
      <c r="D15059" t="inlineStr">
        <is>
          <t>Mỹ</t>
        </is>
      </c>
      <c r="E15059" t="inlineStr">
        <is>
          <t>Điện thoại</t>
        </is>
      </c>
      <c r="F15059" t="n">
        <v>3825.38</v>
      </c>
      <c r="G15059" t="n">
        <v>0</v>
      </c>
    </row>
    <row r="15060">
      <c r="A15060" t="n">
        <v>202006</v>
      </c>
      <c r="B15060" t="n">
        <v>48</v>
      </c>
      <c r="C15060" t="inlineStr">
        <is>
          <t>POS</t>
        </is>
      </c>
      <c r="D15060" t="inlineStr">
        <is>
          <t>Mỹ</t>
        </is>
      </c>
      <c r="E15060" t="inlineStr">
        <is>
          <t>Máy tính</t>
        </is>
      </c>
      <c r="F15060" t="n">
        <v>9771.33</v>
      </c>
      <c r="G15060" t="n">
        <v>1499.7</v>
      </c>
    </row>
    <row r="15061">
      <c r="A15061" t="n">
        <v>202006</v>
      </c>
      <c r="B15061" t="n">
        <v>48</v>
      </c>
      <c r="C15061" t="inlineStr">
        <is>
          <t>POS</t>
        </is>
      </c>
      <c r="D15061" t="inlineStr">
        <is>
          <t>Mỹ</t>
        </is>
      </c>
      <c r="E15061" t="inlineStr">
        <is>
          <t>Game &amp; Đồ chơi</t>
        </is>
      </c>
      <c r="F15061" t="n">
        <v>814.78</v>
      </c>
      <c r="G15061" t="n">
        <v>0</v>
      </c>
    </row>
    <row r="15062">
      <c r="A15062" t="n">
        <v>202006</v>
      </c>
      <c r="B15062" t="n">
        <v>48</v>
      </c>
      <c r="C15062" t="inlineStr">
        <is>
          <t>POS</t>
        </is>
      </c>
      <c r="D15062" t="inlineStr">
        <is>
          <t>Mỹ</t>
        </is>
      </c>
      <c r="E15062" t="inlineStr">
        <is>
          <t>Gia dụng</t>
        </is>
      </c>
      <c r="F15062" t="n">
        <v>4156.5</v>
      </c>
      <c r="G15062" t="n">
        <v>0</v>
      </c>
    </row>
    <row r="15063">
      <c r="A15063" t="n">
        <v>202006</v>
      </c>
      <c r="B15063" t="n">
        <v>48</v>
      </c>
      <c r="C15063" t="inlineStr">
        <is>
          <t>POS</t>
        </is>
      </c>
      <c r="D15063" t="inlineStr">
        <is>
          <t>Mỹ</t>
        </is>
      </c>
      <c r="E15063" t="inlineStr">
        <is>
          <t>Nhạc, phim, sách nói</t>
        </is>
      </c>
      <c r="F15063" t="n">
        <v>1008.56</v>
      </c>
      <c r="G15063" t="n">
        <v>45.78</v>
      </c>
    </row>
    <row r="15064">
      <c r="A15064" t="n">
        <v>202006</v>
      </c>
      <c r="B15064" t="n">
        <v>48</v>
      </c>
      <c r="C15064" t="inlineStr">
        <is>
          <t>POS</t>
        </is>
      </c>
      <c r="D15064" t="inlineStr">
        <is>
          <t>Mỹ</t>
        </is>
      </c>
      <c r="E15064" t="inlineStr">
        <is>
          <t>TV &amp; Video</t>
        </is>
      </c>
      <c r="F15064" t="n">
        <v>699.95</v>
      </c>
      <c r="G15064" t="n">
        <v>339.98</v>
      </c>
    </row>
    <row r="15065">
      <c r="A15065" t="n">
        <v>202006</v>
      </c>
      <c r="B15065" t="n">
        <v>49</v>
      </c>
      <c r="C15065" t="inlineStr">
        <is>
          <t>POS</t>
        </is>
      </c>
      <c r="D15065" t="inlineStr">
        <is>
          <t>Mỹ</t>
        </is>
      </c>
      <c r="E15065" t="inlineStr">
        <is>
          <t>Điện thoại</t>
        </is>
      </c>
      <c r="F15065" t="n">
        <v>301.99</v>
      </c>
      <c r="G15065" t="n">
        <v>0</v>
      </c>
    </row>
    <row r="15066">
      <c r="A15066" t="n">
        <v>202006</v>
      </c>
      <c r="B15066" t="n">
        <v>49</v>
      </c>
      <c r="C15066" t="inlineStr">
        <is>
          <t>POS</t>
        </is>
      </c>
      <c r="D15066" t="inlineStr">
        <is>
          <t>Mỹ</t>
        </is>
      </c>
      <c r="E15066" t="inlineStr">
        <is>
          <t>Máy tính</t>
        </is>
      </c>
      <c r="F15066" t="n">
        <v>6709</v>
      </c>
      <c r="G15066" t="n">
        <v>0</v>
      </c>
    </row>
    <row r="15067">
      <c r="A15067" t="n">
        <v>202006</v>
      </c>
      <c r="B15067" t="n">
        <v>49</v>
      </c>
      <c r="C15067" t="inlineStr">
        <is>
          <t>POS</t>
        </is>
      </c>
      <c r="D15067" t="inlineStr">
        <is>
          <t>Mỹ</t>
        </is>
      </c>
      <c r="E15067" t="inlineStr">
        <is>
          <t>Game &amp; Đồ chơi</t>
        </is>
      </c>
      <c r="F15067" t="n">
        <v>287.04</v>
      </c>
      <c r="G15067" t="n">
        <v>0</v>
      </c>
    </row>
    <row r="15068">
      <c r="A15068" t="n">
        <v>202006</v>
      </c>
      <c r="B15068" t="n">
        <v>49</v>
      </c>
      <c r="C15068" t="inlineStr">
        <is>
          <t>POS</t>
        </is>
      </c>
      <c r="D15068" t="inlineStr">
        <is>
          <t>Mỹ</t>
        </is>
      </c>
      <c r="E15068" t="inlineStr">
        <is>
          <t>Nhạc, phim, sách nói</t>
        </is>
      </c>
      <c r="F15068" t="n">
        <v>259.99</v>
      </c>
      <c r="G15068" t="n">
        <v>0</v>
      </c>
    </row>
    <row r="15069">
      <c r="A15069" t="n">
        <v>202006</v>
      </c>
      <c r="B15069" t="n">
        <v>50</v>
      </c>
      <c r="C15069" t="inlineStr">
        <is>
          <t>POS</t>
        </is>
      </c>
      <c r="D15069" t="inlineStr">
        <is>
          <t>Mỹ</t>
        </is>
      </c>
      <c r="E15069" t="inlineStr">
        <is>
          <t>Âm thanh</t>
        </is>
      </c>
      <c r="F15069" t="n">
        <v>1681.65</v>
      </c>
      <c r="G15069" t="n">
        <v>0</v>
      </c>
    </row>
    <row r="15070">
      <c r="A15070" t="n">
        <v>202006</v>
      </c>
      <c r="B15070" t="n">
        <v>50</v>
      </c>
      <c r="C15070" t="inlineStr">
        <is>
          <t>POS</t>
        </is>
      </c>
      <c r="D15070" t="inlineStr">
        <is>
          <t>Mỹ</t>
        </is>
      </c>
      <c r="E15070" t="inlineStr">
        <is>
          <t>Máy ảnh</t>
        </is>
      </c>
      <c r="F15070" t="n">
        <v>84</v>
      </c>
      <c r="G15070" t="n">
        <v>0</v>
      </c>
    </row>
    <row r="15071">
      <c r="A15071" t="n">
        <v>202006</v>
      </c>
      <c r="B15071" t="n">
        <v>50</v>
      </c>
      <c r="C15071" t="inlineStr">
        <is>
          <t>POS</t>
        </is>
      </c>
      <c r="D15071" t="inlineStr">
        <is>
          <t>Mỹ</t>
        </is>
      </c>
      <c r="E15071" t="inlineStr">
        <is>
          <t>Điện thoại</t>
        </is>
      </c>
      <c r="F15071" t="n">
        <v>2717</v>
      </c>
      <c r="G15071" t="n">
        <v>0</v>
      </c>
    </row>
    <row r="15072">
      <c r="A15072" t="n">
        <v>202006</v>
      </c>
      <c r="B15072" t="n">
        <v>50</v>
      </c>
      <c r="C15072" t="inlineStr">
        <is>
          <t>POS</t>
        </is>
      </c>
      <c r="D15072" t="inlineStr">
        <is>
          <t>Mỹ</t>
        </is>
      </c>
      <c r="E15072" t="inlineStr">
        <is>
          <t>Máy tính</t>
        </is>
      </c>
      <c r="F15072" t="n">
        <v>1825.9</v>
      </c>
      <c r="G15072" t="n">
        <v>459.8</v>
      </c>
    </row>
    <row r="15073">
      <c r="A15073" t="n">
        <v>202006</v>
      </c>
      <c r="B15073" t="n">
        <v>50</v>
      </c>
      <c r="C15073" t="inlineStr">
        <is>
          <t>POS</t>
        </is>
      </c>
      <c r="D15073" t="inlineStr">
        <is>
          <t>Mỹ</t>
        </is>
      </c>
      <c r="E15073" t="inlineStr">
        <is>
          <t>Game &amp; Đồ chơi</t>
        </is>
      </c>
      <c r="F15073" t="n">
        <v>125.88</v>
      </c>
      <c r="G15073" t="n">
        <v>0</v>
      </c>
    </row>
    <row r="15074">
      <c r="A15074" t="n">
        <v>202006</v>
      </c>
      <c r="B15074" t="n">
        <v>50</v>
      </c>
      <c r="C15074" t="inlineStr">
        <is>
          <t>POS</t>
        </is>
      </c>
      <c r="D15074" t="inlineStr">
        <is>
          <t>Mỹ</t>
        </is>
      </c>
      <c r="E15074" t="inlineStr">
        <is>
          <t>Gia dụng</t>
        </is>
      </c>
      <c r="F15074" t="n">
        <v>1039.92</v>
      </c>
      <c r="G15074" t="n">
        <v>0</v>
      </c>
    </row>
    <row r="15075">
      <c r="A15075" t="n">
        <v>202006</v>
      </c>
      <c r="B15075" t="n">
        <v>50</v>
      </c>
      <c r="C15075" t="inlineStr">
        <is>
          <t>POS</t>
        </is>
      </c>
      <c r="D15075" t="inlineStr">
        <is>
          <t>Mỹ</t>
        </is>
      </c>
      <c r="E15075" t="inlineStr">
        <is>
          <t>Nhạc, phim, sách nói</t>
        </is>
      </c>
      <c r="F15075" t="n">
        <v>608.9400000000001</v>
      </c>
      <c r="G15075" t="n">
        <v>0</v>
      </c>
    </row>
    <row r="15076">
      <c r="A15076" t="n">
        <v>202006</v>
      </c>
      <c r="B15076" t="n">
        <v>50</v>
      </c>
      <c r="C15076" t="inlineStr">
        <is>
          <t>POS</t>
        </is>
      </c>
      <c r="D15076" t="inlineStr">
        <is>
          <t>Mỹ</t>
        </is>
      </c>
      <c r="E15076" t="inlineStr">
        <is>
          <t>TV &amp; Video</t>
        </is>
      </c>
      <c r="F15076" t="n">
        <v>170.7</v>
      </c>
      <c r="G15076" t="n">
        <v>0</v>
      </c>
    </row>
    <row r="15077">
      <c r="A15077" t="n">
        <v>202006</v>
      </c>
      <c r="B15077" t="n">
        <v>51</v>
      </c>
      <c r="C15077" t="inlineStr">
        <is>
          <t>POS</t>
        </is>
      </c>
      <c r="D15077" t="inlineStr">
        <is>
          <t>Mỹ</t>
        </is>
      </c>
      <c r="E15077" t="inlineStr">
        <is>
          <t>Âm thanh</t>
        </is>
      </c>
      <c r="F15077" t="n">
        <v>906.6</v>
      </c>
      <c r="G15077" t="n">
        <v>0</v>
      </c>
    </row>
    <row r="15078">
      <c r="A15078" t="n">
        <v>202006</v>
      </c>
      <c r="B15078" t="n">
        <v>51</v>
      </c>
      <c r="C15078" t="inlineStr">
        <is>
          <t>POS</t>
        </is>
      </c>
      <c r="D15078" t="inlineStr">
        <is>
          <t>Mỹ</t>
        </is>
      </c>
      <c r="E15078" t="inlineStr">
        <is>
          <t>Máy ảnh</t>
        </is>
      </c>
      <c r="F15078" t="n">
        <v>1040</v>
      </c>
      <c r="G15078" t="n">
        <v>0</v>
      </c>
    </row>
    <row r="15079">
      <c r="A15079" t="n">
        <v>202006</v>
      </c>
      <c r="B15079" t="n">
        <v>51</v>
      </c>
      <c r="C15079" t="inlineStr">
        <is>
          <t>POS</t>
        </is>
      </c>
      <c r="D15079" t="inlineStr">
        <is>
          <t>Mỹ</t>
        </is>
      </c>
      <c r="E15079" t="inlineStr">
        <is>
          <t>Điện thoại</t>
        </is>
      </c>
      <c r="F15079" t="n">
        <v>3074.8</v>
      </c>
      <c r="G15079" t="n">
        <v>0</v>
      </c>
    </row>
    <row r="15080">
      <c r="A15080" t="n">
        <v>202006</v>
      </c>
      <c r="B15080" t="n">
        <v>51</v>
      </c>
      <c r="C15080" t="inlineStr">
        <is>
          <t>POS</t>
        </is>
      </c>
      <c r="D15080" t="inlineStr">
        <is>
          <t>Mỹ</t>
        </is>
      </c>
      <c r="E15080" t="inlineStr">
        <is>
          <t>Máy tính</t>
        </is>
      </c>
      <c r="F15080" t="n">
        <v>6534.8</v>
      </c>
      <c r="G15080" t="n">
        <v>0</v>
      </c>
    </row>
    <row r="15081">
      <c r="A15081" t="n">
        <v>202006</v>
      </c>
      <c r="B15081" t="n">
        <v>51</v>
      </c>
      <c r="C15081" t="inlineStr">
        <is>
          <t>POS</t>
        </is>
      </c>
      <c r="D15081" t="inlineStr">
        <is>
          <t>Mỹ</t>
        </is>
      </c>
      <c r="E15081" t="inlineStr">
        <is>
          <t>Game &amp; Đồ chơi</t>
        </is>
      </c>
      <c r="F15081" t="n">
        <v>677.58</v>
      </c>
      <c r="G15081" t="n">
        <v>0</v>
      </c>
    </row>
    <row r="15082">
      <c r="A15082" t="n">
        <v>202006</v>
      </c>
      <c r="B15082" t="n">
        <v>51</v>
      </c>
      <c r="C15082" t="inlineStr">
        <is>
          <t>POS</t>
        </is>
      </c>
      <c r="D15082" t="inlineStr">
        <is>
          <t>Mỹ</t>
        </is>
      </c>
      <c r="E15082" t="inlineStr">
        <is>
          <t>Gia dụng</t>
        </is>
      </c>
      <c r="F15082" t="n">
        <v>1630</v>
      </c>
      <c r="G15082" t="n">
        <v>0</v>
      </c>
    </row>
    <row r="15083">
      <c r="A15083" t="n">
        <v>202006</v>
      </c>
      <c r="B15083" t="n">
        <v>51</v>
      </c>
      <c r="C15083" t="inlineStr">
        <is>
          <t>POS</t>
        </is>
      </c>
      <c r="D15083" t="inlineStr">
        <is>
          <t>Mỹ</t>
        </is>
      </c>
      <c r="E15083" t="inlineStr">
        <is>
          <t>Nhạc, phim, sách nói</t>
        </is>
      </c>
      <c r="F15083" t="n">
        <v>0</v>
      </c>
      <c r="G15083" t="n">
        <v>479.97</v>
      </c>
    </row>
    <row r="15084">
      <c r="A15084" t="n">
        <v>202006</v>
      </c>
      <c r="B15084" t="n">
        <v>51</v>
      </c>
      <c r="C15084" t="inlineStr">
        <is>
          <t>POS</t>
        </is>
      </c>
      <c r="D15084" t="inlineStr">
        <is>
          <t>Mỹ</t>
        </is>
      </c>
      <c r="E15084" t="inlineStr">
        <is>
          <t>TV &amp; Video</t>
        </is>
      </c>
      <c r="F15084" t="n">
        <v>2760</v>
      </c>
      <c r="G15084" t="n">
        <v>0</v>
      </c>
    </row>
    <row r="15085">
      <c r="A15085" t="n">
        <v>202006</v>
      </c>
      <c r="B15085" t="n">
        <v>53</v>
      </c>
      <c r="C15085" t="inlineStr">
        <is>
          <t>POS</t>
        </is>
      </c>
      <c r="D15085" t="inlineStr">
        <is>
          <t>Mỹ</t>
        </is>
      </c>
      <c r="E15085" t="inlineStr">
        <is>
          <t>Âm thanh</t>
        </is>
      </c>
      <c r="F15085" t="n">
        <v>1426.89</v>
      </c>
      <c r="G15085" t="n">
        <v>0</v>
      </c>
    </row>
    <row r="15086">
      <c r="A15086" t="n">
        <v>202006</v>
      </c>
      <c r="B15086" t="n">
        <v>53</v>
      </c>
      <c r="C15086" t="inlineStr">
        <is>
          <t>POS</t>
        </is>
      </c>
      <c r="D15086" t="inlineStr">
        <is>
          <t>Mỹ</t>
        </is>
      </c>
      <c r="E15086" t="inlineStr">
        <is>
          <t>Máy ảnh</t>
        </is>
      </c>
      <c r="F15086" t="n">
        <v>8027.8</v>
      </c>
      <c r="G15086" t="n">
        <v>0</v>
      </c>
    </row>
    <row r="15087">
      <c r="A15087" t="n">
        <v>202006</v>
      </c>
      <c r="B15087" t="n">
        <v>53</v>
      </c>
      <c r="C15087" t="inlineStr">
        <is>
          <t>POS</t>
        </is>
      </c>
      <c r="D15087" t="inlineStr">
        <is>
          <t>Mỹ</t>
        </is>
      </c>
      <c r="E15087" t="inlineStr">
        <is>
          <t>Điện thoại</t>
        </is>
      </c>
      <c r="F15087" t="n">
        <v>4797.74</v>
      </c>
      <c r="G15087" t="n">
        <v>0</v>
      </c>
    </row>
    <row r="15088">
      <c r="A15088" t="n">
        <v>202006</v>
      </c>
      <c r="B15088" t="n">
        <v>53</v>
      </c>
      <c r="C15088" t="inlineStr">
        <is>
          <t>POS</t>
        </is>
      </c>
      <c r="D15088" t="inlineStr">
        <is>
          <t>Mỹ</t>
        </is>
      </c>
      <c r="E15088" t="inlineStr">
        <is>
          <t>Máy tính</t>
        </is>
      </c>
      <c r="F15088" t="n">
        <v>5906.55</v>
      </c>
      <c r="G15088" t="n">
        <v>0</v>
      </c>
    </row>
    <row r="15089">
      <c r="A15089" t="n">
        <v>202006</v>
      </c>
      <c r="B15089" t="n">
        <v>53</v>
      </c>
      <c r="C15089" t="inlineStr">
        <is>
          <t>POS</t>
        </is>
      </c>
      <c r="D15089" t="inlineStr">
        <is>
          <t>Mỹ</t>
        </is>
      </c>
      <c r="E15089" t="inlineStr">
        <is>
          <t>Game &amp; Đồ chơi</t>
        </is>
      </c>
      <c r="F15089" t="n">
        <v>10.78</v>
      </c>
      <c r="G15089" t="n">
        <v>0</v>
      </c>
    </row>
    <row r="15090">
      <c r="A15090" t="n">
        <v>202006</v>
      </c>
      <c r="B15090" t="n">
        <v>53</v>
      </c>
      <c r="C15090" t="inlineStr">
        <is>
          <t>POS</t>
        </is>
      </c>
      <c r="D15090" t="inlineStr">
        <is>
          <t>Mỹ</t>
        </is>
      </c>
      <c r="E15090" t="inlineStr">
        <is>
          <t>Nhạc, phim, sách nói</t>
        </is>
      </c>
      <c r="F15090" t="n">
        <v>387.37</v>
      </c>
      <c r="G15090" t="n">
        <v>0</v>
      </c>
    </row>
    <row r="15091">
      <c r="A15091" t="n">
        <v>202006</v>
      </c>
      <c r="B15091" t="n">
        <v>53</v>
      </c>
      <c r="C15091" t="inlineStr">
        <is>
          <t>POS</t>
        </is>
      </c>
      <c r="D15091" t="inlineStr">
        <is>
          <t>Mỹ</t>
        </is>
      </c>
      <c r="E15091" t="inlineStr">
        <is>
          <t>TV &amp; Video</t>
        </is>
      </c>
      <c r="F15091" t="n">
        <v>719.2</v>
      </c>
      <c r="G15091" t="n">
        <v>0</v>
      </c>
    </row>
    <row r="15092">
      <c r="A15092" t="n">
        <v>202006</v>
      </c>
      <c r="B15092" t="n">
        <v>54</v>
      </c>
      <c r="C15092" t="inlineStr">
        <is>
          <t>POS</t>
        </is>
      </c>
      <c r="D15092" t="inlineStr">
        <is>
          <t>Mỹ</t>
        </is>
      </c>
      <c r="E15092" t="inlineStr">
        <is>
          <t>Máy ảnh</t>
        </is>
      </c>
      <c r="F15092" t="n">
        <v>2737.12</v>
      </c>
      <c r="G15092" t="n">
        <v>0</v>
      </c>
    </row>
    <row r="15093">
      <c r="A15093" t="n">
        <v>202006</v>
      </c>
      <c r="B15093" t="n">
        <v>54</v>
      </c>
      <c r="C15093" t="inlineStr">
        <is>
          <t>POS</t>
        </is>
      </c>
      <c r="D15093" t="inlineStr">
        <is>
          <t>Mỹ</t>
        </is>
      </c>
      <c r="E15093" t="inlineStr">
        <is>
          <t>Điện thoại</t>
        </is>
      </c>
      <c r="F15093" t="n">
        <v>1934.62</v>
      </c>
      <c r="G15093" t="n">
        <v>0</v>
      </c>
    </row>
    <row r="15094">
      <c r="A15094" t="n">
        <v>202006</v>
      </c>
      <c r="B15094" t="n">
        <v>54</v>
      </c>
      <c r="C15094" t="inlineStr">
        <is>
          <t>POS</t>
        </is>
      </c>
      <c r="D15094" t="inlineStr">
        <is>
          <t>Mỹ</t>
        </is>
      </c>
      <c r="E15094" t="inlineStr">
        <is>
          <t>Máy tính</t>
        </is>
      </c>
      <c r="F15094" t="n">
        <v>11642.2</v>
      </c>
      <c r="G15094" t="n">
        <v>0</v>
      </c>
    </row>
    <row r="15095">
      <c r="A15095" t="n">
        <v>202006</v>
      </c>
      <c r="B15095" t="n">
        <v>54</v>
      </c>
      <c r="C15095" t="inlineStr">
        <is>
          <t>POS</t>
        </is>
      </c>
      <c r="D15095" t="inlineStr">
        <is>
          <t>Mỹ</t>
        </is>
      </c>
      <c r="E15095" t="inlineStr">
        <is>
          <t>Game &amp; Đồ chơi</t>
        </is>
      </c>
      <c r="F15095" t="n">
        <v>510.68</v>
      </c>
      <c r="G15095" t="n">
        <v>0</v>
      </c>
    </row>
    <row r="15096">
      <c r="A15096" t="n">
        <v>202006</v>
      </c>
      <c r="B15096" t="n">
        <v>54</v>
      </c>
      <c r="C15096" t="inlineStr">
        <is>
          <t>POS</t>
        </is>
      </c>
      <c r="D15096" t="inlineStr">
        <is>
          <t>Mỹ</t>
        </is>
      </c>
      <c r="E15096" t="inlineStr">
        <is>
          <t>Gia dụng</t>
        </is>
      </c>
      <c r="F15096" t="n">
        <v>5529.97</v>
      </c>
      <c r="G15096" t="n">
        <v>0</v>
      </c>
    </row>
    <row r="15097">
      <c r="A15097" t="n">
        <v>202006</v>
      </c>
      <c r="B15097" t="n">
        <v>54</v>
      </c>
      <c r="C15097" t="inlineStr">
        <is>
          <t>POS</t>
        </is>
      </c>
      <c r="D15097" t="inlineStr">
        <is>
          <t>Mỹ</t>
        </is>
      </c>
      <c r="E15097" t="inlineStr">
        <is>
          <t>Nhạc, phim, sách nói</t>
        </is>
      </c>
      <c r="F15097" t="n">
        <v>292.87</v>
      </c>
      <c r="G15097" t="n">
        <v>22.89</v>
      </c>
    </row>
    <row r="15098">
      <c r="A15098" t="n">
        <v>202006</v>
      </c>
      <c r="B15098" t="n">
        <v>54</v>
      </c>
      <c r="C15098" t="inlineStr">
        <is>
          <t>POS</t>
        </is>
      </c>
      <c r="D15098" t="inlineStr">
        <is>
          <t>Mỹ</t>
        </is>
      </c>
      <c r="E15098" t="inlineStr">
        <is>
          <t>TV &amp; Video</t>
        </is>
      </c>
      <c r="F15098" t="n">
        <v>6368.8</v>
      </c>
      <c r="G15098" t="n">
        <v>0</v>
      </c>
    </row>
    <row r="15099">
      <c r="A15099" t="n">
        <v>202006</v>
      </c>
      <c r="B15099" t="n">
        <v>55</v>
      </c>
      <c r="C15099" t="inlineStr">
        <is>
          <t>POS</t>
        </is>
      </c>
      <c r="D15099" t="inlineStr">
        <is>
          <t>Mỹ</t>
        </is>
      </c>
      <c r="E15099" t="inlineStr">
        <is>
          <t>Âm thanh</t>
        </is>
      </c>
      <c r="F15099" t="n">
        <v>1649.14</v>
      </c>
      <c r="G15099" t="n">
        <v>299.23</v>
      </c>
    </row>
    <row r="15100">
      <c r="A15100" t="n">
        <v>202006</v>
      </c>
      <c r="B15100" t="n">
        <v>55</v>
      </c>
      <c r="C15100" t="inlineStr">
        <is>
          <t>POS</t>
        </is>
      </c>
      <c r="D15100" t="inlineStr">
        <is>
          <t>Mỹ</t>
        </is>
      </c>
      <c r="E15100" t="inlineStr">
        <is>
          <t>Máy ảnh</t>
        </is>
      </c>
      <c r="F15100" t="n">
        <v>1407</v>
      </c>
      <c r="G15100" t="n">
        <v>0</v>
      </c>
    </row>
    <row r="15101">
      <c r="A15101" t="n">
        <v>202006</v>
      </c>
      <c r="B15101" t="n">
        <v>55</v>
      </c>
      <c r="C15101" t="inlineStr">
        <is>
          <t>POS</t>
        </is>
      </c>
      <c r="D15101" t="inlineStr">
        <is>
          <t>Mỹ</t>
        </is>
      </c>
      <c r="E15101" t="inlineStr">
        <is>
          <t>Điện thoại</t>
        </is>
      </c>
      <c r="F15101" t="n">
        <v>536</v>
      </c>
      <c r="G15101" t="n">
        <v>0</v>
      </c>
    </row>
    <row r="15102">
      <c r="A15102" t="n">
        <v>202006</v>
      </c>
      <c r="B15102" t="n">
        <v>55</v>
      </c>
      <c r="C15102" t="inlineStr">
        <is>
          <t>POS</t>
        </is>
      </c>
      <c r="D15102" t="inlineStr">
        <is>
          <t>Mỹ</t>
        </is>
      </c>
      <c r="E15102" t="inlineStr">
        <is>
          <t>Máy tính</t>
        </is>
      </c>
      <c r="F15102" t="n">
        <v>283.76</v>
      </c>
      <c r="G15102" t="n">
        <v>0</v>
      </c>
    </row>
    <row r="15103">
      <c r="A15103" t="n">
        <v>202006</v>
      </c>
      <c r="B15103" t="n">
        <v>55</v>
      </c>
      <c r="C15103" t="inlineStr">
        <is>
          <t>POS</t>
        </is>
      </c>
      <c r="D15103" t="inlineStr">
        <is>
          <t>Mỹ</t>
        </is>
      </c>
      <c r="E15103" t="inlineStr">
        <is>
          <t>Game &amp; Đồ chơi</t>
        </is>
      </c>
      <c r="F15103" t="n">
        <v>514.66</v>
      </c>
      <c r="G15103" t="n">
        <v>0</v>
      </c>
    </row>
    <row r="15104">
      <c r="A15104" t="n">
        <v>202006</v>
      </c>
      <c r="B15104" t="n">
        <v>55</v>
      </c>
      <c r="C15104" t="inlineStr">
        <is>
          <t>POS</t>
        </is>
      </c>
      <c r="D15104" t="inlineStr">
        <is>
          <t>Mỹ</t>
        </is>
      </c>
      <c r="E15104" t="inlineStr">
        <is>
          <t>Gia dụng</t>
        </is>
      </c>
      <c r="F15104" t="n">
        <v>7507.3</v>
      </c>
      <c r="G15104" t="n">
        <v>0</v>
      </c>
    </row>
    <row r="15105">
      <c r="A15105" t="n">
        <v>202006</v>
      </c>
      <c r="B15105" t="n">
        <v>55</v>
      </c>
      <c r="C15105" t="inlineStr">
        <is>
          <t>POS</t>
        </is>
      </c>
      <c r="D15105" t="inlineStr">
        <is>
          <t>Mỹ</t>
        </is>
      </c>
      <c r="E15105" t="inlineStr">
        <is>
          <t>Nhạc, phim, sách nói</t>
        </is>
      </c>
      <c r="F15105" t="n">
        <v>136.33</v>
      </c>
      <c r="G15105" t="n">
        <v>0</v>
      </c>
    </row>
    <row r="15106">
      <c r="A15106" t="n">
        <v>202006</v>
      </c>
      <c r="B15106" t="n">
        <v>55</v>
      </c>
      <c r="C15106" t="inlineStr">
        <is>
          <t>POS</t>
        </is>
      </c>
      <c r="D15106" t="inlineStr">
        <is>
          <t>Mỹ</t>
        </is>
      </c>
      <c r="E15106" t="inlineStr">
        <is>
          <t>TV &amp; Video</t>
        </is>
      </c>
      <c r="F15106" t="n">
        <v>2282.93</v>
      </c>
      <c r="G15106" t="n">
        <v>0</v>
      </c>
    </row>
    <row r="15107">
      <c r="A15107" t="n">
        <v>202006</v>
      </c>
      <c r="B15107" t="n">
        <v>56</v>
      </c>
      <c r="C15107" t="inlineStr">
        <is>
          <t>POS</t>
        </is>
      </c>
      <c r="D15107" t="inlineStr">
        <is>
          <t>Mỹ</t>
        </is>
      </c>
      <c r="E15107" t="inlineStr">
        <is>
          <t>Âm thanh</t>
        </is>
      </c>
      <c r="F15107" t="n">
        <v>115</v>
      </c>
      <c r="G15107" t="n">
        <v>0</v>
      </c>
    </row>
    <row r="15108">
      <c r="A15108" t="n">
        <v>202006</v>
      </c>
      <c r="B15108" t="n">
        <v>56</v>
      </c>
      <c r="C15108" t="inlineStr">
        <is>
          <t>POS</t>
        </is>
      </c>
      <c r="D15108" t="inlineStr">
        <is>
          <t>Mỹ</t>
        </is>
      </c>
      <c r="E15108" t="inlineStr">
        <is>
          <t>Máy ảnh</t>
        </is>
      </c>
      <c r="F15108" t="n">
        <v>804</v>
      </c>
      <c r="G15108" t="n">
        <v>0</v>
      </c>
    </row>
    <row r="15109">
      <c r="A15109" t="n">
        <v>202006</v>
      </c>
      <c r="B15109" t="n">
        <v>56</v>
      </c>
      <c r="C15109" t="inlineStr">
        <is>
          <t>POS</t>
        </is>
      </c>
      <c r="D15109" t="inlineStr">
        <is>
          <t>Mỹ</t>
        </is>
      </c>
      <c r="E15109" t="inlineStr">
        <is>
          <t>Điện thoại</t>
        </is>
      </c>
      <c r="F15109" t="n">
        <v>3611.42</v>
      </c>
      <c r="G15109" t="n">
        <v>0</v>
      </c>
    </row>
    <row r="15110">
      <c r="A15110" t="n">
        <v>202006</v>
      </c>
      <c r="B15110" t="n">
        <v>56</v>
      </c>
      <c r="C15110" t="inlineStr">
        <is>
          <t>POS</t>
        </is>
      </c>
      <c r="D15110" t="inlineStr">
        <is>
          <t>Mỹ</t>
        </is>
      </c>
      <c r="E15110" t="inlineStr">
        <is>
          <t>Máy tính</t>
        </is>
      </c>
      <c r="F15110" t="n">
        <v>1438.8</v>
      </c>
      <c r="G15110" t="n">
        <v>0</v>
      </c>
    </row>
    <row r="15111">
      <c r="A15111" t="n">
        <v>202006</v>
      </c>
      <c r="B15111" t="n">
        <v>56</v>
      </c>
      <c r="C15111" t="inlineStr">
        <is>
          <t>POS</t>
        </is>
      </c>
      <c r="D15111" t="inlineStr">
        <is>
          <t>Mỹ</t>
        </is>
      </c>
      <c r="E15111" t="inlineStr">
        <is>
          <t>Game &amp; Đồ chơi</t>
        </is>
      </c>
      <c r="F15111" t="n">
        <v>642.17</v>
      </c>
      <c r="G15111" t="n">
        <v>0</v>
      </c>
    </row>
    <row r="15112">
      <c r="A15112" t="n">
        <v>202006</v>
      </c>
      <c r="B15112" t="n">
        <v>56</v>
      </c>
      <c r="C15112" t="inlineStr">
        <is>
          <t>POS</t>
        </is>
      </c>
      <c r="D15112" t="inlineStr">
        <is>
          <t>Mỹ</t>
        </is>
      </c>
      <c r="E15112" t="inlineStr">
        <is>
          <t>Nhạc, phim, sách nói</t>
        </is>
      </c>
      <c r="F15112" t="n">
        <v>349.58</v>
      </c>
      <c r="G15112" t="n">
        <v>0</v>
      </c>
    </row>
    <row r="15113">
      <c r="A15113" t="n">
        <v>202006</v>
      </c>
      <c r="B15113" t="n">
        <v>57</v>
      </c>
      <c r="C15113" t="inlineStr">
        <is>
          <t>POS</t>
        </is>
      </c>
      <c r="D15113" t="inlineStr">
        <is>
          <t>Mỹ</t>
        </is>
      </c>
      <c r="E15113" t="inlineStr">
        <is>
          <t>Âm thanh</t>
        </is>
      </c>
      <c r="F15113" t="n">
        <v>1199.4</v>
      </c>
      <c r="G15113" t="n">
        <v>0</v>
      </c>
    </row>
    <row r="15114">
      <c r="A15114" t="n">
        <v>202006</v>
      </c>
      <c r="B15114" t="n">
        <v>57</v>
      </c>
      <c r="C15114" t="inlineStr">
        <is>
          <t>POS</t>
        </is>
      </c>
      <c r="D15114" t="inlineStr">
        <is>
          <t>Mỹ</t>
        </is>
      </c>
      <c r="E15114" t="inlineStr">
        <is>
          <t>Máy ảnh</t>
        </is>
      </c>
      <c r="F15114" t="n">
        <v>1720</v>
      </c>
      <c r="G15114" t="n">
        <v>0</v>
      </c>
    </row>
    <row r="15115">
      <c r="A15115" t="n">
        <v>202006</v>
      </c>
      <c r="B15115" t="n">
        <v>57</v>
      </c>
      <c r="C15115" t="inlineStr">
        <is>
          <t>POS</t>
        </is>
      </c>
      <c r="D15115" t="inlineStr">
        <is>
          <t>Mỹ</t>
        </is>
      </c>
      <c r="E15115" t="inlineStr">
        <is>
          <t>Điện thoại</t>
        </is>
      </c>
      <c r="F15115" t="n">
        <v>1979.99</v>
      </c>
      <c r="G15115" t="n">
        <v>0</v>
      </c>
    </row>
    <row r="15116">
      <c r="A15116" t="n">
        <v>202006</v>
      </c>
      <c r="B15116" t="n">
        <v>57</v>
      </c>
      <c r="C15116" t="inlineStr">
        <is>
          <t>POS</t>
        </is>
      </c>
      <c r="D15116" t="inlineStr">
        <is>
          <t>Mỹ</t>
        </is>
      </c>
      <c r="E15116" t="inlineStr">
        <is>
          <t>Máy tính</t>
        </is>
      </c>
      <c r="F15116" t="n">
        <v>4325.4</v>
      </c>
      <c r="G15116" t="n">
        <v>0</v>
      </c>
    </row>
    <row r="15117">
      <c r="A15117" t="n">
        <v>202006</v>
      </c>
      <c r="B15117" t="n">
        <v>57</v>
      </c>
      <c r="C15117" t="inlineStr">
        <is>
          <t>POS</t>
        </is>
      </c>
      <c r="D15117" t="inlineStr">
        <is>
          <t>Mỹ</t>
        </is>
      </c>
      <c r="E15117" t="inlineStr">
        <is>
          <t>Gia dụng</t>
        </is>
      </c>
      <c r="F15117" t="n">
        <v>5394</v>
      </c>
      <c r="G15117" t="n">
        <v>0</v>
      </c>
    </row>
    <row r="15118">
      <c r="A15118" t="n">
        <v>202006</v>
      </c>
      <c r="B15118" t="n">
        <v>57</v>
      </c>
      <c r="C15118" t="inlineStr">
        <is>
          <t>POS</t>
        </is>
      </c>
      <c r="D15118" t="inlineStr">
        <is>
          <t>Mỹ</t>
        </is>
      </c>
      <c r="E15118" t="inlineStr">
        <is>
          <t>Nhạc, phim, sách nói</t>
        </is>
      </c>
      <c r="F15118" t="n">
        <v>160.23</v>
      </c>
      <c r="G15118" t="n">
        <v>0</v>
      </c>
    </row>
    <row r="15119">
      <c r="A15119" t="n">
        <v>202006</v>
      </c>
      <c r="B15119" t="n">
        <v>57</v>
      </c>
      <c r="C15119" t="inlineStr">
        <is>
          <t>POS</t>
        </is>
      </c>
      <c r="D15119" t="inlineStr">
        <is>
          <t>Mỹ</t>
        </is>
      </c>
      <c r="E15119" t="inlineStr">
        <is>
          <t>TV &amp; Video</t>
        </is>
      </c>
      <c r="F15119" t="n">
        <v>8699.969999999999</v>
      </c>
      <c r="G15119" t="n">
        <v>0</v>
      </c>
    </row>
    <row r="15120">
      <c r="A15120" t="n">
        <v>202006</v>
      </c>
      <c r="B15120" t="n">
        <v>59</v>
      </c>
      <c r="C15120" t="inlineStr">
        <is>
          <t>POS</t>
        </is>
      </c>
      <c r="D15120" t="inlineStr">
        <is>
          <t>Mỹ</t>
        </is>
      </c>
      <c r="E15120" t="inlineStr">
        <is>
          <t>Âm thanh</t>
        </is>
      </c>
      <c r="F15120" t="n">
        <v>794</v>
      </c>
      <c r="G15120" t="n">
        <v>0</v>
      </c>
    </row>
    <row r="15121">
      <c r="A15121" t="n">
        <v>202006</v>
      </c>
      <c r="B15121" t="n">
        <v>59</v>
      </c>
      <c r="C15121" t="inlineStr">
        <is>
          <t>POS</t>
        </is>
      </c>
      <c r="D15121" t="inlineStr">
        <is>
          <t>Mỹ</t>
        </is>
      </c>
      <c r="E15121" t="inlineStr">
        <is>
          <t>Máy ảnh</t>
        </is>
      </c>
      <c r="F15121" t="n">
        <v>1010.93</v>
      </c>
      <c r="G15121" t="n">
        <v>0</v>
      </c>
    </row>
    <row r="15122">
      <c r="A15122" t="n">
        <v>202006</v>
      </c>
      <c r="B15122" t="n">
        <v>59</v>
      </c>
      <c r="C15122" t="inlineStr">
        <is>
          <t>POS</t>
        </is>
      </c>
      <c r="D15122" t="inlineStr">
        <is>
          <t>Mỹ</t>
        </is>
      </c>
      <c r="E15122" t="inlineStr">
        <is>
          <t>Điện thoại</t>
        </is>
      </c>
      <c r="F15122" t="n">
        <v>2918.52</v>
      </c>
      <c r="G15122" t="n">
        <v>0</v>
      </c>
    </row>
    <row r="15123">
      <c r="A15123" t="n">
        <v>202006</v>
      </c>
      <c r="B15123" t="n">
        <v>59</v>
      </c>
      <c r="C15123" t="inlineStr">
        <is>
          <t>POS</t>
        </is>
      </c>
      <c r="D15123" t="inlineStr">
        <is>
          <t>Mỹ</t>
        </is>
      </c>
      <c r="E15123" t="inlineStr">
        <is>
          <t>Máy tính</t>
        </is>
      </c>
      <c r="F15123" t="n">
        <v>14169.94</v>
      </c>
      <c r="G15123" t="n">
        <v>0</v>
      </c>
    </row>
    <row r="15124">
      <c r="A15124" t="n">
        <v>202006</v>
      </c>
      <c r="B15124" t="n">
        <v>59</v>
      </c>
      <c r="C15124" t="inlineStr">
        <is>
          <t>POS</t>
        </is>
      </c>
      <c r="D15124" t="inlineStr">
        <is>
          <t>Mỹ</t>
        </is>
      </c>
      <c r="E15124" t="inlineStr">
        <is>
          <t>Game &amp; Đồ chơi</t>
        </is>
      </c>
      <c r="F15124" t="n">
        <v>899.49</v>
      </c>
      <c r="G15124" t="n">
        <v>0</v>
      </c>
    </row>
    <row r="15125">
      <c r="A15125" t="n">
        <v>202006</v>
      </c>
      <c r="B15125" t="n">
        <v>59</v>
      </c>
      <c r="C15125" t="inlineStr">
        <is>
          <t>POS</t>
        </is>
      </c>
      <c r="D15125" t="inlineStr">
        <is>
          <t>Mỹ</t>
        </is>
      </c>
      <c r="E15125" t="inlineStr">
        <is>
          <t>Nhạc, phim, sách nói</t>
        </is>
      </c>
      <c r="F15125" t="n">
        <v>549.95</v>
      </c>
      <c r="G15125" t="n">
        <v>0</v>
      </c>
    </row>
    <row r="15126">
      <c r="A15126" t="n">
        <v>202006</v>
      </c>
      <c r="B15126" t="n">
        <v>59</v>
      </c>
      <c r="C15126" t="inlineStr">
        <is>
          <t>POS</t>
        </is>
      </c>
      <c r="D15126" t="inlineStr">
        <is>
          <t>Mỹ</t>
        </is>
      </c>
      <c r="E15126" t="inlineStr">
        <is>
          <t>TV &amp; Video</t>
        </is>
      </c>
      <c r="F15126" t="n">
        <v>779.4</v>
      </c>
      <c r="G15126" t="n">
        <v>0</v>
      </c>
    </row>
    <row r="15127">
      <c r="A15127" t="n">
        <v>202006</v>
      </c>
      <c r="B15127" t="n">
        <v>61</v>
      </c>
      <c r="C15127" t="inlineStr">
        <is>
          <t>POS</t>
        </is>
      </c>
      <c r="D15127" t="inlineStr">
        <is>
          <t>Mỹ</t>
        </is>
      </c>
      <c r="E15127" t="inlineStr">
        <is>
          <t>Máy ảnh</t>
        </is>
      </c>
      <c r="F15127" t="n">
        <v>2840</v>
      </c>
      <c r="G15127" t="n">
        <v>590.7</v>
      </c>
    </row>
    <row r="15128">
      <c r="A15128" t="n">
        <v>202006</v>
      </c>
      <c r="B15128" t="n">
        <v>61</v>
      </c>
      <c r="C15128" t="inlineStr">
        <is>
          <t>POS</t>
        </is>
      </c>
      <c r="D15128" t="inlineStr">
        <is>
          <t>Mỹ</t>
        </is>
      </c>
      <c r="E15128" t="inlineStr">
        <is>
          <t>Điện thoại</t>
        </is>
      </c>
      <c r="F15128" t="n">
        <v>740.38</v>
      </c>
      <c r="G15128" t="n">
        <v>267</v>
      </c>
    </row>
    <row r="15129">
      <c r="A15129" t="n">
        <v>202006</v>
      </c>
      <c r="B15129" t="n">
        <v>61</v>
      </c>
      <c r="C15129" t="inlineStr">
        <is>
          <t>POS</t>
        </is>
      </c>
      <c r="D15129" t="inlineStr">
        <is>
          <t>Mỹ</t>
        </is>
      </c>
      <c r="E15129" t="inlineStr">
        <is>
          <t>Máy tính</t>
        </is>
      </c>
      <c r="F15129" t="n">
        <v>21758.6</v>
      </c>
      <c r="G15129" t="n">
        <v>0</v>
      </c>
    </row>
    <row r="15130">
      <c r="A15130" t="n">
        <v>202006</v>
      </c>
      <c r="B15130" t="n">
        <v>61</v>
      </c>
      <c r="C15130" t="inlineStr">
        <is>
          <t>POS</t>
        </is>
      </c>
      <c r="D15130" t="inlineStr">
        <is>
          <t>Mỹ</t>
        </is>
      </c>
      <c r="E15130" t="inlineStr">
        <is>
          <t>Nhạc, phim, sách nói</t>
        </is>
      </c>
      <c r="F15130" t="n">
        <v>1023.84</v>
      </c>
      <c r="G15130" t="n">
        <v>0</v>
      </c>
    </row>
    <row r="15131">
      <c r="A15131" t="n">
        <v>202006</v>
      </c>
      <c r="B15131" t="n">
        <v>62</v>
      </c>
      <c r="C15131" t="inlineStr">
        <is>
          <t>POS</t>
        </is>
      </c>
      <c r="D15131" t="inlineStr">
        <is>
          <t>Mỹ</t>
        </is>
      </c>
      <c r="E15131" t="inlineStr">
        <is>
          <t>Âm thanh</t>
        </is>
      </c>
      <c r="F15131" t="n">
        <v>67.40000000000001</v>
      </c>
      <c r="G15131" t="n">
        <v>0</v>
      </c>
    </row>
    <row r="15132">
      <c r="A15132" t="n">
        <v>202006</v>
      </c>
      <c r="B15132" t="n">
        <v>62</v>
      </c>
      <c r="C15132" t="inlineStr">
        <is>
          <t>POS</t>
        </is>
      </c>
      <c r="D15132" t="inlineStr">
        <is>
          <t>Mỹ</t>
        </is>
      </c>
      <c r="E15132" t="inlineStr">
        <is>
          <t>Máy ảnh</t>
        </is>
      </c>
      <c r="F15132" t="n">
        <v>2990</v>
      </c>
      <c r="G15132" t="n">
        <v>0</v>
      </c>
    </row>
    <row r="15133">
      <c r="A15133" t="n">
        <v>202006</v>
      </c>
      <c r="B15133" t="n">
        <v>62</v>
      </c>
      <c r="C15133" t="inlineStr">
        <is>
          <t>POS</t>
        </is>
      </c>
      <c r="D15133" t="inlineStr">
        <is>
          <t>Mỹ</t>
        </is>
      </c>
      <c r="E15133" t="inlineStr">
        <is>
          <t>Điện thoại</t>
        </is>
      </c>
      <c r="F15133" t="n">
        <v>3900.99</v>
      </c>
      <c r="G15133" t="n">
        <v>0</v>
      </c>
    </row>
    <row r="15134">
      <c r="A15134" t="n">
        <v>202006</v>
      </c>
      <c r="B15134" t="n">
        <v>62</v>
      </c>
      <c r="C15134" t="inlineStr">
        <is>
          <t>POS</t>
        </is>
      </c>
      <c r="D15134" t="inlineStr">
        <is>
          <t>Mỹ</t>
        </is>
      </c>
      <c r="E15134" t="inlineStr">
        <is>
          <t>Máy tính</t>
        </is>
      </c>
      <c r="F15134" t="n">
        <v>1384</v>
      </c>
      <c r="G15134" t="n">
        <v>0</v>
      </c>
    </row>
    <row r="15135">
      <c r="A15135" t="n">
        <v>202006</v>
      </c>
      <c r="B15135" t="n">
        <v>62</v>
      </c>
      <c r="C15135" t="inlineStr">
        <is>
          <t>POS</t>
        </is>
      </c>
      <c r="D15135" t="inlineStr">
        <is>
          <t>Mỹ</t>
        </is>
      </c>
      <c r="E15135" t="inlineStr">
        <is>
          <t>Game &amp; Đồ chơi</t>
        </is>
      </c>
      <c r="F15135" t="n">
        <v>347</v>
      </c>
      <c r="G15135" t="n">
        <v>0</v>
      </c>
    </row>
    <row r="15136">
      <c r="A15136" t="n">
        <v>202006</v>
      </c>
      <c r="B15136" t="n">
        <v>62</v>
      </c>
      <c r="C15136" t="inlineStr">
        <is>
          <t>POS</t>
        </is>
      </c>
      <c r="D15136" t="inlineStr">
        <is>
          <t>Mỹ</t>
        </is>
      </c>
      <c r="E15136" t="inlineStr">
        <is>
          <t>Nhạc, phim, sách nói</t>
        </is>
      </c>
      <c r="F15136" t="n">
        <v>143.54</v>
      </c>
      <c r="G15136" t="n">
        <v>0</v>
      </c>
    </row>
    <row r="15137">
      <c r="A15137" t="n">
        <v>202006</v>
      </c>
      <c r="B15137" t="n">
        <v>64</v>
      </c>
      <c r="C15137" t="inlineStr">
        <is>
          <t>POS</t>
        </is>
      </c>
      <c r="D15137" t="inlineStr">
        <is>
          <t>Mỹ</t>
        </is>
      </c>
      <c r="E15137" t="inlineStr">
        <is>
          <t>Máy ảnh</t>
        </is>
      </c>
      <c r="F15137" t="n">
        <v>598.95</v>
      </c>
      <c r="G15137" t="n">
        <v>0</v>
      </c>
    </row>
    <row r="15138">
      <c r="A15138" t="n">
        <v>202006</v>
      </c>
      <c r="B15138" t="n">
        <v>64</v>
      </c>
      <c r="C15138" t="inlineStr">
        <is>
          <t>POS</t>
        </is>
      </c>
      <c r="D15138" t="inlineStr">
        <is>
          <t>Mỹ</t>
        </is>
      </c>
      <c r="E15138" t="inlineStr">
        <is>
          <t>Điện thoại</t>
        </is>
      </c>
      <c r="F15138" t="n">
        <v>567</v>
      </c>
      <c r="G15138" t="n">
        <v>0</v>
      </c>
    </row>
    <row r="15139">
      <c r="A15139" t="n">
        <v>202006</v>
      </c>
      <c r="B15139" t="n">
        <v>64</v>
      </c>
      <c r="C15139" t="inlineStr">
        <is>
          <t>POS</t>
        </is>
      </c>
      <c r="D15139" t="inlineStr">
        <is>
          <t>Mỹ</t>
        </is>
      </c>
      <c r="E15139" t="inlineStr">
        <is>
          <t>Máy tính</t>
        </is>
      </c>
      <c r="F15139" t="n">
        <v>652</v>
      </c>
      <c r="G15139" t="n">
        <v>0</v>
      </c>
    </row>
    <row r="15140">
      <c r="A15140" t="n">
        <v>202006</v>
      </c>
      <c r="B15140" t="n">
        <v>64</v>
      </c>
      <c r="C15140" t="inlineStr">
        <is>
          <t>POS</t>
        </is>
      </c>
      <c r="D15140" t="inlineStr">
        <is>
          <t>Mỹ</t>
        </is>
      </c>
      <c r="E15140" t="inlineStr">
        <is>
          <t>Game &amp; Đồ chơi</t>
        </is>
      </c>
      <c r="F15140" t="n">
        <v>267.16</v>
      </c>
      <c r="G15140" t="n">
        <v>0</v>
      </c>
    </row>
    <row r="15141">
      <c r="A15141" t="n">
        <v>202006</v>
      </c>
      <c r="B15141" t="n">
        <v>64</v>
      </c>
      <c r="C15141" t="inlineStr">
        <is>
          <t>POS</t>
        </is>
      </c>
      <c r="D15141" t="inlineStr">
        <is>
          <t>Mỹ</t>
        </is>
      </c>
      <c r="E15141" t="inlineStr">
        <is>
          <t>Nhạc, phim, sách nói</t>
        </is>
      </c>
      <c r="F15141" t="n">
        <v>913.6</v>
      </c>
      <c r="G15141" t="n">
        <v>0</v>
      </c>
    </row>
    <row r="15142">
      <c r="A15142" t="n">
        <v>202006</v>
      </c>
      <c r="B15142" t="n">
        <v>64</v>
      </c>
      <c r="C15142" t="inlineStr">
        <is>
          <t>POS</t>
        </is>
      </c>
      <c r="D15142" t="inlineStr">
        <is>
          <t>Mỹ</t>
        </is>
      </c>
      <c r="E15142" t="inlineStr">
        <is>
          <t>TV &amp; Video</t>
        </is>
      </c>
      <c r="F15142" t="n">
        <v>939.9400000000001</v>
      </c>
      <c r="G15142" t="n">
        <v>0</v>
      </c>
    </row>
    <row r="15143">
      <c r="A15143" t="n">
        <v>202006</v>
      </c>
      <c r="B15143" t="n">
        <v>65</v>
      </c>
      <c r="C15143" t="inlineStr">
        <is>
          <t>POS</t>
        </is>
      </c>
      <c r="D15143" t="inlineStr">
        <is>
          <t>Mỹ</t>
        </is>
      </c>
      <c r="E15143" t="inlineStr">
        <is>
          <t>Âm thanh</t>
        </is>
      </c>
      <c r="F15143" t="n">
        <v>2251.86</v>
      </c>
      <c r="G15143" t="n">
        <v>0</v>
      </c>
    </row>
    <row r="15144">
      <c r="A15144" t="n">
        <v>202006</v>
      </c>
      <c r="B15144" t="n">
        <v>65</v>
      </c>
      <c r="C15144" t="inlineStr">
        <is>
          <t>POS</t>
        </is>
      </c>
      <c r="D15144" t="inlineStr">
        <is>
          <t>Mỹ</t>
        </is>
      </c>
      <c r="E15144" t="inlineStr">
        <is>
          <t>Máy ảnh</t>
        </is>
      </c>
      <c r="F15144" t="n">
        <v>12000</v>
      </c>
      <c r="G15144" t="n">
        <v>0</v>
      </c>
    </row>
    <row r="15145">
      <c r="A15145" t="n">
        <v>202006</v>
      </c>
      <c r="B15145" t="n">
        <v>65</v>
      </c>
      <c r="C15145" t="inlineStr">
        <is>
          <t>POS</t>
        </is>
      </c>
      <c r="D15145" t="inlineStr">
        <is>
          <t>Mỹ</t>
        </is>
      </c>
      <c r="E15145" t="inlineStr">
        <is>
          <t>Điện thoại</t>
        </is>
      </c>
      <c r="F15145" t="n">
        <v>1014.99</v>
      </c>
      <c r="G15145" t="n">
        <v>600</v>
      </c>
    </row>
    <row r="15146">
      <c r="A15146" t="n">
        <v>202006</v>
      </c>
      <c r="B15146" t="n">
        <v>65</v>
      </c>
      <c r="C15146" t="inlineStr">
        <is>
          <t>POS</t>
        </is>
      </c>
      <c r="D15146" t="inlineStr">
        <is>
          <t>Mỹ</t>
        </is>
      </c>
      <c r="E15146" t="inlineStr">
        <is>
          <t>Máy tính</t>
        </is>
      </c>
      <c r="F15146" t="n">
        <v>10266.95</v>
      </c>
      <c r="G15146" t="n">
        <v>0</v>
      </c>
    </row>
    <row r="15147">
      <c r="A15147" t="n">
        <v>202006</v>
      </c>
      <c r="B15147" t="n">
        <v>65</v>
      </c>
      <c r="C15147" t="inlineStr">
        <is>
          <t>POS</t>
        </is>
      </c>
      <c r="D15147" t="inlineStr">
        <is>
          <t>Mỹ</t>
        </is>
      </c>
      <c r="E15147" t="inlineStr">
        <is>
          <t>Game &amp; Đồ chơi</t>
        </is>
      </c>
      <c r="F15147" t="n">
        <v>13.98</v>
      </c>
      <c r="G15147" t="n">
        <v>0</v>
      </c>
    </row>
    <row r="15148">
      <c r="A15148" t="n">
        <v>202006</v>
      </c>
      <c r="B15148" t="n">
        <v>65</v>
      </c>
      <c r="C15148" t="inlineStr">
        <is>
          <t>POS</t>
        </is>
      </c>
      <c r="D15148" t="inlineStr">
        <is>
          <t>Mỹ</t>
        </is>
      </c>
      <c r="E15148" t="inlineStr">
        <is>
          <t>Nhạc, phim, sách nói</t>
        </is>
      </c>
      <c r="F15148" t="n">
        <v>102.77</v>
      </c>
      <c r="G15148" t="n">
        <v>0</v>
      </c>
    </row>
    <row r="15149">
      <c r="A15149" t="n">
        <v>202006</v>
      </c>
      <c r="B15149" t="n">
        <v>65</v>
      </c>
      <c r="C15149" t="inlineStr">
        <is>
          <t>POS</t>
        </is>
      </c>
      <c r="D15149" t="inlineStr">
        <is>
          <t>Mỹ</t>
        </is>
      </c>
      <c r="E15149" t="inlineStr">
        <is>
          <t>TV &amp; Video</t>
        </is>
      </c>
      <c r="F15149" t="n">
        <v>286.8</v>
      </c>
      <c r="G15149" t="n">
        <v>0</v>
      </c>
    </row>
    <row r="15150">
      <c r="A15150" t="n">
        <v>202006</v>
      </c>
      <c r="B15150" t="n">
        <v>66</v>
      </c>
      <c r="C15150" t="inlineStr">
        <is>
          <t>POS</t>
        </is>
      </c>
      <c r="D15150" t="inlineStr">
        <is>
          <t>Mỹ</t>
        </is>
      </c>
      <c r="E15150" t="inlineStr">
        <is>
          <t>Âm thanh</t>
        </is>
      </c>
      <c r="F15150" t="n">
        <v>1331.15</v>
      </c>
      <c r="G15150" t="n">
        <v>0</v>
      </c>
    </row>
    <row r="15151">
      <c r="A15151" t="n">
        <v>202006</v>
      </c>
      <c r="B15151" t="n">
        <v>66</v>
      </c>
      <c r="C15151" t="inlineStr">
        <is>
          <t>POS</t>
        </is>
      </c>
      <c r="D15151" t="inlineStr">
        <is>
          <t>Mỹ</t>
        </is>
      </c>
      <c r="E15151" t="inlineStr">
        <is>
          <t>Máy ảnh</t>
        </is>
      </c>
      <c r="F15151" t="n">
        <v>2399.3</v>
      </c>
      <c r="G15151" t="n">
        <v>0</v>
      </c>
    </row>
    <row r="15152">
      <c r="A15152" t="n">
        <v>202006</v>
      </c>
      <c r="B15152" t="n">
        <v>66</v>
      </c>
      <c r="C15152" t="inlineStr">
        <is>
          <t>POS</t>
        </is>
      </c>
      <c r="D15152" t="inlineStr">
        <is>
          <t>Mỹ</t>
        </is>
      </c>
      <c r="E15152" t="inlineStr">
        <is>
          <t>Điện thoại</t>
        </is>
      </c>
      <c r="F15152" t="n">
        <v>6989.18</v>
      </c>
      <c r="G15152" t="n">
        <v>0</v>
      </c>
    </row>
    <row r="15153">
      <c r="A15153" t="n">
        <v>202006</v>
      </c>
      <c r="B15153" t="n">
        <v>66</v>
      </c>
      <c r="C15153" t="inlineStr">
        <is>
          <t>POS</t>
        </is>
      </c>
      <c r="D15153" t="inlineStr">
        <is>
          <t>Mỹ</t>
        </is>
      </c>
      <c r="E15153" t="inlineStr">
        <is>
          <t>Máy tính</t>
        </is>
      </c>
      <c r="F15153" t="n">
        <v>4412.6</v>
      </c>
      <c r="G15153" t="n">
        <v>0</v>
      </c>
    </row>
    <row r="15154">
      <c r="A15154" t="n">
        <v>202006</v>
      </c>
      <c r="B15154" t="n">
        <v>66</v>
      </c>
      <c r="C15154" t="inlineStr">
        <is>
          <t>POS</t>
        </is>
      </c>
      <c r="D15154" t="inlineStr">
        <is>
          <t>Mỹ</t>
        </is>
      </c>
      <c r="E15154" t="inlineStr">
        <is>
          <t>Game &amp; Đồ chơi</t>
        </is>
      </c>
      <c r="F15154" t="n">
        <v>251.38</v>
      </c>
      <c r="G15154" t="n">
        <v>0</v>
      </c>
    </row>
    <row r="15155">
      <c r="A15155" t="n">
        <v>202006</v>
      </c>
      <c r="B15155" t="n">
        <v>66</v>
      </c>
      <c r="C15155" t="inlineStr">
        <is>
          <t>POS</t>
        </is>
      </c>
      <c r="D15155" t="inlineStr">
        <is>
          <t>Mỹ</t>
        </is>
      </c>
      <c r="E15155" t="inlineStr">
        <is>
          <t>Gia dụng</t>
        </is>
      </c>
      <c r="F15155" t="n">
        <v>7730</v>
      </c>
      <c r="G15155" t="n">
        <v>877.5</v>
      </c>
    </row>
    <row r="15156">
      <c r="A15156" t="n">
        <v>202006</v>
      </c>
      <c r="B15156" t="n">
        <v>66</v>
      </c>
      <c r="C15156" t="inlineStr">
        <is>
          <t>POS</t>
        </is>
      </c>
      <c r="D15156" t="inlineStr">
        <is>
          <t>Mỹ</t>
        </is>
      </c>
      <c r="E15156" t="inlineStr">
        <is>
          <t>Nhạc, phim, sách nói</t>
        </is>
      </c>
      <c r="F15156" t="n">
        <v>1719.75</v>
      </c>
      <c r="G15156" t="n">
        <v>0</v>
      </c>
    </row>
    <row r="15157">
      <c r="A15157" t="n">
        <v>202006</v>
      </c>
      <c r="B15157" t="n">
        <v>66</v>
      </c>
      <c r="C15157" t="inlineStr">
        <is>
          <t>POS</t>
        </is>
      </c>
      <c r="D15157" t="inlineStr">
        <is>
          <t>Mỹ</t>
        </is>
      </c>
      <c r="E15157" t="inlineStr">
        <is>
          <t>TV &amp; Video</t>
        </is>
      </c>
      <c r="F15157" t="n">
        <v>1467</v>
      </c>
      <c r="G15157" t="n">
        <v>0</v>
      </c>
    </row>
    <row r="15158">
      <c r="A15158" t="n">
        <v>202007</v>
      </c>
      <c r="B15158" t="n">
        <v>0</v>
      </c>
      <c r="C15158" t="inlineStr">
        <is>
          <t>ONLINE</t>
        </is>
      </c>
      <c r="D15158" t="inlineStr">
        <is>
          <t>Online</t>
        </is>
      </c>
      <c r="E15158" t="inlineStr">
        <is>
          <t>Âm thanh</t>
        </is>
      </c>
      <c r="F15158" t="n">
        <v>5267.88</v>
      </c>
      <c r="G15158" t="n">
        <v>0</v>
      </c>
    </row>
    <row r="15159">
      <c r="A15159" t="n">
        <v>202007</v>
      </c>
      <c r="B15159" t="n">
        <v>0</v>
      </c>
      <c r="C15159" t="inlineStr">
        <is>
          <t>ONLINE</t>
        </is>
      </c>
      <c r="D15159" t="inlineStr">
        <is>
          <t>Online</t>
        </is>
      </c>
      <c r="E15159" t="inlineStr">
        <is>
          <t>Máy ảnh</t>
        </is>
      </c>
      <c r="F15159" t="n">
        <v>10362.37</v>
      </c>
      <c r="G15159" t="n">
        <v>0</v>
      </c>
    </row>
    <row r="15160">
      <c r="A15160" t="n">
        <v>202007</v>
      </c>
      <c r="B15160" t="n">
        <v>0</v>
      </c>
      <c r="C15160" t="inlineStr">
        <is>
          <t>ONLINE</t>
        </is>
      </c>
      <c r="D15160" t="inlineStr">
        <is>
          <t>Online</t>
        </is>
      </c>
      <c r="E15160" t="inlineStr">
        <is>
          <t>Điện thoại</t>
        </is>
      </c>
      <c r="F15160" t="n">
        <v>27979.14</v>
      </c>
      <c r="G15160" t="n">
        <v>208</v>
      </c>
    </row>
    <row r="15161">
      <c r="A15161" t="n">
        <v>202007</v>
      </c>
      <c r="B15161" t="n">
        <v>0</v>
      </c>
      <c r="C15161" t="inlineStr">
        <is>
          <t>ONLINE</t>
        </is>
      </c>
      <c r="D15161" t="inlineStr">
        <is>
          <t>Online</t>
        </is>
      </c>
      <c r="E15161" t="inlineStr">
        <is>
          <t>Máy tính</t>
        </is>
      </c>
      <c r="F15161" t="n">
        <v>52064.79</v>
      </c>
      <c r="G15161" t="n">
        <v>1229.21</v>
      </c>
    </row>
    <row r="15162">
      <c r="A15162" t="n">
        <v>202007</v>
      </c>
      <c r="B15162" t="n">
        <v>0</v>
      </c>
      <c r="C15162" t="inlineStr">
        <is>
          <t>ONLINE</t>
        </is>
      </c>
      <c r="D15162" t="inlineStr">
        <is>
          <t>Online</t>
        </is>
      </c>
      <c r="E15162" t="inlineStr">
        <is>
          <t>Game &amp; Đồ chơi</t>
        </is>
      </c>
      <c r="F15162" t="n">
        <v>1388.07</v>
      </c>
      <c r="G15162" t="n">
        <v>0</v>
      </c>
    </row>
    <row r="15163">
      <c r="A15163" t="n">
        <v>202007</v>
      </c>
      <c r="B15163" t="n">
        <v>0</v>
      </c>
      <c r="C15163" t="inlineStr">
        <is>
          <t>ONLINE</t>
        </is>
      </c>
      <c r="D15163" t="inlineStr">
        <is>
          <t>Online</t>
        </is>
      </c>
      <c r="E15163" t="inlineStr">
        <is>
          <t>Gia dụng</t>
        </is>
      </c>
      <c r="F15163" t="n">
        <v>6476.86</v>
      </c>
      <c r="G15163" t="n">
        <v>99.98999999999999</v>
      </c>
    </row>
    <row r="15164">
      <c r="A15164" t="n">
        <v>202007</v>
      </c>
      <c r="B15164" t="n">
        <v>0</v>
      </c>
      <c r="C15164" t="inlineStr">
        <is>
          <t>ONLINE</t>
        </is>
      </c>
      <c r="D15164" t="inlineStr">
        <is>
          <t>Online</t>
        </is>
      </c>
      <c r="E15164" t="inlineStr">
        <is>
          <t>Nhạc, phim, sách nói</t>
        </is>
      </c>
      <c r="F15164" t="n">
        <v>7090.91</v>
      </c>
      <c r="G15164" t="n">
        <v>302.48</v>
      </c>
    </row>
    <row r="15165">
      <c r="A15165" t="n">
        <v>202007</v>
      </c>
      <c r="B15165" t="n">
        <v>0</v>
      </c>
      <c r="C15165" t="inlineStr">
        <is>
          <t>ONLINE</t>
        </is>
      </c>
      <c r="D15165" t="inlineStr">
        <is>
          <t>Online</t>
        </is>
      </c>
      <c r="E15165" t="inlineStr">
        <is>
          <t>TV &amp; Video</t>
        </is>
      </c>
      <c r="F15165" t="n">
        <v>7129.49</v>
      </c>
      <c r="G15165" t="n">
        <v>558</v>
      </c>
    </row>
    <row r="15166">
      <c r="A15166" t="n">
        <v>202007</v>
      </c>
      <c r="B15166" t="n">
        <v>1</v>
      </c>
      <c r="C15166" t="inlineStr">
        <is>
          <t>POS</t>
        </is>
      </c>
      <c r="D15166" t="inlineStr">
        <is>
          <t>Úc</t>
        </is>
      </c>
      <c r="E15166" t="inlineStr">
        <is>
          <t>Máy tính</t>
        </is>
      </c>
      <c r="F15166" t="n">
        <v>599</v>
      </c>
      <c r="G15166" t="n">
        <v>0</v>
      </c>
    </row>
    <row r="15167">
      <c r="A15167" t="n">
        <v>202007</v>
      </c>
      <c r="B15167" t="n">
        <v>1</v>
      </c>
      <c r="C15167" t="inlineStr">
        <is>
          <t>POS</t>
        </is>
      </c>
      <c r="D15167" t="inlineStr">
        <is>
          <t>Úc</t>
        </is>
      </c>
      <c r="E15167" t="inlineStr">
        <is>
          <t>Nhạc, phim, sách nói</t>
        </is>
      </c>
      <c r="F15167" t="n">
        <v>227.96</v>
      </c>
      <c r="G15167" t="n">
        <v>0</v>
      </c>
    </row>
    <row r="15168">
      <c r="A15168" t="n">
        <v>202007</v>
      </c>
      <c r="B15168" t="n">
        <v>4</v>
      </c>
      <c r="C15168" t="inlineStr">
        <is>
          <t>POS</t>
        </is>
      </c>
      <c r="D15168" t="inlineStr">
        <is>
          <t>Úc</t>
        </is>
      </c>
      <c r="E15168" t="inlineStr">
        <is>
          <t>Điện thoại</t>
        </is>
      </c>
      <c r="F15168" t="n">
        <v>0</v>
      </c>
      <c r="G15168" t="n">
        <v>268</v>
      </c>
    </row>
    <row r="15169">
      <c r="A15169" t="n">
        <v>202007</v>
      </c>
      <c r="B15169" t="n">
        <v>5</v>
      </c>
      <c r="C15169" t="inlineStr">
        <is>
          <t>POS</t>
        </is>
      </c>
      <c r="D15169" t="inlineStr">
        <is>
          <t>Úc</t>
        </is>
      </c>
      <c r="E15169" t="inlineStr">
        <is>
          <t>Âm thanh</t>
        </is>
      </c>
      <c r="F15169" t="n">
        <v>154.14</v>
      </c>
      <c r="G15169" t="n">
        <v>0</v>
      </c>
    </row>
    <row r="15170">
      <c r="A15170" t="n">
        <v>202007</v>
      </c>
      <c r="B15170" t="n">
        <v>5</v>
      </c>
      <c r="C15170" t="inlineStr">
        <is>
          <t>POS</t>
        </is>
      </c>
      <c r="D15170" t="inlineStr">
        <is>
          <t>Úc</t>
        </is>
      </c>
      <c r="E15170" t="inlineStr">
        <is>
          <t>Máy ảnh</t>
        </is>
      </c>
      <c r="F15170" t="n">
        <v>110.97</v>
      </c>
      <c r="G15170" t="n">
        <v>0</v>
      </c>
    </row>
    <row r="15171">
      <c r="A15171" t="n">
        <v>202007</v>
      </c>
      <c r="B15171" t="n">
        <v>5</v>
      </c>
      <c r="C15171" t="inlineStr">
        <is>
          <t>POS</t>
        </is>
      </c>
      <c r="D15171" t="inlineStr">
        <is>
          <t>Úc</t>
        </is>
      </c>
      <c r="E15171" t="inlineStr">
        <is>
          <t>Máy tính</t>
        </is>
      </c>
      <c r="F15171" t="n">
        <v>1974.6</v>
      </c>
      <c r="G15171" t="n">
        <v>0</v>
      </c>
    </row>
    <row r="15172">
      <c r="A15172" t="n">
        <v>202007</v>
      </c>
      <c r="B15172" t="n">
        <v>5</v>
      </c>
      <c r="C15172" t="inlineStr">
        <is>
          <t>POS</t>
        </is>
      </c>
      <c r="D15172" t="inlineStr">
        <is>
          <t>Úc</t>
        </is>
      </c>
      <c r="E15172" t="inlineStr">
        <is>
          <t>Game &amp; Đồ chơi</t>
        </is>
      </c>
      <c r="F15172" t="n">
        <v>11</v>
      </c>
      <c r="G15172" t="n">
        <v>0</v>
      </c>
    </row>
    <row r="15173">
      <c r="A15173" t="n">
        <v>202007</v>
      </c>
      <c r="B15173" t="n">
        <v>5</v>
      </c>
      <c r="C15173" t="inlineStr">
        <is>
          <t>POS</t>
        </is>
      </c>
      <c r="D15173" t="inlineStr">
        <is>
          <t>Úc</t>
        </is>
      </c>
      <c r="E15173" t="inlineStr">
        <is>
          <t>Nhạc, phim, sách nói</t>
        </is>
      </c>
      <c r="F15173" t="n">
        <v>1752</v>
      </c>
      <c r="G15173" t="n">
        <v>0</v>
      </c>
    </row>
    <row r="15174">
      <c r="A15174" t="n">
        <v>202007</v>
      </c>
      <c r="B15174" t="n">
        <v>5</v>
      </c>
      <c r="C15174" t="inlineStr">
        <is>
          <t>POS</t>
        </is>
      </c>
      <c r="D15174" t="inlineStr">
        <is>
          <t>Úc</t>
        </is>
      </c>
      <c r="E15174" t="inlineStr">
        <is>
          <t>TV &amp; Video</t>
        </is>
      </c>
      <c r="F15174" t="n">
        <v>7206.95</v>
      </c>
      <c r="G15174" t="n">
        <v>0</v>
      </c>
    </row>
    <row r="15175">
      <c r="A15175" t="n">
        <v>202007</v>
      </c>
      <c r="B15175" t="n">
        <v>6</v>
      </c>
      <c r="C15175" t="inlineStr">
        <is>
          <t>POS</t>
        </is>
      </c>
      <c r="D15175" t="inlineStr">
        <is>
          <t>Úc</t>
        </is>
      </c>
      <c r="E15175" t="inlineStr">
        <is>
          <t>Điện thoại</t>
        </is>
      </c>
      <c r="F15175" t="n">
        <v>2310</v>
      </c>
      <c r="G15175" t="n">
        <v>0</v>
      </c>
    </row>
    <row r="15176">
      <c r="A15176" t="n">
        <v>202007</v>
      </c>
      <c r="B15176" t="n">
        <v>6</v>
      </c>
      <c r="C15176" t="inlineStr">
        <is>
          <t>POS</t>
        </is>
      </c>
      <c r="D15176" t="inlineStr">
        <is>
          <t>Úc</t>
        </is>
      </c>
      <c r="E15176" t="inlineStr">
        <is>
          <t>Game &amp; Đồ chơi</t>
        </is>
      </c>
      <c r="F15176" t="n">
        <v>267</v>
      </c>
      <c r="G15176" t="n">
        <v>0</v>
      </c>
    </row>
    <row r="15177">
      <c r="A15177" t="n">
        <v>202007</v>
      </c>
      <c r="B15177" t="n">
        <v>6</v>
      </c>
      <c r="C15177" t="inlineStr">
        <is>
          <t>POS</t>
        </is>
      </c>
      <c r="D15177" t="inlineStr">
        <is>
          <t>Úc</t>
        </is>
      </c>
      <c r="E15177" t="inlineStr">
        <is>
          <t>Gia dụng</t>
        </is>
      </c>
      <c r="F15177" t="n">
        <v>4425</v>
      </c>
      <c r="G15177" t="n">
        <v>1475</v>
      </c>
    </row>
    <row r="15178">
      <c r="A15178" t="n">
        <v>202007</v>
      </c>
      <c r="B15178" t="n">
        <v>8</v>
      </c>
      <c r="C15178" t="inlineStr">
        <is>
          <t>POS</t>
        </is>
      </c>
      <c r="D15178" t="inlineStr">
        <is>
          <t>Canada</t>
        </is>
      </c>
      <c r="E15178" t="inlineStr">
        <is>
          <t>Máy ảnh</t>
        </is>
      </c>
      <c r="F15178" t="n">
        <v>6568</v>
      </c>
      <c r="G15178" t="n">
        <v>0</v>
      </c>
    </row>
    <row r="15179">
      <c r="A15179" t="n">
        <v>202007</v>
      </c>
      <c r="B15179" t="n">
        <v>8</v>
      </c>
      <c r="C15179" t="inlineStr">
        <is>
          <t>POS</t>
        </is>
      </c>
      <c r="D15179" t="inlineStr">
        <is>
          <t>Canada</t>
        </is>
      </c>
      <c r="E15179" t="inlineStr">
        <is>
          <t>Điện thoại</t>
        </is>
      </c>
      <c r="F15179" t="n">
        <v>630.99</v>
      </c>
      <c r="G15179" t="n">
        <v>0</v>
      </c>
    </row>
    <row r="15180">
      <c r="A15180" t="n">
        <v>202007</v>
      </c>
      <c r="B15180" t="n">
        <v>8</v>
      </c>
      <c r="C15180" t="inlineStr">
        <is>
          <t>POS</t>
        </is>
      </c>
      <c r="D15180" t="inlineStr">
        <is>
          <t>Canada</t>
        </is>
      </c>
      <c r="E15180" t="inlineStr">
        <is>
          <t>Máy tính</t>
        </is>
      </c>
      <c r="F15180" t="n">
        <v>1605</v>
      </c>
      <c r="G15180" t="n">
        <v>0</v>
      </c>
    </row>
    <row r="15181">
      <c r="A15181" t="n">
        <v>202007</v>
      </c>
      <c r="B15181" t="n">
        <v>8</v>
      </c>
      <c r="C15181" t="inlineStr">
        <is>
          <t>POS</t>
        </is>
      </c>
      <c r="D15181" t="inlineStr">
        <is>
          <t>Canada</t>
        </is>
      </c>
      <c r="E15181" t="inlineStr">
        <is>
          <t>Game &amp; Đồ chơi</t>
        </is>
      </c>
      <c r="F15181" t="n">
        <v>158.06</v>
      </c>
      <c r="G15181" t="n">
        <v>0</v>
      </c>
    </row>
    <row r="15182">
      <c r="A15182" t="n">
        <v>202007</v>
      </c>
      <c r="B15182" t="n">
        <v>8</v>
      </c>
      <c r="C15182" t="inlineStr">
        <is>
          <t>POS</t>
        </is>
      </c>
      <c r="D15182" t="inlineStr">
        <is>
          <t>Canada</t>
        </is>
      </c>
      <c r="E15182" t="inlineStr">
        <is>
          <t>Gia dụng</t>
        </is>
      </c>
      <c r="F15182" t="n">
        <v>257.5</v>
      </c>
      <c r="G15182" t="n">
        <v>0</v>
      </c>
    </row>
    <row r="15183">
      <c r="A15183" t="n">
        <v>202007</v>
      </c>
      <c r="B15183" t="n">
        <v>8</v>
      </c>
      <c r="C15183" t="inlineStr">
        <is>
          <t>POS</t>
        </is>
      </c>
      <c r="D15183" t="inlineStr">
        <is>
          <t>Canada</t>
        </is>
      </c>
      <c r="E15183" t="inlineStr">
        <is>
          <t>Nhạc, phim, sách nói</t>
        </is>
      </c>
      <c r="F15183" t="n">
        <v>733.23</v>
      </c>
      <c r="G15183" t="n">
        <v>479.97</v>
      </c>
    </row>
    <row r="15184">
      <c r="A15184" t="n">
        <v>202007</v>
      </c>
      <c r="B15184" t="n">
        <v>8</v>
      </c>
      <c r="C15184" t="inlineStr">
        <is>
          <t>POS</t>
        </is>
      </c>
      <c r="D15184" t="inlineStr">
        <is>
          <t>Canada</t>
        </is>
      </c>
      <c r="E15184" t="inlineStr">
        <is>
          <t>TV &amp; Video</t>
        </is>
      </c>
      <c r="F15184" t="n">
        <v>1594.98</v>
      </c>
      <c r="G15184" t="n">
        <v>0</v>
      </c>
    </row>
    <row r="15185">
      <c r="A15185" t="n">
        <v>202007</v>
      </c>
      <c r="B15185" t="n">
        <v>9</v>
      </c>
      <c r="C15185" t="inlineStr">
        <is>
          <t>POS</t>
        </is>
      </c>
      <c r="D15185" t="inlineStr">
        <is>
          <t>Canada</t>
        </is>
      </c>
      <c r="E15185" t="inlineStr">
        <is>
          <t>Âm thanh</t>
        </is>
      </c>
      <c r="F15185" t="n">
        <v>749.97</v>
      </c>
      <c r="G15185" t="n">
        <v>0</v>
      </c>
    </row>
    <row r="15186">
      <c r="A15186" t="n">
        <v>202007</v>
      </c>
      <c r="B15186" t="n">
        <v>9</v>
      </c>
      <c r="C15186" t="inlineStr">
        <is>
          <t>POS</t>
        </is>
      </c>
      <c r="D15186" t="inlineStr">
        <is>
          <t>Canada</t>
        </is>
      </c>
      <c r="E15186" t="inlineStr">
        <is>
          <t>Gia dụng</t>
        </is>
      </c>
      <c r="F15186" t="n">
        <v>419.97</v>
      </c>
      <c r="G15186" t="n">
        <v>0</v>
      </c>
    </row>
    <row r="15187">
      <c r="A15187" t="n">
        <v>202007</v>
      </c>
      <c r="B15187" t="n">
        <v>9</v>
      </c>
      <c r="C15187" t="inlineStr">
        <is>
          <t>POS</t>
        </is>
      </c>
      <c r="D15187" t="inlineStr">
        <is>
          <t>Canada</t>
        </is>
      </c>
      <c r="E15187" t="inlineStr">
        <is>
          <t>Nhạc, phim, sách nói</t>
        </is>
      </c>
      <c r="F15187" t="n">
        <v>412.93</v>
      </c>
      <c r="G15187" t="n">
        <v>0</v>
      </c>
    </row>
    <row r="15188">
      <c r="A15188" t="n">
        <v>202007</v>
      </c>
      <c r="B15188" t="n">
        <v>9</v>
      </c>
      <c r="C15188" t="inlineStr">
        <is>
          <t>POS</t>
        </is>
      </c>
      <c r="D15188" t="inlineStr">
        <is>
          <t>Canada</t>
        </is>
      </c>
      <c r="E15188" t="inlineStr">
        <is>
          <t>TV &amp; Video</t>
        </is>
      </c>
      <c r="F15188" t="n">
        <v>143.4</v>
      </c>
      <c r="G15188" t="n">
        <v>0</v>
      </c>
    </row>
    <row r="15189">
      <c r="A15189" t="n">
        <v>202007</v>
      </c>
      <c r="B15189" t="n">
        <v>10</v>
      </c>
      <c r="C15189" t="inlineStr">
        <is>
          <t>POS</t>
        </is>
      </c>
      <c r="D15189" t="inlineStr">
        <is>
          <t>Canada</t>
        </is>
      </c>
      <c r="E15189" t="inlineStr">
        <is>
          <t>Âm thanh</t>
        </is>
      </c>
      <c r="F15189" t="n">
        <v>179.83</v>
      </c>
      <c r="G15189" t="n">
        <v>0</v>
      </c>
    </row>
    <row r="15190">
      <c r="A15190" t="n">
        <v>202007</v>
      </c>
      <c r="B15190" t="n">
        <v>10</v>
      </c>
      <c r="C15190" t="inlineStr">
        <is>
          <t>POS</t>
        </is>
      </c>
      <c r="D15190" t="inlineStr">
        <is>
          <t>Canada</t>
        </is>
      </c>
      <c r="E15190" t="inlineStr">
        <is>
          <t>Máy ảnh</t>
        </is>
      </c>
      <c r="F15190" t="n">
        <v>2529</v>
      </c>
      <c r="G15190" t="n">
        <v>0</v>
      </c>
    </row>
    <row r="15191">
      <c r="A15191" t="n">
        <v>202007</v>
      </c>
      <c r="B15191" t="n">
        <v>10</v>
      </c>
      <c r="C15191" t="inlineStr">
        <is>
          <t>POS</t>
        </is>
      </c>
      <c r="D15191" t="inlineStr">
        <is>
          <t>Canada</t>
        </is>
      </c>
      <c r="E15191" t="inlineStr">
        <is>
          <t>Điện thoại</t>
        </is>
      </c>
      <c r="F15191" t="n">
        <v>598</v>
      </c>
      <c r="G15191" t="n">
        <v>26.99</v>
      </c>
    </row>
    <row r="15192">
      <c r="A15192" t="n">
        <v>202007</v>
      </c>
      <c r="B15192" t="n">
        <v>10</v>
      </c>
      <c r="C15192" t="inlineStr">
        <is>
          <t>POS</t>
        </is>
      </c>
      <c r="D15192" t="inlineStr">
        <is>
          <t>Canada</t>
        </is>
      </c>
      <c r="E15192" t="inlineStr">
        <is>
          <t>Máy tính</t>
        </is>
      </c>
      <c r="F15192" t="n">
        <v>1286.3</v>
      </c>
      <c r="G15192" t="n">
        <v>0</v>
      </c>
    </row>
    <row r="15193">
      <c r="A15193" t="n">
        <v>202007</v>
      </c>
      <c r="B15193" t="n">
        <v>10</v>
      </c>
      <c r="C15193" t="inlineStr">
        <is>
          <t>POS</t>
        </is>
      </c>
      <c r="D15193" t="inlineStr">
        <is>
          <t>Canada</t>
        </is>
      </c>
      <c r="E15193" t="inlineStr">
        <is>
          <t>Game &amp; Đồ chơi</t>
        </is>
      </c>
      <c r="F15193" t="n">
        <v>94.73999999999999</v>
      </c>
      <c r="G15193" t="n">
        <v>0</v>
      </c>
    </row>
    <row r="15194">
      <c r="A15194" t="n">
        <v>202007</v>
      </c>
      <c r="B15194" t="n">
        <v>10</v>
      </c>
      <c r="C15194" t="inlineStr">
        <is>
          <t>POS</t>
        </is>
      </c>
      <c r="D15194" t="inlineStr">
        <is>
          <t>Canada</t>
        </is>
      </c>
      <c r="E15194" t="inlineStr">
        <is>
          <t>Nhạc, phim, sách nói</t>
        </is>
      </c>
      <c r="F15194" t="n">
        <v>247.96</v>
      </c>
      <c r="G15194" t="n">
        <v>0</v>
      </c>
    </row>
    <row r="15195">
      <c r="A15195" t="n">
        <v>202007</v>
      </c>
      <c r="B15195" t="n">
        <v>16</v>
      </c>
      <c r="C15195" t="inlineStr">
        <is>
          <t>POS</t>
        </is>
      </c>
      <c r="D15195" t="inlineStr">
        <is>
          <t>Pháp</t>
        </is>
      </c>
      <c r="E15195" t="inlineStr">
        <is>
          <t>Máy ảnh</t>
        </is>
      </c>
      <c r="F15195" t="n">
        <v>0</v>
      </c>
      <c r="G15195" t="n">
        <v>432</v>
      </c>
    </row>
    <row r="15196">
      <c r="A15196" t="n">
        <v>202007</v>
      </c>
      <c r="B15196" t="n">
        <v>16</v>
      </c>
      <c r="C15196" t="inlineStr">
        <is>
          <t>POS</t>
        </is>
      </c>
      <c r="D15196" t="inlineStr">
        <is>
          <t>Pháp</t>
        </is>
      </c>
      <c r="E15196" t="inlineStr">
        <is>
          <t>Điện thoại</t>
        </is>
      </c>
      <c r="F15196" t="n">
        <v>0</v>
      </c>
      <c r="G15196" t="n">
        <v>598</v>
      </c>
    </row>
    <row r="15197">
      <c r="A15197" t="n">
        <v>202007</v>
      </c>
      <c r="B15197" t="n">
        <v>17</v>
      </c>
      <c r="C15197" t="inlineStr">
        <is>
          <t>POS</t>
        </is>
      </c>
      <c r="D15197" t="inlineStr">
        <is>
          <t>Pháp</t>
        </is>
      </c>
      <c r="E15197" t="inlineStr">
        <is>
          <t>Âm thanh</t>
        </is>
      </c>
      <c r="F15197" t="n">
        <v>150.99</v>
      </c>
      <c r="G15197" t="n">
        <v>0</v>
      </c>
    </row>
    <row r="15198">
      <c r="A15198" t="n">
        <v>202007</v>
      </c>
      <c r="B15198" t="n">
        <v>17</v>
      </c>
      <c r="C15198" t="inlineStr">
        <is>
          <t>POS</t>
        </is>
      </c>
      <c r="D15198" t="inlineStr">
        <is>
          <t>Pháp</t>
        </is>
      </c>
      <c r="E15198" t="inlineStr">
        <is>
          <t>Điện thoại</t>
        </is>
      </c>
      <c r="F15198" t="n">
        <v>869.98</v>
      </c>
      <c r="G15198" t="n">
        <v>0</v>
      </c>
    </row>
    <row r="15199">
      <c r="A15199" t="n">
        <v>202007</v>
      </c>
      <c r="B15199" t="n">
        <v>17</v>
      </c>
      <c r="C15199" t="inlineStr">
        <is>
          <t>POS</t>
        </is>
      </c>
      <c r="D15199" t="inlineStr">
        <is>
          <t>Pháp</t>
        </is>
      </c>
      <c r="E15199" t="inlineStr">
        <is>
          <t>Nhạc, phim, sách nói</t>
        </is>
      </c>
      <c r="F15199" t="n">
        <v>55.56</v>
      </c>
      <c r="G15199" t="n">
        <v>0</v>
      </c>
    </row>
    <row r="15200">
      <c r="A15200" t="n">
        <v>202007</v>
      </c>
      <c r="B15200" t="n">
        <v>19</v>
      </c>
      <c r="C15200" t="inlineStr">
        <is>
          <t>POS</t>
        </is>
      </c>
      <c r="D15200" t="inlineStr">
        <is>
          <t>Đức</t>
        </is>
      </c>
      <c r="E15200" t="inlineStr">
        <is>
          <t>Máy ảnh</t>
        </is>
      </c>
      <c r="F15200" t="n">
        <v>454.97</v>
      </c>
      <c r="G15200" t="n">
        <v>0</v>
      </c>
    </row>
    <row r="15201">
      <c r="A15201" t="n">
        <v>202007</v>
      </c>
      <c r="B15201" t="n">
        <v>19</v>
      </c>
      <c r="C15201" t="inlineStr">
        <is>
          <t>POS</t>
        </is>
      </c>
      <c r="D15201" t="inlineStr">
        <is>
          <t>Đức</t>
        </is>
      </c>
      <c r="E15201" t="inlineStr">
        <is>
          <t>Điện thoại</t>
        </is>
      </c>
      <c r="F15201" t="n">
        <v>255</v>
      </c>
      <c r="G15201" t="n">
        <v>0</v>
      </c>
    </row>
    <row r="15202">
      <c r="A15202" t="n">
        <v>202007</v>
      </c>
      <c r="B15202" t="n">
        <v>19</v>
      </c>
      <c r="C15202" t="inlineStr">
        <is>
          <t>POS</t>
        </is>
      </c>
      <c r="D15202" t="inlineStr">
        <is>
          <t>Đức</t>
        </is>
      </c>
      <c r="E15202" t="inlineStr">
        <is>
          <t>Game &amp; Đồ chơi</t>
        </is>
      </c>
      <c r="F15202" t="n">
        <v>178.97</v>
      </c>
      <c r="G15202" t="n">
        <v>0</v>
      </c>
    </row>
    <row r="15203">
      <c r="A15203" t="n">
        <v>202007</v>
      </c>
      <c r="B15203" t="n">
        <v>19</v>
      </c>
      <c r="C15203" t="inlineStr">
        <is>
          <t>POS</t>
        </is>
      </c>
      <c r="D15203" t="inlineStr">
        <is>
          <t>Đức</t>
        </is>
      </c>
      <c r="E15203" t="inlineStr">
        <is>
          <t>TV &amp; Video</t>
        </is>
      </c>
      <c r="F15203" t="n">
        <v>999</v>
      </c>
      <c r="G15203" t="n">
        <v>0</v>
      </c>
    </row>
    <row r="15204">
      <c r="A15204" t="n">
        <v>202007</v>
      </c>
      <c r="B15204" t="n">
        <v>21</v>
      </c>
      <c r="C15204" t="inlineStr">
        <is>
          <t>POS</t>
        </is>
      </c>
      <c r="D15204" t="inlineStr">
        <is>
          <t>Đức</t>
        </is>
      </c>
      <c r="E15204" t="inlineStr">
        <is>
          <t>Điện thoại</t>
        </is>
      </c>
      <c r="F15204" t="n">
        <v>46.74</v>
      </c>
      <c r="G15204" t="n">
        <v>0</v>
      </c>
    </row>
    <row r="15205">
      <c r="A15205" t="n">
        <v>202007</v>
      </c>
      <c r="B15205" t="n">
        <v>21</v>
      </c>
      <c r="C15205" t="inlineStr">
        <is>
          <t>POS</t>
        </is>
      </c>
      <c r="D15205" t="inlineStr">
        <is>
          <t>Đức</t>
        </is>
      </c>
      <c r="E15205" t="inlineStr">
        <is>
          <t>Máy tính</t>
        </is>
      </c>
      <c r="F15205" t="n">
        <v>1677</v>
      </c>
      <c r="G15205" t="n">
        <v>0</v>
      </c>
    </row>
    <row r="15206">
      <c r="A15206" t="n">
        <v>202007</v>
      </c>
      <c r="B15206" t="n">
        <v>21</v>
      </c>
      <c r="C15206" t="inlineStr">
        <is>
          <t>POS</t>
        </is>
      </c>
      <c r="D15206" t="inlineStr">
        <is>
          <t>Đức</t>
        </is>
      </c>
      <c r="E15206" t="inlineStr">
        <is>
          <t>Gia dụng</t>
        </is>
      </c>
      <c r="F15206" t="n">
        <v>3679.92</v>
      </c>
      <c r="G15206" t="n">
        <v>0</v>
      </c>
    </row>
    <row r="15207">
      <c r="A15207" t="n">
        <v>202007</v>
      </c>
      <c r="B15207" t="n">
        <v>21</v>
      </c>
      <c r="C15207" t="inlineStr">
        <is>
          <t>POS</t>
        </is>
      </c>
      <c r="D15207" t="inlineStr">
        <is>
          <t>Đức</t>
        </is>
      </c>
      <c r="E15207" t="inlineStr">
        <is>
          <t>Nhạc, phim, sách nói</t>
        </is>
      </c>
      <c r="F15207" t="n">
        <v>3404.88</v>
      </c>
      <c r="G15207" t="n">
        <v>0</v>
      </c>
    </row>
    <row r="15208">
      <c r="A15208" t="n">
        <v>202007</v>
      </c>
      <c r="B15208" t="n">
        <v>22</v>
      </c>
      <c r="C15208" t="inlineStr">
        <is>
          <t>POS</t>
        </is>
      </c>
      <c r="D15208" t="inlineStr">
        <is>
          <t>Đức</t>
        </is>
      </c>
      <c r="E15208" t="inlineStr">
        <is>
          <t>Máy ảnh</t>
        </is>
      </c>
      <c r="F15208" t="n">
        <v>410</v>
      </c>
      <c r="G15208" t="n">
        <v>0</v>
      </c>
    </row>
    <row r="15209">
      <c r="A15209" t="n">
        <v>202007</v>
      </c>
      <c r="B15209" t="n">
        <v>22</v>
      </c>
      <c r="C15209" t="inlineStr">
        <is>
          <t>POS</t>
        </is>
      </c>
      <c r="D15209" t="inlineStr">
        <is>
          <t>Đức</t>
        </is>
      </c>
      <c r="E15209" t="inlineStr">
        <is>
          <t>Game &amp; Đồ chơi</t>
        </is>
      </c>
      <c r="F15209" t="n">
        <v>41.94</v>
      </c>
      <c r="G15209" t="n">
        <v>0</v>
      </c>
    </row>
    <row r="15210">
      <c r="A15210" t="n">
        <v>202007</v>
      </c>
      <c r="B15210" t="n">
        <v>23</v>
      </c>
      <c r="C15210" t="inlineStr">
        <is>
          <t>POS</t>
        </is>
      </c>
      <c r="D15210" t="inlineStr">
        <is>
          <t>Đức</t>
        </is>
      </c>
      <c r="E15210" t="inlineStr">
        <is>
          <t>Gia dụng</t>
        </is>
      </c>
      <c r="F15210" t="n">
        <v>799.92</v>
      </c>
      <c r="G15210" t="n">
        <v>0</v>
      </c>
    </row>
    <row r="15211">
      <c r="A15211" t="n">
        <v>202007</v>
      </c>
      <c r="B15211" t="n">
        <v>23</v>
      </c>
      <c r="C15211" t="inlineStr">
        <is>
          <t>POS</t>
        </is>
      </c>
      <c r="D15211" t="inlineStr">
        <is>
          <t>Đức</t>
        </is>
      </c>
      <c r="E15211" t="inlineStr">
        <is>
          <t>Nhạc, phim, sách nói</t>
        </is>
      </c>
      <c r="F15211" t="n">
        <v>101.28</v>
      </c>
      <c r="G15211" t="n">
        <v>0</v>
      </c>
    </row>
    <row r="15212">
      <c r="A15212" t="n">
        <v>202007</v>
      </c>
      <c r="B15212" t="n">
        <v>24</v>
      </c>
      <c r="C15212" t="inlineStr">
        <is>
          <t>POS</t>
        </is>
      </c>
      <c r="D15212" t="inlineStr">
        <is>
          <t>Đức</t>
        </is>
      </c>
      <c r="E15212" t="inlineStr">
        <is>
          <t>Máy ảnh</t>
        </is>
      </c>
      <c r="F15212" t="n">
        <v>1640</v>
      </c>
      <c r="G15212" t="n">
        <v>0</v>
      </c>
    </row>
    <row r="15213">
      <c r="A15213" t="n">
        <v>202007</v>
      </c>
      <c r="B15213" t="n">
        <v>24</v>
      </c>
      <c r="C15213" t="inlineStr">
        <is>
          <t>POS</t>
        </is>
      </c>
      <c r="D15213" t="inlineStr">
        <is>
          <t>Đức</t>
        </is>
      </c>
      <c r="E15213" t="inlineStr">
        <is>
          <t>Điện thoại</t>
        </is>
      </c>
      <c r="F15213" t="n">
        <v>1094</v>
      </c>
      <c r="G15213" t="n">
        <v>0</v>
      </c>
    </row>
    <row r="15214">
      <c r="A15214" t="n">
        <v>202007</v>
      </c>
      <c r="B15214" t="n">
        <v>24</v>
      </c>
      <c r="C15214" t="inlineStr">
        <is>
          <t>POS</t>
        </is>
      </c>
      <c r="D15214" t="inlineStr">
        <is>
          <t>Đức</t>
        </is>
      </c>
      <c r="E15214" t="inlineStr">
        <is>
          <t>Máy tính</t>
        </is>
      </c>
      <c r="F15214" t="n">
        <v>4780.6</v>
      </c>
      <c r="G15214" t="n">
        <v>0</v>
      </c>
    </row>
    <row r="15215">
      <c r="A15215" t="n">
        <v>202007</v>
      </c>
      <c r="B15215" t="n">
        <v>24</v>
      </c>
      <c r="C15215" t="inlineStr">
        <is>
          <t>POS</t>
        </is>
      </c>
      <c r="D15215" t="inlineStr">
        <is>
          <t>Đức</t>
        </is>
      </c>
      <c r="E15215" t="inlineStr">
        <is>
          <t>Nhạc, phim, sách nói</t>
        </is>
      </c>
      <c r="F15215" t="n">
        <v>548.91</v>
      </c>
      <c r="G15215" t="n">
        <v>0</v>
      </c>
    </row>
    <row r="15216">
      <c r="A15216" t="n">
        <v>202007</v>
      </c>
      <c r="B15216" t="n">
        <v>26</v>
      </c>
      <c r="C15216" t="inlineStr">
        <is>
          <t>POS</t>
        </is>
      </c>
      <c r="D15216" t="inlineStr">
        <is>
          <t>Đức</t>
        </is>
      </c>
      <c r="E15216" t="inlineStr">
        <is>
          <t>Âm thanh</t>
        </is>
      </c>
      <c r="F15216" t="n">
        <v>296</v>
      </c>
      <c r="G15216" t="n">
        <v>0</v>
      </c>
    </row>
    <row r="15217">
      <c r="A15217" t="n">
        <v>202007</v>
      </c>
      <c r="B15217" t="n">
        <v>26</v>
      </c>
      <c r="C15217" t="inlineStr">
        <is>
          <t>POS</t>
        </is>
      </c>
      <c r="D15217" t="inlineStr">
        <is>
          <t>Đức</t>
        </is>
      </c>
      <c r="E15217" t="inlineStr">
        <is>
          <t>Điện thoại</t>
        </is>
      </c>
      <c r="F15217" t="n">
        <v>20.3</v>
      </c>
      <c r="G15217" t="n">
        <v>0</v>
      </c>
    </row>
    <row r="15218">
      <c r="A15218" t="n">
        <v>202007</v>
      </c>
      <c r="B15218" t="n">
        <v>26</v>
      </c>
      <c r="C15218" t="inlineStr">
        <is>
          <t>POS</t>
        </is>
      </c>
      <c r="D15218" t="inlineStr">
        <is>
          <t>Đức</t>
        </is>
      </c>
      <c r="E15218" t="inlineStr">
        <is>
          <t>Game &amp; Đồ chơi</t>
        </is>
      </c>
      <c r="F15218" t="n">
        <v>171.34</v>
      </c>
      <c r="G15218" t="n">
        <v>0</v>
      </c>
    </row>
    <row r="15219">
      <c r="A15219" t="n">
        <v>202007</v>
      </c>
      <c r="B15219" t="n">
        <v>26</v>
      </c>
      <c r="C15219" t="inlineStr">
        <is>
          <t>POS</t>
        </is>
      </c>
      <c r="D15219" t="inlineStr">
        <is>
          <t>Đức</t>
        </is>
      </c>
      <c r="E15219" t="inlineStr">
        <is>
          <t>Nhạc, phim, sách nói</t>
        </is>
      </c>
      <c r="F15219" t="n">
        <v>6317.63</v>
      </c>
      <c r="G15219" t="n">
        <v>0</v>
      </c>
    </row>
    <row r="15220">
      <c r="A15220" t="n">
        <v>202007</v>
      </c>
      <c r="B15220" t="n">
        <v>27</v>
      </c>
      <c r="C15220" t="inlineStr">
        <is>
          <t>POS</t>
        </is>
      </c>
      <c r="D15220" t="inlineStr">
        <is>
          <t>Đức</t>
        </is>
      </c>
      <c r="E15220" t="inlineStr">
        <is>
          <t>Máy tính</t>
        </is>
      </c>
      <c r="F15220" t="n">
        <v>2134</v>
      </c>
      <c r="G15220" t="n">
        <v>1396</v>
      </c>
    </row>
    <row r="15221">
      <c r="A15221" t="n">
        <v>202007</v>
      </c>
      <c r="B15221" t="n">
        <v>27</v>
      </c>
      <c r="C15221" t="inlineStr">
        <is>
          <t>POS</t>
        </is>
      </c>
      <c r="D15221" t="inlineStr">
        <is>
          <t>Đức</t>
        </is>
      </c>
      <c r="E15221" t="inlineStr">
        <is>
          <t>Nhạc, phim, sách nói</t>
        </is>
      </c>
      <c r="F15221" t="n">
        <v>415.92</v>
      </c>
      <c r="G15221" t="n">
        <v>0</v>
      </c>
    </row>
    <row r="15222">
      <c r="A15222" t="n">
        <v>202007</v>
      </c>
      <c r="B15222" t="n">
        <v>27</v>
      </c>
      <c r="C15222" t="inlineStr">
        <is>
          <t>POS</t>
        </is>
      </c>
      <c r="D15222" t="inlineStr">
        <is>
          <t>Đức</t>
        </is>
      </c>
      <c r="E15222" t="inlineStr">
        <is>
          <t>TV &amp; Video</t>
        </is>
      </c>
      <c r="F15222" t="n">
        <v>396</v>
      </c>
      <c r="G15222" t="n">
        <v>0</v>
      </c>
    </row>
    <row r="15223">
      <c r="A15223" t="n">
        <v>202007</v>
      </c>
      <c r="B15223" t="n">
        <v>30</v>
      </c>
      <c r="C15223" t="inlineStr">
        <is>
          <t>POS</t>
        </is>
      </c>
      <c r="D15223" t="inlineStr">
        <is>
          <t>Ý</t>
        </is>
      </c>
      <c r="E15223" t="inlineStr">
        <is>
          <t>Âm thanh</t>
        </is>
      </c>
      <c r="F15223" t="n">
        <v>558.6</v>
      </c>
      <c r="G15223" t="n">
        <v>0</v>
      </c>
    </row>
    <row r="15224">
      <c r="A15224" t="n">
        <v>202007</v>
      </c>
      <c r="B15224" t="n">
        <v>30</v>
      </c>
      <c r="C15224" t="inlineStr">
        <is>
          <t>POS</t>
        </is>
      </c>
      <c r="D15224" t="inlineStr">
        <is>
          <t>Ý</t>
        </is>
      </c>
      <c r="E15224" t="inlineStr">
        <is>
          <t>Điện thoại</t>
        </is>
      </c>
      <c r="F15224" t="n">
        <v>838.73</v>
      </c>
      <c r="G15224" t="n">
        <v>0</v>
      </c>
    </row>
    <row r="15225">
      <c r="A15225" t="n">
        <v>202007</v>
      </c>
      <c r="B15225" t="n">
        <v>30</v>
      </c>
      <c r="C15225" t="inlineStr">
        <is>
          <t>POS</t>
        </is>
      </c>
      <c r="D15225" t="inlineStr">
        <is>
          <t>Ý</t>
        </is>
      </c>
      <c r="E15225" t="inlineStr">
        <is>
          <t>Máy tính</t>
        </is>
      </c>
      <c r="F15225" t="n">
        <v>9841</v>
      </c>
      <c r="G15225" t="n">
        <v>0</v>
      </c>
    </row>
    <row r="15226">
      <c r="A15226" t="n">
        <v>202007</v>
      </c>
      <c r="B15226" t="n">
        <v>30</v>
      </c>
      <c r="C15226" t="inlineStr">
        <is>
          <t>POS</t>
        </is>
      </c>
      <c r="D15226" t="inlineStr">
        <is>
          <t>Ý</t>
        </is>
      </c>
      <c r="E15226" t="inlineStr">
        <is>
          <t>Nhạc, phim, sách nói</t>
        </is>
      </c>
      <c r="F15226" t="n">
        <v>979.92</v>
      </c>
      <c r="G15226" t="n">
        <v>0</v>
      </c>
    </row>
    <row r="15227">
      <c r="A15227" t="n">
        <v>202007</v>
      </c>
      <c r="B15227" t="n">
        <v>31</v>
      </c>
      <c r="C15227" t="inlineStr">
        <is>
          <t>POS</t>
        </is>
      </c>
      <c r="D15227" t="inlineStr">
        <is>
          <t>Hà Lan</t>
        </is>
      </c>
      <c r="E15227" t="inlineStr">
        <is>
          <t>Máy ảnh</t>
        </is>
      </c>
      <c r="F15227" t="n">
        <v>1289.92</v>
      </c>
      <c r="G15227" t="n">
        <v>0</v>
      </c>
    </row>
    <row r="15228">
      <c r="A15228" t="n">
        <v>202007</v>
      </c>
      <c r="B15228" t="n">
        <v>31</v>
      </c>
      <c r="C15228" t="inlineStr">
        <is>
          <t>POS</t>
        </is>
      </c>
      <c r="D15228" t="inlineStr">
        <is>
          <t>Hà Lan</t>
        </is>
      </c>
      <c r="E15228" t="inlineStr">
        <is>
          <t>Điện thoại</t>
        </is>
      </c>
      <c r="F15228" t="n">
        <v>44.97</v>
      </c>
      <c r="G15228" t="n">
        <v>0</v>
      </c>
    </row>
    <row r="15229">
      <c r="A15229" t="n">
        <v>202007</v>
      </c>
      <c r="B15229" t="n">
        <v>31</v>
      </c>
      <c r="C15229" t="inlineStr">
        <is>
          <t>POS</t>
        </is>
      </c>
      <c r="D15229" t="inlineStr">
        <is>
          <t>Hà Lan</t>
        </is>
      </c>
      <c r="E15229" t="inlineStr">
        <is>
          <t>Máy tính</t>
        </is>
      </c>
      <c r="F15229" t="n">
        <v>79</v>
      </c>
      <c r="G15229" t="n">
        <v>0</v>
      </c>
    </row>
    <row r="15230">
      <c r="A15230" t="n">
        <v>202007</v>
      </c>
      <c r="B15230" t="n">
        <v>31</v>
      </c>
      <c r="C15230" t="inlineStr">
        <is>
          <t>POS</t>
        </is>
      </c>
      <c r="D15230" t="inlineStr">
        <is>
          <t>Hà Lan</t>
        </is>
      </c>
      <c r="E15230" t="inlineStr">
        <is>
          <t>Game &amp; Đồ chơi</t>
        </is>
      </c>
      <c r="F15230" t="n">
        <v>360.63</v>
      </c>
      <c r="G15230" t="n">
        <v>0</v>
      </c>
    </row>
    <row r="15231">
      <c r="A15231" t="n">
        <v>202007</v>
      </c>
      <c r="B15231" t="n">
        <v>31</v>
      </c>
      <c r="C15231" t="inlineStr">
        <is>
          <t>POS</t>
        </is>
      </c>
      <c r="D15231" t="inlineStr">
        <is>
          <t>Hà Lan</t>
        </is>
      </c>
      <c r="E15231" t="inlineStr">
        <is>
          <t>Nhạc, phim, sách nói</t>
        </is>
      </c>
      <c r="F15231" t="n">
        <v>33.87</v>
      </c>
      <c r="G15231" t="n">
        <v>0</v>
      </c>
    </row>
    <row r="15232">
      <c r="A15232" t="n">
        <v>202007</v>
      </c>
      <c r="B15232" t="n">
        <v>32</v>
      </c>
      <c r="C15232" t="inlineStr">
        <is>
          <t>POS</t>
        </is>
      </c>
      <c r="D15232" t="inlineStr">
        <is>
          <t>Hà Lan</t>
        </is>
      </c>
      <c r="E15232" t="inlineStr">
        <is>
          <t>Âm thanh</t>
        </is>
      </c>
      <c r="F15232" t="n">
        <v>676.92</v>
      </c>
      <c r="G15232" t="n">
        <v>0</v>
      </c>
    </row>
    <row r="15233">
      <c r="A15233" t="n">
        <v>202007</v>
      </c>
      <c r="B15233" t="n">
        <v>32</v>
      </c>
      <c r="C15233" t="inlineStr">
        <is>
          <t>POS</t>
        </is>
      </c>
      <c r="D15233" t="inlineStr">
        <is>
          <t>Hà Lan</t>
        </is>
      </c>
      <c r="E15233" t="inlineStr">
        <is>
          <t>Điện thoại</t>
        </is>
      </c>
      <c r="F15233" t="n">
        <v>129.99</v>
      </c>
      <c r="G15233" t="n">
        <v>0</v>
      </c>
    </row>
    <row r="15234">
      <c r="A15234" t="n">
        <v>202007</v>
      </c>
      <c r="B15234" t="n">
        <v>32</v>
      </c>
      <c r="C15234" t="inlineStr">
        <is>
          <t>POS</t>
        </is>
      </c>
      <c r="D15234" t="inlineStr">
        <is>
          <t>Hà Lan</t>
        </is>
      </c>
      <c r="E15234" t="inlineStr">
        <is>
          <t>Máy tính</t>
        </is>
      </c>
      <c r="F15234" t="n">
        <v>1079.8</v>
      </c>
      <c r="G15234" t="n">
        <v>0</v>
      </c>
    </row>
    <row r="15235">
      <c r="A15235" t="n">
        <v>202007</v>
      </c>
      <c r="B15235" t="n">
        <v>32</v>
      </c>
      <c r="C15235" t="inlineStr">
        <is>
          <t>POS</t>
        </is>
      </c>
      <c r="D15235" t="inlineStr">
        <is>
          <t>Hà Lan</t>
        </is>
      </c>
      <c r="E15235" t="inlineStr">
        <is>
          <t>Game &amp; Đồ chơi</t>
        </is>
      </c>
      <c r="F15235" t="n">
        <v>33.78</v>
      </c>
      <c r="G15235" t="n">
        <v>0</v>
      </c>
    </row>
    <row r="15236">
      <c r="A15236" t="n">
        <v>202007</v>
      </c>
      <c r="B15236" t="n">
        <v>32</v>
      </c>
      <c r="C15236" t="inlineStr">
        <is>
          <t>POS</t>
        </is>
      </c>
      <c r="D15236" t="inlineStr">
        <is>
          <t>Hà Lan</t>
        </is>
      </c>
      <c r="E15236" t="inlineStr">
        <is>
          <t>TV &amp; Video</t>
        </is>
      </c>
      <c r="F15236" t="n">
        <v>4632</v>
      </c>
      <c r="G15236" t="n">
        <v>0</v>
      </c>
    </row>
    <row r="15237">
      <c r="A15237" t="n">
        <v>202007</v>
      </c>
      <c r="B15237" t="n">
        <v>33</v>
      </c>
      <c r="C15237" t="inlineStr">
        <is>
          <t>POS</t>
        </is>
      </c>
      <c r="D15237" t="inlineStr">
        <is>
          <t>Hà Lan</t>
        </is>
      </c>
      <c r="E15237" t="inlineStr">
        <is>
          <t>Điện thoại</t>
        </is>
      </c>
      <c r="F15237" t="n">
        <v>1184.96</v>
      </c>
      <c r="G15237" t="n">
        <v>0</v>
      </c>
    </row>
    <row r="15238">
      <c r="A15238" t="n">
        <v>202007</v>
      </c>
      <c r="B15238" t="n">
        <v>33</v>
      </c>
      <c r="C15238" t="inlineStr">
        <is>
          <t>POS</t>
        </is>
      </c>
      <c r="D15238" t="inlineStr">
        <is>
          <t>Hà Lan</t>
        </is>
      </c>
      <c r="E15238" t="inlineStr">
        <is>
          <t>Máy tính</t>
        </is>
      </c>
      <c r="F15238" t="n">
        <v>1198</v>
      </c>
      <c r="G15238" t="n">
        <v>0</v>
      </c>
    </row>
    <row r="15239">
      <c r="A15239" t="n">
        <v>202007</v>
      </c>
      <c r="B15239" t="n">
        <v>33</v>
      </c>
      <c r="C15239" t="inlineStr">
        <is>
          <t>POS</t>
        </is>
      </c>
      <c r="D15239" t="inlineStr">
        <is>
          <t>Hà Lan</t>
        </is>
      </c>
      <c r="E15239" t="inlineStr">
        <is>
          <t>Game &amp; Đồ chơi</t>
        </is>
      </c>
      <c r="F15239" t="n">
        <v>48.16</v>
      </c>
      <c r="G15239" t="n">
        <v>0</v>
      </c>
    </row>
    <row r="15240">
      <c r="A15240" t="n">
        <v>202007</v>
      </c>
      <c r="B15240" t="n">
        <v>33</v>
      </c>
      <c r="C15240" t="inlineStr">
        <is>
          <t>POS</t>
        </is>
      </c>
      <c r="D15240" t="inlineStr">
        <is>
          <t>Hà Lan</t>
        </is>
      </c>
      <c r="E15240" t="inlineStr">
        <is>
          <t>TV &amp; Video</t>
        </is>
      </c>
      <c r="F15240" t="n">
        <v>2699.91</v>
      </c>
      <c r="G15240" t="n">
        <v>0</v>
      </c>
    </row>
    <row r="15241">
      <c r="A15241" t="n">
        <v>202007</v>
      </c>
      <c r="B15241" t="n">
        <v>34</v>
      </c>
      <c r="C15241" t="inlineStr">
        <is>
          <t>POS</t>
        </is>
      </c>
      <c r="D15241" t="inlineStr">
        <is>
          <t>Hà Lan</t>
        </is>
      </c>
      <c r="E15241" t="inlineStr">
        <is>
          <t>Âm thanh</t>
        </is>
      </c>
      <c r="F15241" t="n">
        <v>499.95</v>
      </c>
      <c r="G15241" t="n">
        <v>0</v>
      </c>
    </row>
    <row r="15242">
      <c r="A15242" t="n">
        <v>202007</v>
      </c>
      <c r="B15242" t="n">
        <v>34</v>
      </c>
      <c r="C15242" t="inlineStr">
        <is>
          <t>POS</t>
        </is>
      </c>
      <c r="D15242" t="inlineStr">
        <is>
          <t>Hà Lan</t>
        </is>
      </c>
      <c r="E15242" t="inlineStr">
        <is>
          <t>Máy ảnh</t>
        </is>
      </c>
      <c r="F15242" t="n">
        <v>1417.4</v>
      </c>
      <c r="G15242" t="n">
        <v>0</v>
      </c>
    </row>
    <row r="15243">
      <c r="A15243" t="n">
        <v>202007</v>
      </c>
      <c r="B15243" t="n">
        <v>34</v>
      </c>
      <c r="C15243" t="inlineStr">
        <is>
          <t>POS</t>
        </is>
      </c>
      <c r="D15243" t="inlineStr">
        <is>
          <t>Hà Lan</t>
        </is>
      </c>
      <c r="E15243" t="inlineStr">
        <is>
          <t>Điện thoại</t>
        </is>
      </c>
      <c r="F15243" t="n">
        <v>2303</v>
      </c>
      <c r="G15243" t="n">
        <v>0</v>
      </c>
    </row>
    <row r="15244">
      <c r="A15244" t="n">
        <v>202007</v>
      </c>
      <c r="B15244" t="n">
        <v>34</v>
      </c>
      <c r="C15244" t="inlineStr">
        <is>
          <t>POS</t>
        </is>
      </c>
      <c r="D15244" t="inlineStr">
        <is>
          <t>Hà Lan</t>
        </is>
      </c>
      <c r="E15244" t="inlineStr">
        <is>
          <t>Máy tính</t>
        </is>
      </c>
      <c r="F15244" t="n">
        <v>1108.65</v>
      </c>
      <c r="G15244" t="n">
        <v>0</v>
      </c>
    </row>
    <row r="15245">
      <c r="A15245" t="n">
        <v>202007</v>
      </c>
      <c r="B15245" t="n">
        <v>34</v>
      </c>
      <c r="C15245" t="inlineStr">
        <is>
          <t>POS</t>
        </is>
      </c>
      <c r="D15245" t="inlineStr">
        <is>
          <t>Hà Lan</t>
        </is>
      </c>
      <c r="E15245" t="inlineStr">
        <is>
          <t>TV &amp; Video</t>
        </is>
      </c>
      <c r="F15245" t="n">
        <v>1778</v>
      </c>
      <c r="G15245" t="n">
        <v>0</v>
      </c>
    </row>
    <row r="15246">
      <c r="A15246" t="n">
        <v>202007</v>
      </c>
      <c r="B15246" t="n">
        <v>36</v>
      </c>
      <c r="C15246" t="inlineStr">
        <is>
          <t>POS</t>
        </is>
      </c>
      <c r="D15246" t="inlineStr">
        <is>
          <t>Anh</t>
        </is>
      </c>
      <c r="E15246" t="inlineStr">
        <is>
          <t>Âm thanh</t>
        </is>
      </c>
      <c r="F15246" t="n">
        <v>999.5</v>
      </c>
      <c r="G15246" t="n">
        <v>999.5</v>
      </c>
    </row>
    <row r="15247">
      <c r="A15247" t="n">
        <v>202007</v>
      </c>
      <c r="B15247" t="n">
        <v>36</v>
      </c>
      <c r="C15247" t="inlineStr">
        <is>
          <t>POS</t>
        </is>
      </c>
      <c r="D15247" t="inlineStr">
        <is>
          <t>Anh</t>
        </is>
      </c>
      <c r="E15247" t="inlineStr">
        <is>
          <t>Điện thoại</t>
        </is>
      </c>
      <c r="F15247" t="n">
        <v>3324</v>
      </c>
      <c r="G15247" t="n">
        <v>0</v>
      </c>
    </row>
    <row r="15248">
      <c r="A15248" t="n">
        <v>202007</v>
      </c>
      <c r="B15248" t="n">
        <v>36</v>
      </c>
      <c r="C15248" t="inlineStr">
        <is>
          <t>POS</t>
        </is>
      </c>
      <c r="D15248" t="inlineStr">
        <is>
          <t>Anh</t>
        </is>
      </c>
      <c r="E15248" t="inlineStr">
        <is>
          <t>Máy tính</t>
        </is>
      </c>
      <c r="F15248" t="n">
        <v>857.95</v>
      </c>
      <c r="G15248" t="n">
        <v>0</v>
      </c>
    </row>
    <row r="15249">
      <c r="A15249" t="n">
        <v>202007</v>
      </c>
      <c r="B15249" t="n">
        <v>36</v>
      </c>
      <c r="C15249" t="inlineStr">
        <is>
          <t>POS</t>
        </is>
      </c>
      <c r="D15249" t="inlineStr">
        <is>
          <t>Anh</t>
        </is>
      </c>
      <c r="E15249" t="inlineStr">
        <is>
          <t>Game &amp; Đồ chơi</t>
        </is>
      </c>
      <c r="F15249" t="n">
        <v>172</v>
      </c>
      <c r="G15249" t="n">
        <v>0</v>
      </c>
    </row>
    <row r="15250">
      <c r="A15250" t="n">
        <v>202007</v>
      </c>
      <c r="B15250" t="n">
        <v>36</v>
      </c>
      <c r="C15250" t="inlineStr">
        <is>
          <t>POS</t>
        </is>
      </c>
      <c r="D15250" t="inlineStr">
        <is>
          <t>Anh</t>
        </is>
      </c>
      <c r="E15250" t="inlineStr">
        <is>
          <t>Gia dụng</t>
        </is>
      </c>
      <c r="F15250" t="n">
        <v>1834.97</v>
      </c>
      <c r="G15250" t="n">
        <v>0</v>
      </c>
    </row>
    <row r="15251">
      <c r="A15251" t="n">
        <v>202007</v>
      </c>
      <c r="B15251" t="n">
        <v>36</v>
      </c>
      <c r="C15251" t="inlineStr">
        <is>
          <t>POS</t>
        </is>
      </c>
      <c r="D15251" t="inlineStr">
        <is>
          <t>Anh</t>
        </is>
      </c>
      <c r="E15251" t="inlineStr">
        <is>
          <t>Nhạc, phim, sách nói</t>
        </is>
      </c>
      <c r="F15251" t="n">
        <v>2339.91</v>
      </c>
      <c r="G15251" t="n">
        <v>0</v>
      </c>
    </row>
    <row r="15252">
      <c r="A15252" t="n">
        <v>202007</v>
      </c>
      <c r="B15252" t="n">
        <v>37</v>
      </c>
      <c r="C15252" t="inlineStr">
        <is>
          <t>POS</t>
        </is>
      </c>
      <c r="D15252" t="inlineStr">
        <is>
          <t>Anh</t>
        </is>
      </c>
      <c r="E15252" t="inlineStr">
        <is>
          <t>Điện thoại</t>
        </is>
      </c>
      <c r="F15252" t="n">
        <v>199</v>
      </c>
      <c r="G15252" t="n">
        <v>0</v>
      </c>
    </row>
    <row r="15253">
      <c r="A15253" t="n">
        <v>202007</v>
      </c>
      <c r="B15253" t="n">
        <v>37</v>
      </c>
      <c r="C15253" t="inlineStr">
        <is>
          <t>POS</t>
        </is>
      </c>
      <c r="D15253" t="inlineStr">
        <is>
          <t>Anh</t>
        </is>
      </c>
      <c r="E15253" t="inlineStr">
        <is>
          <t>Nhạc, phim, sách nói</t>
        </is>
      </c>
      <c r="F15253" t="n">
        <v>35.98</v>
      </c>
      <c r="G15253" t="n">
        <v>0</v>
      </c>
    </row>
    <row r="15254">
      <c r="A15254" t="n">
        <v>202007</v>
      </c>
      <c r="B15254" t="n">
        <v>38</v>
      </c>
      <c r="C15254" t="inlineStr">
        <is>
          <t>POS</t>
        </is>
      </c>
      <c r="D15254" t="inlineStr">
        <is>
          <t>Anh</t>
        </is>
      </c>
      <c r="E15254" t="inlineStr">
        <is>
          <t>Âm thanh</t>
        </is>
      </c>
      <c r="F15254" t="n">
        <v>337</v>
      </c>
      <c r="G15254" t="n">
        <v>0</v>
      </c>
    </row>
    <row r="15255">
      <c r="A15255" t="n">
        <v>202007</v>
      </c>
      <c r="B15255" t="n">
        <v>38</v>
      </c>
      <c r="C15255" t="inlineStr">
        <is>
          <t>POS</t>
        </is>
      </c>
      <c r="D15255" t="inlineStr">
        <is>
          <t>Anh</t>
        </is>
      </c>
      <c r="E15255" t="inlineStr">
        <is>
          <t>Điện thoại</t>
        </is>
      </c>
      <c r="F15255" t="n">
        <v>349.98</v>
      </c>
      <c r="G15255" t="n">
        <v>0</v>
      </c>
    </row>
    <row r="15256">
      <c r="A15256" t="n">
        <v>202007</v>
      </c>
      <c r="B15256" t="n">
        <v>38</v>
      </c>
      <c r="C15256" t="inlineStr">
        <is>
          <t>POS</t>
        </is>
      </c>
      <c r="D15256" t="inlineStr">
        <is>
          <t>Anh</t>
        </is>
      </c>
      <c r="E15256" t="inlineStr">
        <is>
          <t>Máy tính</t>
        </is>
      </c>
      <c r="F15256" t="n">
        <v>1497.85</v>
      </c>
      <c r="G15256" t="n">
        <v>13.5</v>
      </c>
    </row>
    <row r="15257">
      <c r="A15257" t="n">
        <v>202007</v>
      </c>
      <c r="B15257" t="n">
        <v>39</v>
      </c>
      <c r="C15257" t="inlineStr">
        <is>
          <t>POS</t>
        </is>
      </c>
      <c r="D15257" t="inlineStr">
        <is>
          <t>Anh</t>
        </is>
      </c>
      <c r="E15257" t="inlineStr">
        <is>
          <t>Âm thanh</t>
        </is>
      </c>
      <c r="F15257" t="n">
        <v>888</v>
      </c>
      <c r="G15257" t="n">
        <v>0</v>
      </c>
    </row>
    <row r="15258">
      <c r="A15258" t="n">
        <v>202007</v>
      </c>
      <c r="B15258" t="n">
        <v>39</v>
      </c>
      <c r="C15258" t="inlineStr">
        <is>
          <t>POS</t>
        </is>
      </c>
      <c r="D15258" t="inlineStr">
        <is>
          <t>Anh</t>
        </is>
      </c>
      <c r="E15258" t="inlineStr">
        <is>
          <t>Máy ảnh</t>
        </is>
      </c>
      <c r="F15258" t="n">
        <v>505</v>
      </c>
      <c r="G15258" t="n">
        <v>0</v>
      </c>
    </row>
    <row r="15259">
      <c r="A15259" t="n">
        <v>202007</v>
      </c>
      <c r="B15259" t="n">
        <v>39</v>
      </c>
      <c r="C15259" t="inlineStr">
        <is>
          <t>POS</t>
        </is>
      </c>
      <c r="D15259" t="inlineStr">
        <is>
          <t>Anh</t>
        </is>
      </c>
      <c r="E15259" t="inlineStr">
        <is>
          <t>Điện thoại</t>
        </is>
      </c>
      <c r="F15259" t="n">
        <v>57.98</v>
      </c>
      <c r="G15259" t="n">
        <v>0</v>
      </c>
    </row>
    <row r="15260">
      <c r="A15260" t="n">
        <v>202007</v>
      </c>
      <c r="B15260" t="n">
        <v>39</v>
      </c>
      <c r="C15260" t="inlineStr">
        <is>
          <t>POS</t>
        </is>
      </c>
      <c r="D15260" t="inlineStr">
        <is>
          <t>Anh</t>
        </is>
      </c>
      <c r="E15260" t="inlineStr">
        <is>
          <t>Máy tính</t>
        </is>
      </c>
      <c r="F15260" t="n">
        <v>4943.55</v>
      </c>
      <c r="G15260" t="n">
        <v>0</v>
      </c>
    </row>
    <row r="15261">
      <c r="A15261" t="n">
        <v>202007</v>
      </c>
      <c r="B15261" t="n">
        <v>39</v>
      </c>
      <c r="C15261" t="inlineStr">
        <is>
          <t>POS</t>
        </is>
      </c>
      <c r="D15261" t="inlineStr">
        <is>
          <t>Anh</t>
        </is>
      </c>
      <c r="E15261" t="inlineStr">
        <is>
          <t>Game &amp; Đồ chơi</t>
        </is>
      </c>
      <c r="F15261" t="n">
        <v>22</v>
      </c>
      <c r="G15261" t="n">
        <v>0</v>
      </c>
    </row>
    <row r="15262">
      <c r="A15262" t="n">
        <v>202007</v>
      </c>
      <c r="B15262" t="n">
        <v>39</v>
      </c>
      <c r="C15262" t="inlineStr">
        <is>
          <t>POS</t>
        </is>
      </c>
      <c r="D15262" t="inlineStr">
        <is>
          <t>Anh</t>
        </is>
      </c>
      <c r="E15262" t="inlineStr">
        <is>
          <t>TV &amp; Video</t>
        </is>
      </c>
      <c r="F15262" t="n">
        <v>309</v>
      </c>
      <c r="G15262" t="n">
        <v>0</v>
      </c>
    </row>
    <row r="15263">
      <c r="A15263" t="n">
        <v>202007</v>
      </c>
      <c r="B15263" t="n">
        <v>42</v>
      </c>
      <c r="C15263" t="inlineStr">
        <is>
          <t>POS</t>
        </is>
      </c>
      <c r="D15263" t="inlineStr">
        <is>
          <t>Anh</t>
        </is>
      </c>
      <c r="E15263" t="inlineStr">
        <is>
          <t>Máy tính</t>
        </is>
      </c>
      <c r="F15263" t="n">
        <v>1198</v>
      </c>
      <c r="G15263" t="n">
        <v>0</v>
      </c>
    </row>
    <row r="15264">
      <c r="A15264" t="n">
        <v>202007</v>
      </c>
      <c r="B15264" t="n">
        <v>42</v>
      </c>
      <c r="C15264" t="inlineStr">
        <is>
          <t>POS</t>
        </is>
      </c>
      <c r="D15264" t="inlineStr">
        <is>
          <t>Anh</t>
        </is>
      </c>
      <c r="E15264" t="inlineStr">
        <is>
          <t>Game &amp; Đồ chơi</t>
        </is>
      </c>
      <c r="F15264" t="n">
        <v>172</v>
      </c>
      <c r="G15264" t="n">
        <v>0</v>
      </c>
    </row>
    <row r="15265">
      <c r="A15265" t="n">
        <v>202007</v>
      </c>
      <c r="B15265" t="n">
        <v>43</v>
      </c>
      <c r="C15265" t="inlineStr">
        <is>
          <t>POS</t>
        </is>
      </c>
      <c r="D15265" t="inlineStr">
        <is>
          <t>Mỹ</t>
        </is>
      </c>
      <c r="E15265" t="inlineStr">
        <is>
          <t>Âm thanh</t>
        </is>
      </c>
      <c r="F15265" t="n">
        <v>468</v>
      </c>
      <c r="G15265" t="n">
        <v>0</v>
      </c>
    </row>
    <row r="15266">
      <c r="A15266" t="n">
        <v>202007</v>
      </c>
      <c r="B15266" t="n">
        <v>43</v>
      </c>
      <c r="C15266" t="inlineStr">
        <is>
          <t>POS</t>
        </is>
      </c>
      <c r="D15266" t="inlineStr">
        <is>
          <t>Mỹ</t>
        </is>
      </c>
      <c r="E15266" t="inlineStr">
        <is>
          <t>Điện thoại</t>
        </is>
      </c>
      <c r="F15266" t="n">
        <v>300</v>
      </c>
      <c r="G15266" t="n">
        <v>0</v>
      </c>
    </row>
    <row r="15267">
      <c r="A15267" t="n">
        <v>202007</v>
      </c>
      <c r="B15267" t="n">
        <v>43</v>
      </c>
      <c r="C15267" t="inlineStr">
        <is>
          <t>POS</t>
        </is>
      </c>
      <c r="D15267" t="inlineStr">
        <is>
          <t>Mỹ</t>
        </is>
      </c>
      <c r="E15267" t="inlineStr">
        <is>
          <t>Máy tính</t>
        </is>
      </c>
      <c r="F15267" t="n">
        <v>5450.8</v>
      </c>
      <c r="G15267" t="n">
        <v>0</v>
      </c>
    </row>
    <row r="15268">
      <c r="A15268" t="n">
        <v>202007</v>
      </c>
      <c r="B15268" t="n">
        <v>43</v>
      </c>
      <c r="C15268" t="inlineStr">
        <is>
          <t>POS</t>
        </is>
      </c>
      <c r="D15268" t="inlineStr">
        <is>
          <t>Mỹ</t>
        </is>
      </c>
      <c r="E15268" t="inlineStr">
        <is>
          <t>TV &amp; Video</t>
        </is>
      </c>
      <c r="F15268" t="n">
        <v>8991</v>
      </c>
      <c r="G15268" t="n">
        <v>0</v>
      </c>
    </row>
    <row r="15269">
      <c r="A15269" t="n">
        <v>202007</v>
      </c>
      <c r="B15269" t="n">
        <v>44</v>
      </c>
      <c r="C15269" t="inlineStr">
        <is>
          <t>POS</t>
        </is>
      </c>
      <c r="D15269" t="inlineStr">
        <is>
          <t>Mỹ</t>
        </is>
      </c>
      <c r="E15269" t="inlineStr">
        <is>
          <t>Điện thoại</t>
        </is>
      </c>
      <c r="F15269" t="n">
        <v>1032</v>
      </c>
      <c r="G15269" t="n">
        <v>0</v>
      </c>
    </row>
    <row r="15270">
      <c r="A15270" t="n">
        <v>202007</v>
      </c>
      <c r="B15270" t="n">
        <v>44</v>
      </c>
      <c r="C15270" t="inlineStr">
        <is>
          <t>POS</t>
        </is>
      </c>
      <c r="D15270" t="inlineStr">
        <is>
          <t>Mỹ</t>
        </is>
      </c>
      <c r="E15270" t="inlineStr">
        <is>
          <t>Máy tính</t>
        </is>
      </c>
      <c r="F15270" t="n">
        <v>961.3</v>
      </c>
      <c r="G15270" t="n">
        <v>0</v>
      </c>
    </row>
    <row r="15271">
      <c r="A15271" t="n">
        <v>202007</v>
      </c>
      <c r="B15271" t="n">
        <v>44</v>
      </c>
      <c r="C15271" t="inlineStr">
        <is>
          <t>POS</t>
        </is>
      </c>
      <c r="D15271" t="inlineStr">
        <is>
          <t>Mỹ</t>
        </is>
      </c>
      <c r="E15271" t="inlineStr">
        <is>
          <t>Game &amp; Đồ chơi</t>
        </is>
      </c>
      <c r="F15271" t="n">
        <v>78</v>
      </c>
      <c r="G15271" t="n">
        <v>0</v>
      </c>
    </row>
    <row r="15272">
      <c r="A15272" t="n">
        <v>202007</v>
      </c>
      <c r="B15272" t="n">
        <v>44</v>
      </c>
      <c r="C15272" t="inlineStr">
        <is>
          <t>POS</t>
        </is>
      </c>
      <c r="D15272" t="inlineStr">
        <is>
          <t>Mỹ</t>
        </is>
      </c>
      <c r="E15272" t="inlineStr">
        <is>
          <t>Nhạc, phim, sách nói</t>
        </is>
      </c>
      <c r="F15272" t="n">
        <v>289.99</v>
      </c>
      <c r="G15272" t="n">
        <v>289.99</v>
      </c>
    </row>
    <row r="15273">
      <c r="A15273" t="n">
        <v>202007</v>
      </c>
      <c r="B15273" t="n">
        <v>45</v>
      </c>
      <c r="C15273" t="inlineStr">
        <is>
          <t>POS</t>
        </is>
      </c>
      <c r="D15273" t="inlineStr">
        <is>
          <t>Mỹ</t>
        </is>
      </c>
      <c r="E15273" t="inlineStr">
        <is>
          <t>Âm thanh</t>
        </is>
      </c>
      <c r="F15273" t="n">
        <v>239.98</v>
      </c>
      <c r="G15273" t="n">
        <v>0</v>
      </c>
    </row>
    <row r="15274">
      <c r="A15274" t="n">
        <v>202007</v>
      </c>
      <c r="B15274" t="n">
        <v>45</v>
      </c>
      <c r="C15274" t="inlineStr">
        <is>
          <t>POS</t>
        </is>
      </c>
      <c r="D15274" t="inlineStr">
        <is>
          <t>Mỹ</t>
        </is>
      </c>
      <c r="E15274" t="inlineStr">
        <is>
          <t>Máy ảnh</t>
        </is>
      </c>
      <c r="F15274" t="n">
        <v>1748</v>
      </c>
      <c r="G15274" t="n">
        <v>95</v>
      </c>
    </row>
    <row r="15275">
      <c r="A15275" t="n">
        <v>202007</v>
      </c>
      <c r="B15275" t="n">
        <v>45</v>
      </c>
      <c r="C15275" t="inlineStr">
        <is>
          <t>POS</t>
        </is>
      </c>
      <c r="D15275" t="inlineStr">
        <is>
          <t>Mỹ</t>
        </is>
      </c>
      <c r="E15275" t="inlineStr">
        <is>
          <t>Điện thoại</t>
        </is>
      </c>
      <c r="F15275" t="n">
        <v>4273.37</v>
      </c>
      <c r="G15275" t="n">
        <v>0</v>
      </c>
    </row>
    <row r="15276">
      <c r="A15276" t="n">
        <v>202007</v>
      </c>
      <c r="B15276" t="n">
        <v>45</v>
      </c>
      <c r="C15276" t="inlineStr">
        <is>
          <t>POS</t>
        </is>
      </c>
      <c r="D15276" t="inlineStr">
        <is>
          <t>Mỹ</t>
        </is>
      </c>
      <c r="E15276" t="inlineStr">
        <is>
          <t>Máy tính</t>
        </is>
      </c>
      <c r="F15276" t="n">
        <v>7919.7</v>
      </c>
      <c r="G15276" t="n">
        <v>0</v>
      </c>
    </row>
    <row r="15277">
      <c r="A15277" t="n">
        <v>202007</v>
      </c>
      <c r="B15277" t="n">
        <v>45</v>
      </c>
      <c r="C15277" t="inlineStr">
        <is>
          <t>POS</t>
        </is>
      </c>
      <c r="D15277" t="inlineStr">
        <is>
          <t>Mỹ</t>
        </is>
      </c>
      <c r="E15277" t="inlineStr">
        <is>
          <t>Game &amp; Đồ chơi</t>
        </is>
      </c>
      <c r="F15277" t="n">
        <v>283.96</v>
      </c>
      <c r="G15277" t="n">
        <v>0</v>
      </c>
    </row>
    <row r="15278">
      <c r="A15278" t="n">
        <v>202007</v>
      </c>
      <c r="B15278" t="n">
        <v>45</v>
      </c>
      <c r="C15278" t="inlineStr">
        <is>
          <t>POS</t>
        </is>
      </c>
      <c r="D15278" t="inlineStr">
        <is>
          <t>Mỹ</t>
        </is>
      </c>
      <c r="E15278" t="inlineStr">
        <is>
          <t>Gia dụng</t>
        </is>
      </c>
      <c r="F15278" t="n">
        <v>474.95</v>
      </c>
      <c r="G15278" t="n">
        <v>0</v>
      </c>
    </row>
    <row r="15279">
      <c r="A15279" t="n">
        <v>202007</v>
      </c>
      <c r="B15279" t="n">
        <v>45</v>
      </c>
      <c r="C15279" t="inlineStr">
        <is>
          <t>POS</t>
        </is>
      </c>
      <c r="D15279" t="inlineStr">
        <is>
          <t>Mỹ</t>
        </is>
      </c>
      <c r="E15279" t="inlineStr">
        <is>
          <t>Nhạc, phim, sách nói</t>
        </is>
      </c>
      <c r="F15279" t="n">
        <v>22.89</v>
      </c>
      <c r="G15279" t="n">
        <v>0</v>
      </c>
    </row>
    <row r="15280">
      <c r="A15280" t="n">
        <v>202007</v>
      </c>
      <c r="B15280" t="n">
        <v>45</v>
      </c>
      <c r="C15280" t="inlineStr">
        <is>
          <t>POS</t>
        </is>
      </c>
      <c r="D15280" t="inlineStr">
        <is>
          <t>Mỹ</t>
        </is>
      </c>
      <c r="E15280" t="inlineStr">
        <is>
          <t>TV &amp; Video</t>
        </is>
      </c>
      <c r="F15280" t="n">
        <v>4729.15</v>
      </c>
      <c r="G15280" t="n">
        <v>0</v>
      </c>
    </row>
    <row r="15281">
      <c r="A15281" t="n">
        <v>202007</v>
      </c>
      <c r="B15281" t="n">
        <v>47</v>
      </c>
      <c r="C15281" t="inlineStr">
        <is>
          <t>POS</t>
        </is>
      </c>
      <c r="D15281" t="inlineStr">
        <is>
          <t>Mỹ</t>
        </is>
      </c>
      <c r="E15281" t="inlineStr">
        <is>
          <t>Âm thanh</t>
        </is>
      </c>
      <c r="F15281" t="n">
        <v>493.28</v>
      </c>
      <c r="G15281" t="n">
        <v>0</v>
      </c>
    </row>
    <row r="15282">
      <c r="A15282" t="n">
        <v>202007</v>
      </c>
      <c r="B15282" t="n">
        <v>47</v>
      </c>
      <c r="C15282" t="inlineStr">
        <is>
          <t>POS</t>
        </is>
      </c>
      <c r="D15282" t="inlineStr">
        <is>
          <t>Mỹ</t>
        </is>
      </c>
      <c r="E15282" t="inlineStr">
        <is>
          <t>Điện thoại</t>
        </is>
      </c>
      <c r="F15282" t="n">
        <v>5846.95</v>
      </c>
      <c r="G15282" t="n">
        <v>900</v>
      </c>
    </row>
    <row r="15283">
      <c r="A15283" t="n">
        <v>202007</v>
      </c>
      <c r="B15283" t="n">
        <v>47</v>
      </c>
      <c r="C15283" t="inlineStr">
        <is>
          <t>POS</t>
        </is>
      </c>
      <c r="D15283" t="inlineStr">
        <is>
          <t>Mỹ</t>
        </is>
      </c>
      <c r="E15283" t="inlineStr">
        <is>
          <t>Máy tính</t>
        </is>
      </c>
      <c r="F15283" t="n">
        <v>2975</v>
      </c>
      <c r="G15283" t="n">
        <v>0</v>
      </c>
    </row>
    <row r="15284">
      <c r="A15284" t="n">
        <v>202007</v>
      </c>
      <c r="B15284" t="n">
        <v>47</v>
      </c>
      <c r="C15284" t="inlineStr">
        <is>
          <t>POS</t>
        </is>
      </c>
      <c r="D15284" t="inlineStr">
        <is>
          <t>Mỹ</t>
        </is>
      </c>
      <c r="E15284" t="inlineStr">
        <is>
          <t>Game &amp; Đồ chơi</t>
        </is>
      </c>
      <c r="F15284" t="n">
        <v>353.41</v>
      </c>
      <c r="G15284" t="n">
        <v>9.960000000000001</v>
      </c>
    </row>
    <row r="15285">
      <c r="A15285" t="n">
        <v>202007</v>
      </c>
      <c r="B15285" t="n">
        <v>47</v>
      </c>
      <c r="C15285" t="inlineStr">
        <is>
          <t>POS</t>
        </is>
      </c>
      <c r="D15285" t="inlineStr">
        <is>
          <t>Mỹ</t>
        </is>
      </c>
      <c r="E15285" t="inlineStr">
        <is>
          <t>Nhạc, phim, sách nói</t>
        </is>
      </c>
      <c r="F15285" t="n">
        <v>289.4</v>
      </c>
      <c r="G15285" t="n">
        <v>0</v>
      </c>
    </row>
    <row r="15286">
      <c r="A15286" t="n">
        <v>202007</v>
      </c>
      <c r="B15286" t="n">
        <v>47</v>
      </c>
      <c r="C15286" t="inlineStr">
        <is>
          <t>POS</t>
        </is>
      </c>
      <c r="D15286" t="inlineStr">
        <is>
          <t>Mỹ</t>
        </is>
      </c>
      <c r="E15286" t="inlineStr">
        <is>
          <t>TV &amp; Video</t>
        </is>
      </c>
      <c r="F15286" t="n">
        <v>1853.86</v>
      </c>
      <c r="G15286" t="n">
        <v>960</v>
      </c>
    </row>
    <row r="15287">
      <c r="A15287" t="n">
        <v>202007</v>
      </c>
      <c r="B15287" t="n">
        <v>48</v>
      </c>
      <c r="C15287" t="inlineStr">
        <is>
          <t>POS</t>
        </is>
      </c>
      <c r="D15287" t="inlineStr">
        <is>
          <t>Mỹ</t>
        </is>
      </c>
      <c r="E15287" t="inlineStr">
        <is>
          <t>Âm thanh</t>
        </is>
      </c>
      <c r="F15287" t="n">
        <v>25.69</v>
      </c>
      <c r="G15287" t="n">
        <v>0</v>
      </c>
    </row>
    <row r="15288">
      <c r="A15288" t="n">
        <v>202007</v>
      </c>
      <c r="B15288" t="n">
        <v>48</v>
      </c>
      <c r="C15288" t="inlineStr">
        <is>
          <t>POS</t>
        </is>
      </c>
      <c r="D15288" t="inlineStr">
        <is>
          <t>Mỹ</t>
        </is>
      </c>
      <c r="E15288" t="inlineStr">
        <is>
          <t>Máy ảnh</t>
        </is>
      </c>
      <c r="F15288" t="n">
        <v>2634</v>
      </c>
      <c r="G15288" t="n">
        <v>0</v>
      </c>
    </row>
    <row r="15289">
      <c r="A15289" t="n">
        <v>202007</v>
      </c>
      <c r="B15289" t="n">
        <v>48</v>
      </c>
      <c r="C15289" t="inlineStr">
        <is>
          <t>POS</t>
        </is>
      </c>
      <c r="D15289" t="inlineStr">
        <is>
          <t>Mỹ</t>
        </is>
      </c>
      <c r="E15289" t="inlineStr">
        <is>
          <t>Điện thoại</t>
        </is>
      </c>
      <c r="F15289" t="n">
        <v>0</v>
      </c>
      <c r="G15289" t="n">
        <v>804</v>
      </c>
    </row>
    <row r="15290">
      <c r="A15290" t="n">
        <v>202007</v>
      </c>
      <c r="B15290" t="n">
        <v>48</v>
      </c>
      <c r="C15290" t="inlineStr">
        <is>
          <t>POS</t>
        </is>
      </c>
      <c r="D15290" t="inlineStr">
        <is>
          <t>Mỹ</t>
        </is>
      </c>
      <c r="E15290" t="inlineStr">
        <is>
          <t>Máy tính</t>
        </is>
      </c>
      <c r="F15290" t="n">
        <v>4485.85</v>
      </c>
      <c r="G15290" t="n">
        <v>0</v>
      </c>
    </row>
    <row r="15291">
      <c r="A15291" t="n">
        <v>202007</v>
      </c>
      <c r="B15291" t="n">
        <v>49</v>
      </c>
      <c r="C15291" t="inlineStr">
        <is>
          <t>POS</t>
        </is>
      </c>
      <c r="D15291" t="inlineStr">
        <is>
          <t>Mỹ</t>
        </is>
      </c>
      <c r="E15291" t="inlineStr">
        <is>
          <t>Âm thanh</t>
        </is>
      </c>
      <c r="F15291" t="n">
        <v>1022.99</v>
      </c>
      <c r="G15291" t="n">
        <v>0</v>
      </c>
    </row>
    <row r="15292">
      <c r="A15292" t="n">
        <v>202007</v>
      </c>
      <c r="B15292" t="n">
        <v>49</v>
      </c>
      <c r="C15292" t="inlineStr">
        <is>
          <t>POS</t>
        </is>
      </c>
      <c r="D15292" t="inlineStr">
        <is>
          <t>Mỹ</t>
        </is>
      </c>
      <c r="E15292" t="inlineStr">
        <is>
          <t>Máy ảnh</t>
        </is>
      </c>
      <c r="F15292" t="n">
        <v>79.95999999999999</v>
      </c>
      <c r="G15292" t="n">
        <v>0</v>
      </c>
    </row>
    <row r="15293">
      <c r="A15293" t="n">
        <v>202007</v>
      </c>
      <c r="B15293" t="n">
        <v>49</v>
      </c>
      <c r="C15293" t="inlineStr">
        <is>
          <t>POS</t>
        </is>
      </c>
      <c r="D15293" t="inlineStr">
        <is>
          <t>Mỹ</t>
        </is>
      </c>
      <c r="E15293" t="inlineStr">
        <is>
          <t>Điện thoại</t>
        </is>
      </c>
      <c r="F15293" t="n">
        <v>3224.97</v>
      </c>
      <c r="G15293" t="n">
        <v>0</v>
      </c>
    </row>
    <row r="15294">
      <c r="A15294" t="n">
        <v>202007</v>
      </c>
      <c r="B15294" t="n">
        <v>49</v>
      </c>
      <c r="C15294" t="inlineStr">
        <is>
          <t>POS</t>
        </is>
      </c>
      <c r="D15294" t="inlineStr">
        <is>
          <t>Mỹ</t>
        </is>
      </c>
      <c r="E15294" t="inlineStr">
        <is>
          <t>Máy tính</t>
        </is>
      </c>
      <c r="F15294" t="n">
        <v>8956.950000000001</v>
      </c>
      <c r="G15294" t="n">
        <v>0</v>
      </c>
    </row>
    <row r="15295">
      <c r="A15295" t="n">
        <v>202007</v>
      </c>
      <c r="B15295" t="n">
        <v>49</v>
      </c>
      <c r="C15295" t="inlineStr">
        <is>
          <t>POS</t>
        </is>
      </c>
      <c r="D15295" t="inlineStr">
        <is>
          <t>Mỹ</t>
        </is>
      </c>
      <c r="E15295" t="inlineStr">
        <is>
          <t>Game &amp; Đồ chơi</t>
        </is>
      </c>
      <c r="F15295" t="n">
        <v>36.84</v>
      </c>
      <c r="G15295" t="n">
        <v>0</v>
      </c>
    </row>
    <row r="15296">
      <c r="A15296" t="n">
        <v>202007</v>
      </c>
      <c r="B15296" t="n">
        <v>49</v>
      </c>
      <c r="C15296" t="inlineStr">
        <is>
          <t>POS</t>
        </is>
      </c>
      <c r="D15296" t="inlineStr">
        <is>
          <t>Mỹ</t>
        </is>
      </c>
      <c r="E15296" t="inlineStr">
        <is>
          <t>Nhạc, phim, sách nói</t>
        </is>
      </c>
      <c r="F15296" t="n">
        <v>75.95999999999999</v>
      </c>
      <c r="G15296" t="n">
        <v>0</v>
      </c>
    </row>
    <row r="15297">
      <c r="A15297" t="n">
        <v>202007</v>
      </c>
      <c r="B15297" t="n">
        <v>50</v>
      </c>
      <c r="C15297" t="inlineStr">
        <is>
          <t>POS</t>
        </is>
      </c>
      <c r="D15297" t="inlineStr">
        <is>
          <t>Mỹ</t>
        </is>
      </c>
      <c r="E15297" t="inlineStr">
        <is>
          <t>Âm thanh</t>
        </is>
      </c>
      <c r="F15297" t="n">
        <v>184.4</v>
      </c>
      <c r="G15297" t="n">
        <v>40.55</v>
      </c>
    </row>
    <row r="15298">
      <c r="A15298" t="n">
        <v>202007</v>
      </c>
      <c r="B15298" t="n">
        <v>50</v>
      </c>
      <c r="C15298" t="inlineStr">
        <is>
          <t>POS</t>
        </is>
      </c>
      <c r="D15298" t="inlineStr">
        <is>
          <t>Mỹ</t>
        </is>
      </c>
      <c r="E15298" t="inlineStr">
        <is>
          <t>Máy ảnh</t>
        </is>
      </c>
      <c r="F15298" t="n">
        <v>3054</v>
      </c>
      <c r="G15298" t="n">
        <v>0</v>
      </c>
    </row>
    <row r="15299">
      <c r="A15299" t="n">
        <v>202007</v>
      </c>
      <c r="B15299" t="n">
        <v>50</v>
      </c>
      <c r="C15299" t="inlineStr">
        <is>
          <t>POS</t>
        </is>
      </c>
      <c r="D15299" t="inlineStr">
        <is>
          <t>Mỹ</t>
        </is>
      </c>
      <c r="E15299" t="inlineStr">
        <is>
          <t>Điện thoại</t>
        </is>
      </c>
      <c r="F15299" t="n">
        <v>5137.99</v>
      </c>
      <c r="G15299" t="n">
        <v>0</v>
      </c>
    </row>
    <row r="15300">
      <c r="A15300" t="n">
        <v>202007</v>
      </c>
      <c r="B15300" t="n">
        <v>50</v>
      </c>
      <c r="C15300" t="inlineStr">
        <is>
          <t>POS</t>
        </is>
      </c>
      <c r="D15300" t="inlineStr">
        <is>
          <t>Mỹ</t>
        </is>
      </c>
      <c r="E15300" t="inlineStr">
        <is>
          <t>Máy tính</t>
        </is>
      </c>
      <c r="F15300" t="n">
        <v>18781.8</v>
      </c>
      <c r="G15300" t="n">
        <v>539.8</v>
      </c>
    </row>
    <row r="15301">
      <c r="A15301" t="n">
        <v>202007</v>
      </c>
      <c r="B15301" t="n">
        <v>50</v>
      </c>
      <c r="C15301" t="inlineStr">
        <is>
          <t>POS</t>
        </is>
      </c>
      <c r="D15301" t="inlineStr">
        <is>
          <t>Mỹ</t>
        </is>
      </c>
      <c r="E15301" t="inlineStr">
        <is>
          <t>Game &amp; Đồ chơi</t>
        </is>
      </c>
      <c r="F15301" t="n">
        <v>420.78</v>
      </c>
      <c r="G15301" t="n">
        <v>0</v>
      </c>
    </row>
    <row r="15302">
      <c r="A15302" t="n">
        <v>202007</v>
      </c>
      <c r="B15302" t="n">
        <v>50</v>
      </c>
      <c r="C15302" t="inlineStr">
        <is>
          <t>POS</t>
        </is>
      </c>
      <c r="D15302" t="inlineStr">
        <is>
          <t>Mỹ</t>
        </is>
      </c>
      <c r="E15302" t="inlineStr">
        <is>
          <t>Nhạc, phim, sách nói</t>
        </is>
      </c>
      <c r="F15302" t="n">
        <v>2833.47</v>
      </c>
      <c r="G15302" t="n">
        <v>0</v>
      </c>
    </row>
    <row r="15303">
      <c r="A15303" t="n">
        <v>202007</v>
      </c>
      <c r="B15303" t="n">
        <v>51</v>
      </c>
      <c r="C15303" t="inlineStr">
        <is>
          <t>POS</t>
        </is>
      </c>
      <c r="D15303" t="inlineStr">
        <is>
          <t>Mỹ</t>
        </is>
      </c>
      <c r="E15303" t="inlineStr">
        <is>
          <t>Máy ảnh</t>
        </is>
      </c>
      <c r="F15303" t="n">
        <v>3439.2</v>
      </c>
      <c r="G15303" t="n">
        <v>0</v>
      </c>
    </row>
    <row r="15304">
      <c r="A15304" t="n">
        <v>202007</v>
      </c>
      <c r="B15304" t="n">
        <v>51</v>
      </c>
      <c r="C15304" t="inlineStr">
        <is>
          <t>POS</t>
        </is>
      </c>
      <c r="D15304" t="inlineStr">
        <is>
          <t>Mỹ</t>
        </is>
      </c>
      <c r="E15304" t="inlineStr">
        <is>
          <t>Điện thoại</t>
        </is>
      </c>
      <c r="F15304" t="n">
        <v>1718</v>
      </c>
      <c r="G15304" t="n">
        <v>604</v>
      </c>
    </row>
    <row r="15305">
      <c r="A15305" t="n">
        <v>202007</v>
      </c>
      <c r="B15305" t="n">
        <v>51</v>
      </c>
      <c r="C15305" t="inlineStr">
        <is>
          <t>POS</t>
        </is>
      </c>
      <c r="D15305" t="inlineStr">
        <is>
          <t>Mỹ</t>
        </is>
      </c>
      <c r="E15305" t="inlineStr">
        <is>
          <t>Máy tính</t>
        </is>
      </c>
      <c r="F15305" t="n">
        <v>8422.9</v>
      </c>
      <c r="G15305" t="n">
        <v>0</v>
      </c>
    </row>
    <row r="15306">
      <c r="A15306" t="n">
        <v>202007</v>
      </c>
      <c r="B15306" t="n">
        <v>51</v>
      </c>
      <c r="C15306" t="inlineStr">
        <is>
          <t>POS</t>
        </is>
      </c>
      <c r="D15306" t="inlineStr">
        <is>
          <t>Mỹ</t>
        </is>
      </c>
      <c r="E15306" t="inlineStr">
        <is>
          <t>Game &amp; Đồ chơi</t>
        </is>
      </c>
      <c r="F15306" t="n">
        <v>1101.35</v>
      </c>
      <c r="G15306" t="n">
        <v>189.6</v>
      </c>
    </row>
    <row r="15307">
      <c r="A15307" t="n">
        <v>202007</v>
      </c>
      <c r="B15307" t="n">
        <v>51</v>
      </c>
      <c r="C15307" t="inlineStr">
        <is>
          <t>POS</t>
        </is>
      </c>
      <c r="D15307" t="inlineStr">
        <is>
          <t>Mỹ</t>
        </is>
      </c>
      <c r="E15307" t="inlineStr">
        <is>
          <t>Gia dụng</t>
        </is>
      </c>
      <c r="F15307" t="n">
        <v>1271.98</v>
      </c>
      <c r="G15307" t="n">
        <v>0</v>
      </c>
    </row>
    <row r="15308">
      <c r="A15308" t="n">
        <v>202007</v>
      </c>
      <c r="B15308" t="n">
        <v>51</v>
      </c>
      <c r="C15308" t="inlineStr">
        <is>
          <t>POS</t>
        </is>
      </c>
      <c r="D15308" t="inlineStr">
        <is>
          <t>Mỹ</t>
        </is>
      </c>
      <c r="E15308" t="inlineStr">
        <is>
          <t>Nhạc, phim, sách nói</t>
        </is>
      </c>
      <c r="F15308" t="n">
        <v>60.99</v>
      </c>
      <c r="G15308" t="n">
        <v>0</v>
      </c>
    </row>
    <row r="15309">
      <c r="A15309" t="n">
        <v>202007</v>
      </c>
      <c r="B15309" t="n">
        <v>51</v>
      </c>
      <c r="C15309" t="inlineStr">
        <is>
          <t>POS</t>
        </is>
      </c>
      <c r="D15309" t="inlineStr">
        <is>
          <t>Mỹ</t>
        </is>
      </c>
      <c r="E15309" t="inlineStr">
        <is>
          <t>TV &amp; Video</t>
        </is>
      </c>
      <c r="F15309" t="n">
        <v>143.4</v>
      </c>
      <c r="G15309" t="n">
        <v>0</v>
      </c>
    </row>
    <row r="15310">
      <c r="A15310" t="n">
        <v>202007</v>
      </c>
      <c r="B15310" t="n">
        <v>53</v>
      </c>
      <c r="C15310" t="inlineStr">
        <is>
          <t>POS</t>
        </is>
      </c>
      <c r="D15310" t="inlineStr">
        <is>
          <t>Mỹ</t>
        </is>
      </c>
      <c r="E15310" t="inlineStr">
        <is>
          <t>Âm thanh</t>
        </is>
      </c>
      <c r="F15310" t="n">
        <v>414.76</v>
      </c>
      <c r="G15310" t="n">
        <v>0</v>
      </c>
    </row>
    <row r="15311">
      <c r="A15311" t="n">
        <v>202007</v>
      </c>
      <c r="B15311" t="n">
        <v>53</v>
      </c>
      <c r="C15311" t="inlineStr">
        <is>
          <t>POS</t>
        </is>
      </c>
      <c r="D15311" t="inlineStr">
        <is>
          <t>Mỹ</t>
        </is>
      </c>
      <c r="E15311" t="inlineStr">
        <is>
          <t>Máy ảnh</t>
        </is>
      </c>
      <c r="F15311" t="n">
        <v>656</v>
      </c>
      <c r="G15311" t="n">
        <v>0</v>
      </c>
    </row>
    <row r="15312">
      <c r="A15312" t="n">
        <v>202007</v>
      </c>
      <c r="B15312" t="n">
        <v>53</v>
      </c>
      <c r="C15312" t="inlineStr">
        <is>
          <t>POS</t>
        </is>
      </c>
      <c r="D15312" t="inlineStr">
        <is>
          <t>Mỹ</t>
        </is>
      </c>
      <c r="E15312" t="inlineStr">
        <is>
          <t>Máy tính</t>
        </is>
      </c>
      <c r="F15312" t="n">
        <v>3083.95</v>
      </c>
      <c r="G15312" t="n">
        <v>0</v>
      </c>
    </row>
    <row r="15313">
      <c r="A15313" t="n">
        <v>202007</v>
      </c>
      <c r="B15313" t="n">
        <v>53</v>
      </c>
      <c r="C15313" t="inlineStr">
        <is>
          <t>POS</t>
        </is>
      </c>
      <c r="D15313" t="inlineStr">
        <is>
          <t>Mỹ</t>
        </is>
      </c>
      <c r="E15313" t="inlineStr">
        <is>
          <t>Game &amp; Đồ chơi</t>
        </is>
      </c>
      <c r="F15313" t="n">
        <v>56.36</v>
      </c>
      <c r="G15313" t="n">
        <v>0</v>
      </c>
    </row>
    <row r="15314">
      <c r="A15314" t="n">
        <v>202007</v>
      </c>
      <c r="B15314" t="n">
        <v>53</v>
      </c>
      <c r="C15314" t="inlineStr">
        <is>
          <t>POS</t>
        </is>
      </c>
      <c r="D15314" t="inlineStr">
        <is>
          <t>Mỹ</t>
        </is>
      </c>
      <c r="E15314" t="inlineStr">
        <is>
          <t>TV &amp; Video</t>
        </is>
      </c>
      <c r="F15314" t="n">
        <v>1749.75</v>
      </c>
      <c r="G15314" t="n">
        <v>0</v>
      </c>
    </row>
    <row r="15315">
      <c r="A15315" t="n">
        <v>202007</v>
      </c>
      <c r="B15315" t="n">
        <v>54</v>
      </c>
      <c r="C15315" t="inlineStr">
        <is>
          <t>POS</t>
        </is>
      </c>
      <c r="D15315" t="inlineStr">
        <is>
          <t>Mỹ</t>
        </is>
      </c>
      <c r="E15315" t="inlineStr">
        <is>
          <t>Âm thanh</t>
        </is>
      </c>
      <c r="F15315" t="n">
        <v>265.98</v>
      </c>
      <c r="G15315" t="n">
        <v>0</v>
      </c>
    </row>
    <row r="15316">
      <c r="A15316" t="n">
        <v>202007</v>
      </c>
      <c r="B15316" t="n">
        <v>54</v>
      </c>
      <c r="C15316" t="inlineStr">
        <is>
          <t>POS</t>
        </is>
      </c>
      <c r="D15316" t="inlineStr">
        <is>
          <t>Mỹ</t>
        </is>
      </c>
      <c r="E15316" t="inlineStr">
        <is>
          <t>Máy ảnh</t>
        </is>
      </c>
      <c r="F15316" t="n">
        <v>5872</v>
      </c>
      <c r="G15316" t="n">
        <v>29.98</v>
      </c>
    </row>
    <row r="15317">
      <c r="A15317" t="n">
        <v>202007</v>
      </c>
      <c r="B15317" t="n">
        <v>54</v>
      </c>
      <c r="C15317" t="inlineStr">
        <is>
          <t>POS</t>
        </is>
      </c>
      <c r="D15317" t="inlineStr">
        <is>
          <t>Mỹ</t>
        </is>
      </c>
      <c r="E15317" t="inlineStr">
        <is>
          <t>Điện thoại</t>
        </is>
      </c>
      <c r="F15317" t="n">
        <v>558.99</v>
      </c>
      <c r="G15317" t="n">
        <v>0</v>
      </c>
    </row>
    <row r="15318">
      <c r="A15318" t="n">
        <v>202007</v>
      </c>
      <c r="B15318" t="n">
        <v>54</v>
      </c>
      <c r="C15318" t="inlineStr">
        <is>
          <t>POS</t>
        </is>
      </c>
      <c r="D15318" t="inlineStr">
        <is>
          <t>Mỹ</t>
        </is>
      </c>
      <c r="E15318" t="inlineStr">
        <is>
          <t>Máy tính</t>
        </is>
      </c>
      <c r="F15318" t="n">
        <v>25425.4</v>
      </c>
      <c r="G15318" t="n">
        <v>0</v>
      </c>
    </row>
    <row r="15319">
      <c r="A15319" t="n">
        <v>202007</v>
      </c>
      <c r="B15319" t="n">
        <v>54</v>
      </c>
      <c r="C15319" t="inlineStr">
        <is>
          <t>POS</t>
        </is>
      </c>
      <c r="D15319" t="inlineStr">
        <is>
          <t>Mỹ</t>
        </is>
      </c>
      <c r="E15319" t="inlineStr">
        <is>
          <t>Gia dụng</t>
        </is>
      </c>
      <c r="F15319" t="n">
        <v>299.97</v>
      </c>
      <c r="G15319" t="n">
        <v>2465</v>
      </c>
    </row>
    <row r="15320">
      <c r="A15320" t="n">
        <v>202007</v>
      </c>
      <c r="B15320" t="n">
        <v>54</v>
      </c>
      <c r="C15320" t="inlineStr">
        <is>
          <t>POS</t>
        </is>
      </c>
      <c r="D15320" t="inlineStr">
        <is>
          <t>Mỹ</t>
        </is>
      </c>
      <c r="E15320" t="inlineStr">
        <is>
          <t>Nhạc, phim, sách nói</t>
        </is>
      </c>
      <c r="F15320" t="n">
        <v>1560.78</v>
      </c>
      <c r="G15320" t="n">
        <v>0</v>
      </c>
    </row>
    <row r="15321">
      <c r="A15321" t="n">
        <v>202007</v>
      </c>
      <c r="B15321" t="n">
        <v>55</v>
      </c>
      <c r="C15321" t="inlineStr">
        <is>
          <t>POS</t>
        </is>
      </c>
      <c r="D15321" t="inlineStr">
        <is>
          <t>Mỹ</t>
        </is>
      </c>
      <c r="E15321" t="inlineStr">
        <is>
          <t>Điện thoại</t>
        </is>
      </c>
      <c r="F15321" t="n">
        <v>45.98</v>
      </c>
      <c r="G15321" t="n">
        <v>0</v>
      </c>
    </row>
    <row r="15322">
      <c r="A15322" t="n">
        <v>202007</v>
      </c>
      <c r="B15322" t="n">
        <v>55</v>
      </c>
      <c r="C15322" t="inlineStr">
        <is>
          <t>POS</t>
        </is>
      </c>
      <c r="D15322" t="inlineStr">
        <is>
          <t>Mỹ</t>
        </is>
      </c>
      <c r="E15322" t="inlineStr">
        <is>
          <t>Máy tính</t>
        </is>
      </c>
      <c r="F15322" t="n">
        <v>1223.98</v>
      </c>
      <c r="G15322" t="n">
        <v>0</v>
      </c>
    </row>
    <row r="15323">
      <c r="A15323" t="n">
        <v>202007</v>
      </c>
      <c r="B15323" t="n">
        <v>55</v>
      </c>
      <c r="C15323" t="inlineStr">
        <is>
          <t>POS</t>
        </is>
      </c>
      <c r="D15323" t="inlineStr">
        <is>
          <t>Mỹ</t>
        </is>
      </c>
      <c r="E15323" t="inlineStr">
        <is>
          <t>Game &amp; Đồ chơi</t>
        </is>
      </c>
      <c r="F15323" t="n">
        <v>513.73</v>
      </c>
      <c r="G15323" t="n">
        <v>0</v>
      </c>
    </row>
    <row r="15324">
      <c r="A15324" t="n">
        <v>202007</v>
      </c>
      <c r="B15324" t="n">
        <v>55</v>
      </c>
      <c r="C15324" t="inlineStr">
        <is>
          <t>POS</t>
        </is>
      </c>
      <c r="D15324" t="inlineStr">
        <is>
          <t>Mỹ</t>
        </is>
      </c>
      <c r="E15324" t="inlineStr">
        <is>
          <t>Nhạc, phim, sách nói</t>
        </is>
      </c>
      <c r="F15324" t="n">
        <v>449.95</v>
      </c>
      <c r="G15324" t="n">
        <v>0</v>
      </c>
    </row>
    <row r="15325">
      <c r="A15325" t="n">
        <v>202007</v>
      </c>
      <c r="B15325" t="n">
        <v>56</v>
      </c>
      <c r="C15325" t="inlineStr">
        <is>
          <t>POS</t>
        </is>
      </c>
      <c r="D15325" t="inlineStr">
        <is>
          <t>Mỹ</t>
        </is>
      </c>
      <c r="E15325" t="inlineStr">
        <is>
          <t>Máy ảnh</t>
        </is>
      </c>
      <c r="F15325" t="n">
        <v>2580</v>
      </c>
      <c r="G15325" t="n">
        <v>0</v>
      </c>
    </row>
    <row r="15326">
      <c r="A15326" t="n">
        <v>202007</v>
      </c>
      <c r="B15326" t="n">
        <v>56</v>
      </c>
      <c r="C15326" t="inlineStr">
        <is>
          <t>POS</t>
        </is>
      </c>
      <c r="D15326" t="inlineStr">
        <is>
          <t>Mỹ</t>
        </is>
      </c>
      <c r="E15326" t="inlineStr">
        <is>
          <t>Điện thoại</t>
        </is>
      </c>
      <c r="F15326" t="n">
        <v>1446.36</v>
      </c>
      <c r="G15326" t="n">
        <v>0</v>
      </c>
    </row>
    <row r="15327">
      <c r="A15327" t="n">
        <v>202007</v>
      </c>
      <c r="B15327" t="n">
        <v>56</v>
      </c>
      <c r="C15327" t="inlineStr">
        <is>
          <t>POS</t>
        </is>
      </c>
      <c r="D15327" t="inlineStr">
        <is>
          <t>Mỹ</t>
        </is>
      </c>
      <c r="E15327" t="inlineStr">
        <is>
          <t>Máy tính</t>
        </is>
      </c>
      <c r="F15327" t="n">
        <v>793.99</v>
      </c>
      <c r="G15327" t="n">
        <v>0</v>
      </c>
    </row>
    <row r="15328">
      <c r="A15328" t="n">
        <v>202007</v>
      </c>
      <c r="B15328" t="n">
        <v>56</v>
      </c>
      <c r="C15328" t="inlineStr">
        <is>
          <t>POS</t>
        </is>
      </c>
      <c r="D15328" t="inlineStr">
        <is>
          <t>Mỹ</t>
        </is>
      </c>
      <c r="E15328" t="inlineStr">
        <is>
          <t>Game &amp; Đồ chơi</t>
        </is>
      </c>
      <c r="F15328" t="n">
        <v>252.55</v>
      </c>
      <c r="G15328" t="n">
        <v>35.52</v>
      </c>
    </row>
    <row r="15329">
      <c r="A15329" t="n">
        <v>202007</v>
      </c>
      <c r="B15329" t="n">
        <v>56</v>
      </c>
      <c r="C15329" t="inlineStr">
        <is>
          <t>POS</t>
        </is>
      </c>
      <c r="D15329" t="inlineStr">
        <is>
          <t>Mỹ</t>
        </is>
      </c>
      <c r="E15329" t="inlineStr">
        <is>
          <t>Gia dụng</t>
        </is>
      </c>
      <c r="F15329" t="n">
        <v>635.99</v>
      </c>
      <c r="G15329" t="n">
        <v>0</v>
      </c>
    </row>
    <row r="15330">
      <c r="A15330" t="n">
        <v>202007</v>
      </c>
      <c r="B15330" t="n">
        <v>56</v>
      </c>
      <c r="C15330" t="inlineStr">
        <is>
          <t>POS</t>
        </is>
      </c>
      <c r="D15330" t="inlineStr">
        <is>
          <t>Mỹ</t>
        </is>
      </c>
      <c r="E15330" t="inlineStr">
        <is>
          <t>Nhạc, phim, sách nói</t>
        </is>
      </c>
      <c r="F15330" t="n">
        <v>319.98</v>
      </c>
      <c r="G15330" t="n">
        <v>53.97</v>
      </c>
    </row>
    <row r="15331">
      <c r="A15331" t="n">
        <v>202007</v>
      </c>
      <c r="B15331" t="n">
        <v>57</v>
      </c>
      <c r="C15331" t="inlineStr">
        <is>
          <t>POS</t>
        </is>
      </c>
      <c r="D15331" t="inlineStr">
        <is>
          <t>Mỹ</t>
        </is>
      </c>
      <c r="E15331" t="inlineStr">
        <is>
          <t>Âm thanh</t>
        </is>
      </c>
      <c r="F15331" t="n">
        <v>1052.93</v>
      </c>
      <c r="G15331" t="n">
        <v>0</v>
      </c>
    </row>
    <row r="15332">
      <c r="A15332" t="n">
        <v>202007</v>
      </c>
      <c r="B15332" t="n">
        <v>57</v>
      </c>
      <c r="C15332" t="inlineStr">
        <is>
          <t>POS</t>
        </is>
      </c>
      <c r="D15332" t="inlineStr">
        <is>
          <t>Mỹ</t>
        </is>
      </c>
      <c r="E15332" t="inlineStr">
        <is>
          <t>Máy ảnh</t>
        </is>
      </c>
      <c r="F15332" t="n">
        <v>4849.99</v>
      </c>
      <c r="G15332" t="n">
        <v>0</v>
      </c>
    </row>
    <row r="15333">
      <c r="A15333" t="n">
        <v>202007</v>
      </c>
      <c r="B15333" t="n">
        <v>57</v>
      </c>
      <c r="C15333" t="inlineStr">
        <is>
          <t>POS</t>
        </is>
      </c>
      <c r="D15333" t="inlineStr">
        <is>
          <t>Mỹ</t>
        </is>
      </c>
      <c r="E15333" t="inlineStr">
        <is>
          <t>Điện thoại</t>
        </is>
      </c>
      <c r="F15333" t="n">
        <v>1158</v>
      </c>
      <c r="G15333" t="n">
        <v>0</v>
      </c>
    </row>
    <row r="15334">
      <c r="A15334" t="n">
        <v>202007</v>
      </c>
      <c r="B15334" t="n">
        <v>57</v>
      </c>
      <c r="C15334" t="inlineStr">
        <is>
          <t>POS</t>
        </is>
      </c>
      <c r="D15334" t="inlineStr">
        <is>
          <t>Mỹ</t>
        </is>
      </c>
      <c r="E15334" t="inlineStr">
        <is>
          <t>Máy tính</t>
        </is>
      </c>
      <c r="F15334" t="n">
        <v>3343.9</v>
      </c>
      <c r="G15334" t="n">
        <v>0</v>
      </c>
    </row>
    <row r="15335">
      <c r="A15335" t="n">
        <v>202007</v>
      </c>
      <c r="B15335" t="n">
        <v>57</v>
      </c>
      <c r="C15335" t="inlineStr">
        <is>
          <t>POS</t>
        </is>
      </c>
      <c r="D15335" t="inlineStr">
        <is>
          <t>Mỹ</t>
        </is>
      </c>
      <c r="E15335" t="inlineStr">
        <is>
          <t>Game &amp; Đồ chơi</t>
        </is>
      </c>
      <c r="F15335" t="n">
        <v>280.55</v>
      </c>
      <c r="G15335" t="n">
        <v>0</v>
      </c>
    </row>
    <row r="15336">
      <c r="A15336" t="n">
        <v>202007</v>
      </c>
      <c r="B15336" t="n">
        <v>57</v>
      </c>
      <c r="C15336" t="inlineStr">
        <is>
          <t>POS</t>
        </is>
      </c>
      <c r="D15336" t="inlineStr">
        <is>
          <t>Mỹ</t>
        </is>
      </c>
      <c r="E15336" t="inlineStr">
        <is>
          <t>Gia dụng</t>
        </is>
      </c>
      <c r="F15336" t="n">
        <v>959.75</v>
      </c>
      <c r="G15336" t="n">
        <v>0</v>
      </c>
    </row>
    <row r="15337">
      <c r="A15337" t="n">
        <v>202007</v>
      </c>
      <c r="B15337" t="n">
        <v>57</v>
      </c>
      <c r="C15337" t="inlineStr">
        <is>
          <t>POS</t>
        </is>
      </c>
      <c r="D15337" t="inlineStr">
        <is>
          <t>Mỹ</t>
        </is>
      </c>
      <c r="E15337" t="inlineStr">
        <is>
          <t>Nhạc, phim, sách nói</t>
        </is>
      </c>
      <c r="F15337" t="n">
        <v>41.67</v>
      </c>
      <c r="G15337" t="n">
        <v>0</v>
      </c>
    </row>
    <row r="15338">
      <c r="A15338" t="n">
        <v>202007</v>
      </c>
      <c r="B15338" t="n">
        <v>57</v>
      </c>
      <c r="C15338" t="inlineStr">
        <is>
          <t>POS</t>
        </is>
      </c>
      <c r="D15338" t="inlineStr">
        <is>
          <t>Mỹ</t>
        </is>
      </c>
      <c r="E15338" t="inlineStr">
        <is>
          <t>TV &amp; Video</t>
        </is>
      </c>
      <c r="F15338" t="n">
        <v>4194</v>
      </c>
      <c r="G15338" t="n">
        <v>0</v>
      </c>
    </row>
    <row r="15339">
      <c r="A15339" t="n">
        <v>202007</v>
      </c>
      <c r="B15339" t="n">
        <v>59</v>
      </c>
      <c r="C15339" t="inlineStr">
        <is>
          <t>POS</t>
        </is>
      </c>
      <c r="D15339" t="inlineStr">
        <is>
          <t>Mỹ</t>
        </is>
      </c>
      <c r="E15339" t="inlineStr">
        <is>
          <t>Âm thanh</t>
        </is>
      </c>
      <c r="F15339" t="n">
        <v>77.06999999999999</v>
      </c>
      <c r="G15339" t="n">
        <v>0</v>
      </c>
    </row>
    <row r="15340">
      <c r="A15340" t="n">
        <v>202007</v>
      </c>
      <c r="B15340" t="n">
        <v>59</v>
      </c>
      <c r="C15340" t="inlineStr">
        <is>
          <t>POS</t>
        </is>
      </c>
      <c r="D15340" t="inlineStr">
        <is>
          <t>Mỹ</t>
        </is>
      </c>
      <c r="E15340" t="inlineStr">
        <is>
          <t>Máy ảnh</t>
        </is>
      </c>
      <c r="F15340" t="n">
        <v>5953</v>
      </c>
      <c r="G15340" t="n">
        <v>752</v>
      </c>
    </row>
    <row r="15341">
      <c r="A15341" t="n">
        <v>202007</v>
      </c>
      <c r="B15341" t="n">
        <v>59</v>
      </c>
      <c r="C15341" t="inlineStr">
        <is>
          <t>POS</t>
        </is>
      </c>
      <c r="D15341" t="inlineStr">
        <is>
          <t>Mỹ</t>
        </is>
      </c>
      <c r="E15341" t="inlineStr">
        <is>
          <t>Điện thoại</t>
        </is>
      </c>
      <c r="F15341" t="n">
        <v>396.93</v>
      </c>
      <c r="G15341" t="n">
        <v>154</v>
      </c>
    </row>
    <row r="15342">
      <c r="A15342" t="n">
        <v>202007</v>
      </c>
      <c r="B15342" t="n">
        <v>59</v>
      </c>
      <c r="C15342" t="inlineStr">
        <is>
          <t>POS</t>
        </is>
      </c>
      <c r="D15342" t="inlineStr">
        <is>
          <t>Mỹ</t>
        </is>
      </c>
      <c r="E15342" t="inlineStr">
        <is>
          <t>Máy tính</t>
        </is>
      </c>
      <c r="F15342" t="n">
        <v>2753.9</v>
      </c>
      <c r="G15342" t="n">
        <v>0</v>
      </c>
    </row>
    <row r="15343">
      <c r="A15343" t="n">
        <v>202007</v>
      </c>
      <c r="B15343" t="n">
        <v>59</v>
      </c>
      <c r="C15343" t="inlineStr">
        <is>
          <t>POS</t>
        </is>
      </c>
      <c r="D15343" t="inlineStr">
        <is>
          <t>Mỹ</t>
        </is>
      </c>
      <c r="E15343" t="inlineStr">
        <is>
          <t>Game &amp; Đồ chơi</t>
        </is>
      </c>
      <c r="F15343" t="n">
        <v>50.97</v>
      </c>
      <c r="G15343" t="n">
        <v>0</v>
      </c>
    </row>
    <row r="15344">
      <c r="A15344" t="n">
        <v>202007</v>
      </c>
      <c r="B15344" t="n">
        <v>59</v>
      </c>
      <c r="C15344" t="inlineStr">
        <is>
          <t>POS</t>
        </is>
      </c>
      <c r="D15344" t="inlineStr">
        <is>
          <t>Mỹ</t>
        </is>
      </c>
      <c r="E15344" t="inlineStr">
        <is>
          <t>Gia dụng</t>
        </is>
      </c>
      <c r="F15344" t="n">
        <v>1331.88</v>
      </c>
      <c r="G15344" t="n">
        <v>0</v>
      </c>
    </row>
    <row r="15345">
      <c r="A15345" t="n">
        <v>202007</v>
      </c>
      <c r="B15345" t="n">
        <v>59</v>
      </c>
      <c r="C15345" t="inlineStr">
        <is>
          <t>POS</t>
        </is>
      </c>
      <c r="D15345" t="inlineStr">
        <is>
          <t>Mỹ</t>
        </is>
      </c>
      <c r="E15345" t="inlineStr">
        <is>
          <t>Nhạc, phim, sách nói</t>
        </is>
      </c>
      <c r="F15345" t="n">
        <v>1710.89</v>
      </c>
      <c r="G15345" t="n">
        <v>49.95</v>
      </c>
    </row>
    <row r="15346">
      <c r="A15346" t="n">
        <v>202007</v>
      </c>
      <c r="B15346" t="n">
        <v>59</v>
      </c>
      <c r="C15346" t="inlineStr">
        <is>
          <t>POS</t>
        </is>
      </c>
      <c r="D15346" t="inlineStr">
        <is>
          <t>Mỹ</t>
        </is>
      </c>
      <c r="E15346" t="inlineStr">
        <is>
          <t>TV &amp; Video</t>
        </is>
      </c>
      <c r="F15346" t="n">
        <v>777</v>
      </c>
      <c r="G15346" t="n">
        <v>0</v>
      </c>
    </row>
    <row r="15347">
      <c r="A15347" t="n">
        <v>202007</v>
      </c>
      <c r="B15347" t="n">
        <v>61</v>
      </c>
      <c r="C15347" t="inlineStr">
        <is>
          <t>POS</t>
        </is>
      </c>
      <c r="D15347" t="inlineStr">
        <is>
          <t>Mỹ</t>
        </is>
      </c>
      <c r="E15347" t="inlineStr">
        <is>
          <t>Máy ảnh</t>
        </is>
      </c>
      <c r="F15347" t="n">
        <v>179.97</v>
      </c>
      <c r="G15347" t="n">
        <v>0</v>
      </c>
    </row>
    <row r="15348">
      <c r="A15348" t="n">
        <v>202007</v>
      </c>
      <c r="B15348" t="n">
        <v>61</v>
      </c>
      <c r="C15348" t="inlineStr">
        <is>
          <t>POS</t>
        </is>
      </c>
      <c r="D15348" t="inlineStr">
        <is>
          <t>Mỹ</t>
        </is>
      </c>
      <c r="E15348" t="inlineStr">
        <is>
          <t>Điện thoại</t>
        </is>
      </c>
      <c r="F15348" t="n">
        <v>577.98</v>
      </c>
      <c r="G15348" t="n">
        <v>0</v>
      </c>
    </row>
    <row r="15349">
      <c r="A15349" t="n">
        <v>202007</v>
      </c>
      <c r="B15349" t="n">
        <v>61</v>
      </c>
      <c r="C15349" t="inlineStr">
        <is>
          <t>POS</t>
        </is>
      </c>
      <c r="D15349" t="inlineStr">
        <is>
          <t>Mỹ</t>
        </is>
      </c>
      <c r="E15349" t="inlineStr">
        <is>
          <t>Máy tính</t>
        </is>
      </c>
      <c r="F15349" t="n">
        <v>4334.05</v>
      </c>
      <c r="G15349" t="n">
        <v>0</v>
      </c>
    </row>
    <row r="15350">
      <c r="A15350" t="n">
        <v>202007</v>
      </c>
      <c r="B15350" t="n">
        <v>61</v>
      </c>
      <c r="C15350" t="inlineStr">
        <is>
          <t>POS</t>
        </is>
      </c>
      <c r="D15350" t="inlineStr">
        <is>
          <t>Mỹ</t>
        </is>
      </c>
      <c r="E15350" t="inlineStr">
        <is>
          <t>Game &amp; Đồ chơi</t>
        </is>
      </c>
      <c r="F15350" t="n">
        <v>241.36</v>
      </c>
      <c r="G15350" t="n">
        <v>0</v>
      </c>
    </row>
    <row r="15351">
      <c r="A15351" t="n">
        <v>202007</v>
      </c>
      <c r="B15351" t="n">
        <v>61</v>
      </c>
      <c r="C15351" t="inlineStr">
        <is>
          <t>POS</t>
        </is>
      </c>
      <c r="D15351" t="inlineStr">
        <is>
          <t>Mỹ</t>
        </is>
      </c>
      <c r="E15351" t="inlineStr">
        <is>
          <t>Gia dụng</t>
        </is>
      </c>
      <c r="F15351" t="n">
        <v>9799.950000000001</v>
      </c>
      <c r="G15351" t="n">
        <v>0</v>
      </c>
    </row>
    <row r="15352">
      <c r="A15352" t="n">
        <v>202007</v>
      </c>
      <c r="B15352" t="n">
        <v>62</v>
      </c>
      <c r="C15352" t="inlineStr">
        <is>
          <t>POS</t>
        </is>
      </c>
      <c r="D15352" t="inlineStr">
        <is>
          <t>Mỹ</t>
        </is>
      </c>
      <c r="E15352" t="inlineStr">
        <is>
          <t>Máy ảnh</t>
        </is>
      </c>
      <c r="F15352" t="n">
        <v>766</v>
      </c>
      <c r="G15352" t="n">
        <v>0</v>
      </c>
    </row>
    <row r="15353">
      <c r="A15353" t="n">
        <v>202007</v>
      </c>
      <c r="B15353" t="n">
        <v>62</v>
      </c>
      <c r="C15353" t="inlineStr">
        <is>
          <t>POS</t>
        </is>
      </c>
      <c r="D15353" t="inlineStr">
        <is>
          <t>Mỹ</t>
        </is>
      </c>
      <c r="E15353" t="inlineStr">
        <is>
          <t>Điện thoại</t>
        </is>
      </c>
      <c r="F15353" t="n">
        <v>16.75</v>
      </c>
      <c r="G15353" t="n">
        <v>0</v>
      </c>
    </row>
    <row r="15354">
      <c r="A15354" t="n">
        <v>202007</v>
      </c>
      <c r="B15354" t="n">
        <v>62</v>
      </c>
      <c r="C15354" t="inlineStr">
        <is>
          <t>POS</t>
        </is>
      </c>
      <c r="D15354" t="inlineStr">
        <is>
          <t>Mỹ</t>
        </is>
      </c>
      <c r="E15354" t="inlineStr">
        <is>
          <t>Máy tính</t>
        </is>
      </c>
      <c r="F15354" t="n">
        <v>5070.8</v>
      </c>
      <c r="G15354" t="n">
        <v>769.8</v>
      </c>
    </row>
    <row r="15355">
      <c r="A15355" t="n">
        <v>202007</v>
      </c>
      <c r="B15355" t="n">
        <v>62</v>
      </c>
      <c r="C15355" t="inlineStr">
        <is>
          <t>POS</t>
        </is>
      </c>
      <c r="D15355" t="inlineStr">
        <is>
          <t>Mỹ</t>
        </is>
      </c>
      <c r="E15355" t="inlineStr">
        <is>
          <t>Gia dụng</t>
        </is>
      </c>
      <c r="F15355" t="n">
        <v>14129.28</v>
      </c>
      <c r="G15355" t="n">
        <v>0</v>
      </c>
    </row>
    <row r="15356">
      <c r="A15356" t="n">
        <v>202007</v>
      </c>
      <c r="B15356" t="n">
        <v>62</v>
      </c>
      <c r="C15356" t="inlineStr">
        <is>
          <t>POS</t>
        </is>
      </c>
      <c r="D15356" t="inlineStr">
        <is>
          <t>Mỹ</t>
        </is>
      </c>
      <c r="E15356" t="inlineStr">
        <is>
          <t>Nhạc, phim, sách nói</t>
        </is>
      </c>
      <c r="F15356" t="n">
        <v>1155.97</v>
      </c>
      <c r="G15356" t="n">
        <v>0</v>
      </c>
    </row>
    <row r="15357">
      <c r="A15357" t="n">
        <v>202007</v>
      </c>
      <c r="B15357" t="n">
        <v>62</v>
      </c>
      <c r="C15357" t="inlineStr">
        <is>
          <t>POS</t>
        </is>
      </c>
      <c r="D15357" t="inlineStr">
        <is>
          <t>Mỹ</t>
        </is>
      </c>
      <c r="E15357" t="inlineStr">
        <is>
          <t>TV &amp; Video</t>
        </is>
      </c>
      <c r="F15357" t="n">
        <v>319</v>
      </c>
      <c r="G15357" t="n">
        <v>0</v>
      </c>
    </row>
    <row r="15358">
      <c r="A15358" t="n">
        <v>202007</v>
      </c>
      <c r="B15358" t="n">
        <v>64</v>
      </c>
      <c r="C15358" t="inlineStr">
        <is>
          <t>POS</t>
        </is>
      </c>
      <c r="D15358" t="inlineStr">
        <is>
          <t>Mỹ</t>
        </is>
      </c>
      <c r="E15358" t="inlineStr">
        <is>
          <t>Âm thanh</t>
        </is>
      </c>
      <c r="F15358" t="n">
        <v>601.53</v>
      </c>
      <c r="G15358" t="n">
        <v>0</v>
      </c>
    </row>
    <row r="15359">
      <c r="A15359" t="n">
        <v>202007</v>
      </c>
      <c r="B15359" t="n">
        <v>64</v>
      </c>
      <c r="C15359" t="inlineStr">
        <is>
          <t>POS</t>
        </is>
      </c>
      <c r="D15359" t="inlineStr">
        <is>
          <t>Mỹ</t>
        </is>
      </c>
      <c r="E15359" t="inlineStr">
        <is>
          <t>Máy ảnh</t>
        </is>
      </c>
      <c r="F15359" t="n">
        <v>6517</v>
      </c>
      <c r="G15359" t="n">
        <v>0</v>
      </c>
    </row>
    <row r="15360">
      <c r="A15360" t="n">
        <v>202007</v>
      </c>
      <c r="B15360" t="n">
        <v>64</v>
      </c>
      <c r="C15360" t="inlineStr">
        <is>
          <t>POS</t>
        </is>
      </c>
      <c r="D15360" t="inlineStr">
        <is>
          <t>Mỹ</t>
        </is>
      </c>
      <c r="E15360" t="inlineStr">
        <is>
          <t>Điện thoại</t>
        </is>
      </c>
      <c r="F15360" t="n">
        <v>1190</v>
      </c>
      <c r="G15360" t="n">
        <v>0</v>
      </c>
    </row>
    <row r="15361">
      <c r="A15361" t="n">
        <v>202007</v>
      </c>
      <c r="B15361" t="n">
        <v>64</v>
      </c>
      <c r="C15361" t="inlineStr">
        <is>
          <t>POS</t>
        </is>
      </c>
      <c r="D15361" t="inlineStr">
        <is>
          <t>Mỹ</t>
        </is>
      </c>
      <c r="E15361" t="inlineStr">
        <is>
          <t>Máy tính</t>
        </is>
      </c>
      <c r="F15361" t="n">
        <v>687.75</v>
      </c>
      <c r="G15361" t="n">
        <v>0</v>
      </c>
    </row>
    <row r="15362">
      <c r="A15362" t="n">
        <v>202007</v>
      </c>
      <c r="B15362" t="n">
        <v>64</v>
      </c>
      <c r="C15362" t="inlineStr">
        <is>
          <t>POS</t>
        </is>
      </c>
      <c r="D15362" t="inlineStr">
        <is>
          <t>Mỹ</t>
        </is>
      </c>
      <c r="E15362" t="inlineStr">
        <is>
          <t>Game &amp; Đồ chơi</t>
        </is>
      </c>
      <c r="F15362" t="n">
        <v>207.82</v>
      </c>
      <c r="G15362" t="n">
        <v>0</v>
      </c>
    </row>
    <row r="15363">
      <c r="A15363" t="n">
        <v>202007</v>
      </c>
      <c r="B15363" t="n">
        <v>64</v>
      </c>
      <c r="C15363" t="inlineStr">
        <is>
          <t>POS</t>
        </is>
      </c>
      <c r="D15363" t="inlineStr">
        <is>
          <t>Mỹ</t>
        </is>
      </c>
      <c r="E15363" t="inlineStr">
        <is>
          <t>Nhạc, phim, sách nói</t>
        </is>
      </c>
      <c r="F15363" t="n">
        <v>272.1</v>
      </c>
      <c r="G15363" t="n">
        <v>219</v>
      </c>
    </row>
    <row r="15364">
      <c r="A15364" t="n">
        <v>202007</v>
      </c>
      <c r="B15364" t="n">
        <v>64</v>
      </c>
      <c r="C15364" t="inlineStr">
        <is>
          <t>POS</t>
        </is>
      </c>
      <c r="D15364" t="inlineStr">
        <is>
          <t>Mỹ</t>
        </is>
      </c>
      <c r="E15364" t="inlineStr">
        <is>
          <t>TV &amp; Video</t>
        </is>
      </c>
      <c r="F15364" t="n">
        <v>1953</v>
      </c>
      <c r="G15364" t="n">
        <v>0</v>
      </c>
    </row>
    <row r="15365">
      <c r="A15365" t="n">
        <v>202007</v>
      </c>
      <c r="B15365" t="n">
        <v>65</v>
      </c>
      <c r="C15365" t="inlineStr">
        <is>
          <t>POS</t>
        </is>
      </c>
      <c r="D15365" t="inlineStr">
        <is>
          <t>Mỹ</t>
        </is>
      </c>
      <c r="E15365" t="inlineStr">
        <is>
          <t>Âm thanh</t>
        </is>
      </c>
      <c r="F15365" t="n">
        <v>543</v>
      </c>
      <c r="G15365" t="n">
        <v>0</v>
      </c>
    </row>
    <row r="15366">
      <c r="A15366" t="n">
        <v>202007</v>
      </c>
      <c r="B15366" t="n">
        <v>65</v>
      </c>
      <c r="C15366" t="inlineStr">
        <is>
          <t>POS</t>
        </is>
      </c>
      <c r="D15366" t="inlineStr">
        <is>
          <t>Mỹ</t>
        </is>
      </c>
      <c r="E15366" t="inlineStr">
        <is>
          <t>Máy ảnh</t>
        </is>
      </c>
      <c r="F15366" t="n">
        <v>119.94</v>
      </c>
      <c r="G15366" t="n">
        <v>0</v>
      </c>
    </row>
    <row r="15367">
      <c r="A15367" t="n">
        <v>202007</v>
      </c>
      <c r="B15367" t="n">
        <v>65</v>
      </c>
      <c r="C15367" t="inlineStr">
        <is>
          <t>POS</t>
        </is>
      </c>
      <c r="D15367" t="inlineStr">
        <is>
          <t>Mỹ</t>
        </is>
      </c>
      <c r="E15367" t="inlineStr">
        <is>
          <t>Điện thoại</t>
        </is>
      </c>
      <c r="F15367" t="n">
        <v>42</v>
      </c>
      <c r="G15367" t="n">
        <v>0</v>
      </c>
    </row>
    <row r="15368">
      <c r="A15368" t="n">
        <v>202007</v>
      </c>
      <c r="B15368" t="n">
        <v>65</v>
      </c>
      <c r="C15368" t="inlineStr">
        <is>
          <t>POS</t>
        </is>
      </c>
      <c r="D15368" t="inlineStr">
        <is>
          <t>Mỹ</t>
        </is>
      </c>
      <c r="E15368" t="inlineStr">
        <is>
          <t>Máy tính</t>
        </is>
      </c>
      <c r="F15368" t="n">
        <v>5733.8</v>
      </c>
      <c r="G15368" t="n">
        <v>0</v>
      </c>
    </row>
    <row r="15369">
      <c r="A15369" t="n">
        <v>202007</v>
      </c>
      <c r="B15369" t="n">
        <v>65</v>
      </c>
      <c r="C15369" t="inlineStr">
        <is>
          <t>POS</t>
        </is>
      </c>
      <c r="D15369" t="inlineStr">
        <is>
          <t>Mỹ</t>
        </is>
      </c>
      <c r="E15369" t="inlineStr">
        <is>
          <t>Game &amp; Đồ chơi</t>
        </is>
      </c>
      <c r="F15369" t="n">
        <v>457.52</v>
      </c>
      <c r="G15369" t="n">
        <v>0</v>
      </c>
    </row>
    <row r="15370">
      <c r="A15370" t="n">
        <v>202007</v>
      </c>
      <c r="B15370" t="n">
        <v>65</v>
      </c>
      <c r="C15370" t="inlineStr">
        <is>
          <t>POS</t>
        </is>
      </c>
      <c r="D15370" t="inlineStr">
        <is>
          <t>Mỹ</t>
        </is>
      </c>
      <c r="E15370" t="inlineStr">
        <is>
          <t>Nhạc, phim, sách nói</t>
        </is>
      </c>
      <c r="F15370" t="n">
        <v>19.98</v>
      </c>
      <c r="G15370" t="n">
        <v>0</v>
      </c>
    </row>
    <row r="15371">
      <c r="A15371" t="n">
        <v>202007</v>
      </c>
      <c r="B15371" t="n">
        <v>66</v>
      </c>
      <c r="C15371" t="inlineStr">
        <is>
          <t>POS</t>
        </is>
      </c>
      <c r="D15371" t="inlineStr">
        <is>
          <t>Mỹ</t>
        </is>
      </c>
      <c r="E15371" t="inlineStr">
        <is>
          <t>Máy tính</t>
        </is>
      </c>
      <c r="F15371" t="n">
        <v>599.9</v>
      </c>
      <c r="G15371" t="n">
        <v>0</v>
      </c>
    </row>
    <row r="15372">
      <c r="A15372" t="n">
        <v>202007</v>
      </c>
      <c r="B15372" t="n">
        <v>66</v>
      </c>
      <c r="C15372" t="inlineStr">
        <is>
          <t>POS</t>
        </is>
      </c>
      <c r="D15372" t="inlineStr">
        <is>
          <t>Mỹ</t>
        </is>
      </c>
      <c r="E15372" t="inlineStr">
        <is>
          <t>Gia dụng</t>
        </is>
      </c>
      <c r="F15372" t="n">
        <v>6293</v>
      </c>
      <c r="G15372" t="n">
        <v>0</v>
      </c>
    </row>
    <row r="15373">
      <c r="A15373" t="n">
        <v>202007</v>
      </c>
      <c r="B15373" t="n">
        <v>66</v>
      </c>
      <c r="C15373" t="inlineStr">
        <is>
          <t>POS</t>
        </is>
      </c>
      <c r="D15373" t="inlineStr">
        <is>
          <t>Mỹ</t>
        </is>
      </c>
      <c r="E15373" t="inlineStr">
        <is>
          <t>Nhạc, phim, sách nói</t>
        </is>
      </c>
      <c r="F15373" t="n">
        <v>145.97</v>
      </c>
      <c r="G15373" t="n">
        <v>0</v>
      </c>
    </row>
    <row r="15374">
      <c r="A15374" t="n">
        <v>202008</v>
      </c>
      <c r="B15374" t="n">
        <v>0</v>
      </c>
      <c r="C15374" t="inlineStr">
        <is>
          <t>ONLINE</t>
        </is>
      </c>
      <c r="D15374" t="inlineStr">
        <is>
          <t>Online</t>
        </is>
      </c>
      <c r="E15374" t="inlineStr">
        <is>
          <t>Âm thanh</t>
        </is>
      </c>
      <c r="F15374" t="n">
        <v>3622.32</v>
      </c>
      <c r="G15374" t="n">
        <v>0</v>
      </c>
    </row>
    <row r="15375">
      <c r="A15375" t="n">
        <v>202008</v>
      </c>
      <c r="B15375" t="n">
        <v>0</v>
      </c>
      <c r="C15375" t="inlineStr">
        <is>
          <t>ONLINE</t>
        </is>
      </c>
      <c r="D15375" t="inlineStr">
        <is>
          <t>Online</t>
        </is>
      </c>
      <c r="E15375" t="inlineStr">
        <is>
          <t>Máy ảnh</t>
        </is>
      </c>
      <c r="F15375" t="n">
        <v>3642.18</v>
      </c>
      <c r="G15375" t="n">
        <v>393.8</v>
      </c>
    </row>
    <row r="15376">
      <c r="A15376" t="n">
        <v>202008</v>
      </c>
      <c r="B15376" t="n">
        <v>0</v>
      </c>
      <c r="C15376" t="inlineStr">
        <is>
          <t>ONLINE</t>
        </is>
      </c>
      <c r="D15376" t="inlineStr">
        <is>
          <t>Online</t>
        </is>
      </c>
      <c r="E15376" t="inlineStr">
        <is>
          <t>Điện thoại</t>
        </is>
      </c>
      <c r="F15376" t="n">
        <v>5006.21</v>
      </c>
      <c r="G15376" t="n">
        <v>520.2</v>
      </c>
    </row>
    <row r="15377">
      <c r="A15377" t="n">
        <v>202008</v>
      </c>
      <c r="B15377" t="n">
        <v>0</v>
      </c>
      <c r="C15377" t="inlineStr">
        <is>
          <t>ONLINE</t>
        </is>
      </c>
      <c r="D15377" t="inlineStr">
        <is>
          <t>Online</t>
        </is>
      </c>
      <c r="E15377" t="inlineStr">
        <is>
          <t>Máy tính</t>
        </is>
      </c>
      <c r="F15377" t="n">
        <v>24616.58</v>
      </c>
      <c r="G15377" t="n">
        <v>0</v>
      </c>
    </row>
    <row r="15378">
      <c r="A15378" t="n">
        <v>202008</v>
      </c>
      <c r="B15378" t="n">
        <v>0</v>
      </c>
      <c r="C15378" t="inlineStr">
        <is>
          <t>ONLINE</t>
        </is>
      </c>
      <c r="D15378" t="inlineStr">
        <is>
          <t>Online</t>
        </is>
      </c>
      <c r="E15378" t="inlineStr">
        <is>
          <t>Game &amp; Đồ chơi</t>
        </is>
      </c>
      <c r="F15378" t="n">
        <v>385.89</v>
      </c>
      <c r="G15378" t="n">
        <v>123</v>
      </c>
    </row>
    <row r="15379">
      <c r="A15379" t="n">
        <v>202008</v>
      </c>
      <c r="B15379" t="n">
        <v>0</v>
      </c>
      <c r="C15379" t="inlineStr">
        <is>
          <t>ONLINE</t>
        </is>
      </c>
      <c r="D15379" t="inlineStr">
        <is>
          <t>Online</t>
        </is>
      </c>
      <c r="E15379" t="inlineStr">
        <is>
          <t>Nhạc, phim, sách nói</t>
        </is>
      </c>
      <c r="F15379" t="n">
        <v>7537.52</v>
      </c>
      <c r="G15379" t="n">
        <v>289.99</v>
      </c>
    </row>
    <row r="15380">
      <c r="A15380" t="n">
        <v>202008</v>
      </c>
      <c r="B15380" t="n">
        <v>0</v>
      </c>
      <c r="C15380" t="inlineStr">
        <is>
          <t>ONLINE</t>
        </is>
      </c>
      <c r="D15380" t="inlineStr">
        <is>
          <t>Online</t>
        </is>
      </c>
      <c r="E15380" t="inlineStr">
        <is>
          <t>TV &amp; Video</t>
        </is>
      </c>
      <c r="F15380" t="n">
        <v>12727.22</v>
      </c>
      <c r="G15380" t="n">
        <v>927.3</v>
      </c>
    </row>
    <row r="15381">
      <c r="A15381" t="n">
        <v>202008</v>
      </c>
      <c r="B15381" t="n">
        <v>1</v>
      </c>
      <c r="C15381" t="inlineStr">
        <is>
          <t>POS</t>
        </is>
      </c>
      <c r="D15381" t="inlineStr">
        <is>
          <t>Úc</t>
        </is>
      </c>
      <c r="E15381" t="inlineStr">
        <is>
          <t>Điện thoại</t>
        </is>
      </c>
      <c r="F15381" t="n">
        <v>41.38</v>
      </c>
      <c r="G15381" t="n">
        <v>0</v>
      </c>
    </row>
    <row r="15382">
      <c r="A15382" t="n">
        <v>202008</v>
      </c>
      <c r="B15382" t="n">
        <v>1</v>
      </c>
      <c r="C15382" t="inlineStr">
        <is>
          <t>POS</t>
        </is>
      </c>
      <c r="D15382" t="inlineStr">
        <is>
          <t>Úc</t>
        </is>
      </c>
      <c r="E15382" t="inlineStr">
        <is>
          <t>Máy tính</t>
        </is>
      </c>
      <c r="F15382" t="n">
        <v>2531.7</v>
      </c>
      <c r="G15382" t="n">
        <v>0</v>
      </c>
    </row>
    <row r="15383">
      <c r="A15383" t="n">
        <v>202008</v>
      </c>
      <c r="B15383" t="n">
        <v>1</v>
      </c>
      <c r="C15383" t="inlineStr">
        <is>
          <t>POS</t>
        </is>
      </c>
      <c r="D15383" t="inlineStr">
        <is>
          <t>Úc</t>
        </is>
      </c>
      <c r="E15383" t="inlineStr">
        <is>
          <t>Game &amp; Đồ chơi</t>
        </is>
      </c>
      <c r="F15383" t="n">
        <v>279</v>
      </c>
      <c r="G15383" t="n">
        <v>0</v>
      </c>
    </row>
    <row r="15384">
      <c r="A15384" t="n">
        <v>202008</v>
      </c>
      <c r="B15384" t="n">
        <v>1</v>
      </c>
      <c r="C15384" t="inlineStr">
        <is>
          <t>POS</t>
        </is>
      </c>
      <c r="D15384" t="inlineStr">
        <is>
          <t>Úc</t>
        </is>
      </c>
      <c r="E15384" t="inlineStr">
        <is>
          <t>Nhạc, phim, sách nói</t>
        </is>
      </c>
      <c r="F15384" t="n">
        <v>1565.95</v>
      </c>
      <c r="G15384" t="n">
        <v>0</v>
      </c>
    </row>
    <row r="15385">
      <c r="A15385" t="n">
        <v>202008</v>
      </c>
      <c r="B15385" t="n">
        <v>5</v>
      </c>
      <c r="C15385" t="inlineStr">
        <is>
          <t>POS</t>
        </is>
      </c>
      <c r="D15385" t="inlineStr">
        <is>
          <t>Úc</t>
        </is>
      </c>
      <c r="E15385" t="inlineStr">
        <is>
          <t>Âm thanh</t>
        </is>
      </c>
      <c r="F15385" t="n">
        <v>659.5599999999999</v>
      </c>
      <c r="G15385" t="n">
        <v>0</v>
      </c>
    </row>
    <row r="15386">
      <c r="A15386" t="n">
        <v>202008</v>
      </c>
      <c r="B15386" t="n">
        <v>5</v>
      </c>
      <c r="C15386" t="inlineStr">
        <is>
          <t>POS</t>
        </is>
      </c>
      <c r="D15386" t="inlineStr">
        <is>
          <t>Úc</t>
        </is>
      </c>
      <c r="E15386" t="inlineStr">
        <is>
          <t>Máy ảnh</t>
        </is>
      </c>
      <c r="F15386" t="n">
        <v>350.99</v>
      </c>
      <c r="G15386" t="n">
        <v>0</v>
      </c>
    </row>
    <row r="15387">
      <c r="A15387" t="n">
        <v>202008</v>
      </c>
      <c r="B15387" t="n">
        <v>5</v>
      </c>
      <c r="C15387" t="inlineStr">
        <is>
          <t>POS</t>
        </is>
      </c>
      <c r="D15387" t="inlineStr">
        <is>
          <t>Úc</t>
        </is>
      </c>
      <c r="E15387" t="inlineStr">
        <is>
          <t>Điện thoại</t>
        </is>
      </c>
      <c r="F15387" t="n">
        <v>5668.46</v>
      </c>
      <c r="G15387" t="n">
        <v>0</v>
      </c>
    </row>
    <row r="15388">
      <c r="A15388" t="n">
        <v>202008</v>
      </c>
      <c r="B15388" t="n">
        <v>5</v>
      </c>
      <c r="C15388" t="inlineStr">
        <is>
          <t>POS</t>
        </is>
      </c>
      <c r="D15388" t="inlineStr">
        <is>
          <t>Úc</t>
        </is>
      </c>
      <c r="E15388" t="inlineStr">
        <is>
          <t>Máy tính</t>
        </is>
      </c>
      <c r="F15388" t="n">
        <v>5806.9</v>
      </c>
      <c r="G15388" t="n">
        <v>78</v>
      </c>
    </row>
    <row r="15389">
      <c r="A15389" t="n">
        <v>202008</v>
      </c>
      <c r="B15389" t="n">
        <v>5</v>
      </c>
      <c r="C15389" t="inlineStr">
        <is>
          <t>POS</t>
        </is>
      </c>
      <c r="D15389" t="inlineStr">
        <is>
          <t>Úc</t>
        </is>
      </c>
      <c r="E15389" t="inlineStr">
        <is>
          <t>Game &amp; Đồ chơi</t>
        </is>
      </c>
      <c r="F15389" t="n">
        <v>16.18</v>
      </c>
      <c r="G15389" t="n">
        <v>0</v>
      </c>
    </row>
    <row r="15390">
      <c r="A15390" t="n">
        <v>202008</v>
      </c>
      <c r="B15390" t="n">
        <v>5</v>
      </c>
      <c r="C15390" t="inlineStr">
        <is>
          <t>POS</t>
        </is>
      </c>
      <c r="D15390" t="inlineStr">
        <is>
          <t>Úc</t>
        </is>
      </c>
      <c r="E15390" t="inlineStr">
        <is>
          <t>Nhạc, phim, sách nói</t>
        </is>
      </c>
      <c r="F15390" t="n">
        <v>791.9299999999999</v>
      </c>
      <c r="G15390" t="n">
        <v>0</v>
      </c>
    </row>
    <row r="15391">
      <c r="A15391" t="n">
        <v>202008</v>
      </c>
      <c r="B15391" t="n">
        <v>5</v>
      </c>
      <c r="C15391" t="inlineStr">
        <is>
          <t>POS</t>
        </is>
      </c>
      <c r="D15391" t="inlineStr">
        <is>
          <t>Úc</t>
        </is>
      </c>
      <c r="E15391" t="inlineStr">
        <is>
          <t>TV &amp; Video</t>
        </is>
      </c>
      <c r="F15391" t="n">
        <v>6624.9</v>
      </c>
      <c r="G15391" t="n">
        <v>0</v>
      </c>
    </row>
    <row r="15392">
      <c r="A15392" t="n">
        <v>202008</v>
      </c>
      <c r="B15392" t="n">
        <v>6</v>
      </c>
      <c r="C15392" t="inlineStr">
        <is>
          <t>POS</t>
        </is>
      </c>
      <c r="D15392" t="inlineStr">
        <is>
          <t>Úc</t>
        </is>
      </c>
      <c r="E15392" t="inlineStr">
        <is>
          <t>Âm thanh</t>
        </is>
      </c>
      <c r="F15392" t="n">
        <v>1065.6</v>
      </c>
      <c r="G15392" t="n">
        <v>0</v>
      </c>
    </row>
    <row r="15393">
      <c r="A15393" t="n">
        <v>202008</v>
      </c>
      <c r="B15393" t="n">
        <v>6</v>
      </c>
      <c r="C15393" t="inlineStr">
        <is>
          <t>POS</t>
        </is>
      </c>
      <c r="D15393" t="inlineStr">
        <is>
          <t>Úc</t>
        </is>
      </c>
      <c r="E15393" t="inlineStr">
        <is>
          <t>Máy ảnh</t>
        </is>
      </c>
      <c r="F15393" t="n">
        <v>379.8</v>
      </c>
      <c r="G15393" t="n">
        <v>0</v>
      </c>
    </row>
    <row r="15394">
      <c r="A15394" t="n">
        <v>202008</v>
      </c>
      <c r="B15394" t="n">
        <v>6</v>
      </c>
      <c r="C15394" t="inlineStr">
        <is>
          <t>POS</t>
        </is>
      </c>
      <c r="D15394" t="inlineStr">
        <is>
          <t>Úc</t>
        </is>
      </c>
      <c r="E15394" t="inlineStr">
        <is>
          <t>Điện thoại</t>
        </is>
      </c>
      <c r="F15394" t="n">
        <v>21.35</v>
      </c>
      <c r="G15394" t="n">
        <v>0</v>
      </c>
    </row>
    <row r="15395">
      <c r="A15395" t="n">
        <v>202008</v>
      </c>
      <c r="B15395" t="n">
        <v>6</v>
      </c>
      <c r="C15395" t="inlineStr">
        <is>
          <t>POS</t>
        </is>
      </c>
      <c r="D15395" t="inlineStr">
        <is>
          <t>Úc</t>
        </is>
      </c>
      <c r="E15395" t="inlineStr">
        <is>
          <t>Máy tính</t>
        </is>
      </c>
      <c r="F15395" t="n">
        <v>410.4</v>
      </c>
      <c r="G15395" t="n">
        <v>0</v>
      </c>
    </row>
    <row r="15396">
      <c r="A15396" t="n">
        <v>202008</v>
      </c>
      <c r="B15396" t="n">
        <v>6</v>
      </c>
      <c r="C15396" t="inlineStr">
        <is>
          <t>POS</t>
        </is>
      </c>
      <c r="D15396" t="inlineStr">
        <is>
          <t>Úc</t>
        </is>
      </c>
      <c r="E15396" t="inlineStr">
        <is>
          <t>Game &amp; Đồ chơi</t>
        </is>
      </c>
      <c r="F15396" t="n">
        <v>39.56</v>
      </c>
      <c r="G15396" t="n">
        <v>0</v>
      </c>
    </row>
    <row r="15397">
      <c r="A15397" t="n">
        <v>202008</v>
      </c>
      <c r="B15397" t="n">
        <v>6</v>
      </c>
      <c r="C15397" t="inlineStr">
        <is>
          <t>POS</t>
        </is>
      </c>
      <c r="D15397" t="inlineStr">
        <is>
          <t>Úc</t>
        </is>
      </c>
      <c r="E15397" t="inlineStr">
        <is>
          <t>Gia dụng</t>
        </is>
      </c>
      <c r="F15397" t="n">
        <v>359.98</v>
      </c>
      <c r="G15397" t="n">
        <v>0</v>
      </c>
    </row>
    <row r="15398">
      <c r="A15398" t="n">
        <v>202008</v>
      </c>
      <c r="B15398" t="n">
        <v>6</v>
      </c>
      <c r="C15398" t="inlineStr">
        <is>
          <t>POS</t>
        </is>
      </c>
      <c r="D15398" t="inlineStr">
        <is>
          <t>Úc</t>
        </is>
      </c>
      <c r="E15398" t="inlineStr">
        <is>
          <t>Nhạc, phim, sách nói</t>
        </is>
      </c>
      <c r="F15398" t="n">
        <v>37.5</v>
      </c>
      <c r="G15398" t="n">
        <v>0</v>
      </c>
    </row>
    <row r="15399">
      <c r="A15399" t="n">
        <v>202008</v>
      </c>
      <c r="B15399" t="n">
        <v>6</v>
      </c>
      <c r="C15399" t="inlineStr">
        <is>
          <t>POS</t>
        </is>
      </c>
      <c r="D15399" t="inlineStr">
        <is>
          <t>Úc</t>
        </is>
      </c>
      <c r="E15399" t="inlineStr">
        <is>
          <t>TV &amp; Video</t>
        </is>
      </c>
      <c r="F15399" t="n">
        <v>1066.47</v>
      </c>
      <c r="G15399" t="n">
        <v>0</v>
      </c>
    </row>
    <row r="15400">
      <c r="A15400" t="n">
        <v>202008</v>
      </c>
      <c r="B15400" t="n">
        <v>8</v>
      </c>
      <c r="C15400" t="inlineStr">
        <is>
          <t>POS</t>
        </is>
      </c>
      <c r="D15400" t="inlineStr">
        <is>
          <t>Canada</t>
        </is>
      </c>
      <c r="E15400" t="inlineStr">
        <is>
          <t>Âm thanh</t>
        </is>
      </c>
      <c r="F15400" t="n">
        <v>345</v>
      </c>
      <c r="G15400" t="n">
        <v>0</v>
      </c>
    </row>
    <row r="15401">
      <c r="A15401" t="n">
        <v>202008</v>
      </c>
      <c r="B15401" t="n">
        <v>8</v>
      </c>
      <c r="C15401" t="inlineStr">
        <is>
          <t>POS</t>
        </is>
      </c>
      <c r="D15401" t="inlineStr">
        <is>
          <t>Canada</t>
        </is>
      </c>
      <c r="E15401" t="inlineStr">
        <is>
          <t>Máy ảnh</t>
        </is>
      </c>
      <c r="F15401" t="n">
        <v>1336</v>
      </c>
      <c r="G15401" t="n">
        <v>0</v>
      </c>
    </row>
    <row r="15402">
      <c r="A15402" t="n">
        <v>202008</v>
      </c>
      <c r="B15402" t="n">
        <v>8</v>
      </c>
      <c r="C15402" t="inlineStr">
        <is>
          <t>POS</t>
        </is>
      </c>
      <c r="D15402" t="inlineStr">
        <is>
          <t>Canada</t>
        </is>
      </c>
      <c r="E15402" t="inlineStr">
        <is>
          <t>Điện thoại</t>
        </is>
      </c>
      <c r="F15402" t="n">
        <v>2073.92</v>
      </c>
      <c r="G15402" t="n">
        <v>0</v>
      </c>
    </row>
    <row r="15403">
      <c r="A15403" t="n">
        <v>202008</v>
      </c>
      <c r="B15403" t="n">
        <v>8</v>
      </c>
      <c r="C15403" t="inlineStr">
        <is>
          <t>POS</t>
        </is>
      </c>
      <c r="D15403" t="inlineStr">
        <is>
          <t>Canada</t>
        </is>
      </c>
      <c r="E15403" t="inlineStr">
        <is>
          <t>Máy tính</t>
        </is>
      </c>
      <c r="F15403" t="n">
        <v>4219.25</v>
      </c>
      <c r="G15403" t="n">
        <v>0</v>
      </c>
    </row>
    <row r="15404">
      <c r="A15404" t="n">
        <v>202008</v>
      </c>
      <c r="B15404" t="n">
        <v>8</v>
      </c>
      <c r="C15404" t="inlineStr">
        <is>
          <t>POS</t>
        </is>
      </c>
      <c r="D15404" t="inlineStr">
        <is>
          <t>Canada</t>
        </is>
      </c>
      <c r="E15404" t="inlineStr">
        <is>
          <t>Gia dụng</t>
        </is>
      </c>
      <c r="F15404" t="n">
        <v>877.5</v>
      </c>
      <c r="G15404" t="n">
        <v>0</v>
      </c>
    </row>
    <row r="15405">
      <c r="A15405" t="n">
        <v>202008</v>
      </c>
      <c r="B15405" t="n">
        <v>8</v>
      </c>
      <c r="C15405" t="inlineStr">
        <is>
          <t>POS</t>
        </is>
      </c>
      <c r="D15405" t="inlineStr">
        <is>
          <t>Canada</t>
        </is>
      </c>
      <c r="E15405" t="inlineStr">
        <is>
          <t>Nhạc, phim, sách nói</t>
        </is>
      </c>
      <c r="F15405" t="n">
        <v>0</v>
      </c>
      <c r="G15405" t="n">
        <v>12.66</v>
      </c>
    </row>
    <row r="15406">
      <c r="A15406" t="n">
        <v>202008</v>
      </c>
      <c r="B15406" t="n">
        <v>9</v>
      </c>
      <c r="C15406" t="inlineStr">
        <is>
          <t>POS</t>
        </is>
      </c>
      <c r="D15406" t="inlineStr">
        <is>
          <t>Canada</t>
        </is>
      </c>
      <c r="E15406" t="inlineStr">
        <is>
          <t>Âm thanh</t>
        </is>
      </c>
      <c r="F15406" t="n">
        <v>172.62</v>
      </c>
      <c r="G15406" t="n">
        <v>0</v>
      </c>
    </row>
    <row r="15407">
      <c r="A15407" t="n">
        <v>202008</v>
      </c>
      <c r="B15407" t="n">
        <v>9</v>
      </c>
      <c r="C15407" t="inlineStr">
        <is>
          <t>POS</t>
        </is>
      </c>
      <c r="D15407" t="inlineStr">
        <is>
          <t>Canada</t>
        </is>
      </c>
      <c r="E15407" t="inlineStr">
        <is>
          <t>Máy ảnh</t>
        </is>
      </c>
      <c r="F15407" t="n">
        <v>2098.2</v>
      </c>
      <c r="G15407" t="n">
        <v>0</v>
      </c>
    </row>
    <row r="15408">
      <c r="A15408" t="n">
        <v>202008</v>
      </c>
      <c r="B15408" t="n">
        <v>9</v>
      </c>
      <c r="C15408" t="inlineStr">
        <is>
          <t>POS</t>
        </is>
      </c>
      <c r="D15408" t="inlineStr">
        <is>
          <t>Canada</t>
        </is>
      </c>
      <c r="E15408" t="inlineStr">
        <is>
          <t>Điện thoại</t>
        </is>
      </c>
      <c r="F15408" t="n">
        <v>1460</v>
      </c>
      <c r="G15408" t="n">
        <v>0</v>
      </c>
    </row>
    <row r="15409">
      <c r="A15409" t="n">
        <v>202008</v>
      </c>
      <c r="B15409" t="n">
        <v>9</v>
      </c>
      <c r="C15409" t="inlineStr">
        <is>
          <t>POS</t>
        </is>
      </c>
      <c r="D15409" t="inlineStr">
        <is>
          <t>Canada</t>
        </is>
      </c>
      <c r="E15409" t="inlineStr">
        <is>
          <t>Máy tính</t>
        </is>
      </c>
      <c r="F15409" t="n">
        <v>242.91</v>
      </c>
      <c r="G15409" t="n">
        <v>0</v>
      </c>
    </row>
    <row r="15410">
      <c r="A15410" t="n">
        <v>202008</v>
      </c>
      <c r="B15410" t="n">
        <v>9</v>
      </c>
      <c r="C15410" t="inlineStr">
        <is>
          <t>POS</t>
        </is>
      </c>
      <c r="D15410" t="inlineStr">
        <is>
          <t>Canada</t>
        </is>
      </c>
      <c r="E15410" t="inlineStr">
        <is>
          <t>Game &amp; Đồ chơi</t>
        </is>
      </c>
      <c r="F15410" t="n">
        <v>164.93</v>
      </c>
      <c r="G15410" t="n">
        <v>0</v>
      </c>
    </row>
    <row r="15411">
      <c r="A15411" t="n">
        <v>202008</v>
      </c>
      <c r="B15411" t="n">
        <v>9</v>
      </c>
      <c r="C15411" t="inlineStr">
        <is>
          <t>POS</t>
        </is>
      </c>
      <c r="D15411" t="inlineStr">
        <is>
          <t>Canada</t>
        </is>
      </c>
      <c r="E15411" t="inlineStr">
        <is>
          <t>Gia dụng</t>
        </is>
      </c>
      <c r="F15411" t="n">
        <v>179.99</v>
      </c>
      <c r="G15411" t="n">
        <v>0</v>
      </c>
    </row>
    <row r="15412">
      <c r="A15412" t="n">
        <v>202008</v>
      </c>
      <c r="B15412" t="n">
        <v>9</v>
      </c>
      <c r="C15412" t="inlineStr">
        <is>
          <t>POS</t>
        </is>
      </c>
      <c r="D15412" t="inlineStr">
        <is>
          <t>Canada</t>
        </is>
      </c>
      <c r="E15412" t="inlineStr">
        <is>
          <t>Nhạc, phim, sách nói</t>
        </is>
      </c>
      <c r="F15412" t="n">
        <v>107.94</v>
      </c>
      <c r="G15412" t="n">
        <v>0</v>
      </c>
    </row>
    <row r="15413">
      <c r="A15413" t="n">
        <v>202008</v>
      </c>
      <c r="B15413" t="n">
        <v>10</v>
      </c>
      <c r="C15413" t="inlineStr">
        <is>
          <t>POS</t>
        </is>
      </c>
      <c r="D15413" t="inlineStr">
        <is>
          <t>Canada</t>
        </is>
      </c>
      <c r="E15413" t="inlineStr">
        <is>
          <t>Âm thanh</t>
        </is>
      </c>
      <c r="F15413" t="n">
        <v>223.06</v>
      </c>
      <c r="G15413" t="n">
        <v>0</v>
      </c>
    </row>
    <row r="15414">
      <c r="A15414" t="n">
        <v>202008</v>
      </c>
      <c r="B15414" t="n">
        <v>10</v>
      </c>
      <c r="C15414" t="inlineStr">
        <is>
          <t>POS</t>
        </is>
      </c>
      <c r="D15414" t="inlineStr">
        <is>
          <t>Canada</t>
        </is>
      </c>
      <c r="E15414" t="inlineStr">
        <is>
          <t>Máy ảnh</t>
        </is>
      </c>
      <c r="F15414" t="n">
        <v>2196.6</v>
      </c>
      <c r="G15414" t="n">
        <v>0</v>
      </c>
    </row>
    <row r="15415">
      <c r="A15415" t="n">
        <v>202008</v>
      </c>
      <c r="B15415" t="n">
        <v>10</v>
      </c>
      <c r="C15415" t="inlineStr">
        <is>
          <t>POS</t>
        </is>
      </c>
      <c r="D15415" t="inlineStr">
        <is>
          <t>Canada</t>
        </is>
      </c>
      <c r="E15415" t="inlineStr">
        <is>
          <t>Điện thoại</t>
        </is>
      </c>
      <c r="F15415" t="n">
        <v>30.15</v>
      </c>
      <c r="G15415" t="n">
        <v>0</v>
      </c>
    </row>
    <row r="15416">
      <c r="A15416" t="n">
        <v>202008</v>
      </c>
      <c r="B15416" t="n">
        <v>10</v>
      </c>
      <c r="C15416" t="inlineStr">
        <is>
          <t>POS</t>
        </is>
      </c>
      <c r="D15416" t="inlineStr">
        <is>
          <t>Canada</t>
        </is>
      </c>
      <c r="E15416" t="inlineStr">
        <is>
          <t>Máy tính</t>
        </is>
      </c>
      <c r="F15416" t="n">
        <v>3361.5</v>
      </c>
      <c r="G15416" t="n">
        <v>0</v>
      </c>
    </row>
    <row r="15417">
      <c r="A15417" t="n">
        <v>202008</v>
      </c>
      <c r="B15417" t="n">
        <v>10</v>
      </c>
      <c r="C15417" t="inlineStr">
        <is>
          <t>POS</t>
        </is>
      </c>
      <c r="D15417" t="inlineStr">
        <is>
          <t>Canada</t>
        </is>
      </c>
      <c r="E15417" t="inlineStr">
        <is>
          <t>Game &amp; Đồ chơi</t>
        </is>
      </c>
      <c r="F15417" t="n">
        <v>76.06999999999999</v>
      </c>
      <c r="G15417" t="n">
        <v>0</v>
      </c>
    </row>
    <row r="15418">
      <c r="A15418" t="n">
        <v>202008</v>
      </c>
      <c r="B15418" t="n">
        <v>10</v>
      </c>
      <c r="C15418" t="inlineStr">
        <is>
          <t>POS</t>
        </is>
      </c>
      <c r="D15418" t="inlineStr">
        <is>
          <t>Canada</t>
        </is>
      </c>
      <c r="E15418" t="inlineStr">
        <is>
          <t>TV &amp; Video</t>
        </is>
      </c>
      <c r="F15418" t="n">
        <v>1340.73</v>
      </c>
      <c r="G15418" t="n">
        <v>0</v>
      </c>
    </row>
    <row r="15419">
      <c r="A15419" t="n">
        <v>202008</v>
      </c>
      <c r="B15419" t="n">
        <v>13</v>
      </c>
      <c r="C15419" t="inlineStr">
        <is>
          <t>POS</t>
        </is>
      </c>
      <c r="D15419" t="inlineStr">
        <is>
          <t>Pháp</t>
        </is>
      </c>
      <c r="E15419" t="inlineStr">
        <is>
          <t>Máy ảnh</t>
        </is>
      </c>
      <c r="F15419" t="n">
        <v>201.6</v>
      </c>
      <c r="G15419" t="n">
        <v>0</v>
      </c>
    </row>
    <row r="15420">
      <c r="A15420" t="n">
        <v>202008</v>
      </c>
      <c r="B15420" t="n">
        <v>13</v>
      </c>
      <c r="C15420" t="inlineStr">
        <is>
          <t>POS</t>
        </is>
      </c>
      <c r="D15420" t="inlineStr">
        <is>
          <t>Pháp</t>
        </is>
      </c>
      <c r="E15420" t="inlineStr">
        <is>
          <t>Nhạc, phim, sách nói</t>
        </is>
      </c>
      <c r="F15420" t="n">
        <v>751.95</v>
      </c>
      <c r="G15420" t="n">
        <v>0</v>
      </c>
    </row>
    <row r="15421">
      <c r="A15421" t="n">
        <v>202008</v>
      </c>
      <c r="B15421" t="n">
        <v>13</v>
      </c>
      <c r="C15421" t="inlineStr">
        <is>
          <t>POS</t>
        </is>
      </c>
      <c r="D15421" t="inlineStr">
        <is>
          <t>Pháp</t>
        </is>
      </c>
      <c r="E15421" t="inlineStr">
        <is>
          <t>TV &amp; Video</t>
        </is>
      </c>
      <c r="F15421" t="n">
        <v>13049.95</v>
      </c>
      <c r="G15421" t="n">
        <v>0</v>
      </c>
    </row>
    <row r="15422">
      <c r="A15422" t="n">
        <v>202008</v>
      </c>
      <c r="B15422" t="n">
        <v>15</v>
      </c>
      <c r="C15422" t="inlineStr">
        <is>
          <t>POS</t>
        </is>
      </c>
      <c r="D15422" t="inlineStr">
        <is>
          <t>Pháp</t>
        </is>
      </c>
      <c r="E15422" t="inlineStr">
        <is>
          <t>Máy tính</t>
        </is>
      </c>
      <c r="F15422" t="n">
        <v>2277.9</v>
      </c>
      <c r="G15422" t="n">
        <v>0</v>
      </c>
    </row>
    <row r="15423">
      <c r="A15423" t="n">
        <v>202008</v>
      </c>
      <c r="B15423" t="n">
        <v>16</v>
      </c>
      <c r="C15423" t="inlineStr">
        <is>
          <t>POS</t>
        </is>
      </c>
      <c r="D15423" t="inlineStr">
        <is>
          <t>Pháp</t>
        </is>
      </c>
      <c r="E15423" t="inlineStr">
        <is>
          <t>Máy ảnh</t>
        </is>
      </c>
      <c r="F15423" t="n">
        <v>281</v>
      </c>
      <c r="G15423" t="n">
        <v>0</v>
      </c>
    </row>
    <row r="15424">
      <c r="A15424" t="n">
        <v>202008</v>
      </c>
      <c r="B15424" t="n">
        <v>16</v>
      </c>
      <c r="C15424" t="inlineStr">
        <is>
          <t>POS</t>
        </is>
      </c>
      <c r="D15424" t="inlineStr">
        <is>
          <t>Pháp</t>
        </is>
      </c>
      <c r="E15424" t="inlineStr">
        <is>
          <t>Điện thoại</t>
        </is>
      </c>
      <c r="F15424" t="n">
        <v>99.95999999999999</v>
      </c>
      <c r="G15424" t="n">
        <v>0</v>
      </c>
    </row>
    <row r="15425">
      <c r="A15425" t="n">
        <v>202008</v>
      </c>
      <c r="B15425" t="n">
        <v>16</v>
      </c>
      <c r="C15425" t="inlineStr">
        <is>
          <t>POS</t>
        </is>
      </c>
      <c r="D15425" t="inlineStr">
        <is>
          <t>Pháp</t>
        </is>
      </c>
      <c r="E15425" t="inlineStr">
        <is>
          <t>Máy tính</t>
        </is>
      </c>
      <c r="F15425" t="n">
        <v>599</v>
      </c>
      <c r="G15425" t="n">
        <v>0</v>
      </c>
    </row>
    <row r="15426">
      <c r="A15426" t="n">
        <v>202008</v>
      </c>
      <c r="B15426" t="n">
        <v>21</v>
      </c>
      <c r="C15426" t="inlineStr">
        <is>
          <t>POS</t>
        </is>
      </c>
      <c r="D15426" t="inlineStr">
        <is>
          <t>Đức</t>
        </is>
      </c>
      <c r="E15426" t="inlineStr">
        <is>
          <t>Máy ảnh</t>
        </is>
      </c>
      <c r="F15426" t="n">
        <v>2460</v>
      </c>
      <c r="G15426" t="n">
        <v>0</v>
      </c>
    </row>
    <row r="15427">
      <c r="A15427" t="n">
        <v>202008</v>
      </c>
      <c r="B15427" t="n">
        <v>22</v>
      </c>
      <c r="C15427" t="inlineStr">
        <is>
          <t>POS</t>
        </is>
      </c>
      <c r="D15427" t="inlineStr">
        <is>
          <t>Đức</t>
        </is>
      </c>
      <c r="E15427" t="inlineStr">
        <is>
          <t>Máy tính</t>
        </is>
      </c>
      <c r="F15427" t="n">
        <v>2855.8</v>
      </c>
      <c r="G15427" t="n">
        <v>0</v>
      </c>
    </row>
    <row r="15428">
      <c r="A15428" t="n">
        <v>202008</v>
      </c>
      <c r="B15428" t="n">
        <v>22</v>
      </c>
      <c r="C15428" t="inlineStr">
        <is>
          <t>POS</t>
        </is>
      </c>
      <c r="D15428" t="inlineStr">
        <is>
          <t>Đức</t>
        </is>
      </c>
      <c r="E15428" t="inlineStr">
        <is>
          <t>Game &amp; Đồ chơi</t>
        </is>
      </c>
      <c r="F15428" t="n">
        <v>4.98</v>
      </c>
      <c r="G15428" t="n">
        <v>0</v>
      </c>
    </row>
    <row r="15429">
      <c r="A15429" t="n">
        <v>202008</v>
      </c>
      <c r="B15429" t="n">
        <v>23</v>
      </c>
      <c r="C15429" t="inlineStr">
        <is>
          <t>POS</t>
        </is>
      </c>
      <c r="D15429" t="inlineStr">
        <is>
          <t>Đức</t>
        </is>
      </c>
      <c r="E15429" t="inlineStr">
        <is>
          <t>Máy tính</t>
        </is>
      </c>
      <c r="F15429" t="n">
        <v>113.18</v>
      </c>
      <c r="G15429" t="n">
        <v>0</v>
      </c>
    </row>
    <row r="15430">
      <c r="A15430" t="n">
        <v>202008</v>
      </c>
      <c r="B15430" t="n">
        <v>23</v>
      </c>
      <c r="C15430" t="inlineStr">
        <is>
          <t>POS</t>
        </is>
      </c>
      <c r="D15430" t="inlineStr">
        <is>
          <t>Đức</t>
        </is>
      </c>
      <c r="E15430" t="inlineStr">
        <is>
          <t>Game &amp; Đồ chơi</t>
        </is>
      </c>
      <c r="F15430" t="n">
        <v>8.09</v>
      </c>
      <c r="G15430" t="n">
        <v>0</v>
      </c>
    </row>
    <row r="15431">
      <c r="A15431" t="n">
        <v>202008</v>
      </c>
      <c r="B15431" t="n">
        <v>24</v>
      </c>
      <c r="C15431" t="inlineStr">
        <is>
          <t>POS</t>
        </is>
      </c>
      <c r="D15431" t="inlineStr">
        <is>
          <t>Đức</t>
        </is>
      </c>
      <c r="E15431" t="inlineStr">
        <is>
          <t>Điện thoại</t>
        </is>
      </c>
      <c r="F15431" t="n">
        <v>116.07</v>
      </c>
      <c r="G15431" t="n">
        <v>0</v>
      </c>
    </row>
    <row r="15432">
      <c r="A15432" t="n">
        <v>202008</v>
      </c>
      <c r="B15432" t="n">
        <v>24</v>
      </c>
      <c r="C15432" t="inlineStr">
        <is>
          <t>POS</t>
        </is>
      </c>
      <c r="D15432" t="inlineStr">
        <is>
          <t>Đức</t>
        </is>
      </c>
      <c r="E15432" t="inlineStr">
        <is>
          <t>Máy tính</t>
        </is>
      </c>
      <c r="F15432" t="n">
        <v>827.64</v>
      </c>
      <c r="G15432" t="n">
        <v>0</v>
      </c>
    </row>
    <row r="15433">
      <c r="A15433" t="n">
        <v>202008</v>
      </c>
      <c r="B15433" t="n">
        <v>26</v>
      </c>
      <c r="C15433" t="inlineStr">
        <is>
          <t>POS</t>
        </is>
      </c>
      <c r="D15433" t="inlineStr">
        <is>
          <t>Đức</t>
        </is>
      </c>
      <c r="E15433" t="inlineStr">
        <is>
          <t>Âm thanh</t>
        </is>
      </c>
      <c r="F15433" t="n">
        <v>1332</v>
      </c>
      <c r="G15433" t="n">
        <v>0</v>
      </c>
    </row>
    <row r="15434">
      <c r="A15434" t="n">
        <v>202008</v>
      </c>
      <c r="B15434" t="n">
        <v>26</v>
      </c>
      <c r="C15434" t="inlineStr">
        <is>
          <t>POS</t>
        </is>
      </c>
      <c r="D15434" t="inlineStr">
        <is>
          <t>Đức</t>
        </is>
      </c>
      <c r="E15434" t="inlineStr">
        <is>
          <t>Điện thoại</t>
        </is>
      </c>
      <c r="F15434" t="n">
        <v>2099</v>
      </c>
      <c r="G15434" t="n">
        <v>0</v>
      </c>
    </row>
    <row r="15435">
      <c r="A15435" t="n">
        <v>202008</v>
      </c>
      <c r="B15435" t="n">
        <v>26</v>
      </c>
      <c r="C15435" t="inlineStr">
        <is>
          <t>POS</t>
        </is>
      </c>
      <c r="D15435" t="inlineStr">
        <is>
          <t>Đức</t>
        </is>
      </c>
      <c r="E15435" t="inlineStr">
        <is>
          <t>Máy tính</t>
        </is>
      </c>
      <c r="F15435" t="n">
        <v>9190</v>
      </c>
      <c r="G15435" t="n">
        <v>0</v>
      </c>
    </row>
    <row r="15436">
      <c r="A15436" t="n">
        <v>202008</v>
      </c>
      <c r="B15436" t="n">
        <v>26</v>
      </c>
      <c r="C15436" t="inlineStr">
        <is>
          <t>POS</t>
        </is>
      </c>
      <c r="D15436" t="inlineStr">
        <is>
          <t>Đức</t>
        </is>
      </c>
      <c r="E15436" t="inlineStr">
        <is>
          <t>Game &amp; Đồ chơi</t>
        </is>
      </c>
      <c r="F15436" t="n">
        <v>29.88</v>
      </c>
      <c r="G15436" t="n">
        <v>0</v>
      </c>
    </row>
    <row r="15437">
      <c r="A15437" t="n">
        <v>202008</v>
      </c>
      <c r="B15437" t="n">
        <v>26</v>
      </c>
      <c r="C15437" t="inlineStr">
        <is>
          <t>POS</t>
        </is>
      </c>
      <c r="D15437" t="inlineStr">
        <is>
          <t>Đức</t>
        </is>
      </c>
      <c r="E15437" t="inlineStr">
        <is>
          <t>TV &amp; Video</t>
        </is>
      </c>
      <c r="F15437" t="n">
        <v>287.1</v>
      </c>
      <c r="G15437" t="n">
        <v>0</v>
      </c>
    </row>
    <row r="15438">
      <c r="A15438" t="n">
        <v>202008</v>
      </c>
      <c r="B15438" t="n">
        <v>27</v>
      </c>
      <c r="C15438" t="inlineStr">
        <is>
          <t>POS</t>
        </is>
      </c>
      <c r="D15438" t="inlineStr">
        <is>
          <t>Đức</t>
        </is>
      </c>
      <c r="E15438" t="inlineStr">
        <is>
          <t>Âm thanh</t>
        </is>
      </c>
      <c r="F15438" t="n">
        <v>1334.67</v>
      </c>
      <c r="G15438" t="n">
        <v>324</v>
      </c>
    </row>
    <row r="15439">
      <c r="A15439" t="n">
        <v>202008</v>
      </c>
      <c r="B15439" t="n">
        <v>27</v>
      </c>
      <c r="C15439" t="inlineStr">
        <is>
          <t>POS</t>
        </is>
      </c>
      <c r="D15439" t="inlineStr">
        <is>
          <t>Đức</t>
        </is>
      </c>
      <c r="E15439" t="inlineStr">
        <is>
          <t>Máy tính</t>
        </is>
      </c>
      <c r="F15439" t="n">
        <v>4067.46</v>
      </c>
      <c r="G15439" t="n">
        <v>0</v>
      </c>
    </row>
    <row r="15440">
      <c r="A15440" t="n">
        <v>202008</v>
      </c>
      <c r="B15440" t="n">
        <v>27</v>
      </c>
      <c r="C15440" t="inlineStr">
        <is>
          <t>POS</t>
        </is>
      </c>
      <c r="D15440" t="inlineStr">
        <is>
          <t>Đức</t>
        </is>
      </c>
      <c r="E15440" t="inlineStr">
        <is>
          <t>Game &amp; Đồ chơi</t>
        </is>
      </c>
      <c r="F15440" t="n">
        <v>91.20999999999999</v>
      </c>
      <c r="G15440" t="n">
        <v>0</v>
      </c>
    </row>
    <row r="15441">
      <c r="A15441" t="n">
        <v>202008</v>
      </c>
      <c r="B15441" t="n">
        <v>27</v>
      </c>
      <c r="C15441" t="inlineStr">
        <is>
          <t>POS</t>
        </is>
      </c>
      <c r="D15441" t="inlineStr">
        <is>
          <t>Đức</t>
        </is>
      </c>
      <c r="E15441" t="inlineStr">
        <is>
          <t>Gia dụng</t>
        </is>
      </c>
      <c r="F15441" t="n">
        <v>817.1799999999999</v>
      </c>
      <c r="G15441" t="n">
        <v>0</v>
      </c>
    </row>
    <row r="15442">
      <c r="A15442" t="n">
        <v>202008</v>
      </c>
      <c r="B15442" t="n">
        <v>27</v>
      </c>
      <c r="C15442" t="inlineStr">
        <is>
          <t>POS</t>
        </is>
      </c>
      <c r="D15442" t="inlineStr">
        <is>
          <t>Đức</t>
        </is>
      </c>
      <c r="E15442" t="inlineStr">
        <is>
          <t>Nhạc, phim, sách nói</t>
        </is>
      </c>
      <c r="F15442" t="n">
        <v>181.49</v>
      </c>
      <c r="G15442" t="n">
        <v>0</v>
      </c>
    </row>
    <row r="15443">
      <c r="A15443" t="n">
        <v>202008</v>
      </c>
      <c r="B15443" t="n">
        <v>27</v>
      </c>
      <c r="C15443" t="inlineStr">
        <is>
          <t>POS</t>
        </is>
      </c>
      <c r="D15443" t="inlineStr">
        <is>
          <t>Đức</t>
        </is>
      </c>
      <c r="E15443" t="inlineStr">
        <is>
          <t>TV &amp; Video</t>
        </is>
      </c>
      <c r="F15443" t="n">
        <v>1887.3</v>
      </c>
      <c r="G15443" t="n">
        <v>0</v>
      </c>
    </row>
    <row r="15444">
      <c r="A15444" t="n">
        <v>202008</v>
      </c>
      <c r="B15444" t="n">
        <v>29</v>
      </c>
      <c r="C15444" t="inlineStr">
        <is>
          <t>POS</t>
        </is>
      </c>
      <c r="D15444" t="inlineStr">
        <is>
          <t>Ý</t>
        </is>
      </c>
      <c r="E15444" t="inlineStr">
        <is>
          <t>Máy ảnh</t>
        </is>
      </c>
      <c r="F15444" t="n">
        <v>252.9</v>
      </c>
      <c r="G15444" t="n">
        <v>0</v>
      </c>
    </row>
    <row r="15445">
      <c r="A15445" t="n">
        <v>202008</v>
      </c>
      <c r="B15445" t="n">
        <v>29</v>
      </c>
      <c r="C15445" t="inlineStr">
        <is>
          <t>POS</t>
        </is>
      </c>
      <c r="D15445" t="inlineStr">
        <is>
          <t>Ý</t>
        </is>
      </c>
      <c r="E15445" t="inlineStr">
        <is>
          <t>Điện thoại</t>
        </is>
      </c>
      <c r="F15445" t="n">
        <v>216.49</v>
      </c>
      <c r="G15445" t="n">
        <v>0</v>
      </c>
    </row>
    <row r="15446">
      <c r="A15446" t="n">
        <v>202008</v>
      </c>
      <c r="B15446" t="n">
        <v>29</v>
      </c>
      <c r="C15446" t="inlineStr">
        <is>
          <t>POS</t>
        </is>
      </c>
      <c r="D15446" t="inlineStr">
        <is>
          <t>Ý</t>
        </is>
      </c>
      <c r="E15446" t="inlineStr">
        <is>
          <t>Máy tính</t>
        </is>
      </c>
      <c r="F15446" t="n">
        <v>564</v>
      </c>
      <c r="G15446" t="n">
        <v>0</v>
      </c>
    </row>
    <row r="15447">
      <c r="A15447" t="n">
        <v>202008</v>
      </c>
      <c r="B15447" t="n">
        <v>29</v>
      </c>
      <c r="C15447" t="inlineStr">
        <is>
          <t>POS</t>
        </is>
      </c>
      <c r="D15447" t="inlineStr">
        <is>
          <t>Ý</t>
        </is>
      </c>
      <c r="E15447" t="inlineStr">
        <is>
          <t>Game &amp; Đồ chơi</t>
        </is>
      </c>
      <c r="F15447" t="n">
        <v>80.09999999999999</v>
      </c>
      <c r="G15447" t="n">
        <v>0</v>
      </c>
    </row>
    <row r="15448">
      <c r="A15448" t="n">
        <v>202008</v>
      </c>
      <c r="B15448" t="n">
        <v>29</v>
      </c>
      <c r="C15448" t="inlineStr">
        <is>
          <t>POS</t>
        </is>
      </c>
      <c r="D15448" t="inlineStr">
        <is>
          <t>Ý</t>
        </is>
      </c>
      <c r="E15448" t="inlineStr">
        <is>
          <t>TV &amp; Video</t>
        </is>
      </c>
      <c r="F15448" t="n">
        <v>3459.9</v>
      </c>
      <c r="G15448" t="n">
        <v>0</v>
      </c>
    </row>
    <row r="15449">
      <c r="A15449" t="n">
        <v>202008</v>
      </c>
      <c r="B15449" t="n">
        <v>30</v>
      </c>
      <c r="C15449" t="inlineStr">
        <is>
          <t>POS</t>
        </is>
      </c>
      <c r="D15449" t="inlineStr">
        <is>
          <t>Ý</t>
        </is>
      </c>
      <c r="E15449" t="inlineStr">
        <is>
          <t>Âm thanh</t>
        </is>
      </c>
      <c r="F15449" t="n">
        <v>310.5</v>
      </c>
      <c r="G15449" t="n">
        <v>0</v>
      </c>
    </row>
    <row r="15450">
      <c r="A15450" t="n">
        <v>202008</v>
      </c>
      <c r="B15450" t="n">
        <v>30</v>
      </c>
      <c r="C15450" t="inlineStr">
        <is>
          <t>POS</t>
        </is>
      </c>
      <c r="D15450" t="inlineStr">
        <is>
          <t>Ý</t>
        </is>
      </c>
      <c r="E15450" t="inlineStr">
        <is>
          <t>Máy ảnh</t>
        </is>
      </c>
      <c r="F15450" t="n">
        <v>5479.61</v>
      </c>
      <c r="G15450" t="n">
        <v>0</v>
      </c>
    </row>
    <row r="15451">
      <c r="A15451" t="n">
        <v>202008</v>
      </c>
      <c r="B15451" t="n">
        <v>30</v>
      </c>
      <c r="C15451" t="inlineStr">
        <is>
          <t>POS</t>
        </is>
      </c>
      <c r="D15451" t="inlineStr">
        <is>
          <t>Ý</t>
        </is>
      </c>
      <c r="E15451" t="inlineStr">
        <is>
          <t>Điện thoại</t>
        </is>
      </c>
      <c r="F15451" t="n">
        <v>121.45</v>
      </c>
      <c r="G15451" t="n">
        <v>0</v>
      </c>
    </row>
    <row r="15452">
      <c r="A15452" t="n">
        <v>202008</v>
      </c>
      <c r="B15452" t="n">
        <v>30</v>
      </c>
      <c r="C15452" t="inlineStr">
        <is>
          <t>POS</t>
        </is>
      </c>
      <c r="D15452" t="inlineStr">
        <is>
          <t>Ý</t>
        </is>
      </c>
      <c r="E15452" t="inlineStr">
        <is>
          <t>Máy tính</t>
        </is>
      </c>
      <c r="F15452" t="n">
        <v>3113.14</v>
      </c>
      <c r="G15452" t="n">
        <v>0</v>
      </c>
    </row>
    <row r="15453">
      <c r="A15453" t="n">
        <v>202008</v>
      </c>
      <c r="B15453" t="n">
        <v>30</v>
      </c>
      <c r="C15453" t="inlineStr">
        <is>
          <t>POS</t>
        </is>
      </c>
      <c r="D15453" t="inlineStr">
        <is>
          <t>Ý</t>
        </is>
      </c>
      <c r="E15453" t="inlineStr">
        <is>
          <t>Game &amp; Đồ chơi</t>
        </is>
      </c>
      <c r="F15453" t="n">
        <v>115.2</v>
      </c>
      <c r="G15453" t="n">
        <v>0</v>
      </c>
    </row>
    <row r="15454">
      <c r="A15454" t="n">
        <v>202008</v>
      </c>
      <c r="B15454" t="n">
        <v>30</v>
      </c>
      <c r="C15454" t="inlineStr">
        <is>
          <t>POS</t>
        </is>
      </c>
      <c r="D15454" t="inlineStr">
        <is>
          <t>Ý</t>
        </is>
      </c>
      <c r="E15454" t="inlineStr">
        <is>
          <t>Nhạc, phim, sách nói</t>
        </is>
      </c>
      <c r="F15454" t="n">
        <v>521.98</v>
      </c>
      <c r="G15454" t="n">
        <v>0</v>
      </c>
    </row>
    <row r="15455">
      <c r="A15455" t="n">
        <v>202008</v>
      </c>
      <c r="B15455" t="n">
        <v>31</v>
      </c>
      <c r="C15455" t="inlineStr">
        <is>
          <t>POS</t>
        </is>
      </c>
      <c r="D15455" t="inlineStr">
        <is>
          <t>Hà Lan</t>
        </is>
      </c>
      <c r="E15455" t="inlineStr">
        <is>
          <t>Máy tính</t>
        </is>
      </c>
      <c r="F15455" t="n">
        <v>2077</v>
      </c>
      <c r="G15455" t="n">
        <v>0</v>
      </c>
    </row>
    <row r="15456">
      <c r="A15456" t="n">
        <v>202008</v>
      </c>
      <c r="B15456" t="n">
        <v>31</v>
      </c>
      <c r="C15456" t="inlineStr">
        <is>
          <t>POS</t>
        </is>
      </c>
      <c r="D15456" t="inlineStr">
        <is>
          <t>Hà Lan</t>
        </is>
      </c>
      <c r="E15456" t="inlineStr">
        <is>
          <t>Game &amp; Đồ chơi</t>
        </is>
      </c>
      <c r="F15456" t="n">
        <v>43</v>
      </c>
      <c r="G15456" t="n">
        <v>0</v>
      </c>
    </row>
    <row r="15457">
      <c r="A15457" t="n">
        <v>202008</v>
      </c>
      <c r="B15457" t="n">
        <v>31</v>
      </c>
      <c r="C15457" t="inlineStr">
        <is>
          <t>POS</t>
        </is>
      </c>
      <c r="D15457" t="inlineStr">
        <is>
          <t>Hà Lan</t>
        </is>
      </c>
      <c r="E15457" t="inlineStr">
        <is>
          <t>Nhạc, phim, sách nói</t>
        </is>
      </c>
      <c r="F15457" t="n">
        <v>879.92</v>
      </c>
      <c r="G15457" t="n">
        <v>0</v>
      </c>
    </row>
    <row r="15458">
      <c r="A15458" t="n">
        <v>202008</v>
      </c>
      <c r="B15458" t="n">
        <v>32</v>
      </c>
      <c r="C15458" t="inlineStr">
        <is>
          <t>POS</t>
        </is>
      </c>
      <c r="D15458" t="inlineStr">
        <is>
          <t>Hà Lan</t>
        </is>
      </c>
      <c r="E15458" t="inlineStr">
        <is>
          <t>Điện thoại</t>
        </is>
      </c>
      <c r="F15458" t="n">
        <v>44.98</v>
      </c>
      <c r="G15458" t="n">
        <v>0</v>
      </c>
    </row>
    <row r="15459">
      <c r="A15459" t="n">
        <v>202008</v>
      </c>
      <c r="B15459" t="n">
        <v>32</v>
      </c>
      <c r="C15459" t="inlineStr">
        <is>
          <t>POS</t>
        </is>
      </c>
      <c r="D15459" t="inlineStr">
        <is>
          <t>Hà Lan</t>
        </is>
      </c>
      <c r="E15459" t="inlineStr">
        <is>
          <t>Máy tính</t>
        </is>
      </c>
      <c r="F15459" t="n">
        <v>4962.6</v>
      </c>
      <c r="G15459" t="n">
        <v>0</v>
      </c>
    </row>
    <row r="15460">
      <c r="A15460" t="n">
        <v>202008</v>
      </c>
      <c r="B15460" t="n">
        <v>32</v>
      </c>
      <c r="C15460" t="inlineStr">
        <is>
          <t>POS</t>
        </is>
      </c>
      <c r="D15460" t="inlineStr">
        <is>
          <t>Hà Lan</t>
        </is>
      </c>
      <c r="E15460" t="inlineStr">
        <is>
          <t>Game &amp; Đồ chơi</t>
        </is>
      </c>
      <c r="F15460" t="n">
        <v>130.41</v>
      </c>
      <c r="G15460" t="n">
        <v>0</v>
      </c>
    </row>
    <row r="15461">
      <c r="A15461" t="n">
        <v>202008</v>
      </c>
      <c r="B15461" t="n">
        <v>32</v>
      </c>
      <c r="C15461" t="inlineStr">
        <is>
          <t>POS</t>
        </is>
      </c>
      <c r="D15461" t="inlineStr">
        <is>
          <t>Hà Lan</t>
        </is>
      </c>
      <c r="E15461" t="inlineStr">
        <is>
          <t>Nhạc, phim, sách nói</t>
        </is>
      </c>
      <c r="F15461" t="n">
        <v>206.09</v>
      </c>
      <c r="G15461" t="n">
        <v>0</v>
      </c>
    </row>
    <row r="15462">
      <c r="A15462" t="n">
        <v>202008</v>
      </c>
      <c r="B15462" t="n">
        <v>33</v>
      </c>
      <c r="C15462" t="inlineStr">
        <is>
          <t>POS</t>
        </is>
      </c>
      <c r="D15462" t="inlineStr">
        <is>
          <t>Hà Lan</t>
        </is>
      </c>
      <c r="E15462" t="inlineStr">
        <is>
          <t>Máy tính</t>
        </is>
      </c>
      <c r="F15462" t="n">
        <v>5445.3</v>
      </c>
      <c r="G15462" t="n">
        <v>0</v>
      </c>
    </row>
    <row r="15463">
      <c r="A15463" t="n">
        <v>202008</v>
      </c>
      <c r="B15463" t="n">
        <v>33</v>
      </c>
      <c r="C15463" t="inlineStr">
        <is>
          <t>POS</t>
        </is>
      </c>
      <c r="D15463" t="inlineStr">
        <is>
          <t>Hà Lan</t>
        </is>
      </c>
      <c r="E15463" t="inlineStr">
        <is>
          <t>Game &amp; Đồ chơi</t>
        </is>
      </c>
      <c r="F15463" t="n">
        <v>61.2</v>
      </c>
      <c r="G15463" t="n">
        <v>0</v>
      </c>
    </row>
    <row r="15464">
      <c r="A15464" t="n">
        <v>202008</v>
      </c>
      <c r="B15464" t="n">
        <v>34</v>
      </c>
      <c r="C15464" t="inlineStr">
        <is>
          <t>POS</t>
        </is>
      </c>
      <c r="D15464" t="inlineStr">
        <is>
          <t>Hà Lan</t>
        </is>
      </c>
      <c r="E15464" t="inlineStr">
        <is>
          <t>Điện thoại</t>
        </is>
      </c>
      <c r="F15464" t="n">
        <v>333.45</v>
      </c>
      <c r="G15464" t="n">
        <v>0</v>
      </c>
    </row>
    <row r="15465">
      <c r="A15465" t="n">
        <v>202008</v>
      </c>
      <c r="B15465" t="n">
        <v>34</v>
      </c>
      <c r="C15465" t="inlineStr">
        <is>
          <t>POS</t>
        </is>
      </c>
      <c r="D15465" t="inlineStr">
        <is>
          <t>Hà Lan</t>
        </is>
      </c>
      <c r="E15465" t="inlineStr">
        <is>
          <t>Máy tính</t>
        </is>
      </c>
      <c r="F15465" t="n">
        <v>1208.9</v>
      </c>
      <c r="G15465" t="n">
        <v>0</v>
      </c>
    </row>
    <row r="15466">
      <c r="A15466" t="n">
        <v>202008</v>
      </c>
      <c r="B15466" t="n">
        <v>34</v>
      </c>
      <c r="C15466" t="inlineStr">
        <is>
          <t>POS</t>
        </is>
      </c>
      <c r="D15466" t="inlineStr">
        <is>
          <t>Hà Lan</t>
        </is>
      </c>
      <c r="E15466" t="inlineStr">
        <is>
          <t>Game &amp; Đồ chơi</t>
        </is>
      </c>
      <c r="F15466" t="n">
        <v>24.27</v>
      </c>
      <c r="G15466" t="n">
        <v>0</v>
      </c>
    </row>
    <row r="15467">
      <c r="A15467" t="n">
        <v>202008</v>
      </c>
      <c r="B15467" t="n">
        <v>36</v>
      </c>
      <c r="C15467" t="inlineStr">
        <is>
          <t>POS</t>
        </is>
      </c>
      <c r="D15467" t="inlineStr">
        <is>
          <t>Anh</t>
        </is>
      </c>
      <c r="E15467" t="inlineStr">
        <is>
          <t>Âm thanh</t>
        </is>
      </c>
      <c r="F15467" t="n">
        <v>109.49</v>
      </c>
      <c r="G15467" t="n">
        <v>0</v>
      </c>
    </row>
    <row r="15468">
      <c r="A15468" t="n">
        <v>202008</v>
      </c>
      <c r="B15468" t="n">
        <v>36</v>
      </c>
      <c r="C15468" t="inlineStr">
        <is>
          <t>POS</t>
        </is>
      </c>
      <c r="D15468" t="inlineStr">
        <is>
          <t>Anh</t>
        </is>
      </c>
      <c r="E15468" t="inlineStr">
        <is>
          <t>Điện thoại</t>
        </is>
      </c>
      <c r="F15468" t="n">
        <v>270.9</v>
      </c>
      <c r="G15468" t="n">
        <v>0</v>
      </c>
    </row>
    <row r="15469">
      <c r="A15469" t="n">
        <v>202008</v>
      </c>
      <c r="B15469" t="n">
        <v>36</v>
      </c>
      <c r="C15469" t="inlineStr">
        <is>
          <t>POS</t>
        </is>
      </c>
      <c r="D15469" t="inlineStr">
        <is>
          <t>Anh</t>
        </is>
      </c>
      <c r="E15469" t="inlineStr">
        <is>
          <t>Máy tính</t>
        </is>
      </c>
      <c r="F15469" t="n">
        <v>2412.2</v>
      </c>
      <c r="G15469" t="n">
        <v>0</v>
      </c>
    </row>
    <row r="15470">
      <c r="A15470" t="n">
        <v>202008</v>
      </c>
      <c r="B15470" t="n">
        <v>36</v>
      </c>
      <c r="C15470" t="inlineStr">
        <is>
          <t>POS</t>
        </is>
      </c>
      <c r="D15470" t="inlineStr">
        <is>
          <t>Anh</t>
        </is>
      </c>
      <c r="E15470" t="inlineStr">
        <is>
          <t>Gia dụng</t>
        </is>
      </c>
      <c r="F15470" t="n">
        <v>1622.25</v>
      </c>
      <c r="G15470" t="n">
        <v>0</v>
      </c>
    </row>
    <row r="15471">
      <c r="A15471" t="n">
        <v>202008</v>
      </c>
      <c r="B15471" t="n">
        <v>36</v>
      </c>
      <c r="C15471" t="inlineStr">
        <is>
          <t>POS</t>
        </is>
      </c>
      <c r="D15471" t="inlineStr">
        <is>
          <t>Anh</t>
        </is>
      </c>
      <c r="E15471" t="inlineStr">
        <is>
          <t>Nhạc, phim, sách nói</t>
        </is>
      </c>
      <c r="F15471" t="n">
        <v>173.97</v>
      </c>
      <c r="G15471" t="n">
        <v>0</v>
      </c>
    </row>
    <row r="15472">
      <c r="A15472" t="n">
        <v>202008</v>
      </c>
      <c r="B15472" t="n">
        <v>37</v>
      </c>
      <c r="C15472" t="inlineStr">
        <is>
          <t>POS</t>
        </is>
      </c>
      <c r="D15472" t="inlineStr">
        <is>
          <t>Anh</t>
        </is>
      </c>
      <c r="E15472" t="inlineStr">
        <is>
          <t>Âm thanh</t>
        </is>
      </c>
      <c r="F15472" t="n">
        <v>140.4</v>
      </c>
      <c r="G15472" t="n">
        <v>0</v>
      </c>
    </row>
    <row r="15473">
      <c r="A15473" t="n">
        <v>202008</v>
      </c>
      <c r="B15473" t="n">
        <v>38</v>
      </c>
      <c r="C15473" t="inlineStr">
        <is>
          <t>POS</t>
        </is>
      </c>
      <c r="D15473" t="inlineStr">
        <is>
          <t>Anh</t>
        </is>
      </c>
      <c r="E15473" t="inlineStr">
        <is>
          <t>Âm thanh</t>
        </is>
      </c>
      <c r="F15473" t="n">
        <v>864</v>
      </c>
      <c r="G15473" t="n">
        <v>0</v>
      </c>
    </row>
    <row r="15474">
      <c r="A15474" t="n">
        <v>202008</v>
      </c>
      <c r="B15474" t="n">
        <v>38</v>
      </c>
      <c r="C15474" t="inlineStr">
        <is>
          <t>POS</t>
        </is>
      </c>
      <c r="D15474" t="inlineStr">
        <is>
          <t>Anh</t>
        </is>
      </c>
      <c r="E15474" t="inlineStr">
        <is>
          <t>Điện thoại</t>
        </is>
      </c>
      <c r="F15474" t="n">
        <v>1619.08</v>
      </c>
      <c r="G15474" t="n">
        <v>0</v>
      </c>
    </row>
    <row r="15475">
      <c r="A15475" t="n">
        <v>202008</v>
      </c>
      <c r="B15475" t="n">
        <v>38</v>
      </c>
      <c r="C15475" t="inlineStr">
        <is>
          <t>POS</t>
        </is>
      </c>
      <c r="D15475" t="inlineStr">
        <is>
          <t>Anh</t>
        </is>
      </c>
      <c r="E15475" t="inlineStr">
        <is>
          <t>Máy tính</t>
        </is>
      </c>
      <c r="F15475" t="n">
        <v>356.4</v>
      </c>
      <c r="G15475" t="n">
        <v>0</v>
      </c>
    </row>
    <row r="15476">
      <c r="A15476" t="n">
        <v>202008</v>
      </c>
      <c r="B15476" t="n">
        <v>38</v>
      </c>
      <c r="C15476" t="inlineStr">
        <is>
          <t>POS</t>
        </is>
      </c>
      <c r="D15476" t="inlineStr">
        <is>
          <t>Anh</t>
        </is>
      </c>
      <c r="E15476" t="inlineStr">
        <is>
          <t>Game &amp; Đồ chơi</t>
        </is>
      </c>
      <c r="F15476" t="n">
        <v>63.12</v>
      </c>
      <c r="G15476" t="n">
        <v>0</v>
      </c>
    </row>
    <row r="15477">
      <c r="A15477" t="n">
        <v>202008</v>
      </c>
      <c r="B15477" t="n">
        <v>38</v>
      </c>
      <c r="C15477" t="inlineStr">
        <is>
          <t>POS</t>
        </is>
      </c>
      <c r="D15477" t="inlineStr">
        <is>
          <t>Anh</t>
        </is>
      </c>
      <c r="E15477" t="inlineStr">
        <is>
          <t>Nhạc, phim, sách nói</t>
        </is>
      </c>
      <c r="F15477" t="n">
        <v>730.35</v>
      </c>
      <c r="G15477" t="n">
        <v>0</v>
      </c>
    </row>
    <row r="15478">
      <c r="A15478" t="n">
        <v>202008</v>
      </c>
      <c r="B15478" t="n">
        <v>39</v>
      </c>
      <c r="C15478" t="inlineStr">
        <is>
          <t>POS</t>
        </is>
      </c>
      <c r="D15478" t="inlineStr">
        <is>
          <t>Anh</t>
        </is>
      </c>
      <c r="E15478" t="inlineStr">
        <is>
          <t>Âm thanh</t>
        </is>
      </c>
      <c r="F15478" t="n">
        <v>699.9299999999999</v>
      </c>
      <c r="G15478" t="n">
        <v>0</v>
      </c>
    </row>
    <row r="15479">
      <c r="A15479" t="n">
        <v>202008</v>
      </c>
      <c r="B15479" t="n">
        <v>39</v>
      </c>
      <c r="C15479" t="inlineStr">
        <is>
          <t>POS</t>
        </is>
      </c>
      <c r="D15479" t="inlineStr">
        <is>
          <t>Anh</t>
        </is>
      </c>
      <c r="E15479" t="inlineStr">
        <is>
          <t>Điện thoại</t>
        </is>
      </c>
      <c r="F15479" t="n">
        <v>558</v>
      </c>
      <c r="G15479" t="n">
        <v>0</v>
      </c>
    </row>
    <row r="15480">
      <c r="A15480" t="n">
        <v>202008</v>
      </c>
      <c r="B15480" t="n">
        <v>39</v>
      </c>
      <c r="C15480" t="inlineStr">
        <is>
          <t>POS</t>
        </is>
      </c>
      <c r="D15480" t="inlineStr">
        <is>
          <t>Anh</t>
        </is>
      </c>
      <c r="E15480" t="inlineStr">
        <is>
          <t>Máy tính</t>
        </is>
      </c>
      <c r="F15480" t="n">
        <v>122.4</v>
      </c>
      <c r="G15480" t="n">
        <v>0</v>
      </c>
    </row>
    <row r="15481">
      <c r="A15481" t="n">
        <v>202008</v>
      </c>
      <c r="B15481" t="n">
        <v>39</v>
      </c>
      <c r="C15481" t="inlineStr">
        <is>
          <t>POS</t>
        </is>
      </c>
      <c r="D15481" t="inlineStr">
        <is>
          <t>Anh</t>
        </is>
      </c>
      <c r="E15481" t="inlineStr">
        <is>
          <t>Gia dụng</t>
        </is>
      </c>
      <c r="F15481" t="n">
        <v>12529.97</v>
      </c>
      <c r="G15481" t="n">
        <v>0</v>
      </c>
    </row>
    <row r="15482">
      <c r="A15482" t="n">
        <v>202008</v>
      </c>
      <c r="B15482" t="n">
        <v>39</v>
      </c>
      <c r="C15482" t="inlineStr">
        <is>
          <t>POS</t>
        </is>
      </c>
      <c r="D15482" t="inlineStr">
        <is>
          <t>Anh</t>
        </is>
      </c>
      <c r="E15482" t="inlineStr">
        <is>
          <t>Nhạc, phim, sách nói</t>
        </is>
      </c>
      <c r="F15482" t="n">
        <v>197.98</v>
      </c>
      <c r="G15482" t="n">
        <v>0</v>
      </c>
    </row>
    <row r="15483">
      <c r="A15483" t="n">
        <v>202008</v>
      </c>
      <c r="B15483" t="n">
        <v>40</v>
      </c>
      <c r="C15483" t="inlineStr">
        <is>
          <t>POS</t>
        </is>
      </c>
      <c r="D15483" t="inlineStr">
        <is>
          <t>Anh</t>
        </is>
      </c>
      <c r="E15483" t="inlineStr">
        <is>
          <t>Máy ảnh</t>
        </is>
      </c>
      <c r="F15483" t="n">
        <v>49.96</v>
      </c>
      <c r="G15483" t="n">
        <v>0</v>
      </c>
    </row>
    <row r="15484">
      <c r="A15484" t="n">
        <v>202008</v>
      </c>
      <c r="B15484" t="n">
        <v>40</v>
      </c>
      <c r="C15484" t="inlineStr">
        <is>
          <t>POS</t>
        </is>
      </c>
      <c r="D15484" t="inlineStr">
        <is>
          <t>Anh</t>
        </is>
      </c>
      <c r="E15484" t="inlineStr">
        <is>
          <t>Điện thoại</t>
        </is>
      </c>
      <c r="F15484" t="n">
        <v>3333</v>
      </c>
      <c r="G15484" t="n">
        <v>0</v>
      </c>
    </row>
    <row r="15485">
      <c r="A15485" t="n">
        <v>202008</v>
      </c>
      <c r="B15485" t="n">
        <v>40</v>
      </c>
      <c r="C15485" t="inlineStr">
        <is>
          <t>POS</t>
        </is>
      </c>
      <c r="D15485" t="inlineStr">
        <is>
          <t>Anh</t>
        </is>
      </c>
      <c r="E15485" t="inlineStr">
        <is>
          <t>Máy tính</t>
        </is>
      </c>
      <c r="F15485" t="n">
        <v>3414.9</v>
      </c>
      <c r="G15485" t="n">
        <v>0</v>
      </c>
    </row>
    <row r="15486">
      <c r="A15486" t="n">
        <v>202008</v>
      </c>
      <c r="B15486" t="n">
        <v>42</v>
      </c>
      <c r="C15486" t="inlineStr">
        <is>
          <t>POS</t>
        </is>
      </c>
      <c r="D15486" t="inlineStr">
        <is>
          <t>Anh</t>
        </is>
      </c>
      <c r="E15486" t="inlineStr">
        <is>
          <t>Âm thanh</t>
        </is>
      </c>
      <c r="F15486" t="n">
        <v>287.13</v>
      </c>
      <c r="G15486" t="n">
        <v>0</v>
      </c>
    </row>
    <row r="15487">
      <c r="A15487" t="n">
        <v>202008</v>
      </c>
      <c r="B15487" t="n">
        <v>42</v>
      </c>
      <c r="C15487" t="inlineStr">
        <is>
          <t>POS</t>
        </is>
      </c>
      <c r="D15487" t="inlineStr">
        <is>
          <t>Anh</t>
        </is>
      </c>
      <c r="E15487" t="inlineStr">
        <is>
          <t>Điện thoại</t>
        </is>
      </c>
      <c r="F15487" t="n">
        <v>459</v>
      </c>
      <c r="G15487" t="n">
        <v>0</v>
      </c>
    </row>
    <row r="15488">
      <c r="A15488" t="n">
        <v>202008</v>
      </c>
      <c r="B15488" t="n">
        <v>42</v>
      </c>
      <c r="C15488" t="inlineStr">
        <is>
          <t>POS</t>
        </is>
      </c>
      <c r="D15488" t="inlineStr">
        <is>
          <t>Anh</t>
        </is>
      </c>
      <c r="E15488" t="inlineStr">
        <is>
          <t>Máy tính</t>
        </is>
      </c>
      <c r="F15488" t="n">
        <v>324</v>
      </c>
      <c r="G15488" t="n">
        <v>0</v>
      </c>
    </row>
    <row r="15489">
      <c r="A15489" t="n">
        <v>202008</v>
      </c>
      <c r="B15489" t="n">
        <v>42</v>
      </c>
      <c r="C15489" t="inlineStr">
        <is>
          <t>POS</t>
        </is>
      </c>
      <c r="D15489" t="inlineStr">
        <is>
          <t>Anh</t>
        </is>
      </c>
      <c r="E15489" t="inlineStr">
        <is>
          <t>Game &amp; Đồ chơi</t>
        </is>
      </c>
      <c r="F15489" t="n">
        <v>64</v>
      </c>
      <c r="G15489" t="n">
        <v>0</v>
      </c>
    </row>
    <row r="15490">
      <c r="A15490" t="n">
        <v>202008</v>
      </c>
      <c r="B15490" t="n">
        <v>42</v>
      </c>
      <c r="C15490" t="inlineStr">
        <is>
          <t>POS</t>
        </is>
      </c>
      <c r="D15490" t="inlineStr">
        <is>
          <t>Anh</t>
        </is>
      </c>
      <c r="E15490" t="inlineStr">
        <is>
          <t>Gia dụng</t>
        </is>
      </c>
      <c r="F15490" t="n">
        <v>2060.98</v>
      </c>
      <c r="G15490" t="n">
        <v>0</v>
      </c>
    </row>
    <row r="15491">
      <c r="A15491" t="n">
        <v>202008</v>
      </c>
      <c r="B15491" t="n">
        <v>42</v>
      </c>
      <c r="C15491" t="inlineStr">
        <is>
          <t>POS</t>
        </is>
      </c>
      <c r="D15491" t="inlineStr">
        <is>
          <t>Anh</t>
        </is>
      </c>
      <c r="E15491" t="inlineStr">
        <is>
          <t>Nhạc, phim, sách nói</t>
        </is>
      </c>
      <c r="F15491" t="n">
        <v>539.96</v>
      </c>
      <c r="G15491" t="n">
        <v>0</v>
      </c>
    </row>
    <row r="15492">
      <c r="A15492" t="n">
        <v>202008</v>
      </c>
      <c r="B15492" t="n">
        <v>43</v>
      </c>
      <c r="C15492" t="inlineStr">
        <is>
          <t>POS</t>
        </is>
      </c>
      <c r="D15492" t="inlineStr">
        <is>
          <t>Mỹ</t>
        </is>
      </c>
      <c r="E15492" t="inlineStr">
        <is>
          <t>Âm thanh</t>
        </is>
      </c>
      <c r="F15492" t="n">
        <v>1349.95</v>
      </c>
      <c r="G15492" t="n">
        <v>0</v>
      </c>
    </row>
    <row r="15493">
      <c r="A15493" t="n">
        <v>202008</v>
      </c>
      <c r="B15493" t="n">
        <v>43</v>
      </c>
      <c r="C15493" t="inlineStr">
        <is>
          <t>POS</t>
        </is>
      </c>
      <c r="D15493" t="inlineStr">
        <is>
          <t>Mỹ</t>
        </is>
      </c>
      <c r="E15493" t="inlineStr">
        <is>
          <t>Máy ảnh</t>
        </is>
      </c>
      <c r="F15493" t="n">
        <v>2648.4</v>
      </c>
      <c r="G15493" t="n">
        <v>0</v>
      </c>
    </row>
    <row r="15494">
      <c r="A15494" t="n">
        <v>202008</v>
      </c>
      <c r="B15494" t="n">
        <v>43</v>
      </c>
      <c r="C15494" t="inlineStr">
        <is>
          <t>POS</t>
        </is>
      </c>
      <c r="D15494" t="inlineStr">
        <is>
          <t>Mỹ</t>
        </is>
      </c>
      <c r="E15494" t="inlineStr">
        <is>
          <t>Máy tính</t>
        </is>
      </c>
      <c r="F15494" t="n">
        <v>9206.309999999999</v>
      </c>
      <c r="G15494" t="n">
        <v>269.95</v>
      </c>
    </row>
    <row r="15495">
      <c r="A15495" t="n">
        <v>202008</v>
      </c>
      <c r="B15495" t="n">
        <v>43</v>
      </c>
      <c r="C15495" t="inlineStr">
        <is>
          <t>POS</t>
        </is>
      </c>
      <c r="D15495" t="inlineStr">
        <is>
          <t>Mỹ</t>
        </is>
      </c>
      <c r="E15495" t="inlineStr">
        <is>
          <t>Game &amp; Đồ chơi</t>
        </is>
      </c>
      <c r="F15495" t="n">
        <v>267.13</v>
      </c>
      <c r="G15495" t="n">
        <v>0</v>
      </c>
    </row>
    <row r="15496">
      <c r="A15496" t="n">
        <v>202008</v>
      </c>
      <c r="B15496" t="n">
        <v>43</v>
      </c>
      <c r="C15496" t="inlineStr">
        <is>
          <t>POS</t>
        </is>
      </c>
      <c r="D15496" t="inlineStr">
        <is>
          <t>Mỹ</t>
        </is>
      </c>
      <c r="E15496" t="inlineStr">
        <is>
          <t>Nhạc, phim, sách nói</t>
        </is>
      </c>
      <c r="F15496" t="n">
        <v>272.15</v>
      </c>
      <c r="G15496" t="n">
        <v>0</v>
      </c>
    </row>
    <row r="15497">
      <c r="A15497" t="n">
        <v>202008</v>
      </c>
      <c r="B15497" t="n">
        <v>43</v>
      </c>
      <c r="C15497" t="inlineStr">
        <is>
          <t>POS</t>
        </is>
      </c>
      <c r="D15497" t="inlineStr">
        <is>
          <t>Mỹ</t>
        </is>
      </c>
      <c r="E15497" t="inlineStr">
        <is>
          <t>TV &amp; Video</t>
        </is>
      </c>
      <c r="F15497" t="n">
        <v>1599.96</v>
      </c>
      <c r="G15497" t="n">
        <v>0</v>
      </c>
    </row>
    <row r="15498">
      <c r="A15498" t="n">
        <v>202008</v>
      </c>
      <c r="B15498" t="n">
        <v>44</v>
      </c>
      <c r="C15498" t="inlineStr">
        <is>
          <t>POS</t>
        </is>
      </c>
      <c r="D15498" t="inlineStr">
        <is>
          <t>Mỹ</t>
        </is>
      </c>
      <c r="E15498" t="inlineStr">
        <is>
          <t>Âm thanh</t>
        </is>
      </c>
      <c r="F15498" t="n">
        <v>1011.28</v>
      </c>
      <c r="G15498" t="n">
        <v>0</v>
      </c>
    </row>
    <row r="15499">
      <c r="A15499" t="n">
        <v>202008</v>
      </c>
      <c r="B15499" t="n">
        <v>44</v>
      </c>
      <c r="C15499" t="inlineStr">
        <is>
          <t>POS</t>
        </is>
      </c>
      <c r="D15499" t="inlineStr">
        <is>
          <t>Mỹ</t>
        </is>
      </c>
      <c r="E15499" t="inlineStr">
        <is>
          <t>Điện thoại</t>
        </is>
      </c>
      <c r="F15499" t="n">
        <v>930.2</v>
      </c>
      <c r="G15499" t="n">
        <v>0</v>
      </c>
    </row>
    <row r="15500">
      <c r="A15500" t="n">
        <v>202008</v>
      </c>
      <c r="B15500" t="n">
        <v>44</v>
      </c>
      <c r="C15500" t="inlineStr">
        <is>
          <t>POS</t>
        </is>
      </c>
      <c r="D15500" t="inlineStr">
        <is>
          <t>Mỹ</t>
        </is>
      </c>
      <c r="E15500" t="inlineStr">
        <is>
          <t>Máy tính</t>
        </is>
      </c>
      <c r="F15500" t="n">
        <v>4908.5</v>
      </c>
      <c r="G15500" t="n">
        <v>0</v>
      </c>
    </row>
    <row r="15501">
      <c r="A15501" t="n">
        <v>202008</v>
      </c>
      <c r="B15501" t="n">
        <v>44</v>
      </c>
      <c r="C15501" t="inlineStr">
        <is>
          <t>POS</t>
        </is>
      </c>
      <c r="D15501" t="inlineStr">
        <is>
          <t>Mỹ</t>
        </is>
      </c>
      <c r="E15501" t="inlineStr">
        <is>
          <t>Game &amp; Đồ chơi</t>
        </is>
      </c>
      <c r="F15501" t="n">
        <v>33.98</v>
      </c>
      <c r="G15501" t="n">
        <v>0</v>
      </c>
    </row>
    <row r="15502">
      <c r="A15502" t="n">
        <v>202008</v>
      </c>
      <c r="B15502" t="n">
        <v>44</v>
      </c>
      <c r="C15502" t="inlineStr">
        <is>
          <t>POS</t>
        </is>
      </c>
      <c r="D15502" t="inlineStr">
        <is>
          <t>Mỹ</t>
        </is>
      </c>
      <c r="E15502" t="inlineStr">
        <is>
          <t>Gia dụng</t>
        </is>
      </c>
      <c r="F15502" t="n">
        <v>299.97</v>
      </c>
      <c r="G15502" t="n">
        <v>0</v>
      </c>
    </row>
    <row r="15503">
      <c r="A15503" t="n">
        <v>202008</v>
      </c>
      <c r="B15503" t="n">
        <v>44</v>
      </c>
      <c r="C15503" t="inlineStr">
        <is>
          <t>POS</t>
        </is>
      </c>
      <c r="D15503" t="inlineStr">
        <is>
          <t>Mỹ</t>
        </is>
      </c>
      <c r="E15503" t="inlineStr">
        <is>
          <t>TV &amp; Video</t>
        </is>
      </c>
      <c r="F15503" t="n">
        <v>2369.94</v>
      </c>
      <c r="G15503" t="n">
        <v>0</v>
      </c>
    </row>
    <row r="15504">
      <c r="A15504" t="n">
        <v>202008</v>
      </c>
      <c r="B15504" t="n">
        <v>45</v>
      </c>
      <c r="C15504" t="inlineStr">
        <is>
          <t>POS</t>
        </is>
      </c>
      <c r="D15504" t="inlineStr">
        <is>
          <t>Mỹ</t>
        </is>
      </c>
      <c r="E15504" t="inlineStr">
        <is>
          <t>Âm thanh</t>
        </is>
      </c>
      <c r="F15504" t="n">
        <v>1409.95</v>
      </c>
      <c r="G15504" t="n">
        <v>0</v>
      </c>
    </row>
    <row r="15505">
      <c r="A15505" t="n">
        <v>202008</v>
      </c>
      <c r="B15505" t="n">
        <v>45</v>
      </c>
      <c r="C15505" t="inlineStr">
        <is>
          <t>POS</t>
        </is>
      </c>
      <c r="D15505" t="inlineStr">
        <is>
          <t>Mỹ</t>
        </is>
      </c>
      <c r="E15505" t="inlineStr">
        <is>
          <t>Máy ảnh</t>
        </is>
      </c>
      <c r="F15505" t="n">
        <v>1984.98</v>
      </c>
      <c r="G15505" t="n">
        <v>0</v>
      </c>
    </row>
    <row r="15506">
      <c r="A15506" t="n">
        <v>202008</v>
      </c>
      <c r="B15506" t="n">
        <v>45</v>
      </c>
      <c r="C15506" t="inlineStr">
        <is>
          <t>POS</t>
        </is>
      </c>
      <c r="D15506" t="inlineStr">
        <is>
          <t>Mỹ</t>
        </is>
      </c>
      <c r="E15506" t="inlineStr">
        <is>
          <t>Điện thoại</t>
        </is>
      </c>
      <c r="F15506" t="n">
        <v>45.3</v>
      </c>
      <c r="G15506" t="n">
        <v>0</v>
      </c>
    </row>
    <row r="15507">
      <c r="A15507" t="n">
        <v>202008</v>
      </c>
      <c r="B15507" t="n">
        <v>45</v>
      </c>
      <c r="C15507" t="inlineStr">
        <is>
          <t>POS</t>
        </is>
      </c>
      <c r="D15507" t="inlineStr">
        <is>
          <t>Mỹ</t>
        </is>
      </c>
      <c r="E15507" t="inlineStr">
        <is>
          <t>Máy tính</t>
        </is>
      </c>
      <c r="F15507" t="n">
        <v>10154.07</v>
      </c>
      <c r="G15507" t="n">
        <v>0</v>
      </c>
    </row>
    <row r="15508">
      <c r="A15508" t="n">
        <v>202008</v>
      </c>
      <c r="B15508" t="n">
        <v>45</v>
      </c>
      <c r="C15508" t="inlineStr">
        <is>
          <t>POS</t>
        </is>
      </c>
      <c r="D15508" t="inlineStr">
        <is>
          <t>Mỹ</t>
        </is>
      </c>
      <c r="E15508" t="inlineStr">
        <is>
          <t>Game &amp; Đồ chơi</t>
        </is>
      </c>
      <c r="F15508" t="n">
        <v>217.72</v>
      </c>
      <c r="G15508" t="n">
        <v>17.76</v>
      </c>
    </row>
    <row r="15509">
      <c r="A15509" t="n">
        <v>202008</v>
      </c>
      <c r="B15509" t="n">
        <v>45</v>
      </c>
      <c r="C15509" t="inlineStr">
        <is>
          <t>POS</t>
        </is>
      </c>
      <c r="D15509" t="inlineStr">
        <is>
          <t>Mỹ</t>
        </is>
      </c>
      <c r="E15509" t="inlineStr">
        <is>
          <t>Gia dụng</t>
        </is>
      </c>
      <c r="F15509" t="n">
        <v>129.99</v>
      </c>
      <c r="G15509" t="n">
        <v>0</v>
      </c>
    </row>
    <row r="15510">
      <c r="A15510" t="n">
        <v>202008</v>
      </c>
      <c r="B15510" t="n">
        <v>45</v>
      </c>
      <c r="C15510" t="inlineStr">
        <is>
          <t>POS</t>
        </is>
      </c>
      <c r="D15510" t="inlineStr">
        <is>
          <t>Mỹ</t>
        </is>
      </c>
      <c r="E15510" t="inlineStr">
        <is>
          <t>Nhạc, phim, sách nói</t>
        </is>
      </c>
      <c r="F15510" t="n">
        <v>896.89</v>
      </c>
      <c r="G15510" t="n">
        <v>0</v>
      </c>
    </row>
    <row r="15511">
      <c r="A15511" t="n">
        <v>202008</v>
      </c>
      <c r="B15511" t="n">
        <v>47</v>
      </c>
      <c r="C15511" t="inlineStr">
        <is>
          <t>POS</t>
        </is>
      </c>
      <c r="D15511" t="inlineStr">
        <is>
          <t>Mỹ</t>
        </is>
      </c>
      <c r="E15511" t="inlineStr">
        <is>
          <t>Âm thanh</t>
        </is>
      </c>
      <c r="F15511" t="n">
        <v>207.98</v>
      </c>
      <c r="G15511" t="n">
        <v>0</v>
      </c>
    </row>
    <row r="15512">
      <c r="A15512" t="n">
        <v>202008</v>
      </c>
      <c r="B15512" t="n">
        <v>47</v>
      </c>
      <c r="C15512" t="inlineStr">
        <is>
          <t>POS</t>
        </is>
      </c>
      <c r="D15512" t="inlineStr">
        <is>
          <t>Mỹ</t>
        </is>
      </c>
      <c r="E15512" t="inlineStr">
        <is>
          <t>Máy ảnh</t>
        </is>
      </c>
      <c r="F15512" t="n">
        <v>369.9</v>
      </c>
      <c r="G15512" t="n">
        <v>0</v>
      </c>
    </row>
    <row r="15513">
      <c r="A15513" t="n">
        <v>202008</v>
      </c>
      <c r="B15513" t="n">
        <v>47</v>
      </c>
      <c r="C15513" t="inlineStr">
        <is>
          <t>POS</t>
        </is>
      </c>
      <c r="D15513" t="inlineStr">
        <is>
          <t>Mỹ</t>
        </is>
      </c>
      <c r="E15513" t="inlineStr">
        <is>
          <t>Máy tính</t>
        </is>
      </c>
      <c r="F15513" t="n">
        <v>1169.1</v>
      </c>
      <c r="G15513" t="n">
        <v>0</v>
      </c>
    </row>
    <row r="15514">
      <c r="A15514" t="n">
        <v>202008</v>
      </c>
      <c r="B15514" t="n">
        <v>47</v>
      </c>
      <c r="C15514" t="inlineStr">
        <is>
          <t>POS</t>
        </is>
      </c>
      <c r="D15514" t="inlineStr">
        <is>
          <t>Mỹ</t>
        </is>
      </c>
      <c r="E15514" t="inlineStr">
        <is>
          <t>Gia dụng</t>
        </is>
      </c>
      <c r="F15514" t="n">
        <v>3636</v>
      </c>
      <c r="G15514" t="n">
        <v>0</v>
      </c>
    </row>
    <row r="15515">
      <c r="A15515" t="n">
        <v>202008</v>
      </c>
      <c r="B15515" t="n">
        <v>47</v>
      </c>
      <c r="C15515" t="inlineStr">
        <is>
          <t>POS</t>
        </is>
      </c>
      <c r="D15515" t="inlineStr">
        <is>
          <t>Mỹ</t>
        </is>
      </c>
      <c r="E15515" t="inlineStr">
        <is>
          <t>Nhạc, phim, sách nói</t>
        </is>
      </c>
      <c r="F15515" t="n">
        <v>313.08</v>
      </c>
      <c r="G15515" t="n">
        <v>0</v>
      </c>
    </row>
    <row r="15516">
      <c r="A15516" t="n">
        <v>202008</v>
      </c>
      <c r="B15516" t="n">
        <v>48</v>
      </c>
      <c r="C15516" t="inlineStr">
        <is>
          <t>POS</t>
        </is>
      </c>
      <c r="D15516" t="inlineStr">
        <is>
          <t>Mỹ</t>
        </is>
      </c>
      <c r="E15516" t="inlineStr">
        <is>
          <t>Điện thoại</t>
        </is>
      </c>
      <c r="F15516" t="n">
        <v>398</v>
      </c>
      <c r="G15516" t="n">
        <v>0</v>
      </c>
    </row>
    <row r="15517">
      <c r="A15517" t="n">
        <v>202008</v>
      </c>
      <c r="B15517" t="n">
        <v>48</v>
      </c>
      <c r="C15517" t="inlineStr">
        <is>
          <t>POS</t>
        </is>
      </c>
      <c r="D15517" t="inlineStr">
        <is>
          <t>Mỹ</t>
        </is>
      </c>
      <c r="E15517" t="inlineStr">
        <is>
          <t>Máy tính</t>
        </is>
      </c>
      <c r="F15517" t="n">
        <v>2839</v>
      </c>
      <c r="G15517" t="n">
        <v>0</v>
      </c>
    </row>
    <row r="15518">
      <c r="A15518" t="n">
        <v>202008</v>
      </c>
      <c r="B15518" t="n">
        <v>48</v>
      </c>
      <c r="C15518" t="inlineStr">
        <is>
          <t>POS</t>
        </is>
      </c>
      <c r="D15518" t="inlineStr">
        <is>
          <t>Mỹ</t>
        </is>
      </c>
      <c r="E15518" t="inlineStr">
        <is>
          <t>Game &amp; Đồ chơi</t>
        </is>
      </c>
      <c r="F15518" t="n">
        <v>391.3</v>
      </c>
      <c r="G15518" t="n">
        <v>0</v>
      </c>
    </row>
    <row r="15519">
      <c r="A15519" t="n">
        <v>202008</v>
      </c>
      <c r="B15519" t="n">
        <v>49</v>
      </c>
      <c r="C15519" t="inlineStr">
        <is>
          <t>POS</t>
        </is>
      </c>
      <c r="D15519" t="inlineStr">
        <is>
          <t>Mỹ</t>
        </is>
      </c>
      <c r="E15519" t="inlineStr">
        <is>
          <t>Máy ảnh</t>
        </is>
      </c>
      <c r="F15519" t="n">
        <v>3110.71</v>
      </c>
      <c r="G15519" t="n">
        <v>0</v>
      </c>
    </row>
    <row r="15520">
      <c r="A15520" t="n">
        <v>202008</v>
      </c>
      <c r="B15520" t="n">
        <v>49</v>
      </c>
      <c r="C15520" t="inlineStr">
        <is>
          <t>POS</t>
        </is>
      </c>
      <c r="D15520" t="inlineStr">
        <is>
          <t>Mỹ</t>
        </is>
      </c>
      <c r="E15520" t="inlineStr">
        <is>
          <t>Điện thoại</t>
        </is>
      </c>
      <c r="F15520" t="n">
        <v>1973.11</v>
      </c>
      <c r="G15520" t="n">
        <v>0</v>
      </c>
    </row>
    <row r="15521">
      <c r="A15521" t="n">
        <v>202008</v>
      </c>
      <c r="B15521" t="n">
        <v>49</v>
      </c>
      <c r="C15521" t="inlineStr">
        <is>
          <t>POS</t>
        </is>
      </c>
      <c r="D15521" t="inlineStr">
        <is>
          <t>Mỹ</t>
        </is>
      </c>
      <c r="E15521" t="inlineStr">
        <is>
          <t>Máy tính</t>
        </is>
      </c>
      <c r="F15521" t="n">
        <v>5469.91</v>
      </c>
      <c r="G15521" t="n">
        <v>1630</v>
      </c>
    </row>
    <row r="15522">
      <c r="A15522" t="n">
        <v>202008</v>
      </c>
      <c r="B15522" t="n">
        <v>49</v>
      </c>
      <c r="C15522" t="inlineStr">
        <is>
          <t>POS</t>
        </is>
      </c>
      <c r="D15522" t="inlineStr">
        <is>
          <t>Mỹ</t>
        </is>
      </c>
      <c r="E15522" t="inlineStr">
        <is>
          <t>Game &amp; Đồ chơi</t>
        </is>
      </c>
      <c r="F15522" t="n">
        <v>671.3200000000001</v>
      </c>
      <c r="G15522" t="n">
        <v>0</v>
      </c>
    </row>
    <row r="15523">
      <c r="A15523" t="n">
        <v>202008</v>
      </c>
      <c r="B15523" t="n">
        <v>49</v>
      </c>
      <c r="C15523" t="inlineStr">
        <is>
          <t>POS</t>
        </is>
      </c>
      <c r="D15523" t="inlineStr">
        <is>
          <t>Mỹ</t>
        </is>
      </c>
      <c r="E15523" t="inlineStr">
        <is>
          <t>Gia dụng</t>
        </is>
      </c>
      <c r="F15523" t="n">
        <v>53.98</v>
      </c>
      <c r="G15523" t="n">
        <v>0</v>
      </c>
    </row>
    <row r="15524">
      <c r="A15524" t="n">
        <v>202008</v>
      </c>
      <c r="B15524" t="n">
        <v>49</v>
      </c>
      <c r="C15524" t="inlineStr">
        <is>
          <t>POS</t>
        </is>
      </c>
      <c r="D15524" t="inlineStr">
        <is>
          <t>Mỹ</t>
        </is>
      </c>
      <c r="E15524" t="inlineStr">
        <is>
          <t>Nhạc, phim, sách nói</t>
        </is>
      </c>
      <c r="F15524" t="n">
        <v>2367.9</v>
      </c>
      <c r="G15524" t="n">
        <v>0</v>
      </c>
    </row>
    <row r="15525">
      <c r="A15525" t="n">
        <v>202008</v>
      </c>
      <c r="B15525" t="n">
        <v>50</v>
      </c>
      <c r="C15525" t="inlineStr">
        <is>
          <t>POS</t>
        </is>
      </c>
      <c r="D15525" t="inlineStr">
        <is>
          <t>Mỹ</t>
        </is>
      </c>
      <c r="E15525" t="inlineStr">
        <is>
          <t>Âm thanh</t>
        </is>
      </c>
      <c r="F15525" t="n">
        <v>538.61</v>
      </c>
      <c r="G15525" t="n">
        <v>0</v>
      </c>
    </row>
    <row r="15526">
      <c r="A15526" t="n">
        <v>202008</v>
      </c>
      <c r="B15526" t="n">
        <v>50</v>
      </c>
      <c r="C15526" t="inlineStr">
        <is>
          <t>POS</t>
        </is>
      </c>
      <c r="D15526" t="inlineStr">
        <is>
          <t>Mỹ</t>
        </is>
      </c>
      <c r="E15526" t="inlineStr">
        <is>
          <t>Máy ảnh</t>
        </is>
      </c>
      <c r="F15526" t="n">
        <v>553.5</v>
      </c>
      <c r="G15526" t="n">
        <v>0</v>
      </c>
    </row>
    <row r="15527">
      <c r="A15527" t="n">
        <v>202008</v>
      </c>
      <c r="B15527" t="n">
        <v>50</v>
      </c>
      <c r="C15527" t="inlineStr">
        <is>
          <t>POS</t>
        </is>
      </c>
      <c r="D15527" t="inlineStr">
        <is>
          <t>Mỹ</t>
        </is>
      </c>
      <c r="E15527" t="inlineStr">
        <is>
          <t>Điện thoại</t>
        </is>
      </c>
      <c r="F15527" t="n">
        <v>1728</v>
      </c>
      <c r="G15527" t="n">
        <v>0</v>
      </c>
    </row>
    <row r="15528">
      <c r="A15528" t="n">
        <v>202008</v>
      </c>
      <c r="B15528" t="n">
        <v>50</v>
      </c>
      <c r="C15528" t="inlineStr">
        <is>
          <t>POS</t>
        </is>
      </c>
      <c r="D15528" t="inlineStr">
        <is>
          <t>Mỹ</t>
        </is>
      </c>
      <c r="E15528" t="inlineStr">
        <is>
          <t>Máy tính</t>
        </is>
      </c>
      <c r="F15528" t="n">
        <v>9181.75</v>
      </c>
      <c r="G15528" t="n">
        <v>0</v>
      </c>
    </row>
    <row r="15529">
      <c r="A15529" t="n">
        <v>202008</v>
      </c>
      <c r="B15529" t="n">
        <v>50</v>
      </c>
      <c r="C15529" t="inlineStr">
        <is>
          <t>POS</t>
        </is>
      </c>
      <c r="D15529" t="inlineStr">
        <is>
          <t>Mỹ</t>
        </is>
      </c>
      <c r="E15529" t="inlineStr">
        <is>
          <t>Game &amp; Đồ chơi</t>
        </is>
      </c>
      <c r="F15529" t="n">
        <v>244.85</v>
      </c>
      <c r="G15529" t="n">
        <v>0</v>
      </c>
    </row>
    <row r="15530">
      <c r="A15530" t="n">
        <v>202008</v>
      </c>
      <c r="B15530" t="n">
        <v>50</v>
      </c>
      <c r="C15530" t="inlineStr">
        <is>
          <t>POS</t>
        </is>
      </c>
      <c r="D15530" t="inlineStr">
        <is>
          <t>Mỹ</t>
        </is>
      </c>
      <c r="E15530" t="inlineStr">
        <is>
          <t>Gia dụng</t>
        </is>
      </c>
      <c r="F15530" t="n">
        <v>2947.94</v>
      </c>
      <c r="G15530" t="n">
        <v>0</v>
      </c>
    </row>
    <row r="15531">
      <c r="A15531" t="n">
        <v>202008</v>
      </c>
      <c r="B15531" t="n">
        <v>50</v>
      </c>
      <c r="C15531" t="inlineStr">
        <is>
          <t>POS</t>
        </is>
      </c>
      <c r="D15531" t="inlineStr">
        <is>
          <t>Mỹ</t>
        </is>
      </c>
      <c r="E15531" t="inlineStr">
        <is>
          <t>Nhạc, phim, sách nói</t>
        </is>
      </c>
      <c r="F15531" t="n">
        <v>754.84</v>
      </c>
      <c r="G15531" t="n">
        <v>0</v>
      </c>
    </row>
    <row r="15532">
      <c r="A15532" t="n">
        <v>202008</v>
      </c>
      <c r="B15532" t="n">
        <v>51</v>
      </c>
      <c r="C15532" t="inlineStr">
        <is>
          <t>POS</t>
        </is>
      </c>
      <c r="D15532" t="inlineStr">
        <is>
          <t>Mỹ</t>
        </is>
      </c>
      <c r="E15532" t="inlineStr">
        <is>
          <t>Âm thanh</t>
        </is>
      </c>
      <c r="F15532" t="n">
        <v>599.85</v>
      </c>
      <c r="G15532" t="n">
        <v>0</v>
      </c>
    </row>
    <row r="15533">
      <c r="A15533" t="n">
        <v>202008</v>
      </c>
      <c r="B15533" t="n">
        <v>51</v>
      </c>
      <c r="C15533" t="inlineStr">
        <is>
          <t>POS</t>
        </is>
      </c>
      <c r="D15533" t="inlineStr">
        <is>
          <t>Mỹ</t>
        </is>
      </c>
      <c r="E15533" t="inlineStr">
        <is>
          <t>Máy ảnh</t>
        </is>
      </c>
      <c r="F15533" t="n">
        <v>77.98999999999999</v>
      </c>
      <c r="G15533" t="n">
        <v>0</v>
      </c>
    </row>
    <row r="15534">
      <c r="A15534" t="n">
        <v>202008</v>
      </c>
      <c r="B15534" t="n">
        <v>51</v>
      </c>
      <c r="C15534" t="inlineStr">
        <is>
          <t>POS</t>
        </is>
      </c>
      <c r="D15534" t="inlineStr">
        <is>
          <t>Mỹ</t>
        </is>
      </c>
      <c r="E15534" t="inlineStr">
        <is>
          <t>Máy tính</t>
        </is>
      </c>
      <c r="F15534" t="n">
        <v>5397.6</v>
      </c>
      <c r="G15534" t="n">
        <v>0</v>
      </c>
    </row>
    <row r="15535">
      <c r="A15535" t="n">
        <v>202008</v>
      </c>
      <c r="B15535" t="n">
        <v>51</v>
      </c>
      <c r="C15535" t="inlineStr">
        <is>
          <t>POS</t>
        </is>
      </c>
      <c r="D15535" t="inlineStr">
        <is>
          <t>Mỹ</t>
        </is>
      </c>
      <c r="E15535" t="inlineStr">
        <is>
          <t>Game &amp; Đồ chơi</t>
        </is>
      </c>
      <c r="F15535" t="n">
        <v>125.55</v>
      </c>
      <c r="G15535" t="n">
        <v>0</v>
      </c>
    </row>
    <row r="15536">
      <c r="A15536" t="n">
        <v>202008</v>
      </c>
      <c r="B15536" t="n">
        <v>51</v>
      </c>
      <c r="C15536" t="inlineStr">
        <is>
          <t>POS</t>
        </is>
      </c>
      <c r="D15536" t="inlineStr">
        <is>
          <t>Mỹ</t>
        </is>
      </c>
      <c r="E15536" t="inlineStr">
        <is>
          <t>Gia dụng</t>
        </is>
      </c>
      <c r="F15536" t="n">
        <v>914.4</v>
      </c>
      <c r="G15536" t="n">
        <v>0</v>
      </c>
    </row>
    <row r="15537">
      <c r="A15537" t="n">
        <v>202008</v>
      </c>
      <c r="B15537" t="n">
        <v>51</v>
      </c>
      <c r="C15537" t="inlineStr">
        <is>
          <t>POS</t>
        </is>
      </c>
      <c r="D15537" t="inlineStr">
        <is>
          <t>Mỹ</t>
        </is>
      </c>
      <c r="E15537" t="inlineStr">
        <is>
          <t>Nhạc, phim, sách nói</t>
        </is>
      </c>
      <c r="F15537" t="n">
        <v>164.67</v>
      </c>
      <c r="G15537" t="n">
        <v>0</v>
      </c>
    </row>
    <row r="15538">
      <c r="A15538" t="n">
        <v>202008</v>
      </c>
      <c r="B15538" t="n">
        <v>51</v>
      </c>
      <c r="C15538" t="inlineStr">
        <is>
          <t>POS</t>
        </is>
      </c>
      <c r="D15538" t="inlineStr">
        <is>
          <t>Mỹ</t>
        </is>
      </c>
      <c r="E15538" t="inlineStr">
        <is>
          <t>TV &amp; Video</t>
        </is>
      </c>
      <c r="F15538" t="n">
        <v>519.6</v>
      </c>
      <c r="G15538" t="n">
        <v>0</v>
      </c>
    </row>
    <row r="15539">
      <c r="A15539" t="n">
        <v>202008</v>
      </c>
      <c r="B15539" t="n">
        <v>53</v>
      </c>
      <c r="C15539" t="inlineStr">
        <is>
          <t>POS</t>
        </is>
      </c>
      <c r="D15539" t="inlineStr">
        <is>
          <t>Mỹ</t>
        </is>
      </c>
      <c r="E15539" t="inlineStr">
        <is>
          <t>Âm thanh</t>
        </is>
      </c>
      <c r="F15539" t="n">
        <v>181.98</v>
      </c>
      <c r="G15539" t="n">
        <v>0</v>
      </c>
    </row>
    <row r="15540">
      <c r="A15540" t="n">
        <v>202008</v>
      </c>
      <c r="B15540" t="n">
        <v>53</v>
      </c>
      <c r="C15540" t="inlineStr">
        <is>
          <t>POS</t>
        </is>
      </c>
      <c r="D15540" t="inlineStr">
        <is>
          <t>Mỹ</t>
        </is>
      </c>
      <c r="E15540" t="inlineStr">
        <is>
          <t>Điện thoại</t>
        </is>
      </c>
      <c r="F15540" t="n">
        <v>2382.25</v>
      </c>
      <c r="G15540" t="n">
        <v>0</v>
      </c>
    </row>
    <row r="15541">
      <c r="A15541" t="n">
        <v>202008</v>
      </c>
      <c r="B15541" t="n">
        <v>53</v>
      </c>
      <c r="C15541" t="inlineStr">
        <is>
          <t>POS</t>
        </is>
      </c>
      <c r="D15541" t="inlineStr">
        <is>
          <t>Mỹ</t>
        </is>
      </c>
      <c r="E15541" t="inlineStr">
        <is>
          <t>Máy tính</t>
        </is>
      </c>
      <c r="F15541" t="n">
        <v>7951.49</v>
      </c>
      <c r="G15541" t="n">
        <v>0</v>
      </c>
    </row>
    <row r="15542">
      <c r="A15542" t="n">
        <v>202008</v>
      </c>
      <c r="B15542" t="n">
        <v>53</v>
      </c>
      <c r="C15542" t="inlineStr">
        <is>
          <t>POS</t>
        </is>
      </c>
      <c r="D15542" t="inlineStr">
        <is>
          <t>Mỹ</t>
        </is>
      </c>
      <c r="E15542" t="inlineStr">
        <is>
          <t>Game &amp; Đồ chơi</t>
        </is>
      </c>
      <c r="F15542" t="n">
        <v>222.28</v>
      </c>
      <c r="G15542" t="n">
        <v>0</v>
      </c>
    </row>
    <row r="15543">
      <c r="A15543" t="n">
        <v>202008</v>
      </c>
      <c r="B15543" t="n">
        <v>53</v>
      </c>
      <c r="C15543" t="inlineStr">
        <is>
          <t>POS</t>
        </is>
      </c>
      <c r="D15543" t="inlineStr">
        <is>
          <t>Mỹ</t>
        </is>
      </c>
      <c r="E15543" t="inlineStr">
        <is>
          <t>Gia dụng</t>
        </is>
      </c>
      <c r="F15543" t="n">
        <v>643.6900000000001</v>
      </c>
      <c r="G15543" t="n">
        <v>0</v>
      </c>
    </row>
    <row r="15544">
      <c r="A15544" t="n">
        <v>202008</v>
      </c>
      <c r="B15544" t="n">
        <v>53</v>
      </c>
      <c r="C15544" t="inlineStr">
        <is>
          <t>POS</t>
        </is>
      </c>
      <c r="D15544" t="inlineStr">
        <is>
          <t>Mỹ</t>
        </is>
      </c>
      <c r="E15544" t="inlineStr">
        <is>
          <t>Nhạc, phim, sách nói</t>
        </is>
      </c>
      <c r="F15544" t="n">
        <v>1662.8</v>
      </c>
      <c r="G15544" t="n">
        <v>0</v>
      </c>
    </row>
    <row r="15545">
      <c r="A15545" t="n">
        <v>202008</v>
      </c>
      <c r="B15545" t="n">
        <v>54</v>
      </c>
      <c r="C15545" t="inlineStr">
        <is>
          <t>POS</t>
        </is>
      </c>
      <c r="D15545" t="inlineStr">
        <is>
          <t>Mỹ</t>
        </is>
      </c>
      <c r="E15545" t="inlineStr">
        <is>
          <t>Điện thoại</t>
        </is>
      </c>
      <c r="F15545" t="n">
        <v>594</v>
      </c>
      <c r="G15545" t="n">
        <v>0</v>
      </c>
    </row>
    <row r="15546">
      <c r="A15546" t="n">
        <v>202008</v>
      </c>
      <c r="B15546" t="n">
        <v>54</v>
      </c>
      <c r="C15546" t="inlineStr">
        <is>
          <t>POS</t>
        </is>
      </c>
      <c r="D15546" t="inlineStr">
        <is>
          <t>Mỹ</t>
        </is>
      </c>
      <c r="E15546" t="inlineStr">
        <is>
          <t>Máy tính</t>
        </is>
      </c>
      <c r="F15546" t="n">
        <v>3599.28</v>
      </c>
      <c r="G15546" t="n">
        <v>0</v>
      </c>
    </row>
    <row r="15547">
      <c r="A15547" t="n">
        <v>202008</v>
      </c>
      <c r="B15547" t="n">
        <v>54</v>
      </c>
      <c r="C15547" t="inlineStr">
        <is>
          <t>POS</t>
        </is>
      </c>
      <c r="D15547" t="inlineStr">
        <is>
          <t>Mỹ</t>
        </is>
      </c>
      <c r="E15547" t="inlineStr">
        <is>
          <t>Game &amp; Đồ chơi</t>
        </is>
      </c>
      <c r="F15547" t="n">
        <v>96.38</v>
      </c>
      <c r="G15547" t="n">
        <v>0</v>
      </c>
    </row>
    <row r="15548">
      <c r="A15548" t="n">
        <v>202008</v>
      </c>
      <c r="B15548" t="n">
        <v>55</v>
      </c>
      <c r="C15548" t="inlineStr">
        <is>
          <t>POS</t>
        </is>
      </c>
      <c r="D15548" t="inlineStr">
        <is>
          <t>Mỹ</t>
        </is>
      </c>
      <c r="E15548" t="inlineStr">
        <is>
          <t>Máy ảnh</t>
        </is>
      </c>
      <c r="F15548" t="n">
        <v>5928</v>
      </c>
      <c r="G15548" t="n">
        <v>0</v>
      </c>
    </row>
    <row r="15549">
      <c r="A15549" t="n">
        <v>202008</v>
      </c>
      <c r="B15549" t="n">
        <v>55</v>
      </c>
      <c r="C15549" t="inlineStr">
        <is>
          <t>POS</t>
        </is>
      </c>
      <c r="D15549" t="inlineStr">
        <is>
          <t>Mỹ</t>
        </is>
      </c>
      <c r="E15549" t="inlineStr">
        <is>
          <t>Điện thoại</t>
        </is>
      </c>
      <c r="F15549" t="n">
        <v>637.2</v>
      </c>
      <c r="G15549" t="n">
        <v>0</v>
      </c>
    </row>
    <row r="15550">
      <c r="A15550" t="n">
        <v>202008</v>
      </c>
      <c r="B15550" t="n">
        <v>55</v>
      </c>
      <c r="C15550" t="inlineStr">
        <is>
          <t>POS</t>
        </is>
      </c>
      <c r="D15550" t="inlineStr">
        <is>
          <t>Mỹ</t>
        </is>
      </c>
      <c r="E15550" t="inlineStr">
        <is>
          <t>Nhạc, phim, sách nói</t>
        </is>
      </c>
      <c r="F15550" t="n">
        <v>287.92</v>
      </c>
      <c r="G15550" t="n">
        <v>9.99</v>
      </c>
    </row>
    <row r="15551">
      <c r="A15551" t="n">
        <v>202008</v>
      </c>
      <c r="B15551" t="n">
        <v>56</v>
      </c>
      <c r="C15551" t="inlineStr">
        <is>
          <t>POS</t>
        </is>
      </c>
      <c r="D15551" t="inlineStr">
        <is>
          <t>Mỹ</t>
        </is>
      </c>
      <c r="E15551" t="inlineStr">
        <is>
          <t>Âm thanh</t>
        </is>
      </c>
      <c r="F15551" t="n">
        <v>399.93</v>
      </c>
      <c r="G15551" t="n">
        <v>0</v>
      </c>
    </row>
    <row r="15552">
      <c r="A15552" t="n">
        <v>202008</v>
      </c>
      <c r="B15552" t="n">
        <v>56</v>
      </c>
      <c r="C15552" t="inlineStr">
        <is>
          <t>POS</t>
        </is>
      </c>
      <c r="D15552" t="inlineStr">
        <is>
          <t>Mỹ</t>
        </is>
      </c>
      <c r="E15552" t="inlineStr">
        <is>
          <t>Điện thoại</t>
        </is>
      </c>
      <c r="F15552" t="n">
        <v>2257.14</v>
      </c>
      <c r="G15552" t="n">
        <v>0</v>
      </c>
    </row>
    <row r="15553">
      <c r="A15553" t="n">
        <v>202008</v>
      </c>
      <c r="B15553" t="n">
        <v>56</v>
      </c>
      <c r="C15553" t="inlineStr">
        <is>
          <t>POS</t>
        </is>
      </c>
      <c r="D15553" t="inlineStr">
        <is>
          <t>Mỹ</t>
        </is>
      </c>
      <c r="E15553" t="inlineStr">
        <is>
          <t>Máy tính</t>
        </is>
      </c>
      <c r="F15553" t="n">
        <v>4376.59</v>
      </c>
      <c r="G15553" t="n">
        <v>0</v>
      </c>
    </row>
    <row r="15554">
      <c r="A15554" t="n">
        <v>202008</v>
      </c>
      <c r="B15554" t="n">
        <v>56</v>
      </c>
      <c r="C15554" t="inlineStr">
        <is>
          <t>POS</t>
        </is>
      </c>
      <c r="D15554" t="inlineStr">
        <is>
          <t>Mỹ</t>
        </is>
      </c>
      <c r="E15554" t="inlineStr">
        <is>
          <t>Game &amp; Đồ chơi</t>
        </is>
      </c>
      <c r="F15554" t="n">
        <v>1127.55</v>
      </c>
      <c r="G15554" t="n">
        <v>0</v>
      </c>
    </row>
    <row r="15555">
      <c r="A15555" t="n">
        <v>202008</v>
      </c>
      <c r="B15555" t="n">
        <v>56</v>
      </c>
      <c r="C15555" t="inlineStr">
        <is>
          <t>POS</t>
        </is>
      </c>
      <c r="D15555" t="inlineStr">
        <is>
          <t>Mỹ</t>
        </is>
      </c>
      <c r="E15555" t="inlineStr">
        <is>
          <t>Nhạc, phim, sách nói</t>
        </is>
      </c>
      <c r="F15555" t="n">
        <v>896.02</v>
      </c>
      <c r="G15555" t="n">
        <v>0</v>
      </c>
    </row>
    <row r="15556">
      <c r="A15556" t="n">
        <v>202008</v>
      </c>
      <c r="B15556" t="n">
        <v>57</v>
      </c>
      <c r="C15556" t="inlineStr">
        <is>
          <t>POS</t>
        </is>
      </c>
      <c r="D15556" t="inlineStr">
        <is>
          <t>Mỹ</t>
        </is>
      </c>
      <c r="E15556" t="inlineStr">
        <is>
          <t>Âm thanh</t>
        </is>
      </c>
      <c r="F15556" t="n">
        <v>197.91</v>
      </c>
      <c r="G15556" t="n">
        <v>0</v>
      </c>
    </row>
    <row r="15557">
      <c r="A15557" t="n">
        <v>202008</v>
      </c>
      <c r="B15557" t="n">
        <v>59</v>
      </c>
      <c r="C15557" t="inlineStr">
        <is>
          <t>POS</t>
        </is>
      </c>
      <c r="D15557" t="inlineStr">
        <is>
          <t>Mỹ</t>
        </is>
      </c>
      <c r="E15557" t="inlineStr">
        <is>
          <t>Âm thanh</t>
        </is>
      </c>
      <c r="F15557" t="n">
        <v>739.1799999999999</v>
      </c>
      <c r="G15557" t="n">
        <v>0</v>
      </c>
    </row>
    <row r="15558">
      <c r="A15558" t="n">
        <v>202008</v>
      </c>
      <c r="B15558" t="n">
        <v>59</v>
      </c>
      <c r="C15558" t="inlineStr">
        <is>
          <t>POS</t>
        </is>
      </c>
      <c r="D15558" t="inlineStr">
        <is>
          <t>Mỹ</t>
        </is>
      </c>
      <c r="E15558" t="inlineStr">
        <is>
          <t>Máy ảnh</t>
        </is>
      </c>
      <c r="F15558" t="n">
        <v>1124</v>
      </c>
      <c r="G15558" t="n">
        <v>0</v>
      </c>
    </row>
    <row r="15559">
      <c r="A15559" t="n">
        <v>202008</v>
      </c>
      <c r="B15559" t="n">
        <v>59</v>
      </c>
      <c r="C15559" t="inlineStr">
        <is>
          <t>POS</t>
        </is>
      </c>
      <c r="D15559" t="inlineStr">
        <is>
          <t>Mỹ</t>
        </is>
      </c>
      <c r="E15559" t="inlineStr">
        <is>
          <t>Điện thoại</t>
        </is>
      </c>
      <c r="F15559" t="n">
        <v>3018.87</v>
      </c>
      <c r="G15559" t="n">
        <v>0</v>
      </c>
    </row>
    <row r="15560">
      <c r="A15560" t="n">
        <v>202008</v>
      </c>
      <c r="B15560" t="n">
        <v>59</v>
      </c>
      <c r="C15560" t="inlineStr">
        <is>
          <t>POS</t>
        </is>
      </c>
      <c r="D15560" t="inlineStr">
        <is>
          <t>Mỹ</t>
        </is>
      </c>
      <c r="E15560" t="inlineStr">
        <is>
          <t>Máy tính</t>
        </is>
      </c>
      <c r="F15560" t="n">
        <v>2432.85</v>
      </c>
      <c r="G15560" t="n">
        <v>0</v>
      </c>
    </row>
    <row r="15561">
      <c r="A15561" t="n">
        <v>202008</v>
      </c>
      <c r="B15561" t="n">
        <v>59</v>
      </c>
      <c r="C15561" t="inlineStr">
        <is>
          <t>POS</t>
        </is>
      </c>
      <c r="D15561" t="inlineStr">
        <is>
          <t>Mỹ</t>
        </is>
      </c>
      <c r="E15561" t="inlineStr">
        <is>
          <t>Game &amp; Đồ chơi</t>
        </is>
      </c>
      <c r="F15561" t="n">
        <v>115.2</v>
      </c>
      <c r="G15561" t="n">
        <v>50.97</v>
      </c>
    </row>
    <row r="15562">
      <c r="A15562" t="n">
        <v>202008</v>
      </c>
      <c r="B15562" t="n">
        <v>59</v>
      </c>
      <c r="C15562" t="inlineStr">
        <is>
          <t>POS</t>
        </is>
      </c>
      <c r="D15562" t="inlineStr">
        <is>
          <t>Mỹ</t>
        </is>
      </c>
      <c r="E15562" t="inlineStr">
        <is>
          <t>Gia dụng</t>
        </is>
      </c>
      <c r="F15562" t="n">
        <v>323.98</v>
      </c>
      <c r="G15562" t="n">
        <v>0</v>
      </c>
    </row>
    <row r="15563">
      <c r="A15563" t="n">
        <v>202008</v>
      </c>
      <c r="B15563" t="n">
        <v>59</v>
      </c>
      <c r="C15563" t="inlineStr">
        <is>
          <t>POS</t>
        </is>
      </c>
      <c r="D15563" t="inlineStr">
        <is>
          <t>Mỹ</t>
        </is>
      </c>
      <c r="E15563" t="inlineStr">
        <is>
          <t>Nhạc, phim, sách nói</t>
        </is>
      </c>
      <c r="F15563" t="n">
        <v>179.97</v>
      </c>
      <c r="G15563" t="n">
        <v>0</v>
      </c>
    </row>
    <row r="15564">
      <c r="A15564" t="n">
        <v>202008</v>
      </c>
      <c r="B15564" t="n">
        <v>61</v>
      </c>
      <c r="C15564" t="inlineStr">
        <is>
          <t>POS</t>
        </is>
      </c>
      <c r="D15564" t="inlineStr">
        <is>
          <t>Mỹ</t>
        </is>
      </c>
      <c r="E15564" t="inlineStr">
        <is>
          <t>Âm thanh</t>
        </is>
      </c>
      <c r="F15564" t="n">
        <v>255</v>
      </c>
      <c r="G15564" t="n">
        <v>0</v>
      </c>
    </row>
    <row r="15565">
      <c r="A15565" t="n">
        <v>202008</v>
      </c>
      <c r="B15565" t="n">
        <v>61</v>
      </c>
      <c r="C15565" t="inlineStr">
        <is>
          <t>POS</t>
        </is>
      </c>
      <c r="D15565" t="inlineStr">
        <is>
          <t>Mỹ</t>
        </is>
      </c>
      <c r="E15565" t="inlineStr">
        <is>
          <t>Máy ảnh</t>
        </is>
      </c>
      <c r="F15565" t="n">
        <v>1015.2</v>
      </c>
      <c r="G15565" t="n">
        <v>0</v>
      </c>
    </row>
    <row r="15566">
      <c r="A15566" t="n">
        <v>202008</v>
      </c>
      <c r="B15566" t="n">
        <v>61</v>
      </c>
      <c r="C15566" t="inlineStr">
        <is>
          <t>POS</t>
        </is>
      </c>
      <c r="D15566" t="inlineStr">
        <is>
          <t>Mỹ</t>
        </is>
      </c>
      <c r="E15566" t="inlineStr">
        <is>
          <t>Điện thoại</t>
        </is>
      </c>
      <c r="F15566" t="n">
        <v>233.98</v>
      </c>
      <c r="G15566" t="n">
        <v>0</v>
      </c>
    </row>
    <row r="15567">
      <c r="A15567" t="n">
        <v>202008</v>
      </c>
      <c r="B15567" t="n">
        <v>61</v>
      </c>
      <c r="C15567" t="inlineStr">
        <is>
          <t>POS</t>
        </is>
      </c>
      <c r="D15567" t="inlineStr">
        <is>
          <t>Mỹ</t>
        </is>
      </c>
      <c r="E15567" t="inlineStr">
        <is>
          <t>Máy tính</t>
        </is>
      </c>
      <c r="F15567" t="n">
        <v>49</v>
      </c>
      <c r="G15567" t="n">
        <v>1099.75</v>
      </c>
    </row>
    <row r="15568">
      <c r="A15568" t="n">
        <v>202008</v>
      </c>
      <c r="B15568" t="n">
        <v>61</v>
      </c>
      <c r="C15568" t="inlineStr">
        <is>
          <t>POS</t>
        </is>
      </c>
      <c r="D15568" t="inlineStr">
        <is>
          <t>Mỹ</t>
        </is>
      </c>
      <c r="E15568" t="inlineStr">
        <is>
          <t>Game &amp; Đồ chơi</t>
        </is>
      </c>
      <c r="F15568" t="n">
        <v>29.11</v>
      </c>
      <c r="G15568" t="n">
        <v>0</v>
      </c>
    </row>
    <row r="15569">
      <c r="A15569" t="n">
        <v>202008</v>
      </c>
      <c r="B15569" t="n">
        <v>61</v>
      </c>
      <c r="C15569" t="inlineStr">
        <is>
          <t>POS</t>
        </is>
      </c>
      <c r="D15569" t="inlineStr">
        <is>
          <t>Mỹ</t>
        </is>
      </c>
      <c r="E15569" t="inlineStr">
        <is>
          <t>Gia dụng</t>
        </is>
      </c>
      <c r="F15569" t="n">
        <v>0</v>
      </c>
      <c r="G15569" t="n">
        <v>99.98999999999999</v>
      </c>
    </row>
    <row r="15570">
      <c r="A15570" t="n">
        <v>202008</v>
      </c>
      <c r="B15570" t="n">
        <v>61</v>
      </c>
      <c r="C15570" t="inlineStr">
        <is>
          <t>POS</t>
        </is>
      </c>
      <c r="D15570" t="inlineStr">
        <is>
          <t>Mỹ</t>
        </is>
      </c>
      <c r="E15570" t="inlineStr">
        <is>
          <t>Nhạc, phim, sách nói</t>
        </is>
      </c>
      <c r="F15570" t="n">
        <v>75.95999999999999</v>
      </c>
      <c r="G15570" t="n">
        <v>0</v>
      </c>
    </row>
    <row r="15571">
      <c r="A15571" t="n">
        <v>202008</v>
      </c>
      <c r="B15571" t="n">
        <v>62</v>
      </c>
      <c r="C15571" t="inlineStr">
        <is>
          <t>POS</t>
        </is>
      </c>
      <c r="D15571" t="inlineStr">
        <is>
          <t>Mỹ</t>
        </is>
      </c>
      <c r="E15571" t="inlineStr">
        <is>
          <t>Âm thanh</t>
        </is>
      </c>
      <c r="F15571" t="n">
        <v>143.85</v>
      </c>
      <c r="G15571" t="n">
        <v>0</v>
      </c>
    </row>
    <row r="15572">
      <c r="A15572" t="n">
        <v>202008</v>
      </c>
      <c r="B15572" t="n">
        <v>62</v>
      </c>
      <c r="C15572" t="inlineStr">
        <is>
          <t>POS</t>
        </is>
      </c>
      <c r="D15572" t="inlineStr">
        <is>
          <t>Mỹ</t>
        </is>
      </c>
      <c r="E15572" t="inlineStr">
        <is>
          <t>Máy ảnh</t>
        </is>
      </c>
      <c r="F15572" t="n">
        <v>2808</v>
      </c>
      <c r="G15572" t="n">
        <v>568</v>
      </c>
    </row>
    <row r="15573">
      <c r="A15573" t="n">
        <v>202008</v>
      </c>
      <c r="B15573" t="n">
        <v>62</v>
      </c>
      <c r="C15573" t="inlineStr">
        <is>
          <t>POS</t>
        </is>
      </c>
      <c r="D15573" t="inlineStr">
        <is>
          <t>Mỹ</t>
        </is>
      </c>
      <c r="E15573" t="inlineStr">
        <is>
          <t>Điện thoại</t>
        </is>
      </c>
      <c r="F15573" t="n">
        <v>85.39</v>
      </c>
      <c r="G15573" t="n">
        <v>0</v>
      </c>
    </row>
    <row r="15574">
      <c r="A15574" t="n">
        <v>202008</v>
      </c>
      <c r="B15574" t="n">
        <v>62</v>
      </c>
      <c r="C15574" t="inlineStr">
        <is>
          <t>POS</t>
        </is>
      </c>
      <c r="D15574" t="inlineStr">
        <is>
          <t>Mỹ</t>
        </is>
      </c>
      <c r="E15574" t="inlineStr">
        <is>
          <t>Máy tính</t>
        </is>
      </c>
      <c r="F15574" t="n">
        <v>12102.05</v>
      </c>
      <c r="G15574" t="n">
        <v>0</v>
      </c>
    </row>
    <row r="15575">
      <c r="A15575" t="n">
        <v>202008</v>
      </c>
      <c r="B15575" t="n">
        <v>62</v>
      </c>
      <c r="C15575" t="inlineStr">
        <is>
          <t>POS</t>
        </is>
      </c>
      <c r="D15575" t="inlineStr">
        <is>
          <t>Mỹ</t>
        </is>
      </c>
      <c r="E15575" t="inlineStr">
        <is>
          <t>Game &amp; Đồ chơi</t>
        </is>
      </c>
      <c r="F15575" t="n">
        <v>21.56</v>
      </c>
      <c r="G15575" t="n">
        <v>0</v>
      </c>
    </row>
    <row r="15576">
      <c r="A15576" t="n">
        <v>202008</v>
      </c>
      <c r="B15576" t="n">
        <v>62</v>
      </c>
      <c r="C15576" t="inlineStr">
        <is>
          <t>POS</t>
        </is>
      </c>
      <c r="D15576" t="inlineStr">
        <is>
          <t>Mỹ</t>
        </is>
      </c>
      <c r="E15576" t="inlineStr">
        <is>
          <t>Nhạc, phim, sách nói</t>
        </is>
      </c>
      <c r="F15576" t="n">
        <v>35.31</v>
      </c>
      <c r="G15576" t="n">
        <v>0</v>
      </c>
    </row>
    <row r="15577">
      <c r="A15577" t="n">
        <v>202008</v>
      </c>
      <c r="B15577" t="n">
        <v>62</v>
      </c>
      <c r="C15577" t="inlineStr">
        <is>
          <t>POS</t>
        </is>
      </c>
      <c r="D15577" t="inlineStr">
        <is>
          <t>Mỹ</t>
        </is>
      </c>
      <c r="E15577" t="inlineStr">
        <is>
          <t>TV &amp; Video</t>
        </is>
      </c>
      <c r="F15577" t="n">
        <v>116.1</v>
      </c>
      <c r="G15577" t="n">
        <v>0</v>
      </c>
    </row>
    <row r="15578">
      <c r="A15578" t="n">
        <v>202008</v>
      </c>
      <c r="B15578" t="n">
        <v>64</v>
      </c>
      <c r="C15578" t="inlineStr">
        <is>
          <t>POS</t>
        </is>
      </c>
      <c r="D15578" t="inlineStr">
        <is>
          <t>Mỹ</t>
        </is>
      </c>
      <c r="E15578" t="inlineStr">
        <is>
          <t>Máy ảnh</t>
        </is>
      </c>
      <c r="F15578" t="n">
        <v>4809</v>
      </c>
      <c r="G15578" t="n">
        <v>0</v>
      </c>
    </row>
    <row r="15579">
      <c r="A15579" t="n">
        <v>202008</v>
      </c>
      <c r="B15579" t="n">
        <v>64</v>
      </c>
      <c r="C15579" t="inlineStr">
        <is>
          <t>POS</t>
        </is>
      </c>
      <c r="D15579" t="inlineStr">
        <is>
          <t>Mỹ</t>
        </is>
      </c>
      <c r="E15579" t="inlineStr">
        <is>
          <t>Điện thoại</t>
        </is>
      </c>
      <c r="F15579" t="n">
        <v>199</v>
      </c>
      <c r="G15579" t="n">
        <v>0</v>
      </c>
    </row>
    <row r="15580">
      <c r="A15580" t="n">
        <v>202008</v>
      </c>
      <c r="B15580" t="n">
        <v>64</v>
      </c>
      <c r="C15580" t="inlineStr">
        <is>
          <t>POS</t>
        </is>
      </c>
      <c r="D15580" t="inlineStr">
        <is>
          <t>Mỹ</t>
        </is>
      </c>
      <c r="E15580" t="inlineStr">
        <is>
          <t>Máy tính</t>
        </is>
      </c>
      <c r="F15580" t="n">
        <v>10065.65</v>
      </c>
      <c r="G15580" t="n">
        <v>0</v>
      </c>
    </row>
    <row r="15581">
      <c r="A15581" t="n">
        <v>202008</v>
      </c>
      <c r="B15581" t="n">
        <v>64</v>
      </c>
      <c r="C15581" t="inlineStr">
        <is>
          <t>POS</t>
        </is>
      </c>
      <c r="D15581" t="inlineStr">
        <is>
          <t>Mỹ</t>
        </is>
      </c>
      <c r="E15581" t="inlineStr">
        <is>
          <t>Game &amp; Đồ chơi</t>
        </is>
      </c>
      <c r="F15581" t="n">
        <v>98.93000000000001</v>
      </c>
      <c r="G15581" t="n">
        <v>0</v>
      </c>
    </row>
    <row r="15582">
      <c r="A15582" t="n">
        <v>202008</v>
      </c>
      <c r="B15582" t="n">
        <v>64</v>
      </c>
      <c r="C15582" t="inlineStr">
        <is>
          <t>POS</t>
        </is>
      </c>
      <c r="D15582" t="inlineStr">
        <is>
          <t>Mỹ</t>
        </is>
      </c>
      <c r="E15582" t="inlineStr">
        <is>
          <t>Gia dụng</t>
        </is>
      </c>
      <c r="F15582" t="n">
        <v>268.5</v>
      </c>
      <c r="G15582" t="n">
        <v>0</v>
      </c>
    </row>
    <row r="15583">
      <c r="A15583" t="n">
        <v>202008</v>
      </c>
      <c r="B15583" t="n">
        <v>64</v>
      </c>
      <c r="C15583" t="inlineStr">
        <is>
          <t>POS</t>
        </is>
      </c>
      <c r="D15583" t="inlineStr">
        <is>
          <t>Mỹ</t>
        </is>
      </c>
      <c r="E15583" t="inlineStr">
        <is>
          <t>Nhạc, phim, sách nói</t>
        </is>
      </c>
      <c r="F15583" t="n">
        <v>131.93</v>
      </c>
      <c r="G15583" t="n">
        <v>0</v>
      </c>
    </row>
    <row r="15584">
      <c r="A15584" t="n">
        <v>202008</v>
      </c>
      <c r="B15584" t="n">
        <v>64</v>
      </c>
      <c r="C15584" t="inlineStr">
        <is>
          <t>POS</t>
        </is>
      </c>
      <c r="D15584" t="inlineStr">
        <is>
          <t>Mỹ</t>
        </is>
      </c>
      <c r="E15584" t="inlineStr">
        <is>
          <t>TV &amp; Video</t>
        </is>
      </c>
      <c r="F15584" t="n">
        <v>2972.77</v>
      </c>
      <c r="G15584" t="n">
        <v>699</v>
      </c>
    </row>
    <row r="15585">
      <c r="A15585" t="n">
        <v>202008</v>
      </c>
      <c r="B15585" t="n">
        <v>65</v>
      </c>
      <c r="C15585" t="inlineStr">
        <is>
          <t>POS</t>
        </is>
      </c>
      <c r="D15585" t="inlineStr">
        <is>
          <t>Mỹ</t>
        </is>
      </c>
      <c r="E15585" t="inlineStr">
        <is>
          <t>Âm thanh</t>
        </is>
      </c>
      <c r="F15585" t="n">
        <v>1599.2</v>
      </c>
      <c r="G15585" t="n">
        <v>1199.4</v>
      </c>
    </row>
    <row r="15586">
      <c r="A15586" t="n">
        <v>202008</v>
      </c>
      <c r="B15586" t="n">
        <v>65</v>
      </c>
      <c r="C15586" t="inlineStr">
        <is>
          <t>POS</t>
        </is>
      </c>
      <c r="D15586" t="inlineStr">
        <is>
          <t>Mỹ</t>
        </is>
      </c>
      <c r="E15586" t="inlineStr">
        <is>
          <t>Máy ảnh</t>
        </is>
      </c>
      <c r="F15586" t="n">
        <v>2844</v>
      </c>
      <c r="G15586" t="n">
        <v>0</v>
      </c>
    </row>
    <row r="15587">
      <c r="A15587" t="n">
        <v>202008</v>
      </c>
      <c r="B15587" t="n">
        <v>65</v>
      </c>
      <c r="C15587" t="inlineStr">
        <is>
          <t>POS</t>
        </is>
      </c>
      <c r="D15587" t="inlineStr">
        <is>
          <t>Mỹ</t>
        </is>
      </c>
      <c r="E15587" t="inlineStr">
        <is>
          <t>Điện thoại</t>
        </is>
      </c>
      <c r="F15587" t="n">
        <v>378</v>
      </c>
      <c r="G15587" t="n">
        <v>0</v>
      </c>
    </row>
    <row r="15588">
      <c r="A15588" t="n">
        <v>202008</v>
      </c>
      <c r="B15588" t="n">
        <v>65</v>
      </c>
      <c r="C15588" t="inlineStr">
        <is>
          <t>POS</t>
        </is>
      </c>
      <c r="D15588" t="inlineStr">
        <is>
          <t>Mỹ</t>
        </is>
      </c>
      <c r="E15588" t="inlineStr">
        <is>
          <t>Nhạc, phim, sách nói</t>
        </is>
      </c>
      <c r="F15588" t="n">
        <v>405.16</v>
      </c>
      <c r="G15588" t="n">
        <v>0</v>
      </c>
    </row>
    <row r="15589">
      <c r="A15589" t="n">
        <v>202008</v>
      </c>
      <c r="B15589" t="n">
        <v>66</v>
      </c>
      <c r="C15589" t="inlineStr">
        <is>
          <t>POS</t>
        </is>
      </c>
      <c r="D15589" t="inlineStr">
        <is>
          <t>Mỹ</t>
        </is>
      </c>
      <c r="E15589" t="inlineStr">
        <is>
          <t>Âm thanh</t>
        </is>
      </c>
      <c r="F15589" t="n">
        <v>424.62</v>
      </c>
      <c r="G15589" t="n">
        <v>0</v>
      </c>
    </row>
    <row r="15590">
      <c r="A15590" t="n">
        <v>202008</v>
      </c>
      <c r="B15590" t="n">
        <v>66</v>
      </c>
      <c r="C15590" t="inlineStr">
        <is>
          <t>POS</t>
        </is>
      </c>
      <c r="D15590" t="inlineStr">
        <is>
          <t>Mỹ</t>
        </is>
      </c>
      <c r="E15590" t="inlineStr">
        <is>
          <t>Máy ảnh</t>
        </is>
      </c>
      <c r="F15590" t="n">
        <v>2207.7</v>
      </c>
      <c r="G15590" t="n">
        <v>0</v>
      </c>
    </row>
    <row r="15591">
      <c r="A15591" t="n">
        <v>202008</v>
      </c>
      <c r="B15591" t="n">
        <v>66</v>
      </c>
      <c r="C15591" t="inlineStr">
        <is>
          <t>POS</t>
        </is>
      </c>
      <c r="D15591" t="inlineStr">
        <is>
          <t>Mỹ</t>
        </is>
      </c>
      <c r="E15591" t="inlineStr">
        <is>
          <t>Điện thoại</t>
        </is>
      </c>
      <c r="F15591" t="n">
        <v>779.4</v>
      </c>
      <c r="G15591" t="n">
        <v>239.4</v>
      </c>
    </row>
    <row r="15592">
      <c r="A15592" t="n">
        <v>202008</v>
      </c>
      <c r="B15592" t="n">
        <v>66</v>
      </c>
      <c r="C15592" t="inlineStr">
        <is>
          <t>POS</t>
        </is>
      </c>
      <c r="D15592" t="inlineStr">
        <is>
          <t>Mỹ</t>
        </is>
      </c>
      <c r="E15592" t="inlineStr">
        <is>
          <t>Máy tính</t>
        </is>
      </c>
      <c r="F15592" t="n">
        <v>719.86</v>
      </c>
      <c r="G15592" t="n">
        <v>0</v>
      </c>
    </row>
    <row r="15593">
      <c r="A15593" t="n">
        <v>202008</v>
      </c>
      <c r="B15593" t="n">
        <v>66</v>
      </c>
      <c r="C15593" t="inlineStr">
        <is>
          <t>POS</t>
        </is>
      </c>
      <c r="D15593" t="inlineStr">
        <is>
          <t>Mỹ</t>
        </is>
      </c>
      <c r="E15593" t="inlineStr">
        <is>
          <t>Game &amp; Đồ chơi</t>
        </is>
      </c>
      <c r="F15593" t="n">
        <v>8.880000000000001</v>
      </c>
      <c r="G15593" t="n">
        <v>0</v>
      </c>
    </row>
    <row r="15594">
      <c r="A15594" t="n">
        <v>202008</v>
      </c>
      <c r="B15594" t="n">
        <v>66</v>
      </c>
      <c r="C15594" t="inlineStr">
        <is>
          <t>POS</t>
        </is>
      </c>
      <c r="D15594" t="inlineStr">
        <is>
          <t>Mỹ</t>
        </is>
      </c>
      <c r="E15594" t="inlineStr">
        <is>
          <t>Nhạc, phim, sách nói</t>
        </is>
      </c>
      <c r="F15594" t="n">
        <v>884.3</v>
      </c>
      <c r="G15594" t="n">
        <v>0</v>
      </c>
    </row>
    <row r="15595">
      <c r="A15595" t="n">
        <v>202009</v>
      </c>
      <c r="B15595" t="n">
        <v>0</v>
      </c>
      <c r="C15595" t="inlineStr">
        <is>
          <t>ONLINE</t>
        </is>
      </c>
      <c r="D15595" t="inlineStr">
        <is>
          <t>Online</t>
        </is>
      </c>
      <c r="E15595" t="inlineStr">
        <is>
          <t>Âm thanh</t>
        </is>
      </c>
      <c r="F15595" t="n">
        <v>5545.08</v>
      </c>
      <c r="G15595" t="n">
        <v>0</v>
      </c>
    </row>
    <row r="15596">
      <c r="A15596" t="n">
        <v>202009</v>
      </c>
      <c r="B15596" t="n">
        <v>0</v>
      </c>
      <c r="C15596" t="inlineStr">
        <is>
          <t>ONLINE</t>
        </is>
      </c>
      <c r="D15596" t="inlineStr">
        <is>
          <t>Online</t>
        </is>
      </c>
      <c r="E15596" t="inlineStr">
        <is>
          <t>Máy ảnh</t>
        </is>
      </c>
      <c r="F15596" t="n">
        <v>2719.76</v>
      </c>
      <c r="G15596" t="n">
        <v>0</v>
      </c>
    </row>
    <row r="15597">
      <c r="A15597" t="n">
        <v>202009</v>
      </c>
      <c r="B15597" t="n">
        <v>0</v>
      </c>
      <c r="C15597" t="inlineStr">
        <is>
          <t>ONLINE</t>
        </is>
      </c>
      <c r="D15597" t="inlineStr">
        <is>
          <t>Online</t>
        </is>
      </c>
      <c r="E15597" t="inlineStr">
        <is>
          <t>Điện thoại</t>
        </is>
      </c>
      <c r="F15597" t="n">
        <v>13983.34</v>
      </c>
      <c r="G15597" t="n">
        <v>0</v>
      </c>
    </row>
    <row r="15598">
      <c r="A15598" t="n">
        <v>202009</v>
      </c>
      <c r="B15598" t="n">
        <v>0</v>
      </c>
      <c r="C15598" t="inlineStr">
        <is>
          <t>ONLINE</t>
        </is>
      </c>
      <c r="D15598" t="inlineStr">
        <is>
          <t>Online</t>
        </is>
      </c>
      <c r="E15598" t="inlineStr">
        <is>
          <t>Máy tính</t>
        </is>
      </c>
      <c r="F15598" t="n">
        <v>42744.27</v>
      </c>
      <c r="G15598" t="n">
        <v>0</v>
      </c>
    </row>
    <row r="15599">
      <c r="A15599" t="n">
        <v>202009</v>
      </c>
      <c r="B15599" t="n">
        <v>0</v>
      </c>
      <c r="C15599" t="inlineStr">
        <is>
          <t>ONLINE</t>
        </is>
      </c>
      <c r="D15599" t="inlineStr">
        <is>
          <t>Online</t>
        </is>
      </c>
      <c r="E15599" t="inlineStr">
        <is>
          <t>Game &amp; Đồ chơi</t>
        </is>
      </c>
      <c r="F15599" t="n">
        <v>1596.05</v>
      </c>
      <c r="G15599" t="n">
        <v>0</v>
      </c>
    </row>
    <row r="15600">
      <c r="A15600" t="n">
        <v>202009</v>
      </c>
      <c r="B15600" t="n">
        <v>0</v>
      </c>
      <c r="C15600" t="inlineStr">
        <is>
          <t>ONLINE</t>
        </is>
      </c>
      <c r="D15600" t="inlineStr">
        <is>
          <t>Online</t>
        </is>
      </c>
      <c r="E15600" t="inlineStr">
        <is>
          <t>Gia dụng</t>
        </is>
      </c>
      <c r="F15600" t="n">
        <v>9780.48</v>
      </c>
      <c r="G15600" t="n">
        <v>0</v>
      </c>
    </row>
    <row r="15601">
      <c r="A15601" t="n">
        <v>202009</v>
      </c>
      <c r="B15601" t="n">
        <v>0</v>
      </c>
      <c r="C15601" t="inlineStr">
        <is>
          <t>ONLINE</t>
        </is>
      </c>
      <c r="D15601" t="inlineStr">
        <is>
          <t>Online</t>
        </is>
      </c>
      <c r="E15601" t="inlineStr">
        <is>
          <t>Nhạc, phim, sách nói</t>
        </is>
      </c>
      <c r="F15601" t="n">
        <v>4073.77</v>
      </c>
      <c r="G15601" t="n">
        <v>0</v>
      </c>
    </row>
    <row r="15602">
      <c r="A15602" t="n">
        <v>202009</v>
      </c>
      <c r="B15602" t="n">
        <v>0</v>
      </c>
      <c r="C15602" t="inlineStr">
        <is>
          <t>ONLINE</t>
        </is>
      </c>
      <c r="D15602" t="inlineStr">
        <is>
          <t>Online</t>
        </is>
      </c>
      <c r="E15602" t="inlineStr">
        <is>
          <t>TV &amp; Video</t>
        </is>
      </c>
      <c r="F15602" t="n">
        <v>5310.34</v>
      </c>
      <c r="G15602" t="n">
        <v>0</v>
      </c>
    </row>
    <row r="15603">
      <c r="A15603" t="n">
        <v>202009</v>
      </c>
      <c r="B15603" t="n">
        <v>5</v>
      </c>
      <c r="C15603" t="inlineStr">
        <is>
          <t>POS</t>
        </is>
      </c>
      <c r="D15603" t="inlineStr">
        <is>
          <t>Úc</t>
        </is>
      </c>
      <c r="E15603" t="inlineStr">
        <is>
          <t>Máy ảnh</t>
        </is>
      </c>
      <c r="F15603" t="n">
        <v>0</v>
      </c>
      <c r="G15603" t="n">
        <v>53.99</v>
      </c>
    </row>
    <row r="15604">
      <c r="A15604" t="n">
        <v>202009</v>
      </c>
      <c r="B15604" t="n">
        <v>6</v>
      </c>
      <c r="C15604" t="inlineStr">
        <is>
          <t>POS</t>
        </is>
      </c>
      <c r="D15604" t="inlineStr">
        <is>
          <t>Úc</t>
        </is>
      </c>
      <c r="E15604" t="inlineStr">
        <is>
          <t>Điện thoại</t>
        </is>
      </c>
      <c r="F15604" t="n">
        <v>1609.93</v>
      </c>
      <c r="G15604" t="n">
        <v>19.98</v>
      </c>
    </row>
    <row r="15605">
      <c r="A15605" t="n">
        <v>202009</v>
      </c>
      <c r="B15605" t="n">
        <v>6</v>
      </c>
      <c r="C15605" t="inlineStr">
        <is>
          <t>POS</t>
        </is>
      </c>
      <c r="D15605" t="inlineStr">
        <is>
          <t>Úc</t>
        </is>
      </c>
      <c r="E15605" t="inlineStr">
        <is>
          <t>Game &amp; Đồ chơi</t>
        </is>
      </c>
      <c r="F15605" t="n">
        <v>233.04</v>
      </c>
      <c r="G15605" t="n">
        <v>0</v>
      </c>
    </row>
    <row r="15606">
      <c r="A15606" t="n">
        <v>202009</v>
      </c>
      <c r="B15606" t="n">
        <v>6</v>
      </c>
      <c r="C15606" t="inlineStr">
        <is>
          <t>POS</t>
        </is>
      </c>
      <c r="D15606" t="inlineStr">
        <is>
          <t>Úc</t>
        </is>
      </c>
      <c r="E15606" t="inlineStr">
        <is>
          <t>Gia dụng</t>
        </is>
      </c>
      <c r="F15606" t="n">
        <v>1192</v>
      </c>
      <c r="G15606" t="n">
        <v>0</v>
      </c>
    </row>
    <row r="15607">
      <c r="A15607" t="n">
        <v>202009</v>
      </c>
      <c r="B15607" t="n">
        <v>6</v>
      </c>
      <c r="C15607" t="inlineStr">
        <is>
          <t>POS</t>
        </is>
      </c>
      <c r="D15607" t="inlineStr">
        <is>
          <t>Úc</t>
        </is>
      </c>
      <c r="E15607" t="inlineStr">
        <is>
          <t>TV &amp; Video</t>
        </is>
      </c>
      <c r="F15607" t="n">
        <v>12737.6</v>
      </c>
      <c r="G15607" t="n">
        <v>0</v>
      </c>
    </row>
    <row r="15608">
      <c r="A15608" t="n">
        <v>202009</v>
      </c>
      <c r="B15608" t="n">
        <v>8</v>
      </c>
      <c r="C15608" t="inlineStr">
        <is>
          <t>POS</t>
        </is>
      </c>
      <c r="D15608" t="inlineStr">
        <is>
          <t>Canada</t>
        </is>
      </c>
      <c r="E15608" t="inlineStr">
        <is>
          <t>Âm thanh</t>
        </is>
      </c>
      <c r="F15608" t="n">
        <v>345</v>
      </c>
      <c r="G15608" t="n">
        <v>115</v>
      </c>
    </row>
    <row r="15609">
      <c r="A15609" t="n">
        <v>202009</v>
      </c>
      <c r="B15609" t="n">
        <v>8</v>
      </c>
      <c r="C15609" t="inlineStr">
        <is>
          <t>POS</t>
        </is>
      </c>
      <c r="D15609" t="inlineStr">
        <is>
          <t>Canada</t>
        </is>
      </c>
      <c r="E15609" t="inlineStr">
        <is>
          <t>Máy ảnh</t>
        </is>
      </c>
      <c r="F15609" t="n">
        <v>2044.8</v>
      </c>
      <c r="G15609" t="n">
        <v>0</v>
      </c>
    </row>
    <row r="15610">
      <c r="A15610" t="n">
        <v>202009</v>
      </c>
      <c r="B15610" t="n">
        <v>8</v>
      </c>
      <c r="C15610" t="inlineStr">
        <is>
          <t>POS</t>
        </is>
      </c>
      <c r="D15610" t="inlineStr">
        <is>
          <t>Canada</t>
        </is>
      </c>
      <c r="E15610" t="inlineStr">
        <is>
          <t>Điện thoại</t>
        </is>
      </c>
      <c r="F15610" t="n">
        <v>3210.38</v>
      </c>
      <c r="G15610" t="n">
        <v>0</v>
      </c>
    </row>
    <row r="15611">
      <c r="A15611" t="n">
        <v>202009</v>
      </c>
      <c r="B15611" t="n">
        <v>8</v>
      </c>
      <c r="C15611" t="inlineStr">
        <is>
          <t>POS</t>
        </is>
      </c>
      <c r="D15611" t="inlineStr">
        <is>
          <t>Canada</t>
        </is>
      </c>
      <c r="E15611" t="inlineStr">
        <is>
          <t>Máy tính</t>
        </is>
      </c>
      <c r="F15611" t="n">
        <v>1928.3</v>
      </c>
      <c r="G15611" t="n">
        <v>0</v>
      </c>
    </row>
    <row r="15612">
      <c r="A15612" t="n">
        <v>202009</v>
      </c>
      <c r="B15612" t="n">
        <v>8</v>
      </c>
      <c r="C15612" t="inlineStr">
        <is>
          <t>POS</t>
        </is>
      </c>
      <c r="D15612" t="inlineStr">
        <is>
          <t>Canada</t>
        </is>
      </c>
      <c r="E15612" t="inlineStr">
        <is>
          <t>Game &amp; Đồ chơi</t>
        </is>
      </c>
      <c r="F15612" t="n">
        <v>32</v>
      </c>
      <c r="G15612" t="n">
        <v>0</v>
      </c>
    </row>
    <row r="15613">
      <c r="A15613" t="n">
        <v>202009</v>
      </c>
      <c r="B15613" t="n">
        <v>10</v>
      </c>
      <c r="C15613" t="inlineStr">
        <is>
          <t>POS</t>
        </is>
      </c>
      <c r="D15613" t="inlineStr">
        <is>
          <t>Canada</t>
        </is>
      </c>
      <c r="E15613" t="inlineStr">
        <is>
          <t>Điện thoại</t>
        </is>
      </c>
      <c r="F15613" t="n">
        <v>3855.65</v>
      </c>
      <c r="G15613" t="n">
        <v>0</v>
      </c>
    </row>
    <row r="15614">
      <c r="A15614" t="n">
        <v>202009</v>
      </c>
      <c r="B15614" t="n">
        <v>10</v>
      </c>
      <c r="C15614" t="inlineStr">
        <is>
          <t>POS</t>
        </is>
      </c>
      <c r="D15614" t="inlineStr">
        <is>
          <t>Canada</t>
        </is>
      </c>
      <c r="E15614" t="inlineStr">
        <is>
          <t>Máy tính</t>
        </is>
      </c>
      <c r="F15614" t="n">
        <v>3443.3</v>
      </c>
      <c r="G15614" t="n">
        <v>0</v>
      </c>
    </row>
    <row r="15615">
      <c r="A15615" t="n">
        <v>202009</v>
      </c>
      <c r="B15615" t="n">
        <v>10</v>
      </c>
      <c r="C15615" t="inlineStr">
        <is>
          <t>POS</t>
        </is>
      </c>
      <c r="D15615" t="inlineStr">
        <is>
          <t>Canada</t>
        </is>
      </c>
      <c r="E15615" t="inlineStr">
        <is>
          <t>Game &amp; Đồ chơi</t>
        </is>
      </c>
      <c r="F15615" t="n">
        <v>180.83</v>
      </c>
      <c r="G15615" t="n">
        <v>0</v>
      </c>
    </row>
    <row r="15616">
      <c r="A15616" t="n">
        <v>202009</v>
      </c>
      <c r="B15616" t="n">
        <v>10</v>
      </c>
      <c r="C15616" t="inlineStr">
        <is>
          <t>POS</t>
        </is>
      </c>
      <c r="D15616" t="inlineStr">
        <is>
          <t>Canada</t>
        </is>
      </c>
      <c r="E15616" t="inlineStr">
        <is>
          <t>Gia dụng</t>
        </is>
      </c>
      <c r="F15616" t="n">
        <v>1755</v>
      </c>
      <c r="G15616" t="n">
        <v>0</v>
      </c>
    </row>
    <row r="15617">
      <c r="A15617" t="n">
        <v>202009</v>
      </c>
      <c r="B15617" t="n">
        <v>10</v>
      </c>
      <c r="C15617" t="inlineStr">
        <is>
          <t>POS</t>
        </is>
      </c>
      <c r="D15617" t="inlineStr">
        <is>
          <t>Canada</t>
        </is>
      </c>
      <c r="E15617" t="inlineStr">
        <is>
          <t>Nhạc, phim, sách nói</t>
        </is>
      </c>
      <c r="F15617" t="n">
        <v>41.67</v>
      </c>
      <c r="G15617" t="n">
        <v>0</v>
      </c>
    </row>
    <row r="15618">
      <c r="A15618" t="n">
        <v>202009</v>
      </c>
      <c r="B15618" t="n">
        <v>10</v>
      </c>
      <c r="C15618" t="inlineStr">
        <is>
          <t>POS</t>
        </is>
      </c>
      <c r="D15618" t="inlineStr">
        <is>
          <t>Canada</t>
        </is>
      </c>
      <c r="E15618" t="inlineStr">
        <is>
          <t>TV &amp; Video</t>
        </is>
      </c>
      <c r="F15618" t="n">
        <v>1409.91</v>
      </c>
      <c r="G15618" t="n">
        <v>0</v>
      </c>
    </row>
    <row r="15619">
      <c r="A15619" t="n">
        <v>202009</v>
      </c>
      <c r="B15619" t="n">
        <v>15</v>
      </c>
      <c r="C15619" t="inlineStr">
        <is>
          <t>POS</t>
        </is>
      </c>
      <c r="D15619" t="inlineStr">
        <is>
          <t>Pháp</t>
        </is>
      </c>
      <c r="E15619" t="inlineStr">
        <is>
          <t>Máy tính</t>
        </is>
      </c>
      <c r="F15619" t="n">
        <v>3961.7</v>
      </c>
      <c r="G15619" t="n">
        <v>0</v>
      </c>
    </row>
    <row r="15620">
      <c r="A15620" t="n">
        <v>202009</v>
      </c>
      <c r="B15620" t="n">
        <v>16</v>
      </c>
      <c r="C15620" t="inlineStr">
        <is>
          <t>POS</t>
        </is>
      </c>
      <c r="D15620" t="inlineStr">
        <is>
          <t>Pháp</t>
        </is>
      </c>
      <c r="E15620" t="inlineStr">
        <is>
          <t>Âm thanh</t>
        </is>
      </c>
      <c r="F15620" t="n">
        <v>103.5</v>
      </c>
      <c r="G15620" t="n">
        <v>0</v>
      </c>
    </row>
    <row r="15621">
      <c r="A15621" t="n">
        <v>202009</v>
      </c>
      <c r="B15621" t="n">
        <v>16</v>
      </c>
      <c r="C15621" t="inlineStr">
        <is>
          <t>POS</t>
        </is>
      </c>
      <c r="D15621" t="inlineStr">
        <is>
          <t>Pháp</t>
        </is>
      </c>
      <c r="E15621" t="inlineStr">
        <is>
          <t>Điện thoại</t>
        </is>
      </c>
      <c r="F15621" t="n">
        <v>230.4</v>
      </c>
      <c r="G15621" t="n">
        <v>0</v>
      </c>
    </row>
    <row r="15622">
      <c r="A15622" t="n">
        <v>202009</v>
      </c>
      <c r="B15622" t="n">
        <v>17</v>
      </c>
      <c r="C15622" t="inlineStr">
        <is>
          <t>POS</t>
        </is>
      </c>
      <c r="D15622" t="inlineStr">
        <is>
          <t>Pháp</t>
        </is>
      </c>
      <c r="E15622" t="inlineStr">
        <is>
          <t>Máy tính</t>
        </is>
      </c>
      <c r="F15622" t="n">
        <v>3337.2</v>
      </c>
      <c r="G15622" t="n">
        <v>0</v>
      </c>
    </row>
    <row r="15623">
      <c r="A15623" t="n">
        <v>202009</v>
      </c>
      <c r="B15623" t="n">
        <v>19</v>
      </c>
      <c r="C15623" t="inlineStr">
        <is>
          <t>POS</t>
        </is>
      </c>
      <c r="D15623" t="inlineStr">
        <is>
          <t>Đức</t>
        </is>
      </c>
      <c r="E15623" t="inlineStr">
        <is>
          <t>Điện thoại</t>
        </is>
      </c>
      <c r="F15623" t="n">
        <v>268</v>
      </c>
      <c r="G15623" t="n">
        <v>0</v>
      </c>
    </row>
    <row r="15624">
      <c r="A15624" t="n">
        <v>202009</v>
      </c>
      <c r="B15624" t="n">
        <v>19</v>
      </c>
      <c r="C15624" t="inlineStr">
        <is>
          <t>POS</t>
        </is>
      </c>
      <c r="D15624" t="inlineStr">
        <is>
          <t>Đức</t>
        </is>
      </c>
      <c r="E15624" t="inlineStr">
        <is>
          <t>Nhạc, phim, sách nói</t>
        </is>
      </c>
      <c r="F15624" t="n">
        <v>1192.59</v>
      </c>
      <c r="G15624" t="n">
        <v>0</v>
      </c>
    </row>
    <row r="15625">
      <c r="A15625" t="n">
        <v>202009</v>
      </c>
      <c r="B15625" t="n">
        <v>19</v>
      </c>
      <c r="C15625" t="inlineStr">
        <is>
          <t>POS</t>
        </is>
      </c>
      <c r="D15625" t="inlineStr">
        <is>
          <t>Đức</t>
        </is>
      </c>
      <c r="E15625" t="inlineStr">
        <is>
          <t>TV &amp; Video</t>
        </is>
      </c>
      <c r="F15625" t="n">
        <v>4776.6</v>
      </c>
      <c r="G15625" t="n">
        <v>0</v>
      </c>
    </row>
    <row r="15626">
      <c r="A15626" t="n">
        <v>202009</v>
      </c>
      <c r="B15626" t="n">
        <v>22</v>
      </c>
      <c r="C15626" t="inlineStr">
        <is>
          <t>POS</t>
        </is>
      </c>
      <c r="D15626" t="inlineStr">
        <is>
          <t>Đức</t>
        </is>
      </c>
      <c r="E15626" t="inlineStr">
        <is>
          <t>Máy tính</t>
        </is>
      </c>
      <c r="F15626" t="n">
        <v>3283</v>
      </c>
      <c r="G15626" t="n">
        <v>0</v>
      </c>
    </row>
    <row r="15627">
      <c r="A15627" t="n">
        <v>202009</v>
      </c>
      <c r="B15627" t="n">
        <v>22</v>
      </c>
      <c r="C15627" t="inlineStr">
        <is>
          <t>POS</t>
        </is>
      </c>
      <c r="D15627" t="inlineStr">
        <is>
          <t>Đức</t>
        </is>
      </c>
      <c r="E15627" t="inlineStr">
        <is>
          <t>Game &amp; Đồ chơi</t>
        </is>
      </c>
      <c r="F15627" t="n">
        <v>136</v>
      </c>
      <c r="G15627" t="n">
        <v>0</v>
      </c>
    </row>
    <row r="15628">
      <c r="A15628" t="n">
        <v>202009</v>
      </c>
      <c r="B15628" t="n">
        <v>22</v>
      </c>
      <c r="C15628" t="inlineStr">
        <is>
          <t>POS</t>
        </is>
      </c>
      <c r="D15628" t="inlineStr">
        <is>
          <t>Đức</t>
        </is>
      </c>
      <c r="E15628" t="inlineStr">
        <is>
          <t>Gia dụng</t>
        </is>
      </c>
      <c r="F15628" t="n">
        <v>3329.7</v>
      </c>
      <c r="G15628" t="n">
        <v>0</v>
      </c>
    </row>
    <row r="15629">
      <c r="A15629" t="n">
        <v>202009</v>
      </c>
      <c r="B15629" t="n">
        <v>23</v>
      </c>
      <c r="C15629" t="inlineStr">
        <is>
          <t>POS</t>
        </is>
      </c>
      <c r="D15629" t="inlineStr">
        <is>
          <t>Đức</t>
        </is>
      </c>
      <c r="E15629" t="inlineStr">
        <is>
          <t>Điện thoại</t>
        </is>
      </c>
      <c r="F15629" t="n">
        <v>74.97</v>
      </c>
      <c r="G15629" t="n">
        <v>0</v>
      </c>
    </row>
    <row r="15630">
      <c r="A15630" t="n">
        <v>202009</v>
      </c>
      <c r="B15630" t="n">
        <v>23</v>
      </c>
      <c r="C15630" t="inlineStr">
        <is>
          <t>POS</t>
        </is>
      </c>
      <c r="D15630" t="inlineStr">
        <is>
          <t>Đức</t>
        </is>
      </c>
      <c r="E15630" t="inlineStr">
        <is>
          <t>Nhạc, phim, sách nói</t>
        </is>
      </c>
      <c r="F15630" t="n">
        <v>359.98</v>
      </c>
      <c r="G15630" t="n">
        <v>0</v>
      </c>
    </row>
    <row r="15631">
      <c r="A15631" t="n">
        <v>202009</v>
      </c>
      <c r="B15631" t="n">
        <v>26</v>
      </c>
      <c r="C15631" t="inlineStr">
        <is>
          <t>POS</t>
        </is>
      </c>
      <c r="D15631" t="inlineStr">
        <is>
          <t>Đức</t>
        </is>
      </c>
      <c r="E15631" t="inlineStr">
        <is>
          <t>Âm thanh</t>
        </is>
      </c>
      <c r="F15631" t="n">
        <v>269.98</v>
      </c>
      <c r="G15631" t="n">
        <v>0</v>
      </c>
    </row>
    <row r="15632">
      <c r="A15632" t="n">
        <v>202009</v>
      </c>
      <c r="B15632" t="n">
        <v>27</v>
      </c>
      <c r="C15632" t="inlineStr">
        <is>
          <t>POS</t>
        </is>
      </c>
      <c r="D15632" t="inlineStr">
        <is>
          <t>Đức</t>
        </is>
      </c>
      <c r="E15632" t="inlineStr">
        <is>
          <t>Điện thoại</t>
        </is>
      </c>
      <c r="F15632" t="n">
        <v>229</v>
      </c>
      <c r="G15632" t="n">
        <v>0</v>
      </c>
    </row>
    <row r="15633">
      <c r="A15633" t="n">
        <v>202009</v>
      </c>
      <c r="B15633" t="n">
        <v>27</v>
      </c>
      <c r="C15633" t="inlineStr">
        <is>
          <t>POS</t>
        </is>
      </c>
      <c r="D15633" t="inlineStr">
        <is>
          <t>Đức</t>
        </is>
      </c>
      <c r="E15633" t="inlineStr">
        <is>
          <t>Máy tính</t>
        </is>
      </c>
      <c r="F15633" t="n">
        <v>449.91</v>
      </c>
      <c r="G15633" t="n">
        <v>0</v>
      </c>
    </row>
    <row r="15634">
      <c r="A15634" t="n">
        <v>202009</v>
      </c>
      <c r="B15634" t="n">
        <v>27</v>
      </c>
      <c r="C15634" t="inlineStr">
        <is>
          <t>POS</t>
        </is>
      </c>
      <c r="D15634" t="inlineStr">
        <is>
          <t>Đức</t>
        </is>
      </c>
      <c r="E15634" t="inlineStr">
        <is>
          <t>Nhạc, phim, sách nói</t>
        </is>
      </c>
      <c r="F15634" t="n">
        <v>35.96</v>
      </c>
      <c r="G15634" t="n">
        <v>0</v>
      </c>
    </row>
    <row r="15635">
      <c r="A15635" t="n">
        <v>202009</v>
      </c>
      <c r="B15635" t="n">
        <v>29</v>
      </c>
      <c r="C15635" t="inlineStr">
        <is>
          <t>POS</t>
        </is>
      </c>
      <c r="D15635" t="inlineStr">
        <is>
          <t>Ý</t>
        </is>
      </c>
      <c r="E15635" t="inlineStr">
        <is>
          <t>Máy tính</t>
        </is>
      </c>
      <c r="F15635" t="n">
        <v>6473.85</v>
      </c>
      <c r="G15635" t="n">
        <v>0</v>
      </c>
    </row>
    <row r="15636">
      <c r="A15636" t="n">
        <v>202009</v>
      </c>
      <c r="B15636" t="n">
        <v>29</v>
      </c>
      <c r="C15636" t="inlineStr">
        <is>
          <t>POS</t>
        </is>
      </c>
      <c r="D15636" t="inlineStr">
        <is>
          <t>Ý</t>
        </is>
      </c>
      <c r="E15636" t="inlineStr">
        <is>
          <t>Nhạc, phim, sách nói</t>
        </is>
      </c>
      <c r="F15636" t="n">
        <v>97.23</v>
      </c>
      <c r="G15636" t="n">
        <v>0</v>
      </c>
    </row>
    <row r="15637">
      <c r="A15637" t="n">
        <v>202009</v>
      </c>
      <c r="B15637" t="n">
        <v>32</v>
      </c>
      <c r="C15637" t="inlineStr">
        <is>
          <t>POS</t>
        </is>
      </c>
      <c r="D15637" t="inlineStr">
        <is>
          <t>Hà Lan</t>
        </is>
      </c>
      <c r="E15637" t="inlineStr">
        <is>
          <t>Máy ảnh</t>
        </is>
      </c>
      <c r="F15637" t="n">
        <v>553.5</v>
      </c>
      <c r="G15637" t="n">
        <v>0</v>
      </c>
    </row>
    <row r="15638">
      <c r="A15638" t="n">
        <v>202009</v>
      </c>
      <c r="B15638" t="n">
        <v>32</v>
      </c>
      <c r="C15638" t="inlineStr">
        <is>
          <t>POS</t>
        </is>
      </c>
      <c r="D15638" t="inlineStr">
        <is>
          <t>Hà Lan</t>
        </is>
      </c>
      <c r="E15638" t="inlineStr">
        <is>
          <t>Máy tính</t>
        </is>
      </c>
      <c r="F15638" t="n">
        <v>539.8</v>
      </c>
      <c r="G15638" t="n">
        <v>0</v>
      </c>
    </row>
    <row r="15639">
      <c r="A15639" t="n">
        <v>202009</v>
      </c>
      <c r="B15639" t="n">
        <v>33</v>
      </c>
      <c r="C15639" t="inlineStr">
        <is>
          <t>POS</t>
        </is>
      </c>
      <c r="D15639" t="inlineStr">
        <is>
          <t>Hà Lan</t>
        </is>
      </c>
      <c r="E15639" t="inlineStr">
        <is>
          <t>Điện thoại</t>
        </is>
      </c>
      <c r="F15639" t="n">
        <v>4389</v>
      </c>
      <c r="G15639" t="n">
        <v>0</v>
      </c>
    </row>
    <row r="15640">
      <c r="A15640" t="n">
        <v>202009</v>
      </c>
      <c r="B15640" t="n">
        <v>33</v>
      </c>
      <c r="C15640" t="inlineStr">
        <is>
          <t>POS</t>
        </is>
      </c>
      <c r="D15640" t="inlineStr">
        <is>
          <t>Hà Lan</t>
        </is>
      </c>
      <c r="E15640" t="inlineStr">
        <is>
          <t>Máy tính</t>
        </is>
      </c>
      <c r="F15640" t="n">
        <v>2839.7</v>
      </c>
      <c r="G15640" t="n">
        <v>0</v>
      </c>
    </row>
    <row r="15641">
      <c r="A15641" t="n">
        <v>202009</v>
      </c>
      <c r="B15641" t="n">
        <v>33</v>
      </c>
      <c r="C15641" t="inlineStr">
        <is>
          <t>POS</t>
        </is>
      </c>
      <c r="D15641" t="inlineStr">
        <is>
          <t>Hà Lan</t>
        </is>
      </c>
      <c r="E15641" t="inlineStr">
        <is>
          <t>Game &amp; Đồ chơi</t>
        </is>
      </c>
      <c r="F15641" t="n">
        <v>74.84</v>
      </c>
      <c r="G15641" t="n">
        <v>0</v>
      </c>
    </row>
    <row r="15642">
      <c r="A15642" t="n">
        <v>202009</v>
      </c>
      <c r="B15642" t="n">
        <v>33</v>
      </c>
      <c r="C15642" t="inlineStr">
        <is>
          <t>POS</t>
        </is>
      </c>
      <c r="D15642" t="inlineStr">
        <is>
          <t>Hà Lan</t>
        </is>
      </c>
      <c r="E15642" t="inlineStr">
        <is>
          <t>TV &amp; Video</t>
        </is>
      </c>
      <c r="F15642" t="n">
        <v>538</v>
      </c>
      <c r="G15642" t="n">
        <v>0</v>
      </c>
    </row>
    <row r="15643">
      <c r="A15643" t="n">
        <v>202009</v>
      </c>
      <c r="B15643" t="n">
        <v>34</v>
      </c>
      <c r="C15643" t="inlineStr">
        <is>
          <t>POS</t>
        </is>
      </c>
      <c r="D15643" t="inlineStr">
        <is>
          <t>Hà Lan</t>
        </is>
      </c>
      <c r="E15643" t="inlineStr">
        <is>
          <t>Âm thanh</t>
        </is>
      </c>
      <c r="F15643" t="n">
        <v>67.40000000000001</v>
      </c>
      <c r="G15643" t="n">
        <v>0</v>
      </c>
    </row>
    <row r="15644">
      <c r="A15644" t="n">
        <v>202009</v>
      </c>
      <c r="B15644" t="n">
        <v>34</v>
      </c>
      <c r="C15644" t="inlineStr">
        <is>
          <t>POS</t>
        </is>
      </c>
      <c r="D15644" t="inlineStr">
        <is>
          <t>Hà Lan</t>
        </is>
      </c>
      <c r="E15644" t="inlineStr">
        <is>
          <t>Điện thoại</t>
        </is>
      </c>
      <c r="F15644" t="n">
        <v>24.99</v>
      </c>
      <c r="G15644" t="n">
        <v>0</v>
      </c>
    </row>
    <row r="15645">
      <c r="A15645" t="n">
        <v>202009</v>
      </c>
      <c r="B15645" t="n">
        <v>34</v>
      </c>
      <c r="C15645" t="inlineStr">
        <is>
          <t>POS</t>
        </is>
      </c>
      <c r="D15645" t="inlineStr">
        <is>
          <t>Hà Lan</t>
        </is>
      </c>
      <c r="E15645" t="inlineStr">
        <is>
          <t>Máy tính</t>
        </is>
      </c>
      <c r="F15645" t="n">
        <v>4998</v>
      </c>
      <c r="G15645" t="n">
        <v>0</v>
      </c>
    </row>
    <row r="15646">
      <c r="A15646" t="n">
        <v>202009</v>
      </c>
      <c r="B15646" t="n">
        <v>34</v>
      </c>
      <c r="C15646" t="inlineStr">
        <is>
          <t>POS</t>
        </is>
      </c>
      <c r="D15646" t="inlineStr">
        <is>
          <t>Hà Lan</t>
        </is>
      </c>
      <c r="E15646" t="inlineStr">
        <is>
          <t>TV &amp; Video</t>
        </is>
      </c>
      <c r="F15646" t="n">
        <v>1996</v>
      </c>
      <c r="G15646" t="n">
        <v>0</v>
      </c>
    </row>
    <row r="15647">
      <c r="A15647" t="n">
        <v>202009</v>
      </c>
      <c r="B15647" t="n">
        <v>36</v>
      </c>
      <c r="C15647" t="inlineStr">
        <is>
          <t>POS</t>
        </is>
      </c>
      <c r="D15647" t="inlineStr">
        <is>
          <t>Anh</t>
        </is>
      </c>
      <c r="E15647" t="inlineStr">
        <is>
          <t>Điện thoại</t>
        </is>
      </c>
      <c r="F15647" t="n">
        <v>350.1</v>
      </c>
      <c r="G15647" t="n">
        <v>0</v>
      </c>
    </row>
    <row r="15648">
      <c r="A15648" t="n">
        <v>202009</v>
      </c>
      <c r="B15648" t="n">
        <v>36</v>
      </c>
      <c r="C15648" t="inlineStr">
        <is>
          <t>POS</t>
        </is>
      </c>
      <c r="D15648" t="inlineStr">
        <is>
          <t>Anh</t>
        </is>
      </c>
      <c r="E15648" t="inlineStr">
        <is>
          <t>Máy tính</t>
        </is>
      </c>
      <c r="F15648" t="n">
        <v>690.1</v>
      </c>
      <c r="G15648" t="n">
        <v>0</v>
      </c>
    </row>
    <row r="15649">
      <c r="A15649" t="n">
        <v>202009</v>
      </c>
      <c r="B15649" t="n">
        <v>36</v>
      </c>
      <c r="C15649" t="inlineStr">
        <is>
          <t>POS</t>
        </is>
      </c>
      <c r="D15649" t="inlineStr">
        <is>
          <t>Anh</t>
        </is>
      </c>
      <c r="E15649" t="inlineStr">
        <is>
          <t>Nhạc, phim, sách nói</t>
        </is>
      </c>
      <c r="F15649" t="n">
        <v>107.94</v>
      </c>
      <c r="G15649" t="n">
        <v>0</v>
      </c>
    </row>
    <row r="15650">
      <c r="A15650" t="n">
        <v>202009</v>
      </c>
      <c r="B15650" t="n">
        <v>37</v>
      </c>
      <c r="C15650" t="inlineStr">
        <is>
          <t>POS</t>
        </is>
      </c>
      <c r="D15650" t="inlineStr">
        <is>
          <t>Anh</t>
        </is>
      </c>
      <c r="E15650" t="inlineStr">
        <is>
          <t>Nhạc, phim, sách nói</t>
        </is>
      </c>
      <c r="F15650" t="n">
        <v>289.99</v>
      </c>
      <c r="G15650" t="n">
        <v>0</v>
      </c>
    </row>
    <row r="15651">
      <c r="A15651" t="n">
        <v>202009</v>
      </c>
      <c r="B15651" t="n">
        <v>38</v>
      </c>
      <c r="C15651" t="inlineStr">
        <is>
          <t>POS</t>
        </is>
      </c>
      <c r="D15651" t="inlineStr">
        <is>
          <t>Anh</t>
        </is>
      </c>
      <c r="E15651" t="inlineStr">
        <is>
          <t>TV &amp; Video</t>
        </is>
      </c>
      <c r="F15651" t="n">
        <v>2369.94</v>
      </c>
      <c r="G15651" t="n">
        <v>0</v>
      </c>
    </row>
    <row r="15652">
      <c r="A15652" t="n">
        <v>202009</v>
      </c>
      <c r="B15652" t="n">
        <v>39</v>
      </c>
      <c r="C15652" t="inlineStr">
        <is>
          <t>POS</t>
        </is>
      </c>
      <c r="D15652" t="inlineStr">
        <is>
          <t>Anh</t>
        </is>
      </c>
      <c r="E15652" t="inlineStr">
        <is>
          <t>Máy ảnh</t>
        </is>
      </c>
      <c r="F15652" t="n">
        <v>5529.83</v>
      </c>
      <c r="G15652" t="n">
        <v>0</v>
      </c>
    </row>
    <row r="15653">
      <c r="A15653" t="n">
        <v>202009</v>
      </c>
      <c r="B15653" t="n">
        <v>39</v>
      </c>
      <c r="C15653" t="inlineStr">
        <is>
          <t>POS</t>
        </is>
      </c>
      <c r="D15653" t="inlineStr">
        <is>
          <t>Anh</t>
        </is>
      </c>
      <c r="E15653" t="inlineStr">
        <is>
          <t>Điện thoại</t>
        </is>
      </c>
      <c r="F15653" t="n">
        <v>850.5599999999999</v>
      </c>
      <c r="G15653" t="n">
        <v>0</v>
      </c>
    </row>
    <row r="15654">
      <c r="A15654" t="n">
        <v>202009</v>
      </c>
      <c r="B15654" t="n">
        <v>39</v>
      </c>
      <c r="C15654" t="inlineStr">
        <is>
          <t>POS</t>
        </is>
      </c>
      <c r="D15654" t="inlineStr">
        <is>
          <t>Anh</t>
        </is>
      </c>
      <c r="E15654" t="inlineStr">
        <is>
          <t>Máy tính</t>
        </is>
      </c>
      <c r="F15654" t="n">
        <v>1084.82</v>
      </c>
      <c r="G15654" t="n">
        <v>0</v>
      </c>
    </row>
    <row r="15655">
      <c r="A15655" t="n">
        <v>202009</v>
      </c>
      <c r="B15655" t="n">
        <v>39</v>
      </c>
      <c r="C15655" t="inlineStr">
        <is>
          <t>POS</t>
        </is>
      </c>
      <c r="D15655" t="inlineStr">
        <is>
          <t>Anh</t>
        </is>
      </c>
      <c r="E15655" t="inlineStr">
        <is>
          <t>Game &amp; Đồ chơi</t>
        </is>
      </c>
      <c r="F15655" t="n">
        <v>91.69</v>
      </c>
      <c r="G15655" t="n">
        <v>0</v>
      </c>
    </row>
    <row r="15656">
      <c r="A15656" t="n">
        <v>202009</v>
      </c>
      <c r="B15656" t="n">
        <v>39</v>
      </c>
      <c r="C15656" t="inlineStr">
        <is>
          <t>POS</t>
        </is>
      </c>
      <c r="D15656" t="inlineStr">
        <is>
          <t>Anh</t>
        </is>
      </c>
      <c r="E15656" t="inlineStr">
        <is>
          <t>Nhạc, phim, sách nói</t>
        </is>
      </c>
      <c r="F15656" t="n">
        <v>1819.72</v>
      </c>
      <c r="G15656" t="n">
        <v>0</v>
      </c>
    </row>
    <row r="15657">
      <c r="A15657" t="n">
        <v>202009</v>
      </c>
      <c r="B15657" t="n">
        <v>39</v>
      </c>
      <c r="C15657" t="inlineStr">
        <is>
          <t>POS</t>
        </is>
      </c>
      <c r="D15657" t="inlineStr">
        <is>
          <t>Anh</t>
        </is>
      </c>
      <c r="E15657" t="inlineStr">
        <is>
          <t>TV &amp; Video</t>
        </is>
      </c>
      <c r="F15657" t="n">
        <v>269.99</v>
      </c>
      <c r="G15657" t="n">
        <v>0</v>
      </c>
    </row>
    <row r="15658">
      <c r="A15658" t="n">
        <v>202009</v>
      </c>
      <c r="B15658" t="n">
        <v>40</v>
      </c>
      <c r="C15658" t="inlineStr">
        <is>
          <t>POS</t>
        </is>
      </c>
      <c r="D15658" t="inlineStr">
        <is>
          <t>Anh</t>
        </is>
      </c>
      <c r="E15658" t="inlineStr">
        <is>
          <t>Điện thoại</t>
        </is>
      </c>
      <c r="F15658" t="n">
        <v>208</v>
      </c>
      <c r="G15658" t="n">
        <v>0</v>
      </c>
    </row>
    <row r="15659">
      <c r="A15659" t="n">
        <v>202009</v>
      </c>
      <c r="B15659" t="n">
        <v>40</v>
      </c>
      <c r="C15659" t="inlineStr">
        <is>
          <t>POS</t>
        </is>
      </c>
      <c r="D15659" t="inlineStr">
        <is>
          <t>Anh</t>
        </is>
      </c>
      <c r="E15659" t="inlineStr">
        <is>
          <t>Máy tính</t>
        </is>
      </c>
      <c r="F15659" t="n">
        <v>2999.4</v>
      </c>
      <c r="G15659" t="n">
        <v>0</v>
      </c>
    </row>
    <row r="15660">
      <c r="A15660" t="n">
        <v>202009</v>
      </c>
      <c r="B15660" t="n">
        <v>42</v>
      </c>
      <c r="C15660" t="inlineStr">
        <is>
          <t>POS</t>
        </is>
      </c>
      <c r="D15660" t="inlineStr">
        <is>
          <t>Anh</t>
        </is>
      </c>
      <c r="E15660" t="inlineStr">
        <is>
          <t>Máy tính</t>
        </is>
      </c>
      <c r="F15660" t="n">
        <v>1016.95</v>
      </c>
      <c r="G15660" t="n">
        <v>197.95</v>
      </c>
    </row>
    <row r="15661">
      <c r="A15661" t="n">
        <v>202009</v>
      </c>
      <c r="B15661" t="n">
        <v>42</v>
      </c>
      <c r="C15661" t="inlineStr">
        <is>
          <t>POS</t>
        </is>
      </c>
      <c r="D15661" t="inlineStr">
        <is>
          <t>Anh</t>
        </is>
      </c>
      <c r="E15661" t="inlineStr">
        <is>
          <t>Game &amp; Đồ chơi</t>
        </is>
      </c>
      <c r="F15661" t="n">
        <v>178</v>
      </c>
      <c r="G15661" t="n">
        <v>0</v>
      </c>
    </row>
    <row r="15662">
      <c r="A15662" t="n">
        <v>202009</v>
      </c>
      <c r="B15662" t="n">
        <v>43</v>
      </c>
      <c r="C15662" t="inlineStr">
        <is>
          <t>POS</t>
        </is>
      </c>
      <c r="D15662" t="inlineStr">
        <is>
          <t>Mỹ</t>
        </is>
      </c>
      <c r="E15662" t="inlineStr">
        <is>
          <t>Âm thanh</t>
        </is>
      </c>
      <c r="F15662" t="n">
        <v>247.8</v>
      </c>
      <c r="G15662" t="n">
        <v>0</v>
      </c>
    </row>
    <row r="15663">
      <c r="A15663" t="n">
        <v>202009</v>
      </c>
      <c r="B15663" t="n">
        <v>43</v>
      </c>
      <c r="C15663" t="inlineStr">
        <is>
          <t>POS</t>
        </is>
      </c>
      <c r="D15663" t="inlineStr">
        <is>
          <t>Mỹ</t>
        </is>
      </c>
      <c r="E15663" t="inlineStr">
        <is>
          <t>Máy tính</t>
        </is>
      </c>
      <c r="F15663" t="n">
        <v>623.4299999999999</v>
      </c>
      <c r="G15663" t="n">
        <v>0</v>
      </c>
    </row>
    <row r="15664">
      <c r="A15664" t="n">
        <v>202009</v>
      </c>
      <c r="B15664" t="n">
        <v>43</v>
      </c>
      <c r="C15664" t="inlineStr">
        <is>
          <t>POS</t>
        </is>
      </c>
      <c r="D15664" t="inlineStr">
        <is>
          <t>Mỹ</t>
        </is>
      </c>
      <c r="E15664" t="inlineStr">
        <is>
          <t>Game &amp; Đồ chơi</t>
        </is>
      </c>
      <c r="F15664" t="n">
        <v>214.26</v>
      </c>
      <c r="G15664" t="n">
        <v>0</v>
      </c>
    </row>
    <row r="15665">
      <c r="A15665" t="n">
        <v>202009</v>
      </c>
      <c r="B15665" t="n">
        <v>44</v>
      </c>
      <c r="C15665" t="inlineStr">
        <is>
          <t>POS</t>
        </is>
      </c>
      <c r="D15665" t="inlineStr">
        <is>
          <t>Mỹ</t>
        </is>
      </c>
      <c r="E15665" t="inlineStr">
        <is>
          <t>Máy ảnh</t>
        </is>
      </c>
      <c r="F15665" t="n">
        <v>2426</v>
      </c>
      <c r="G15665" t="n">
        <v>0</v>
      </c>
    </row>
    <row r="15666">
      <c r="A15666" t="n">
        <v>202009</v>
      </c>
      <c r="B15666" t="n">
        <v>44</v>
      </c>
      <c r="C15666" t="inlineStr">
        <is>
          <t>POS</t>
        </is>
      </c>
      <c r="D15666" t="inlineStr">
        <is>
          <t>Mỹ</t>
        </is>
      </c>
      <c r="E15666" t="inlineStr">
        <is>
          <t>Điện thoại</t>
        </is>
      </c>
      <c r="F15666" t="n">
        <v>2174.17</v>
      </c>
      <c r="G15666" t="n">
        <v>0</v>
      </c>
    </row>
    <row r="15667">
      <c r="A15667" t="n">
        <v>202009</v>
      </c>
      <c r="B15667" t="n">
        <v>44</v>
      </c>
      <c r="C15667" t="inlineStr">
        <is>
          <t>POS</t>
        </is>
      </c>
      <c r="D15667" t="inlineStr">
        <is>
          <t>Mỹ</t>
        </is>
      </c>
      <c r="E15667" t="inlineStr">
        <is>
          <t>Máy tính</t>
        </is>
      </c>
      <c r="F15667" t="n">
        <v>3726</v>
      </c>
      <c r="G15667" t="n">
        <v>0</v>
      </c>
    </row>
    <row r="15668">
      <c r="A15668" t="n">
        <v>202009</v>
      </c>
      <c r="B15668" t="n">
        <v>44</v>
      </c>
      <c r="C15668" t="inlineStr">
        <is>
          <t>POS</t>
        </is>
      </c>
      <c r="D15668" t="inlineStr">
        <is>
          <t>Mỹ</t>
        </is>
      </c>
      <c r="E15668" t="inlineStr">
        <is>
          <t>Game &amp; Đồ chơi</t>
        </is>
      </c>
      <c r="F15668" t="n">
        <v>129</v>
      </c>
      <c r="G15668" t="n">
        <v>0</v>
      </c>
    </row>
    <row r="15669">
      <c r="A15669" t="n">
        <v>202009</v>
      </c>
      <c r="B15669" t="n">
        <v>44</v>
      </c>
      <c r="C15669" t="inlineStr">
        <is>
          <t>POS</t>
        </is>
      </c>
      <c r="D15669" t="inlineStr">
        <is>
          <t>Mỹ</t>
        </is>
      </c>
      <c r="E15669" t="inlineStr">
        <is>
          <t>Gia dụng</t>
        </is>
      </c>
      <c r="F15669" t="n">
        <v>1423.8</v>
      </c>
      <c r="G15669" t="n">
        <v>0</v>
      </c>
    </row>
    <row r="15670">
      <c r="A15670" t="n">
        <v>202009</v>
      </c>
      <c r="B15670" t="n">
        <v>44</v>
      </c>
      <c r="C15670" t="inlineStr">
        <is>
          <t>POS</t>
        </is>
      </c>
      <c r="D15670" t="inlineStr">
        <is>
          <t>Mỹ</t>
        </is>
      </c>
      <c r="E15670" t="inlineStr">
        <is>
          <t>Nhạc, phim, sách nói</t>
        </is>
      </c>
      <c r="F15670" t="n">
        <v>260.99</v>
      </c>
      <c r="G15670" t="n">
        <v>0</v>
      </c>
    </row>
    <row r="15671">
      <c r="A15671" t="n">
        <v>202009</v>
      </c>
      <c r="B15671" t="n">
        <v>44</v>
      </c>
      <c r="C15671" t="inlineStr">
        <is>
          <t>POS</t>
        </is>
      </c>
      <c r="D15671" t="inlineStr">
        <is>
          <t>Mỹ</t>
        </is>
      </c>
      <c r="E15671" t="inlineStr">
        <is>
          <t>TV &amp; Video</t>
        </is>
      </c>
      <c r="F15671" t="n">
        <v>1168.85</v>
      </c>
      <c r="G15671" t="n">
        <v>119</v>
      </c>
    </row>
    <row r="15672">
      <c r="A15672" t="n">
        <v>202009</v>
      </c>
      <c r="B15672" t="n">
        <v>45</v>
      </c>
      <c r="C15672" t="inlineStr">
        <is>
          <t>POS</t>
        </is>
      </c>
      <c r="D15672" t="inlineStr">
        <is>
          <t>Mỹ</t>
        </is>
      </c>
      <c r="E15672" t="inlineStr">
        <is>
          <t>Âm thanh</t>
        </is>
      </c>
      <c r="F15672" t="n">
        <v>53.99</v>
      </c>
      <c r="G15672" t="n">
        <v>53.99</v>
      </c>
    </row>
    <row r="15673">
      <c r="A15673" t="n">
        <v>202009</v>
      </c>
      <c r="B15673" t="n">
        <v>45</v>
      </c>
      <c r="C15673" t="inlineStr">
        <is>
          <t>POS</t>
        </is>
      </c>
      <c r="D15673" t="inlineStr">
        <is>
          <t>Mỹ</t>
        </is>
      </c>
      <c r="E15673" t="inlineStr">
        <is>
          <t>Máy ảnh</t>
        </is>
      </c>
      <c r="F15673" t="n">
        <v>1816.27</v>
      </c>
      <c r="G15673" t="n">
        <v>0</v>
      </c>
    </row>
    <row r="15674">
      <c r="A15674" t="n">
        <v>202009</v>
      </c>
      <c r="B15674" t="n">
        <v>45</v>
      </c>
      <c r="C15674" t="inlineStr">
        <is>
          <t>POS</t>
        </is>
      </c>
      <c r="D15674" t="inlineStr">
        <is>
          <t>Mỹ</t>
        </is>
      </c>
      <c r="E15674" t="inlineStr">
        <is>
          <t>Điện thoại</t>
        </is>
      </c>
      <c r="F15674" t="n">
        <v>1067.2</v>
      </c>
      <c r="G15674" t="n">
        <v>0</v>
      </c>
    </row>
    <row r="15675">
      <c r="A15675" t="n">
        <v>202009</v>
      </c>
      <c r="B15675" t="n">
        <v>45</v>
      </c>
      <c r="C15675" t="inlineStr">
        <is>
          <t>POS</t>
        </is>
      </c>
      <c r="D15675" t="inlineStr">
        <is>
          <t>Mỹ</t>
        </is>
      </c>
      <c r="E15675" t="inlineStr">
        <is>
          <t>Máy tính</t>
        </is>
      </c>
      <c r="F15675" t="n">
        <v>1476</v>
      </c>
      <c r="G15675" t="n">
        <v>0</v>
      </c>
    </row>
    <row r="15676">
      <c r="A15676" t="n">
        <v>202009</v>
      </c>
      <c r="B15676" t="n">
        <v>45</v>
      </c>
      <c r="C15676" t="inlineStr">
        <is>
          <t>POS</t>
        </is>
      </c>
      <c r="D15676" t="inlineStr">
        <is>
          <t>Mỹ</t>
        </is>
      </c>
      <c r="E15676" t="inlineStr">
        <is>
          <t>Game &amp; Đồ chơi</t>
        </is>
      </c>
      <c r="F15676" t="n">
        <v>60.8</v>
      </c>
      <c r="G15676" t="n">
        <v>0</v>
      </c>
    </row>
    <row r="15677">
      <c r="A15677" t="n">
        <v>202009</v>
      </c>
      <c r="B15677" t="n">
        <v>45</v>
      </c>
      <c r="C15677" t="inlineStr">
        <is>
          <t>POS</t>
        </is>
      </c>
      <c r="D15677" t="inlineStr">
        <is>
          <t>Mỹ</t>
        </is>
      </c>
      <c r="E15677" t="inlineStr">
        <is>
          <t>TV &amp; Video</t>
        </is>
      </c>
      <c r="F15677" t="n">
        <v>13596.79</v>
      </c>
      <c r="G15677" t="n">
        <v>0</v>
      </c>
    </row>
    <row r="15678">
      <c r="A15678" t="n">
        <v>202009</v>
      </c>
      <c r="B15678" t="n">
        <v>47</v>
      </c>
      <c r="C15678" t="inlineStr">
        <is>
          <t>POS</t>
        </is>
      </c>
      <c r="D15678" t="inlineStr">
        <is>
          <t>Mỹ</t>
        </is>
      </c>
      <c r="E15678" t="inlineStr">
        <is>
          <t>Máy tính</t>
        </is>
      </c>
      <c r="F15678" t="n">
        <v>1031.93</v>
      </c>
      <c r="G15678" t="n">
        <v>0</v>
      </c>
    </row>
    <row r="15679">
      <c r="A15679" t="n">
        <v>202009</v>
      </c>
      <c r="B15679" t="n">
        <v>47</v>
      </c>
      <c r="C15679" t="inlineStr">
        <is>
          <t>POS</t>
        </is>
      </c>
      <c r="D15679" t="inlineStr">
        <is>
          <t>Mỹ</t>
        </is>
      </c>
      <c r="E15679" t="inlineStr">
        <is>
          <t>Game &amp; Đồ chơi</t>
        </is>
      </c>
      <c r="F15679" t="n">
        <v>67.56</v>
      </c>
      <c r="G15679" t="n">
        <v>0</v>
      </c>
    </row>
    <row r="15680">
      <c r="A15680" t="n">
        <v>202009</v>
      </c>
      <c r="B15680" t="n">
        <v>47</v>
      </c>
      <c r="C15680" t="inlineStr">
        <is>
          <t>POS</t>
        </is>
      </c>
      <c r="D15680" t="inlineStr">
        <is>
          <t>Mỹ</t>
        </is>
      </c>
      <c r="E15680" t="inlineStr">
        <is>
          <t>Nhạc, phim, sách nói</t>
        </is>
      </c>
      <c r="F15680" t="n">
        <v>0</v>
      </c>
      <c r="G15680" t="n">
        <v>260.99</v>
      </c>
    </row>
    <row r="15681">
      <c r="A15681" t="n">
        <v>202009</v>
      </c>
      <c r="B15681" t="n">
        <v>47</v>
      </c>
      <c r="C15681" t="inlineStr">
        <is>
          <t>POS</t>
        </is>
      </c>
      <c r="D15681" t="inlineStr">
        <is>
          <t>Mỹ</t>
        </is>
      </c>
      <c r="E15681" t="inlineStr">
        <is>
          <t>TV &amp; Video</t>
        </is>
      </c>
      <c r="F15681" t="n">
        <v>218</v>
      </c>
      <c r="G15681" t="n">
        <v>0</v>
      </c>
    </row>
    <row r="15682">
      <c r="A15682" t="n">
        <v>202009</v>
      </c>
      <c r="B15682" t="n">
        <v>48</v>
      </c>
      <c r="C15682" t="inlineStr">
        <is>
          <t>POS</t>
        </is>
      </c>
      <c r="D15682" t="inlineStr">
        <is>
          <t>Mỹ</t>
        </is>
      </c>
      <c r="E15682" t="inlineStr">
        <is>
          <t>Âm thanh</t>
        </is>
      </c>
      <c r="F15682" t="n">
        <v>265.98</v>
      </c>
      <c r="G15682" t="n">
        <v>0</v>
      </c>
    </row>
    <row r="15683">
      <c r="A15683" t="n">
        <v>202009</v>
      </c>
      <c r="B15683" t="n">
        <v>48</v>
      </c>
      <c r="C15683" t="inlineStr">
        <is>
          <t>POS</t>
        </is>
      </c>
      <c r="D15683" t="inlineStr">
        <is>
          <t>Mỹ</t>
        </is>
      </c>
      <c r="E15683" t="inlineStr">
        <is>
          <t>Điện thoại</t>
        </is>
      </c>
      <c r="F15683" t="n">
        <v>71.93000000000001</v>
      </c>
      <c r="G15683" t="n">
        <v>0</v>
      </c>
    </row>
    <row r="15684">
      <c r="A15684" t="n">
        <v>202009</v>
      </c>
      <c r="B15684" t="n">
        <v>48</v>
      </c>
      <c r="C15684" t="inlineStr">
        <is>
          <t>POS</t>
        </is>
      </c>
      <c r="D15684" t="inlineStr">
        <is>
          <t>Mỹ</t>
        </is>
      </c>
      <c r="E15684" t="inlineStr">
        <is>
          <t>Máy tính</t>
        </is>
      </c>
      <c r="F15684" t="n">
        <v>455.94</v>
      </c>
      <c r="G15684" t="n">
        <v>0</v>
      </c>
    </row>
    <row r="15685">
      <c r="A15685" t="n">
        <v>202009</v>
      </c>
      <c r="B15685" t="n">
        <v>48</v>
      </c>
      <c r="C15685" t="inlineStr">
        <is>
          <t>POS</t>
        </is>
      </c>
      <c r="D15685" t="inlineStr">
        <is>
          <t>Mỹ</t>
        </is>
      </c>
      <c r="E15685" t="inlineStr">
        <is>
          <t>Game &amp; Đồ chơi</t>
        </is>
      </c>
      <c r="F15685" t="n">
        <v>16.5</v>
      </c>
      <c r="G15685" t="n">
        <v>0</v>
      </c>
    </row>
    <row r="15686">
      <c r="A15686" t="n">
        <v>202009</v>
      </c>
      <c r="B15686" t="n">
        <v>48</v>
      </c>
      <c r="C15686" t="inlineStr">
        <is>
          <t>POS</t>
        </is>
      </c>
      <c r="D15686" t="inlineStr">
        <is>
          <t>Mỹ</t>
        </is>
      </c>
      <c r="E15686" t="inlineStr">
        <is>
          <t>Nhạc, phim, sách nói</t>
        </is>
      </c>
      <c r="F15686" t="n">
        <v>458.6</v>
      </c>
      <c r="G15686" t="n">
        <v>0</v>
      </c>
    </row>
    <row r="15687">
      <c r="A15687" t="n">
        <v>202009</v>
      </c>
      <c r="B15687" t="n">
        <v>48</v>
      </c>
      <c r="C15687" t="inlineStr">
        <is>
          <t>POS</t>
        </is>
      </c>
      <c r="D15687" t="inlineStr">
        <is>
          <t>Mỹ</t>
        </is>
      </c>
      <c r="E15687" t="inlineStr">
        <is>
          <t>TV &amp; Video</t>
        </is>
      </c>
      <c r="F15687" t="n">
        <v>80.91</v>
      </c>
      <c r="G15687" t="n">
        <v>0</v>
      </c>
    </row>
    <row r="15688">
      <c r="A15688" t="n">
        <v>202009</v>
      </c>
      <c r="B15688" t="n">
        <v>49</v>
      </c>
      <c r="C15688" t="inlineStr">
        <is>
          <t>POS</t>
        </is>
      </c>
      <c r="D15688" t="inlineStr">
        <is>
          <t>Mỹ</t>
        </is>
      </c>
      <c r="E15688" t="inlineStr">
        <is>
          <t>Máy tính</t>
        </is>
      </c>
      <c r="F15688" t="n">
        <v>3996</v>
      </c>
      <c r="G15688" t="n">
        <v>0</v>
      </c>
    </row>
    <row r="15689">
      <c r="A15689" t="n">
        <v>202009</v>
      </c>
      <c r="B15689" t="n">
        <v>49</v>
      </c>
      <c r="C15689" t="inlineStr">
        <is>
          <t>POS</t>
        </is>
      </c>
      <c r="D15689" t="inlineStr">
        <is>
          <t>Mỹ</t>
        </is>
      </c>
      <c r="E15689" t="inlineStr">
        <is>
          <t>Nhạc, phim, sách nói</t>
        </is>
      </c>
      <c r="F15689" t="n">
        <v>1769.91</v>
      </c>
      <c r="G15689" t="n">
        <v>0</v>
      </c>
    </row>
    <row r="15690">
      <c r="A15690" t="n">
        <v>202009</v>
      </c>
      <c r="B15690" t="n">
        <v>50</v>
      </c>
      <c r="C15690" t="inlineStr">
        <is>
          <t>POS</t>
        </is>
      </c>
      <c r="D15690" t="inlineStr">
        <is>
          <t>Mỹ</t>
        </is>
      </c>
      <c r="E15690" t="inlineStr">
        <is>
          <t>Âm thanh</t>
        </is>
      </c>
      <c r="F15690" t="n">
        <v>2174.24</v>
      </c>
      <c r="G15690" t="n">
        <v>0</v>
      </c>
    </row>
    <row r="15691">
      <c r="A15691" t="n">
        <v>202009</v>
      </c>
      <c r="B15691" t="n">
        <v>50</v>
      </c>
      <c r="C15691" t="inlineStr">
        <is>
          <t>POS</t>
        </is>
      </c>
      <c r="D15691" t="inlineStr">
        <is>
          <t>Mỹ</t>
        </is>
      </c>
      <c r="E15691" t="inlineStr">
        <is>
          <t>Máy ảnh</t>
        </is>
      </c>
      <c r="F15691" t="n">
        <v>3604.9</v>
      </c>
      <c r="G15691" t="n">
        <v>0</v>
      </c>
    </row>
    <row r="15692">
      <c r="A15692" t="n">
        <v>202009</v>
      </c>
      <c r="B15692" t="n">
        <v>50</v>
      </c>
      <c r="C15692" t="inlineStr">
        <is>
          <t>POS</t>
        </is>
      </c>
      <c r="D15692" t="inlineStr">
        <is>
          <t>Mỹ</t>
        </is>
      </c>
      <c r="E15692" t="inlineStr">
        <is>
          <t>Điện thoại</t>
        </is>
      </c>
      <c r="F15692" t="n">
        <v>1674.93</v>
      </c>
      <c r="G15692" t="n">
        <v>0</v>
      </c>
    </row>
    <row r="15693">
      <c r="A15693" t="n">
        <v>202009</v>
      </c>
      <c r="B15693" t="n">
        <v>50</v>
      </c>
      <c r="C15693" t="inlineStr">
        <is>
          <t>POS</t>
        </is>
      </c>
      <c r="D15693" t="inlineStr">
        <is>
          <t>Mỹ</t>
        </is>
      </c>
      <c r="E15693" t="inlineStr">
        <is>
          <t>Máy tính</t>
        </is>
      </c>
      <c r="F15693" t="n">
        <v>2985.3</v>
      </c>
      <c r="G15693" t="n">
        <v>0</v>
      </c>
    </row>
    <row r="15694">
      <c r="A15694" t="n">
        <v>202009</v>
      </c>
      <c r="B15694" t="n">
        <v>50</v>
      </c>
      <c r="C15694" t="inlineStr">
        <is>
          <t>POS</t>
        </is>
      </c>
      <c r="D15694" t="inlineStr">
        <is>
          <t>Mỹ</t>
        </is>
      </c>
      <c r="E15694" t="inlineStr">
        <is>
          <t>Game &amp; Đồ chơi</t>
        </is>
      </c>
      <c r="F15694" t="n">
        <v>783.4299999999999</v>
      </c>
      <c r="G15694" t="n">
        <v>0</v>
      </c>
    </row>
    <row r="15695">
      <c r="A15695" t="n">
        <v>202009</v>
      </c>
      <c r="B15695" t="n">
        <v>50</v>
      </c>
      <c r="C15695" t="inlineStr">
        <is>
          <t>POS</t>
        </is>
      </c>
      <c r="D15695" t="inlineStr">
        <is>
          <t>Mỹ</t>
        </is>
      </c>
      <c r="E15695" t="inlineStr">
        <is>
          <t>Gia dụng</t>
        </is>
      </c>
      <c r="F15695" t="n">
        <v>12726</v>
      </c>
      <c r="G15695" t="n">
        <v>0</v>
      </c>
    </row>
    <row r="15696">
      <c r="A15696" t="n">
        <v>202009</v>
      </c>
      <c r="B15696" t="n">
        <v>50</v>
      </c>
      <c r="C15696" t="inlineStr">
        <is>
          <t>POS</t>
        </is>
      </c>
      <c r="D15696" t="inlineStr">
        <is>
          <t>Mỹ</t>
        </is>
      </c>
      <c r="E15696" t="inlineStr">
        <is>
          <t>TV &amp; Video</t>
        </is>
      </c>
      <c r="F15696" t="n">
        <v>5499.7</v>
      </c>
      <c r="G15696" t="n">
        <v>0</v>
      </c>
    </row>
    <row r="15697">
      <c r="A15697" t="n">
        <v>202009</v>
      </c>
      <c r="B15697" t="n">
        <v>51</v>
      </c>
      <c r="C15697" t="inlineStr">
        <is>
          <t>POS</t>
        </is>
      </c>
      <c r="D15697" t="inlineStr">
        <is>
          <t>Mỹ</t>
        </is>
      </c>
      <c r="E15697" t="inlineStr">
        <is>
          <t>Âm thanh</t>
        </is>
      </c>
      <c r="F15697" t="n">
        <v>1475.76</v>
      </c>
      <c r="G15697" t="n">
        <v>0</v>
      </c>
    </row>
    <row r="15698">
      <c r="A15698" t="n">
        <v>202009</v>
      </c>
      <c r="B15698" t="n">
        <v>51</v>
      </c>
      <c r="C15698" t="inlineStr">
        <is>
          <t>POS</t>
        </is>
      </c>
      <c r="D15698" t="inlineStr">
        <is>
          <t>Mỹ</t>
        </is>
      </c>
      <c r="E15698" t="inlineStr">
        <is>
          <t>Máy ảnh</t>
        </is>
      </c>
      <c r="F15698" t="n">
        <v>3062</v>
      </c>
      <c r="G15698" t="n">
        <v>198</v>
      </c>
    </row>
    <row r="15699">
      <c r="A15699" t="n">
        <v>202009</v>
      </c>
      <c r="B15699" t="n">
        <v>51</v>
      </c>
      <c r="C15699" t="inlineStr">
        <is>
          <t>POS</t>
        </is>
      </c>
      <c r="D15699" t="inlineStr">
        <is>
          <t>Mỹ</t>
        </is>
      </c>
      <c r="E15699" t="inlineStr">
        <is>
          <t>Điện thoại</t>
        </is>
      </c>
      <c r="F15699" t="n">
        <v>715.41</v>
      </c>
      <c r="G15699" t="n">
        <v>0</v>
      </c>
    </row>
    <row r="15700">
      <c r="A15700" t="n">
        <v>202009</v>
      </c>
      <c r="B15700" t="n">
        <v>51</v>
      </c>
      <c r="C15700" t="inlineStr">
        <is>
          <t>POS</t>
        </is>
      </c>
      <c r="D15700" t="inlineStr">
        <is>
          <t>Mỹ</t>
        </is>
      </c>
      <c r="E15700" t="inlineStr">
        <is>
          <t>Máy tính</t>
        </is>
      </c>
      <c r="F15700" t="n">
        <v>11326</v>
      </c>
      <c r="G15700" t="n">
        <v>0</v>
      </c>
    </row>
    <row r="15701">
      <c r="A15701" t="n">
        <v>202009</v>
      </c>
      <c r="B15701" t="n">
        <v>51</v>
      </c>
      <c r="C15701" t="inlineStr">
        <is>
          <t>POS</t>
        </is>
      </c>
      <c r="D15701" t="inlineStr">
        <is>
          <t>Mỹ</t>
        </is>
      </c>
      <c r="E15701" t="inlineStr">
        <is>
          <t>Game &amp; Đồ chơi</t>
        </is>
      </c>
      <c r="F15701" t="n">
        <v>56</v>
      </c>
      <c r="G15701" t="n">
        <v>0</v>
      </c>
    </row>
    <row r="15702">
      <c r="A15702" t="n">
        <v>202009</v>
      </c>
      <c r="B15702" t="n">
        <v>51</v>
      </c>
      <c r="C15702" t="inlineStr">
        <is>
          <t>POS</t>
        </is>
      </c>
      <c r="D15702" t="inlineStr">
        <is>
          <t>Mỹ</t>
        </is>
      </c>
      <c r="E15702" t="inlineStr">
        <is>
          <t>Gia dụng</t>
        </is>
      </c>
      <c r="F15702" t="n">
        <v>3300</v>
      </c>
      <c r="G15702" t="n">
        <v>0</v>
      </c>
    </row>
    <row r="15703">
      <c r="A15703" t="n">
        <v>202009</v>
      </c>
      <c r="B15703" t="n">
        <v>51</v>
      </c>
      <c r="C15703" t="inlineStr">
        <is>
          <t>POS</t>
        </is>
      </c>
      <c r="D15703" t="inlineStr">
        <is>
          <t>Mỹ</t>
        </is>
      </c>
      <c r="E15703" t="inlineStr">
        <is>
          <t>Nhạc, phim, sách nói</t>
        </is>
      </c>
      <c r="F15703" t="n">
        <v>264.96</v>
      </c>
      <c r="G15703" t="n">
        <v>0</v>
      </c>
    </row>
    <row r="15704">
      <c r="A15704" t="n">
        <v>202009</v>
      </c>
      <c r="B15704" t="n">
        <v>54</v>
      </c>
      <c r="C15704" t="inlineStr">
        <is>
          <t>POS</t>
        </is>
      </c>
      <c r="D15704" t="inlineStr">
        <is>
          <t>Mỹ</t>
        </is>
      </c>
      <c r="E15704" t="inlineStr">
        <is>
          <t>Âm thanh</t>
        </is>
      </c>
      <c r="F15704" t="n">
        <v>205.52</v>
      </c>
      <c r="G15704" t="n">
        <v>0</v>
      </c>
    </row>
    <row r="15705">
      <c r="A15705" t="n">
        <v>202009</v>
      </c>
      <c r="B15705" t="n">
        <v>54</v>
      </c>
      <c r="C15705" t="inlineStr">
        <is>
          <t>POS</t>
        </is>
      </c>
      <c r="D15705" t="inlineStr">
        <is>
          <t>Mỹ</t>
        </is>
      </c>
      <c r="E15705" t="inlineStr">
        <is>
          <t>Máy ảnh</t>
        </is>
      </c>
      <c r="F15705" t="n">
        <v>50</v>
      </c>
      <c r="G15705" t="n">
        <v>0</v>
      </c>
    </row>
    <row r="15706">
      <c r="A15706" t="n">
        <v>202009</v>
      </c>
      <c r="B15706" t="n">
        <v>54</v>
      </c>
      <c r="C15706" t="inlineStr">
        <is>
          <t>POS</t>
        </is>
      </c>
      <c r="D15706" t="inlineStr">
        <is>
          <t>Mỹ</t>
        </is>
      </c>
      <c r="E15706" t="inlineStr">
        <is>
          <t>Điện thoại</t>
        </is>
      </c>
      <c r="F15706" t="n">
        <v>2971.98</v>
      </c>
      <c r="G15706" t="n">
        <v>302</v>
      </c>
    </row>
    <row r="15707">
      <c r="A15707" t="n">
        <v>202009</v>
      </c>
      <c r="B15707" t="n">
        <v>54</v>
      </c>
      <c r="C15707" t="inlineStr">
        <is>
          <t>POS</t>
        </is>
      </c>
      <c r="D15707" t="inlineStr">
        <is>
          <t>Mỹ</t>
        </is>
      </c>
      <c r="E15707" t="inlineStr">
        <is>
          <t>Máy tính</t>
        </is>
      </c>
      <c r="F15707" t="n">
        <v>269.95</v>
      </c>
      <c r="G15707" t="n">
        <v>0</v>
      </c>
    </row>
    <row r="15708">
      <c r="A15708" t="n">
        <v>202009</v>
      </c>
      <c r="B15708" t="n">
        <v>54</v>
      </c>
      <c r="C15708" t="inlineStr">
        <is>
          <t>POS</t>
        </is>
      </c>
      <c r="D15708" t="inlineStr">
        <is>
          <t>Mỹ</t>
        </is>
      </c>
      <c r="E15708" t="inlineStr">
        <is>
          <t>Nhạc, phim, sách nói</t>
        </is>
      </c>
      <c r="F15708" t="n">
        <v>295.97</v>
      </c>
      <c r="G15708" t="n">
        <v>0</v>
      </c>
    </row>
    <row r="15709">
      <c r="A15709" t="n">
        <v>202009</v>
      </c>
      <c r="B15709" t="n">
        <v>54</v>
      </c>
      <c r="C15709" t="inlineStr">
        <is>
          <t>POS</t>
        </is>
      </c>
      <c r="D15709" t="inlineStr">
        <is>
          <t>Mỹ</t>
        </is>
      </c>
      <c r="E15709" t="inlineStr">
        <is>
          <t>TV &amp; Video</t>
        </is>
      </c>
      <c r="F15709" t="n">
        <v>2607</v>
      </c>
      <c r="G15709" t="n">
        <v>0</v>
      </c>
    </row>
    <row r="15710">
      <c r="A15710" t="n">
        <v>202009</v>
      </c>
      <c r="B15710" t="n">
        <v>55</v>
      </c>
      <c r="C15710" t="inlineStr">
        <is>
          <t>POS</t>
        </is>
      </c>
      <c r="D15710" t="inlineStr">
        <is>
          <t>Mỹ</t>
        </is>
      </c>
      <c r="E15710" t="inlineStr">
        <is>
          <t>Âm thanh</t>
        </is>
      </c>
      <c r="F15710" t="n">
        <v>379.22</v>
      </c>
      <c r="G15710" t="n">
        <v>0</v>
      </c>
    </row>
    <row r="15711">
      <c r="A15711" t="n">
        <v>202009</v>
      </c>
      <c r="B15711" t="n">
        <v>55</v>
      </c>
      <c r="C15711" t="inlineStr">
        <is>
          <t>POS</t>
        </is>
      </c>
      <c r="D15711" t="inlineStr">
        <is>
          <t>Mỹ</t>
        </is>
      </c>
      <c r="E15711" t="inlineStr">
        <is>
          <t>Điện thoại</t>
        </is>
      </c>
      <c r="F15711" t="n">
        <v>540.8200000000001</v>
      </c>
      <c r="G15711" t="n">
        <v>0</v>
      </c>
    </row>
    <row r="15712">
      <c r="A15712" t="n">
        <v>202009</v>
      </c>
      <c r="B15712" t="n">
        <v>55</v>
      </c>
      <c r="C15712" t="inlineStr">
        <is>
          <t>POS</t>
        </is>
      </c>
      <c r="D15712" t="inlineStr">
        <is>
          <t>Mỹ</t>
        </is>
      </c>
      <c r="E15712" t="inlineStr">
        <is>
          <t>Máy tính</t>
        </is>
      </c>
      <c r="F15712" t="n">
        <v>3665.67</v>
      </c>
      <c r="G15712" t="n">
        <v>229.9</v>
      </c>
    </row>
    <row r="15713">
      <c r="A15713" t="n">
        <v>202009</v>
      </c>
      <c r="B15713" t="n">
        <v>55</v>
      </c>
      <c r="C15713" t="inlineStr">
        <is>
          <t>POS</t>
        </is>
      </c>
      <c r="D15713" t="inlineStr">
        <is>
          <t>Mỹ</t>
        </is>
      </c>
      <c r="E15713" t="inlineStr">
        <is>
          <t>Game &amp; Đồ chơi</t>
        </is>
      </c>
      <c r="F15713" t="n">
        <v>382.39</v>
      </c>
      <c r="G15713" t="n">
        <v>0</v>
      </c>
    </row>
    <row r="15714">
      <c r="A15714" t="n">
        <v>202009</v>
      </c>
      <c r="B15714" t="n">
        <v>55</v>
      </c>
      <c r="C15714" t="inlineStr">
        <is>
          <t>POS</t>
        </is>
      </c>
      <c r="D15714" t="inlineStr">
        <is>
          <t>Mỹ</t>
        </is>
      </c>
      <c r="E15714" t="inlineStr">
        <is>
          <t>Nhạc, phim, sách nói</t>
        </is>
      </c>
      <c r="F15714" t="n">
        <v>48.57</v>
      </c>
      <c r="G15714" t="n">
        <v>0</v>
      </c>
    </row>
    <row r="15715">
      <c r="A15715" t="n">
        <v>202009</v>
      </c>
      <c r="B15715" t="n">
        <v>56</v>
      </c>
      <c r="C15715" t="inlineStr">
        <is>
          <t>POS</t>
        </is>
      </c>
      <c r="D15715" t="inlineStr">
        <is>
          <t>Mỹ</t>
        </is>
      </c>
      <c r="E15715" t="inlineStr">
        <is>
          <t>Máy ảnh</t>
        </is>
      </c>
      <c r="F15715" t="n">
        <v>119.98</v>
      </c>
      <c r="G15715" t="n">
        <v>0</v>
      </c>
    </row>
    <row r="15716">
      <c r="A15716" t="n">
        <v>202009</v>
      </c>
      <c r="B15716" t="n">
        <v>56</v>
      </c>
      <c r="C15716" t="inlineStr">
        <is>
          <t>POS</t>
        </is>
      </c>
      <c r="D15716" t="inlineStr">
        <is>
          <t>Mỹ</t>
        </is>
      </c>
      <c r="E15716" t="inlineStr">
        <is>
          <t>Máy tính</t>
        </is>
      </c>
      <c r="F15716" t="n">
        <v>4568.65</v>
      </c>
      <c r="G15716" t="n">
        <v>0</v>
      </c>
    </row>
    <row r="15717">
      <c r="A15717" t="n">
        <v>202009</v>
      </c>
      <c r="B15717" t="n">
        <v>56</v>
      </c>
      <c r="C15717" t="inlineStr">
        <is>
          <t>POS</t>
        </is>
      </c>
      <c r="D15717" t="inlineStr">
        <is>
          <t>Mỹ</t>
        </is>
      </c>
      <c r="E15717" t="inlineStr">
        <is>
          <t>Nhạc, phim, sách nói</t>
        </is>
      </c>
      <c r="F15717" t="n">
        <v>2799.84</v>
      </c>
      <c r="G15717" t="n">
        <v>0</v>
      </c>
    </row>
    <row r="15718">
      <c r="A15718" t="n">
        <v>202009</v>
      </c>
      <c r="B15718" t="n">
        <v>57</v>
      </c>
      <c r="C15718" t="inlineStr">
        <is>
          <t>POS</t>
        </is>
      </c>
      <c r="D15718" t="inlineStr">
        <is>
          <t>Mỹ</t>
        </is>
      </c>
      <c r="E15718" t="inlineStr">
        <is>
          <t>Âm thanh</t>
        </is>
      </c>
      <c r="F15718" t="n">
        <v>468</v>
      </c>
      <c r="G15718" t="n">
        <v>0</v>
      </c>
    </row>
    <row r="15719">
      <c r="A15719" t="n">
        <v>202009</v>
      </c>
      <c r="B15719" t="n">
        <v>57</v>
      </c>
      <c r="C15719" t="inlineStr">
        <is>
          <t>POS</t>
        </is>
      </c>
      <c r="D15719" t="inlineStr">
        <is>
          <t>Mỹ</t>
        </is>
      </c>
      <c r="E15719" t="inlineStr">
        <is>
          <t>Điện thoại</t>
        </is>
      </c>
      <c r="F15719" t="n">
        <v>4.06</v>
      </c>
      <c r="G15719" t="n">
        <v>0</v>
      </c>
    </row>
    <row r="15720">
      <c r="A15720" t="n">
        <v>202009</v>
      </c>
      <c r="B15720" t="n">
        <v>57</v>
      </c>
      <c r="C15720" t="inlineStr">
        <is>
          <t>POS</t>
        </is>
      </c>
      <c r="D15720" t="inlineStr">
        <is>
          <t>Mỹ</t>
        </is>
      </c>
      <c r="E15720" t="inlineStr">
        <is>
          <t>Máy tính</t>
        </is>
      </c>
      <c r="F15720" t="n">
        <v>2078.7</v>
      </c>
      <c r="G15720" t="n">
        <v>0</v>
      </c>
    </row>
    <row r="15721">
      <c r="A15721" t="n">
        <v>202009</v>
      </c>
      <c r="B15721" t="n">
        <v>57</v>
      </c>
      <c r="C15721" t="inlineStr">
        <is>
          <t>POS</t>
        </is>
      </c>
      <c r="D15721" t="inlineStr">
        <is>
          <t>Mỹ</t>
        </is>
      </c>
      <c r="E15721" t="inlineStr">
        <is>
          <t>Gia dụng</t>
        </is>
      </c>
      <c r="F15721" t="n">
        <v>5301.1</v>
      </c>
      <c r="G15721" t="n">
        <v>0</v>
      </c>
    </row>
    <row r="15722">
      <c r="A15722" t="n">
        <v>202009</v>
      </c>
      <c r="B15722" t="n">
        <v>59</v>
      </c>
      <c r="C15722" t="inlineStr">
        <is>
          <t>POS</t>
        </is>
      </c>
      <c r="D15722" t="inlineStr">
        <is>
          <t>Mỹ</t>
        </is>
      </c>
      <c r="E15722" t="inlineStr">
        <is>
          <t>Điện thoại</t>
        </is>
      </c>
      <c r="F15722" t="n">
        <v>2848.15</v>
      </c>
      <c r="G15722" t="n">
        <v>0</v>
      </c>
    </row>
    <row r="15723">
      <c r="A15723" t="n">
        <v>202009</v>
      </c>
      <c r="B15723" t="n">
        <v>59</v>
      </c>
      <c r="C15723" t="inlineStr">
        <is>
          <t>POS</t>
        </is>
      </c>
      <c r="D15723" t="inlineStr">
        <is>
          <t>Mỹ</t>
        </is>
      </c>
      <c r="E15723" t="inlineStr">
        <is>
          <t>Máy tính</t>
        </is>
      </c>
      <c r="F15723" t="n">
        <v>6510.5</v>
      </c>
      <c r="G15723" t="n">
        <v>0</v>
      </c>
    </row>
    <row r="15724">
      <c r="A15724" t="n">
        <v>202009</v>
      </c>
      <c r="B15724" t="n">
        <v>59</v>
      </c>
      <c r="C15724" t="inlineStr">
        <is>
          <t>POS</t>
        </is>
      </c>
      <c r="D15724" t="inlineStr">
        <is>
          <t>Mỹ</t>
        </is>
      </c>
      <c r="E15724" t="inlineStr">
        <is>
          <t>Game &amp; Đồ chơi</t>
        </is>
      </c>
      <c r="F15724" t="n">
        <v>403.6</v>
      </c>
      <c r="G15724" t="n">
        <v>0</v>
      </c>
    </row>
    <row r="15725">
      <c r="A15725" t="n">
        <v>202009</v>
      </c>
      <c r="B15725" t="n">
        <v>59</v>
      </c>
      <c r="C15725" t="inlineStr">
        <is>
          <t>POS</t>
        </is>
      </c>
      <c r="D15725" t="inlineStr">
        <is>
          <t>Mỹ</t>
        </is>
      </c>
      <c r="E15725" t="inlineStr">
        <is>
          <t>Gia dụng</t>
        </is>
      </c>
      <c r="F15725" t="n">
        <v>279.98</v>
      </c>
      <c r="G15725" t="n">
        <v>0</v>
      </c>
    </row>
    <row r="15726">
      <c r="A15726" t="n">
        <v>202009</v>
      </c>
      <c r="B15726" t="n">
        <v>59</v>
      </c>
      <c r="C15726" t="inlineStr">
        <is>
          <t>POS</t>
        </is>
      </c>
      <c r="D15726" t="inlineStr">
        <is>
          <t>Mỹ</t>
        </is>
      </c>
      <c r="E15726" t="inlineStr">
        <is>
          <t>Nhạc, phim, sách nói</t>
        </is>
      </c>
      <c r="F15726" t="n">
        <v>549.95</v>
      </c>
      <c r="G15726" t="n">
        <v>0</v>
      </c>
    </row>
    <row r="15727">
      <c r="A15727" t="n">
        <v>202009</v>
      </c>
      <c r="B15727" t="n">
        <v>61</v>
      </c>
      <c r="C15727" t="inlineStr">
        <is>
          <t>POS</t>
        </is>
      </c>
      <c r="D15727" t="inlineStr">
        <is>
          <t>Mỹ</t>
        </is>
      </c>
      <c r="E15727" t="inlineStr">
        <is>
          <t>Âm thanh</t>
        </is>
      </c>
      <c r="F15727" t="n">
        <v>60.66</v>
      </c>
      <c r="G15727" t="n">
        <v>0</v>
      </c>
    </row>
    <row r="15728">
      <c r="A15728" t="n">
        <v>202009</v>
      </c>
      <c r="B15728" t="n">
        <v>61</v>
      </c>
      <c r="C15728" t="inlineStr">
        <is>
          <t>POS</t>
        </is>
      </c>
      <c r="D15728" t="inlineStr">
        <is>
          <t>Mỹ</t>
        </is>
      </c>
      <c r="E15728" t="inlineStr">
        <is>
          <t>Máy ảnh</t>
        </is>
      </c>
      <c r="F15728" t="n">
        <v>566.1</v>
      </c>
      <c r="G15728" t="n">
        <v>0</v>
      </c>
    </row>
    <row r="15729">
      <c r="A15729" t="n">
        <v>202009</v>
      </c>
      <c r="B15729" t="n">
        <v>61</v>
      </c>
      <c r="C15729" t="inlineStr">
        <is>
          <t>POS</t>
        </is>
      </c>
      <c r="D15729" t="inlineStr">
        <is>
          <t>Mỹ</t>
        </is>
      </c>
      <c r="E15729" t="inlineStr">
        <is>
          <t>Điện thoại</t>
        </is>
      </c>
      <c r="F15729" t="n">
        <v>1246.68</v>
      </c>
      <c r="G15729" t="n">
        <v>0</v>
      </c>
    </row>
    <row r="15730">
      <c r="A15730" t="n">
        <v>202009</v>
      </c>
      <c r="B15730" t="n">
        <v>61</v>
      </c>
      <c r="C15730" t="inlineStr">
        <is>
          <t>POS</t>
        </is>
      </c>
      <c r="D15730" t="inlineStr">
        <is>
          <t>Mỹ</t>
        </is>
      </c>
      <c r="E15730" t="inlineStr">
        <is>
          <t>Máy tính</t>
        </is>
      </c>
      <c r="F15730" t="n">
        <v>4107.24</v>
      </c>
      <c r="G15730" t="n">
        <v>0</v>
      </c>
    </row>
    <row r="15731">
      <c r="A15731" t="n">
        <v>202009</v>
      </c>
      <c r="B15731" t="n">
        <v>61</v>
      </c>
      <c r="C15731" t="inlineStr">
        <is>
          <t>POS</t>
        </is>
      </c>
      <c r="D15731" t="inlineStr">
        <is>
          <t>Mỹ</t>
        </is>
      </c>
      <c r="E15731" t="inlineStr">
        <is>
          <t>Gia dụng</t>
        </is>
      </c>
      <c r="F15731" t="n">
        <v>2950</v>
      </c>
      <c r="G15731" t="n">
        <v>0</v>
      </c>
    </row>
    <row r="15732">
      <c r="A15732" t="n">
        <v>202009</v>
      </c>
      <c r="B15732" t="n">
        <v>62</v>
      </c>
      <c r="C15732" t="inlineStr">
        <is>
          <t>POS</t>
        </is>
      </c>
      <c r="D15732" t="inlineStr">
        <is>
          <t>Mỹ</t>
        </is>
      </c>
      <c r="E15732" t="inlineStr">
        <is>
          <t>Điện thoại</t>
        </is>
      </c>
      <c r="F15732" t="n">
        <v>3304.06</v>
      </c>
      <c r="G15732" t="n">
        <v>0</v>
      </c>
    </row>
    <row r="15733">
      <c r="A15733" t="n">
        <v>202009</v>
      </c>
      <c r="B15733" t="n">
        <v>62</v>
      </c>
      <c r="C15733" t="inlineStr">
        <is>
          <t>POS</t>
        </is>
      </c>
      <c r="D15733" t="inlineStr">
        <is>
          <t>Mỹ</t>
        </is>
      </c>
      <c r="E15733" t="inlineStr">
        <is>
          <t>Máy tính</t>
        </is>
      </c>
      <c r="F15733" t="n">
        <v>1732.62</v>
      </c>
      <c r="G15733" t="n">
        <v>0</v>
      </c>
    </row>
    <row r="15734">
      <c r="A15734" t="n">
        <v>202009</v>
      </c>
      <c r="B15734" t="n">
        <v>62</v>
      </c>
      <c r="C15734" t="inlineStr">
        <is>
          <t>POS</t>
        </is>
      </c>
      <c r="D15734" t="inlineStr">
        <is>
          <t>Mỹ</t>
        </is>
      </c>
      <c r="E15734" t="inlineStr">
        <is>
          <t>Nhạc, phim, sách nói</t>
        </is>
      </c>
      <c r="F15734" t="n">
        <v>1334.6</v>
      </c>
      <c r="G15734" t="n">
        <v>0</v>
      </c>
    </row>
    <row r="15735">
      <c r="A15735" t="n">
        <v>202009</v>
      </c>
      <c r="B15735" t="n">
        <v>62</v>
      </c>
      <c r="C15735" t="inlineStr">
        <is>
          <t>POS</t>
        </is>
      </c>
      <c r="D15735" t="inlineStr">
        <is>
          <t>Mỹ</t>
        </is>
      </c>
      <c r="E15735" t="inlineStr">
        <is>
          <t>TV &amp; Video</t>
        </is>
      </c>
      <c r="F15735" t="n">
        <v>569</v>
      </c>
      <c r="G15735" t="n">
        <v>0</v>
      </c>
    </row>
    <row r="15736">
      <c r="A15736" t="n">
        <v>202009</v>
      </c>
      <c r="B15736" t="n">
        <v>64</v>
      </c>
      <c r="C15736" t="inlineStr">
        <is>
          <t>POS</t>
        </is>
      </c>
      <c r="D15736" t="inlineStr">
        <is>
          <t>Mỹ</t>
        </is>
      </c>
      <c r="E15736" t="inlineStr">
        <is>
          <t>Âm thanh</t>
        </is>
      </c>
      <c r="F15736" t="n">
        <v>1026.83</v>
      </c>
      <c r="G15736" t="n">
        <v>0</v>
      </c>
    </row>
    <row r="15737">
      <c r="A15737" t="n">
        <v>202009</v>
      </c>
      <c r="B15737" t="n">
        <v>64</v>
      </c>
      <c r="C15737" t="inlineStr">
        <is>
          <t>POS</t>
        </is>
      </c>
      <c r="D15737" t="inlineStr">
        <is>
          <t>Mỹ</t>
        </is>
      </c>
      <c r="E15737" t="inlineStr">
        <is>
          <t>Máy ảnh</t>
        </is>
      </c>
      <c r="F15737" t="n">
        <v>2619.9</v>
      </c>
      <c r="G15737" t="n">
        <v>0</v>
      </c>
    </row>
    <row r="15738">
      <c r="A15738" t="n">
        <v>202009</v>
      </c>
      <c r="B15738" t="n">
        <v>64</v>
      </c>
      <c r="C15738" t="inlineStr">
        <is>
          <t>POS</t>
        </is>
      </c>
      <c r="D15738" t="inlineStr">
        <is>
          <t>Mỹ</t>
        </is>
      </c>
      <c r="E15738" t="inlineStr">
        <is>
          <t>Điện thoại</t>
        </is>
      </c>
      <c r="F15738" t="n">
        <v>816.4</v>
      </c>
      <c r="G15738" t="n">
        <v>0</v>
      </c>
    </row>
    <row r="15739">
      <c r="A15739" t="n">
        <v>202009</v>
      </c>
      <c r="B15739" t="n">
        <v>64</v>
      </c>
      <c r="C15739" t="inlineStr">
        <is>
          <t>POS</t>
        </is>
      </c>
      <c r="D15739" t="inlineStr">
        <is>
          <t>Mỹ</t>
        </is>
      </c>
      <c r="E15739" t="inlineStr">
        <is>
          <t>Máy tính</t>
        </is>
      </c>
      <c r="F15739" t="n">
        <v>1066</v>
      </c>
      <c r="G15739" t="n">
        <v>0</v>
      </c>
    </row>
    <row r="15740">
      <c r="A15740" t="n">
        <v>202009</v>
      </c>
      <c r="B15740" t="n">
        <v>64</v>
      </c>
      <c r="C15740" t="inlineStr">
        <is>
          <t>POS</t>
        </is>
      </c>
      <c r="D15740" t="inlineStr">
        <is>
          <t>Mỹ</t>
        </is>
      </c>
      <c r="E15740" t="inlineStr">
        <is>
          <t>Game &amp; Đồ chơi</t>
        </is>
      </c>
      <c r="F15740" t="n">
        <v>366.42</v>
      </c>
      <c r="G15740" t="n">
        <v>0</v>
      </c>
    </row>
    <row r="15741">
      <c r="A15741" t="n">
        <v>202009</v>
      </c>
      <c r="B15741" t="n">
        <v>64</v>
      </c>
      <c r="C15741" t="inlineStr">
        <is>
          <t>POS</t>
        </is>
      </c>
      <c r="D15741" t="inlineStr">
        <is>
          <t>Mỹ</t>
        </is>
      </c>
      <c r="E15741" t="inlineStr">
        <is>
          <t>Gia dụng</t>
        </is>
      </c>
      <c r="F15741" t="n">
        <v>5498</v>
      </c>
      <c r="G15741" t="n">
        <v>0</v>
      </c>
    </row>
    <row r="15742">
      <c r="A15742" t="n">
        <v>202009</v>
      </c>
      <c r="B15742" t="n">
        <v>64</v>
      </c>
      <c r="C15742" t="inlineStr">
        <is>
          <t>POS</t>
        </is>
      </c>
      <c r="D15742" t="inlineStr">
        <is>
          <t>Mỹ</t>
        </is>
      </c>
      <c r="E15742" t="inlineStr">
        <is>
          <t>Nhạc, phim, sách nói</t>
        </is>
      </c>
      <c r="F15742" t="n">
        <v>2611.79</v>
      </c>
      <c r="G15742" t="n">
        <v>0</v>
      </c>
    </row>
    <row r="15743">
      <c r="A15743" t="n">
        <v>202009</v>
      </c>
      <c r="B15743" t="n">
        <v>64</v>
      </c>
      <c r="C15743" t="inlineStr">
        <is>
          <t>POS</t>
        </is>
      </c>
      <c r="D15743" t="inlineStr">
        <is>
          <t>Mỹ</t>
        </is>
      </c>
      <c r="E15743" t="inlineStr">
        <is>
          <t>TV &amp; Video</t>
        </is>
      </c>
      <c r="F15743" t="n">
        <v>2999.94</v>
      </c>
      <c r="G15743" t="n">
        <v>0</v>
      </c>
    </row>
    <row r="15744">
      <c r="A15744" t="n">
        <v>202009</v>
      </c>
      <c r="B15744" t="n">
        <v>65</v>
      </c>
      <c r="C15744" t="inlineStr">
        <is>
          <t>POS</t>
        </is>
      </c>
      <c r="D15744" t="inlineStr">
        <is>
          <t>Mỹ</t>
        </is>
      </c>
      <c r="E15744" t="inlineStr">
        <is>
          <t>Âm thanh</t>
        </is>
      </c>
      <c r="F15744" t="n">
        <v>145.81</v>
      </c>
      <c r="G15744" t="n">
        <v>0</v>
      </c>
    </row>
    <row r="15745">
      <c r="A15745" t="n">
        <v>202009</v>
      </c>
      <c r="B15745" t="n">
        <v>65</v>
      </c>
      <c r="C15745" t="inlineStr">
        <is>
          <t>POS</t>
        </is>
      </c>
      <c r="D15745" t="inlineStr">
        <is>
          <t>Mỹ</t>
        </is>
      </c>
      <c r="E15745" t="inlineStr">
        <is>
          <t>Điện thoại</t>
        </is>
      </c>
      <c r="F15745" t="n">
        <v>2380</v>
      </c>
      <c r="G15745" t="n">
        <v>0</v>
      </c>
    </row>
    <row r="15746">
      <c r="A15746" t="n">
        <v>202009</v>
      </c>
      <c r="B15746" t="n">
        <v>65</v>
      </c>
      <c r="C15746" t="inlineStr">
        <is>
          <t>POS</t>
        </is>
      </c>
      <c r="D15746" t="inlineStr">
        <is>
          <t>Mỹ</t>
        </is>
      </c>
      <c r="E15746" t="inlineStr">
        <is>
          <t>Máy tính</t>
        </is>
      </c>
      <c r="F15746" t="n">
        <v>7497</v>
      </c>
      <c r="G15746" t="n">
        <v>0</v>
      </c>
    </row>
    <row r="15747">
      <c r="A15747" t="n">
        <v>202009</v>
      </c>
      <c r="B15747" t="n">
        <v>65</v>
      </c>
      <c r="C15747" t="inlineStr">
        <is>
          <t>POS</t>
        </is>
      </c>
      <c r="D15747" t="inlineStr">
        <is>
          <t>Mỹ</t>
        </is>
      </c>
      <c r="E15747" t="inlineStr">
        <is>
          <t>Game &amp; Đồ chơi</t>
        </is>
      </c>
      <c r="F15747" t="n">
        <v>47.95</v>
      </c>
      <c r="G15747" t="n">
        <v>0</v>
      </c>
    </row>
    <row r="15748">
      <c r="A15748" t="n">
        <v>202009</v>
      </c>
      <c r="B15748" t="n">
        <v>65</v>
      </c>
      <c r="C15748" t="inlineStr">
        <is>
          <t>POS</t>
        </is>
      </c>
      <c r="D15748" t="inlineStr">
        <is>
          <t>Mỹ</t>
        </is>
      </c>
      <c r="E15748" t="inlineStr">
        <is>
          <t>Gia dụng</t>
        </is>
      </c>
      <c r="F15748" t="n">
        <v>1479</v>
      </c>
      <c r="G15748" t="n">
        <v>0</v>
      </c>
    </row>
    <row r="15749">
      <c r="A15749" t="n">
        <v>202009</v>
      </c>
      <c r="B15749" t="n">
        <v>65</v>
      </c>
      <c r="C15749" t="inlineStr">
        <is>
          <t>POS</t>
        </is>
      </c>
      <c r="D15749" t="inlineStr">
        <is>
          <t>Mỹ</t>
        </is>
      </c>
      <c r="E15749" t="inlineStr">
        <is>
          <t>Nhạc, phim, sách nói</t>
        </is>
      </c>
      <c r="F15749" t="n">
        <v>88.62</v>
      </c>
      <c r="G15749" t="n">
        <v>0</v>
      </c>
    </row>
    <row r="15750">
      <c r="A15750" t="n">
        <v>202009</v>
      </c>
      <c r="B15750" t="n">
        <v>66</v>
      </c>
      <c r="C15750" t="inlineStr">
        <is>
          <t>POS</t>
        </is>
      </c>
      <c r="D15750" t="inlineStr">
        <is>
          <t>Mỹ</t>
        </is>
      </c>
      <c r="E15750" t="inlineStr">
        <is>
          <t>Máy ảnh</t>
        </is>
      </c>
      <c r="F15750" t="n">
        <v>1633.47</v>
      </c>
      <c r="G15750" t="n">
        <v>0</v>
      </c>
    </row>
    <row r="15751">
      <c r="A15751" t="n">
        <v>202009</v>
      </c>
      <c r="B15751" t="n">
        <v>66</v>
      </c>
      <c r="C15751" t="inlineStr">
        <is>
          <t>POS</t>
        </is>
      </c>
      <c r="D15751" t="inlineStr">
        <is>
          <t>Mỹ</t>
        </is>
      </c>
      <c r="E15751" t="inlineStr">
        <is>
          <t>Điện thoại</t>
        </is>
      </c>
      <c r="F15751" t="n">
        <v>1196.1</v>
      </c>
      <c r="G15751" t="n">
        <v>0</v>
      </c>
    </row>
    <row r="15752">
      <c r="A15752" t="n">
        <v>202009</v>
      </c>
      <c r="B15752" t="n">
        <v>66</v>
      </c>
      <c r="C15752" t="inlineStr">
        <is>
          <t>POS</t>
        </is>
      </c>
      <c r="D15752" t="inlineStr">
        <is>
          <t>Mỹ</t>
        </is>
      </c>
      <c r="E15752" t="inlineStr">
        <is>
          <t>Máy tính</t>
        </is>
      </c>
      <c r="F15752" t="n">
        <v>2240.43</v>
      </c>
      <c r="G15752" t="n">
        <v>0</v>
      </c>
    </row>
    <row r="15753">
      <c r="A15753" t="n">
        <v>202009</v>
      </c>
      <c r="B15753" t="n">
        <v>66</v>
      </c>
      <c r="C15753" t="inlineStr">
        <is>
          <t>POS</t>
        </is>
      </c>
      <c r="D15753" t="inlineStr">
        <is>
          <t>Mỹ</t>
        </is>
      </c>
      <c r="E15753" t="inlineStr">
        <is>
          <t>Game &amp; Đồ chơi</t>
        </is>
      </c>
      <c r="F15753" t="n">
        <v>132.09</v>
      </c>
      <c r="G15753" t="n">
        <v>0</v>
      </c>
    </row>
    <row r="15754">
      <c r="A15754" t="n">
        <v>202009</v>
      </c>
      <c r="B15754" t="n">
        <v>66</v>
      </c>
      <c r="C15754" t="inlineStr">
        <is>
          <t>POS</t>
        </is>
      </c>
      <c r="D15754" t="inlineStr">
        <is>
          <t>Mỹ</t>
        </is>
      </c>
      <c r="E15754" t="inlineStr">
        <is>
          <t>Nhạc, phim, sách nói</t>
        </is>
      </c>
      <c r="F15754" t="n">
        <v>1043.96</v>
      </c>
      <c r="G15754" t="n">
        <v>0</v>
      </c>
    </row>
    <row r="15755">
      <c r="A15755" t="n">
        <v>202009</v>
      </c>
      <c r="B15755" t="n">
        <v>66</v>
      </c>
      <c r="C15755" t="inlineStr">
        <is>
          <t>POS</t>
        </is>
      </c>
      <c r="D15755" t="inlineStr">
        <is>
          <t>Mỹ</t>
        </is>
      </c>
      <c r="E15755" t="inlineStr">
        <is>
          <t>TV &amp; Video</t>
        </is>
      </c>
      <c r="F15755" t="n">
        <v>269.99</v>
      </c>
      <c r="G15755" t="n">
        <v>0</v>
      </c>
    </row>
    <row r="15756">
      <c r="A15756" t="n">
        <v>202010</v>
      </c>
      <c r="B15756" t="n">
        <v>0</v>
      </c>
      <c r="C15756" t="inlineStr">
        <is>
          <t>ONLINE</t>
        </is>
      </c>
      <c r="D15756" t="inlineStr">
        <is>
          <t>Online</t>
        </is>
      </c>
      <c r="E15756" t="inlineStr">
        <is>
          <t>Âm thanh</t>
        </is>
      </c>
      <c r="F15756" t="n">
        <v>3066.81</v>
      </c>
      <c r="G15756" t="n">
        <v>0</v>
      </c>
    </row>
    <row r="15757">
      <c r="A15757" t="n">
        <v>202010</v>
      </c>
      <c r="B15757" t="n">
        <v>0</v>
      </c>
      <c r="C15757" t="inlineStr">
        <is>
          <t>ONLINE</t>
        </is>
      </c>
      <c r="D15757" t="inlineStr">
        <is>
          <t>Online</t>
        </is>
      </c>
      <c r="E15757" t="inlineStr">
        <is>
          <t>Máy ảnh</t>
        </is>
      </c>
      <c r="F15757" t="n">
        <v>13098.66</v>
      </c>
      <c r="G15757" t="n">
        <v>0</v>
      </c>
    </row>
    <row r="15758">
      <c r="A15758" t="n">
        <v>202010</v>
      </c>
      <c r="B15758" t="n">
        <v>0</v>
      </c>
      <c r="C15758" t="inlineStr">
        <is>
          <t>ONLINE</t>
        </is>
      </c>
      <c r="D15758" t="inlineStr">
        <is>
          <t>Online</t>
        </is>
      </c>
      <c r="E15758" t="inlineStr">
        <is>
          <t>Điện thoại</t>
        </is>
      </c>
      <c r="F15758" t="n">
        <v>6532.91</v>
      </c>
      <c r="G15758" t="n">
        <v>620</v>
      </c>
    </row>
    <row r="15759">
      <c r="A15759" t="n">
        <v>202010</v>
      </c>
      <c r="B15759" t="n">
        <v>0</v>
      </c>
      <c r="C15759" t="inlineStr">
        <is>
          <t>ONLINE</t>
        </is>
      </c>
      <c r="D15759" t="inlineStr">
        <is>
          <t>Online</t>
        </is>
      </c>
      <c r="E15759" t="inlineStr">
        <is>
          <t>Máy tính</t>
        </is>
      </c>
      <c r="F15759" t="n">
        <v>29358.38</v>
      </c>
      <c r="G15759" t="n">
        <v>0</v>
      </c>
    </row>
    <row r="15760">
      <c r="A15760" t="n">
        <v>202010</v>
      </c>
      <c r="B15760" t="n">
        <v>0</v>
      </c>
      <c r="C15760" t="inlineStr">
        <is>
          <t>ONLINE</t>
        </is>
      </c>
      <c r="D15760" t="inlineStr">
        <is>
          <t>Online</t>
        </is>
      </c>
      <c r="E15760" t="inlineStr">
        <is>
          <t>Game &amp; Đồ chơi</t>
        </is>
      </c>
      <c r="F15760" t="n">
        <v>433.32</v>
      </c>
      <c r="G15760" t="n">
        <v>0</v>
      </c>
    </row>
    <row r="15761">
      <c r="A15761" t="n">
        <v>202010</v>
      </c>
      <c r="B15761" t="n">
        <v>0</v>
      </c>
      <c r="C15761" t="inlineStr">
        <is>
          <t>ONLINE</t>
        </is>
      </c>
      <c r="D15761" t="inlineStr">
        <is>
          <t>Online</t>
        </is>
      </c>
      <c r="E15761" t="inlineStr">
        <is>
          <t>Gia dụng</t>
        </is>
      </c>
      <c r="F15761" t="n">
        <v>760.9299999999999</v>
      </c>
      <c r="G15761" t="n">
        <v>0</v>
      </c>
    </row>
    <row r="15762">
      <c r="A15762" t="n">
        <v>202010</v>
      </c>
      <c r="B15762" t="n">
        <v>0</v>
      </c>
      <c r="C15762" t="inlineStr">
        <is>
          <t>ONLINE</t>
        </is>
      </c>
      <c r="D15762" t="inlineStr">
        <is>
          <t>Online</t>
        </is>
      </c>
      <c r="E15762" t="inlineStr">
        <is>
          <t>Nhạc, phim, sách nói</t>
        </is>
      </c>
      <c r="F15762" t="n">
        <v>2856.19</v>
      </c>
      <c r="G15762" t="n">
        <v>12.5</v>
      </c>
    </row>
    <row r="15763">
      <c r="A15763" t="n">
        <v>202010</v>
      </c>
      <c r="B15763" t="n">
        <v>0</v>
      </c>
      <c r="C15763" t="inlineStr">
        <is>
          <t>ONLINE</t>
        </is>
      </c>
      <c r="D15763" t="inlineStr">
        <is>
          <t>Online</t>
        </is>
      </c>
      <c r="E15763" t="inlineStr">
        <is>
          <t>TV &amp; Video</t>
        </is>
      </c>
      <c r="F15763" t="n">
        <v>2695</v>
      </c>
      <c r="G15763" t="n">
        <v>0</v>
      </c>
    </row>
    <row r="15764">
      <c r="A15764" t="n">
        <v>202010</v>
      </c>
      <c r="B15764" t="n">
        <v>1</v>
      </c>
      <c r="C15764" t="inlineStr">
        <is>
          <t>POS</t>
        </is>
      </c>
      <c r="D15764" t="inlineStr">
        <is>
          <t>Úc</t>
        </is>
      </c>
      <c r="E15764" t="inlineStr">
        <is>
          <t>Điện thoại</t>
        </is>
      </c>
      <c r="F15764" t="n">
        <v>1360</v>
      </c>
      <c r="G15764" t="n">
        <v>230</v>
      </c>
    </row>
    <row r="15765">
      <c r="A15765" t="n">
        <v>202010</v>
      </c>
      <c r="B15765" t="n">
        <v>1</v>
      </c>
      <c r="C15765" t="inlineStr">
        <is>
          <t>POS</t>
        </is>
      </c>
      <c r="D15765" t="inlineStr">
        <is>
          <t>Úc</t>
        </is>
      </c>
      <c r="E15765" t="inlineStr">
        <is>
          <t>Máy tính</t>
        </is>
      </c>
      <c r="F15765" t="n">
        <v>3477.8</v>
      </c>
      <c r="G15765" t="n">
        <v>0</v>
      </c>
    </row>
    <row r="15766">
      <c r="A15766" t="n">
        <v>202010</v>
      </c>
      <c r="B15766" t="n">
        <v>1</v>
      </c>
      <c r="C15766" t="inlineStr">
        <is>
          <t>POS</t>
        </is>
      </c>
      <c r="D15766" t="inlineStr">
        <is>
          <t>Úc</t>
        </is>
      </c>
      <c r="E15766" t="inlineStr">
        <is>
          <t>Game &amp; Đồ chơi</t>
        </is>
      </c>
      <c r="F15766" t="n">
        <v>192</v>
      </c>
      <c r="G15766" t="n">
        <v>0</v>
      </c>
    </row>
    <row r="15767">
      <c r="A15767" t="n">
        <v>202010</v>
      </c>
      <c r="B15767" t="n">
        <v>1</v>
      </c>
      <c r="C15767" t="inlineStr">
        <is>
          <t>POS</t>
        </is>
      </c>
      <c r="D15767" t="inlineStr">
        <is>
          <t>Úc</t>
        </is>
      </c>
      <c r="E15767" t="inlineStr">
        <is>
          <t>Nhạc, phim, sách nói</t>
        </is>
      </c>
      <c r="F15767" t="n">
        <v>939.96</v>
      </c>
      <c r="G15767" t="n">
        <v>0</v>
      </c>
    </row>
    <row r="15768">
      <c r="A15768" t="n">
        <v>202010</v>
      </c>
      <c r="B15768" t="n">
        <v>1</v>
      </c>
      <c r="C15768" t="inlineStr">
        <is>
          <t>POS</t>
        </is>
      </c>
      <c r="D15768" t="inlineStr">
        <is>
          <t>Úc</t>
        </is>
      </c>
      <c r="E15768" t="inlineStr">
        <is>
          <t>TV &amp; Video</t>
        </is>
      </c>
      <c r="F15768" t="n">
        <v>2199.98</v>
      </c>
      <c r="G15768" t="n">
        <v>0</v>
      </c>
    </row>
    <row r="15769">
      <c r="A15769" t="n">
        <v>202010</v>
      </c>
      <c r="B15769" t="n">
        <v>4</v>
      </c>
      <c r="C15769" t="inlineStr">
        <is>
          <t>POS</t>
        </is>
      </c>
      <c r="D15769" t="inlineStr">
        <is>
          <t>Úc</t>
        </is>
      </c>
      <c r="E15769" t="inlineStr">
        <is>
          <t>Âm thanh</t>
        </is>
      </c>
      <c r="F15769" t="n">
        <v>499.98</v>
      </c>
      <c r="G15769" t="n">
        <v>0</v>
      </c>
    </row>
    <row r="15770">
      <c r="A15770" t="n">
        <v>202010</v>
      </c>
      <c r="B15770" t="n">
        <v>4</v>
      </c>
      <c r="C15770" t="inlineStr">
        <is>
          <t>POS</t>
        </is>
      </c>
      <c r="D15770" t="inlineStr">
        <is>
          <t>Úc</t>
        </is>
      </c>
      <c r="E15770" t="inlineStr">
        <is>
          <t>Điện thoại</t>
        </is>
      </c>
      <c r="F15770" t="n">
        <v>200</v>
      </c>
      <c r="G15770" t="n">
        <v>0</v>
      </c>
    </row>
    <row r="15771">
      <c r="A15771" t="n">
        <v>202010</v>
      </c>
      <c r="B15771" t="n">
        <v>5</v>
      </c>
      <c r="C15771" t="inlineStr">
        <is>
          <t>POS</t>
        </is>
      </c>
      <c r="D15771" t="inlineStr">
        <is>
          <t>Úc</t>
        </is>
      </c>
      <c r="E15771" t="inlineStr">
        <is>
          <t>Điện thoại</t>
        </is>
      </c>
      <c r="F15771" t="n">
        <v>695.97</v>
      </c>
      <c r="G15771" t="n">
        <v>0</v>
      </c>
    </row>
    <row r="15772">
      <c r="A15772" t="n">
        <v>202010</v>
      </c>
      <c r="B15772" t="n">
        <v>5</v>
      </c>
      <c r="C15772" t="inlineStr">
        <is>
          <t>POS</t>
        </is>
      </c>
      <c r="D15772" t="inlineStr">
        <is>
          <t>Úc</t>
        </is>
      </c>
      <c r="E15772" t="inlineStr">
        <is>
          <t>Gia dụng</t>
        </is>
      </c>
      <c r="F15772" t="n">
        <v>1755</v>
      </c>
      <c r="G15772" t="n">
        <v>0</v>
      </c>
    </row>
    <row r="15773">
      <c r="A15773" t="n">
        <v>202010</v>
      </c>
      <c r="B15773" t="n">
        <v>6</v>
      </c>
      <c r="C15773" t="inlineStr">
        <is>
          <t>POS</t>
        </is>
      </c>
      <c r="D15773" t="inlineStr">
        <is>
          <t>Úc</t>
        </is>
      </c>
      <c r="E15773" t="inlineStr">
        <is>
          <t>Game &amp; Đồ chơi</t>
        </is>
      </c>
      <c r="F15773" t="n">
        <v>0</v>
      </c>
      <c r="G15773" t="n">
        <v>155.36</v>
      </c>
    </row>
    <row r="15774">
      <c r="A15774" t="n">
        <v>202010</v>
      </c>
      <c r="B15774" t="n">
        <v>8</v>
      </c>
      <c r="C15774" t="inlineStr">
        <is>
          <t>POS</t>
        </is>
      </c>
      <c r="D15774" t="inlineStr">
        <is>
          <t>Canada</t>
        </is>
      </c>
      <c r="E15774" t="inlineStr">
        <is>
          <t>Âm thanh</t>
        </is>
      </c>
      <c r="F15774" t="n">
        <v>533.02</v>
      </c>
      <c r="G15774" t="n">
        <v>0</v>
      </c>
    </row>
    <row r="15775">
      <c r="A15775" t="n">
        <v>202010</v>
      </c>
      <c r="B15775" t="n">
        <v>8</v>
      </c>
      <c r="C15775" t="inlineStr">
        <is>
          <t>POS</t>
        </is>
      </c>
      <c r="D15775" t="inlineStr">
        <is>
          <t>Canada</t>
        </is>
      </c>
      <c r="E15775" t="inlineStr">
        <is>
          <t>Máy ảnh</t>
        </is>
      </c>
      <c r="F15775" t="n">
        <v>860</v>
      </c>
      <c r="G15775" t="n">
        <v>0</v>
      </c>
    </row>
    <row r="15776">
      <c r="A15776" t="n">
        <v>202010</v>
      </c>
      <c r="B15776" t="n">
        <v>8</v>
      </c>
      <c r="C15776" t="inlineStr">
        <is>
          <t>POS</t>
        </is>
      </c>
      <c r="D15776" t="inlineStr">
        <is>
          <t>Canada</t>
        </is>
      </c>
      <c r="E15776" t="inlineStr">
        <is>
          <t>Máy tính</t>
        </is>
      </c>
      <c r="F15776" t="n">
        <v>2015.8</v>
      </c>
      <c r="G15776" t="n">
        <v>0</v>
      </c>
    </row>
    <row r="15777">
      <c r="A15777" t="n">
        <v>202010</v>
      </c>
      <c r="B15777" t="n">
        <v>8</v>
      </c>
      <c r="C15777" t="inlineStr">
        <is>
          <t>POS</t>
        </is>
      </c>
      <c r="D15777" t="inlineStr">
        <is>
          <t>Canada</t>
        </is>
      </c>
      <c r="E15777" t="inlineStr">
        <is>
          <t>Nhạc, phim, sách nói</t>
        </is>
      </c>
      <c r="F15777" t="n">
        <v>659.9400000000001</v>
      </c>
      <c r="G15777" t="n">
        <v>0</v>
      </c>
    </row>
    <row r="15778">
      <c r="A15778" t="n">
        <v>202010</v>
      </c>
      <c r="B15778" t="n">
        <v>8</v>
      </c>
      <c r="C15778" t="inlineStr">
        <is>
          <t>POS</t>
        </is>
      </c>
      <c r="D15778" t="inlineStr">
        <is>
          <t>Canada</t>
        </is>
      </c>
      <c r="E15778" t="inlineStr">
        <is>
          <t>TV &amp; Video</t>
        </is>
      </c>
      <c r="F15778" t="n">
        <v>1899.95</v>
      </c>
      <c r="G15778" t="n">
        <v>0</v>
      </c>
    </row>
    <row r="15779">
      <c r="A15779" t="n">
        <v>202010</v>
      </c>
      <c r="B15779" t="n">
        <v>9</v>
      </c>
      <c r="C15779" t="inlineStr">
        <is>
          <t>POS</t>
        </is>
      </c>
      <c r="D15779" t="inlineStr">
        <is>
          <t>Canada</t>
        </is>
      </c>
      <c r="E15779" t="inlineStr">
        <is>
          <t>Máy tính</t>
        </is>
      </c>
      <c r="F15779" t="n">
        <v>520.9</v>
      </c>
      <c r="G15779" t="n">
        <v>0</v>
      </c>
    </row>
    <row r="15780">
      <c r="A15780" t="n">
        <v>202010</v>
      </c>
      <c r="B15780" t="n">
        <v>9</v>
      </c>
      <c r="C15780" t="inlineStr">
        <is>
          <t>POS</t>
        </is>
      </c>
      <c r="D15780" t="inlineStr">
        <is>
          <t>Canada</t>
        </is>
      </c>
      <c r="E15780" t="inlineStr">
        <is>
          <t>TV &amp; Video</t>
        </is>
      </c>
      <c r="F15780" t="n">
        <v>658</v>
      </c>
      <c r="G15780" t="n">
        <v>0</v>
      </c>
    </row>
    <row r="15781">
      <c r="A15781" t="n">
        <v>202010</v>
      </c>
      <c r="B15781" t="n">
        <v>10</v>
      </c>
      <c r="C15781" t="inlineStr">
        <is>
          <t>POS</t>
        </is>
      </c>
      <c r="D15781" t="inlineStr">
        <is>
          <t>Canada</t>
        </is>
      </c>
      <c r="E15781" t="inlineStr">
        <is>
          <t>Máy ảnh</t>
        </is>
      </c>
      <c r="F15781" t="n">
        <v>150</v>
      </c>
      <c r="G15781" t="n">
        <v>0</v>
      </c>
    </row>
    <row r="15782">
      <c r="A15782" t="n">
        <v>202010</v>
      </c>
      <c r="B15782" t="n">
        <v>10</v>
      </c>
      <c r="C15782" t="inlineStr">
        <is>
          <t>POS</t>
        </is>
      </c>
      <c r="D15782" t="inlineStr">
        <is>
          <t>Canada</t>
        </is>
      </c>
      <c r="E15782" t="inlineStr">
        <is>
          <t>Điện thoại</t>
        </is>
      </c>
      <c r="F15782" t="n">
        <v>4424</v>
      </c>
      <c r="G15782" t="n">
        <v>0</v>
      </c>
    </row>
    <row r="15783">
      <c r="A15783" t="n">
        <v>202010</v>
      </c>
      <c r="B15783" t="n">
        <v>10</v>
      </c>
      <c r="C15783" t="inlineStr">
        <is>
          <t>POS</t>
        </is>
      </c>
      <c r="D15783" t="inlineStr">
        <is>
          <t>Canada</t>
        </is>
      </c>
      <c r="E15783" t="inlineStr">
        <is>
          <t>Máy tính</t>
        </is>
      </c>
      <c r="F15783" t="n">
        <v>1066.6</v>
      </c>
      <c r="G15783" t="n">
        <v>0</v>
      </c>
    </row>
    <row r="15784">
      <c r="A15784" t="n">
        <v>202010</v>
      </c>
      <c r="B15784" t="n">
        <v>10</v>
      </c>
      <c r="C15784" t="inlineStr">
        <is>
          <t>POS</t>
        </is>
      </c>
      <c r="D15784" t="inlineStr">
        <is>
          <t>Canada</t>
        </is>
      </c>
      <c r="E15784" t="inlineStr">
        <is>
          <t>Game &amp; Đồ chơi</t>
        </is>
      </c>
      <c r="F15784" t="n">
        <v>384.8</v>
      </c>
      <c r="G15784" t="n">
        <v>0</v>
      </c>
    </row>
    <row r="15785">
      <c r="A15785" t="n">
        <v>202010</v>
      </c>
      <c r="B15785" t="n">
        <v>10</v>
      </c>
      <c r="C15785" t="inlineStr">
        <is>
          <t>POS</t>
        </is>
      </c>
      <c r="D15785" t="inlineStr">
        <is>
          <t>Canada</t>
        </is>
      </c>
      <c r="E15785" t="inlineStr">
        <is>
          <t>Nhạc, phim, sách nói</t>
        </is>
      </c>
      <c r="F15785" t="n">
        <v>1007.7</v>
      </c>
      <c r="G15785" t="n">
        <v>0</v>
      </c>
    </row>
    <row r="15786">
      <c r="A15786" t="n">
        <v>202010</v>
      </c>
      <c r="B15786" t="n">
        <v>12</v>
      </c>
      <c r="C15786" t="inlineStr">
        <is>
          <t>POS</t>
        </is>
      </c>
      <c r="D15786" t="inlineStr">
        <is>
          <t>Pháp</t>
        </is>
      </c>
      <c r="E15786" t="inlineStr">
        <is>
          <t>Nhạc, phim, sách nói</t>
        </is>
      </c>
      <c r="F15786" t="n">
        <v>869.97</v>
      </c>
      <c r="G15786" t="n">
        <v>0</v>
      </c>
    </row>
    <row r="15787">
      <c r="A15787" t="n">
        <v>202010</v>
      </c>
      <c r="B15787" t="n">
        <v>16</v>
      </c>
      <c r="C15787" t="inlineStr">
        <is>
          <t>POS</t>
        </is>
      </c>
      <c r="D15787" t="inlineStr">
        <is>
          <t>Pháp</t>
        </is>
      </c>
      <c r="E15787" t="inlineStr">
        <is>
          <t>Điện thoại</t>
        </is>
      </c>
      <c r="F15787" t="n">
        <v>1960</v>
      </c>
      <c r="G15787" t="n">
        <v>0</v>
      </c>
    </row>
    <row r="15788">
      <c r="A15788" t="n">
        <v>202010</v>
      </c>
      <c r="B15788" t="n">
        <v>16</v>
      </c>
      <c r="C15788" t="inlineStr">
        <is>
          <t>POS</t>
        </is>
      </c>
      <c r="D15788" t="inlineStr">
        <is>
          <t>Pháp</t>
        </is>
      </c>
      <c r="E15788" t="inlineStr">
        <is>
          <t>Game &amp; Đồ chơi</t>
        </is>
      </c>
      <c r="F15788" t="n">
        <v>100.87</v>
      </c>
      <c r="G15788" t="n">
        <v>0</v>
      </c>
    </row>
    <row r="15789">
      <c r="A15789" t="n">
        <v>202010</v>
      </c>
      <c r="B15789" t="n">
        <v>16</v>
      </c>
      <c r="C15789" t="inlineStr">
        <is>
          <t>POS</t>
        </is>
      </c>
      <c r="D15789" t="inlineStr">
        <is>
          <t>Pháp</t>
        </is>
      </c>
      <c r="E15789" t="inlineStr">
        <is>
          <t>Nhạc, phim, sách nói</t>
        </is>
      </c>
      <c r="F15789" t="n">
        <v>179.97</v>
      </c>
      <c r="G15789" t="n">
        <v>0</v>
      </c>
    </row>
    <row r="15790">
      <c r="A15790" t="n">
        <v>202010</v>
      </c>
      <c r="B15790" t="n">
        <v>18</v>
      </c>
      <c r="C15790" t="inlineStr">
        <is>
          <t>POS</t>
        </is>
      </c>
      <c r="D15790" t="inlineStr">
        <is>
          <t>Pháp</t>
        </is>
      </c>
      <c r="E15790" t="inlineStr">
        <is>
          <t>Điện thoại</t>
        </is>
      </c>
      <c r="F15790" t="n">
        <v>760</v>
      </c>
      <c r="G15790" t="n">
        <v>0</v>
      </c>
    </row>
    <row r="15791">
      <c r="A15791" t="n">
        <v>202010</v>
      </c>
      <c r="B15791" t="n">
        <v>18</v>
      </c>
      <c r="C15791" t="inlineStr">
        <is>
          <t>POS</t>
        </is>
      </c>
      <c r="D15791" t="inlineStr">
        <is>
          <t>Pháp</t>
        </is>
      </c>
      <c r="E15791" t="inlineStr">
        <is>
          <t>Máy tính</t>
        </is>
      </c>
      <c r="F15791" t="n">
        <v>706.9</v>
      </c>
      <c r="G15791" t="n">
        <v>0</v>
      </c>
    </row>
    <row r="15792">
      <c r="A15792" t="n">
        <v>202010</v>
      </c>
      <c r="B15792" t="n">
        <v>18</v>
      </c>
      <c r="C15792" t="inlineStr">
        <is>
          <t>POS</t>
        </is>
      </c>
      <c r="D15792" t="inlineStr">
        <is>
          <t>Pháp</t>
        </is>
      </c>
      <c r="E15792" t="inlineStr">
        <is>
          <t>TV &amp; Video</t>
        </is>
      </c>
      <c r="F15792" t="n">
        <v>858</v>
      </c>
      <c r="G15792" t="n">
        <v>0</v>
      </c>
    </row>
    <row r="15793">
      <c r="A15793" t="n">
        <v>202010</v>
      </c>
      <c r="B15793" t="n">
        <v>19</v>
      </c>
      <c r="C15793" t="inlineStr">
        <is>
          <t>POS</t>
        </is>
      </c>
      <c r="D15793" t="inlineStr">
        <is>
          <t>Đức</t>
        </is>
      </c>
      <c r="E15793" t="inlineStr">
        <is>
          <t>Điện thoại</t>
        </is>
      </c>
      <c r="F15793" t="n">
        <v>478</v>
      </c>
      <c r="G15793" t="n">
        <v>0</v>
      </c>
    </row>
    <row r="15794">
      <c r="A15794" t="n">
        <v>202010</v>
      </c>
      <c r="B15794" t="n">
        <v>19</v>
      </c>
      <c r="C15794" t="inlineStr">
        <is>
          <t>POS</t>
        </is>
      </c>
      <c r="D15794" t="inlineStr">
        <is>
          <t>Đức</t>
        </is>
      </c>
      <c r="E15794" t="inlineStr">
        <is>
          <t>Máy tính</t>
        </is>
      </c>
      <c r="F15794" t="n">
        <v>2377.4</v>
      </c>
      <c r="G15794" t="n">
        <v>0</v>
      </c>
    </row>
    <row r="15795">
      <c r="A15795" t="n">
        <v>202010</v>
      </c>
      <c r="B15795" t="n">
        <v>21</v>
      </c>
      <c r="C15795" t="inlineStr">
        <is>
          <t>POS</t>
        </is>
      </c>
      <c r="D15795" t="inlineStr">
        <is>
          <t>Đức</t>
        </is>
      </c>
      <c r="E15795" t="inlineStr">
        <is>
          <t>Điện thoại</t>
        </is>
      </c>
      <c r="F15795" t="n">
        <v>2290</v>
      </c>
      <c r="G15795" t="n">
        <v>0</v>
      </c>
    </row>
    <row r="15796">
      <c r="A15796" t="n">
        <v>202010</v>
      </c>
      <c r="B15796" t="n">
        <v>23</v>
      </c>
      <c r="C15796" t="inlineStr">
        <is>
          <t>POS</t>
        </is>
      </c>
      <c r="D15796" t="inlineStr">
        <is>
          <t>Đức</t>
        </is>
      </c>
      <c r="E15796" t="inlineStr">
        <is>
          <t>Âm thanh</t>
        </is>
      </c>
      <c r="F15796" t="n">
        <v>243.3</v>
      </c>
      <c r="G15796" t="n">
        <v>0</v>
      </c>
    </row>
    <row r="15797">
      <c r="A15797" t="n">
        <v>202010</v>
      </c>
      <c r="B15797" t="n">
        <v>23</v>
      </c>
      <c r="C15797" t="inlineStr">
        <is>
          <t>POS</t>
        </is>
      </c>
      <c r="D15797" t="inlineStr">
        <is>
          <t>Đức</t>
        </is>
      </c>
      <c r="E15797" t="inlineStr">
        <is>
          <t>Máy ảnh</t>
        </is>
      </c>
      <c r="F15797" t="n">
        <v>553.5</v>
      </c>
      <c r="G15797" t="n">
        <v>0</v>
      </c>
    </row>
    <row r="15798">
      <c r="A15798" t="n">
        <v>202010</v>
      </c>
      <c r="B15798" t="n">
        <v>23</v>
      </c>
      <c r="C15798" t="inlineStr">
        <is>
          <t>POS</t>
        </is>
      </c>
      <c r="D15798" t="inlineStr">
        <is>
          <t>Đức</t>
        </is>
      </c>
      <c r="E15798" t="inlineStr">
        <is>
          <t>Máy tính</t>
        </is>
      </c>
      <c r="F15798" t="n">
        <v>2920.45</v>
      </c>
      <c r="G15798" t="n">
        <v>0</v>
      </c>
    </row>
    <row r="15799">
      <c r="A15799" t="n">
        <v>202010</v>
      </c>
      <c r="B15799" t="n">
        <v>23</v>
      </c>
      <c r="C15799" t="inlineStr">
        <is>
          <t>POS</t>
        </is>
      </c>
      <c r="D15799" t="inlineStr">
        <is>
          <t>Đức</t>
        </is>
      </c>
      <c r="E15799" t="inlineStr">
        <is>
          <t>Game &amp; Đồ chơi</t>
        </is>
      </c>
      <c r="F15799" t="n">
        <v>27.5</v>
      </c>
      <c r="G15799" t="n">
        <v>0</v>
      </c>
    </row>
    <row r="15800">
      <c r="A15800" t="n">
        <v>202010</v>
      </c>
      <c r="B15800" t="n">
        <v>23</v>
      </c>
      <c r="C15800" t="inlineStr">
        <is>
          <t>POS</t>
        </is>
      </c>
      <c r="D15800" t="inlineStr">
        <is>
          <t>Đức</t>
        </is>
      </c>
      <c r="E15800" t="inlineStr">
        <is>
          <t>Gia dụng</t>
        </is>
      </c>
      <c r="F15800" t="n">
        <v>3349.98</v>
      </c>
      <c r="G15800" t="n">
        <v>0</v>
      </c>
    </row>
    <row r="15801">
      <c r="A15801" t="n">
        <v>202010</v>
      </c>
      <c r="B15801" t="n">
        <v>23</v>
      </c>
      <c r="C15801" t="inlineStr">
        <is>
          <t>POS</t>
        </is>
      </c>
      <c r="D15801" t="inlineStr">
        <is>
          <t>Đức</t>
        </is>
      </c>
      <c r="E15801" t="inlineStr">
        <is>
          <t>Nhạc, phim, sách nói</t>
        </is>
      </c>
      <c r="F15801" t="n">
        <v>307.62</v>
      </c>
      <c r="G15801" t="n">
        <v>0</v>
      </c>
    </row>
    <row r="15802">
      <c r="A15802" t="n">
        <v>202010</v>
      </c>
      <c r="B15802" t="n">
        <v>24</v>
      </c>
      <c r="C15802" t="inlineStr">
        <is>
          <t>POS</t>
        </is>
      </c>
      <c r="D15802" t="inlineStr">
        <is>
          <t>Đức</t>
        </is>
      </c>
      <c r="E15802" t="inlineStr">
        <is>
          <t>Âm thanh</t>
        </is>
      </c>
      <c r="F15802" t="n">
        <v>329.85</v>
      </c>
      <c r="G15802" t="n">
        <v>0</v>
      </c>
    </row>
    <row r="15803">
      <c r="A15803" t="n">
        <v>202010</v>
      </c>
      <c r="B15803" t="n">
        <v>24</v>
      </c>
      <c r="C15803" t="inlineStr">
        <is>
          <t>POS</t>
        </is>
      </c>
      <c r="D15803" t="inlineStr">
        <is>
          <t>Đức</t>
        </is>
      </c>
      <c r="E15803" t="inlineStr">
        <is>
          <t>Máy tính</t>
        </is>
      </c>
      <c r="F15803" t="n">
        <v>1770</v>
      </c>
      <c r="G15803" t="n">
        <v>0</v>
      </c>
    </row>
    <row r="15804">
      <c r="A15804" t="n">
        <v>202010</v>
      </c>
      <c r="B15804" t="n">
        <v>27</v>
      </c>
      <c r="C15804" t="inlineStr">
        <is>
          <t>POS</t>
        </is>
      </c>
      <c r="D15804" t="inlineStr">
        <is>
          <t>Đức</t>
        </is>
      </c>
      <c r="E15804" t="inlineStr">
        <is>
          <t>Điện thoại</t>
        </is>
      </c>
      <c r="F15804" t="n">
        <v>619.62</v>
      </c>
      <c r="G15804" t="n">
        <v>0</v>
      </c>
    </row>
    <row r="15805">
      <c r="A15805" t="n">
        <v>202010</v>
      </c>
      <c r="B15805" t="n">
        <v>27</v>
      </c>
      <c r="C15805" t="inlineStr">
        <is>
          <t>POS</t>
        </is>
      </c>
      <c r="D15805" t="inlineStr">
        <is>
          <t>Đức</t>
        </is>
      </c>
      <c r="E15805" t="inlineStr">
        <is>
          <t>Gia dụng</t>
        </is>
      </c>
      <c r="F15805" t="n">
        <v>179.94</v>
      </c>
      <c r="G15805" t="n">
        <v>0</v>
      </c>
    </row>
    <row r="15806">
      <c r="A15806" t="n">
        <v>202010</v>
      </c>
      <c r="B15806" t="n">
        <v>29</v>
      </c>
      <c r="C15806" t="inlineStr">
        <is>
          <t>POS</t>
        </is>
      </c>
      <c r="D15806" t="inlineStr">
        <is>
          <t>Ý</t>
        </is>
      </c>
      <c r="E15806" t="inlineStr">
        <is>
          <t>Âm thanh</t>
        </is>
      </c>
      <c r="F15806" t="n">
        <v>151.8</v>
      </c>
      <c r="G15806" t="n">
        <v>0</v>
      </c>
    </row>
    <row r="15807">
      <c r="A15807" t="n">
        <v>202010</v>
      </c>
      <c r="B15807" t="n">
        <v>29</v>
      </c>
      <c r="C15807" t="inlineStr">
        <is>
          <t>POS</t>
        </is>
      </c>
      <c r="D15807" t="inlineStr">
        <is>
          <t>Ý</t>
        </is>
      </c>
      <c r="E15807" t="inlineStr">
        <is>
          <t>Điện thoại</t>
        </is>
      </c>
      <c r="F15807" t="n">
        <v>293</v>
      </c>
      <c r="G15807" t="n">
        <v>0</v>
      </c>
    </row>
    <row r="15808">
      <c r="A15808" t="n">
        <v>202010</v>
      </c>
      <c r="B15808" t="n">
        <v>31</v>
      </c>
      <c r="C15808" t="inlineStr">
        <is>
          <t>POS</t>
        </is>
      </c>
      <c r="D15808" t="inlineStr">
        <is>
          <t>Hà Lan</t>
        </is>
      </c>
      <c r="E15808" t="inlineStr">
        <is>
          <t>Nhạc, phim, sách nói</t>
        </is>
      </c>
      <c r="F15808" t="n">
        <v>179.99</v>
      </c>
      <c r="G15808" t="n">
        <v>0</v>
      </c>
    </row>
    <row r="15809">
      <c r="A15809" t="n">
        <v>202010</v>
      </c>
      <c r="B15809" t="n">
        <v>32</v>
      </c>
      <c r="C15809" t="inlineStr">
        <is>
          <t>POS</t>
        </is>
      </c>
      <c r="D15809" t="inlineStr">
        <is>
          <t>Hà Lan</t>
        </is>
      </c>
      <c r="E15809" t="inlineStr">
        <is>
          <t>Máy ảnh</t>
        </is>
      </c>
      <c r="F15809" t="n">
        <v>588</v>
      </c>
      <c r="G15809" t="n">
        <v>0</v>
      </c>
    </row>
    <row r="15810">
      <c r="A15810" t="n">
        <v>202010</v>
      </c>
      <c r="B15810" t="n">
        <v>32</v>
      </c>
      <c r="C15810" t="inlineStr">
        <is>
          <t>POS</t>
        </is>
      </c>
      <c r="D15810" t="inlineStr">
        <is>
          <t>Hà Lan</t>
        </is>
      </c>
      <c r="E15810" t="inlineStr">
        <is>
          <t>Máy tính</t>
        </is>
      </c>
      <c r="F15810" t="n">
        <v>869</v>
      </c>
      <c r="G15810" t="n">
        <v>0</v>
      </c>
    </row>
    <row r="15811">
      <c r="A15811" t="n">
        <v>202010</v>
      </c>
      <c r="B15811" t="n">
        <v>32</v>
      </c>
      <c r="C15811" t="inlineStr">
        <is>
          <t>POS</t>
        </is>
      </c>
      <c r="D15811" t="inlineStr">
        <is>
          <t>Hà Lan</t>
        </is>
      </c>
      <c r="E15811" t="inlineStr">
        <is>
          <t>Nhạc, phim, sách nói</t>
        </is>
      </c>
      <c r="F15811" t="n">
        <v>125.93</v>
      </c>
      <c r="G15811" t="n">
        <v>0</v>
      </c>
    </row>
    <row r="15812">
      <c r="A15812" t="n">
        <v>202010</v>
      </c>
      <c r="B15812" t="n">
        <v>33</v>
      </c>
      <c r="C15812" t="inlineStr">
        <is>
          <t>POS</t>
        </is>
      </c>
      <c r="D15812" t="inlineStr">
        <is>
          <t>Hà Lan</t>
        </is>
      </c>
      <c r="E15812" t="inlineStr">
        <is>
          <t>Âm thanh</t>
        </is>
      </c>
      <c r="F15812" t="n">
        <v>296</v>
      </c>
      <c r="G15812" t="n">
        <v>0</v>
      </c>
    </row>
    <row r="15813">
      <c r="A15813" t="n">
        <v>202010</v>
      </c>
      <c r="B15813" t="n">
        <v>36</v>
      </c>
      <c r="C15813" t="inlineStr">
        <is>
          <t>POS</t>
        </is>
      </c>
      <c r="D15813" t="inlineStr">
        <is>
          <t>Anh</t>
        </is>
      </c>
      <c r="E15813" t="inlineStr">
        <is>
          <t>Máy tính</t>
        </is>
      </c>
      <c r="F15813" t="n">
        <v>1582.7</v>
      </c>
      <c r="G15813" t="n">
        <v>0</v>
      </c>
    </row>
    <row r="15814">
      <c r="A15814" t="n">
        <v>202010</v>
      </c>
      <c r="B15814" t="n">
        <v>38</v>
      </c>
      <c r="C15814" t="inlineStr">
        <is>
          <t>POS</t>
        </is>
      </c>
      <c r="D15814" t="inlineStr">
        <is>
          <t>Anh</t>
        </is>
      </c>
      <c r="E15814" t="inlineStr">
        <is>
          <t>Điện thoại</t>
        </is>
      </c>
      <c r="F15814" t="n">
        <v>2300</v>
      </c>
      <c r="G15814" t="n">
        <v>0</v>
      </c>
    </row>
    <row r="15815">
      <c r="A15815" t="n">
        <v>202010</v>
      </c>
      <c r="B15815" t="n">
        <v>38</v>
      </c>
      <c r="C15815" t="inlineStr">
        <is>
          <t>POS</t>
        </is>
      </c>
      <c r="D15815" t="inlineStr">
        <is>
          <t>Anh</t>
        </is>
      </c>
      <c r="E15815" t="inlineStr">
        <is>
          <t>Máy tính</t>
        </is>
      </c>
      <c r="F15815" t="n">
        <v>659.85</v>
      </c>
      <c r="G15815" t="n">
        <v>0</v>
      </c>
    </row>
    <row r="15816">
      <c r="A15816" t="n">
        <v>202010</v>
      </c>
      <c r="B15816" t="n">
        <v>38</v>
      </c>
      <c r="C15816" t="inlineStr">
        <is>
          <t>POS</t>
        </is>
      </c>
      <c r="D15816" t="inlineStr">
        <is>
          <t>Anh</t>
        </is>
      </c>
      <c r="E15816" t="inlineStr">
        <is>
          <t>Nhạc, phim, sách nói</t>
        </is>
      </c>
      <c r="F15816" t="n">
        <v>57.88</v>
      </c>
      <c r="G15816" t="n">
        <v>0</v>
      </c>
    </row>
    <row r="15817">
      <c r="A15817" t="n">
        <v>202010</v>
      </c>
      <c r="B15817" t="n">
        <v>39</v>
      </c>
      <c r="C15817" t="inlineStr">
        <is>
          <t>POS</t>
        </is>
      </c>
      <c r="D15817" t="inlineStr">
        <is>
          <t>Anh</t>
        </is>
      </c>
      <c r="E15817" t="inlineStr">
        <is>
          <t>Âm thanh</t>
        </is>
      </c>
      <c r="F15817" t="n">
        <v>387.03</v>
      </c>
      <c r="G15817" t="n">
        <v>0</v>
      </c>
    </row>
    <row r="15818">
      <c r="A15818" t="n">
        <v>202010</v>
      </c>
      <c r="B15818" t="n">
        <v>39</v>
      </c>
      <c r="C15818" t="inlineStr">
        <is>
          <t>POS</t>
        </is>
      </c>
      <c r="D15818" t="inlineStr">
        <is>
          <t>Anh</t>
        </is>
      </c>
      <c r="E15818" t="inlineStr">
        <is>
          <t>Điện thoại</t>
        </is>
      </c>
      <c r="F15818" t="n">
        <v>346.99</v>
      </c>
      <c r="G15818" t="n">
        <v>0</v>
      </c>
    </row>
    <row r="15819">
      <c r="A15819" t="n">
        <v>202010</v>
      </c>
      <c r="B15819" t="n">
        <v>39</v>
      </c>
      <c r="C15819" t="inlineStr">
        <is>
          <t>POS</t>
        </is>
      </c>
      <c r="D15819" t="inlineStr">
        <is>
          <t>Anh</t>
        </is>
      </c>
      <c r="E15819" t="inlineStr">
        <is>
          <t>Máy tính</t>
        </is>
      </c>
      <c r="F15819" t="n">
        <v>2914.9</v>
      </c>
      <c r="G15819" t="n">
        <v>0</v>
      </c>
    </row>
    <row r="15820">
      <c r="A15820" t="n">
        <v>202010</v>
      </c>
      <c r="B15820" t="n">
        <v>39</v>
      </c>
      <c r="C15820" t="inlineStr">
        <is>
          <t>POS</t>
        </is>
      </c>
      <c r="D15820" t="inlineStr">
        <is>
          <t>Anh</t>
        </is>
      </c>
      <c r="E15820" t="inlineStr">
        <is>
          <t>Game &amp; Đồ chơi</t>
        </is>
      </c>
      <c r="F15820" t="n">
        <v>10.78</v>
      </c>
      <c r="G15820" t="n">
        <v>0</v>
      </c>
    </row>
    <row r="15821">
      <c r="A15821" t="n">
        <v>202010</v>
      </c>
      <c r="B15821" t="n">
        <v>39</v>
      </c>
      <c r="C15821" t="inlineStr">
        <is>
          <t>POS</t>
        </is>
      </c>
      <c r="D15821" t="inlineStr">
        <is>
          <t>Anh</t>
        </is>
      </c>
      <c r="E15821" t="inlineStr">
        <is>
          <t>Nhạc, phim, sách nói</t>
        </is>
      </c>
      <c r="F15821" t="n">
        <v>779.97</v>
      </c>
      <c r="G15821" t="n">
        <v>0</v>
      </c>
    </row>
    <row r="15822">
      <c r="A15822" t="n">
        <v>202010</v>
      </c>
      <c r="B15822" t="n">
        <v>40</v>
      </c>
      <c r="C15822" t="inlineStr">
        <is>
          <t>POS</t>
        </is>
      </c>
      <c r="D15822" t="inlineStr">
        <is>
          <t>Anh</t>
        </is>
      </c>
      <c r="E15822" t="inlineStr">
        <is>
          <t>Âm thanh</t>
        </is>
      </c>
      <c r="F15822" t="n">
        <v>407.83</v>
      </c>
      <c r="G15822" t="n">
        <v>0</v>
      </c>
    </row>
    <row r="15823">
      <c r="A15823" t="n">
        <v>202010</v>
      </c>
      <c r="B15823" t="n">
        <v>40</v>
      </c>
      <c r="C15823" t="inlineStr">
        <is>
          <t>POS</t>
        </is>
      </c>
      <c r="D15823" t="inlineStr">
        <is>
          <t>Anh</t>
        </is>
      </c>
      <c r="E15823" t="inlineStr">
        <is>
          <t>Máy ảnh</t>
        </is>
      </c>
      <c r="F15823" t="n">
        <v>2152.8</v>
      </c>
      <c r="G15823" t="n">
        <v>0</v>
      </c>
    </row>
    <row r="15824">
      <c r="A15824" t="n">
        <v>202010</v>
      </c>
      <c r="B15824" t="n">
        <v>40</v>
      </c>
      <c r="C15824" t="inlineStr">
        <is>
          <t>POS</t>
        </is>
      </c>
      <c r="D15824" t="inlineStr">
        <is>
          <t>Anh</t>
        </is>
      </c>
      <c r="E15824" t="inlineStr">
        <is>
          <t>Máy tính</t>
        </is>
      </c>
      <c r="F15824" t="n">
        <v>1838</v>
      </c>
      <c r="G15824" t="n">
        <v>0</v>
      </c>
    </row>
    <row r="15825">
      <c r="A15825" t="n">
        <v>202010</v>
      </c>
      <c r="B15825" t="n">
        <v>40</v>
      </c>
      <c r="C15825" t="inlineStr">
        <is>
          <t>POS</t>
        </is>
      </c>
      <c r="D15825" t="inlineStr">
        <is>
          <t>Anh</t>
        </is>
      </c>
      <c r="E15825" t="inlineStr">
        <is>
          <t>Game &amp; Đồ chơi</t>
        </is>
      </c>
      <c r="F15825" t="n">
        <v>450.61</v>
      </c>
      <c r="G15825" t="n">
        <v>0</v>
      </c>
    </row>
    <row r="15826">
      <c r="A15826" t="n">
        <v>202010</v>
      </c>
      <c r="B15826" t="n">
        <v>40</v>
      </c>
      <c r="C15826" t="inlineStr">
        <is>
          <t>POS</t>
        </is>
      </c>
      <c r="D15826" t="inlineStr">
        <is>
          <t>Anh</t>
        </is>
      </c>
      <c r="E15826" t="inlineStr">
        <is>
          <t>Gia dụng</t>
        </is>
      </c>
      <c r="F15826" t="n">
        <v>4950</v>
      </c>
      <c r="G15826" t="n">
        <v>0</v>
      </c>
    </row>
    <row r="15827">
      <c r="A15827" t="n">
        <v>202010</v>
      </c>
      <c r="B15827" t="n">
        <v>40</v>
      </c>
      <c r="C15827" t="inlineStr">
        <is>
          <t>POS</t>
        </is>
      </c>
      <c r="D15827" t="inlineStr">
        <is>
          <t>Anh</t>
        </is>
      </c>
      <c r="E15827" t="inlineStr">
        <is>
          <t>Nhạc, phim, sách nói</t>
        </is>
      </c>
      <c r="F15827" t="n">
        <v>1229.94</v>
      </c>
      <c r="G15827" t="n">
        <v>0</v>
      </c>
    </row>
    <row r="15828">
      <c r="A15828" t="n">
        <v>202010</v>
      </c>
      <c r="B15828" t="n">
        <v>43</v>
      </c>
      <c r="C15828" t="inlineStr">
        <is>
          <t>POS</t>
        </is>
      </c>
      <c r="D15828" t="inlineStr">
        <is>
          <t>Mỹ</t>
        </is>
      </c>
      <c r="E15828" t="inlineStr">
        <is>
          <t>Máy ảnh</t>
        </is>
      </c>
      <c r="F15828" t="n">
        <v>199.92</v>
      </c>
      <c r="G15828" t="n">
        <v>0</v>
      </c>
    </row>
    <row r="15829">
      <c r="A15829" t="n">
        <v>202010</v>
      </c>
      <c r="B15829" t="n">
        <v>43</v>
      </c>
      <c r="C15829" t="inlineStr">
        <is>
          <t>POS</t>
        </is>
      </c>
      <c r="D15829" t="inlineStr">
        <is>
          <t>Mỹ</t>
        </is>
      </c>
      <c r="E15829" t="inlineStr">
        <is>
          <t>Máy tính</t>
        </is>
      </c>
      <c r="F15829" t="n">
        <v>6047</v>
      </c>
      <c r="G15829" t="n">
        <v>207.81</v>
      </c>
    </row>
    <row r="15830">
      <c r="A15830" t="n">
        <v>202010</v>
      </c>
      <c r="B15830" t="n">
        <v>43</v>
      </c>
      <c r="C15830" t="inlineStr">
        <is>
          <t>POS</t>
        </is>
      </c>
      <c r="D15830" t="inlineStr">
        <is>
          <t>Mỹ</t>
        </is>
      </c>
      <c r="E15830" t="inlineStr">
        <is>
          <t>Nhạc, phim, sách nói</t>
        </is>
      </c>
      <c r="F15830" t="n">
        <v>25.98</v>
      </c>
      <c r="G15830" t="n">
        <v>0</v>
      </c>
    </row>
    <row r="15831">
      <c r="A15831" t="n">
        <v>202010</v>
      </c>
      <c r="B15831" t="n">
        <v>44</v>
      </c>
      <c r="C15831" t="inlineStr">
        <is>
          <t>POS</t>
        </is>
      </c>
      <c r="D15831" t="inlineStr">
        <is>
          <t>Mỹ</t>
        </is>
      </c>
      <c r="E15831" t="inlineStr">
        <is>
          <t>Máy ảnh</t>
        </is>
      </c>
      <c r="F15831" t="n">
        <v>3761.97</v>
      </c>
      <c r="G15831" t="n">
        <v>0</v>
      </c>
    </row>
    <row r="15832">
      <c r="A15832" t="n">
        <v>202010</v>
      </c>
      <c r="B15832" t="n">
        <v>44</v>
      </c>
      <c r="C15832" t="inlineStr">
        <is>
          <t>POS</t>
        </is>
      </c>
      <c r="D15832" t="inlineStr">
        <is>
          <t>Mỹ</t>
        </is>
      </c>
      <c r="E15832" t="inlineStr">
        <is>
          <t>Điện thoại</t>
        </is>
      </c>
      <c r="F15832" t="n">
        <v>1250.99</v>
      </c>
      <c r="G15832" t="n">
        <v>0</v>
      </c>
    </row>
    <row r="15833">
      <c r="A15833" t="n">
        <v>202010</v>
      </c>
      <c r="B15833" t="n">
        <v>44</v>
      </c>
      <c r="C15833" t="inlineStr">
        <is>
          <t>POS</t>
        </is>
      </c>
      <c r="D15833" t="inlineStr">
        <is>
          <t>Mỹ</t>
        </is>
      </c>
      <c r="E15833" t="inlineStr">
        <is>
          <t>Máy tính</t>
        </is>
      </c>
      <c r="F15833" t="n">
        <v>1060.3</v>
      </c>
      <c r="G15833" t="n">
        <v>575.4</v>
      </c>
    </row>
    <row r="15834">
      <c r="A15834" t="n">
        <v>202010</v>
      </c>
      <c r="B15834" t="n">
        <v>44</v>
      </c>
      <c r="C15834" t="inlineStr">
        <is>
          <t>POS</t>
        </is>
      </c>
      <c r="D15834" t="inlineStr">
        <is>
          <t>Mỹ</t>
        </is>
      </c>
      <c r="E15834" t="inlineStr">
        <is>
          <t>Game &amp; Đồ chơi</t>
        </is>
      </c>
      <c r="F15834" t="n">
        <v>210.6</v>
      </c>
      <c r="G15834" t="n">
        <v>0</v>
      </c>
    </row>
    <row r="15835">
      <c r="A15835" t="n">
        <v>202010</v>
      </c>
      <c r="B15835" t="n">
        <v>44</v>
      </c>
      <c r="C15835" t="inlineStr">
        <is>
          <t>POS</t>
        </is>
      </c>
      <c r="D15835" t="inlineStr">
        <is>
          <t>Mỹ</t>
        </is>
      </c>
      <c r="E15835" t="inlineStr">
        <is>
          <t>Gia dụng</t>
        </is>
      </c>
      <c r="F15835" t="n">
        <v>1309.9</v>
      </c>
      <c r="G15835" t="n">
        <v>0</v>
      </c>
    </row>
    <row r="15836">
      <c r="A15836" t="n">
        <v>202010</v>
      </c>
      <c r="B15836" t="n">
        <v>44</v>
      </c>
      <c r="C15836" t="inlineStr">
        <is>
          <t>POS</t>
        </is>
      </c>
      <c r="D15836" t="inlineStr">
        <is>
          <t>Mỹ</t>
        </is>
      </c>
      <c r="E15836" t="inlineStr">
        <is>
          <t>Nhạc, phim, sách nói</t>
        </is>
      </c>
      <c r="F15836" t="n">
        <v>88.62</v>
      </c>
      <c r="G15836" t="n">
        <v>0</v>
      </c>
    </row>
    <row r="15837">
      <c r="A15837" t="n">
        <v>202010</v>
      </c>
      <c r="B15837" t="n">
        <v>44</v>
      </c>
      <c r="C15837" t="inlineStr">
        <is>
          <t>POS</t>
        </is>
      </c>
      <c r="D15837" t="inlineStr">
        <is>
          <t>Mỹ</t>
        </is>
      </c>
      <c r="E15837" t="inlineStr">
        <is>
          <t>TV &amp; Video</t>
        </is>
      </c>
      <c r="F15837" t="n">
        <v>469.97</v>
      </c>
      <c r="G15837" t="n">
        <v>0</v>
      </c>
    </row>
    <row r="15838">
      <c r="A15838" t="n">
        <v>202010</v>
      </c>
      <c r="B15838" t="n">
        <v>45</v>
      </c>
      <c r="C15838" t="inlineStr">
        <is>
          <t>POS</t>
        </is>
      </c>
      <c r="D15838" t="inlineStr">
        <is>
          <t>Mỹ</t>
        </is>
      </c>
      <c r="E15838" t="inlineStr">
        <is>
          <t>Máy ảnh</t>
        </is>
      </c>
      <c r="F15838" t="n">
        <v>1296</v>
      </c>
      <c r="G15838" t="n">
        <v>0</v>
      </c>
    </row>
    <row r="15839">
      <c r="A15839" t="n">
        <v>202010</v>
      </c>
      <c r="B15839" t="n">
        <v>45</v>
      </c>
      <c r="C15839" t="inlineStr">
        <is>
          <t>POS</t>
        </is>
      </c>
      <c r="D15839" t="inlineStr">
        <is>
          <t>Mỹ</t>
        </is>
      </c>
      <c r="E15839" t="inlineStr">
        <is>
          <t>Điện thoại</t>
        </is>
      </c>
      <c r="F15839" t="n">
        <v>271.48</v>
      </c>
      <c r="G15839" t="n">
        <v>0</v>
      </c>
    </row>
    <row r="15840">
      <c r="A15840" t="n">
        <v>202010</v>
      </c>
      <c r="B15840" t="n">
        <v>45</v>
      </c>
      <c r="C15840" t="inlineStr">
        <is>
          <t>POS</t>
        </is>
      </c>
      <c r="D15840" t="inlineStr">
        <is>
          <t>Mỹ</t>
        </is>
      </c>
      <c r="E15840" t="inlineStr">
        <is>
          <t>Máy tính</t>
        </is>
      </c>
      <c r="F15840" t="n">
        <v>6101.5</v>
      </c>
      <c r="G15840" t="n">
        <v>0</v>
      </c>
    </row>
    <row r="15841">
      <c r="A15841" t="n">
        <v>202010</v>
      </c>
      <c r="B15841" t="n">
        <v>45</v>
      </c>
      <c r="C15841" t="inlineStr">
        <is>
          <t>POS</t>
        </is>
      </c>
      <c r="D15841" t="inlineStr">
        <is>
          <t>Mỹ</t>
        </is>
      </c>
      <c r="E15841" t="inlineStr">
        <is>
          <t>Game &amp; Đồ chơi</t>
        </is>
      </c>
      <c r="F15841" t="n">
        <v>6.99</v>
      </c>
      <c r="G15841" t="n">
        <v>0</v>
      </c>
    </row>
    <row r="15842">
      <c r="A15842" t="n">
        <v>202010</v>
      </c>
      <c r="B15842" t="n">
        <v>45</v>
      </c>
      <c r="C15842" t="inlineStr">
        <is>
          <t>POS</t>
        </is>
      </c>
      <c r="D15842" t="inlineStr">
        <is>
          <t>Mỹ</t>
        </is>
      </c>
      <c r="E15842" t="inlineStr">
        <is>
          <t>Gia dụng</t>
        </is>
      </c>
      <c r="F15842" t="n">
        <v>14.99</v>
      </c>
      <c r="G15842" t="n">
        <v>0</v>
      </c>
    </row>
    <row r="15843">
      <c r="A15843" t="n">
        <v>202010</v>
      </c>
      <c r="B15843" t="n">
        <v>48</v>
      </c>
      <c r="C15843" t="inlineStr">
        <is>
          <t>POS</t>
        </is>
      </c>
      <c r="D15843" t="inlineStr">
        <is>
          <t>Mỹ</t>
        </is>
      </c>
      <c r="E15843" t="inlineStr">
        <is>
          <t>Máy tính</t>
        </is>
      </c>
      <c r="F15843" t="n">
        <v>326</v>
      </c>
      <c r="G15843" t="n">
        <v>303.96</v>
      </c>
    </row>
    <row r="15844">
      <c r="A15844" t="n">
        <v>202010</v>
      </c>
      <c r="B15844" t="n">
        <v>48</v>
      </c>
      <c r="C15844" t="inlineStr">
        <is>
          <t>POS</t>
        </is>
      </c>
      <c r="D15844" t="inlineStr">
        <is>
          <t>Mỹ</t>
        </is>
      </c>
      <c r="E15844" t="inlineStr">
        <is>
          <t>Game &amp; Đồ chơi</t>
        </is>
      </c>
      <c r="F15844" t="n">
        <v>6.99</v>
      </c>
      <c r="G15844" t="n">
        <v>0</v>
      </c>
    </row>
    <row r="15845">
      <c r="A15845" t="n">
        <v>202010</v>
      </c>
      <c r="B15845" t="n">
        <v>48</v>
      </c>
      <c r="C15845" t="inlineStr">
        <is>
          <t>POS</t>
        </is>
      </c>
      <c r="D15845" t="inlineStr">
        <is>
          <t>Mỹ</t>
        </is>
      </c>
      <c r="E15845" t="inlineStr">
        <is>
          <t>Nhạc, phim, sách nói</t>
        </is>
      </c>
      <c r="F15845" t="n">
        <v>231.52</v>
      </c>
      <c r="G15845" t="n">
        <v>0</v>
      </c>
    </row>
    <row r="15846">
      <c r="A15846" t="n">
        <v>202010</v>
      </c>
      <c r="B15846" t="n">
        <v>49</v>
      </c>
      <c r="C15846" t="inlineStr">
        <is>
          <t>POS</t>
        </is>
      </c>
      <c r="D15846" t="inlineStr">
        <is>
          <t>Mỹ</t>
        </is>
      </c>
      <c r="E15846" t="inlineStr">
        <is>
          <t>Âm thanh</t>
        </is>
      </c>
      <c r="F15846" t="n">
        <v>1101.34</v>
      </c>
      <c r="G15846" t="n">
        <v>0</v>
      </c>
    </row>
    <row r="15847">
      <c r="A15847" t="n">
        <v>202010</v>
      </c>
      <c r="B15847" t="n">
        <v>49</v>
      </c>
      <c r="C15847" t="inlineStr">
        <is>
          <t>POS</t>
        </is>
      </c>
      <c r="D15847" t="inlineStr">
        <is>
          <t>Mỹ</t>
        </is>
      </c>
      <c r="E15847" t="inlineStr">
        <is>
          <t>Máy ảnh</t>
        </is>
      </c>
      <c r="F15847" t="n">
        <v>1584</v>
      </c>
      <c r="G15847" t="n">
        <v>0</v>
      </c>
    </row>
    <row r="15848">
      <c r="A15848" t="n">
        <v>202010</v>
      </c>
      <c r="B15848" t="n">
        <v>49</v>
      </c>
      <c r="C15848" t="inlineStr">
        <is>
          <t>POS</t>
        </is>
      </c>
      <c r="D15848" t="inlineStr">
        <is>
          <t>Mỹ</t>
        </is>
      </c>
      <c r="E15848" t="inlineStr">
        <is>
          <t>Điện thoại</t>
        </is>
      </c>
      <c r="F15848" t="n">
        <v>2063</v>
      </c>
      <c r="G15848" t="n">
        <v>0</v>
      </c>
    </row>
    <row r="15849">
      <c r="A15849" t="n">
        <v>202010</v>
      </c>
      <c r="B15849" t="n">
        <v>49</v>
      </c>
      <c r="C15849" t="inlineStr">
        <is>
          <t>POS</t>
        </is>
      </c>
      <c r="D15849" t="inlineStr">
        <is>
          <t>Mỹ</t>
        </is>
      </c>
      <c r="E15849" t="inlineStr">
        <is>
          <t>Máy tính</t>
        </is>
      </c>
      <c r="F15849" t="n">
        <v>2506.4</v>
      </c>
      <c r="G15849" t="n">
        <v>0</v>
      </c>
    </row>
    <row r="15850">
      <c r="A15850" t="n">
        <v>202010</v>
      </c>
      <c r="B15850" t="n">
        <v>49</v>
      </c>
      <c r="C15850" t="inlineStr">
        <is>
          <t>POS</t>
        </is>
      </c>
      <c r="D15850" t="inlineStr">
        <is>
          <t>Mỹ</t>
        </is>
      </c>
      <c r="E15850" t="inlineStr">
        <is>
          <t>Game &amp; Đồ chơi</t>
        </is>
      </c>
      <c r="F15850" t="n">
        <v>11</v>
      </c>
      <c r="G15850" t="n">
        <v>0</v>
      </c>
    </row>
    <row r="15851">
      <c r="A15851" t="n">
        <v>202010</v>
      </c>
      <c r="B15851" t="n">
        <v>50</v>
      </c>
      <c r="C15851" t="inlineStr">
        <is>
          <t>POS</t>
        </is>
      </c>
      <c r="D15851" t="inlineStr">
        <is>
          <t>Mỹ</t>
        </is>
      </c>
      <c r="E15851" t="inlineStr">
        <is>
          <t>Âm thanh</t>
        </is>
      </c>
      <c r="F15851" t="n">
        <v>782.75</v>
      </c>
      <c r="G15851" t="n">
        <v>0</v>
      </c>
    </row>
    <row r="15852">
      <c r="A15852" t="n">
        <v>202010</v>
      </c>
      <c r="B15852" t="n">
        <v>50</v>
      </c>
      <c r="C15852" t="inlineStr">
        <is>
          <t>POS</t>
        </is>
      </c>
      <c r="D15852" t="inlineStr">
        <is>
          <t>Mỹ</t>
        </is>
      </c>
      <c r="E15852" t="inlineStr">
        <is>
          <t>Điện thoại</t>
        </is>
      </c>
      <c r="F15852" t="n">
        <v>2720.99</v>
      </c>
      <c r="G15852" t="n">
        <v>0</v>
      </c>
    </row>
    <row r="15853">
      <c r="A15853" t="n">
        <v>202010</v>
      </c>
      <c r="B15853" t="n">
        <v>50</v>
      </c>
      <c r="C15853" t="inlineStr">
        <is>
          <t>POS</t>
        </is>
      </c>
      <c r="D15853" t="inlineStr">
        <is>
          <t>Mỹ</t>
        </is>
      </c>
      <c r="E15853" t="inlineStr">
        <is>
          <t>Máy tính</t>
        </is>
      </c>
      <c r="F15853" t="n">
        <v>23565</v>
      </c>
      <c r="G15853" t="n">
        <v>0</v>
      </c>
    </row>
    <row r="15854">
      <c r="A15854" t="n">
        <v>202010</v>
      </c>
      <c r="B15854" t="n">
        <v>50</v>
      </c>
      <c r="C15854" t="inlineStr">
        <is>
          <t>POS</t>
        </is>
      </c>
      <c r="D15854" t="inlineStr">
        <is>
          <t>Mỹ</t>
        </is>
      </c>
      <c r="E15854" t="inlineStr">
        <is>
          <t>Game &amp; Đồ chơi</t>
        </is>
      </c>
      <c r="F15854" t="n">
        <v>319.51</v>
      </c>
      <c r="G15854" t="n">
        <v>32</v>
      </c>
    </row>
    <row r="15855">
      <c r="A15855" t="n">
        <v>202010</v>
      </c>
      <c r="B15855" t="n">
        <v>51</v>
      </c>
      <c r="C15855" t="inlineStr">
        <is>
          <t>POS</t>
        </is>
      </c>
      <c r="D15855" t="inlineStr">
        <is>
          <t>Mỹ</t>
        </is>
      </c>
      <c r="E15855" t="inlineStr">
        <is>
          <t>Âm thanh</t>
        </is>
      </c>
      <c r="F15855" t="n">
        <v>0</v>
      </c>
      <c r="G15855" t="n">
        <v>399.9</v>
      </c>
    </row>
    <row r="15856">
      <c r="A15856" t="n">
        <v>202010</v>
      </c>
      <c r="B15856" t="n">
        <v>51</v>
      </c>
      <c r="C15856" t="inlineStr">
        <is>
          <t>POS</t>
        </is>
      </c>
      <c r="D15856" t="inlineStr">
        <is>
          <t>Mỹ</t>
        </is>
      </c>
      <c r="E15856" t="inlineStr">
        <is>
          <t>Máy ảnh</t>
        </is>
      </c>
      <c r="F15856" t="n">
        <v>1142.25</v>
      </c>
      <c r="G15856" t="n">
        <v>0</v>
      </c>
    </row>
    <row r="15857">
      <c r="A15857" t="n">
        <v>202010</v>
      </c>
      <c r="B15857" t="n">
        <v>51</v>
      </c>
      <c r="C15857" t="inlineStr">
        <is>
          <t>POS</t>
        </is>
      </c>
      <c r="D15857" t="inlineStr">
        <is>
          <t>Mỹ</t>
        </is>
      </c>
      <c r="E15857" t="inlineStr">
        <is>
          <t>Điện thoại</t>
        </is>
      </c>
      <c r="F15857" t="n">
        <v>832</v>
      </c>
      <c r="G15857" t="n">
        <v>0</v>
      </c>
    </row>
    <row r="15858">
      <c r="A15858" t="n">
        <v>202010</v>
      </c>
      <c r="B15858" t="n">
        <v>51</v>
      </c>
      <c r="C15858" t="inlineStr">
        <is>
          <t>POS</t>
        </is>
      </c>
      <c r="D15858" t="inlineStr">
        <is>
          <t>Mỹ</t>
        </is>
      </c>
      <c r="E15858" t="inlineStr">
        <is>
          <t>Máy tính</t>
        </is>
      </c>
      <c r="F15858" t="n">
        <v>358.9</v>
      </c>
      <c r="G15858" t="n">
        <v>0</v>
      </c>
    </row>
    <row r="15859">
      <c r="A15859" t="n">
        <v>202010</v>
      </c>
      <c r="B15859" t="n">
        <v>51</v>
      </c>
      <c r="C15859" t="inlineStr">
        <is>
          <t>POS</t>
        </is>
      </c>
      <c r="D15859" t="inlineStr">
        <is>
          <t>Mỹ</t>
        </is>
      </c>
      <c r="E15859" t="inlineStr">
        <is>
          <t>Nhạc, phim, sách nói</t>
        </is>
      </c>
      <c r="F15859" t="n">
        <v>41.67</v>
      </c>
      <c r="G15859" t="n">
        <v>0</v>
      </c>
    </row>
    <row r="15860">
      <c r="A15860" t="n">
        <v>202010</v>
      </c>
      <c r="B15860" t="n">
        <v>53</v>
      </c>
      <c r="C15860" t="inlineStr">
        <is>
          <t>POS</t>
        </is>
      </c>
      <c r="D15860" t="inlineStr">
        <is>
          <t>Mỹ</t>
        </is>
      </c>
      <c r="E15860" t="inlineStr">
        <is>
          <t>Âm thanh</t>
        </is>
      </c>
      <c r="F15860" t="n">
        <v>384.84</v>
      </c>
      <c r="G15860" t="n">
        <v>0</v>
      </c>
    </row>
    <row r="15861">
      <c r="A15861" t="n">
        <v>202010</v>
      </c>
      <c r="B15861" t="n">
        <v>53</v>
      </c>
      <c r="C15861" t="inlineStr">
        <is>
          <t>POS</t>
        </is>
      </c>
      <c r="D15861" t="inlineStr">
        <is>
          <t>Mỹ</t>
        </is>
      </c>
      <c r="E15861" t="inlineStr">
        <is>
          <t>Điện thoại</t>
        </is>
      </c>
      <c r="F15861" t="n">
        <v>2547</v>
      </c>
      <c r="G15861" t="n">
        <v>0</v>
      </c>
    </row>
    <row r="15862">
      <c r="A15862" t="n">
        <v>202010</v>
      </c>
      <c r="B15862" t="n">
        <v>53</v>
      </c>
      <c r="C15862" t="inlineStr">
        <is>
          <t>POS</t>
        </is>
      </c>
      <c r="D15862" t="inlineStr">
        <is>
          <t>Mỹ</t>
        </is>
      </c>
      <c r="E15862" t="inlineStr">
        <is>
          <t>Máy tính</t>
        </is>
      </c>
      <c r="F15862" t="n">
        <v>1619.7</v>
      </c>
      <c r="G15862" t="n">
        <v>0</v>
      </c>
    </row>
    <row r="15863">
      <c r="A15863" t="n">
        <v>202010</v>
      </c>
      <c r="B15863" t="n">
        <v>53</v>
      </c>
      <c r="C15863" t="inlineStr">
        <is>
          <t>POS</t>
        </is>
      </c>
      <c r="D15863" t="inlineStr">
        <is>
          <t>Mỹ</t>
        </is>
      </c>
      <c r="E15863" t="inlineStr">
        <is>
          <t>Game &amp; Đồ chơi</t>
        </is>
      </c>
      <c r="F15863" t="n">
        <v>399.9</v>
      </c>
      <c r="G15863" t="n">
        <v>0</v>
      </c>
    </row>
    <row r="15864">
      <c r="A15864" t="n">
        <v>202010</v>
      </c>
      <c r="B15864" t="n">
        <v>53</v>
      </c>
      <c r="C15864" t="inlineStr">
        <is>
          <t>POS</t>
        </is>
      </c>
      <c r="D15864" t="inlineStr">
        <is>
          <t>Mỹ</t>
        </is>
      </c>
      <c r="E15864" t="inlineStr">
        <is>
          <t>Nhạc, phim, sách nói</t>
        </is>
      </c>
      <c r="F15864" t="n">
        <v>2914.93</v>
      </c>
      <c r="G15864" t="n">
        <v>0</v>
      </c>
    </row>
    <row r="15865">
      <c r="A15865" t="n">
        <v>202010</v>
      </c>
      <c r="B15865" t="n">
        <v>54</v>
      </c>
      <c r="C15865" t="inlineStr">
        <is>
          <t>POS</t>
        </is>
      </c>
      <c r="D15865" t="inlineStr">
        <is>
          <t>Mỹ</t>
        </is>
      </c>
      <c r="E15865" t="inlineStr">
        <is>
          <t>Máy ảnh</t>
        </is>
      </c>
      <c r="F15865" t="n">
        <v>2128.5</v>
      </c>
      <c r="G15865" t="n">
        <v>0</v>
      </c>
    </row>
    <row r="15866">
      <c r="A15866" t="n">
        <v>202010</v>
      </c>
      <c r="B15866" t="n">
        <v>54</v>
      </c>
      <c r="C15866" t="inlineStr">
        <is>
          <t>POS</t>
        </is>
      </c>
      <c r="D15866" t="inlineStr">
        <is>
          <t>Mỹ</t>
        </is>
      </c>
      <c r="E15866" t="inlineStr">
        <is>
          <t>Game &amp; Đồ chơi</t>
        </is>
      </c>
      <c r="F15866" t="n">
        <v>72.89</v>
      </c>
      <c r="G15866" t="n">
        <v>0</v>
      </c>
    </row>
    <row r="15867">
      <c r="A15867" t="n">
        <v>202010</v>
      </c>
      <c r="B15867" t="n">
        <v>54</v>
      </c>
      <c r="C15867" t="inlineStr">
        <is>
          <t>POS</t>
        </is>
      </c>
      <c r="D15867" t="inlineStr">
        <is>
          <t>Mỹ</t>
        </is>
      </c>
      <c r="E15867" t="inlineStr">
        <is>
          <t>Nhạc, phim, sách nói</t>
        </is>
      </c>
      <c r="F15867" t="n">
        <v>319.98</v>
      </c>
      <c r="G15867" t="n">
        <v>0</v>
      </c>
    </row>
    <row r="15868">
      <c r="A15868" t="n">
        <v>202010</v>
      </c>
      <c r="B15868" t="n">
        <v>55</v>
      </c>
      <c r="C15868" t="inlineStr">
        <is>
          <t>POS</t>
        </is>
      </c>
      <c r="D15868" t="inlineStr">
        <is>
          <t>Mỹ</t>
        </is>
      </c>
      <c r="E15868" t="inlineStr">
        <is>
          <t>Máy ảnh</t>
        </is>
      </c>
      <c r="F15868" t="n">
        <v>148</v>
      </c>
      <c r="G15868" t="n">
        <v>0</v>
      </c>
    </row>
    <row r="15869">
      <c r="A15869" t="n">
        <v>202010</v>
      </c>
      <c r="B15869" t="n">
        <v>55</v>
      </c>
      <c r="C15869" t="inlineStr">
        <is>
          <t>POS</t>
        </is>
      </c>
      <c r="D15869" t="inlineStr">
        <is>
          <t>Mỹ</t>
        </is>
      </c>
      <c r="E15869" t="inlineStr">
        <is>
          <t>Điện thoại</t>
        </is>
      </c>
      <c r="F15869" t="n">
        <v>894.8200000000001</v>
      </c>
      <c r="G15869" t="n">
        <v>0</v>
      </c>
    </row>
    <row r="15870">
      <c r="A15870" t="n">
        <v>202010</v>
      </c>
      <c r="B15870" t="n">
        <v>55</v>
      </c>
      <c r="C15870" t="inlineStr">
        <is>
          <t>POS</t>
        </is>
      </c>
      <c r="D15870" t="inlineStr">
        <is>
          <t>Mỹ</t>
        </is>
      </c>
      <c r="E15870" t="inlineStr">
        <is>
          <t>Máy tính</t>
        </is>
      </c>
      <c r="F15870" t="n">
        <v>699</v>
      </c>
      <c r="G15870" t="n">
        <v>0</v>
      </c>
    </row>
    <row r="15871">
      <c r="A15871" t="n">
        <v>202010</v>
      </c>
      <c r="B15871" t="n">
        <v>55</v>
      </c>
      <c r="C15871" t="inlineStr">
        <is>
          <t>POS</t>
        </is>
      </c>
      <c r="D15871" t="inlineStr">
        <is>
          <t>Mỹ</t>
        </is>
      </c>
      <c r="E15871" t="inlineStr">
        <is>
          <t>Nhạc, phim, sách nói</t>
        </is>
      </c>
      <c r="F15871" t="n">
        <v>63.96</v>
      </c>
      <c r="G15871" t="n">
        <v>0</v>
      </c>
    </row>
    <row r="15872">
      <c r="A15872" t="n">
        <v>202010</v>
      </c>
      <c r="B15872" t="n">
        <v>56</v>
      </c>
      <c r="C15872" t="inlineStr">
        <is>
          <t>POS</t>
        </is>
      </c>
      <c r="D15872" t="inlineStr">
        <is>
          <t>Mỹ</t>
        </is>
      </c>
      <c r="E15872" t="inlineStr">
        <is>
          <t>Điện thoại</t>
        </is>
      </c>
      <c r="F15872" t="n">
        <v>389</v>
      </c>
      <c r="G15872" t="n">
        <v>0</v>
      </c>
    </row>
    <row r="15873">
      <c r="A15873" t="n">
        <v>202010</v>
      </c>
      <c r="B15873" t="n">
        <v>56</v>
      </c>
      <c r="C15873" t="inlineStr">
        <is>
          <t>POS</t>
        </is>
      </c>
      <c r="D15873" t="inlineStr">
        <is>
          <t>Mỹ</t>
        </is>
      </c>
      <c r="E15873" t="inlineStr">
        <is>
          <t>Máy tính</t>
        </is>
      </c>
      <c r="F15873" t="n">
        <v>382.95</v>
      </c>
      <c r="G15873" t="n">
        <v>0</v>
      </c>
    </row>
    <row r="15874">
      <c r="A15874" t="n">
        <v>202010</v>
      </c>
      <c r="B15874" t="n">
        <v>56</v>
      </c>
      <c r="C15874" t="inlineStr">
        <is>
          <t>POS</t>
        </is>
      </c>
      <c r="D15874" t="inlineStr">
        <is>
          <t>Mỹ</t>
        </is>
      </c>
      <c r="E15874" t="inlineStr">
        <is>
          <t>Game &amp; Đồ chơi</t>
        </is>
      </c>
      <c r="F15874" t="n">
        <v>301</v>
      </c>
      <c r="G15874" t="n">
        <v>0</v>
      </c>
    </row>
    <row r="15875">
      <c r="A15875" t="n">
        <v>202010</v>
      </c>
      <c r="B15875" t="n">
        <v>56</v>
      </c>
      <c r="C15875" t="inlineStr">
        <is>
          <t>POS</t>
        </is>
      </c>
      <c r="D15875" t="inlineStr">
        <is>
          <t>Mỹ</t>
        </is>
      </c>
      <c r="E15875" t="inlineStr">
        <is>
          <t>Nhạc, phim, sách nói</t>
        </is>
      </c>
      <c r="F15875" t="n">
        <v>637.86</v>
      </c>
      <c r="G15875" t="n">
        <v>289.99</v>
      </c>
    </row>
    <row r="15876">
      <c r="A15876" t="n">
        <v>202010</v>
      </c>
      <c r="B15876" t="n">
        <v>57</v>
      </c>
      <c r="C15876" t="inlineStr">
        <is>
          <t>POS</t>
        </is>
      </c>
      <c r="D15876" t="inlineStr">
        <is>
          <t>Mỹ</t>
        </is>
      </c>
      <c r="E15876" t="inlineStr">
        <is>
          <t>Âm thanh</t>
        </is>
      </c>
      <c r="F15876" t="n">
        <v>1049.93</v>
      </c>
      <c r="G15876" t="n">
        <v>0</v>
      </c>
    </row>
    <row r="15877">
      <c r="A15877" t="n">
        <v>202010</v>
      </c>
      <c r="B15877" t="n">
        <v>57</v>
      </c>
      <c r="C15877" t="inlineStr">
        <is>
          <t>POS</t>
        </is>
      </c>
      <c r="D15877" t="inlineStr">
        <is>
          <t>Mỹ</t>
        </is>
      </c>
      <c r="E15877" t="inlineStr">
        <is>
          <t>Gia dụng</t>
        </is>
      </c>
      <c r="F15877" t="n">
        <v>279.98</v>
      </c>
      <c r="G15877" t="n">
        <v>0</v>
      </c>
    </row>
    <row r="15878">
      <c r="A15878" t="n">
        <v>202010</v>
      </c>
      <c r="B15878" t="n">
        <v>57</v>
      </c>
      <c r="C15878" t="inlineStr">
        <is>
          <t>POS</t>
        </is>
      </c>
      <c r="D15878" t="inlineStr">
        <is>
          <t>Mỹ</t>
        </is>
      </c>
      <c r="E15878" t="inlineStr">
        <is>
          <t>Nhạc, phim, sách nói</t>
        </is>
      </c>
      <c r="F15878" t="n">
        <v>219</v>
      </c>
      <c r="G15878" t="n">
        <v>0</v>
      </c>
    </row>
    <row r="15879">
      <c r="A15879" t="n">
        <v>202010</v>
      </c>
      <c r="B15879" t="n">
        <v>59</v>
      </c>
      <c r="C15879" t="inlineStr">
        <is>
          <t>POS</t>
        </is>
      </c>
      <c r="D15879" t="inlineStr">
        <is>
          <t>Mỹ</t>
        </is>
      </c>
      <c r="E15879" t="inlineStr">
        <is>
          <t>Điện thoại</t>
        </is>
      </c>
      <c r="F15879" t="n">
        <v>510</v>
      </c>
      <c r="G15879" t="n">
        <v>0</v>
      </c>
    </row>
    <row r="15880">
      <c r="A15880" t="n">
        <v>202010</v>
      </c>
      <c r="B15880" t="n">
        <v>59</v>
      </c>
      <c r="C15880" t="inlineStr">
        <is>
          <t>POS</t>
        </is>
      </c>
      <c r="D15880" t="inlineStr">
        <is>
          <t>Mỹ</t>
        </is>
      </c>
      <c r="E15880" t="inlineStr">
        <is>
          <t>Máy tính</t>
        </is>
      </c>
      <c r="F15880" t="n">
        <v>3831.7</v>
      </c>
      <c r="G15880" t="n">
        <v>236</v>
      </c>
    </row>
    <row r="15881">
      <c r="A15881" t="n">
        <v>202010</v>
      </c>
      <c r="B15881" t="n">
        <v>59</v>
      </c>
      <c r="C15881" t="inlineStr">
        <is>
          <t>POS</t>
        </is>
      </c>
      <c r="D15881" t="inlineStr">
        <is>
          <t>Mỹ</t>
        </is>
      </c>
      <c r="E15881" t="inlineStr">
        <is>
          <t>Game &amp; Đồ chơi</t>
        </is>
      </c>
      <c r="F15881" t="n">
        <v>253.39</v>
      </c>
      <c r="G15881" t="n">
        <v>0</v>
      </c>
    </row>
    <row r="15882">
      <c r="A15882" t="n">
        <v>202010</v>
      </c>
      <c r="B15882" t="n">
        <v>59</v>
      </c>
      <c r="C15882" t="inlineStr">
        <is>
          <t>POS</t>
        </is>
      </c>
      <c r="D15882" t="inlineStr">
        <is>
          <t>Mỹ</t>
        </is>
      </c>
      <c r="E15882" t="inlineStr">
        <is>
          <t>Gia dụng</t>
        </is>
      </c>
      <c r="F15882" t="n">
        <v>5265</v>
      </c>
      <c r="G15882" t="n">
        <v>0</v>
      </c>
    </row>
    <row r="15883">
      <c r="A15883" t="n">
        <v>202010</v>
      </c>
      <c r="B15883" t="n">
        <v>59</v>
      </c>
      <c r="C15883" t="inlineStr">
        <is>
          <t>POS</t>
        </is>
      </c>
      <c r="D15883" t="inlineStr">
        <is>
          <t>Mỹ</t>
        </is>
      </c>
      <c r="E15883" t="inlineStr">
        <is>
          <t>Nhạc, phim, sách nói</t>
        </is>
      </c>
      <c r="F15883" t="n">
        <v>179.99</v>
      </c>
      <c r="G15883" t="n">
        <v>0</v>
      </c>
    </row>
    <row r="15884">
      <c r="A15884" t="n">
        <v>202010</v>
      </c>
      <c r="B15884" t="n">
        <v>61</v>
      </c>
      <c r="C15884" t="inlineStr">
        <is>
          <t>POS</t>
        </is>
      </c>
      <c r="D15884" t="inlineStr">
        <is>
          <t>Mỹ</t>
        </is>
      </c>
      <c r="E15884" t="inlineStr">
        <is>
          <t>Máy ảnh</t>
        </is>
      </c>
      <c r="F15884" t="n">
        <v>912</v>
      </c>
      <c r="G15884" t="n">
        <v>376</v>
      </c>
    </row>
    <row r="15885">
      <c r="A15885" t="n">
        <v>202010</v>
      </c>
      <c r="B15885" t="n">
        <v>61</v>
      </c>
      <c r="C15885" t="inlineStr">
        <is>
          <t>POS</t>
        </is>
      </c>
      <c r="D15885" t="inlineStr">
        <is>
          <t>Mỹ</t>
        </is>
      </c>
      <c r="E15885" t="inlineStr">
        <is>
          <t>Điện thoại</t>
        </is>
      </c>
      <c r="F15885" t="n">
        <v>1637</v>
      </c>
      <c r="G15885" t="n">
        <v>0</v>
      </c>
    </row>
    <row r="15886">
      <c r="A15886" t="n">
        <v>202010</v>
      </c>
      <c r="B15886" t="n">
        <v>61</v>
      </c>
      <c r="C15886" t="inlineStr">
        <is>
          <t>POS</t>
        </is>
      </c>
      <c r="D15886" t="inlineStr">
        <is>
          <t>Mỹ</t>
        </is>
      </c>
      <c r="E15886" t="inlineStr">
        <is>
          <t>Máy tính</t>
        </is>
      </c>
      <c r="F15886" t="n">
        <v>3982.25</v>
      </c>
      <c r="G15886" t="n">
        <v>0</v>
      </c>
    </row>
    <row r="15887">
      <c r="A15887" t="n">
        <v>202010</v>
      </c>
      <c r="B15887" t="n">
        <v>61</v>
      </c>
      <c r="C15887" t="inlineStr">
        <is>
          <t>POS</t>
        </is>
      </c>
      <c r="D15887" t="inlineStr">
        <is>
          <t>Mỹ</t>
        </is>
      </c>
      <c r="E15887" t="inlineStr">
        <is>
          <t>Game &amp; Đồ chơi</t>
        </is>
      </c>
      <c r="F15887" t="n">
        <v>851.67</v>
      </c>
      <c r="G15887" t="n">
        <v>0</v>
      </c>
    </row>
    <row r="15888">
      <c r="A15888" t="n">
        <v>202010</v>
      </c>
      <c r="B15888" t="n">
        <v>61</v>
      </c>
      <c r="C15888" t="inlineStr">
        <is>
          <t>POS</t>
        </is>
      </c>
      <c r="D15888" t="inlineStr">
        <is>
          <t>Mỹ</t>
        </is>
      </c>
      <c r="E15888" t="inlineStr">
        <is>
          <t>Nhạc, phim, sách nói</t>
        </is>
      </c>
      <c r="F15888" t="n">
        <v>1545.66</v>
      </c>
      <c r="G15888" t="n">
        <v>0</v>
      </c>
    </row>
    <row r="15889">
      <c r="A15889" t="n">
        <v>202010</v>
      </c>
      <c r="B15889" t="n">
        <v>61</v>
      </c>
      <c r="C15889" t="inlineStr">
        <is>
          <t>POS</t>
        </is>
      </c>
      <c r="D15889" t="inlineStr">
        <is>
          <t>Mỹ</t>
        </is>
      </c>
      <c r="E15889" t="inlineStr">
        <is>
          <t>TV &amp; Video</t>
        </is>
      </c>
      <c r="F15889" t="n">
        <v>2196</v>
      </c>
      <c r="G15889" t="n">
        <v>0</v>
      </c>
    </row>
    <row r="15890">
      <c r="A15890" t="n">
        <v>202010</v>
      </c>
      <c r="B15890" t="n">
        <v>62</v>
      </c>
      <c r="C15890" t="inlineStr">
        <is>
          <t>POS</t>
        </is>
      </c>
      <c r="D15890" t="inlineStr">
        <is>
          <t>Mỹ</t>
        </is>
      </c>
      <c r="E15890" t="inlineStr">
        <is>
          <t>Âm thanh</t>
        </is>
      </c>
      <c r="F15890" t="n">
        <v>539.2</v>
      </c>
      <c r="G15890" t="n">
        <v>0</v>
      </c>
    </row>
    <row r="15891">
      <c r="A15891" t="n">
        <v>202010</v>
      </c>
      <c r="B15891" t="n">
        <v>62</v>
      </c>
      <c r="C15891" t="inlineStr">
        <is>
          <t>POS</t>
        </is>
      </c>
      <c r="D15891" t="inlineStr">
        <is>
          <t>Mỹ</t>
        </is>
      </c>
      <c r="E15891" t="inlineStr">
        <is>
          <t>Máy tính</t>
        </is>
      </c>
      <c r="F15891" t="n">
        <v>2084.97</v>
      </c>
      <c r="G15891" t="n">
        <v>0</v>
      </c>
    </row>
    <row r="15892">
      <c r="A15892" t="n">
        <v>202010</v>
      </c>
      <c r="B15892" t="n">
        <v>62</v>
      </c>
      <c r="C15892" t="inlineStr">
        <is>
          <t>POS</t>
        </is>
      </c>
      <c r="D15892" t="inlineStr">
        <is>
          <t>Mỹ</t>
        </is>
      </c>
      <c r="E15892" t="inlineStr">
        <is>
          <t>Nhạc, phim, sách nói</t>
        </is>
      </c>
      <c r="F15892" t="n">
        <v>45.78</v>
      </c>
      <c r="G15892" t="n">
        <v>20.6</v>
      </c>
    </row>
    <row r="15893">
      <c r="A15893" t="n">
        <v>202010</v>
      </c>
      <c r="B15893" t="n">
        <v>64</v>
      </c>
      <c r="C15893" t="inlineStr">
        <is>
          <t>POS</t>
        </is>
      </c>
      <c r="D15893" t="inlineStr">
        <is>
          <t>Mỹ</t>
        </is>
      </c>
      <c r="E15893" t="inlineStr">
        <is>
          <t>Máy ảnh</t>
        </is>
      </c>
      <c r="F15893" t="n">
        <v>0</v>
      </c>
      <c r="G15893" t="n">
        <v>765</v>
      </c>
    </row>
    <row r="15894">
      <c r="A15894" t="n">
        <v>202010</v>
      </c>
      <c r="B15894" t="n">
        <v>64</v>
      </c>
      <c r="C15894" t="inlineStr">
        <is>
          <t>POS</t>
        </is>
      </c>
      <c r="D15894" t="inlineStr">
        <is>
          <t>Mỹ</t>
        </is>
      </c>
      <c r="E15894" t="inlineStr">
        <is>
          <t>Máy tính</t>
        </is>
      </c>
      <c r="F15894" t="n">
        <v>1601</v>
      </c>
      <c r="G15894" t="n">
        <v>0</v>
      </c>
    </row>
    <row r="15895">
      <c r="A15895" t="n">
        <v>202010</v>
      </c>
      <c r="B15895" t="n">
        <v>64</v>
      </c>
      <c r="C15895" t="inlineStr">
        <is>
          <t>POS</t>
        </is>
      </c>
      <c r="D15895" t="inlineStr">
        <is>
          <t>Mỹ</t>
        </is>
      </c>
      <c r="E15895" t="inlineStr">
        <is>
          <t>Nhạc, phim, sách nói</t>
        </is>
      </c>
      <c r="F15895" t="n">
        <v>1971</v>
      </c>
      <c r="G15895" t="n">
        <v>0</v>
      </c>
    </row>
    <row r="15896">
      <c r="A15896" t="n">
        <v>202010</v>
      </c>
      <c r="B15896" t="n">
        <v>64</v>
      </c>
      <c r="C15896" t="inlineStr">
        <is>
          <t>POS</t>
        </is>
      </c>
      <c r="D15896" t="inlineStr">
        <is>
          <t>Mỹ</t>
        </is>
      </c>
      <c r="E15896" t="inlineStr">
        <is>
          <t>TV &amp; Video</t>
        </is>
      </c>
      <c r="F15896" t="n">
        <v>737.99</v>
      </c>
      <c r="G15896" t="n">
        <v>238</v>
      </c>
    </row>
    <row r="15897">
      <c r="A15897" t="n">
        <v>202010</v>
      </c>
      <c r="B15897" t="n">
        <v>65</v>
      </c>
      <c r="C15897" t="inlineStr">
        <is>
          <t>POS</t>
        </is>
      </c>
      <c r="D15897" t="inlineStr">
        <is>
          <t>Mỹ</t>
        </is>
      </c>
      <c r="E15897" t="inlineStr">
        <is>
          <t>Điện thoại</t>
        </is>
      </c>
      <c r="F15897" t="n">
        <v>2000</v>
      </c>
      <c r="G15897" t="n">
        <v>0</v>
      </c>
    </row>
    <row r="15898">
      <c r="A15898" t="n">
        <v>202010</v>
      </c>
      <c r="B15898" t="n">
        <v>65</v>
      </c>
      <c r="C15898" t="inlineStr">
        <is>
          <t>POS</t>
        </is>
      </c>
      <c r="D15898" t="inlineStr">
        <is>
          <t>Mỹ</t>
        </is>
      </c>
      <c r="E15898" t="inlineStr">
        <is>
          <t>Máy tính</t>
        </is>
      </c>
      <c r="F15898" t="n">
        <v>2638</v>
      </c>
      <c r="G15898" t="n">
        <v>0</v>
      </c>
    </row>
    <row r="15899">
      <c r="A15899" t="n">
        <v>202010</v>
      </c>
      <c r="B15899" t="n">
        <v>65</v>
      </c>
      <c r="C15899" t="inlineStr">
        <is>
          <t>POS</t>
        </is>
      </c>
      <c r="D15899" t="inlineStr">
        <is>
          <t>Mỹ</t>
        </is>
      </c>
      <c r="E15899" t="inlineStr">
        <is>
          <t>Game &amp; Đồ chơi</t>
        </is>
      </c>
      <c r="F15899" t="n">
        <v>108.28</v>
      </c>
      <c r="G15899" t="n">
        <v>0</v>
      </c>
    </row>
    <row r="15900">
      <c r="A15900" t="n">
        <v>202010</v>
      </c>
      <c r="B15900" t="n">
        <v>65</v>
      </c>
      <c r="C15900" t="inlineStr">
        <is>
          <t>POS</t>
        </is>
      </c>
      <c r="D15900" t="inlineStr">
        <is>
          <t>Mỹ</t>
        </is>
      </c>
      <c r="E15900" t="inlineStr">
        <is>
          <t>Gia dụng</t>
        </is>
      </c>
      <c r="F15900" t="n">
        <v>399.98</v>
      </c>
      <c r="G15900" t="n">
        <v>0</v>
      </c>
    </row>
    <row r="15901">
      <c r="A15901" t="n">
        <v>202010</v>
      </c>
      <c r="B15901" t="n">
        <v>65</v>
      </c>
      <c r="C15901" t="inlineStr">
        <is>
          <t>POS</t>
        </is>
      </c>
      <c r="D15901" t="inlineStr">
        <is>
          <t>Mỹ</t>
        </is>
      </c>
      <c r="E15901" t="inlineStr">
        <is>
          <t>TV &amp; Video</t>
        </is>
      </c>
      <c r="F15901" t="n">
        <v>3983</v>
      </c>
      <c r="G15901" t="n">
        <v>0</v>
      </c>
    </row>
    <row r="15902">
      <c r="A15902" t="n">
        <v>202010</v>
      </c>
      <c r="B15902" t="n">
        <v>66</v>
      </c>
      <c r="C15902" t="inlineStr">
        <is>
          <t>POS</t>
        </is>
      </c>
      <c r="D15902" t="inlineStr">
        <is>
          <t>Mỹ</t>
        </is>
      </c>
      <c r="E15902" t="inlineStr">
        <is>
          <t>Điện thoại</t>
        </is>
      </c>
      <c r="F15902" t="n">
        <v>1324</v>
      </c>
      <c r="G15902" t="n">
        <v>0</v>
      </c>
    </row>
    <row r="15903">
      <c r="A15903" t="n">
        <v>202010</v>
      </c>
      <c r="B15903" t="n">
        <v>66</v>
      </c>
      <c r="C15903" t="inlineStr">
        <is>
          <t>POS</t>
        </is>
      </c>
      <c r="D15903" t="inlineStr">
        <is>
          <t>Mỹ</t>
        </is>
      </c>
      <c r="E15903" t="inlineStr">
        <is>
          <t>Game &amp; Đồ chơi</t>
        </is>
      </c>
      <c r="F15903" t="n">
        <v>70.13</v>
      </c>
      <c r="G15903" t="n">
        <v>0</v>
      </c>
    </row>
    <row r="15904">
      <c r="A15904" t="n">
        <v>202011</v>
      </c>
      <c r="B15904" t="n">
        <v>0</v>
      </c>
      <c r="C15904" t="inlineStr">
        <is>
          <t>ONLINE</t>
        </is>
      </c>
      <c r="D15904" t="inlineStr">
        <is>
          <t>Online</t>
        </is>
      </c>
      <c r="E15904" t="inlineStr">
        <is>
          <t>Âm thanh</t>
        </is>
      </c>
      <c r="F15904" t="n">
        <v>1985.69</v>
      </c>
      <c r="G15904" t="n">
        <v>0</v>
      </c>
    </row>
    <row r="15905">
      <c r="A15905" t="n">
        <v>202011</v>
      </c>
      <c r="B15905" t="n">
        <v>0</v>
      </c>
      <c r="C15905" t="inlineStr">
        <is>
          <t>ONLINE</t>
        </is>
      </c>
      <c r="D15905" t="inlineStr">
        <is>
          <t>Online</t>
        </is>
      </c>
      <c r="E15905" t="inlineStr">
        <is>
          <t>Máy ảnh</t>
        </is>
      </c>
      <c r="F15905" t="n">
        <v>5486.76</v>
      </c>
      <c r="G15905" t="n">
        <v>0</v>
      </c>
    </row>
    <row r="15906">
      <c r="A15906" t="n">
        <v>202011</v>
      </c>
      <c r="B15906" t="n">
        <v>0</v>
      </c>
      <c r="C15906" t="inlineStr">
        <is>
          <t>ONLINE</t>
        </is>
      </c>
      <c r="D15906" t="inlineStr">
        <is>
          <t>Online</t>
        </is>
      </c>
      <c r="E15906" t="inlineStr">
        <is>
          <t>Điện thoại</t>
        </is>
      </c>
      <c r="F15906" t="n">
        <v>6044.73</v>
      </c>
      <c r="G15906" t="n">
        <v>0</v>
      </c>
    </row>
    <row r="15907">
      <c r="A15907" t="n">
        <v>202011</v>
      </c>
      <c r="B15907" t="n">
        <v>0</v>
      </c>
      <c r="C15907" t="inlineStr">
        <is>
          <t>ONLINE</t>
        </is>
      </c>
      <c r="D15907" t="inlineStr">
        <is>
          <t>Online</t>
        </is>
      </c>
      <c r="E15907" t="inlineStr">
        <is>
          <t>Máy tính</t>
        </is>
      </c>
      <c r="F15907" t="n">
        <v>19164.72</v>
      </c>
      <c r="G15907" t="n">
        <v>0</v>
      </c>
    </row>
    <row r="15908">
      <c r="A15908" t="n">
        <v>202011</v>
      </c>
      <c r="B15908" t="n">
        <v>0</v>
      </c>
      <c r="C15908" t="inlineStr">
        <is>
          <t>ONLINE</t>
        </is>
      </c>
      <c r="D15908" t="inlineStr">
        <is>
          <t>Online</t>
        </is>
      </c>
      <c r="E15908" t="inlineStr">
        <is>
          <t>Game &amp; Đồ chơi</t>
        </is>
      </c>
      <c r="F15908" t="n">
        <v>957.51</v>
      </c>
      <c r="G15908" t="n">
        <v>40.09</v>
      </c>
    </row>
    <row r="15909">
      <c r="A15909" t="n">
        <v>202011</v>
      </c>
      <c r="B15909" t="n">
        <v>0</v>
      </c>
      <c r="C15909" t="inlineStr">
        <is>
          <t>ONLINE</t>
        </is>
      </c>
      <c r="D15909" t="inlineStr">
        <is>
          <t>Online</t>
        </is>
      </c>
      <c r="E15909" t="inlineStr">
        <is>
          <t>Gia dụng</t>
        </is>
      </c>
      <c r="F15909" t="n">
        <v>4741.44</v>
      </c>
      <c r="G15909" t="n">
        <v>0</v>
      </c>
    </row>
    <row r="15910">
      <c r="A15910" t="n">
        <v>202011</v>
      </c>
      <c r="B15910" t="n">
        <v>0</v>
      </c>
      <c r="C15910" t="inlineStr">
        <is>
          <t>ONLINE</t>
        </is>
      </c>
      <c r="D15910" t="inlineStr">
        <is>
          <t>Online</t>
        </is>
      </c>
      <c r="E15910" t="inlineStr">
        <is>
          <t>Nhạc, phim, sách nói</t>
        </is>
      </c>
      <c r="F15910" t="n">
        <v>2115.28</v>
      </c>
      <c r="G15910" t="n">
        <v>0</v>
      </c>
    </row>
    <row r="15911">
      <c r="A15911" t="n">
        <v>202011</v>
      </c>
      <c r="B15911" t="n">
        <v>0</v>
      </c>
      <c r="C15911" t="inlineStr">
        <is>
          <t>ONLINE</t>
        </is>
      </c>
      <c r="D15911" t="inlineStr">
        <is>
          <t>Online</t>
        </is>
      </c>
      <c r="E15911" t="inlineStr">
        <is>
          <t>TV &amp; Video</t>
        </is>
      </c>
      <c r="F15911" t="n">
        <v>1109</v>
      </c>
      <c r="G15911" t="n">
        <v>0</v>
      </c>
    </row>
    <row r="15912">
      <c r="A15912" t="n">
        <v>202011</v>
      </c>
      <c r="B15912" t="n">
        <v>1</v>
      </c>
      <c r="C15912" t="inlineStr">
        <is>
          <t>POS</t>
        </is>
      </c>
      <c r="D15912" t="inlineStr">
        <is>
          <t>Úc</t>
        </is>
      </c>
      <c r="E15912" t="inlineStr">
        <is>
          <t>Điện thoại</t>
        </is>
      </c>
      <c r="F15912" t="n">
        <v>1290</v>
      </c>
      <c r="G15912" t="n">
        <v>0</v>
      </c>
    </row>
    <row r="15913">
      <c r="A15913" t="n">
        <v>202011</v>
      </c>
      <c r="B15913" t="n">
        <v>1</v>
      </c>
      <c r="C15913" t="inlineStr">
        <is>
          <t>POS</t>
        </is>
      </c>
      <c r="D15913" t="inlineStr">
        <is>
          <t>Úc</t>
        </is>
      </c>
      <c r="E15913" t="inlineStr">
        <is>
          <t>Game &amp; Đồ chơi</t>
        </is>
      </c>
      <c r="F15913" t="n">
        <v>210.39</v>
      </c>
      <c r="G15913" t="n">
        <v>0</v>
      </c>
    </row>
    <row r="15914">
      <c r="A15914" t="n">
        <v>202011</v>
      </c>
      <c r="B15914" t="n">
        <v>4</v>
      </c>
      <c r="C15914" t="inlineStr">
        <is>
          <t>POS</t>
        </is>
      </c>
      <c r="D15914" t="inlineStr">
        <is>
          <t>Úc</t>
        </is>
      </c>
      <c r="E15914" t="inlineStr">
        <is>
          <t>Máy ảnh</t>
        </is>
      </c>
      <c r="F15914" t="n">
        <v>49.98</v>
      </c>
      <c r="G15914" t="n">
        <v>0</v>
      </c>
    </row>
    <row r="15915">
      <c r="A15915" t="n">
        <v>202011</v>
      </c>
      <c r="B15915" t="n">
        <v>4</v>
      </c>
      <c r="C15915" t="inlineStr">
        <is>
          <t>POS</t>
        </is>
      </c>
      <c r="D15915" t="inlineStr">
        <is>
          <t>Úc</t>
        </is>
      </c>
      <c r="E15915" t="inlineStr">
        <is>
          <t>Điện thoại</t>
        </is>
      </c>
      <c r="F15915" t="n">
        <v>956</v>
      </c>
      <c r="G15915" t="n">
        <v>0</v>
      </c>
    </row>
    <row r="15916">
      <c r="A15916" t="n">
        <v>202011</v>
      </c>
      <c r="B15916" t="n">
        <v>4</v>
      </c>
      <c r="C15916" t="inlineStr">
        <is>
          <t>POS</t>
        </is>
      </c>
      <c r="D15916" t="inlineStr">
        <is>
          <t>Úc</t>
        </is>
      </c>
      <c r="E15916" t="inlineStr">
        <is>
          <t>Game &amp; Đồ chơi</t>
        </is>
      </c>
      <c r="F15916" t="n">
        <v>52.96</v>
      </c>
      <c r="G15916" t="n">
        <v>0</v>
      </c>
    </row>
    <row r="15917">
      <c r="A15917" t="n">
        <v>202011</v>
      </c>
      <c r="B15917" t="n">
        <v>5</v>
      </c>
      <c r="C15917" t="inlineStr">
        <is>
          <t>POS</t>
        </is>
      </c>
      <c r="D15917" t="inlineStr">
        <is>
          <t>Úc</t>
        </is>
      </c>
      <c r="E15917" t="inlineStr">
        <is>
          <t>Điện thoại</t>
        </is>
      </c>
      <c r="F15917" t="n">
        <v>0</v>
      </c>
      <c r="G15917" t="n">
        <v>79.98</v>
      </c>
    </row>
    <row r="15918">
      <c r="A15918" t="n">
        <v>202011</v>
      </c>
      <c r="B15918" t="n">
        <v>6</v>
      </c>
      <c r="C15918" t="inlineStr">
        <is>
          <t>POS</t>
        </is>
      </c>
      <c r="D15918" t="inlineStr">
        <is>
          <t>Úc</t>
        </is>
      </c>
      <c r="E15918" t="inlineStr">
        <is>
          <t>Máy ảnh</t>
        </is>
      </c>
      <c r="F15918" t="n">
        <v>99.98</v>
      </c>
      <c r="G15918" t="n">
        <v>0</v>
      </c>
    </row>
    <row r="15919">
      <c r="A15919" t="n">
        <v>202011</v>
      </c>
      <c r="B15919" t="n">
        <v>6</v>
      </c>
      <c r="C15919" t="inlineStr">
        <is>
          <t>POS</t>
        </is>
      </c>
      <c r="D15919" t="inlineStr">
        <is>
          <t>Úc</t>
        </is>
      </c>
      <c r="E15919" t="inlineStr">
        <is>
          <t>Máy tính</t>
        </is>
      </c>
      <c r="F15919" t="n">
        <v>749</v>
      </c>
      <c r="G15919" t="n">
        <v>0</v>
      </c>
    </row>
    <row r="15920">
      <c r="A15920" t="n">
        <v>202011</v>
      </c>
      <c r="B15920" t="n">
        <v>6</v>
      </c>
      <c r="C15920" t="inlineStr">
        <is>
          <t>POS</t>
        </is>
      </c>
      <c r="D15920" t="inlineStr">
        <is>
          <t>Úc</t>
        </is>
      </c>
      <c r="E15920" t="inlineStr">
        <is>
          <t>Game &amp; Đồ chơi</t>
        </is>
      </c>
      <c r="F15920" t="n">
        <v>64</v>
      </c>
      <c r="G15920" t="n">
        <v>0</v>
      </c>
    </row>
    <row r="15921">
      <c r="A15921" t="n">
        <v>202011</v>
      </c>
      <c r="B15921" t="n">
        <v>6</v>
      </c>
      <c r="C15921" t="inlineStr">
        <is>
          <t>POS</t>
        </is>
      </c>
      <c r="D15921" t="inlineStr">
        <is>
          <t>Úc</t>
        </is>
      </c>
      <c r="E15921" t="inlineStr">
        <is>
          <t>Nhạc, phim, sách nói</t>
        </is>
      </c>
      <c r="F15921" t="n">
        <v>219</v>
      </c>
      <c r="G15921" t="n">
        <v>0</v>
      </c>
    </row>
    <row r="15922">
      <c r="A15922" t="n">
        <v>202011</v>
      </c>
      <c r="B15922" t="n">
        <v>6</v>
      </c>
      <c r="C15922" t="inlineStr">
        <is>
          <t>POS</t>
        </is>
      </c>
      <c r="D15922" t="inlineStr">
        <is>
          <t>Úc</t>
        </is>
      </c>
      <c r="E15922" t="inlineStr">
        <is>
          <t>TV &amp; Video</t>
        </is>
      </c>
      <c r="F15922" t="n">
        <v>269.7</v>
      </c>
      <c r="G15922" t="n">
        <v>0</v>
      </c>
    </row>
    <row r="15923">
      <c r="A15923" t="n">
        <v>202011</v>
      </c>
      <c r="B15923" t="n">
        <v>8</v>
      </c>
      <c r="C15923" t="inlineStr">
        <is>
          <t>POS</t>
        </is>
      </c>
      <c r="D15923" t="inlineStr">
        <is>
          <t>Canada</t>
        </is>
      </c>
      <c r="E15923" t="inlineStr">
        <is>
          <t>Âm thanh</t>
        </is>
      </c>
      <c r="F15923" t="n">
        <v>592</v>
      </c>
      <c r="G15923" t="n">
        <v>0</v>
      </c>
    </row>
    <row r="15924">
      <c r="A15924" t="n">
        <v>202011</v>
      </c>
      <c r="B15924" t="n">
        <v>8</v>
      </c>
      <c r="C15924" t="inlineStr">
        <is>
          <t>POS</t>
        </is>
      </c>
      <c r="D15924" t="inlineStr">
        <is>
          <t>Canada</t>
        </is>
      </c>
      <c r="E15924" t="inlineStr">
        <is>
          <t>Điện thoại</t>
        </is>
      </c>
      <c r="F15924" t="n">
        <v>483.05</v>
      </c>
      <c r="G15924" t="n">
        <v>0</v>
      </c>
    </row>
    <row r="15925">
      <c r="A15925" t="n">
        <v>202011</v>
      </c>
      <c r="B15925" t="n">
        <v>8</v>
      </c>
      <c r="C15925" t="inlineStr">
        <is>
          <t>POS</t>
        </is>
      </c>
      <c r="D15925" t="inlineStr">
        <is>
          <t>Canada</t>
        </is>
      </c>
      <c r="E15925" t="inlineStr">
        <is>
          <t>Máy tính</t>
        </is>
      </c>
      <c r="F15925" t="n">
        <v>2492.43</v>
      </c>
      <c r="G15925" t="n">
        <v>0</v>
      </c>
    </row>
    <row r="15926">
      <c r="A15926" t="n">
        <v>202011</v>
      </c>
      <c r="B15926" t="n">
        <v>8</v>
      </c>
      <c r="C15926" t="inlineStr">
        <is>
          <t>POS</t>
        </is>
      </c>
      <c r="D15926" t="inlineStr">
        <is>
          <t>Canada</t>
        </is>
      </c>
      <c r="E15926" t="inlineStr">
        <is>
          <t>Game &amp; Đồ chơi</t>
        </is>
      </c>
      <c r="F15926" t="n">
        <v>48.93</v>
      </c>
      <c r="G15926" t="n">
        <v>0</v>
      </c>
    </row>
    <row r="15927">
      <c r="A15927" t="n">
        <v>202011</v>
      </c>
      <c r="B15927" t="n">
        <v>8</v>
      </c>
      <c r="C15927" t="inlineStr">
        <is>
          <t>POS</t>
        </is>
      </c>
      <c r="D15927" t="inlineStr">
        <is>
          <t>Canada</t>
        </is>
      </c>
      <c r="E15927" t="inlineStr">
        <is>
          <t>Nhạc, phim, sách nói</t>
        </is>
      </c>
      <c r="F15927" t="n">
        <v>659.35</v>
      </c>
      <c r="G15927" t="n">
        <v>0</v>
      </c>
    </row>
    <row r="15928">
      <c r="A15928" t="n">
        <v>202011</v>
      </c>
      <c r="B15928" t="n">
        <v>8</v>
      </c>
      <c r="C15928" t="inlineStr">
        <is>
          <t>POS</t>
        </is>
      </c>
      <c r="D15928" t="inlineStr">
        <is>
          <t>Canada</t>
        </is>
      </c>
      <c r="E15928" t="inlineStr">
        <is>
          <t>TV &amp; Video</t>
        </is>
      </c>
      <c r="F15928" t="n">
        <v>1667.95</v>
      </c>
      <c r="G15928" t="n">
        <v>0</v>
      </c>
    </row>
    <row r="15929">
      <c r="A15929" t="n">
        <v>202011</v>
      </c>
      <c r="B15929" t="n">
        <v>9</v>
      </c>
      <c r="C15929" t="inlineStr">
        <is>
          <t>POS</t>
        </is>
      </c>
      <c r="D15929" t="inlineStr">
        <is>
          <t>Canada</t>
        </is>
      </c>
      <c r="E15929" t="inlineStr">
        <is>
          <t>Điện thoại</t>
        </is>
      </c>
      <c r="F15929" t="n">
        <v>920.95</v>
      </c>
      <c r="G15929" t="n">
        <v>0</v>
      </c>
    </row>
    <row r="15930">
      <c r="A15930" t="n">
        <v>202011</v>
      </c>
      <c r="B15930" t="n">
        <v>9</v>
      </c>
      <c r="C15930" t="inlineStr">
        <is>
          <t>POS</t>
        </is>
      </c>
      <c r="D15930" t="inlineStr">
        <is>
          <t>Canada</t>
        </is>
      </c>
      <c r="E15930" t="inlineStr">
        <is>
          <t>Máy tính</t>
        </is>
      </c>
      <c r="F15930" t="n">
        <v>7592</v>
      </c>
      <c r="G15930" t="n">
        <v>0</v>
      </c>
    </row>
    <row r="15931">
      <c r="A15931" t="n">
        <v>202011</v>
      </c>
      <c r="B15931" t="n">
        <v>9</v>
      </c>
      <c r="C15931" t="inlineStr">
        <is>
          <t>POS</t>
        </is>
      </c>
      <c r="D15931" t="inlineStr">
        <is>
          <t>Canada</t>
        </is>
      </c>
      <c r="E15931" t="inlineStr">
        <is>
          <t>Game &amp; Đồ chơi</t>
        </is>
      </c>
      <c r="F15931" t="n">
        <v>756.99</v>
      </c>
      <c r="G15931" t="n">
        <v>0</v>
      </c>
    </row>
    <row r="15932">
      <c r="A15932" t="n">
        <v>202011</v>
      </c>
      <c r="B15932" t="n">
        <v>9</v>
      </c>
      <c r="C15932" t="inlineStr">
        <is>
          <t>POS</t>
        </is>
      </c>
      <c r="D15932" t="inlineStr">
        <is>
          <t>Canada</t>
        </is>
      </c>
      <c r="E15932" t="inlineStr">
        <is>
          <t>Gia dụng</t>
        </is>
      </c>
      <c r="F15932" t="n">
        <v>1129.89</v>
      </c>
      <c r="G15932" t="n">
        <v>0</v>
      </c>
    </row>
    <row r="15933">
      <c r="A15933" t="n">
        <v>202011</v>
      </c>
      <c r="B15933" t="n">
        <v>9</v>
      </c>
      <c r="C15933" t="inlineStr">
        <is>
          <t>POS</t>
        </is>
      </c>
      <c r="D15933" t="inlineStr">
        <is>
          <t>Canada</t>
        </is>
      </c>
      <c r="E15933" t="inlineStr">
        <is>
          <t>Nhạc, phim, sách nói</t>
        </is>
      </c>
      <c r="F15933" t="n">
        <v>1785.71</v>
      </c>
      <c r="G15933" t="n">
        <v>0</v>
      </c>
    </row>
    <row r="15934">
      <c r="A15934" t="n">
        <v>202011</v>
      </c>
      <c r="B15934" t="n">
        <v>9</v>
      </c>
      <c r="C15934" t="inlineStr">
        <is>
          <t>POS</t>
        </is>
      </c>
      <c r="D15934" t="inlineStr">
        <is>
          <t>Canada</t>
        </is>
      </c>
      <c r="E15934" t="inlineStr">
        <is>
          <t>TV &amp; Video</t>
        </is>
      </c>
      <c r="F15934" t="n">
        <v>99</v>
      </c>
      <c r="G15934" t="n">
        <v>0</v>
      </c>
    </row>
    <row r="15935">
      <c r="A15935" t="n">
        <v>202011</v>
      </c>
      <c r="B15935" t="n">
        <v>10</v>
      </c>
      <c r="C15935" t="inlineStr">
        <is>
          <t>POS</t>
        </is>
      </c>
      <c r="D15935" t="inlineStr">
        <is>
          <t>Canada</t>
        </is>
      </c>
      <c r="E15935" t="inlineStr">
        <is>
          <t>Âm thanh</t>
        </is>
      </c>
      <c r="F15935" t="n">
        <v>1321.84</v>
      </c>
      <c r="G15935" t="n">
        <v>0</v>
      </c>
    </row>
    <row r="15936">
      <c r="A15936" t="n">
        <v>202011</v>
      </c>
      <c r="B15936" t="n">
        <v>10</v>
      </c>
      <c r="C15936" t="inlineStr">
        <is>
          <t>POS</t>
        </is>
      </c>
      <c r="D15936" t="inlineStr">
        <is>
          <t>Canada</t>
        </is>
      </c>
      <c r="E15936" t="inlineStr">
        <is>
          <t>Máy ảnh</t>
        </is>
      </c>
      <c r="F15936" t="n">
        <v>180</v>
      </c>
      <c r="G15936" t="n">
        <v>0</v>
      </c>
    </row>
    <row r="15937">
      <c r="A15937" t="n">
        <v>202011</v>
      </c>
      <c r="B15937" t="n">
        <v>10</v>
      </c>
      <c r="C15937" t="inlineStr">
        <is>
          <t>POS</t>
        </is>
      </c>
      <c r="D15937" t="inlineStr">
        <is>
          <t>Canada</t>
        </is>
      </c>
      <c r="E15937" t="inlineStr">
        <is>
          <t>Điện thoại</t>
        </is>
      </c>
      <c r="F15937" t="n">
        <v>29.97</v>
      </c>
      <c r="G15937" t="n">
        <v>0</v>
      </c>
    </row>
    <row r="15938">
      <c r="A15938" t="n">
        <v>202011</v>
      </c>
      <c r="B15938" t="n">
        <v>10</v>
      </c>
      <c r="C15938" t="inlineStr">
        <is>
          <t>POS</t>
        </is>
      </c>
      <c r="D15938" t="inlineStr">
        <is>
          <t>Canada</t>
        </is>
      </c>
      <c r="E15938" t="inlineStr">
        <is>
          <t>Máy tính</t>
        </is>
      </c>
      <c r="F15938" t="n">
        <v>2836</v>
      </c>
      <c r="G15938" t="n">
        <v>0</v>
      </c>
    </row>
    <row r="15939">
      <c r="A15939" t="n">
        <v>202011</v>
      </c>
      <c r="B15939" t="n">
        <v>10</v>
      </c>
      <c r="C15939" t="inlineStr">
        <is>
          <t>POS</t>
        </is>
      </c>
      <c r="D15939" t="inlineStr">
        <is>
          <t>Canada</t>
        </is>
      </c>
      <c r="E15939" t="inlineStr">
        <is>
          <t>Gia dụng</t>
        </is>
      </c>
      <c r="F15939" t="n">
        <v>919.98</v>
      </c>
      <c r="G15939" t="n">
        <v>0</v>
      </c>
    </row>
    <row r="15940">
      <c r="A15940" t="n">
        <v>202011</v>
      </c>
      <c r="B15940" t="n">
        <v>14</v>
      </c>
      <c r="C15940" t="inlineStr">
        <is>
          <t>POS</t>
        </is>
      </c>
      <c r="D15940" t="inlineStr">
        <is>
          <t>Pháp</t>
        </is>
      </c>
      <c r="E15940" t="inlineStr">
        <is>
          <t>Game &amp; Đồ chơi</t>
        </is>
      </c>
      <c r="F15940" t="n">
        <v>16.89</v>
      </c>
      <c r="G15940" t="n">
        <v>0</v>
      </c>
    </row>
    <row r="15941">
      <c r="A15941" t="n">
        <v>202011</v>
      </c>
      <c r="B15941" t="n">
        <v>14</v>
      </c>
      <c r="C15941" t="inlineStr">
        <is>
          <t>POS</t>
        </is>
      </c>
      <c r="D15941" t="inlineStr">
        <is>
          <t>Pháp</t>
        </is>
      </c>
      <c r="E15941" t="inlineStr">
        <is>
          <t>Nhạc, phim, sách nói</t>
        </is>
      </c>
      <c r="F15941" t="n">
        <v>438</v>
      </c>
      <c r="G15941" t="n">
        <v>0</v>
      </c>
    </row>
    <row r="15942">
      <c r="A15942" t="n">
        <v>202011</v>
      </c>
      <c r="B15942" t="n">
        <v>15</v>
      </c>
      <c r="C15942" t="inlineStr">
        <is>
          <t>POS</t>
        </is>
      </c>
      <c r="D15942" t="inlineStr">
        <is>
          <t>Pháp</t>
        </is>
      </c>
      <c r="E15942" t="inlineStr">
        <is>
          <t>Nhạc, phim, sách nói</t>
        </is>
      </c>
      <c r="F15942" t="n">
        <v>830.64</v>
      </c>
      <c r="G15942" t="n">
        <v>173.64</v>
      </c>
    </row>
    <row r="15943">
      <c r="A15943" t="n">
        <v>202011</v>
      </c>
      <c r="B15943" t="n">
        <v>16</v>
      </c>
      <c r="C15943" t="inlineStr">
        <is>
          <t>POS</t>
        </is>
      </c>
      <c r="D15943" t="inlineStr">
        <is>
          <t>Pháp</t>
        </is>
      </c>
      <c r="E15943" t="inlineStr">
        <is>
          <t>Điện thoại</t>
        </is>
      </c>
      <c r="F15943" t="n">
        <v>879</v>
      </c>
      <c r="G15943" t="n">
        <v>0</v>
      </c>
    </row>
    <row r="15944">
      <c r="A15944" t="n">
        <v>202011</v>
      </c>
      <c r="B15944" t="n">
        <v>16</v>
      </c>
      <c r="C15944" t="inlineStr">
        <is>
          <t>POS</t>
        </is>
      </c>
      <c r="D15944" t="inlineStr">
        <is>
          <t>Pháp</t>
        </is>
      </c>
      <c r="E15944" t="inlineStr">
        <is>
          <t>Game &amp; Đồ chơi</t>
        </is>
      </c>
      <c r="F15944" t="n">
        <v>19.92</v>
      </c>
      <c r="G15944" t="n">
        <v>0</v>
      </c>
    </row>
    <row r="15945">
      <c r="A15945" t="n">
        <v>202011</v>
      </c>
      <c r="B15945" t="n">
        <v>16</v>
      </c>
      <c r="C15945" t="inlineStr">
        <is>
          <t>POS</t>
        </is>
      </c>
      <c r="D15945" t="inlineStr">
        <is>
          <t>Pháp</t>
        </is>
      </c>
      <c r="E15945" t="inlineStr">
        <is>
          <t>Nhạc, phim, sách nói</t>
        </is>
      </c>
      <c r="F15945" t="n">
        <v>1089.95</v>
      </c>
      <c r="G15945" t="n">
        <v>0</v>
      </c>
    </row>
    <row r="15946">
      <c r="A15946" t="n">
        <v>202011</v>
      </c>
      <c r="B15946" t="n">
        <v>16</v>
      </c>
      <c r="C15946" t="inlineStr">
        <is>
          <t>POS</t>
        </is>
      </c>
      <c r="D15946" t="inlineStr">
        <is>
          <t>Pháp</t>
        </is>
      </c>
      <c r="E15946" t="inlineStr">
        <is>
          <t>TV &amp; Video</t>
        </is>
      </c>
      <c r="F15946" t="n">
        <v>1237.99</v>
      </c>
      <c r="G15946" t="n">
        <v>0</v>
      </c>
    </row>
    <row r="15947">
      <c r="A15947" t="n">
        <v>202011</v>
      </c>
      <c r="B15947" t="n">
        <v>17</v>
      </c>
      <c r="C15947" t="inlineStr">
        <is>
          <t>POS</t>
        </is>
      </c>
      <c r="D15947" t="inlineStr">
        <is>
          <t>Pháp</t>
        </is>
      </c>
      <c r="E15947" t="inlineStr">
        <is>
          <t>Gia dụng</t>
        </is>
      </c>
      <c r="F15947" t="n">
        <v>745.88</v>
      </c>
      <c r="G15947" t="n">
        <v>0</v>
      </c>
    </row>
    <row r="15948">
      <c r="A15948" t="n">
        <v>202011</v>
      </c>
      <c r="B15948" t="n">
        <v>18</v>
      </c>
      <c r="C15948" t="inlineStr">
        <is>
          <t>POS</t>
        </is>
      </c>
      <c r="D15948" t="inlineStr">
        <is>
          <t>Pháp</t>
        </is>
      </c>
      <c r="E15948" t="inlineStr">
        <is>
          <t>Máy ảnh</t>
        </is>
      </c>
      <c r="F15948" t="n">
        <v>14.99</v>
      </c>
      <c r="G15948" t="n">
        <v>0</v>
      </c>
    </row>
    <row r="15949">
      <c r="A15949" t="n">
        <v>202011</v>
      </c>
      <c r="B15949" t="n">
        <v>18</v>
      </c>
      <c r="C15949" t="inlineStr">
        <is>
          <t>POS</t>
        </is>
      </c>
      <c r="D15949" t="inlineStr">
        <is>
          <t>Pháp</t>
        </is>
      </c>
      <c r="E15949" t="inlineStr">
        <is>
          <t>Máy tính</t>
        </is>
      </c>
      <c r="F15949" t="n">
        <v>540.75</v>
      </c>
      <c r="G15949" t="n">
        <v>0</v>
      </c>
    </row>
    <row r="15950">
      <c r="A15950" t="n">
        <v>202011</v>
      </c>
      <c r="B15950" t="n">
        <v>22</v>
      </c>
      <c r="C15950" t="inlineStr">
        <is>
          <t>POS</t>
        </is>
      </c>
      <c r="D15950" t="inlineStr">
        <is>
          <t>Đức</t>
        </is>
      </c>
      <c r="E15950" t="inlineStr">
        <is>
          <t>Điện thoại</t>
        </is>
      </c>
      <c r="F15950" t="n">
        <v>1495</v>
      </c>
      <c r="G15950" t="n">
        <v>0</v>
      </c>
    </row>
    <row r="15951">
      <c r="A15951" t="n">
        <v>202011</v>
      </c>
      <c r="B15951" t="n">
        <v>23</v>
      </c>
      <c r="C15951" t="inlineStr">
        <is>
          <t>POS</t>
        </is>
      </c>
      <c r="D15951" t="inlineStr">
        <is>
          <t>Đức</t>
        </is>
      </c>
      <c r="E15951" t="inlineStr">
        <is>
          <t>Điện thoại</t>
        </is>
      </c>
      <c r="F15951" t="n">
        <v>848.8200000000001</v>
      </c>
      <c r="G15951" t="n">
        <v>0</v>
      </c>
    </row>
    <row r="15952">
      <c r="A15952" t="n">
        <v>202011</v>
      </c>
      <c r="B15952" t="n">
        <v>23</v>
      </c>
      <c r="C15952" t="inlineStr">
        <is>
          <t>POS</t>
        </is>
      </c>
      <c r="D15952" t="inlineStr">
        <is>
          <t>Đức</t>
        </is>
      </c>
      <c r="E15952" t="inlineStr">
        <is>
          <t>Máy tính</t>
        </is>
      </c>
      <c r="F15952" t="n">
        <v>1908.6</v>
      </c>
      <c r="G15952" t="n">
        <v>0</v>
      </c>
    </row>
    <row r="15953">
      <c r="A15953" t="n">
        <v>202011</v>
      </c>
      <c r="B15953" t="n">
        <v>23</v>
      </c>
      <c r="C15953" t="inlineStr">
        <is>
          <t>POS</t>
        </is>
      </c>
      <c r="D15953" t="inlineStr">
        <is>
          <t>Đức</t>
        </is>
      </c>
      <c r="E15953" t="inlineStr">
        <is>
          <t>Gia dụng</t>
        </is>
      </c>
      <c r="F15953" t="n">
        <v>6293</v>
      </c>
      <c r="G15953" t="n">
        <v>0</v>
      </c>
    </row>
    <row r="15954">
      <c r="A15954" t="n">
        <v>202011</v>
      </c>
      <c r="B15954" t="n">
        <v>23</v>
      </c>
      <c r="C15954" t="inlineStr">
        <is>
          <t>POS</t>
        </is>
      </c>
      <c r="D15954" t="inlineStr">
        <is>
          <t>Đức</t>
        </is>
      </c>
      <c r="E15954" t="inlineStr">
        <is>
          <t>Nhạc, phim, sách nói</t>
        </is>
      </c>
      <c r="F15954" t="n">
        <v>88.62</v>
      </c>
      <c r="G15954" t="n">
        <v>0</v>
      </c>
    </row>
    <row r="15955">
      <c r="A15955" t="n">
        <v>202011</v>
      </c>
      <c r="B15955" t="n">
        <v>24</v>
      </c>
      <c r="C15955" t="inlineStr">
        <is>
          <t>POS</t>
        </is>
      </c>
      <c r="D15955" t="inlineStr">
        <is>
          <t>Đức</t>
        </is>
      </c>
      <c r="E15955" t="inlineStr">
        <is>
          <t>Âm thanh</t>
        </is>
      </c>
      <c r="F15955" t="n">
        <v>696</v>
      </c>
      <c r="G15955" t="n">
        <v>0</v>
      </c>
    </row>
    <row r="15956">
      <c r="A15956" t="n">
        <v>202011</v>
      </c>
      <c r="B15956" t="n">
        <v>24</v>
      </c>
      <c r="C15956" t="inlineStr">
        <is>
          <t>POS</t>
        </is>
      </c>
      <c r="D15956" t="inlineStr">
        <is>
          <t>Đức</t>
        </is>
      </c>
      <c r="E15956" t="inlineStr">
        <is>
          <t>Máy ảnh</t>
        </is>
      </c>
      <c r="F15956" t="n">
        <v>4680</v>
      </c>
      <c r="G15956" t="n">
        <v>0</v>
      </c>
    </row>
    <row r="15957">
      <c r="A15957" t="n">
        <v>202011</v>
      </c>
      <c r="B15957" t="n">
        <v>24</v>
      </c>
      <c r="C15957" t="inlineStr">
        <is>
          <t>POS</t>
        </is>
      </c>
      <c r="D15957" t="inlineStr">
        <is>
          <t>Đức</t>
        </is>
      </c>
      <c r="E15957" t="inlineStr">
        <is>
          <t>Nhạc, phim, sách nói</t>
        </is>
      </c>
      <c r="F15957" t="n">
        <v>455.96</v>
      </c>
      <c r="G15957" t="n">
        <v>12.99</v>
      </c>
    </row>
    <row r="15958">
      <c r="A15958" t="n">
        <v>202011</v>
      </c>
      <c r="B15958" t="n">
        <v>24</v>
      </c>
      <c r="C15958" t="inlineStr">
        <is>
          <t>POS</t>
        </is>
      </c>
      <c r="D15958" t="inlineStr">
        <is>
          <t>Đức</t>
        </is>
      </c>
      <c r="E15958" t="inlineStr">
        <is>
          <t>TV &amp; Video</t>
        </is>
      </c>
      <c r="F15958" t="n">
        <v>4776.6</v>
      </c>
      <c r="G15958" t="n">
        <v>0</v>
      </c>
    </row>
    <row r="15959">
      <c r="A15959" t="n">
        <v>202011</v>
      </c>
      <c r="B15959" t="n">
        <v>26</v>
      </c>
      <c r="C15959" t="inlineStr">
        <is>
          <t>POS</t>
        </is>
      </c>
      <c r="D15959" t="inlineStr">
        <is>
          <t>Đức</t>
        </is>
      </c>
      <c r="E15959" t="inlineStr">
        <is>
          <t>Máy ảnh</t>
        </is>
      </c>
      <c r="F15959" t="n">
        <v>135.97</v>
      </c>
      <c r="G15959" t="n">
        <v>0</v>
      </c>
    </row>
    <row r="15960">
      <c r="A15960" t="n">
        <v>202011</v>
      </c>
      <c r="B15960" t="n">
        <v>26</v>
      </c>
      <c r="C15960" t="inlineStr">
        <is>
          <t>POS</t>
        </is>
      </c>
      <c r="D15960" t="inlineStr">
        <is>
          <t>Đức</t>
        </is>
      </c>
      <c r="E15960" t="inlineStr">
        <is>
          <t>Điện thoại</t>
        </is>
      </c>
      <c r="F15960" t="n">
        <v>40.32</v>
      </c>
      <c r="G15960" t="n">
        <v>0</v>
      </c>
    </row>
    <row r="15961">
      <c r="A15961" t="n">
        <v>202011</v>
      </c>
      <c r="B15961" t="n">
        <v>26</v>
      </c>
      <c r="C15961" t="inlineStr">
        <is>
          <t>POS</t>
        </is>
      </c>
      <c r="D15961" t="inlineStr">
        <is>
          <t>Đức</t>
        </is>
      </c>
      <c r="E15961" t="inlineStr">
        <is>
          <t>Nhạc, phim, sách nói</t>
        </is>
      </c>
      <c r="F15961" t="n">
        <v>246.49</v>
      </c>
      <c r="G15961" t="n">
        <v>0</v>
      </c>
    </row>
    <row r="15962">
      <c r="A15962" t="n">
        <v>202011</v>
      </c>
      <c r="B15962" t="n">
        <v>27</v>
      </c>
      <c r="C15962" t="inlineStr">
        <is>
          <t>POS</t>
        </is>
      </c>
      <c r="D15962" t="inlineStr">
        <is>
          <t>Đức</t>
        </is>
      </c>
      <c r="E15962" t="inlineStr">
        <is>
          <t>Máy ảnh</t>
        </is>
      </c>
      <c r="F15962" t="n">
        <v>393.8</v>
      </c>
      <c r="G15962" t="n">
        <v>0</v>
      </c>
    </row>
    <row r="15963">
      <c r="A15963" t="n">
        <v>202011</v>
      </c>
      <c r="B15963" t="n">
        <v>27</v>
      </c>
      <c r="C15963" t="inlineStr">
        <is>
          <t>POS</t>
        </is>
      </c>
      <c r="D15963" t="inlineStr">
        <is>
          <t>Đức</t>
        </is>
      </c>
      <c r="E15963" t="inlineStr">
        <is>
          <t>Điện thoại</t>
        </is>
      </c>
      <c r="F15963" t="n">
        <v>2872.99</v>
      </c>
      <c r="G15963" t="n">
        <v>0</v>
      </c>
    </row>
    <row r="15964">
      <c r="A15964" t="n">
        <v>202011</v>
      </c>
      <c r="B15964" t="n">
        <v>27</v>
      </c>
      <c r="C15964" t="inlineStr">
        <is>
          <t>POS</t>
        </is>
      </c>
      <c r="D15964" t="inlineStr">
        <is>
          <t>Đức</t>
        </is>
      </c>
      <c r="E15964" t="inlineStr">
        <is>
          <t>Máy tính</t>
        </is>
      </c>
      <c r="F15964" t="n">
        <v>1497</v>
      </c>
      <c r="G15964" t="n">
        <v>499</v>
      </c>
    </row>
    <row r="15965">
      <c r="A15965" t="n">
        <v>202011</v>
      </c>
      <c r="B15965" t="n">
        <v>27</v>
      </c>
      <c r="C15965" t="inlineStr">
        <is>
          <t>POS</t>
        </is>
      </c>
      <c r="D15965" t="inlineStr">
        <is>
          <t>Đức</t>
        </is>
      </c>
      <c r="E15965" t="inlineStr">
        <is>
          <t>Nhạc, phim, sách nói</t>
        </is>
      </c>
      <c r="F15965" t="n">
        <v>463.04</v>
      </c>
      <c r="G15965" t="n">
        <v>0</v>
      </c>
    </row>
    <row r="15966">
      <c r="A15966" t="n">
        <v>202011</v>
      </c>
      <c r="B15966" t="n">
        <v>31</v>
      </c>
      <c r="C15966" t="inlineStr">
        <is>
          <t>POS</t>
        </is>
      </c>
      <c r="D15966" t="inlineStr">
        <is>
          <t>Hà Lan</t>
        </is>
      </c>
      <c r="E15966" t="inlineStr">
        <is>
          <t>Máy tính</t>
        </is>
      </c>
      <c r="F15966" t="n">
        <v>323</v>
      </c>
      <c r="G15966" t="n">
        <v>0</v>
      </c>
    </row>
    <row r="15967">
      <c r="A15967" t="n">
        <v>202011</v>
      </c>
      <c r="B15967" t="n">
        <v>31</v>
      </c>
      <c r="C15967" t="inlineStr">
        <is>
          <t>POS</t>
        </is>
      </c>
      <c r="D15967" t="inlineStr">
        <is>
          <t>Hà Lan</t>
        </is>
      </c>
      <c r="E15967" t="inlineStr">
        <is>
          <t>Game &amp; Đồ chơi</t>
        </is>
      </c>
      <c r="F15967" t="n">
        <v>52.84</v>
      </c>
      <c r="G15967" t="n">
        <v>0</v>
      </c>
    </row>
    <row r="15968">
      <c r="A15968" t="n">
        <v>202011</v>
      </c>
      <c r="B15968" t="n">
        <v>32</v>
      </c>
      <c r="C15968" t="inlineStr">
        <is>
          <t>POS</t>
        </is>
      </c>
      <c r="D15968" t="inlineStr">
        <is>
          <t>Hà Lan</t>
        </is>
      </c>
      <c r="E15968" t="inlineStr">
        <is>
          <t>Điện thoại</t>
        </is>
      </c>
      <c r="F15968" t="n">
        <v>4.74</v>
      </c>
      <c r="G15968" t="n">
        <v>4.74</v>
      </c>
    </row>
    <row r="15969">
      <c r="A15969" t="n">
        <v>202011</v>
      </c>
      <c r="B15969" t="n">
        <v>33</v>
      </c>
      <c r="C15969" t="inlineStr">
        <is>
          <t>POS</t>
        </is>
      </c>
      <c r="D15969" t="inlineStr">
        <is>
          <t>Hà Lan</t>
        </is>
      </c>
      <c r="E15969" t="inlineStr">
        <is>
          <t>Âm thanh</t>
        </is>
      </c>
      <c r="F15969" t="n">
        <v>840</v>
      </c>
      <c r="G15969" t="n">
        <v>0</v>
      </c>
    </row>
    <row r="15970">
      <c r="A15970" t="n">
        <v>202011</v>
      </c>
      <c r="B15970" t="n">
        <v>33</v>
      </c>
      <c r="C15970" t="inlineStr">
        <is>
          <t>POS</t>
        </is>
      </c>
      <c r="D15970" t="inlineStr">
        <is>
          <t>Hà Lan</t>
        </is>
      </c>
      <c r="E15970" t="inlineStr">
        <is>
          <t>Máy ảnh</t>
        </is>
      </c>
      <c r="F15970" t="n">
        <v>84</v>
      </c>
      <c r="G15970" t="n">
        <v>0</v>
      </c>
    </row>
    <row r="15971">
      <c r="A15971" t="n">
        <v>202011</v>
      </c>
      <c r="B15971" t="n">
        <v>33</v>
      </c>
      <c r="C15971" t="inlineStr">
        <is>
          <t>POS</t>
        </is>
      </c>
      <c r="D15971" t="inlineStr">
        <is>
          <t>Hà Lan</t>
        </is>
      </c>
      <c r="E15971" t="inlineStr">
        <is>
          <t>Máy tính</t>
        </is>
      </c>
      <c r="F15971" t="n">
        <v>459.8</v>
      </c>
      <c r="G15971" t="n">
        <v>0</v>
      </c>
    </row>
    <row r="15972">
      <c r="A15972" t="n">
        <v>202011</v>
      </c>
      <c r="B15972" t="n">
        <v>33</v>
      </c>
      <c r="C15972" t="inlineStr">
        <is>
          <t>POS</t>
        </is>
      </c>
      <c r="D15972" t="inlineStr">
        <is>
          <t>Hà Lan</t>
        </is>
      </c>
      <c r="E15972" t="inlineStr">
        <is>
          <t>TV &amp; Video</t>
        </is>
      </c>
      <c r="F15972" t="n">
        <v>239.98</v>
      </c>
      <c r="G15972" t="n">
        <v>0</v>
      </c>
    </row>
    <row r="15973">
      <c r="A15973" t="n">
        <v>202011</v>
      </c>
      <c r="B15973" t="n">
        <v>37</v>
      </c>
      <c r="C15973" t="inlineStr">
        <is>
          <t>POS</t>
        </is>
      </c>
      <c r="D15973" t="inlineStr">
        <is>
          <t>Anh</t>
        </is>
      </c>
      <c r="E15973" t="inlineStr">
        <is>
          <t>Điện thoại</t>
        </is>
      </c>
      <c r="F15973" t="n">
        <v>455.6</v>
      </c>
      <c r="G15973" t="n">
        <v>0</v>
      </c>
    </row>
    <row r="15974">
      <c r="A15974" t="n">
        <v>202011</v>
      </c>
      <c r="B15974" t="n">
        <v>37</v>
      </c>
      <c r="C15974" t="inlineStr">
        <is>
          <t>POS</t>
        </is>
      </c>
      <c r="D15974" t="inlineStr">
        <is>
          <t>Anh</t>
        </is>
      </c>
      <c r="E15974" t="inlineStr">
        <is>
          <t>Máy tính</t>
        </is>
      </c>
      <c r="F15974" t="n">
        <v>903.47</v>
      </c>
      <c r="G15974" t="n">
        <v>0</v>
      </c>
    </row>
    <row r="15975">
      <c r="A15975" t="n">
        <v>202011</v>
      </c>
      <c r="B15975" t="n">
        <v>37</v>
      </c>
      <c r="C15975" t="inlineStr">
        <is>
          <t>POS</t>
        </is>
      </c>
      <c r="D15975" t="inlineStr">
        <is>
          <t>Anh</t>
        </is>
      </c>
      <c r="E15975" t="inlineStr">
        <is>
          <t>Nhạc, phim, sách nói</t>
        </is>
      </c>
      <c r="F15975" t="n">
        <v>179.99</v>
      </c>
      <c r="G15975" t="n">
        <v>0</v>
      </c>
    </row>
    <row r="15976">
      <c r="A15976" t="n">
        <v>202011</v>
      </c>
      <c r="B15976" t="n">
        <v>38</v>
      </c>
      <c r="C15976" t="inlineStr">
        <is>
          <t>POS</t>
        </is>
      </c>
      <c r="D15976" t="inlineStr">
        <is>
          <t>Anh</t>
        </is>
      </c>
      <c r="E15976" t="inlineStr">
        <is>
          <t>Máy ảnh</t>
        </is>
      </c>
      <c r="F15976" t="n">
        <v>2499</v>
      </c>
      <c r="G15976" t="n">
        <v>0</v>
      </c>
    </row>
    <row r="15977">
      <c r="A15977" t="n">
        <v>202011</v>
      </c>
      <c r="B15977" t="n">
        <v>38</v>
      </c>
      <c r="C15977" t="inlineStr">
        <is>
          <t>POS</t>
        </is>
      </c>
      <c r="D15977" t="inlineStr">
        <is>
          <t>Anh</t>
        </is>
      </c>
      <c r="E15977" t="inlineStr">
        <is>
          <t>Điện thoại</t>
        </is>
      </c>
      <c r="F15977" t="n">
        <v>852.85</v>
      </c>
      <c r="G15977" t="n">
        <v>0</v>
      </c>
    </row>
    <row r="15978">
      <c r="A15978" t="n">
        <v>202011</v>
      </c>
      <c r="B15978" t="n">
        <v>38</v>
      </c>
      <c r="C15978" t="inlineStr">
        <is>
          <t>POS</t>
        </is>
      </c>
      <c r="D15978" t="inlineStr">
        <is>
          <t>Anh</t>
        </is>
      </c>
      <c r="E15978" t="inlineStr">
        <is>
          <t>Game &amp; Đồ chơi</t>
        </is>
      </c>
      <c r="F15978" t="n">
        <v>202.64</v>
      </c>
      <c r="G15978" t="n">
        <v>0</v>
      </c>
    </row>
    <row r="15979">
      <c r="A15979" t="n">
        <v>202011</v>
      </c>
      <c r="B15979" t="n">
        <v>38</v>
      </c>
      <c r="C15979" t="inlineStr">
        <is>
          <t>POS</t>
        </is>
      </c>
      <c r="D15979" t="inlineStr">
        <is>
          <t>Anh</t>
        </is>
      </c>
      <c r="E15979" t="inlineStr">
        <is>
          <t>Nhạc, phim, sách nói</t>
        </is>
      </c>
      <c r="F15979" t="n">
        <v>203.13</v>
      </c>
      <c r="G15979" t="n">
        <v>0</v>
      </c>
    </row>
    <row r="15980">
      <c r="A15980" t="n">
        <v>202011</v>
      </c>
      <c r="B15980" t="n">
        <v>39</v>
      </c>
      <c r="C15980" t="inlineStr">
        <is>
          <t>POS</t>
        </is>
      </c>
      <c r="D15980" t="inlineStr">
        <is>
          <t>Anh</t>
        </is>
      </c>
      <c r="E15980" t="inlineStr">
        <is>
          <t>Âm thanh</t>
        </is>
      </c>
      <c r="F15980" t="n">
        <v>240</v>
      </c>
      <c r="G15980" t="n">
        <v>0</v>
      </c>
    </row>
    <row r="15981">
      <c r="A15981" t="n">
        <v>202011</v>
      </c>
      <c r="B15981" t="n">
        <v>39</v>
      </c>
      <c r="C15981" t="inlineStr">
        <is>
          <t>POS</t>
        </is>
      </c>
      <c r="D15981" t="inlineStr">
        <is>
          <t>Anh</t>
        </is>
      </c>
      <c r="E15981" t="inlineStr">
        <is>
          <t>Máy ảnh</t>
        </is>
      </c>
      <c r="F15981" t="n">
        <v>186.9</v>
      </c>
      <c r="G15981" t="n">
        <v>0</v>
      </c>
    </row>
    <row r="15982">
      <c r="A15982" t="n">
        <v>202011</v>
      </c>
      <c r="B15982" t="n">
        <v>39</v>
      </c>
      <c r="C15982" t="inlineStr">
        <is>
          <t>POS</t>
        </is>
      </c>
      <c r="D15982" t="inlineStr">
        <is>
          <t>Anh</t>
        </is>
      </c>
      <c r="E15982" t="inlineStr">
        <is>
          <t>Điện thoại</t>
        </is>
      </c>
      <c r="F15982" t="n">
        <v>66</v>
      </c>
      <c r="G15982" t="n">
        <v>0</v>
      </c>
    </row>
    <row r="15983">
      <c r="A15983" t="n">
        <v>202011</v>
      </c>
      <c r="B15983" t="n">
        <v>39</v>
      </c>
      <c r="C15983" t="inlineStr">
        <is>
          <t>POS</t>
        </is>
      </c>
      <c r="D15983" t="inlineStr">
        <is>
          <t>Anh</t>
        </is>
      </c>
      <c r="E15983" t="inlineStr">
        <is>
          <t>Máy tính</t>
        </is>
      </c>
      <c r="F15983" t="n">
        <v>69.98999999999999</v>
      </c>
      <c r="G15983" t="n">
        <v>0</v>
      </c>
    </row>
    <row r="15984">
      <c r="A15984" t="n">
        <v>202011</v>
      </c>
      <c r="B15984" t="n">
        <v>39</v>
      </c>
      <c r="C15984" t="inlineStr">
        <is>
          <t>POS</t>
        </is>
      </c>
      <c r="D15984" t="inlineStr">
        <is>
          <t>Anh</t>
        </is>
      </c>
      <c r="E15984" t="inlineStr">
        <is>
          <t>Nhạc, phim, sách nói</t>
        </is>
      </c>
      <c r="F15984" t="n">
        <v>137.34</v>
      </c>
      <c r="G15984" t="n">
        <v>0</v>
      </c>
    </row>
    <row r="15985">
      <c r="A15985" t="n">
        <v>202011</v>
      </c>
      <c r="B15985" t="n">
        <v>43</v>
      </c>
      <c r="C15985" t="inlineStr">
        <is>
          <t>POS</t>
        </is>
      </c>
      <c r="D15985" t="inlineStr">
        <is>
          <t>Mỹ</t>
        </is>
      </c>
      <c r="E15985" t="inlineStr">
        <is>
          <t>Âm thanh</t>
        </is>
      </c>
      <c r="F15985" t="n">
        <v>561.99</v>
      </c>
      <c r="G15985" t="n">
        <v>0</v>
      </c>
    </row>
    <row r="15986">
      <c r="A15986" t="n">
        <v>202011</v>
      </c>
      <c r="B15986" t="n">
        <v>43</v>
      </c>
      <c r="C15986" t="inlineStr">
        <is>
          <t>POS</t>
        </is>
      </c>
      <c r="D15986" t="inlineStr">
        <is>
          <t>Mỹ</t>
        </is>
      </c>
      <c r="E15986" t="inlineStr">
        <is>
          <t>Điện thoại</t>
        </is>
      </c>
      <c r="F15986" t="n">
        <v>1985.96</v>
      </c>
      <c r="G15986" t="n">
        <v>0</v>
      </c>
    </row>
    <row r="15987">
      <c r="A15987" t="n">
        <v>202011</v>
      </c>
      <c r="B15987" t="n">
        <v>43</v>
      </c>
      <c r="C15987" t="inlineStr">
        <is>
          <t>POS</t>
        </is>
      </c>
      <c r="D15987" t="inlineStr">
        <is>
          <t>Mỹ</t>
        </is>
      </c>
      <c r="E15987" t="inlineStr">
        <is>
          <t>Máy tính</t>
        </is>
      </c>
      <c r="F15987" t="n">
        <v>2403</v>
      </c>
      <c r="G15987" t="n">
        <v>0</v>
      </c>
    </row>
    <row r="15988">
      <c r="A15988" t="n">
        <v>202011</v>
      </c>
      <c r="B15988" t="n">
        <v>43</v>
      </c>
      <c r="C15988" t="inlineStr">
        <is>
          <t>POS</t>
        </is>
      </c>
      <c r="D15988" t="inlineStr">
        <is>
          <t>Mỹ</t>
        </is>
      </c>
      <c r="E15988" t="inlineStr">
        <is>
          <t>Game &amp; Đồ chơi</t>
        </is>
      </c>
      <c r="F15988" t="n">
        <v>478.8</v>
      </c>
      <c r="G15988" t="n">
        <v>0</v>
      </c>
    </row>
    <row r="15989">
      <c r="A15989" t="n">
        <v>202011</v>
      </c>
      <c r="B15989" t="n">
        <v>43</v>
      </c>
      <c r="C15989" t="inlineStr">
        <is>
          <t>POS</t>
        </is>
      </c>
      <c r="D15989" t="inlineStr">
        <is>
          <t>Mỹ</t>
        </is>
      </c>
      <c r="E15989" t="inlineStr">
        <is>
          <t>Gia dụng</t>
        </is>
      </c>
      <c r="F15989" t="n">
        <v>999</v>
      </c>
      <c r="G15989" t="n">
        <v>0</v>
      </c>
    </row>
    <row r="15990">
      <c r="A15990" t="n">
        <v>202011</v>
      </c>
      <c r="B15990" t="n">
        <v>43</v>
      </c>
      <c r="C15990" t="inlineStr">
        <is>
          <t>POS</t>
        </is>
      </c>
      <c r="D15990" t="inlineStr">
        <is>
          <t>Mỹ</t>
        </is>
      </c>
      <c r="E15990" t="inlineStr">
        <is>
          <t>Nhạc, phim, sách nói</t>
        </is>
      </c>
      <c r="F15990" t="n">
        <v>907.95</v>
      </c>
      <c r="G15990" t="n">
        <v>0</v>
      </c>
    </row>
    <row r="15991">
      <c r="A15991" t="n">
        <v>202011</v>
      </c>
      <c r="B15991" t="n">
        <v>43</v>
      </c>
      <c r="C15991" t="inlineStr">
        <is>
          <t>POS</t>
        </is>
      </c>
      <c r="D15991" t="inlineStr">
        <is>
          <t>Mỹ</t>
        </is>
      </c>
      <c r="E15991" t="inlineStr">
        <is>
          <t>TV &amp; Video</t>
        </is>
      </c>
      <c r="F15991" t="n">
        <v>1799.94</v>
      </c>
      <c r="G15991" t="n">
        <v>0</v>
      </c>
    </row>
    <row r="15992">
      <c r="A15992" t="n">
        <v>202011</v>
      </c>
      <c r="B15992" t="n">
        <v>44</v>
      </c>
      <c r="C15992" t="inlineStr">
        <is>
          <t>POS</t>
        </is>
      </c>
      <c r="D15992" t="inlineStr">
        <is>
          <t>Mỹ</t>
        </is>
      </c>
      <c r="E15992" t="inlineStr">
        <is>
          <t>Âm thanh</t>
        </is>
      </c>
      <c r="F15992" t="n">
        <v>199.98</v>
      </c>
      <c r="G15992" t="n">
        <v>0</v>
      </c>
    </row>
    <row r="15993">
      <c r="A15993" t="n">
        <v>202011</v>
      </c>
      <c r="B15993" t="n">
        <v>44</v>
      </c>
      <c r="C15993" t="inlineStr">
        <is>
          <t>POS</t>
        </is>
      </c>
      <c r="D15993" t="inlineStr">
        <is>
          <t>Mỹ</t>
        </is>
      </c>
      <c r="E15993" t="inlineStr">
        <is>
          <t>Điện thoại</t>
        </is>
      </c>
      <c r="F15993" t="n">
        <v>3908.98</v>
      </c>
      <c r="G15993" t="n">
        <v>0</v>
      </c>
    </row>
    <row r="15994">
      <c r="A15994" t="n">
        <v>202011</v>
      </c>
      <c r="B15994" t="n">
        <v>44</v>
      </c>
      <c r="C15994" t="inlineStr">
        <is>
          <t>POS</t>
        </is>
      </c>
      <c r="D15994" t="inlineStr">
        <is>
          <t>Mỹ</t>
        </is>
      </c>
      <c r="E15994" t="inlineStr">
        <is>
          <t>Máy tính</t>
        </is>
      </c>
      <c r="F15994" t="n">
        <v>2907</v>
      </c>
      <c r="G15994" t="n">
        <v>0</v>
      </c>
    </row>
    <row r="15995">
      <c r="A15995" t="n">
        <v>202011</v>
      </c>
      <c r="B15995" t="n">
        <v>44</v>
      </c>
      <c r="C15995" t="inlineStr">
        <is>
          <t>POS</t>
        </is>
      </c>
      <c r="D15995" t="inlineStr">
        <is>
          <t>Mỹ</t>
        </is>
      </c>
      <c r="E15995" t="inlineStr">
        <is>
          <t>Nhạc, phim, sách nói</t>
        </is>
      </c>
      <c r="F15995" t="n">
        <v>579.98</v>
      </c>
      <c r="G15995" t="n">
        <v>0</v>
      </c>
    </row>
    <row r="15996">
      <c r="A15996" t="n">
        <v>202011</v>
      </c>
      <c r="B15996" t="n">
        <v>45</v>
      </c>
      <c r="C15996" t="inlineStr">
        <is>
          <t>POS</t>
        </is>
      </c>
      <c r="D15996" t="inlineStr">
        <is>
          <t>Mỹ</t>
        </is>
      </c>
      <c r="E15996" t="inlineStr">
        <is>
          <t>Điện thoại</t>
        </is>
      </c>
      <c r="F15996" t="n">
        <v>956</v>
      </c>
      <c r="G15996" t="n">
        <v>0</v>
      </c>
    </row>
    <row r="15997">
      <c r="A15997" t="n">
        <v>202011</v>
      </c>
      <c r="B15997" t="n">
        <v>45</v>
      </c>
      <c r="C15997" t="inlineStr">
        <is>
          <t>POS</t>
        </is>
      </c>
      <c r="D15997" t="inlineStr">
        <is>
          <t>Mỹ</t>
        </is>
      </c>
      <c r="E15997" t="inlineStr">
        <is>
          <t>Máy tính</t>
        </is>
      </c>
      <c r="F15997" t="n">
        <v>5210.7</v>
      </c>
      <c r="G15997" t="n">
        <v>269.9</v>
      </c>
    </row>
    <row r="15998">
      <c r="A15998" t="n">
        <v>202011</v>
      </c>
      <c r="B15998" t="n">
        <v>45</v>
      </c>
      <c r="C15998" t="inlineStr">
        <is>
          <t>POS</t>
        </is>
      </c>
      <c r="D15998" t="inlineStr">
        <is>
          <t>Mỹ</t>
        </is>
      </c>
      <c r="E15998" t="inlineStr">
        <is>
          <t>Game &amp; Đồ chơi</t>
        </is>
      </c>
      <c r="F15998" t="n">
        <v>17.76</v>
      </c>
      <c r="G15998" t="n">
        <v>0</v>
      </c>
    </row>
    <row r="15999">
      <c r="A15999" t="n">
        <v>202011</v>
      </c>
      <c r="B15999" t="n">
        <v>47</v>
      </c>
      <c r="C15999" t="inlineStr">
        <is>
          <t>POS</t>
        </is>
      </c>
      <c r="D15999" t="inlineStr">
        <is>
          <t>Mỹ</t>
        </is>
      </c>
      <c r="E15999" t="inlineStr">
        <is>
          <t>Âm thanh</t>
        </is>
      </c>
      <c r="F15999" t="n">
        <v>480.9</v>
      </c>
      <c r="G15999" t="n">
        <v>0</v>
      </c>
    </row>
    <row r="16000">
      <c r="A16000" t="n">
        <v>202011</v>
      </c>
      <c r="B16000" t="n">
        <v>47</v>
      </c>
      <c r="C16000" t="inlineStr">
        <is>
          <t>POS</t>
        </is>
      </c>
      <c r="D16000" t="inlineStr">
        <is>
          <t>Mỹ</t>
        </is>
      </c>
      <c r="E16000" t="inlineStr">
        <is>
          <t>Điện thoại</t>
        </is>
      </c>
      <c r="F16000" t="n">
        <v>2919.95</v>
      </c>
      <c r="G16000" t="n">
        <v>779.96</v>
      </c>
    </row>
    <row r="16001">
      <c r="A16001" t="n">
        <v>202011</v>
      </c>
      <c r="B16001" t="n">
        <v>47</v>
      </c>
      <c r="C16001" t="inlineStr">
        <is>
          <t>POS</t>
        </is>
      </c>
      <c r="D16001" t="inlineStr">
        <is>
          <t>Mỹ</t>
        </is>
      </c>
      <c r="E16001" t="inlineStr">
        <is>
          <t>Máy tính</t>
        </is>
      </c>
      <c r="F16001" t="n">
        <v>945.85</v>
      </c>
      <c r="G16001" t="n">
        <v>0</v>
      </c>
    </row>
    <row r="16002">
      <c r="A16002" t="n">
        <v>202011</v>
      </c>
      <c r="B16002" t="n">
        <v>47</v>
      </c>
      <c r="C16002" t="inlineStr">
        <is>
          <t>POS</t>
        </is>
      </c>
      <c r="D16002" t="inlineStr">
        <is>
          <t>Mỹ</t>
        </is>
      </c>
      <c r="E16002" t="inlineStr">
        <is>
          <t>Gia dụng</t>
        </is>
      </c>
      <c r="F16002" t="n">
        <v>457.49</v>
      </c>
      <c r="G16002" t="n">
        <v>0</v>
      </c>
    </row>
    <row r="16003">
      <c r="A16003" t="n">
        <v>202011</v>
      </c>
      <c r="B16003" t="n">
        <v>47</v>
      </c>
      <c r="C16003" t="inlineStr">
        <is>
          <t>POS</t>
        </is>
      </c>
      <c r="D16003" t="inlineStr">
        <is>
          <t>Mỹ</t>
        </is>
      </c>
      <c r="E16003" t="inlineStr">
        <is>
          <t>Nhạc, phim, sách nói</t>
        </is>
      </c>
      <c r="F16003" t="n">
        <v>1439.92</v>
      </c>
      <c r="G16003" t="n">
        <v>0</v>
      </c>
    </row>
    <row r="16004">
      <c r="A16004" t="n">
        <v>202011</v>
      </c>
      <c r="B16004" t="n">
        <v>48</v>
      </c>
      <c r="C16004" t="inlineStr">
        <is>
          <t>POS</t>
        </is>
      </c>
      <c r="D16004" t="inlineStr">
        <is>
          <t>Mỹ</t>
        </is>
      </c>
      <c r="E16004" t="inlineStr">
        <is>
          <t>Điện thoại</t>
        </is>
      </c>
      <c r="F16004" t="n">
        <v>1992</v>
      </c>
      <c r="G16004" t="n">
        <v>0</v>
      </c>
    </row>
    <row r="16005">
      <c r="A16005" t="n">
        <v>202011</v>
      </c>
      <c r="B16005" t="n">
        <v>48</v>
      </c>
      <c r="C16005" t="inlineStr">
        <is>
          <t>POS</t>
        </is>
      </c>
      <c r="D16005" t="inlineStr">
        <is>
          <t>Mỹ</t>
        </is>
      </c>
      <c r="E16005" t="inlineStr">
        <is>
          <t>Game &amp; Đồ chơi</t>
        </is>
      </c>
      <c r="F16005" t="n">
        <v>349.39</v>
      </c>
      <c r="G16005" t="n">
        <v>0</v>
      </c>
    </row>
    <row r="16006">
      <c r="A16006" t="n">
        <v>202011</v>
      </c>
      <c r="B16006" t="n">
        <v>48</v>
      </c>
      <c r="C16006" t="inlineStr">
        <is>
          <t>POS</t>
        </is>
      </c>
      <c r="D16006" t="inlineStr">
        <is>
          <t>Mỹ</t>
        </is>
      </c>
      <c r="E16006" t="inlineStr">
        <is>
          <t>Nhạc, phim, sách nói</t>
        </is>
      </c>
      <c r="F16006" t="n">
        <v>22.89</v>
      </c>
      <c r="G16006" t="n">
        <v>0</v>
      </c>
    </row>
    <row r="16007">
      <c r="A16007" t="n">
        <v>202011</v>
      </c>
      <c r="B16007" t="n">
        <v>49</v>
      </c>
      <c r="C16007" t="inlineStr">
        <is>
          <t>POS</t>
        </is>
      </c>
      <c r="D16007" t="inlineStr">
        <is>
          <t>Mỹ</t>
        </is>
      </c>
      <c r="E16007" t="inlineStr">
        <is>
          <t>Điện thoại</t>
        </is>
      </c>
      <c r="F16007" t="n">
        <v>91.77</v>
      </c>
      <c r="G16007" t="n">
        <v>0</v>
      </c>
    </row>
    <row r="16008">
      <c r="A16008" t="n">
        <v>202011</v>
      </c>
      <c r="B16008" t="n">
        <v>49</v>
      </c>
      <c r="C16008" t="inlineStr">
        <is>
          <t>POS</t>
        </is>
      </c>
      <c r="D16008" t="inlineStr">
        <is>
          <t>Mỹ</t>
        </is>
      </c>
      <c r="E16008" t="inlineStr">
        <is>
          <t>Máy tính</t>
        </is>
      </c>
      <c r="F16008" t="n">
        <v>4171.15</v>
      </c>
      <c r="G16008" t="n">
        <v>0</v>
      </c>
    </row>
    <row r="16009">
      <c r="A16009" t="n">
        <v>202011</v>
      </c>
      <c r="B16009" t="n">
        <v>49</v>
      </c>
      <c r="C16009" t="inlineStr">
        <is>
          <t>POS</t>
        </is>
      </c>
      <c r="D16009" t="inlineStr">
        <is>
          <t>Mỹ</t>
        </is>
      </c>
      <c r="E16009" t="inlineStr">
        <is>
          <t>Nhạc, phim, sách nói</t>
        </is>
      </c>
      <c r="F16009" t="n">
        <v>160.23</v>
      </c>
      <c r="G16009" t="n">
        <v>0</v>
      </c>
    </row>
    <row r="16010">
      <c r="A16010" t="n">
        <v>202011</v>
      </c>
      <c r="B16010" t="n">
        <v>50</v>
      </c>
      <c r="C16010" t="inlineStr">
        <is>
          <t>POS</t>
        </is>
      </c>
      <c r="D16010" t="inlineStr">
        <is>
          <t>Mỹ</t>
        </is>
      </c>
      <c r="E16010" t="inlineStr">
        <is>
          <t>Điện thoại</t>
        </is>
      </c>
      <c r="F16010" t="n">
        <v>1394.16</v>
      </c>
      <c r="G16010" t="n">
        <v>0</v>
      </c>
    </row>
    <row r="16011">
      <c r="A16011" t="n">
        <v>202011</v>
      </c>
      <c r="B16011" t="n">
        <v>50</v>
      </c>
      <c r="C16011" t="inlineStr">
        <is>
          <t>POS</t>
        </is>
      </c>
      <c r="D16011" t="inlineStr">
        <is>
          <t>Mỹ</t>
        </is>
      </c>
      <c r="E16011" t="inlineStr">
        <is>
          <t>Máy tính</t>
        </is>
      </c>
      <c r="F16011" t="n">
        <v>3568.49</v>
      </c>
      <c r="G16011" t="n">
        <v>0</v>
      </c>
    </row>
    <row r="16012">
      <c r="A16012" t="n">
        <v>202011</v>
      </c>
      <c r="B16012" t="n">
        <v>50</v>
      </c>
      <c r="C16012" t="inlineStr">
        <is>
          <t>POS</t>
        </is>
      </c>
      <c r="D16012" t="inlineStr">
        <is>
          <t>Mỹ</t>
        </is>
      </c>
      <c r="E16012" t="inlineStr">
        <is>
          <t>Game &amp; Đồ chơi</t>
        </is>
      </c>
      <c r="F16012" t="n">
        <v>38.06</v>
      </c>
      <c r="G16012" t="n">
        <v>0</v>
      </c>
    </row>
    <row r="16013">
      <c r="A16013" t="n">
        <v>202011</v>
      </c>
      <c r="B16013" t="n">
        <v>50</v>
      </c>
      <c r="C16013" t="inlineStr">
        <is>
          <t>POS</t>
        </is>
      </c>
      <c r="D16013" t="inlineStr">
        <is>
          <t>Mỹ</t>
        </is>
      </c>
      <c r="E16013" t="inlineStr">
        <is>
          <t>Nhạc, phim, sách nói</t>
        </is>
      </c>
      <c r="F16013" t="n">
        <v>1601.13</v>
      </c>
      <c r="G16013" t="n">
        <v>0</v>
      </c>
    </row>
    <row r="16014">
      <c r="A16014" t="n">
        <v>202011</v>
      </c>
      <c r="B16014" t="n">
        <v>53</v>
      </c>
      <c r="C16014" t="inlineStr">
        <is>
          <t>POS</t>
        </is>
      </c>
      <c r="D16014" t="inlineStr">
        <is>
          <t>Mỹ</t>
        </is>
      </c>
      <c r="E16014" t="inlineStr">
        <is>
          <t>Âm thanh</t>
        </is>
      </c>
      <c r="F16014" t="n">
        <v>120</v>
      </c>
      <c r="G16014" t="n">
        <v>0</v>
      </c>
    </row>
    <row r="16015">
      <c r="A16015" t="n">
        <v>202011</v>
      </c>
      <c r="B16015" t="n">
        <v>53</v>
      </c>
      <c r="C16015" t="inlineStr">
        <is>
          <t>POS</t>
        </is>
      </c>
      <c r="D16015" t="inlineStr">
        <is>
          <t>Mỹ</t>
        </is>
      </c>
      <c r="E16015" t="inlineStr">
        <is>
          <t>Máy ảnh</t>
        </is>
      </c>
      <c r="F16015" t="n">
        <v>3856</v>
      </c>
      <c r="G16015" t="n">
        <v>0</v>
      </c>
    </row>
    <row r="16016">
      <c r="A16016" t="n">
        <v>202011</v>
      </c>
      <c r="B16016" t="n">
        <v>53</v>
      </c>
      <c r="C16016" t="inlineStr">
        <is>
          <t>POS</t>
        </is>
      </c>
      <c r="D16016" t="inlineStr">
        <is>
          <t>Mỹ</t>
        </is>
      </c>
      <c r="E16016" t="inlineStr">
        <is>
          <t>Điện thoại</t>
        </is>
      </c>
      <c r="F16016" t="n">
        <v>39.96</v>
      </c>
      <c r="G16016" t="n">
        <v>0</v>
      </c>
    </row>
    <row r="16017">
      <c r="A16017" t="n">
        <v>202011</v>
      </c>
      <c r="B16017" t="n">
        <v>53</v>
      </c>
      <c r="C16017" t="inlineStr">
        <is>
          <t>POS</t>
        </is>
      </c>
      <c r="D16017" t="inlineStr">
        <is>
          <t>Mỹ</t>
        </is>
      </c>
      <c r="E16017" t="inlineStr">
        <is>
          <t>Gia dụng</t>
        </is>
      </c>
      <c r="F16017" t="n">
        <v>6142.5</v>
      </c>
      <c r="G16017" t="n">
        <v>0</v>
      </c>
    </row>
    <row r="16018">
      <c r="A16018" t="n">
        <v>202011</v>
      </c>
      <c r="B16018" t="n">
        <v>53</v>
      </c>
      <c r="C16018" t="inlineStr">
        <is>
          <t>POS</t>
        </is>
      </c>
      <c r="D16018" t="inlineStr">
        <is>
          <t>Mỹ</t>
        </is>
      </c>
      <c r="E16018" t="inlineStr">
        <is>
          <t>Nhạc, phim, sách nói</t>
        </is>
      </c>
      <c r="F16018" t="n">
        <v>57.88</v>
      </c>
      <c r="G16018" t="n">
        <v>0</v>
      </c>
    </row>
    <row r="16019">
      <c r="A16019" t="n">
        <v>202011</v>
      </c>
      <c r="B16019" t="n">
        <v>54</v>
      </c>
      <c r="C16019" t="inlineStr">
        <is>
          <t>POS</t>
        </is>
      </c>
      <c r="D16019" t="inlineStr">
        <is>
          <t>Mỹ</t>
        </is>
      </c>
      <c r="E16019" t="inlineStr">
        <is>
          <t>Âm thanh</t>
        </is>
      </c>
      <c r="F16019" t="n">
        <v>134.8</v>
      </c>
      <c r="G16019" t="n">
        <v>0</v>
      </c>
    </row>
    <row r="16020">
      <c r="A16020" t="n">
        <v>202011</v>
      </c>
      <c r="B16020" t="n">
        <v>54</v>
      </c>
      <c r="C16020" t="inlineStr">
        <is>
          <t>POS</t>
        </is>
      </c>
      <c r="D16020" t="inlineStr">
        <is>
          <t>Mỹ</t>
        </is>
      </c>
      <c r="E16020" t="inlineStr">
        <is>
          <t>Máy ảnh</t>
        </is>
      </c>
      <c r="F16020" t="n">
        <v>0</v>
      </c>
      <c r="G16020" t="n">
        <v>1340</v>
      </c>
    </row>
    <row r="16021">
      <c r="A16021" t="n">
        <v>202011</v>
      </c>
      <c r="B16021" t="n">
        <v>54</v>
      </c>
      <c r="C16021" t="inlineStr">
        <is>
          <t>POS</t>
        </is>
      </c>
      <c r="D16021" t="inlineStr">
        <is>
          <t>Mỹ</t>
        </is>
      </c>
      <c r="E16021" t="inlineStr">
        <is>
          <t>Điện thoại</t>
        </is>
      </c>
      <c r="F16021" t="n">
        <v>2336</v>
      </c>
      <c r="G16021" t="n">
        <v>0</v>
      </c>
    </row>
    <row r="16022">
      <c r="A16022" t="n">
        <v>202011</v>
      </c>
      <c r="B16022" t="n">
        <v>54</v>
      </c>
      <c r="C16022" t="inlineStr">
        <is>
          <t>POS</t>
        </is>
      </c>
      <c r="D16022" t="inlineStr">
        <is>
          <t>Mỹ</t>
        </is>
      </c>
      <c r="E16022" t="inlineStr">
        <is>
          <t>Máy tính</t>
        </is>
      </c>
      <c r="F16022" t="n">
        <v>1379.4</v>
      </c>
      <c r="G16022" t="n">
        <v>0</v>
      </c>
    </row>
    <row r="16023">
      <c r="A16023" t="n">
        <v>202011</v>
      </c>
      <c r="B16023" t="n">
        <v>54</v>
      </c>
      <c r="C16023" t="inlineStr">
        <is>
          <t>POS</t>
        </is>
      </c>
      <c r="D16023" t="inlineStr">
        <is>
          <t>Mỹ</t>
        </is>
      </c>
      <c r="E16023" t="inlineStr">
        <is>
          <t>Game &amp; Đồ chơi</t>
        </is>
      </c>
      <c r="F16023" t="n">
        <v>6.88</v>
      </c>
      <c r="G16023" t="n">
        <v>0</v>
      </c>
    </row>
    <row r="16024">
      <c r="A16024" t="n">
        <v>202011</v>
      </c>
      <c r="B16024" t="n">
        <v>55</v>
      </c>
      <c r="C16024" t="inlineStr">
        <is>
          <t>POS</t>
        </is>
      </c>
      <c r="D16024" t="inlineStr">
        <is>
          <t>Mỹ</t>
        </is>
      </c>
      <c r="E16024" t="inlineStr">
        <is>
          <t>Âm thanh</t>
        </is>
      </c>
      <c r="F16024" t="n">
        <v>539.79</v>
      </c>
      <c r="G16024" t="n">
        <v>0</v>
      </c>
    </row>
    <row r="16025">
      <c r="A16025" t="n">
        <v>202011</v>
      </c>
      <c r="B16025" t="n">
        <v>55</v>
      </c>
      <c r="C16025" t="inlineStr">
        <is>
          <t>POS</t>
        </is>
      </c>
      <c r="D16025" t="inlineStr">
        <is>
          <t>Mỹ</t>
        </is>
      </c>
      <c r="E16025" t="inlineStr">
        <is>
          <t>Máy ảnh</t>
        </is>
      </c>
      <c r="F16025" t="n">
        <v>238.85</v>
      </c>
      <c r="G16025" t="n">
        <v>0</v>
      </c>
    </row>
    <row r="16026">
      <c r="A16026" t="n">
        <v>202011</v>
      </c>
      <c r="B16026" t="n">
        <v>55</v>
      </c>
      <c r="C16026" t="inlineStr">
        <is>
          <t>POS</t>
        </is>
      </c>
      <c r="D16026" t="inlineStr">
        <is>
          <t>Mỹ</t>
        </is>
      </c>
      <c r="E16026" t="inlineStr">
        <is>
          <t>Điện thoại</t>
        </is>
      </c>
      <c r="F16026" t="n">
        <v>423.96</v>
      </c>
      <c r="G16026" t="n">
        <v>0</v>
      </c>
    </row>
    <row r="16027">
      <c r="A16027" t="n">
        <v>202011</v>
      </c>
      <c r="B16027" t="n">
        <v>55</v>
      </c>
      <c r="C16027" t="inlineStr">
        <is>
          <t>POS</t>
        </is>
      </c>
      <c r="D16027" t="inlineStr">
        <is>
          <t>Mỹ</t>
        </is>
      </c>
      <c r="E16027" t="inlineStr">
        <is>
          <t>Máy tính</t>
        </is>
      </c>
      <c r="F16027" t="n">
        <v>9450.950000000001</v>
      </c>
      <c r="G16027" t="n">
        <v>0</v>
      </c>
    </row>
    <row r="16028">
      <c r="A16028" t="n">
        <v>202011</v>
      </c>
      <c r="B16028" t="n">
        <v>55</v>
      </c>
      <c r="C16028" t="inlineStr">
        <is>
          <t>POS</t>
        </is>
      </c>
      <c r="D16028" t="inlineStr">
        <is>
          <t>Mỹ</t>
        </is>
      </c>
      <c r="E16028" t="inlineStr">
        <is>
          <t>Game &amp; Đồ chơi</t>
        </is>
      </c>
      <c r="F16028" t="n">
        <v>73.09999999999999</v>
      </c>
      <c r="G16028" t="n">
        <v>0</v>
      </c>
    </row>
    <row r="16029">
      <c r="A16029" t="n">
        <v>202011</v>
      </c>
      <c r="B16029" t="n">
        <v>55</v>
      </c>
      <c r="C16029" t="inlineStr">
        <is>
          <t>POS</t>
        </is>
      </c>
      <c r="D16029" t="inlineStr">
        <is>
          <t>Mỹ</t>
        </is>
      </c>
      <c r="E16029" t="inlineStr">
        <is>
          <t>Gia dụng</t>
        </is>
      </c>
      <c r="F16029" t="n">
        <v>1650</v>
      </c>
      <c r="G16029" t="n">
        <v>0</v>
      </c>
    </row>
    <row r="16030">
      <c r="A16030" t="n">
        <v>202011</v>
      </c>
      <c r="B16030" t="n">
        <v>55</v>
      </c>
      <c r="C16030" t="inlineStr">
        <is>
          <t>POS</t>
        </is>
      </c>
      <c r="D16030" t="inlineStr">
        <is>
          <t>Mỹ</t>
        </is>
      </c>
      <c r="E16030" t="inlineStr">
        <is>
          <t>TV &amp; Video</t>
        </is>
      </c>
      <c r="F16030" t="n">
        <v>1353.37</v>
      </c>
      <c r="G16030" t="n">
        <v>0</v>
      </c>
    </row>
    <row r="16031">
      <c r="A16031" t="n">
        <v>202011</v>
      </c>
      <c r="B16031" t="n">
        <v>56</v>
      </c>
      <c r="C16031" t="inlineStr">
        <is>
          <t>POS</t>
        </is>
      </c>
      <c r="D16031" t="inlineStr">
        <is>
          <t>Mỹ</t>
        </is>
      </c>
      <c r="E16031" t="inlineStr">
        <is>
          <t>Âm thanh</t>
        </is>
      </c>
      <c r="F16031" t="n">
        <v>147.13</v>
      </c>
      <c r="G16031" t="n">
        <v>0</v>
      </c>
    </row>
    <row r="16032">
      <c r="A16032" t="n">
        <v>202011</v>
      </c>
      <c r="B16032" t="n">
        <v>56</v>
      </c>
      <c r="C16032" t="inlineStr">
        <is>
          <t>POS</t>
        </is>
      </c>
      <c r="D16032" t="inlineStr">
        <is>
          <t>Mỹ</t>
        </is>
      </c>
      <c r="E16032" t="inlineStr">
        <is>
          <t>Máy ảnh</t>
        </is>
      </c>
      <c r="F16032" t="n">
        <v>627</v>
      </c>
      <c r="G16032" t="n">
        <v>0</v>
      </c>
    </row>
    <row r="16033">
      <c r="A16033" t="n">
        <v>202011</v>
      </c>
      <c r="B16033" t="n">
        <v>56</v>
      </c>
      <c r="C16033" t="inlineStr">
        <is>
          <t>POS</t>
        </is>
      </c>
      <c r="D16033" t="inlineStr">
        <is>
          <t>Mỹ</t>
        </is>
      </c>
      <c r="E16033" t="inlineStr">
        <is>
          <t>Điện thoại</t>
        </is>
      </c>
      <c r="F16033" t="n">
        <v>1183</v>
      </c>
      <c r="G16033" t="n">
        <v>0</v>
      </c>
    </row>
    <row r="16034">
      <c r="A16034" t="n">
        <v>202011</v>
      </c>
      <c r="B16034" t="n">
        <v>56</v>
      </c>
      <c r="C16034" t="inlineStr">
        <is>
          <t>POS</t>
        </is>
      </c>
      <c r="D16034" t="inlineStr">
        <is>
          <t>Mỹ</t>
        </is>
      </c>
      <c r="E16034" t="inlineStr">
        <is>
          <t>Máy tính</t>
        </is>
      </c>
      <c r="F16034" t="n">
        <v>969</v>
      </c>
      <c r="G16034" t="n">
        <v>0</v>
      </c>
    </row>
    <row r="16035">
      <c r="A16035" t="n">
        <v>202011</v>
      </c>
      <c r="B16035" t="n">
        <v>56</v>
      </c>
      <c r="C16035" t="inlineStr">
        <is>
          <t>POS</t>
        </is>
      </c>
      <c r="D16035" t="inlineStr">
        <is>
          <t>Mỹ</t>
        </is>
      </c>
      <c r="E16035" t="inlineStr">
        <is>
          <t>Nhạc, phim, sách nói</t>
        </is>
      </c>
      <c r="F16035" t="n">
        <v>115.76</v>
      </c>
      <c r="G16035" t="n">
        <v>0</v>
      </c>
    </row>
    <row r="16036">
      <c r="A16036" t="n">
        <v>202011</v>
      </c>
      <c r="B16036" t="n">
        <v>57</v>
      </c>
      <c r="C16036" t="inlineStr">
        <is>
          <t>POS</t>
        </is>
      </c>
      <c r="D16036" t="inlineStr">
        <is>
          <t>Mỹ</t>
        </is>
      </c>
      <c r="E16036" t="inlineStr">
        <is>
          <t>Âm thanh</t>
        </is>
      </c>
      <c r="F16036" t="n">
        <v>120</v>
      </c>
      <c r="G16036" t="n">
        <v>0</v>
      </c>
    </row>
    <row r="16037">
      <c r="A16037" t="n">
        <v>202011</v>
      </c>
      <c r="B16037" t="n">
        <v>57</v>
      </c>
      <c r="C16037" t="inlineStr">
        <is>
          <t>POS</t>
        </is>
      </c>
      <c r="D16037" t="inlineStr">
        <is>
          <t>Mỹ</t>
        </is>
      </c>
      <c r="E16037" t="inlineStr">
        <is>
          <t>Máy ảnh</t>
        </is>
      </c>
      <c r="F16037" t="n">
        <v>980</v>
      </c>
      <c r="G16037" t="n">
        <v>0</v>
      </c>
    </row>
    <row r="16038">
      <c r="A16038" t="n">
        <v>202011</v>
      </c>
      <c r="B16038" t="n">
        <v>57</v>
      </c>
      <c r="C16038" t="inlineStr">
        <is>
          <t>POS</t>
        </is>
      </c>
      <c r="D16038" t="inlineStr">
        <is>
          <t>Mỹ</t>
        </is>
      </c>
      <c r="E16038" t="inlineStr">
        <is>
          <t>Điện thoại</t>
        </is>
      </c>
      <c r="F16038" t="n">
        <v>790.7</v>
      </c>
      <c r="G16038" t="n">
        <v>0</v>
      </c>
    </row>
    <row r="16039">
      <c r="A16039" t="n">
        <v>202011</v>
      </c>
      <c r="B16039" t="n">
        <v>57</v>
      </c>
      <c r="C16039" t="inlineStr">
        <is>
          <t>POS</t>
        </is>
      </c>
      <c r="D16039" t="inlineStr">
        <is>
          <t>Mỹ</t>
        </is>
      </c>
      <c r="E16039" t="inlineStr">
        <is>
          <t>Máy tính</t>
        </is>
      </c>
      <c r="F16039" t="n">
        <v>1274.58</v>
      </c>
      <c r="G16039" t="n">
        <v>0</v>
      </c>
    </row>
    <row r="16040">
      <c r="A16040" t="n">
        <v>202011</v>
      </c>
      <c r="B16040" t="n">
        <v>59</v>
      </c>
      <c r="C16040" t="inlineStr">
        <is>
          <t>POS</t>
        </is>
      </c>
      <c r="D16040" t="inlineStr">
        <is>
          <t>Mỹ</t>
        </is>
      </c>
      <c r="E16040" t="inlineStr">
        <is>
          <t>Âm thanh</t>
        </is>
      </c>
      <c r="F16040" t="n">
        <v>951.8</v>
      </c>
      <c r="G16040" t="n">
        <v>0</v>
      </c>
    </row>
    <row r="16041">
      <c r="A16041" t="n">
        <v>202011</v>
      </c>
      <c r="B16041" t="n">
        <v>59</v>
      </c>
      <c r="C16041" t="inlineStr">
        <is>
          <t>POS</t>
        </is>
      </c>
      <c r="D16041" t="inlineStr">
        <is>
          <t>Mỹ</t>
        </is>
      </c>
      <c r="E16041" t="inlineStr">
        <is>
          <t>Điện thoại</t>
        </is>
      </c>
      <c r="F16041" t="n">
        <v>2934.73</v>
      </c>
      <c r="G16041" t="n">
        <v>0</v>
      </c>
    </row>
    <row r="16042">
      <c r="A16042" t="n">
        <v>202011</v>
      </c>
      <c r="B16042" t="n">
        <v>59</v>
      </c>
      <c r="C16042" t="inlineStr">
        <is>
          <t>POS</t>
        </is>
      </c>
      <c r="D16042" t="inlineStr">
        <is>
          <t>Mỹ</t>
        </is>
      </c>
      <c r="E16042" t="inlineStr">
        <is>
          <t>Máy tính</t>
        </is>
      </c>
      <c r="F16042" t="n">
        <v>2982</v>
      </c>
      <c r="G16042" t="n">
        <v>0</v>
      </c>
    </row>
    <row r="16043">
      <c r="A16043" t="n">
        <v>202011</v>
      </c>
      <c r="B16043" t="n">
        <v>59</v>
      </c>
      <c r="C16043" t="inlineStr">
        <is>
          <t>POS</t>
        </is>
      </c>
      <c r="D16043" t="inlineStr">
        <is>
          <t>Mỹ</t>
        </is>
      </c>
      <c r="E16043" t="inlineStr">
        <is>
          <t>Game &amp; Đồ chơi</t>
        </is>
      </c>
      <c r="F16043" t="n">
        <v>26.97</v>
      </c>
      <c r="G16043" t="n">
        <v>0</v>
      </c>
    </row>
    <row r="16044">
      <c r="A16044" t="n">
        <v>202011</v>
      </c>
      <c r="B16044" t="n">
        <v>59</v>
      </c>
      <c r="C16044" t="inlineStr">
        <is>
          <t>POS</t>
        </is>
      </c>
      <c r="D16044" t="inlineStr">
        <is>
          <t>Mỹ</t>
        </is>
      </c>
      <c r="E16044" t="inlineStr">
        <is>
          <t>Gia dụng</t>
        </is>
      </c>
      <c r="F16044" t="n">
        <v>389.7</v>
      </c>
      <c r="G16044" t="n">
        <v>0</v>
      </c>
    </row>
    <row r="16045">
      <c r="A16045" t="n">
        <v>202011</v>
      </c>
      <c r="B16045" t="n">
        <v>59</v>
      </c>
      <c r="C16045" t="inlineStr">
        <is>
          <t>POS</t>
        </is>
      </c>
      <c r="D16045" t="inlineStr">
        <is>
          <t>Mỹ</t>
        </is>
      </c>
      <c r="E16045" t="inlineStr">
        <is>
          <t>Nhạc, phim, sách nói</t>
        </is>
      </c>
      <c r="F16045" t="n">
        <v>557.5700000000001</v>
      </c>
      <c r="G16045" t="n">
        <v>219.98</v>
      </c>
    </row>
    <row r="16046">
      <c r="A16046" t="n">
        <v>202011</v>
      </c>
      <c r="B16046" t="n">
        <v>59</v>
      </c>
      <c r="C16046" t="inlineStr">
        <is>
          <t>POS</t>
        </is>
      </c>
      <c r="D16046" t="inlineStr">
        <is>
          <t>Mỹ</t>
        </is>
      </c>
      <c r="E16046" t="inlineStr">
        <is>
          <t>TV &amp; Video</t>
        </is>
      </c>
      <c r="F16046" t="n">
        <v>699.9</v>
      </c>
      <c r="G16046" t="n">
        <v>0</v>
      </c>
    </row>
    <row r="16047">
      <c r="A16047" t="n">
        <v>202011</v>
      </c>
      <c r="B16047" t="n">
        <v>61</v>
      </c>
      <c r="C16047" t="inlineStr">
        <is>
          <t>POS</t>
        </is>
      </c>
      <c r="D16047" t="inlineStr">
        <is>
          <t>Mỹ</t>
        </is>
      </c>
      <c r="E16047" t="inlineStr">
        <is>
          <t>Máy ảnh</t>
        </is>
      </c>
      <c r="F16047" t="n">
        <v>2313</v>
      </c>
      <c r="G16047" t="n">
        <v>0</v>
      </c>
    </row>
    <row r="16048">
      <c r="A16048" t="n">
        <v>202011</v>
      </c>
      <c r="B16048" t="n">
        <v>61</v>
      </c>
      <c r="C16048" t="inlineStr">
        <is>
          <t>POS</t>
        </is>
      </c>
      <c r="D16048" t="inlineStr">
        <is>
          <t>Mỹ</t>
        </is>
      </c>
      <c r="E16048" t="inlineStr">
        <is>
          <t>Game &amp; Đồ chơi</t>
        </is>
      </c>
      <c r="F16048" t="n">
        <v>545</v>
      </c>
      <c r="G16048" t="n">
        <v>0</v>
      </c>
    </row>
    <row r="16049">
      <c r="A16049" t="n">
        <v>202011</v>
      </c>
      <c r="B16049" t="n">
        <v>62</v>
      </c>
      <c r="C16049" t="inlineStr">
        <is>
          <t>POS</t>
        </is>
      </c>
      <c r="D16049" t="inlineStr">
        <is>
          <t>Mỹ</t>
        </is>
      </c>
      <c r="E16049" t="inlineStr">
        <is>
          <t>Âm thanh</t>
        </is>
      </c>
      <c r="F16049" t="n">
        <v>787.0599999999999</v>
      </c>
      <c r="G16049" t="n">
        <v>0</v>
      </c>
    </row>
    <row r="16050">
      <c r="A16050" t="n">
        <v>202011</v>
      </c>
      <c r="B16050" t="n">
        <v>62</v>
      </c>
      <c r="C16050" t="inlineStr">
        <is>
          <t>POS</t>
        </is>
      </c>
      <c r="D16050" t="inlineStr">
        <is>
          <t>Mỹ</t>
        </is>
      </c>
      <c r="E16050" t="inlineStr">
        <is>
          <t>Máy ảnh</t>
        </is>
      </c>
      <c r="F16050" t="n">
        <v>3607.65</v>
      </c>
      <c r="G16050" t="n">
        <v>0</v>
      </c>
    </row>
    <row r="16051">
      <c r="A16051" t="n">
        <v>202011</v>
      </c>
      <c r="B16051" t="n">
        <v>62</v>
      </c>
      <c r="C16051" t="inlineStr">
        <is>
          <t>POS</t>
        </is>
      </c>
      <c r="D16051" t="inlineStr">
        <is>
          <t>Mỹ</t>
        </is>
      </c>
      <c r="E16051" t="inlineStr">
        <is>
          <t>Điện thoại</t>
        </is>
      </c>
      <c r="F16051" t="n">
        <v>1539.5</v>
      </c>
      <c r="G16051" t="n">
        <v>0</v>
      </c>
    </row>
    <row r="16052">
      <c r="A16052" t="n">
        <v>202011</v>
      </c>
      <c r="B16052" t="n">
        <v>62</v>
      </c>
      <c r="C16052" t="inlineStr">
        <is>
          <t>POS</t>
        </is>
      </c>
      <c r="D16052" t="inlineStr">
        <is>
          <t>Mỹ</t>
        </is>
      </c>
      <c r="E16052" t="inlineStr">
        <is>
          <t>Game &amp; Đồ chơi</t>
        </is>
      </c>
      <c r="F16052" t="n">
        <v>224</v>
      </c>
      <c r="G16052" t="n">
        <v>0</v>
      </c>
    </row>
    <row r="16053">
      <c r="A16053" t="n">
        <v>202011</v>
      </c>
      <c r="B16053" t="n">
        <v>62</v>
      </c>
      <c r="C16053" t="inlineStr">
        <is>
          <t>POS</t>
        </is>
      </c>
      <c r="D16053" t="inlineStr">
        <is>
          <t>Mỹ</t>
        </is>
      </c>
      <c r="E16053" t="inlineStr">
        <is>
          <t>Nhạc, phim, sách nói</t>
        </is>
      </c>
      <c r="F16053" t="n">
        <v>93.48999999999999</v>
      </c>
      <c r="G16053" t="n">
        <v>0</v>
      </c>
    </row>
    <row r="16054">
      <c r="A16054" t="n">
        <v>202011</v>
      </c>
      <c r="B16054" t="n">
        <v>62</v>
      </c>
      <c r="C16054" t="inlineStr">
        <is>
          <t>POS</t>
        </is>
      </c>
      <c r="D16054" t="inlineStr">
        <is>
          <t>Mỹ</t>
        </is>
      </c>
      <c r="E16054" t="inlineStr">
        <is>
          <t>TV &amp; Video</t>
        </is>
      </c>
      <c r="F16054" t="n">
        <v>2435.96</v>
      </c>
      <c r="G16054" t="n">
        <v>0</v>
      </c>
    </row>
    <row r="16055">
      <c r="A16055" t="n">
        <v>202011</v>
      </c>
      <c r="B16055" t="n">
        <v>64</v>
      </c>
      <c r="C16055" t="inlineStr">
        <is>
          <t>POS</t>
        </is>
      </c>
      <c r="D16055" t="inlineStr">
        <is>
          <t>Mỹ</t>
        </is>
      </c>
      <c r="E16055" t="inlineStr">
        <is>
          <t>Máy ảnh</t>
        </is>
      </c>
      <c r="F16055" t="n">
        <v>319</v>
      </c>
      <c r="G16055" t="n">
        <v>0</v>
      </c>
    </row>
    <row r="16056">
      <c r="A16056" t="n">
        <v>202011</v>
      </c>
      <c r="B16056" t="n">
        <v>64</v>
      </c>
      <c r="C16056" t="inlineStr">
        <is>
          <t>POS</t>
        </is>
      </c>
      <c r="D16056" t="inlineStr">
        <is>
          <t>Mỹ</t>
        </is>
      </c>
      <c r="E16056" t="inlineStr">
        <is>
          <t>Gia dụng</t>
        </is>
      </c>
      <c r="F16056" t="n">
        <v>254.99</v>
      </c>
      <c r="G16056" t="n">
        <v>0</v>
      </c>
    </row>
    <row r="16057">
      <c r="A16057" t="n">
        <v>202011</v>
      </c>
      <c r="B16057" t="n">
        <v>64</v>
      </c>
      <c r="C16057" t="inlineStr">
        <is>
          <t>POS</t>
        </is>
      </c>
      <c r="D16057" t="inlineStr">
        <is>
          <t>Mỹ</t>
        </is>
      </c>
      <c r="E16057" t="inlineStr">
        <is>
          <t>Nhạc, phim, sách nói</t>
        </is>
      </c>
      <c r="F16057" t="n">
        <v>873.4400000000001</v>
      </c>
      <c r="G16057" t="n">
        <v>0</v>
      </c>
    </row>
    <row r="16058">
      <c r="A16058" t="n">
        <v>202011</v>
      </c>
      <c r="B16058" t="n">
        <v>64</v>
      </c>
      <c r="C16058" t="inlineStr">
        <is>
          <t>POS</t>
        </is>
      </c>
      <c r="D16058" t="inlineStr">
        <is>
          <t>Mỹ</t>
        </is>
      </c>
      <c r="E16058" t="inlineStr">
        <is>
          <t>TV &amp; Video</t>
        </is>
      </c>
      <c r="F16058" t="n">
        <v>252.45</v>
      </c>
      <c r="G16058" t="n">
        <v>0</v>
      </c>
    </row>
    <row r="16059">
      <c r="A16059" t="n">
        <v>202011</v>
      </c>
      <c r="B16059" t="n">
        <v>65</v>
      </c>
      <c r="C16059" t="inlineStr">
        <is>
          <t>POS</t>
        </is>
      </c>
      <c r="D16059" t="inlineStr">
        <is>
          <t>Mỹ</t>
        </is>
      </c>
      <c r="E16059" t="inlineStr">
        <is>
          <t>Máy ảnh</t>
        </is>
      </c>
      <c r="F16059" t="n">
        <v>3482.97</v>
      </c>
      <c r="G16059" t="n">
        <v>0</v>
      </c>
    </row>
    <row r="16060">
      <c r="A16060" t="n">
        <v>202011</v>
      </c>
      <c r="B16060" t="n">
        <v>65</v>
      </c>
      <c r="C16060" t="inlineStr">
        <is>
          <t>POS</t>
        </is>
      </c>
      <c r="D16060" t="inlineStr">
        <is>
          <t>Mỹ</t>
        </is>
      </c>
      <c r="E16060" t="inlineStr">
        <is>
          <t>Điện thoại</t>
        </is>
      </c>
      <c r="F16060" t="n">
        <v>2436.3</v>
      </c>
      <c r="G16060" t="n">
        <v>0</v>
      </c>
    </row>
    <row r="16061">
      <c r="A16061" t="n">
        <v>202011</v>
      </c>
      <c r="B16061" t="n">
        <v>65</v>
      </c>
      <c r="C16061" t="inlineStr">
        <is>
          <t>POS</t>
        </is>
      </c>
      <c r="D16061" t="inlineStr">
        <is>
          <t>Mỹ</t>
        </is>
      </c>
      <c r="E16061" t="inlineStr">
        <is>
          <t>Máy tính</t>
        </is>
      </c>
      <c r="F16061" t="n">
        <v>1677</v>
      </c>
      <c r="G16061" t="n">
        <v>0</v>
      </c>
    </row>
    <row r="16062">
      <c r="A16062" t="n">
        <v>202011</v>
      </c>
      <c r="B16062" t="n">
        <v>65</v>
      </c>
      <c r="C16062" t="inlineStr">
        <is>
          <t>POS</t>
        </is>
      </c>
      <c r="D16062" t="inlineStr">
        <is>
          <t>Mỹ</t>
        </is>
      </c>
      <c r="E16062" t="inlineStr">
        <is>
          <t>Game &amp; Đồ chơi</t>
        </is>
      </c>
      <c r="F16062" t="n">
        <v>67.56</v>
      </c>
      <c r="G16062" t="n">
        <v>0</v>
      </c>
    </row>
    <row r="16063">
      <c r="A16063" t="n">
        <v>202011</v>
      </c>
      <c r="B16063" t="n">
        <v>65</v>
      </c>
      <c r="C16063" t="inlineStr">
        <is>
          <t>POS</t>
        </is>
      </c>
      <c r="D16063" t="inlineStr">
        <is>
          <t>Mỹ</t>
        </is>
      </c>
      <c r="E16063" t="inlineStr">
        <is>
          <t>Gia dụng</t>
        </is>
      </c>
      <c r="F16063" t="n">
        <v>39.96</v>
      </c>
      <c r="G16063" t="n">
        <v>0</v>
      </c>
    </row>
    <row r="16064">
      <c r="A16064" t="n">
        <v>202011</v>
      </c>
      <c r="B16064" t="n">
        <v>65</v>
      </c>
      <c r="C16064" t="inlineStr">
        <is>
          <t>POS</t>
        </is>
      </c>
      <c r="D16064" t="inlineStr">
        <is>
          <t>Mỹ</t>
        </is>
      </c>
      <c r="E16064" t="inlineStr">
        <is>
          <t>Nhạc, phim, sách nói</t>
        </is>
      </c>
      <c r="F16064" t="n">
        <v>76.45999999999999</v>
      </c>
      <c r="G16064" t="n">
        <v>0</v>
      </c>
    </row>
    <row r="16065">
      <c r="A16065" t="n">
        <v>202011</v>
      </c>
      <c r="B16065" t="n">
        <v>65</v>
      </c>
      <c r="C16065" t="inlineStr">
        <is>
          <t>POS</t>
        </is>
      </c>
      <c r="D16065" t="inlineStr">
        <is>
          <t>Mỹ</t>
        </is>
      </c>
      <c r="E16065" t="inlineStr">
        <is>
          <t>TV &amp; Video</t>
        </is>
      </c>
      <c r="F16065" t="n">
        <v>685.95</v>
      </c>
      <c r="G16065" t="n">
        <v>0</v>
      </c>
    </row>
    <row r="16066">
      <c r="A16066" t="n">
        <v>202011</v>
      </c>
      <c r="B16066" t="n">
        <v>66</v>
      </c>
      <c r="C16066" t="inlineStr">
        <is>
          <t>POS</t>
        </is>
      </c>
      <c r="D16066" t="inlineStr">
        <is>
          <t>Mỹ</t>
        </is>
      </c>
      <c r="E16066" t="inlineStr">
        <is>
          <t>Âm thanh</t>
        </is>
      </c>
      <c r="F16066" t="n">
        <v>167.92</v>
      </c>
      <c r="G16066" t="n">
        <v>0</v>
      </c>
    </row>
    <row r="16067">
      <c r="A16067" t="n">
        <v>202011</v>
      </c>
      <c r="B16067" t="n">
        <v>66</v>
      </c>
      <c r="C16067" t="inlineStr">
        <is>
          <t>POS</t>
        </is>
      </c>
      <c r="D16067" t="inlineStr">
        <is>
          <t>Mỹ</t>
        </is>
      </c>
      <c r="E16067" t="inlineStr">
        <is>
          <t>Máy ảnh</t>
        </is>
      </c>
      <c r="F16067" t="n">
        <v>6238.9</v>
      </c>
      <c r="G16067" t="n">
        <v>0</v>
      </c>
    </row>
    <row r="16068">
      <c r="A16068" t="n">
        <v>202011</v>
      </c>
      <c r="B16068" t="n">
        <v>66</v>
      </c>
      <c r="C16068" t="inlineStr">
        <is>
          <t>POS</t>
        </is>
      </c>
      <c r="D16068" t="inlineStr">
        <is>
          <t>Mỹ</t>
        </is>
      </c>
      <c r="E16068" t="inlineStr">
        <is>
          <t>Điện thoại</t>
        </is>
      </c>
      <c r="F16068" t="n">
        <v>1917.9</v>
      </c>
      <c r="G16068" t="n">
        <v>0</v>
      </c>
    </row>
    <row r="16069">
      <c r="A16069" t="n">
        <v>202011</v>
      </c>
      <c r="B16069" t="n">
        <v>66</v>
      </c>
      <c r="C16069" t="inlineStr">
        <is>
          <t>POS</t>
        </is>
      </c>
      <c r="D16069" t="inlineStr">
        <is>
          <t>Mỹ</t>
        </is>
      </c>
      <c r="E16069" t="inlineStr">
        <is>
          <t>Máy tính</t>
        </is>
      </c>
      <c r="F16069" t="n">
        <v>15177.7</v>
      </c>
      <c r="G16069" t="n">
        <v>0</v>
      </c>
    </row>
    <row r="16070">
      <c r="A16070" t="n">
        <v>202011</v>
      </c>
      <c r="B16070" t="n">
        <v>66</v>
      </c>
      <c r="C16070" t="inlineStr">
        <is>
          <t>POS</t>
        </is>
      </c>
      <c r="D16070" t="inlineStr">
        <is>
          <t>Mỹ</t>
        </is>
      </c>
      <c r="E16070" t="inlineStr">
        <is>
          <t>Nhạc, phim, sách nói</t>
        </is>
      </c>
      <c r="F16070" t="n">
        <v>1349.43</v>
      </c>
      <c r="G16070" t="n">
        <v>0</v>
      </c>
    </row>
    <row r="16071">
      <c r="A16071" t="n">
        <v>202012</v>
      </c>
      <c r="B16071" t="n">
        <v>0</v>
      </c>
      <c r="C16071" t="inlineStr">
        <is>
          <t>ONLINE</t>
        </is>
      </c>
      <c r="D16071" t="inlineStr">
        <is>
          <t>Online</t>
        </is>
      </c>
      <c r="E16071" t="inlineStr">
        <is>
          <t>Âm thanh</t>
        </is>
      </c>
      <c r="F16071" t="n">
        <v>5163.68</v>
      </c>
      <c r="G16071" t="n">
        <v>0</v>
      </c>
    </row>
    <row r="16072">
      <c r="A16072" t="n">
        <v>202012</v>
      </c>
      <c r="B16072" t="n">
        <v>0</v>
      </c>
      <c r="C16072" t="inlineStr">
        <is>
          <t>ONLINE</t>
        </is>
      </c>
      <c r="D16072" t="inlineStr">
        <is>
          <t>Online</t>
        </is>
      </c>
      <c r="E16072" t="inlineStr">
        <is>
          <t>Máy ảnh</t>
        </is>
      </c>
      <c r="F16072" t="n">
        <v>15495.15</v>
      </c>
      <c r="G16072" t="n">
        <v>1225.28</v>
      </c>
    </row>
    <row r="16073">
      <c r="A16073" t="n">
        <v>202012</v>
      </c>
      <c r="B16073" t="n">
        <v>0</v>
      </c>
      <c r="C16073" t="inlineStr">
        <is>
          <t>ONLINE</t>
        </is>
      </c>
      <c r="D16073" t="inlineStr">
        <is>
          <t>Online</t>
        </is>
      </c>
      <c r="E16073" t="inlineStr">
        <is>
          <t>Điện thoại</t>
        </is>
      </c>
      <c r="F16073" t="n">
        <v>18063.33</v>
      </c>
      <c r="G16073" t="n">
        <v>0</v>
      </c>
    </row>
    <row r="16074">
      <c r="A16074" t="n">
        <v>202012</v>
      </c>
      <c r="B16074" t="n">
        <v>0</v>
      </c>
      <c r="C16074" t="inlineStr">
        <is>
          <t>ONLINE</t>
        </is>
      </c>
      <c r="D16074" t="inlineStr">
        <is>
          <t>Online</t>
        </is>
      </c>
      <c r="E16074" t="inlineStr">
        <is>
          <t>Máy tính</t>
        </is>
      </c>
      <c r="F16074" t="n">
        <v>62230.55</v>
      </c>
      <c r="G16074" t="n">
        <v>485.82</v>
      </c>
    </row>
    <row r="16075">
      <c r="A16075" t="n">
        <v>202012</v>
      </c>
      <c r="B16075" t="n">
        <v>0</v>
      </c>
      <c r="C16075" t="inlineStr">
        <is>
          <t>ONLINE</t>
        </is>
      </c>
      <c r="D16075" t="inlineStr">
        <is>
          <t>Online</t>
        </is>
      </c>
      <c r="E16075" t="inlineStr">
        <is>
          <t>Game &amp; Đồ chơi</t>
        </is>
      </c>
      <c r="F16075" t="n">
        <v>1278.22</v>
      </c>
      <c r="G16075" t="n">
        <v>0</v>
      </c>
    </row>
    <row r="16076">
      <c r="A16076" t="n">
        <v>202012</v>
      </c>
      <c r="B16076" t="n">
        <v>0</v>
      </c>
      <c r="C16076" t="inlineStr">
        <is>
          <t>ONLINE</t>
        </is>
      </c>
      <c r="D16076" t="inlineStr">
        <is>
          <t>Online</t>
        </is>
      </c>
      <c r="E16076" t="inlineStr">
        <is>
          <t>Gia dụng</t>
        </is>
      </c>
      <c r="F16076" t="n">
        <v>23216.59</v>
      </c>
      <c r="G16076" t="n">
        <v>0</v>
      </c>
    </row>
    <row r="16077">
      <c r="A16077" t="n">
        <v>202012</v>
      </c>
      <c r="B16077" t="n">
        <v>0</v>
      </c>
      <c r="C16077" t="inlineStr">
        <is>
          <t>ONLINE</t>
        </is>
      </c>
      <c r="D16077" t="inlineStr">
        <is>
          <t>Online</t>
        </is>
      </c>
      <c r="E16077" t="inlineStr">
        <is>
          <t>Nhạc, phim, sách nói</t>
        </is>
      </c>
      <c r="F16077" t="n">
        <v>19251.59</v>
      </c>
      <c r="G16077" t="n">
        <v>68.67</v>
      </c>
    </row>
    <row r="16078">
      <c r="A16078" t="n">
        <v>202012</v>
      </c>
      <c r="B16078" t="n">
        <v>0</v>
      </c>
      <c r="C16078" t="inlineStr">
        <is>
          <t>ONLINE</t>
        </is>
      </c>
      <c r="D16078" t="inlineStr">
        <is>
          <t>Online</t>
        </is>
      </c>
      <c r="E16078" t="inlineStr">
        <is>
          <t>TV &amp; Video</t>
        </is>
      </c>
      <c r="F16078" t="n">
        <v>10193.85</v>
      </c>
      <c r="G16078" t="n">
        <v>0</v>
      </c>
    </row>
    <row r="16079">
      <c r="A16079" t="n">
        <v>202012</v>
      </c>
      <c r="B16079" t="n">
        <v>1</v>
      </c>
      <c r="C16079" t="inlineStr">
        <is>
          <t>POS</t>
        </is>
      </c>
      <c r="D16079" t="inlineStr">
        <is>
          <t>Úc</t>
        </is>
      </c>
      <c r="E16079" t="inlineStr">
        <is>
          <t>Máy ảnh</t>
        </is>
      </c>
      <c r="F16079" t="n">
        <v>1033.2</v>
      </c>
      <c r="G16079" t="n">
        <v>0</v>
      </c>
    </row>
    <row r="16080">
      <c r="A16080" t="n">
        <v>202012</v>
      </c>
      <c r="B16080" t="n">
        <v>1</v>
      </c>
      <c r="C16080" t="inlineStr">
        <is>
          <t>POS</t>
        </is>
      </c>
      <c r="D16080" t="inlineStr">
        <is>
          <t>Úc</t>
        </is>
      </c>
      <c r="E16080" t="inlineStr">
        <is>
          <t>Điện thoại</t>
        </is>
      </c>
      <c r="F16080" t="n">
        <v>277.2</v>
      </c>
      <c r="G16080" t="n">
        <v>277.2</v>
      </c>
    </row>
    <row r="16081">
      <c r="A16081" t="n">
        <v>202012</v>
      </c>
      <c r="B16081" t="n">
        <v>1</v>
      </c>
      <c r="C16081" t="inlineStr">
        <is>
          <t>POS</t>
        </is>
      </c>
      <c r="D16081" t="inlineStr">
        <is>
          <t>Úc</t>
        </is>
      </c>
      <c r="E16081" t="inlineStr">
        <is>
          <t>Máy tính</t>
        </is>
      </c>
      <c r="F16081" t="n">
        <v>2967.63</v>
      </c>
      <c r="G16081" t="n">
        <v>0</v>
      </c>
    </row>
    <row r="16082">
      <c r="A16082" t="n">
        <v>202012</v>
      </c>
      <c r="B16082" t="n">
        <v>1</v>
      </c>
      <c r="C16082" t="inlineStr">
        <is>
          <t>POS</t>
        </is>
      </c>
      <c r="D16082" t="inlineStr">
        <is>
          <t>Úc</t>
        </is>
      </c>
      <c r="E16082" t="inlineStr">
        <is>
          <t>Game &amp; Đồ chơi</t>
        </is>
      </c>
      <c r="F16082" t="n">
        <v>67.87</v>
      </c>
      <c r="G16082" t="n">
        <v>0</v>
      </c>
    </row>
    <row r="16083">
      <c r="A16083" t="n">
        <v>202012</v>
      </c>
      <c r="B16083" t="n">
        <v>5</v>
      </c>
      <c r="C16083" t="inlineStr">
        <is>
          <t>POS</t>
        </is>
      </c>
      <c r="D16083" t="inlineStr">
        <is>
          <t>Úc</t>
        </is>
      </c>
      <c r="E16083" t="inlineStr">
        <is>
          <t>Máy ảnh</t>
        </is>
      </c>
      <c r="F16083" t="n">
        <v>100</v>
      </c>
      <c r="G16083" t="n">
        <v>0</v>
      </c>
    </row>
    <row r="16084">
      <c r="A16084" t="n">
        <v>202012</v>
      </c>
      <c r="B16084" t="n">
        <v>5</v>
      </c>
      <c r="C16084" t="inlineStr">
        <is>
          <t>POS</t>
        </is>
      </c>
      <c r="D16084" t="inlineStr">
        <is>
          <t>Úc</t>
        </is>
      </c>
      <c r="E16084" t="inlineStr">
        <is>
          <t>Điện thoại</t>
        </is>
      </c>
      <c r="F16084" t="n">
        <v>1960</v>
      </c>
      <c r="G16084" t="n">
        <v>0</v>
      </c>
    </row>
    <row r="16085">
      <c r="A16085" t="n">
        <v>202012</v>
      </c>
      <c r="B16085" t="n">
        <v>5</v>
      </c>
      <c r="C16085" t="inlineStr">
        <is>
          <t>POS</t>
        </is>
      </c>
      <c r="D16085" t="inlineStr">
        <is>
          <t>Úc</t>
        </is>
      </c>
      <c r="E16085" t="inlineStr">
        <is>
          <t>Máy tính</t>
        </is>
      </c>
      <c r="F16085" t="n">
        <v>3483.5</v>
      </c>
      <c r="G16085" t="n">
        <v>0</v>
      </c>
    </row>
    <row r="16086">
      <c r="A16086" t="n">
        <v>202012</v>
      </c>
      <c r="B16086" t="n">
        <v>5</v>
      </c>
      <c r="C16086" t="inlineStr">
        <is>
          <t>POS</t>
        </is>
      </c>
      <c r="D16086" t="inlineStr">
        <is>
          <t>Úc</t>
        </is>
      </c>
      <c r="E16086" t="inlineStr">
        <is>
          <t>Nhạc, phim, sách nói</t>
        </is>
      </c>
      <c r="F16086" t="n">
        <v>219</v>
      </c>
      <c r="G16086" t="n">
        <v>0</v>
      </c>
    </row>
    <row r="16087">
      <c r="A16087" t="n">
        <v>202012</v>
      </c>
      <c r="B16087" t="n">
        <v>6</v>
      </c>
      <c r="C16087" t="inlineStr">
        <is>
          <t>POS</t>
        </is>
      </c>
      <c r="D16087" t="inlineStr">
        <is>
          <t>Úc</t>
        </is>
      </c>
      <c r="E16087" t="inlineStr">
        <is>
          <t>Điện thoại</t>
        </is>
      </c>
      <c r="F16087" t="n">
        <v>2312.88</v>
      </c>
      <c r="G16087" t="n">
        <v>0</v>
      </c>
    </row>
    <row r="16088">
      <c r="A16088" t="n">
        <v>202012</v>
      </c>
      <c r="B16088" t="n">
        <v>6</v>
      </c>
      <c r="C16088" t="inlineStr">
        <is>
          <t>POS</t>
        </is>
      </c>
      <c r="D16088" t="inlineStr">
        <is>
          <t>Úc</t>
        </is>
      </c>
      <c r="E16088" t="inlineStr">
        <is>
          <t>Máy tính</t>
        </is>
      </c>
      <c r="F16088" t="n">
        <v>2302.92</v>
      </c>
      <c r="G16088" t="n">
        <v>0</v>
      </c>
    </row>
    <row r="16089">
      <c r="A16089" t="n">
        <v>202012</v>
      </c>
      <c r="B16089" t="n">
        <v>6</v>
      </c>
      <c r="C16089" t="inlineStr">
        <is>
          <t>POS</t>
        </is>
      </c>
      <c r="D16089" t="inlineStr">
        <is>
          <t>Úc</t>
        </is>
      </c>
      <c r="E16089" t="inlineStr">
        <is>
          <t>Game &amp; Đồ chơi</t>
        </is>
      </c>
      <c r="F16089" t="n">
        <v>0</v>
      </c>
      <c r="G16089" t="n">
        <v>64</v>
      </c>
    </row>
    <row r="16090">
      <c r="A16090" t="n">
        <v>202012</v>
      </c>
      <c r="B16090" t="n">
        <v>6</v>
      </c>
      <c r="C16090" t="inlineStr">
        <is>
          <t>POS</t>
        </is>
      </c>
      <c r="D16090" t="inlineStr">
        <is>
          <t>Úc</t>
        </is>
      </c>
      <c r="E16090" t="inlineStr">
        <is>
          <t>Gia dụng</t>
        </is>
      </c>
      <c r="F16090" t="n">
        <v>339</v>
      </c>
      <c r="G16090" t="n">
        <v>0</v>
      </c>
    </row>
    <row r="16091">
      <c r="A16091" t="n">
        <v>202012</v>
      </c>
      <c r="B16091" t="n">
        <v>6</v>
      </c>
      <c r="C16091" t="inlineStr">
        <is>
          <t>POS</t>
        </is>
      </c>
      <c r="D16091" t="inlineStr">
        <is>
          <t>Úc</t>
        </is>
      </c>
      <c r="E16091" t="inlineStr">
        <is>
          <t>TV &amp; Video</t>
        </is>
      </c>
      <c r="F16091" t="n">
        <v>7164.9</v>
      </c>
      <c r="G16091" t="n">
        <v>0</v>
      </c>
    </row>
    <row r="16092">
      <c r="A16092" t="n">
        <v>202012</v>
      </c>
      <c r="B16092" t="n">
        <v>8</v>
      </c>
      <c r="C16092" t="inlineStr">
        <is>
          <t>POS</t>
        </is>
      </c>
      <c r="D16092" t="inlineStr">
        <is>
          <t>Canada</t>
        </is>
      </c>
      <c r="E16092" t="inlineStr">
        <is>
          <t>Điện thoại</t>
        </is>
      </c>
      <c r="F16092" t="n">
        <v>720</v>
      </c>
      <c r="G16092" t="n">
        <v>11.04</v>
      </c>
    </row>
    <row r="16093">
      <c r="A16093" t="n">
        <v>202012</v>
      </c>
      <c r="B16093" t="n">
        <v>8</v>
      </c>
      <c r="C16093" t="inlineStr">
        <is>
          <t>POS</t>
        </is>
      </c>
      <c r="D16093" t="inlineStr">
        <is>
          <t>Canada</t>
        </is>
      </c>
      <c r="E16093" t="inlineStr">
        <is>
          <t>Máy tính</t>
        </is>
      </c>
      <c r="F16093" t="n">
        <v>13953.6</v>
      </c>
      <c r="G16093" t="n">
        <v>0</v>
      </c>
    </row>
    <row r="16094">
      <c r="A16094" t="n">
        <v>202012</v>
      </c>
      <c r="B16094" t="n">
        <v>8</v>
      </c>
      <c r="C16094" t="inlineStr">
        <is>
          <t>POS</t>
        </is>
      </c>
      <c r="D16094" t="inlineStr">
        <is>
          <t>Canada</t>
        </is>
      </c>
      <c r="E16094" t="inlineStr">
        <is>
          <t>Game &amp; Đồ chơi</t>
        </is>
      </c>
      <c r="F16094" t="n">
        <v>784.8</v>
      </c>
      <c r="G16094" t="n">
        <v>0</v>
      </c>
    </row>
    <row r="16095">
      <c r="A16095" t="n">
        <v>202012</v>
      </c>
      <c r="B16095" t="n">
        <v>8</v>
      </c>
      <c r="C16095" t="inlineStr">
        <is>
          <t>POS</t>
        </is>
      </c>
      <c r="D16095" t="inlineStr">
        <is>
          <t>Canada</t>
        </is>
      </c>
      <c r="E16095" t="inlineStr">
        <is>
          <t>Nhạc, phim, sách nói</t>
        </is>
      </c>
      <c r="F16095" t="n">
        <v>52.09</v>
      </c>
      <c r="G16095" t="n">
        <v>0</v>
      </c>
    </row>
    <row r="16096">
      <c r="A16096" t="n">
        <v>202012</v>
      </c>
      <c r="B16096" t="n">
        <v>8</v>
      </c>
      <c r="C16096" t="inlineStr">
        <is>
          <t>POS</t>
        </is>
      </c>
      <c r="D16096" t="inlineStr">
        <is>
          <t>Canada</t>
        </is>
      </c>
      <c r="E16096" t="inlineStr">
        <is>
          <t>TV &amp; Video</t>
        </is>
      </c>
      <c r="F16096" t="n">
        <v>4776.6</v>
      </c>
      <c r="G16096" t="n">
        <v>0</v>
      </c>
    </row>
    <row r="16097">
      <c r="A16097" t="n">
        <v>202012</v>
      </c>
      <c r="B16097" t="n">
        <v>9</v>
      </c>
      <c r="C16097" t="inlineStr">
        <is>
          <t>POS</t>
        </is>
      </c>
      <c r="D16097" t="inlineStr">
        <is>
          <t>Canada</t>
        </is>
      </c>
      <c r="E16097" t="inlineStr">
        <is>
          <t>Âm thanh</t>
        </is>
      </c>
      <c r="F16097" t="n">
        <v>1399.65</v>
      </c>
      <c r="G16097" t="n">
        <v>0</v>
      </c>
    </row>
    <row r="16098">
      <c r="A16098" t="n">
        <v>202012</v>
      </c>
      <c r="B16098" t="n">
        <v>9</v>
      </c>
      <c r="C16098" t="inlineStr">
        <is>
          <t>POS</t>
        </is>
      </c>
      <c r="D16098" t="inlineStr">
        <is>
          <t>Canada</t>
        </is>
      </c>
      <c r="E16098" t="inlineStr">
        <is>
          <t>Máy ảnh</t>
        </is>
      </c>
      <c r="F16098" t="n">
        <v>2600.78</v>
      </c>
      <c r="G16098" t="n">
        <v>0</v>
      </c>
    </row>
    <row r="16099">
      <c r="A16099" t="n">
        <v>202012</v>
      </c>
      <c r="B16099" t="n">
        <v>9</v>
      </c>
      <c r="C16099" t="inlineStr">
        <is>
          <t>POS</t>
        </is>
      </c>
      <c r="D16099" t="inlineStr">
        <is>
          <t>Canada</t>
        </is>
      </c>
      <c r="E16099" t="inlineStr">
        <is>
          <t>Điện thoại</t>
        </is>
      </c>
      <c r="F16099" t="n">
        <v>3702.46</v>
      </c>
      <c r="G16099" t="n">
        <v>0</v>
      </c>
    </row>
    <row r="16100">
      <c r="A16100" t="n">
        <v>202012</v>
      </c>
      <c r="B16100" t="n">
        <v>9</v>
      </c>
      <c r="C16100" t="inlineStr">
        <is>
          <t>POS</t>
        </is>
      </c>
      <c r="D16100" t="inlineStr">
        <is>
          <t>Canada</t>
        </is>
      </c>
      <c r="E16100" t="inlineStr">
        <is>
          <t>Máy tính</t>
        </is>
      </c>
      <c r="F16100" t="n">
        <v>13418.65</v>
      </c>
      <c r="G16100" t="n">
        <v>0</v>
      </c>
    </row>
    <row r="16101">
      <c r="A16101" t="n">
        <v>202012</v>
      </c>
      <c r="B16101" t="n">
        <v>9</v>
      </c>
      <c r="C16101" t="inlineStr">
        <is>
          <t>POS</t>
        </is>
      </c>
      <c r="D16101" t="inlineStr">
        <is>
          <t>Canada</t>
        </is>
      </c>
      <c r="E16101" t="inlineStr">
        <is>
          <t>Game &amp; Đồ chơi</t>
        </is>
      </c>
      <c r="F16101" t="n">
        <v>389.8</v>
      </c>
      <c r="G16101" t="n">
        <v>0</v>
      </c>
    </row>
    <row r="16102">
      <c r="A16102" t="n">
        <v>202012</v>
      </c>
      <c r="B16102" t="n">
        <v>9</v>
      </c>
      <c r="C16102" t="inlineStr">
        <is>
          <t>POS</t>
        </is>
      </c>
      <c r="D16102" t="inlineStr">
        <is>
          <t>Canada</t>
        </is>
      </c>
      <c r="E16102" t="inlineStr">
        <is>
          <t>Gia dụng</t>
        </is>
      </c>
      <c r="F16102" t="n">
        <v>1531</v>
      </c>
      <c r="G16102" t="n">
        <v>0</v>
      </c>
    </row>
    <row r="16103">
      <c r="A16103" t="n">
        <v>202012</v>
      </c>
      <c r="B16103" t="n">
        <v>9</v>
      </c>
      <c r="C16103" t="inlineStr">
        <is>
          <t>POS</t>
        </is>
      </c>
      <c r="D16103" t="inlineStr">
        <is>
          <t>Canada</t>
        </is>
      </c>
      <c r="E16103" t="inlineStr">
        <is>
          <t>Nhạc, phim, sách nói</t>
        </is>
      </c>
      <c r="F16103" t="n">
        <v>78.84</v>
      </c>
      <c r="G16103" t="n">
        <v>0</v>
      </c>
    </row>
    <row r="16104">
      <c r="A16104" t="n">
        <v>202012</v>
      </c>
      <c r="B16104" t="n">
        <v>10</v>
      </c>
      <c r="C16104" t="inlineStr">
        <is>
          <t>POS</t>
        </is>
      </c>
      <c r="D16104" t="inlineStr">
        <is>
          <t>Canada</t>
        </is>
      </c>
      <c r="E16104" t="inlineStr">
        <is>
          <t>Âm thanh</t>
        </is>
      </c>
      <c r="F16104" t="n">
        <v>40.55</v>
      </c>
      <c r="G16104" t="n">
        <v>0</v>
      </c>
    </row>
    <row r="16105">
      <c r="A16105" t="n">
        <v>202012</v>
      </c>
      <c r="B16105" t="n">
        <v>10</v>
      </c>
      <c r="C16105" t="inlineStr">
        <is>
          <t>POS</t>
        </is>
      </c>
      <c r="D16105" t="inlineStr">
        <is>
          <t>Canada</t>
        </is>
      </c>
      <c r="E16105" t="inlineStr">
        <is>
          <t>Máy ảnh</t>
        </is>
      </c>
      <c r="F16105" t="n">
        <v>1386</v>
      </c>
      <c r="G16105" t="n">
        <v>0</v>
      </c>
    </row>
    <row r="16106">
      <c r="A16106" t="n">
        <v>202012</v>
      </c>
      <c r="B16106" t="n">
        <v>10</v>
      </c>
      <c r="C16106" t="inlineStr">
        <is>
          <t>POS</t>
        </is>
      </c>
      <c r="D16106" t="inlineStr">
        <is>
          <t>Canada</t>
        </is>
      </c>
      <c r="E16106" t="inlineStr">
        <is>
          <t>Điện thoại</t>
        </is>
      </c>
      <c r="F16106" t="n">
        <v>1206</v>
      </c>
      <c r="G16106" t="n">
        <v>0</v>
      </c>
    </row>
    <row r="16107">
      <c r="A16107" t="n">
        <v>202012</v>
      </c>
      <c r="B16107" t="n">
        <v>10</v>
      </c>
      <c r="C16107" t="inlineStr">
        <is>
          <t>POS</t>
        </is>
      </c>
      <c r="D16107" t="inlineStr">
        <is>
          <t>Canada</t>
        </is>
      </c>
      <c r="E16107" t="inlineStr">
        <is>
          <t>Máy tính</t>
        </is>
      </c>
      <c r="F16107" t="n">
        <v>2707.7</v>
      </c>
      <c r="G16107" t="n">
        <v>0</v>
      </c>
    </row>
    <row r="16108">
      <c r="A16108" t="n">
        <v>202012</v>
      </c>
      <c r="B16108" t="n">
        <v>10</v>
      </c>
      <c r="C16108" t="inlineStr">
        <is>
          <t>POS</t>
        </is>
      </c>
      <c r="D16108" t="inlineStr">
        <is>
          <t>Canada</t>
        </is>
      </c>
      <c r="E16108" t="inlineStr">
        <is>
          <t>Gia dụng</t>
        </is>
      </c>
      <c r="F16108" t="n">
        <v>298</v>
      </c>
      <c r="G16108" t="n">
        <v>0</v>
      </c>
    </row>
    <row r="16109">
      <c r="A16109" t="n">
        <v>202012</v>
      </c>
      <c r="B16109" t="n">
        <v>10</v>
      </c>
      <c r="C16109" t="inlineStr">
        <is>
          <t>POS</t>
        </is>
      </c>
      <c r="D16109" t="inlineStr">
        <is>
          <t>Canada</t>
        </is>
      </c>
      <c r="E16109" t="inlineStr">
        <is>
          <t>Nhạc, phim, sách nói</t>
        </is>
      </c>
      <c r="F16109" t="n">
        <v>334.43</v>
      </c>
      <c r="G16109" t="n">
        <v>0</v>
      </c>
    </row>
    <row r="16110">
      <c r="A16110" t="n">
        <v>202012</v>
      </c>
      <c r="B16110" t="n">
        <v>12</v>
      </c>
      <c r="C16110" t="inlineStr">
        <is>
          <t>POS</t>
        </is>
      </c>
      <c r="D16110" t="inlineStr">
        <is>
          <t>Pháp</t>
        </is>
      </c>
      <c r="E16110" t="inlineStr">
        <is>
          <t>Âm thanh</t>
        </is>
      </c>
      <c r="F16110" t="n">
        <v>809.6900000000001</v>
      </c>
      <c r="G16110" t="n">
        <v>0</v>
      </c>
    </row>
    <row r="16111">
      <c r="A16111" t="n">
        <v>202012</v>
      </c>
      <c r="B16111" t="n">
        <v>12</v>
      </c>
      <c r="C16111" t="inlineStr">
        <is>
          <t>POS</t>
        </is>
      </c>
      <c r="D16111" t="inlineStr">
        <is>
          <t>Pháp</t>
        </is>
      </c>
      <c r="E16111" t="inlineStr">
        <is>
          <t>Máy ảnh</t>
        </is>
      </c>
      <c r="F16111" t="n">
        <v>281</v>
      </c>
      <c r="G16111" t="n">
        <v>0</v>
      </c>
    </row>
    <row r="16112">
      <c r="A16112" t="n">
        <v>202012</v>
      </c>
      <c r="B16112" t="n">
        <v>12</v>
      </c>
      <c r="C16112" t="inlineStr">
        <is>
          <t>POS</t>
        </is>
      </c>
      <c r="D16112" t="inlineStr">
        <is>
          <t>Pháp</t>
        </is>
      </c>
      <c r="E16112" t="inlineStr">
        <is>
          <t>Máy tính</t>
        </is>
      </c>
      <c r="F16112" t="n">
        <v>15628.4</v>
      </c>
      <c r="G16112" t="n">
        <v>0</v>
      </c>
    </row>
    <row r="16113">
      <c r="A16113" t="n">
        <v>202012</v>
      </c>
      <c r="B16113" t="n">
        <v>12</v>
      </c>
      <c r="C16113" t="inlineStr">
        <is>
          <t>POS</t>
        </is>
      </c>
      <c r="D16113" t="inlineStr">
        <is>
          <t>Pháp</t>
        </is>
      </c>
      <c r="E16113" t="inlineStr">
        <is>
          <t>Gia dụng</t>
        </is>
      </c>
      <c r="F16113" t="n">
        <v>1755</v>
      </c>
      <c r="G16113" t="n">
        <v>0</v>
      </c>
    </row>
    <row r="16114">
      <c r="A16114" t="n">
        <v>202012</v>
      </c>
      <c r="B16114" t="n">
        <v>12</v>
      </c>
      <c r="C16114" t="inlineStr">
        <is>
          <t>POS</t>
        </is>
      </c>
      <c r="D16114" t="inlineStr">
        <is>
          <t>Pháp</t>
        </is>
      </c>
      <c r="E16114" t="inlineStr">
        <is>
          <t>Nhạc, phim, sách nói</t>
        </is>
      </c>
      <c r="F16114" t="n">
        <v>2379.26</v>
      </c>
      <c r="G16114" t="n">
        <v>0</v>
      </c>
    </row>
    <row r="16115">
      <c r="A16115" t="n">
        <v>202012</v>
      </c>
      <c r="B16115" t="n">
        <v>13</v>
      </c>
      <c r="C16115" t="inlineStr">
        <is>
          <t>POS</t>
        </is>
      </c>
      <c r="D16115" t="inlineStr">
        <is>
          <t>Pháp</t>
        </is>
      </c>
      <c r="E16115" t="inlineStr">
        <is>
          <t>Nhạc, phim, sách nói</t>
        </is>
      </c>
      <c r="F16115" t="n">
        <v>144.21</v>
      </c>
      <c r="G16115" t="n">
        <v>0</v>
      </c>
    </row>
    <row r="16116">
      <c r="A16116" t="n">
        <v>202012</v>
      </c>
      <c r="B16116" t="n">
        <v>14</v>
      </c>
      <c r="C16116" t="inlineStr">
        <is>
          <t>POS</t>
        </is>
      </c>
      <c r="D16116" t="inlineStr">
        <is>
          <t>Pháp</t>
        </is>
      </c>
      <c r="E16116" t="inlineStr">
        <is>
          <t>Máy ảnh</t>
        </is>
      </c>
      <c r="F16116" t="n">
        <v>44.99</v>
      </c>
      <c r="G16116" t="n">
        <v>0</v>
      </c>
    </row>
    <row r="16117">
      <c r="A16117" t="n">
        <v>202012</v>
      </c>
      <c r="B16117" t="n">
        <v>14</v>
      </c>
      <c r="C16117" t="inlineStr">
        <is>
          <t>POS</t>
        </is>
      </c>
      <c r="D16117" t="inlineStr">
        <is>
          <t>Pháp</t>
        </is>
      </c>
      <c r="E16117" t="inlineStr">
        <is>
          <t>Máy tính</t>
        </is>
      </c>
      <c r="F16117" t="n">
        <v>3722.76</v>
      </c>
      <c r="G16117" t="n">
        <v>0</v>
      </c>
    </row>
    <row r="16118">
      <c r="A16118" t="n">
        <v>202012</v>
      </c>
      <c r="B16118" t="n">
        <v>14</v>
      </c>
      <c r="C16118" t="inlineStr">
        <is>
          <t>POS</t>
        </is>
      </c>
      <c r="D16118" t="inlineStr">
        <is>
          <t>Pháp</t>
        </is>
      </c>
      <c r="E16118" t="inlineStr">
        <is>
          <t>Game &amp; Đồ chơi</t>
        </is>
      </c>
      <c r="F16118" t="n">
        <v>77.40000000000001</v>
      </c>
      <c r="G16118" t="n">
        <v>0</v>
      </c>
    </row>
    <row r="16119">
      <c r="A16119" t="n">
        <v>202012</v>
      </c>
      <c r="B16119" t="n">
        <v>16</v>
      </c>
      <c r="C16119" t="inlineStr">
        <is>
          <t>POS</t>
        </is>
      </c>
      <c r="D16119" t="inlineStr">
        <is>
          <t>Pháp</t>
        </is>
      </c>
      <c r="E16119" t="inlineStr">
        <is>
          <t>Máy tính</t>
        </is>
      </c>
      <c r="F16119" t="n">
        <v>1918.8</v>
      </c>
      <c r="G16119" t="n">
        <v>0</v>
      </c>
    </row>
    <row r="16120">
      <c r="A16120" t="n">
        <v>202012</v>
      </c>
      <c r="B16120" t="n">
        <v>16</v>
      </c>
      <c r="C16120" t="inlineStr">
        <is>
          <t>POS</t>
        </is>
      </c>
      <c r="D16120" t="inlineStr">
        <is>
          <t>Pháp</t>
        </is>
      </c>
      <c r="E16120" t="inlineStr">
        <is>
          <t>Game &amp; Đồ chơi</t>
        </is>
      </c>
      <c r="F16120" t="n">
        <v>16.89</v>
      </c>
      <c r="G16120" t="n">
        <v>0</v>
      </c>
    </row>
    <row r="16121">
      <c r="A16121" t="n">
        <v>202012</v>
      </c>
      <c r="B16121" t="n">
        <v>16</v>
      </c>
      <c r="C16121" t="inlineStr">
        <is>
          <t>POS</t>
        </is>
      </c>
      <c r="D16121" t="inlineStr">
        <is>
          <t>Pháp</t>
        </is>
      </c>
      <c r="E16121" t="inlineStr">
        <is>
          <t>TV &amp; Video</t>
        </is>
      </c>
      <c r="F16121" t="n">
        <v>2369.94</v>
      </c>
      <c r="G16121" t="n">
        <v>0</v>
      </c>
    </row>
    <row r="16122">
      <c r="A16122" t="n">
        <v>202012</v>
      </c>
      <c r="B16122" t="n">
        <v>18</v>
      </c>
      <c r="C16122" t="inlineStr">
        <is>
          <t>POS</t>
        </is>
      </c>
      <c r="D16122" t="inlineStr">
        <is>
          <t>Pháp</t>
        </is>
      </c>
      <c r="E16122" t="inlineStr">
        <is>
          <t>Máy ảnh</t>
        </is>
      </c>
      <c r="F16122" t="n">
        <v>785.16</v>
      </c>
      <c r="G16122" t="n">
        <v>0</v>
      </c>
    </row>
    <row r="16123">
      <c r="A16123" t="n">
        <v>202012</v>
      </c>
      <c r="B16123" t="n">
        <v>18</v>
      </c>
      <c r="C16123" t="inlineStr">
        <is>
          <t>POS</t>
        </is>
      </c>
      <c r="D16123" t="inlineStr">
        <is>
          <t>Pháp</t>
        </is>
      </c>
      <c r="E16123" t="inlineStr">
        <is>
          <t>Máy tính</t>
        </is>
      </c>
      <c r="F16123" t="n">
        <v>899.8200000000001</v>
      </c>
      <c r="G16123" t="n">
        <v>0</v>
      </c>
    </row>
    <row r="16124">
      <c r="A16124" t="n">
        <v>202012</v>
      </c>
      <c r="B16124" t="n">
        <v>18</v>
      </c>
      <c r="C16124" t="inlineStr">
        <is>
          <t>POS</t>
        </is>
      </c>
      <c r="D16124" t="inlineStr">
        <is>
          <t>Pháp</t>
        </is>
      </c>
      <c r="E16124" t="inlineStr">
        <is>
          <t>TV &amp; Video</t>
        </is>
      </c>
      <c r="F16124" t="n">
        <v>2969.97</v>
      </c>
      <c r="G16124" t="n">
        <v>0</v>
      </c>
    </row>
    <row r="16125">
      <c r="A16125" t="n">
        <v>202012</v>
      </c>
      <c r="B16125" t="n">
        <v>19</v>
      </c>
      <c r="C16125" t="inlineStr">
        <is>
          <t>POS</t>
        </is>
      </c>
      <c r="D16125" t="inlineStr">
        <is>
          <t>Đức</t>
        </is>
      </c>
      <c r="E16125" t="inlineStr">
        <is>
          <t>Điện thoại</t>
        </is>
      </c>
      <c r="F16125" t="n">
        <v>74.97</v>
      </c>
      <c r="G16125" t="n">
        <v>0</v>
      </c>
    </row>
    <row r="16126">
      <c r="A16126" t="n">
        <v>202012</v>
      </c>
      <c r="B16126" t="n">
        <v>19</v>
      </c>
      <c r="C16126" t="inlineStr">
        <is>
          <t>POS</t>
        </is>
      </c>
      <c r="D16126" t="inlineStr">
        <is>
          <t>Đức</t>
        </is>
      </c>
      <c r="E16126" t="inlineStr">
        <is>
          <t>Máy tính</t>
        </is>
      </c>
      <c r="F16126" t="n">
        <v>5977.95</v>
      </c>
      <c r="G16126" t="n">
        <v>0</v>
      </c>
    </row>
    <row r="16127">
      <c r="A16127" t="n">
        <v>202012</v>
      </c>
      <c r="B16127" t="n">
        <v>21</v>
      </c>
      <c r="C16127" t="inlineStr">
        <is>
          <t>POS</t>
        </is>
      </c>
      <c r="D16127" t="inlineStr">
        <is>
          <t>Đức</t>
        </is>
      </c>
      <c r="E16127" t="inlineStr">
        <is>
          <t>Máy ảnh</t>
        </is>
      </c>
      <c r="F16127" t="n">
        <v>700</v>
      </c>
      <c r="G16127" t="n">
        <v>0</v>
      </c>
    </row>
    <row r="16128">
      <c r="A16128" t="n">
        <v>202012</v>
      </c>
      <c r="B16128" t="n">
        <v>21</v>
      </c>
      <c r="C16128" t="inlineStr">
        <is>
          <t>POS</t>
        </is>
      </c>
      <c r="D16128" t="inlineStr">
        <is>
          <t>Đức</t>
        </is>
      </c>
      <c r="E16128" t="inlineStr">
        <is>
          <t>Điện thoại</t>
        </is>
      </c>
      <c r="F16128" t="n">
        <v>219.98</v>
      </c>
      <c r="G16128" t="n">
        <v>0</v>
      </c>
    </row>
    <row r="16129">
      <c r="A16129" t="n">
        <v>202012</v>
      </c>
      <c r="B16129" t="n">
        <v>21</v>
      </c>
      <c r="C16129" t="inlineStr">
        <is>
          <t>POS</t>
        </is>
      </c>
      <c r="D16129" t="inlineStr">
        <is>
          <t>Đức</t>
        </is>
      </c>
      <c r="E16129" t="inlineStr">
        <is>
          <t>Game &amp; Đồ chơi</t>
        </is>
      </c>
      <c r="F16129" t="n">
        <v>43</v>
      </c>
      <c r="G16129" t="n">
        <v>0</v>
      </c>
    </row>
    <row r="16130">
      <c r="A16130" t="n">
        <v>202012</v>
      </c>
      <c r="B16130" t="n">
        <v>21</v>
      </c>
      <c r="C16130" t="inlineStr">
        <is>
          <t>POS</t>
        </is>
      </c>
      <c r="D16130" t="inlineStr">
        <is>
          <t>Đức</t>
        </is>
      </c>
      <c r="E16130" t="inlineStr">
        <is>
          <t>Nhạc, phim, sách nói</t>
        </is>
      </c>
      <c r="F16130" t="n">
        <v>69.45</v>
      </c>
      <c r="G16130" t="n">
        <v>0</v>
      </c>
    </row>
    <row r="16131">
      <c r="A16131" t="n">
        <v>202012</v>
      </c>
      <c r="B16131" t="n">
        <v>22</v>
      </c>
      <c r="C16131" t="inlineStr">
        <is>
          <t>POS</t>
        </is>
      </c>
      <c r="D16131" t="inlineStr">
        <is>
          <t>Đức</t>
        </is>
      </c>
      <c r="E16131" t="inlineStr">
        <is>
          <t>Âm thanh</t>
        </is>
      </c>
      <c r="F16131" t="n">
        <v>108</v>
      </c>
      <c r="G16131" t="n">
        <v>0</v>
      </c>
    </row>
    <row r="16132">
      <c r="A16132" t="n">
        <v>202012</v>
      </c>
      <c r="B16132" t="n">
        <v>22</v>
      </c>
      <c r="C16132" t="inlineStr">
        <is>
          <t>POS</t>
        </is>
      </c>
      <c r="D16132" t="inlineStr">
        <is>
          <t>Đức</t>
        </is>
      </c>
      <c r="E16132" t="inlineStr">
        <is>
          <t>Máy ảnh</t>
        </is>
      </c>
      <c r="F16132" t="n">
        <v>13.9</v>
      </c>
      <c r="G16132" t="n">
        <v>0</v>
      </c>
    </row>
    <row r="16133">
      <c r="A16133" t="n">
        <v>202012</v>
      </c>
      <c r="B16133" t="n">
        <v>22</v>
      </c>
      <c r="C16133" t="inlineStr">
        <is>
          <t>POS</t>
        </is>
      </c>
      <c r="D16133" t="inlineStr">
        <is>
          <t>Đức</t>
        </is>
      </c>
      <c r="E16133" t="inlineStr">
        <is>
          <t>Điện thoại</t>
        </is>
      </c>
      <c r="F16133" t="n">
        <v>277.2</v>
      </c>
      <c r="G16133" t="n">
        <v>0</v>
      </c>
    </row>
    <row r="16134">
      <c r="A16134" t="n">
        <v>202012</v>
      </c>
      <c r="B16134" t="n">
        <v>22</v>
      </c>
      <c r="C16134" t="inlineStr">
        <is>
          <t>POS</t>
        </is>
      </c>
      <c r="D16134" t="inlineStr">
        <is>
          <t>Đức</t>
        </is>
      </c>
      <c r="E16134" t="inlineStr">
        <is>
          <t>Máy tính</t>
        </is>
      </c>
      <c r="F16134" t="n">
        <v>2046.6</v>
      </c>
      <c r="G16134" t="n">
        <v>0</v>
      </c>
    </row>
    <row r="16135">
      <c r="A16135" t="n">
        <v>202012</v>
      </c>
      <c r="B16135" t="n">
        <v>22</v>
      </c>
      <c r="C16135" t="inlineStr">
        <is>
          <t>POS</t>
        </is>
      </c>
      <c r="D16135" t="inlineStr">
        <is>
          <t>Đức</t>
        </is>
      </c>
      <c r="E16135" t="inlineStr">
        <is>
          <t>Nhạc, phim, sách nói</t>
        </is>
      </c>
      <c r="F16135" t="n">
        <v>739.47</v>
      </c>
      <c r="G16135" t="n">
        <v>0</v>
      </c>
    </row>
    <row r="16136">
      <c r="A16136" t="n">
        <v>202012</v>
      </c>
      <c r="B16136" t="n">
        <v>22</v>
      </c>
      <c r="C16136" t="inlineStr">
        <is>
          <t>POS</t>
        </is>
      </c>
      <c r="D16136" t="inlineStr">
        <is>
          <t>Đức</t>
        </is>
      </c>
      <c r="E16136" t="inlineStr">
        <is>
          <t>TV &amp; Video</t>
        </is>
      </c>
      <c r="F16136" t="n">
        <v>4984.46</v>
      </c>
      <c r="G16136" t="n">
        <v>0</v>
      </c>
    </row>
    <row r="16137">
      <c r="A16137" t="n">
        <v>202012</v>
      </c>
      <c r="B16137" t="n">
        <v>23</v>
      </c>
      <c r="C16137" t="inlineStr">
        <is>
          <t>POS</t>
        </is>
      </c>
      <c r="D16137" t="inlineStr">
        <is>
          <t>Đức</t>
        </is>
      </c>
      <c r="E16137" t="inlineStr">
        <is>
          <t>Điện thoại</t>
        </is>
      </c>
      <c r="F16137" t="n">
        <v>802.7</v>
      </c>
      <c r="G16137" t="n">
        <v>0</v>
      </c>
    </row>
    <row r="16138">
      <c r="A16138" t="n">
        <v>202012</v>
      </c>
      <c r="B16138" t="n">
        <v>23</v>
      </c>
      <c r="C16138" t="inlineStr">
        <is>
          <t>POS</t>
        </is>
      </c>
      <c r="D16138" t="inlineStr">
        <is>
          <t>Đức</t>
        </is>
      </c>
      <c r="E16138" t="inlineStr">
        <is>
          <t>Máy tính</t>
        </is>
      </c>
      <c r="F16138" t="n">
        <v>17034</v>
      </c>
      <c r="G16138" t="n">
        <v>0</v>
      </c>
    </row>
    <row r="16139">
      <c r="A16139" t="n">
        <v>202012</v>
      </c>
      <c r="B16139" t="n">
        <v>24</v>
      </c>
      <c r="C16139" t="inlineStr">
        <is>
          <t>POS</t>
        </is>
      </c>
      <c r="D16139" t="inlineStr">
        <is>
          <t>Đức</t>
        </is>
      </c>
      <c r="E16139" t="inlineStr">
        <is>
          <t>Máy tính</t>
        </is>
      </c>
      <c r="F16139" t="n">
        <v>298</v>
      </c>
      <c r="G16139" t="n">
        <v>0</v>
      </c>
    </row>
    <row r="16140">
      <c r="A16140" t="n">
        <v>202012</v>
      </c>
      <c r="B16140" t="n">
        <v>24</v>
      </c>
      <c r="C16140" t="inlineStr">
        <is>
          <t>POS</t>
        </is>
      </c>
      <c r="D16140" t="inlineStr">
        <is>
          <t>Đức</t>
        </is>
      </c>
      <c r="E16140" t="inlineStr">
        <is>
          <t>Game &amp; Đồ chơi</t>
        </is>
      </c>
      <c r="F16140" t="n">
        <v>155.7</v>
      </c>
      <c r="G16140" t="n">
        <v>0</v>
      </c>
    </row>
    <row r="16141">
      <c r="A16141" t="n">
        <v>202012</v>
      </c>
      <c r="B16141" t="n">
        <v>24</v>
      </c>
      <c r="C16141" t="inlineStr">
        <is>
          <t>POS</t>
        </is>
      </c>
      <c r="D16141" t="inlineStr">
        <is>
          <t>Đức</t>
        </is>
      </c>
      <c r="E16141" t="inlineStr">
        <is>
          <t>Nhạc, phim, sách nói</t>
        </is>
      </c>
      <c r="F16141" t="n">
        <v>1457.92</v>
      </c>
      <c r="G16141" t="n">
        <v>0</v>
      </c>
    </row>
    <row r="16142">
      <c r="A16142" t="n">
        <v>202012</v>
      </c>
      <c r="B16142" t="n">
        <v>26</v>
      </c>
      <c r="C16142" t="inlineStr">
        <is>
          <t>POS</t>
        </is>
      </c>
      <c r="D16142" t="inlineStr">
        <is>
          <t>Đức</t>
        </is>
      </c>
      <c r="E16142" t="inlineStr">
        <is>
          <t>Âm thanh</t>
        </is>
      </c>
      <c r="F16142" t="n">
        <v>749.99</v>
      </c>
      <c r="G16142" t="n">
        <v>0</v>
      </c>
    </row>
    <row r="16143">
      <c r="A16143" t="n">
        <v>202012</v>
      </c>
      <c r="B16143" t="n">
        <v>26</v>
      </c>
      <c r="C16143" t="inlineStr">
        <is>
          <t>POS</t>
        </is>
      </c>
      <c r="D16143" t="inlineStr">
        <is>
          <t>Đức</t>
        </is>
      </c>
      <c r="E16143" t="inlineStr">
        <is>
          <t>Máy ảnh</t>
        </is>
      </c>
      <c r="F16143" t="n">
        <v>2462.49</v>
      </c>
      <c r="G16143" t="n">
        <v>0</v>
      </c>
    </row>
    <row r="16144">
      <c r="A16144" t="n">
        <v>202012</v>
      </c>
      <c r="B16144" t="n">
        <v>26</v>
      </c>
      <c r="C16144" t="inlineStr">
        <is>
          <t>POS</t>
        </is>
      </c>
      <c r="D16144" t="inlineStr">
        <is>
          <t>Đức</t>
        </is>
      </c>
      <c r="E16144" t="inlineStr">
        <is>
          <t>Điện thoại</t>
        </is>
      </c>
      <c r="F16144" t="n">
        <v>17.98</v>
      </c>
      <c r="G16144" t="n">
        <v>0</v>
      </c>
    </row>
    <row r="16145">
      <c r="A16145" t="n">
        <v>202012</v>
      </c>
      <c r="B16145" t="n">
        <v>26</v>
      </c>
      <c r="C16145" t="inlineStr">
        <is>
          <t>POS</t>
        </is>
      </c>
      <c r="D16145" t="inlineStr">
        <is>
          <t>Đức</t>
        </is>
      </c>
      <c r="E16145" t="inlineStr">
        <is>
          <t>Máy tính</t>
        </is>
      </c>
      <c r="F16145" t="n">
        <v>599.9</v>
      </c>
      <c r="G16145" t="n">
        <v>0</v>
      </c>
    </row>
    <row r="16146">
      <c r="A16146" t="n">
        <v>202012</v>
      </c>
      <c r="B16146" t="n">
        <v>26</v>
      </c>
      <c r="C16146" t="inlineStr">
        <is>
          <t>POS</t>
        </is>
      </c>
      <c r="D16146" t="inlineStr">
        <is>
          <t>Đức</t>
        </is>
      </c>
      <c r="E16146" t="inlineStr">
        <is>
          <t>Gia dụng</t>
        </is>
      </c>
      <c r="F16146" t="n">
        <v>2032</v>
      </c>
      <c r="G16146" t="n">
        <v>0</v>
      </c>
    </row>
    <row r="16147">
      <c r="A16147" t="n">
        <v>202012</v>
      </c>
      <c r="B16147" t="n">
        <v>26</v>
      </c>
      <c r="C16147" t="inlineStr">
        <is>
          <t>POS</t>
        </is>
      </c>
      <c r="D16147" t="inlineStr">
        <is>
          <t>Đức</t>
        </is>
      </c>
      <c r="E16147" t="inlineStr">
        <is>
          <t>Nhạc, phim, sách nói</t>
        </is>
      </c>
      <c r="F16147" t="n">
        <v>1637.94</v>
      </c>
      <c r="G16147" t="n">
        <v>0</v>
      </c>
    </row>
    <row r="16148">
      <c r="A16148" t="n">
        <v>202012</v>
      </c>
      <c r="B16148" t="n">
        <v>27</v>
      </c>
      <c r="C16148" t="inlineStr">
        <is>
          <t>POS</t>
        </is>
      </c>
      <c r="D16148" t="inlineStr">
        <is>
          <t>Đức</t>
        </is>
      </c>
      <c r="E16148" t="inlineStr">
        <is>
          <t>Âm thanh</t>
        </is>
      </c>
      <c r="F16148" t="n">
        <v>37.95</v>
      </c>
      <c r="G16148" t="n">
        <v>0</v>
      </c>
    </row>
    <row r="16149">
      <c r="A16149" t="n">
        <v>202012</v>
      </c>
      <c r="B16149" t="n">
        <v>27</v>
      </c>
      <c r="C16149" t="inlineStr">
        <is>
          <t>POS</t>
        </is>
      </c>
      <c r="D16149" t="inlineStr">
        <is>
          <t>Đức</t>
        </is>
      </c>
      <c r="E16149" t="inlineStr">
        <is>
          <t>Điện thoại</t>
        </is>
      </c>
      <c r="F16149" t="n">
        <v>1308.19</v>
      </c>
      <c r="G16149" t="n">
        <v>0</v>
      </c>
    </row>
    <row r="16150">
      <c r="A16150" t="n">
        <v>202012</v>
      </c>
      <c r="B16150" t="n">
        <v>27</v>
      </c>
      <c r="C16150" t="inlineStr">
        <is>
          <t>POS</t>
        </is>
      </c>
      <c r="D16150" t="inlineStr">
        <is>
          <t>Đức</t>
        </is>
      </c>
      <c r="E16150" t="inlineStr">
        <is>
          <t>Máy tính</t>
        </is>
      </c>
      <c r="F16150" t="n">
        <v>6003</v>
      </c>
      <c r="G16150" t="n">
        <v>0</v>
      </c>
    </row>
    <row r="16151">
      <c r="A16151" t="n">
        <v>202012</v>
      </c>
      <c r="B16151" t="n">
        <v>27</v>
      </c>
      <c r="C16151" t="inlineStr">
        <is>
          <t>POS</t>
        </is>
      </c>
      <c r="D16151" t="inlineStr">
        <is>
          <t>Đức</t>
        </is>
      </c>
      <c r="E16151" t="inlineStr">
        <is>
          <t>Game &amp; Đồ chơi</t>
        </is>
      </c>
      <c r="F16151" t="n">
        <v>189.35</v>
      </c>
      <c r="G16151" t="n">
        <v>0</v>
      </c>
    </row>
    <row r="16152">
      <c r="A16152" t="n">
        <v>202012</v>
      </c>
      <c r="B16152" t="n">
        <v>27</v>
      </c>
      <c r="C16152" t="inlineStr">
        <is>
          <t>POS</t>
        </is>
      </c>
      <c r="D16152" t="inlineStr">
        <is>
          <t>Đức</t>
        </is>
      </c>
      <c r="E16152" t="inlineStr">
        <is>
          <t>Nhạc, phim, sách nói</t>
        </is>
      </c>
      <c r="F16152" t="n">
        <v>520.92</v>
      </c>
      <c r="G16152" t="n">
        <v>0</v>
      </c>
    </row>
    <row r="16153">
      <c r="A16153" t="n">
        <v>202012</v>
      </c>
      <c r="B16153" t="n">
        <v>27</v>
      </c>
      <c r="C16153" t="inlineStr">
        <is>
          <t>POS</t>
        </is>
      </c>
      <c r="D16153" t="inlineStr">
        <is>
          <t>Đức</t>
        </is>
      </c>
      <c r="E16153" t="inlineStr">
        <is>
          <t>TV &amp; Video</t>
        </is>
      </c>
      <c r="F16153" t="n">
        <v>9808.68</v>
      </c>
      <c r="G16153" t="n">
        <v>0</v>
      </c>
    </row>
    <row r="16154">
      <c r="A16154" t="n">
        <v>202012</v>
      </c>
      <c r="B16154" t="n">
        <v>29</v>
      </c>
      <c r="C16154" t="inlineStr">
        <is>
          <t>POS</t>
        </is>
      </c>
      <c r="D16154" t="inlineStr">
        <is>
          <t>Ý</t>
        </is>
      </c>
      <c r="E16154" t="inlineStr">
        <is>
          <t>Âm thanh</t>
        </is>
      </c>
      <c r="F16154" t="n">
        <v>113.85</v>
      </c>
      <c r="G16154" t="n">
        <v>0</v>
      </c>
    </row>
    <row r="16155">
      <c r="A16155" t="n">
        <v>202012</v>
      </c>
      <c r="B16155" t="n">
        <v>29</v>
      </c>
      <c r="C16155" t="inlineStr">
        <is>
          <t>POS</t>
        </is>
      </c>
      <c r="D16155" t="inlineStr">
        <is>
          <t>Ý</t>
        </is>
      </c>
      <c r="E16155" t="inlineStr">
        <is>
          <t>Điện thoại</t>
        </is>
      </c>
      <c r="F16155" t="n">
        <v>791.4</v>
      </c>
      <c r="G16155" t="n">
        <v>0</v>
      </c>
    </row>
    <row r="16156">
      <c r="A16156" t="n">
        <v>202012</v>
      </c>
      <c r="B16156" t="n">
        <v>29</v>
      </c>
      <c r="C16156" t="inlineStr">
        <is>
          <t>POS</t>
        </is>
      </c>
      <c r="D16156" t="inlineStr">
        <is>
          <t>Ý</t>
        </is>
      </c>
      <c r="E16156" t="inlineStr">
        <is>
          <t>Máy tính</t>
        </is>
      </c>
      <c r="F16156" t="n">
        <v>4441.6</v>
      </c>
      <c r="G16156" t="n">
        <v>0</v>
      </c>
    </row>
    <row r="16157">
      <c r="A16157" t="n">
        <v>202012</v>
      </c>
      <c r="B16157" t="n">
        <v>29</v>
      </c>
      <c r="C16157" t="inlineStr">
        <is>
          <t>POS</t>
        </is>
      </c>
      <c r="D16157" t="inlineStr">
        <is>
          <t>Ý</t>
        </is>
      </c>
      <c r="E16157" t="inlineStr">
        <is>
          <t>Nhạc, phim, sách nói</t>
        </is>
      </c>
      <c r="F16157" t="n">
        <v>41.2</v>
      </c>
      <c r="G16157" t="n">
        <v>0</v>
      </c>
    </row>
    <row r="16158">
      <c r="A16158" t="n">
        <v>202012</v>
      </c>
      <c r="B16158" t="n">
        <v>30</v>
      </c>
      <c r="C16158" t="inlineStr">
        <is>
          <t>POS</t>
        </is>
      </c>
      <c r="D16158" t="inlineStr">
        <is>
          <t>Ý</t>
        </is>
      </c>
      <c r="E16158" t="inlineStr">
        <is>
          <t>Âm thanh</t>
        </is>
      </c>
      <c r="F16158" t="n">
        <v>179.95</v>
      </c>
      <c r="G16158" t="n">
        <v>0</v>
      </c>
    </row>
    <row r="16159">
      <c r="A16159" t="n">
        <v>202012</v>
      </c>
      <c r="B16159" t="n">
        <v>30</v>
      </c>
      <c r="C16159" t="inlineStr">
        <is>
          <t>POS</t>
        </is>
      </c>
      <c r="D16159" t="inlineStr">
        <is>
          <t>Ý</t>
        </is>
      </c>
      <c r="E16159" t="inlineStr">
        <is>
          <t>Điện thoại</t>
        </is>
      </c>
      <c r="F16159" t="n">
        <v>2870.91</v>
      </c>
      <c r="G16159" t="n">
        <v>0</v>
      </c>
    </row>
    <row r="16160">
      <c r="A16160" t="n">
        <v>202012</v>
      </c>
      <c r="B16160" t="n">
        <v>30</v>
      </c>
      <c r="C16160" t="inlineStr">
        <is>
          <t>POS</t>
        </is>
      </c>
      <c r="D16160" t="inlineStr">
        <is>
          <t>Ý</t>
        </is>
      </c>
      <c r="E16160" t="inlineStr">
        <is>
          <t>Máy tính</t>
        </is>
      </c>
      <c r="F16160" t="n">
        <v>1117.95</v>
      </c>
      <c r="G16160" t="n">
        <v>0</v>
      </c>
    </row>
    <row r="16161">
      <c r="A16161" t="n">
        <v>202012</v>
      </c>
      <c r="B16161" t="n">
        <v>30</v>
      </c>
      <c r="C16161" t="inlineStr">
        <is>
          <t>POS</t>
        </is>
      </c>
      <c r="D16161" t="inlineStr">
        <is>
          <t>Ý</t>
        </is>
      </c>
      <c r="E16161" t="inlineStr">
        <is>
          <t>Nhạc, phim, sách nói</t>
        </is>
      </c>
      <c r="F16161" t="n">
        <v>3884.31</v>
      </c>
      <c r="G16161" t="n">
        <v>0</v>
      </c>
    </row>
    <row r="16162">
      <c r="A16162" t="n">
        <v>202012</v>
      </c>
      <c r="B16162" t="n">
        <v>30</v>
      </c>
      <c r="C16162" t="inlineStr">
        <is>
          <t>POS</t>
        </is>
      </c>
      <c r="D16162" t="inlineStr">
        <is>
          <t>Ý</t>
        </is>
      </c>
      <c r="E16162" t="inlineStr">
        <is>
          <t>TV &amp; Video</t>
        </is>
      </c>
      <c r="F16162" t="n">
        <v>214.2</v>
      </c>
      <c r="G16162" t="n">
        <v>0</v>
      </c>
    </row>
    <row r="16163">
      <c r="A16163" t="n">
        <v>202012</v>
      </c>
      <c r="B16163" t="n">
        <v>31</v>
      </c>
      <c r="C16163" t="inlineStr">
        <is>
          <t>POS</t>
        </is>
      </c>
      <c r="D16163" t="inlineStr">
        <is>
          <t>Hà Lan</t>
        </is>
      </c>
      <c r="E16163" t="inlineStr">
        <is>
          <t>Gia dụng</t>
        </is>
      </c>
      <c r="F16163" t="n">
        <v>769.9299999999999</v>
      </c>
      <c r="G16163" t="n">
        <v>0</v>
      </c>
    </row>
    <row r="16164">
      <c r="A16164" t="n">
        <v>202012</v>
      </c>
      <c r="B16164" t="n">
        <v>31</v>
      </c>
      <c r="C16164" t="inlineStr">
        <is>
          <t>POS</t>
        </is>
      </c>
      <c r="D16164" t="inlineStr">
        <is>
          <t>Hà Lan</t>
        </is>
      </c>
      <c r="E16164" t="inlineStr">
        <is>
          <t>Nhạc, phim, sách nói</t>
        </is>
      </c>
      <c r="F16164" t="n">
        <v>109.89</v>
      </c>
      <c r="G16164" t="n">
        <v>0</v>
      </c>
    </row>
    <row r="16165">
      <c r="A16165" t="n">
        <v>202012</v>
      </c>
      <c r="B16165" t="n">
        <v>32</v>
      </c>
      <c r="C16165" t="inlineStr">
        <is>
          <t>POS</t>
        </is>
      </c>
      <c r="D16165" t="inlineStr">
        <is>
          <t>Hà Lan</t>
        </is>
      </c>
      <c r="E16165" t="inlineStr">
        <is>
          <t>Âm thanh</t>
        </is>
      </c>
      <c r="F16165" t="n">
        <v>310.72</v>
      </c>
      <c r="G16165" t="n">
        <v>0</v>
      </c>
    </row>
    <row r="16166">
      <c r="A16166" t="n">
        <v>202012</v>
      </c>
      <c r="B16166" t="n">
        <v>32</v>
      </c>
      <c r="C16166" t="inlineStr">
        <is>
          <t>POS</t>
        </is>
      </c>
      <c r="D16166" t="inlineStr">
        <is>
          <t>Hà Lan</t>
        </is>
      </c>
      <c r="E16166" t="inlineStr">
        <is>
          <t>Máy ảnh</t>
        </is>
      </c>
      <c r="F16166" t="n">
        <v>580</v>
      </c>
      <c r="G16166" t="n">
        <v>0</v>
      </c>
    </row>
    <row r="16167">
      <c r="A16167" t="n">
        <v>202012</v>
      </c>
      <c r="B16167" t="n">
        <v>32</v>
      </c>
      <c r="C16167" t="inlineStr">
        <is>
          <t>POS</t>
        </is>
      </c>
      <c r="D16167" t="inlineStr">
        <is>
          <t>Hà Lan</t>
        </is>
      </c>
      <c r="E16167" t="inlineStr">
        <is>
          <t>Điện thoại</t>
        </is>
      </c>
      <c r="F16167" t="n">
        <v>402.95</v>
      </c>
      <c r="G16167" t="n">
        <v>0</v>
      </c>
    </row>
    <row r="16168">
      <c r="A16168" t="n">
        <v>202012</v>
      </c>
      <c r="B16168" t="n">
        <v>32</v>
      </c>
      <c r="C16168" t="inlineStr">
        <is>
          <t>POS</t>
        </is>
      </c>
      <c r="D16168" t="inlineStr">
        <is>
          <t>Hà Lan</t>
        </is>
      </c>
      <c r="E16168" t="inlineStr">
        <is>
          <t>Máy tính</t>
        </is>
      </c>
      <c r="F16168" t="n">
        <v>976</v>
      </c>
      <c r="G16168" t="n">
        <v>0</v>
      </c>
    </row>
    <row r="16169">
      <c r="A16169" t="n">
        <v>202012</v>
      </c>
      <c r="B16169" t="n">
        <v>32</v>
      </c>
      <c r="C16169" t="inlineStr">
        <is>
          <t>POS</t>
        </is>
      </c>
      <c r="D16169" t="inlineStr">
        <is>
          <t>Hà Lan</t>
        </is>
      </c>
      <c r="E16169" t="inlineStr">
        <is>
          <t>Game &amp; Đồ chơi</t>
        </is>
      </c>
      <c r="F16169" t="n">
        <v>32</v>
      </c>
      <c r="G16169" t="n">
        <v>0</v>
      </c>
    </row>
    <row r="16170">
      <c r="A16170" t="n">
        <v>202012</v>
      </c>
      <c r="B16170" t="n">
        <v>32</v>
      </c>
      <c r="C16170" t="inlineStr">
        <is>
          <t>POS</t>
        </is>
      </c>
      <c r="D16170" t="inlineStr">
        <is>
          <t>Hà Lan</t>
        </is>
      </c>
      <c r="E16170" t="inlineStr">
        <is>
          <t>Gia dụng</t>
        </is>
      </c>
      <c r="F16170" t="n">
        <v>1907.97</v>
      </c>
      <c r="G16170" t="n">
        <v>0</v>
      </c>
    </row>
    <row r="16171">
      <c r="A16171" t="n">
        <v>202012</v>
      </c>
      <c r="B16171" t="n">
        <v>32</v>
      </c>
      <c r="C16171" t="inlineStr">
        <is>
          <t>POS</t>
        </is>
      </c>
      <c r="D16171" t="inlineStr">
        <is>
          <t>Hà Lan</t>
        </is>
      </c>
      <c r="E16171" t="inlineStr">
        <is>
          <t>Nhạc, phim, sách nói</t>
        </is>
      </c>
      <c r="F16171" t="n">
        <v>289.4</v>
      </c>
      <c r="G16171" t="n">
        <v>0</v>
      </c>
    </row>
    <row r="16172">
      <c r="A16172" t="n">
        <v>202012</v>
      </c>
      <c r="B16172" t="n">
        <v>33</v>
      </c>
      <c r="C16172" t="inlineStr">
        <is>
          <t>POS</t>
        </is>
      </c>
      <c r="D16172" t="inlineStr">
        <is>
          <t>Hà Lan</t>
        </is>
      </c>
      <c r="E16172" t="inlineStr">
        <is>
          <t>Điện thoại</t>
        </is>
      </c>
      <c r="F16172" t="n">
        <v>299</v>
      </c>
      <c r="G16172" t="n">
        <v>0</v>
      </c>
    </row>
    <row r="16173">
      <c r="A16173" t="n">
        <v>202012</v>
      </c>
      <c r="B16173" t="n">
        <v>34</v>
      </c>
      <c r="C16173" t="inlineStr">
        <is>
          <t>POS</t>
        </is>
      </c>
      <c r="D16173" t="inlineStr">
        <is>
          <t>Hà Lan</t>
        </is>
      </c>
      <c r="E16173" t="inlineStr">
        <is>
          <t>Máy ảnh</t>
        </is>
      </c>
      <c r="F16173" t="n">
        <v>95</v>
      </c>
      <c r="G16173" t="n">
        <v>0</v>
      </c>
    </row>
    <row r="16174">
      <c r="A16174" t="n">
        <v>202012</v>
      </c>
      <c r="B16174" t="n">
        <v>34</v>
      </c>
      <c r="C16174" t="inlineStr">
        <is>
          <t>POS</t>
        </is>
      </c>
      <c r="D16174" t="inlineStr">
        <is>
          <t>Hà Lan</t>
        </is>
      </c>
      <c r="E16174" t="inlineStr">
        <is>
          <t>Điện thoại</t>
        </is>
      </c>
      <c r="F16174" t="n">
        <v>7.31</v>
      </c>
      <c r="G16174" t="n">
        <v>0</v>
      </c>
    </row>
    <row r="16175">
      <c r="A16175" t="n">
        <v>202012</v>
      </c>
      <c r="B16175" t="n">
        <v>34</v>
      </c>
      <c r="C16175" t="inlineStr">
        <is>
          <t>POS</t>
        </is>
      </c>
      <c r="D16175" t="inlineStr">
        <is>
          <t>Hà Lan</t>
        </is>
      </c>
      <c r="E16175" t="inlineStr">
        <is>
          <t>Nhạc, phim, sách nói</t>
        </is>
      </c>
      <c r="F16175" t="n">
        <v>22.89</v>
      </c>
      <c r="G16175" t="n">
        <v>22.89</v>
      </c>
    </row>
    <row r="16176">
      <c r="A16176" t="n">
        <v>202012</v>
      </c>
      <c r="B16176" t="n">
        <v>36</v>
      </c>
      <c r="C16176" t="inlineStr">
        <is>
          <t>POS</t>
        </is>
      </c>
      <c r="D16176" t="inlineStr">
        <is>
          <t>Anh</t>
        </is>
      </c>
      <c r="E16176" t="inlineStr">
        <is>
          <t>Âm thanh</t>
        </is>
      </c>
      <c r="F16176" t="n">
        <v>1560</v>
      </c>
      <c r="G16176" t="n">
        <v>780</v>
      </c>
    </row>
    <row r="16177">
      <c r="A16177" t="n">
        <v>202012</v>
      </c>
      <c r="B16177" t="n">
        <v>36</v>
      </c>
      <c r="C16177" t="inlineStr">
        <is>
          <t>POS</t>
        </is>
      </c>
      <c r="D16177" t="inlineStr">
        <is>
          <t>Anh</t>
        </is>
      </c>
      <c r="E16177" t="inlineStr">
        <is>
          <t>Điện thoại</t>
        </is>
      </c>
      <c r="F16177" t="n">
        <v>565.98</v>
      </c>
      <c r="G16177" t="n">
        <v>0</v>
      </c>
    </row>
    <row r="16178">
      <c r="A16178" t="n">
        <v>202012</v>
      </c>
      <c r="B16178" t="n">
        <v>36</v>
      </c>
      <c r="C16178" t="inlineStr">
        <is>
          <t>POS</t>
        </is>
      </c>
      <c r="D16178" t="inlineStr">
        <is>
          <t>Anh</t>
        </is>
      </c>
      <c r="E16178" t="inlineStr">
        <is>
          <t>Máy tính</t>
        </is>
      </c>
      <c r="F16178" t="n">
        <v>6562.9</v>
      </c>
      <c r="G16178" t="n">
        <v>0</v>
      </c>
    </row>
    <row r="16179">
      <c r="A16179" t="n">
        <v>202012</v>
      </c>
      <c r="B16179" t="n">
        <v>36</v>
      </c>
      <c r="C16179" t="inlineStr">
        <is>
          <t>POS</t>
        </is>
      </c>
      <c r="D16179" t="inlineStr">
        <is>
          <t>Anh</t>
        </is>
      </c>
      <c r="E16179" t="inlineStr">
        <is>
          <t>Game &amp; Đồ chơi</t>
        </is>
      </c>
      <c r="F16179" t="n">
        <v>18.6</v>
      </c>
      <c r="G16179" t="n">
        <v>0</v>
      </c>
    </row>
    <row r="16180">
      <c r="A16180" t="n">
        <v>202012</v>
      </c>
      <c r="B16180" t="n">
        <v>36</v>
      </c>
      <c r="C16180" t="inlineStr">
        <is>
          <t>POS</t>
        </is>
      </c>
      <c r="D16180" t="inlineStr">
        <is>
          <t>Anh</t>
        </is>
      </c>
      <c r="E16180" t="inlineStr">
        <is>
          <t>TV &amp; Video</t>
        </is>
      </c>
      <c r="F16180" t="n">
        <v>238</v>
      </c>
      <c r="G16180" t="n">
        <v>0</v>
      </c>
    </row>
    <row r="16181">
      <c r="A16181" t="n">
        <v>202012</v>
      </c>
      <c r="B16181" t="n">
        <v>37</v>
      </c>
      <c r="C16181" t="inlineStr">
        <is>
          <t>POS</t>
        </is>
      </c>
      <c r="D16181" t="inlineStr">
        <is>
          <t>Anh</t>
        </is>
      </c>
      <c r="E16181" t="inlineStr">
        <is>
          <t>Máy tính</t>
        </is>
      </c>
      <c r="F16181" t="n">
        <v>413.82</v>
      </c>
      <c r="G16181" t="n">
        <v>0</v>
      </c>
    </row>
    <row r="16182">
      <c r="A16182" t="n">
        <v>202012</v>
      </c>
      <c r="B16182" t="n">
        <v>38</v>
      </c>
      <c r="C16182" t="inlineStr">
        <is>
          <t>POS</t>
        </is>
      </c>
      <c r="D16182" t="inlineStr">
        <is>
          <t>Anh</t>
        </is>
      </c>
      <c r="E16182" t="inlineStr">
        <is>
          <t>Máy ảnh</t>
        </is>
      </c>
      <c r="F16182" t="n">
        <v>1052.91</v>
      </c>
      <c r="G16182" t="n">
        <v>0</v>
      </c>
    </row>
    <row r="16183">
      <c r="A16183" t="n">
        <v>202012</v>
      </c>
      <c r="B16183" t="n">
        <v>38</v>
      </c>
      <c r="C16183" t="inlineStr">
        <is>
          <t>POS</t>
        </is>
      </c>
      <c r="D16183" t="inlineStr">
        <is>
          <t>Anh</t>
        </is>
      </c>
      <c r="E16183" t="inlineStr">
        <is>
          <t>Điện thoại</t>
        </is>
      </c>
      <c r="F16183" t="n">
        <v>1687.86</v>
      </c>
      <c r="G16183" t="n">
        <v>0</v>
      </c>
    </row>
    <row r="16184">
      <c r="A16184" t="n">
        <v>202012</v>
      </c>
      <c r="B16184" t="n">
        <v>38</v>
      </c>
      <c r="C16184" t="inlineStr">
        <is>
          <t>POS</t>
        </is>
      </c>
      <c r="D16184" t="inlineStr">
        <is>
          <t>Anh</t>
        </is>
      </c>
      <c r="E16184" t="inlineStr">
        <is>
          <t>Game &amp; Đồ chơi</t>
        </is>
      </c>
      <c r="F16184" t="n">
        <v>38.7</v>
      </c>
      <c r="G16184" t="n">
        <v>0</v>
      </c>
    </row>
    <row r="16185">
      <c r="A16185" t="n">
        <v>202012</v>
      </c>
      <c r="B16185" t="n">
        <v>38</v>
      </c>
      <c r="C16185" t="inlineStr">
        <is>
          <t>POS</t>
        </is>
      </c>
      <c r="D16185" t="inlineStr">
        <is>
          <t>Anh</t>
        </is>
      </c>
      <c r="E16185" t="inlineStr">
        <is>
          <t>Gia dụng</t>
        </is>
      </c>
      <c r="F16185" t="n">
        <v>635.99</v>
      </c>
      <c r="G16185" t="n">
        <v>0</v>
      </c>
    </row>
    <row r="16186">
      <c r="A16186" t="n">
        <v>202012</v>
      </c>
      <c r="B16186" t="n">
        <v>38</v>
      </c>
      <c r="C16186" t="inlineStr">
        <is>
          <t>POS</t>
        </is>
      </c>
      <c r="D16186" t="inlineStr">
        <is>
          <t>Anh</t>
        </is>
      </c>
      <c r="E16186" t="inlineStr">
        <is>
          <t>Nhạc, phim, sách nói</t>
        </is>
      </c>
      <c r="F16186" t="n">
        <v>196.8</v>
      </c>
      <c r="G16186" t="n">
        <v>0</v>
      </c>
    </row>
    <row r="16187">
      <c r="A16187" t="n">
        <v>202012</v>
      </c>
      <c r="B16187" t="n">
        <v>38</v>
      </c>
      <c r="C16187" t="inlineStr">
        <is>
          <t>POS</t>
        </is>
      </c>
      <c r="D16187" t="inlineStr">
        <is>
          <t>Anh</t>
        </is>
      </c>
      <c r="E16187" t="inlineStr">
        <is>
          <t>TV &amp; Video</t>
        </is>
      </c>
      <c r="F16187" t="n">
        <v>16350.26</v>
      </c>
      <c r="G16187" t="n">
        <v>0</v>
      </c>
    </row>
    <row r="16188">
      <c r="A16188" t="n">
        <v>202012</v>
      </c>
      <c r="B16188" t="n">
        <v>39</v>
      </c>
      <c r="C16188" t="inlineStr">
        <is>
          <t>POS</t>
        </is>
      </c>
      <c r="D16188" t="inlineStr">
        <is>
          <t>Anh</t>
        </is>
      </c>
      <c r="E16188" t="inlineStr">
        <is>
          <t>Âm thanh</t>
        </is>
      </c>
      <c r="F16188" t="n">
        <v>362</v>
      </c>
      <c r="G16188" t="n">
        <v>0</v>
      </c>
    </row>
    <row r="16189">
      <c r="A16189" t="n">
        <v>202012</v>
      </c>
      <c r="B16189" t="n">
        <v>39</v>
      </c>
      <c r="C16189" t="inlineStr">
        <is>
          <t>POS</t>
        </is>
      </c>
      <c r="D16189" t="inlineStr">
        <is>
          <t>Anh</t>
        </is>
      </c>
      <c r="E16189" t="inlineStr">
        <is>
          <t>Máy ảnh</t>
        </is>
      </c>
      <c r="F16189" t="n">
        <v>414.95</v>
      </c>
      <c r="G16189" t="n">
        <v>0</v>
      </c>
    </row>
    <row r="16190">
      <c r="A16190" t="n">
        <v>202012</v>
      </c>
      <c r="B16190" t="n">
        <v>39</v>
      </c>
      <c r="C16190" t="inlineStr">
        <is>
          <t>POS</t>
        </is>
      </c>
      <c r="D16190" t="inlineStr">
        <is>
          <t>Anh</t>
        </is>
      </c>
      <c r="E16190" t="inlineStr">
        <is>
          <t>Điện thoại</t>
        </is>
      </c>
      <c r="F16190" t="n">
        <v>189.76</v>
      </c>
      <c r="G16190" t="n">
        <v>0</v>
      </c>
    </row>
    <row r="16191">
      <c r="A16191" t="n">
        <v>202012</v>
      </c>
      <c r="B16191" t="n">
        <v>39</v>
      </c>
      <c r="C16191" t="inlineStr">
        <is>
          <t>POS</t>
        </is>
      </c>
      <c r="D16191" t="inlineStr">
        <is>
          <t>Anh</t>
        </is>
      </c>
      <c r="E16191" t="inlineStr">
        <is>
          <t>Máy tính</t>
        </is>
      </c>
      <c r="F16191" t="n">
        <v>1198</v>
      </c>
      <c r="G16191" t="n">
        <v>0</v>
      </c>
    </row>
    <row r="16192">
      <c r="A16192" t="n">
        <v>202012</v>
      </c>
      <c r="B16192" t="n">
        <v>39</v>
      </c>
      <c r="C16192" t="inlineStr">
        <is>
          <t>POS</t>
        </is>
      </c>
      <c r="D16192" t="inlineStr">
        <is>
          <t>Anh</t>
        </is>
      </c>
      <c r="E16192" t="inlineStr">
        <is>
          <t>Game &amp; Đồ chơi</t>
        </is>
      </c>
      <c r="F16192" t="n">
        <v>636.5599999999999</v>
      </c>
      <c r="G16192" t="n">
        <v>0</v>
      </c>
    </row>
    <row r="16193">
      <c r="A16193" t="n">
        <v>202012</v>
      </c>
      <c r="B16193" t="n">
        <v>39</v>
      </c>
      <c r="C16193" t="inlineStr">
        <is>
          <t>POS</t>
        </is>
      </c>
      <c r="D16193" t="inlineStr">
        <is>
          <t>Anh</t>
        </is>
      </c>
      <c r="E16193" t="inlineStr">
        <is>
          <t>Nhạc, phim, sách nói</t>
        </is>
      </c>
      <c r="F16193" t="n">
        <v>91.56</v>
      </c>
      <c r="G16193" t="n">
        <v>0</v>
      </c>
    </row>
    <row r="16194">
      <c r="A16194" t="n">
        <v>202012</v>
      </c>
      <c r="B16194" t="n">
        <v>39</v>
      </c>
      <c r="C16194" t="inlineStr">
        <is>
          <t>POS</t>
        </is>
      </c>
      <c r="D16194" t="inlineStr">
        <is>
          <t>Anh</t>
        </is>
      </c>
      <c r="E16194" t="inlineStr">
        <is>
          <t>TV &amp; Video</t>
        </is>
      </c>
      <c r="F16194" t="n">
        <v>66</v>
      </c>
      <c r="G16194" t="n">
        <v>0</v>
      </c>
    </row>
    <row r="16195">
      <c r="A16195" t="n">
        <v>202012</v>
      </c>
      <c r="B16195" t="n">
        <v>40</v>
      </c>
      <c r="C16195" t="inlineStr">
        <is>
          <t>POS</t>
        </is>
      </c>
      <c r="D16195" t="inlineStr">
        <is>
          <t>Anh</t>
        </is>
      </c>
      <c r="E16195" t="inlineStr">
        <is>
          <t>Âm thanh</t>
        </is>
      </c>
      <c r="F16195" t="n">
        <v>149.99</v>
      </c>
      <c r="G16195" t="n">
        <v>0</v>
      </c>
    </row>
    <row r="16196">
      <c r="A16196" t="n">
        <v>202012</v>
      </c>
      <c r="B16196" t="n">
        <v>40</v>
      </c>
      <c r="C16196" t="inlineStr">
        <is>
          <t>POS</t>
        </is>
      </c>
      <c r="D16196" t="inlineStr">
        <is>
          <t>Anh</t>
        </is>
      </c>
      <c r="E16196" t="inlineStr">
        <is>
          <t>Điện thoại</t>
        </is>
      </c>
      <c r="F16196" t="n">
        <v>2653.99</v>
      </c>
      <c r="G16196" t="n">
        <v>293</v>
      </c>
    </row>
    <row r="16197">
      <c r="A16197" t="n">
        <v>202012</v>
      </c>
      <c r="B16197" t="n">
        <v>40</v>
      </c>
      <c r="C16197" t="inlineStr">
        <is>
          <t>POS</t>
        </is>
      </c>
      <c r="D16197" t="inlineStr">
        <is>
          <t>Anh</t>
        </is>
      </c>
      <c r="E16197" t="inlineStr">
        <is>
          <t>Máy tính</t>
        </is>
      </c>
      <c r="F16197" t="n">
        <v>1138.8</v>
      </c>
      <c r="G16197" t="n">
        <v>0</v>
      </c>
    </row>
    <row r="16198">
      <c r="A16198" t="n">
        <v>202012</v>
      </c>
      <c r="B16198" t="n">
        <v>40</v>
      </c>
      <c r="C16198" t="inlineStr">
        <is>
          <t>POS</t>
        </is>
      </c>
      <c r="D16198" t="inlineStr">
        <is>
          <t>Anh</t>
        </is>
      </c>
      <c r="E16198" t="inlineStr">
        <is>
          <t>Game &amp; Đồ chơi</t>
        </is>
      </c>
      <c r="F16198" t="n">
        <v>454.78</v>
      </c>
      <c r="G16198" t="n">
        <v>0</v>
      </c>
    </row>
    <row r="16199">
      <c r="A16199" t="n">
        <v>202012</v>
      </c>
      <c r="B16199" t="n">
        <v>42</v>
      </c>
      <c r="C16199" t="inlineStr">
        <is>
          <t>POS</t>
        </is>
      </c>
      <c r="D16199" t="inlineStr">
        <is>
          <t>Anh</t>
        </is>
      </c>
      <c r="E16199" t="inlineStr">
        <is>
          <t>Máy ảnh</t>
        </is>
      </c>
      <c r="F16199" t="n">
        <v>1760</v>
      </c>
      <c r="G16199" t="n">
        <v>0</v>
      </c>
    </row>
    <row r="16200">
      <c r="A16200" t="n">
        <v>202012</v>
      </c>
      <c r="B16200" t="n">
        <v>42</v>
      </c>
      <c r="C16200" t="inlineStr">
        <is>
          <t>POS</t>
        </is>
      </c>
      <c r="D16200" t="inlineStr">
        <is>
          <t>Anh</t>
        </is>
      </c>
      <c r="E16200" t="inlineStr">
        <is>
          <t>Máy tính</t>
        </is>
      </c>
      <c r="F16200" t="n">
        <v>319.2</v>
      </c>
      <c r="G16200" t="n">
        <v>0</v>
      </c>
    </row>
    <row r="16201">
      <c r="A16201" t="n">
        <v>202012</v>
      </c>
      <c r="B16201" t="n">
        <v>42</v>
      </c>
      <c r="C16201" t="inlineStr">
        <is>
          <t>POS</t>
        </is>
      </c>
      <c r="D16201" t="inlineStr">
        <is>
          <t>Anh</t>
        </is>
      </c>
      <c r="E16201" t="inlineStr">
        <is>
          <t>TV &amp; Video</t>
        </is>
      </c>
      <c r="F16201" t="n">
        <v>359.6</v>
      </c>
      <c r="G16201" t="n">
        <v>0</v>
      </c>
    </row>
    <row r="16202">
      <c r="A16202" t="n">
        <v>202012</v>
      </c>
      <c r="B16202" t="n">
        <v>43</v>
      </c>
      <c r="C16202" t="inlineStr">
        <is>
          <t>POS</t>
        </is>
      </c>
      <c r="D16202" t="inlineStr">
        <is>
          <t>Mỹ</t>
        </is>
      </c>
      <c r="E16202" t="inlineStr">
        <is>
          <t>Âm thanh</t>
        </is>
      </c>
      <c r="F16202" t="n">
        <v>269.91</v>
      </c>
      <c r="G16202" t="n">
        <v>0</v>
      </c>
    </row>
    <row r="16203">
      <c r="A16203" t="n">
        <v>202012</v>
      </c>
      <c r="B16203" t="n">
        <v>43</v>
      </c>
      <c r="C16203" t="inlineStr">
        <is>
          <t>POS</t>
        </is>
      </c>
      <c r="D16203" t="inlineStr">
        <is>
          <t>Mỹ</t>
        </is>
      </c>
      <c r="E16203" t="inlineStr">
        <is>
          <t>Điện thoại</t>
        </is>
      </c>
      <c r="F16203" t="n">
        <v>351.46</v>
      </c>
      <c r="G16203" t="n">
        <v>0</v>
      </c>
    </row>
    <row r="16204">
      <c r="A16204" t="n">
        <v>202012</v>
      </c>
      <c r="B16204" t="n">
        <v>43</v>
      </c>
      <c r="C16204" t="inlineStr">
        <is>
          <t>POS</t>
        </is>
      </c>
      <c r="D16204" t="inlineStr">
        <is>
          <t>Mỹ</t>
        </is>
      </c>
      <c r="E16204" t="inlineStr">
        <is>
          <t>Máy tính</t>
        </is>
      </c>
      <c r="F16204" t="n">
        <v>4203</v>
      </c>
      <c r="G16204" t="n">
        <v>332.1</v>
      </c>
    </row>
    <row r="16205">
      <c r="A16205" t="n">
        <v>202012</v>
      </c>
      <c r="B16205" t="n">
        <v>43</v>
      </c>
      <c r="C16205" t="inlineStr">
        <is>
          <t>POS</t>
        </is>
      </c>
      <c r="D16205" t="inlineStr">
        <is>
          <t>Mỹ</t>
        </is>
      </c>
      <c r="E16205" t="inlineStr">
        <is>
          <t>Game &amp; Đồ chơi</t>
        </is>
      </c>
      <c r="F16205" t="n">
        <v>501.05</v>
      </c>
      <c r="G16205" t="n">
        <v>0</v>
      </c>
    </row>
    <row r="16206">
      <c r="A16206" t="n">
        <v>202012</v>
      </c>
      <c r="B16206" t="n">
        <v>43</v>
      </c>
      <c r="C16206" t="inlineStr">
        <is>
          <t>POS</t>
        </is>
      </c>
      <c r="D16206" t="inlineStr">
        <is>
          <t>Mỹ</t>
        </is>
      </c>
      <c r="E16206" t="inlineStr">
        <is>
          <t>Gia dụng</t>
        </is>
      </c>
      <c r="F16206" t="n">
        <v>1866.4</v>
      </c>
      <c r="G16206" t="n">
        <v>0</v>
      </c>
    </row>
    <row r="16207">
      <c r="A16207" t="n">
        <v>202012</v>
      </c>
      <c r="B16207" t="n">
        <v>43</v>
      </c>
      <c r="C16207" t="inlineStr">
        <is>
          <t>POS</t>
        </is>
      </c>
      <c r="D16207" t="inlineStr">
        <is>
          <t>Mỹ</t>
        </is>
      </c>
      <c r="E16207" t="inlineStr">
        <is>
          <t>Nhạc, phim, sách nói</t>
        </is>
      </c>
      <c r="F16207" t="n">
        <v>579.92</v>
      </c>
      <c r="G16207" t="n">
        <v>0</v>
      </c>
    </row>
    <row r="16208">
      <c r="A16208" t="n">
        <v>202012</v>
      </c>
      <c r="B16208" t="n">
        <v>44</v>
      </c>
      <c r="C16208" t="inlineStr">
        <is>
          <t>POS</t>
        </is>
      </c>
      <c r="D16208" t="inlineStr">
        <is>
          <t>Mỹ</t>
        </is>
      </c>
      <c r="E16208" t="inlineStr">
        <is>
          <t>Máy ảnh</t>
        </is>
      </c>
      <c r="F16208" t="n">
        <v>590.7</v>
      </c>
      <c r="G16208" t="n">
        <v>0</v>
      </c>
    </row>
    <row r="16209">
      <c r="A16209" t="n">
        <v>202012</v>
      </c>
      <c r="B16209" t="n">
        <v>44</v>
      </c>
      <c r="C16209" t="inlineStr">
        <is>
          <t>POS</t>
        </is>
      </c>
      <c r="D16209" t="inlineStr">
        <is>
          <t>Mỹ</t>
        </is>
      </c>
      <c r="E16209" t="inlineStr">
        <is>
          <t>Điện thoại</t>
        </is>
      </c>
      <c r="F16209" t="n">
        <v>89.34999999999999</v>
      </c>
      <c r="G16209" t="n">
        <v>38.99</v>
      </c>
    </row>
    <row r="16210">
      <c r="A16210" t="n">
        <v>202012</v>
      </c>
      <c r="B16210" t="n">
        <v>44</v>
      </c>
      <c r="C16210" t="inlineStr">
        <is>
          <t>POS</t>
        </is>
      </c>
      <c r="D16210" t="inlineStr">
        <is>
          <t>Mỹ</t>
        </is>
      </c>
      <c r="E16210" t="inlineStr">
        <is>
          <t>Máy tính</t>
        </is>
      </c>
      <c r="F16210" t="n">
        <v>8825.610000000001</v>
      </c>
      <c r="G16210" t="n">
        <v>3354</v>
      </c>
    </row>
    <row r="16211">
      <c r="A16211" t="n">
        <v>202012</v>
      </c>
      <c r="B16211" t="n">
        <v>44</v>
      </c>
      <c r="C16211" t="inlineStr">
        <is>
          <t>POS</t>
        </is>
      </c>
      <c r="D16211" t="inlineStr">
        <is>
          <t>Mỹ</t>
        </is>
      </c>
      <c r="E16211" t="inlineStr">
        <is>
          <t>Game &amp; Đồ chơi</t>
        </is>
      </c>
      <c r="F16211" t="n">
        <v>142.9</v>
      </c>
      <c r="G16211" t="n">
        <v>0</v>
      </c>
    </row>
    <row r="16212">
      <c r="A16212" t="n">
        <v>202012</v>
      </c>
      <c r="B16212" t="n">
        <v>44</v>
      </c>
      <c r="C16212" t="inlineStr">
        <is>
          <t>POS</t>
        </is>
      </c>
      <c r="D16212" t="inlineStr">
        <is>
          <t>Mỹ</t>
        </is>
      </c>
      <c r="E16212" t="inlineStr">
        <is>
          <t>Gia dụng</t>
        </is>
      </c>
      <c r="F16212" t="n">
        <v>586.8</v>
      </c>
      <c r="G16212" t="n">
        <v>0</v>
      </c>
    </row>
    <row r="16213">
      <c r="A16213" t="n">
        <v>202012</v>
      </c>
      <c r="B16213" t="n">
        <v>44</v>
      </c>
      <c r="C16213" t="inlineStr">
        <is>
          <t>POS</t>
        </is>
      </c>
      <c r="D16213" t="inlineStr">
        <is>
          <t>Mỹ</t>
        </is>
      </c>
      <c r="E16213" t="inlineStr">
        <is>
          <t>Nhạc, phim, sách nói</t>
        </is>
      </c>
      <c r="F16213" t="n">
        <v>444.4</v>
      </c>
      <c r="G16213" t="n">
        <v>0</v>
      </c>
    </row>
    <row r="16214">
      <c r="A16214" t="n">
        <v>202012</v>
      </c>
      <c r="B16214" t="n">
        <v>44</v>
      </c>
      <c r="C16214" t="inlineStr">
        <is>
          <t>POS</t>
        </is>
      </c>
      <c r="D16214" t="inlineStr">
        <is>
          <t>Mỹ</t>
        </is>
      </c>
      <c r="E16214" t="inlineStr">
        <is>
          <t>TV &amp; Video</t>
        </is>
      </c>
      <c r="F16214" t="n">
        <v>98.09999999999999</v>
      </c>
      <c r="G16214" t="n">
        <v>0</v>
      </c>
    </row>
    <row r="16215">
      <c r="A16215" t="n">
        <v>202012</v>
      </c>
      <c r="B16215" t="n">
        <v>45</v>
      </c>
      <c r="C16215" t="inlineStr">
        <is>
          <t>POS</t>
        </is>
      </c>
      <c r="D16215" t="inlineStr">
        <is>
          <t>Mỹ</t>
        </is>
      </c>
      <c r="E16215" t="inlineStr">
        <is>
          <t>Âm thanh</t>
        </is>
      </c>
      <c r="F16215" t="n">
        <v>560.49</v>
      </c>
      <c r="G16215" t="n">
        <v>0</v>
      </c>
    </row>
    <row r="16216">
      <c r="A16216" t="n">
        <v>202012</v>
      </c>
      <c r="B16216" t="n">
        <v>45</v>
      </c>
      <c r="C16216" t="inlineStr">
        <is>
          <t>POS</t>
        </is>
      </c>
      <c r="D16216" t="inlineStr">
        <is>
          <t>Mỹ</t>
        </is>
      </c>
      <c r="E16216" t="inlineStr">
        <is>
          <t>Máy ảnh</t>
        </is>
      </c>
      <c r="F16216" t="n">
        <v>4271.7</v>
      </c>
      <c r="G16216" t="n">
        <v>0</v>
      </c>
    </row>
    <row r="16217">
      <c r="A16217" t="n">
        <v>202012</v>
      </c>
      <c r="B16217" t="n">
        <v>45</v>
      </c>
      <c r="C16217" t="inlineStr">
        <is>
          <t>POS</t>
        </is>
      </c>
      <c r="D16217" t="inlineStr">
        <is>
          <t>Mỹ</t>
        </is>
      </c>
      <c r="E16217" t="inlineStr">
        <is>
          <t>Điện thoại</t>
        </is>
      </c>
      <c r="F16217" t="n">
        <v>1143.57</v>
      </c>
      <c r="G16217" t="n">
        <v>0</v>
      </c>
    </row>
    <row r="16218">
      <c r="A16218" t="n">
        <v>202012</v>
      </c>
      <c r="B16218" t="n">
        <v>45</v>
      </c>
      <c r="C16218" t="inlineStr">
        <is>
          <t>POS</t>
        </is>
      </c>
      <c r="D16218" t="inlineStr">
        <is>
          <t>Mỹ</t>
        </is>
      </c>
      <c r="E16218" t="inlineStr">
        <is>
          <t>Máy tính</t>
        </is>
      </c>
      <c r="F16218" t="n">
        <v>3819.2</v>
      </c>
      <c r="G16218" t="n">
        <v>0</v>
      </c>
    </row>
    <row r="16219">
      <c r="A16219" t="n">
        <v>202012</v>
      </c>
      <c r="B16219" t="n">
        <v>45</v>
      </c>
      <c r="C16219" t="inlineStr">
        <is>
          <t>POS</t>
        </is>
      </c>
      <c r="D16219" t="inlineStr">
        <is>
          <t>Mỹ</t>
        </is>
      </c>
      <c r="E16219" t="inlineStr">
        <is>
          <t>Game &amp; Đồ chơi</t>
        </is>
      </c>
      <c r="F16219" t="n">
        <v>232.2</v>
      </c>
      <c r="G16219" t="n">
        <v>0</v>
      </c>
    </row>
    <row r="16220">
      <c r="A16220" t="n">
        <v>202012</v>
      </c>
      <c r="B16220" t="n">
        <v>45</v>
      </c>
      <c r="C16220" t="inlineStr">
        <is>
          <t>POS</t>
        </is>
      </c>
      <c r="D16220" t="inlineStr">
        <is>
          <t>Mỹ</t>
        </is>
      </c>
      <c r="E16220" t="inlineStr">
        <is>
          <t>Nhạc, phim, sách nói</t>
        </is>
      </c>
      <c r="F16220" t="n">
        <v>3520.83</v>
      </c>
      <c r="G16220" t="n">
        <v>0</v>
      </c>
    </row>
    <row r="16221">
      <c r="A16221" t="n">
        <v>202012</v>
      </c>
      <c r="B16221" t="n">
        <v>45</v>
      </c>
      <c r="C16221" t="inlineStr">
        <is>
          <t>POS</t>
        </is>
      </c>
      <c r="D16221" t="inlineStr">
        <is>
          <t>Mỹ</t>
        </is>
      </c>
      <c r="E16221" t="inlineStr">
        <is>
          <t>TV &amp; Video</t>
        </is>
      </c>
      <c r="F16221" t="n">
        <v>129</v>
      </c>
      <c r="G16221" t="n">
        <v>0</v>
      </c>
    </row>
    <row r="16222">
      <c r="A16222" t="n">
        <v>202012</v>
      </c>
      <c r="B16222" t="n">
        <v>47</v>
      </c>
      <c r="C16222" t="inlineStr">
        <is>
          <t>POS</t>
        </is>
      </c>
      <c r="D16222" t="inlineStr">
        <is>
          <t>Mỹ</t>
        </is>
      </c>
      <c r="E16222" t="inlineStr">
        <is>
          <t>Âm thanh</t>
        </is>
      </c>
      <c r="F16222" t="n">
        <v>3681.04</v>
      </c>
      <c r="G16222" t="n">
        <v>0</v>
      </c>
    </row>
    <row r="16223">
      <c r="A16223" t="n">
        <v>202012</v>
      </c>
      <c r="B16223" t="n">
        <v>47</v>
      </c>
      <c r="C16223" t="inlineStr">
        <is>
          <t>POS</t>
        </is>
      </c>
      <c r="D16223" t="inlineStr">
        <is>
          <t>Mỹ</t>
        </is>
      </c>
      <c r="E16223" t="inlineStr">
        <is>
          <t>Máy ảnh</t>
        </is>
      </c>
      <c r="F16223" t="n">
        <v>1713.4</v>
      </c>
      <c r="G16223" t="n">
        <v>0</v>
      </c>
    </row>
    <row r="16224">
      <c r="A16224" t="n">
        <v>202012</v>
      </c>
      <c r="B16224" t="n">
        <v>47</v>
      </c>
      <c r="C16224" t="inlineStr">
        <is>
          <t>POS</t>
        </is>
      </c>
      <c r="D16224" t="inlineStr">
        <is>
          <t>Mỹ</t>
        </is>
      </c>
      <c r="E16224" t="inlineStr">
        <is>
          <t>Điện thoại</t>
        </is>
      </c>
      <c r="F16224" t="n">
        <v>555.96</v>
      </c>
      <c r="G16224" t="n">
        <v>0</v>
      </c>
    </row>
    <row r="16225">
      <c r="A16225" t="n">
        <v>202012</v>
      </c>
      <c r="B16225" t="n">
        <v>47</v>
      </c>
      <c r="C16225" t="inlineStr">
        <is>
          <t>POS</t>
        </is>
      </c>
      <c r="D16225" t="inlineStr">
        <is>
          <t>Mỹ</t>
        </is>
      </c>
      <c r="E16225" t="inlineStr">
        <is>
          <t>Máy tính</t>
        </is>
      </c>
      <c r="F16225" t="n">
        <v>10542.81</v>
      </c>
      <c r="G16225" t="n">
        <v>0</v>
      </c>
    </row>
    <row r="16226">
      <c r="A16226" t="n">
        <v>202012</v>
      </c>
      <c r="B16226" t="n">
        <v>47</v>
      </c>
      <c r="C16226" t="inlineStr">
        <is>
          <t>POS</t>
        </is>
      </c>
      <c r="D16226" t="inlineStr">
        <is>
          <t>Mỹ</t>
        </is>
      </c>
      <c r="E16226" t="inlineStr">
        <is>
          <t>Game &amp; Đồ chơi</t>
        </is>
      </c>
      <c r="F16226" t="n">
        <v>11</v>
      </c>
      <c r="G16226" t="n">
        <v>0</v>
      </c>
    </row>
    <row r="16227">
      <c r="A16227" t="n">
        <v>202012</v>
      </c>
      <c r="B16227" t="n">
        <v>47</v>
      </c>
      <c r="C16227" t="inlineStr">
        <is>
          <t>POS</t>
        </is>
      </c>
      <c r="D16227" t="inlineStr">
        <is>
          <t>Mỹ</t>
        </is>
      </c>
      <c r="E16227" t="inlineStr">
        <is>
          <t>Gia dụng</t>
        </is>
      </c>
      <c r="F16227" t="n">
        <v>4425</v>
      </c>
      <c r="G16227" t="n">
        <v>0</v>
      </c>
    </row>
    <row r="16228">
      <c r="A16228" t="n">
        <v>202012</v>
      </c>
      <c r="B16228" t="n">
        <v>47</v>
      </c>
      <c r="C16228" t="inlineStr">
        <is>
          <t>POS</t>
        </is>
      </c>
      <c r="D16228" t="inlineStr">
        <is>
          <t>Mỹ</t>
        </is>
      </c>
      <c r="E16228" t="inlineStr">
        <is>
          <t>Nhạc, phim, sách nói</t>
        </is>
      </c>
      <c r="F16228" t="n">
        <v>3025.87</v>
      </c>
      <c r="G16228" t="n">
        <v>1533</v>
      </c>
    </row>
    <row r="16229">
      <c r="A16229" t="n">
        <v>202012</v>
      </c>
      <c r="B16229" t="n">
        <v>48</v>
      </c>
      <c r="C16229" t="inlineStr">
        <is>
          <t>POS</t>
        </is>
      </c>
      <c r="D16229" t="inlineStr">
        <is>
          <t>Mỹ</t>
        </is>
      </c>
      <c r="E16229" t="inlineStr">
        <is>
          <t>Máy ảnh</t>
        </is>
      </c>
      <c r="F16229" t="n">
        <v>45</v>
      </c>
      <c r="G16229" t="n">
        <v>0</v>
      </c>
    </row>
    <row r="16230">
      <c r="A16230" t="n">
        <v>202012</v>
      </c>
      <c r="B16230" t="n">
        <v>48</v>
      </c>
      <c r="C16230" t="inlineStr">
        <is>
          <t>POS</t>
        </is>
      </c>
      <c r="D16230" t="inlineStr">
        <is>
          <t>Mỹ</t>
        </is>
      </c>
      <c r="E16230" t="inlineStr">
        <is>
          <t>Điện thoại</t>
        </is>
      </c>
      <c r="F16230" t="n">
        <v>2.94</v>
      </c>
      <c r="G16230" t="n">
        <v>0</v>
      </c>
    </row>
    <row r="16231">
      <c r="A16231" t="n">
        <v>202012</v>
      </c>
      <c r="B16231" t="n">
        <v>48</v>
      </c>
      <c r="C16231" t="inlineStr">
        <is>
          <t>POS</t>
        </is>
      </c>
      <c r="D16231" t="inlineStr">
        <is>
          <t>Mỹ</t>
        </is>
      </c>
      <c r="E16231" t="inlineStr">
        <is>
          <t>Máy tính</t>
        </is>
      </c>
      <c r="F16231" t="n">
        <v>1906.2</v>
      </c>
      <c r="G16231" t="n">
        <v>0</v>
      </c>
    </row>
    <row r="16232">
      <c r="A16232" t="n">
        <v>202012</v>
      </c>
      <c r="B16232" t="n">
        <v>48</v>
      </c>
      <c r="C16232" t="inlineStr">
        <is>
          <t>POS</t>
        </is>
      </c>
      <c r="D16232" t="inlineStr">
        <is>
          <t>Mỹ</t>
        </is>
      </c>
      <c r="E16232" t="inlineStr">
        <is>
          <t>Game &amp; Đồ chơi</t>
        </is>
      </c>
      <c r="F16232" t="n">
        <v>172.68</v>
      </c>
      <c r="G16232" t="n">
        <v>0</v>
      </c>
    </row>
    <row r="16233">
      <c r="A16233" t="n">
        <v>202012</v>
      </c>
      <c r="B16233" t="n">
        <v>48</v>
      </c>
      <c r="C16233" t="inlineStr">
        <is>
          <t>POS</t>
        </is>
      </c>
      <c r="D16233" t="inlineStr">
        <is>
          <t>Mỹ</t>
        </is>
      </c>
      <c r="E16233" t="inlineStr">
        <is>
          <t>Nhạc, phim, sách nói</t>
        </is>
      </c>
      <c r="F16233" t="n">
        <v>1326.66</v>
      </c>
      <c r="G16233" t="n">
        <v>0</v>
      </c>
    </row>
    <row r="16234">
      <c r="A16234" t="n">
        <v>202012</v>
      </c>
      <c r="B16234" t="n">
        <v>49</v>
      </c>
      <c r="C16234" t="inlineStr">
        <is>
          <t>POS</t>
        </is>
      </c>
      <c r="D16234" t="inlineStr">
        <is>
          <t>Mỹ</t>
        </is>
      </c>
      <c r="E16234" t="inlineStr">
        <is>
          <t>Âm thanh</t>
        </is>
      </c>
      <c r="F16234" t="n">
        <v>1677.36</v>
      </c>
      <c r="G16234" t="n">
        <v>0</v>
      </c>
    </row>
    <row r="16235">
      <c r="A16235" t="n">
        <v>202012</v>
      </c>
      <c r="B16235" t="n">
        <v>49</v>
      </c>
      <c r="C16235" t="inlineStr">
        <is>
          <t>POS</t>
        </is>
      </c>
      <c r="D16235" t="inlineStr">
        <is>
          <t>Mỹ</t>
        </is>
      </c>
      <c r="E16235" t="inlineStr">
        <is>
          <t>Máy ảnh</t>
        </is>
      </c>
      <c r="F16235" t="n">
        <v>1698</v>
      </c>
      <c r="G16235" t="n">
        <v>0</v>
      </c>
    </row>
    <row r="16236">
      <c r="A16236" t="n">
        <v>202012</v>
      </c>
      <c r="B16236" t="n">
        <v>49</v>
      </c>
      <c r="C16236" t="inlineStr">
        <is>
          <t>POS</t>
        </is>
      </c>
      <c r="D16236" t="inlineStr">
        <is>
          <t>Mỹ</t>
        </is>
      </c>
      <c r="E16236" t="inlineStr">
        <is>
          <t>Điện thoại</t>
        </is>
      </c>
      <c r="F16236" t="n">
        <v>3292.4</v>
      </c>
      <c r="G16236" t="n">
        <v>0</v>
      </c>
    </row>
    <row r="16237">
      <c r="A16237" t="n">
        <v>202012</v>
      </c>
      <c r="B16237" t="n">
        <v>49</v>
      </c>
      <c r="C16237" t="inlineStr">
        <is>
          <t>POS</t>
        </is>
      </c>
      <c r="D16237" t="inlineStr">
        <is>
          <t>Mỹ</t>
        </is>
      </c>
      <c r="E16237" t="inlineStr">
        <is>
          <t>Máy tính</t>
        </is>
      </c>
      <c r="F16237" t="n">
        <v>3631.8</v>
      </c>
      <c r="G16237" t="n">
        <v>0</v>
      </c>
    </row>
    <row r="16238">
      <c r="A16238" t="n">
        <v>202012</v>
      </c>
      <c r="B16238" t="n">
        <v>49</v>
      </c>
      <c r="C16238" t="inlineStr">
        <is>
          <t>POS</t>
        </is>
      </c>
      <c r="D16238" t="inlineStr">
        <is>
          <t>Mỹ</t>
        </is>
      </c>
      <c r="E16238" t="inlineStr">
        <is>
          <t>Game &amp; Đồ chơi</t>
        </is>
      </c>
      <c r="F16238" t="n">
        <v>526.3</v>
      </c>
      <c r="G16238" t="n">
        <v>0</v>
      </c>
    </row>
    <row r="16239">
      <c r="A16239" t="n">
        <v>202012</v>
      </c>
      <c r="B16239" t="n">
        <v>49</v>
      </c>
      <c r="C16239" t="inlineStr">
        <is>
          <t>POS</t>
        </is>
      </c>
      <c r="D16239" t="inlineStr">
        <is>
          <t>Mỹ</t>
        </is>
      </c>
      <c r="E16239" t="inlineStr">
        <is>
          <t>Gia dụng</t>
        </is>
      </c>
      <c r="F16239" t="n">
        <v>2528</v>
      </c>
      <c r="G16239" t="n">
        <v>0</v>
      </c>
    </row>
    <row r="16240">
      <c r="A16240" t="n">
        <v>202012</v>
      </c>
      <c r="B16240" t="n">
        <v>49</v>
      </c>
      <c r="C16240" t="inlineStr">
        <is>
          <t>POS</t>
        </is>
      </c>
      <c r="D16240" t="inlineStr">
        <is>
          <t>Mỹ</t>
        </is>
      </c>
      <c r="E16240" t="inlineStr">
        <is>
          <t>TV &amp; Video</t>
        </is>
      </c>
      <c r="F16240" t="n">
        <v>2336.85</v>
      </c>
      <c r="G16240" t="n">
        <v>0</v>
      </c>
    </row>
    <row r="16241">
      <c r="A16241" t="n">
        <v>202012</v>
      </c>
      <c r="B16241" t="n">
        <v>50</v>
      </c>
      <c r="C16241" t="inlineStr">
        <is>
          <t>POS</t>
        </is>
      </c>
      <c r="D16241" t="inlineStr">
        <is>
          <t>Mỹ</t>
        </is>
      </c>
      <c r="E16241" t="inlineStr">
        <is>
          <t>Máy ảnh</t>
        </is>
      </c>
      <c r="F16241" t="n">
        <v>8424</v>
      </c>
      <c r="G16241" t="n">
        <v>0</v>
      </c>
    </row>
    <row r="16242">
      <c r="A16242" t="n">
        <v>202012</v>
      </c>
      <c r="B16242" t="n">
        <v>50</v>
      </c>
      <c r="C16242" t="inlineStr">
        <is>
          <t>POS</t>
        </is>
      </c>
      <c r="D16242" t="inlineStr">
        <is>
          <t>Mỹ</t>
        </is>
      </c>
      <c r="E16242" t="inlineStr">
        <is>
          <t>Điện thoại</t>
        </is>
      </c>
      <c r="F16242" t="n">
        <v>2546.09</v>
      </c>
      <c r="G16242" t="n">
        <v>0</v>
      </c>
    </row>
    <row r="16243">
      <c r="A16243" t="n">
        <v>202012</v>
      </c>
      <c r="B16243" t="n">
        <v>50</v>
      </c>
      <c r="C16243" t="inlineStr">
        <is>
          <t>POS</t>
        </is>
      </c>
      <c r="D16243" t="inlineStr">
        <is>
          <t>Mỹ</t>
        </is>
      </c>
      <c r="E16243" t="inlineStr">
        <is>
          <t>Máy tính</t>
        </is>
      </c>
      <c r="F16243" t="n">
        <v>3101.89</v>
      </c>
      <c r="G16243" t="n">
        <v>0</v>
      </c>
    </row>
    <row r="16244">
      <c r="A16244" t="n">
        <v>202012</v>
      </c>
      <c r="B16244" t="n">
        <v>50</v>
      </c>
      <c r="C16244" t="inlineStr">
        <is>
          <t>POS</t>
        </is>
      </c>
      <c r="D16244" t="inlineStr">
        <is>
          <t>Mỹ</t>
        </is>
      </c>
      <c r="E16244" t="inlineStr">
        <is>
          <t>Game &amp; Đồ chơi</t>
        </is>
      </c>
      <c r="F16244" t="n">
        <v>64</v>
      </c>
      <c r="G16244" t="n">
        <v>9.16</v>
      </c>
    </row>
    <row r="16245">
      <c r="A16245" t="n">
        <v>202012</v>
      </c>
      <c r="B16245" t="n">
        <v>50</v>
      </c>
      <c r="C16245" t="inlineStr">
        <is>
          <t>POS</t>
        </is>
      </c>
      <c r="D16245" t="inlineStr">
        <is>
          <t>Mỹ</t>
        </is>
      </c>
      <c r="E16245" t="inlineStr">
        <is>
          <t>Nhạc, phim, sách nói</t>
        </is>
      </c>
      <c r="F16245" t="n">
        <v>525.86</v>
      </c>
      <c r="G16245" t="n">
        <v>305.98</v>
      </c>
    </row>
    <row r="16246">
      <c r="A16246" t="n">
        <v>202012</v>
      </c>
      <c r="B16246" t="n">
        <v>50</v>
      </c>
      <c r="C16246" t="inlineStr">
        <is>
          <t>POS</t>
        </is>
      </c>
      <c r="D16246" t="inlineStr">
        <is>
          <t>Mỹ</t>
        </is>
      </c>
      <c r="E16246" t="inlineStr">
        <is>
          <t>TV &amp; Video</t>
        </is>
      </c>
      <c r="F16246" t="n">
        <v>720</v>
      </c>
      <c r="G16246" t="n">
        <v>0</v>
      </c>
    </row>
    <row r="16247">
      <c r="A16247" t="n">
        <v>202012</v>
      </c>
      <c r="B16247" t="n">
        <v>51</v>
      </c>
      <c r="C16247" t="inlineStr">
        <is>
          <t>POS</t>
        </is>
      </c>
      <c r="D16247" t="inlineStr">
        <is>
          <t>Mỹ</t>
        </is>
      </c>
      <c r="E16247" t="inlineStr">
        <is>
          <t>Âm thanh</t>
        </is>
      </c>
      <c r="F16247" t="n">
        <v>421.32</v>
      </c>
      <c r="G16247" t="n">
        <v>0</v>
      </c>
    </row>
    <row r="16248">
      <c r="A16248" t="n">
        <v>202012</v>
      </c>
      <c r="B16248" t="n">
        <v>51</v>
      </c>
      <c r="C16248" t="inlineStr">
        <is>
          <t>POS</t>
        </is>
      </c>
      <c r="D16248" t="inlineStr">
        <is>
          <t>Mỹ</t>
        </is>
      </c>
      <c r="E16248" t="inlineStr">
        <is>
          <t>Máy ảnh</t>
        </is>
      </c>
      <c r="F16248" t="n">
        <v>3204</v>
      </c>
      <c r="G16248" t="n">
        <v>0</v>
      </c>
    </row>
    <row r="16249">
      <c r="A16249" t="n">
        <v>202012</v>
      </c>
      <c r="B16249" t="n">
        <v>51</v>
      </c>
      <c r="C16249" t="inlineStr">
        <is>
          <t>POS</t>
        </is>
      </c>
      <c r="D16249" t="inlineStr">
        <is>
          <t>Mỹ</t>
        </is>
      </c>
      <c r="E16249" t="inlineStr">
        <is>
          <t>Điện thoại</t>
        </is>
      </c>
      <c r="F16249" t="n">
        <v>1060.2</v>
      </c>
      <c r="G16249" t="n">
        <v>0</v>
      </c>
    </row>
    <row r="16250">
      <c r="A16250" t="n">
        <v>202012</v>
      </c>
      <c r="B16250" t="n">
        <v>51</v>
      </c>
      <c r="C16250" t="inlineStr">
        <is>
          <t>POS</t>
        </is>
      </c>
      <c r="D16250" t="inlineStr">
        <is>
          <t>Mỹ</t>
        </is>
      </c>
      <c r="E16250" t="inlineStr">
        <is>
          <t>Máy tính</t>
        </is>
      </c>
      <c r="F16250" t="n">
        <v>4734.95</v>
      </c>
      <c r="G16250" t="n">
        <v>0</v>
      </c>
    </row>
    <row r="16251">
      <c r="A16251" t="n">
        <v>202012</v>
      </c>
      <c r="B16251" t="n">
        <v>51</v>
      </c>
      <c r="C16251" t="inlineStr">
        <is>
          <t>POS</t>
        </is>
      </c>
      <c r="D16251" t="inlineStr">
        <is>
          <t>Mỹ</t>
        </is>
      </c>
      <c r="E16251" t="inlineStr">
        <is>
          <t>Game &amp; Đồ chơi</t>
        </is>
      </c>
      <c r="F16251" t="n">
        <v>218.27</v>
      </c>
      <c r="G16251" t="n">
        <v>0</v>
      </c>
    </row>
    <row r="16252">
      <c r="A16252" t="n">
        <v>202012</v>
      </c>
      <c r="B16252" t="n">
        <v>51</v>
      </c>
      <c r="C16252" t="inlineStr">
        <is>
          <t>POS</t>
        </is>
      </c>
      <c r="D16252" t="inlineStr">
        <is>
          <t>Mỹ</t>
        </is>
      </c>
      <c r="E16252" t="inlineStr">
        <is>
          <t>Gia dụng</t>
        </is>
      </c>
      <c r="F16252" t="n">
        <v>3938.49</v>
      </c>
      <c r="G16252" t="n">
        <v>0</v>
      </c>
    </row>
    <row r="16253">
      <c r="A16253" t="n">
        <v>202012</v>
      </c>
      <c r="B16253" t="n">
        <v>51</v>
      </c>
      <c r="C16253" t="inlineStr">
        <is>
          <t>POS</t>
        </is>
      </c>
      <c r="D16253" t="inlineStr">
        <is>
          <t>Mỹ</t>
        </is>
      </c>
      <c r="E16253" t="inlineStr">
        <is>
          <t>Nhạc, phim, sách nói</t>
        </is>
      </c>
      <c r="F16253" t="n">
        <v>2389.91</v>
      </c>
      <c r="G16253" t="n">
        <v>0</v>
      </c>
    </row>
    <row r="16254">
      <c r="A16254" t="n">
        <v>202012</v>
      </c>
      <c r="B16254" t="n">
        <v>51</v>
      </c>
      <c r="C16254" t="inlineStr">
        <is>
          <t>POS</t>
        </is>
      </c>
      <c r="D16254" t="inlineStr">
        <is>
          <t>Mỹ</t>
        </is>
      </c>
      <c r="E16254" t="inlineStr">
        <is>
          <t>TV &amp; Video</t>
        </is>
      </c>
      <c r="F16254" t="n">
        <v>935.2</v>
      </c>
      <c r="G16254" t="n">
        <v>0</v>
      </c>
    </row>
    <row r="16255">
      <c r="A16255" t="n">
        <v>202012</v>
      </c>
      <c r="B16255" t="n">
        <v>53</v>
      </c>
      <c r="C16255" t="inlineStr">
        <is>
          <t>POS</t>
        </is>
      </c>
      <c r="D16255" t="inlineStr">
        <is>
          <t>Mỹ</t>
        </is>
      </c>
      <c r="E16255" t="inlineStr">
        <is>
          <t>Âm thanh</t>
        </is>
      </c>
      <c r="F16255" t="n">
        <v>566.38</v>
      </c>
      <c r="G16255" t="n">
        <v>0</v>
      </c>
    </row>
    <row r="16256">
      <c r="A16256" t="n">
        <v>202012</v>
      </c>
      <c r="B16256" t="n">
        <v>53</v>
      </c>
      <c r="C16256" t="inlineStr">
        <is>
          <t>POS</t>
        </is>
      </c>
      <c r="D16256" t="inlineStr">
        <is>
          <t>Mỹ</t>
        </is>
      </c>
      <c r="E16256" t="inlineStr">
        <is>
          <t>Máy ảnh</t>
        </is>
      </c>
      <c r="F16256" t="n">
        <v>7805.6</v>
      </c>
      <c r="G16256" t="n">
        <v>0</v>
      </c>
    </row>
    <row r="16257">
      <c r="A16257" t="n">
        <v>202012</v>
      </c>
      <c r="B16257" t="n">
        <v>53</v>
      </c>
      <c r="C16257" t="inlineStr">
        <is>
          <t>POS</t>
        </is>
      </c>
      <c r="D16257" t="inlineStr">
        <is>
          <t>Mỹ</t>
        </is>
      </c>
      <c r="E16257" t="inlineStr">
        <is>
          <t>Điện thoại</t>
        </is>
      </c>
      <c r="F16257" t="n">
        <v>2148.1</v>
      </c>
      <c r="G16257" t="n">
        <v>0</v>
      </c>
    </row>
    <row r="16258">
      <c r="A16258" t="n">
        <v>202012</v>
      </c>
      <c r="B16258" t="n">
        <v>53</v>
      </c>
      <c r="C16258" t="inlineStr">
        <is>
          <t>POS</t>
        </is>
      </c>
      <c r="D16258" t="inlineStr">
        <is>
          <t>Mỹ</t>
        </is>
      </c>
      <c r="E16258" t="inlineStr">
        <is>
          <t>Máy tính</t>
        </is>
      </c>
      <c r="F16258" t="n">
        <v>10762.75</v>
      </c>
      <c r="G16258" t="n">
        <v>0</v>
      </c>
    </row>
    <row r="16259">
      <c r="A16259" t="n">
        <v>202012</v>
      </c>
      <c r="B16259" t="n">
        <v>53</v>
      </c>
      <c r="C16259" t="inlineStr">
        <is>
          <t>POS</t>
        </is>
      </c>
      <c r="D16259" t="inlineStr">
        <is>
          <t>Mỹ</t>
        </is>
      </c>
      <c r="E16259" t="inlineStr">
        <is>
          <t>Game &amp; Đồ chơi</t>
        </is>
      </c>
      <c r="F16259" t="n">
        <v>24.26</v>
      </c>
      <c r="G16259" t="n">
        <v>0</v>
      </c>
    </row>
    <row r="16260">
      <c r="A16260" t="n">
        <v>202012</v>
      </c>
      <c r="B16260" t="n">
        <v>53</v>
      </c>
      <c r="C16260" t="inlineStr">
        <is>
          <t>POS</t>
        </is>
      </c>
      <c r="D16260" t="inlineStr">
        <is>
          <t>Mỹ</t>
        </is>
      </c>
      <c r="E16260" t="inlineStr">
        <is>
          <t>Nhạc, phim, sách nói</t>
        </is>
      </c>
      <c r="F16260" t="n">
        <v>2089.91</v>
      </c>
      <c r="G16260" t="n">
        <v>0</v>
      </c>
    </row>
    <row r="16261">
      <c r="A16261" t="n">
        <v>202012</v>
      </c>
      <c r="B16261" t="n">
        <v>53</v>
      </c>
      <c r="C16261" t="inlineStr">
        <is>
          <t>POS</t>
        </is>
      </c>
      <c r="D16261" t="inlineStr">
        <is>
          <t>Mỹ</t>
        </is>
      </c>
      <c r="E16261" t="inlineStr">
        <is>
          <t>TV &amp; Video</t>
        </is>
      </c>
      <c r="F16261" t="n">
        <v>3912</v>
      </c>
      <c r="G16261" t="n">
        <v>0</v>
      </c>
    </row>
    <row r="16262">
      <c r="A16262" t="n">
        <v>202012</v>
      </c>
      <c r="B16262" t="n">
        <v>54</v>
      </c>
      <c r="C16262" t="inlineStr">
        <is>
          <t>POS</t>
        </is>
      </c>
      <c r="D16262" t="inlineStr">
        <is>
          <t>Mỹ</t>
        </is>
      </c>
      <c r="E16262" t="inlineStr">
        <is>
          <t>Âm thanh</t>
        </is>
      </c>
      <c r="F16262" t="n">
        <v>2176.67</v>
      </c>
      <c r="G16262" t="n">
        <v>67.40000000000001</v>
      </c>
    </row>
    <row r="16263">
      <c r="A16263" t="n">
        <v>202012</v>
      </c>
      <c r="B16263" t="n">
        <v>54</v>
      </c>
      <c r="C16263" t="inlineStr">
        <is>
          <t>POS</t>
        </is>
      </c>
      <c r="D16263" t="inlineStr">
        <is>
          <t>Mỹ</t>
        </is>
      </c>
      <c r="E16263" t="inlineStr">
        <is>
          <t>Máy ảnh</t>
        </is>
      </c>
      <c r="F16263" t="n">
        <v>4738.01</v>
      </c>
      <c r="G16263" t="n">
        <v>0</v>
      </c>
    </row>
    <row r="16264">
      <c r="A16264" t="n">
        <v>202012</v>
      </c>
      <c r="B16264" t="n">
        <v>54</v>
      </c>
      <c r="C16264" t="inlineStr">
        <is>
          <t>POS</t>
        </is>
      </c>
      <c r="D16264" t="inlineStr">
        <is>
          <t>Mỹ</t>
        </is>
      </c>
      <c r="E16264" t="inlineStr">
        <is>
          <t>Điện thoại</t>
        </is>
      </c>
      <c r="F16264" t="n">
        <v>2192.45</v>
      </c>
      <c r="G16264" t="n">
        <v>0</v>
      </c>
    </row>
    <row r="16265">
      <c r="A16265" t="n">
        <v>202012</v>
      </c>
      <c r="B16265" t="n">
        <v>54</v>
      </c>
      <c r="C16265" t="inlineStr">
        <is>
          <t>POS</t>
        </is>
      </c>
      <c r="D16265" t="inlineStr">
        <is>
          <t>Mỹ</t>
        </is>
      </c>
      <c r="E16265" t="inlineStr">
        <is>
          <t>Máy tính</t>
        </is>
      </c>
      <c r="F16265" t="n">
        <v>15565.9</v>
      </c>
      <c r="G16265" t="n">
        <v>0</v>
      </c>
    </row>
    <row r="16266">
      <c r="A16266" t="n">
        <v>202012</v>
      </c>
      <c r="B16266" t="n">
        <v>54</v>
      </c>
      <c r="C16266" t="inlineStr">
        <is>
          <t>POS</t>
        </is>
      </c>
      <c r="D16266" t="inlineStr">
        <is>
          <t>Mỹ</t>
        </is>
      </c>
      <c r="E16266" t="inlineStr">
        <is>
          <t>Game &amp; Đồ chơi</t>
        </is>
      </c>
      <c r="F16266" t="n">
        <v>296.09</v>
      </c>
      <c r="G16266" t="n">
        <v>0</v>
      </c>
    </row>
    <row r="16267">
      <c r="A16267" t="n">
        <v>202012</v>
      </c>
      <c r="B16267" t="n">
        <v>54</v>
      </c>
      <c r="C16267" t="inlineStr">
        <is>
          <t>POS</t>
        </is>
      </c>
      <c r="D16267" t="inlineStr">
        <is>
          <t>Mỹ</t>
        </is>
      </c>
      <c r="E16267" t="inlineStr">
        <is>
          <t>Gia dụng</t>
        </is>
      </c>
      <c r="F16267" t="n">
        <v>9063.99</v>
      </c>
      <c r="G16267" t="n">
        <v>0</v>
      </c>
    </row>
    <row r="16268">
      <c r="A16268" t="n">
        <v>202012</v>
      </c>
      <c r="B16268" t="n">
        <v>54</v>
      </c>
      <c r="C16268" t="inlineStr">
        <is>
          <t>POS</t>
        </is>
      </c>
      <c r="D16268" t="inlineStr">
        <is>
          <t>Mỹ</t>
        </is>
      </c>
      <c r="E16268" t="inlineStr">
        <is>
          <t>Nhạc, phim, sách nói</t>
        </is>
      </c>
      <c r="F16268" t="n">
        <v>135.72</v>
      </c>
      <c r="G16268" t="n">
        <v>0</v>
      </c>
    </row>
    <row r="16269">
      <c r="A16269" t="n">
        <v>202012</v>
      </c>
      <c r="B16269" t="n">
        <v>54</v>
      </c>
      <c r="C16269" t="inlineStr">
        <is>
          <t>POS</t>
        </is>
      </c>
      <c r="D16269" t="inlineStr">
        <is>
          <t>Mỹ</t>
        </is>
      </c>
      <c r="E16269" t="inlineStr">
        <is>
          <t>TV &amp; Video</t>
        </is>
      </c>
      <c r="F16269" t="n">
        <v>179.1</v>
      </c>
      <c r="G16269" t="n">
        <v>0</v>
      </c>
    </row>
    <row r="16270">
      <c r="A16270" t="n">
        <v>202012</v>
      </c>
      <c r="B16270" t="n">
        <v>55</v>
      </c>
      <c r="C16270" t="inlineStr">
        <is>
          <t>POS</t>
        </is>
      </c>
      <c r="D16270" t="inlineStr">
        <is>
          <t>Mỹ</t>
        </is>
      </c>
      <c r="E16270" t="inlineStr">
        <is>
          <t>Điện thoại</t>
        </is>
      </c>
      <c r="F16270" t="n">
        <v>1374</v>
      </c>
      <c r="G16270" t="n">
        <v>0</v>
      </c>
    </row>
    <row r="16271">
      <c r="A16271" t="n">
        <v>202012</v>
      </c>
      <c r="B16271" t="n">
        <v>55</v>
      </c>
      <c r="C16271" t="inlineStr">
        <is>
          <t>POS</t>
        </is>
      </c>
      <c r="D16271" t="inlineStr">
        <is>
          <t>Mỹ</t>
        </is>
      </c>
      <c r="E16271" t="inlineStr">
        <is>
          <t>Máy tính</t>
        </is>
      </c>
      <c r="F16271" t="n">
        <v>1672.89</v>
      </c>
      <c r="G16271" t="n">
        <v>0</v>
      </c>
    </row>
    <row r="16272">
      <c r="A16272" t="n">
        <v>202012</v>
      </c>
      <c r="B16272" t="n">
        <v>55</v>
      </c>
      <c r="C16272" t="inlineStr">
        <is>
          <t>POS</t>
        </is>
      </c>
      <c r="D16272" t="inlineStr">
        <is>
          <t>Mỹ</t>
        </is>
      </c>
      <c r="E16272" t="inlineStr">
        <is>
          <t>Game &amp; Đồ chơi</t>
        </is>
      </c>
      <c r="F16272" t="n">
        <v>114</v>
      </c>
      <c r="G16272" t="n">
        <v>0</v>
      </c>
    </row>
    <row r="16273">
      <c r="A16273" t="n">
        <v>202012</v>
      </c>
      <c r="B16273" t="n">
        <v>55</v>
      </c>
      <c r="C16273" t="inlineStr">
        <is>
          <t>POS</t>
        </is>
      </c>
      <c r="D16273" t="inlineStr">
        <is>
          <t>Mỹ</t>
        </is>
      </c>
      <c r="E16273" t="inlineStr">
        <is>
          <t>Nhạc, phim, sách nói</t>
        </is>
      </c>
      <c r="F16273" t="n">
        <v>2237.9</v>
      </c>
      <c r="G16273" t="n">
        <v>0</v>
      </c>
    </row>
    <row r="16274">
      <c r="A16274" t="n">
        <v>202012</v>
      </c>
      <c r="B16274" t="n">
        <v>56</v>
      </c>
      <c r="C16274" t="inlineStr">
        <is>
          <t>POS</t>
        </is>
      </c>
      <c r="D16274" t="inlineStr">
        <is>
          <t>Mỹ</t>
        </is>
      </c>
      <c r="E16274" t="inlineStr">
        <is>
          <t>Âm thanh</t>
        </is>
      </c>
      <c r="F16274" t="n">
        <v>1056.82</v>
      </c>
      <c r="G16274" t="n">
        <v>0</v>
      </c>
    </row>
    <row r="16275">
      <c r="A16275" t="n">
        <v>202012</v>
      </c>
      <c r="B16275" t="n">
        <v>56</v>
      </c>
      <c r="C16275" t="inlineStr">
        <is>
          <t>POS</t>
        </is>
      </c>
      <c r="D16275" t="inlineStr">
        <is>
          <t>Mỹ</t>
        </is>
      </c>
      <c r="E16275" t="inlineStr">
        <is>
          <t>Điện thoại</t>
        </is>
      </c>
      <c r="F16275" t="n">
        <v>259.98</v>
      </c>
      <c r="G16275" t="n">
        <v>0</v>
      </c>
    </row>
    <row r="16276">
      <c r="A16276" t="n">
        <v>202012</v>
      </c>
      <c r="B16276" t="n">
        <v>56</v>
      </c>
      <c r="C16276" t="inlineStr">
        <is>
          <t>POS</t>
        </is>
      </c>
      <c r="D16276" t="inlineStr">
        <is>
          <t>Mỹ</t>
        </is>
      </c>
      <c r="E16276" t="inlineStr">
        <is>
          <t>Máy tính</t>
        </is>
      </c>
      <c r="F16276" t="n">
        <v>7046.73</v>
      </c>
      <c r="G16276" t="n">
        <v>0</v>
      </c>
    </row>
    <row r="16277">
      <c r="A16277" t="n">
        <v>202012</v>
      </c>
      <c r="B16277" t="n">
        <v>56</v>
      </c>
      <c r="C16277" t="inlineStr">
        <is>
          <t>POS</t>
        </is>
      </c>
      <c r="D16277" t="inlineStr">
        <is>
          <t>Mỹ</t>
        </is>
      </c>
      <c r="E16277" t="inlineStr">
        <is>
          <t>Game &amp; Đồ chơi</t>
        </is>
      </c>
      <c r="F16277" t="n">
        <v>125.19</v>
      </c>
      <c r="G16277" t="n">
        <v>0</v>
      </c>
    </row>
    <row r="16278">
      <c r="A16278" t="n">
        <v>202012</v>
      </c>
      <c r="B16278" t="n">
        <v>56</v>
      </c>
      <c r="C16278" t="inlineStr">
        <is>
          <t>POS</t>
        </is>
      </c>
      <c r="D16278" t="inlineStr">
        <is>
          <t>Mỹ</t>
        </is>
      </c>
      <c r="E16278" t="inlineStr">
        <is>
          <t>Nhạc, phim, sách nói</t>
        </is>
      </c>
      <c r="F16278" t="n">
        <v>971.95</v>
      </c>
      <c r="G16278" t="n">
        <v>0</v>
      </c>
    </row>
    <row r="16279">
      <c r="A16279" t="n">
        <v>202012</v>
      </c>
      <c r="B16279" t="n">
        <v>56</v>
      </c>
      <c r="C16279" t="inlineStr">
        <is>
          <t>POS</t>
        </is>
      </c>
      <c r="D16279" t="inlineStr">
        <is>
          <t>Mỹ</t>
        </is>
      </c>
      <c r="E16279" t="inlineStr">
        <is>
          <t>TV &amp; Video</t>
        </is>
      </c>
      <c r="F16279" t="n">
        <v>631.26</v>
      </c>
      <c r="G16279" t="n">
        <v>0</v>
      </c>
    </row>
    <row r="16280">
      <c r="A16280" t="n">
        <v>202012</v>
      </c>
      <c r="B16280" t="n">
        <v>57</v>
      </c>
      <c r="C16280" t="inlineStr">
        <is>
          <t>POS</t>
        </is>
      </c>
      <c r="D16280" t="inlineStr">
        <is>
          <t>Mỹ</t>
        </is>
      </c>
      <c r="E16280" t="inlineStr">
        <is>
          <t>Âm thanh</t>
        </is>
      </c>
      <c r="F16280" t="n">
        <v>167.39</v>
      </c>
      <c r="G16280" t="n">
        <v>0</v>
      </c>
    </row>
    <row r="16281">
      <c r="A16281" t="n">
        <v>202012</v>
      </c>
      <c r="B16281" t="n">
        <v>57</v>
      </c>
      <c r="C16281" t="inlineStr">
        <is>
          <t>POS</t>
        </is>
      </c>
      <c r="D16281" t="inlineStr">
        <is>
          <t>Mỹ</t>
        </is>
      </c>
      <c r="E16281" t="inlineStr">
        <is>
          <t>Máy ảnh</t>
        </is>
      </c>
      <c r="F16281" t="n">
        <v>1296</v>
      </c>
      <c r="G16281" t="n">
        <v>0</v>
      </c>
    </row>
    <row r="16282">
      <c r="A16282" t="n">
        <v>202012</v>
      </c>
      <c r="B16282" t="n">
        <v>57</v>
      </c>
      <c r="C16282" t="inlineStr">
        <is>
          <t>POS</t>
        </is>
      </c>
      <c r="D16282" t="inlineStr">
        <is>
          <t>Mỹ</t>
        </is>
      </c>
      <c r="E16282" t="inlineStr">
        <is>
          <t>Điện thoại</t>
        </is>
      </c>
      <c r="F16282" t="n">
        <v>1557.9</v>
      </c>
      <c r="G16282" t="n">
        <v>0</v>
      </c>
    </row>
    <row r="16283">
      <c r="A16283" t="n">
        <v>202012</v>
      </c>
      <c r="B16283" t="n">
        <v>57</v>
      </c>
      <c r="C16283" t="inlineStr">
        <is>
          <t>POS</t>
        </is>
      </c>
      <c r="D16283" t="inlineStr">
        <is>
          <t>Mỹ</t>
        </is>
      </c>
      <c r="E16283" t="inlineStr">
        <is>
          <t>Máy tính</t>
        </is>
      </c>
      <c r="F16283" t="n">
        <v>1820.4</v>
      </c>
      <c r="G16283" t="n">
        <v>0</v>
      </c>
    </row>
    <row r="16284">
      <c r="A16284" t="n">
        <v>202012</v>
      </c>
      <c r="B16284" t="n">
        <v>57</v>
      </c>
      <c r="C16284" t="inlineStr">
        <is>
          <t>POS</t>
        </is>
      </c>
      <c r="D16284" t="inlineStr">
        <is>
          <t>Mỹ</t>
        </is>
      </c>
      <c r="E16284" t="inlineStr">
        <is>
          <t>Game &amp; Đồ chơi</t>
        </is>
      </c>
      <c r="F16284" t="n">
        <v>50.4</v>
      </c>
      <c r="G16284" t="n">
        <v>0</v>
      </c>
    </row>
    <row r="16285">
      <c r="A16285" t="n">
        <v>202012</v>
      </c>
      <c r="B16285" t="n">
        <v>57</v>
      </c>
      <c r="C16285" t="inlineStr">
        <is>
          <t>POS</t>
        </is>
      </c>
      <c r="D16285" t="inlineStr">
        <is>
          <t>Mỹ</t>
        </is>
      </c>
      <c r="E16285" t="inlineStr">
        <is>
          <t>Gia dụng</t>
        </is>
      </c>
      <c r="F16285" t="n">
        <v>526.49</v>
      </c>
      <c r="G16285" t="n">
        <v>0</v>
      </c>
    </row>
    <row r="16286">
      <c r="A16286" t="n">
        <v>202012</v>
      </c>
      <c r="B16286" t="n">
        <v>57</v>
      </c>
      <c r="C16286" t="inlineStr">
        <is>
          <t>POS</t>
        </is>
      </c>
      <c r="D16286" t="inlineStr">
        <is>
          <t>Mỹ</t>
        </is>
      </c>
      <c r="E16286" t="inlineStr">
        <is>
          <t>Nhạc, phim, sách nói</t>
        </is>
      </c>
      <c r="F16286" t="n">
        <v>398.76</v>
      </c>
      <c r="G16286" t="n">
        <v>0</v>
      </c>
    </row>
    <row r="16287">
      <c r="A16287" t="n">
        <v>202012</v>
      </c>
      <c r="B16287" t="n">
        <v>59</v>
      </c>
      <c r="C16287" t="inlineStr">
        <is>
          <t>POS</t>
        </is>
      </c>
      <c r="D16287" t="inlineStr">
        <is>
          <t>Mỹ</t>
        </is>
      </c>
      <c r="E16287" t="inlineStr">
        <is>
          <t>Máy ảnh</t>
        </is>
      </c>
      <c r="F16287" t="n">
        <v>3598</v>
      </c>
      <c r="G16287" t="n">
        <v>0</v>
      </c>
    </row>
    <row r="16288">
      <c r="A16288" t="n">
        <v>202012</v>
      </c>
      <c r="B16288" t="n">
        <v>59</v>
      </c>
      <c r="C16288" t="inlineStr">
        <is>
          <t>POS</t>
        </is>
      </c>
      <c r="D16288" t="inlineStr">
        <is>
          <t>Mỹ</t>
        </is>
      </c>
      <c r="E16288" t="inlineStr">
        <is>
          <t>Điện thoại</t>
        </is>
      </c>
      <c r="F16288" t="n">
        <v>2718</v>
      </c>
      <c r="G16288" t="n">
        <v>0</v>
      </c>
    </row>
    <row r="16289">
      <c r="A16289" t="n">
        <v>202012</v>
      </c>
      <c r="B16289" t="n">
        <v>59</v>
      </c>
      <c r="C16289" t="inlineStr">
        <is>
          <t>POS</t>
        </is>
      </c>
      <c r="D16289" t="inlineStr">
        <is>
          <t>Mỹ</t>
        </is>
      </c>
      <c r="E16289" t="inlineStr">
        <is>
          <t>Máy tính</t>
        </is>
      </c>
      <c r="F16289" t="n">
        <v>426.6</v>
      </c>
      <c r="G16289" t="n">
        <v>0</v>
      </c>
    </row>
    <row r="16290">
      <c r="A16290" t="n">
        <v>202012</v>
      </c>
      <c r="B16290" t="n">
        <v>59</v>
      </c>
      <c r="C16290" t="inlineStr">
        <is>
          <t>POS</t>
        </is>
      </c>
      <c r="D16290" t="inlineStr">
        <is>
          <t>Mỹ</t>
        </is>
      </c>
      <c r="E16290" t="inlineStr">
        <is>
          <t>Game &amp; Đồ chơi</t>
        </is>
      </c>
      <c r="F16290" t="n">
        <v>6.89</v>
      </c>
      <c r="G16290" t="n">
        <v>0</v>
      </c>
    </row>
    <row r="16291">
      <c r="A16291" t="n">
        <v>202012</v>
      </c>
      <c r="B16291" t="n">
        <v>59</v>
      </c>
      <c r="C16291" t="inlineStr">
        <is>
          <t>POS</t>
        </is>
      </c>
      <c r="D16291" t="inlineStr">
        <is>
          <t>Mỹ</t>
        </is>
      </c>
      <c r="E16291" t="inlineStr">
        <is>
          <t>Nhạc, phim, sách nói</t>
        </is>
      </c>
      <c r="F16291" t="n">
        <v>259.99</v>
      </c>
      <c r="G16291" t="n">
        <v>0</v>
      </c>
    </row>
    <row r="16292">
      <c r="A16292" t="n">
        <v>202012</v>
      </c>
      <c r="B16292" t="n">
        <v>61</v>
      </c>
      <c r="C16292" t="inlineStr">
        <is>
          <t>POS</t>
        </is>
      </c>
      <c r="D16292" t="inlineStr">
        <is>
          <t>Mỹ</t>
        </is>
      </c>
      <c r="E16292" t="inlineStr">
        <is>
          <t>Âm thanh</t>
        </is>
      </c>
      <c r="F16292" t="n">
        <v>207</v>
      </c>
      <c r="G16292" t="n">
        <v>0</v>
      </c>
    </row>
    <row r="16293">
      <c r="A16293" t="n">
        <v>202012</v>
      </c>
      <c r="B16293" t="n">
        <v>61</v>
      </c>
      <c r="C16293" t="inlineStr">
        <is>
          <t>POS</t>
        </is>
      </c>
      <c r="D16293" t="inlineStr">
        <is>
          <t>Mỹ</t>
        </is>
      </c>
      <c r="E16293" t="inlineStr">
        <is>
          <t>Điện thoại</t>
        </is>
      </c>
      <c r="F16293" t="n">
        <v>2729.88</v>
      </c>
      <c r="G16293" t="n">
        <v>0</v>
      </c>
    </row>
    <row r="16294">
      <c r="A16294" t="n">
        <v>202012</v>
      </c>
      <c r="B16294" t="n">
        <v>61</v>
      </c>
      <c r="C16294" t="inlineStr">
        <is>
          <t>POS</t>
        </is>
      </c>
      <c r="D16294" t="inlineStr">
        <is>
          <t>Mỹ</t>
        </is>
      </c>
      <c r="E16294" t="inlineStr">
        <is>
          <t>Game &amp; Đồ chơi</t>
        </is>
      </c>
      <c r="F16294" t="n">
        <v>10.78</v>
      </c>
      <c r="G16294" t="n">
        <v>0</v>
      </c>
    </row>
    <row r="16295">
      <c r="A16295" t="n">
        <v>202012</v>
      </c>
      <c r="B16295" t="n">
        <v>61</v>
      </c>
      <c r="C16295" t="inlineStr">
        <is>
          <t>POS</t>
        </is>
      </c>
      <c r="D16295" t="inlineStr">
        <is>
          <t>Mỹ</t>
        </is>
      </c>
      <c r="E16295" t="inlineStr">
        <is>
          <t>Gia dụng</t>
        </is>
      </c>
      <c r="F16295" t="n">
        <v>515</v>
      </c>
      <c r="G16295" t="n">
        <v>0</v>
      </c>
    </row>
    <row r="16296">
      <c r="A16296" t="n">
        <v>202012</v>
      </c>
      <c r="B16296" t="n">
        <v>61</v>
      </c>
      <c r="C16296" t="inlineStr">
        <is>
          <t>POS</t>
        </is>
      </c>
      <c r="D16296" t="inlineStr">
        <is>
          <t>Mỹ</t>
        </is>
      </c>
      <c r="E16296" t="inlineStr">
        <is>
          <t>Nhạc, phim, sách nói</t>
        </is>
      </c>
      <c r="F16296" t="n">
        <v>376.43</v>
      </c>
      <c r="G16296" t="n">
        <v>0</v>
      </c>
    </row>
    <row r="16297">
      <c r="A16297" t="n">
        <v>202012</v>
      </c>
      <c r="B16297" t="n">
        <v>62</v>
      </c>
      <c r="C16297" t="inlineStr">
        <is>
          <t>POS</t>
        </is>
      </c>
      <c r="D16297" t="inlineStr">
        <is>
          <t>Mỹ</t>
        </is>
      </c>
      <c r="E16297" t="inlineStr">
        <is>
          <t>Điện thoại</t>
        </is>
      </c>
      <c r="F16297" t="n">
        <v>2108.97</v>
      </c>
      <c r="G16297" t="n">
        <v>0</v>
      </c>
    </row>
    <row r="16298">
      <c r="A16298" t="n">
        <v>202012</v>
      </c>
      <c r="B16298" t="n">
        <v>62</v>
      </c>
      <c r="C16298" t="inlineStr">
        <is>
          <t>POS</t>
        </is>
      </c>
      <c r="D16298" t="inlineStr">
        <is>
          <t>Mỹ</t>
        </is>
      </c>
      <c r="E16298" t="inlineStr">
        <is>
          <t>Máy tính</t>
        </is>
      </c>
      <c r="F16298" t="n">
        <v>2477.05</v>
      </c>
      <c r="G16298" t="n">
        <v>0</v>
      </c>
    </row>
    <row r="16299">
      <c r="A16299" t="n">
        <v>202012</v>
      </c>
      <c r="B16299" t="n">
        <v>62</v>
      </c>
      <c r="C16299" t="inlineStr">
        <is>
          <t>POS</t>
        </is>
      </c>
      <c r="D16299" t="inlineStr">
        <is>
          <t>Mỹ</t>
        </is>
      </c>
      <c r="E16299" t="inlineStr">
        <is>
          <t>Game &amp; Đồ chơi</t>
        </is>
      </c>
      <c r="F16299" t="n">
        <v>384.23</v>
      </c>
      <c r="G16299" t="n">
        <v>126.23</v>
      </c>
    </row>
    <row r="16300">
      <c r="A16300" t="n">
        <v>202012</v>
      </c>
      <c r="B16300" t="n">
        <v>62</v>
      </c>
      <c r="C16300" t="inlineStr">
        <is>
          <t>POS</t>
        </is>
      </c>
      <c r="D16300" t="inlineStr">
        <is>
          <t>Mỹ</t>
        </is>
      </c>
      <c r="E16300" t="inlineStr">
        <is>
          <t>Gia dụng</t>
        </is>
      </c>
      <c r="F16300" t="n">
        <v>459.99</v>
      </c>
      <c r="G16300" t="n">
        <v>0</v>
      </c>
    </row>
    <row r="16301">
      <c r="A16301" t="n">
        <v>202012</v>
      </c>
      <c r="B16301" t="n">
        <v>62</v>
      </c>
      <c r="C16301" t="inlineStr">
        <is>
          <t>POS</t>
        </is>
      </c>
      <c r="D16301" t="inlineStr">
        <is>
          <t>Mỹ</t>
        </is>
      </c>
      <c r="E16301" t="inlineStr">
        <is>
          <t>Nhạc, phim, sách nói</t>
        </is>
      </c>
      <c r="F16301" t="n">
        <v>89.91</v>
      </c>
      <c r="G16301" t="n">
        <v>0</v>
      </c>
    </row>
    <row r="16302">
      <c r="A16302" t="n">
        <v>202012</v>
      </c>
      <c r="B16302" t="n">
        <v>62</v>
      </c>
      <c r="C16302" t="inlineStr">
        <is>
          <t>POS</t>
        </is>
      </c>
      <c r="D16302" t="inlineStr">
        <is>
          <t>Mỹ</t>
        </is>
      </c>
      <c r="E16302" t="inlineStr">
        <is>
          <t>TV &amp; Video</t>
        </is>
      </c>
      <c r="F16302" t="n">
        <v>798</v>
      </c>
      <c r="G16302" t="n">
        <v>0</v>
      </c>
    </row>
    <row r="16303">
      <c r="A16303" t="n">
        <v>202012</v>
      </c>
      <c r="B16303" t="n">
        <v>64</v>
      </c>
      <c r="C16303" t="inlineStr">
        <is>
          <t>POS</t>
        </is>
      </c>
      <c r="D16303" t="inlineStr">
        <is>
          <t>Mỹ</t>
        </is>
      </c>
      <c r="E16303" t="inlineStr">
        <is>
          <t>Âm thanh</t>
        </is>
      </c>
      <c r="F16303" t="n">
        <v>497.8</v>
      </c>
      <c r="G16303" t="n">
        <v>47.95</v>
      </c>
    </row>
    <row r="16304">
      <c r="A16304" t="n">
        <v>202012</v>
      </c>
      <c r="B16304" t="n">
        <v>64</v>
      </c>
      <c r="C16304" t="inlineStr">
        <is>
          <t>POS</t>
        </is>
      </c>
      <c r="D16304" t="inlineStr">
        <is>
          <t>Mỹ</t>
        </is>
      </c>
      <c r="E16304" t="inlineStr">
        <is>
          <t>Máy ảnh</t>
        </is>
      </c>
      <c r="F16304" t="n">
        <v>605.7</v>
      </c>
      <c r="G16304" t="n">
        <v>0</v>
      </c>
    </row>
    <row r="16305">
      <c r="A16305" t="n">
        <v>202012</v>
      </c>
      <c r="B16305" t="n">
        <v>64</v>
      </c>
      <c r="C16305" t="inlineStr">
        <is>
          <t>POS</t>
        </is>
      </c>
      <c r="D16305" t="inlineStr">
        <is>
          <t>Mỹ</t>
        </is>
      </c>
      <c r="E16305" t="inlineStr">
        <is>
          <t>Điện thoại</t>
        </is>
      </c>
      <c r="F16305" t="n">
        <v>631.98</v>
      </c>
      <c r="G16305" t="n">
        <v>0</v>
      </c>
    </row>
    <row r="16306">
      <c r="A16306" t="n">
        <v>202012</v>
      </c>
      <c r="B16306" t="n">
        <v>64</v>
      </c>
      <c r="C16306" t="inlineStr">
        <is>
          <t>POS</t>
        </is>
      </c>
      <c r="D16306" t="inlineStr">
        <is>
          <t>Mỹ</t>
        </is>
      </c>
      <c r="E16306" t="inlineStr">
        <is>
          <t>Máy tính</t>
        </is>
      </c>
      <c r="F16306" t="n">
        <v>7435.31</v>
      </c>
      <c r="G16306" t="n">
        <v>0</v>
      </c>
    </row>
    <row r="16307">
      <c r="A16307" t="n">
        <v>202012</v>
      </c>
      <c r="B16307" t="n">
        <v>64</v>
      </c>
      <c r="C16307" t="inlineStr">
        <is>
          <t>POS</t>
        </is>
      </c>
      <c r="D16307" t="inlineStr">
        <is>
          <t>Mỹ</t>
        </is>
      </c>
      <c r="E16307" t="inlineStr">
        <is>
          <t>Game &amp; Đồ chơi</t>
        </is>
      </c>
      <c r="F16307" t="n">
        <v>187.16</v>
      </c>
      <c r="G16307" t="n">
        <v>0</v>
      </c>
    </row>
    <row r="16308">
      <c r="A16308" t="n">
        <v>202012</v>
      </c>
      <c r="B16308" t="n">
        <v>64</v>
      </c>
      <c r="C16308" t="inlineStr">
        <is>
          <t>POS</t>
        </is>
      </c>
      <c r="D16308" t="inlineStr">
        <is>
          <t>Mỹ</t>
        </is>
      </c>
      <c r="E16308" t="inlineStr">
        <is>
          <t>Gia dụng</t>
        </is>
      </c>
      <c r="F16308" t="n">
        <v>0</v>
      </c>
      <c r="G16308" t="n">
        <v>254.99</v>
      </c>
    </row>
    <row r="16309">
      <c r="A16309" t="n">
        <v>202012</v>
      </c>
      <c r="B16309" t="n">
        <v>64</v>
      </c>
      <c r="C16309" t="inlineStr">
        <is>
          <t>POS</t>
        </is>
      </c>
      <c r="D16309" t="inlineStr">
        <is>
          <t>Mỹ</t>
        </is>
      </c>
      <c r="E16309" t="inlineStr">
        <is>
          <t>Nhạc, phim, sách nói</t>
        </is>
      </c>
      <c r="F16309" t="n">
        <v>2248.93</v>
      </c>
      <c r="G16309" t="n">
        <v>0</v>
      </c>
    </row>
    <row r="16310">
      <c r="A16310" t="n">
        <v>202012</v>
      </c>
      <c r="B16310" t="n">
        <v>64</v>
      </c>
      <c r="C16310" t="inlineStr">
        <is>
          <t>POS</t>
        </is>
      </c>
      <c r="D16310" t="inlineStr">
        <is>
          <t>Mỹ</t>
        </is>
      </c>
      <c r="E16310" t="inlineStr">
        <is>
          <t>TV &amp; Video</t>
        </is>
      </c>
      <c r="F16310" t="n">
        <v>539.8</v>
      </c>
      <c r="G16310" t="n">
        <v>0</v>
      </c>
    </row>
    <row r="16311">
      <c r="A16311" t="n">
        <v>202012</v>
      </c>
      <c r="B16311" t="n">
        <v>65</v>
      </c>
      <c r="C16311" t="inlineStr">
        <is>
          <t>POS</t>
        </is>
      </c>
      <c r="D16311" t="inlineStr">
        <is>
          <t>Mỹ</t>
        </is>
      </c>
      <c r="E16311" t="inlineStr">
        <is>
          <t>Âm thanh</t>
        </is>
      </c>
      <c r="F16311" t="n">
        <v>86.31</v>
      </c>
      <c r="G16311" t="n">
        <v>0</v>
      </c>
    </row>
    <row r="16312">
      <c r="A16312" t="n">
        <v>202012</v>
      </c>
      <c r="B16312" t="n">
        <v>65</v>
      </c>
      <c r="C16312" t="inlineStr">
        <is>
          <t>POS</t>
        </is>
      </c>
      <c r="D16312" t="inlineStr">
        <is>
          <t>Mỹ</t>
        </is>
      </c>
      <c r="E16312" t="inlineStr">
        <is>
          <t>Điện thoại</t>
        </is>
      </c>
      <c r="F16312" t="n">
        <v>2695.4</v>
      </c>
      <c r="G16312" t="n">
        <v>338.3</v>
      </c>
    </row>
    <row r="16313">
      <c r="A16313" t="n">
        <v>202012</v>
      </c>
      <c r="B16313" t="n">
        <v>65</v>
      </c>
      <c r="C16313" t="inlineStr">
        <is>
          <t>POS</t>
        </is>
      </c>
      <c r="D16313" t="inlineStr">
        <is>
          <t>Mỹ</t>
        </is>
      </c>
      <c r="E16313" t="inlineStr">
        <is>
          <t>Máy tính</t>
        </is>
      </c>
      <c r="F16313" t="n">
        <v>6103.45</v>
      </c>
      <c r="G16313" t="n">
        <v>0</v>
      </c>
    </row>
    <row r="16314">
      <c r="A16314" t="n">
        <v>202012</v>
      </c>
      <c r="B16314" t="n">
        <v>65</v>
      </c>
      <c r="C16314" t="inlineStr">
        <is>
          <t>POS</t>
        </is>
      </c>
      <c r="D16314" t="inlineStr">
        <is>
          <t>Mỹ</t>
        </is>
      </c>
      <c r="E16314" t="inlineStr">
        <is>
          <t>Game &amp; Đồ chơi</t>
        </is>
      </c>
      <c r="F16314" t="n">
        <v>81.5</v>
      </c>
      <c r="G16314" t="n">
        <v>50.67</v>
      </c>
    </row>
    <row r="16315">
      <c r="A16315" t="n">
        <v>202012</v>
      </c>
      <c r="B16315" t="n">
        <v>65</v>
      </c>
      <c r="C16315" t="inlineStr">
        <is>
          <t>POS</t>
        </is>
      </c>
      <c r="D16315" t="inlineStr">
        <is>
          <t>Mỹ</t>
        </is>
      </c>
      <c r="E16315" t="inlineStr">
        <is>
          <t>Gia dụng</t>
        </is>
      </c>
      <c r="F16315" t="n">
        <v>772.5</v>
      </c>
      <c r="G16315" t="n">
        <v>0</v>
      </c>
    </row>
    <row r="16316">
      <c r="A16316" t="n">
        <v>202012</v>
      </c>
      <c r="B16316" t="n">
        <v>65</v>
      </c>
      <c r="C16316" t="inlineStr">
        <is>
          <t>POS</t>
        </is>
      </c>
      <c r="D16316" t="inlineStr">
        <is>
          <t>Mỹ</t>
        </is>
      </c>
      <c r="E16316" t="inlineStr">
        <is>
          <t>Nhạc, phim, sách nói</t>
        </is>
      </c>
      <c r="F16316" t="n">
        <v>2032.1</v>
      </c>
      <c r="G16316" t="n">
        <v>0</v>
      </c>
    </row>
    <row r="16317">
      <c r="A16317" t="n">
        <v>202012</v>
      </c>
      <c r="B16317" t="n">
        <v>65</v>
      </c>
      <c r="C16317" t="inlineStr">
        <is>
          <t>POS</t>
        </is>
      </c>
      <c r="D16317" t="inlineStr">
        <is>
          <t>Mỹ</t>
        </is>
      </c>
      <c r="E16317" t="inlineStr">
        <is>
          <t>TV &amp; Video</t>
        </is>
      </c>
      <c r="F16317" t="n">
        <v>653.4</v>
      </c>
      <c r="G16317" t="n">
        <v>0</v>
      </c>
    </row>
    <row r="16318">
      <c r="A16318" t="n">
        <v>202012</v>
      </c>
      <c r="B16318" t="n">
        <v>66</v>
      </c>
      <c r="C16318" t="inlineStr">
        <is>
          <t>POS</t>
        </is>
      </c>
      <c r="D16318" t="inlineStr">
        <is>
          <t>Mỹ</t>
        </is>
      </c>
      <c r="E16318" t="inlineStr">
        <is>
          <t>Điện thoại</t>
        </is>
      </c>
      <c r="F16318" t="n">
        <v>1929.6</v>
      </c>
      <c r="G16318" t="n">
        <v>0</v>
      </c>
    </row>
    <row r="16319">
      <c r="A16319" t="n">
        <v>202012</v>
      </c>
      <c r="B16319" t="n">
        <v>66</v>
      </c>
      <c r="C16319" t="inlineStr">
        <is>
          <t>POS</t>
        </is>
      </c>
      <c r="D16319" t="inlineStr">
        <is>
          <t>Mỹ</t>
        </is>
      </c>
      <c r="E16319" t="inlineStr">
        <is>
          <t>Máy tính</t>
        </is>
      </c>
      <c r="F16319" t="n">
        <v>1617.3</v>
      </c>
      <c r="G16319" t="n">
        <v>0</v>
      </c>
    </row>
    <row r="16320">
      <c r="A16320" t="n">
        <v>202012</v>
      </c>
      <c r="B16320" t="n">
        <v>66</v>
      </c>
      <c r="C16320" t="inlineStr">
        <is>
          <t>POS</t>
        </is>
      </c>
      <c r="D16320" t="inlineStr">
        <is>
          <t>Mỹ</t>
        </is>
      </c>
      <c r="E16320" t="inlineStr">
        <is>
          <t>Game &amp; Đồ chơi</t>
        </is>
      </c>
      <c r="F16320" t="n">
        <v>432.02</v>
      </c>
      <c r="G16320" t="n">
        <v>0</v>
      </c>
    </row>
    <row r="16321">
      <c r="A16321" t="n">
        <v>202012</v>
      </c>
      <c r="B16321" t="n">
        <v>66</v>
      </c>
      <c r="C16321" t="inlineStr">
        <is>
          <t>POS</t>
        </is>
      </c>
      <c r="D16321" t="inlineStr">
        <is>
          <t>Mỹ</t>
        </is>
      </c>
      <c r="E16321" t="inlineStr">
        <is>
          <t>TV &amp; Video</t>
        </is>
      </c>
      <c r="F16321" t="n">
        <v>267.3</v>
      </c>
      <c r="G16321" t="n">
        <v>0</v>
      </c>
    </row>
    <row r="16322">
      <c r="A16322" t="n">
        <v>202101</v>
      </c>
      <c r="B16322" t="n">
        <v>0</v>
      </c>
      <c r="C16322" t="inlineStr">
        <is>
          <t>ONLINE</t>
        </is>
      </c>
      <c r="D16322" t="inlineStr">
        <is>
          <t>Online</t>
        </is>
      </c>
      <c r="E16322" t="inlineStr">
        <is>
          <t>Âm thanh</t>
        </is>
      </c>
      <c r="F16322" t="n">
        <v>4900.58</v>
      </c>
      <c r="G16322" t="n">
        <v>562.4</v>
      </c>
    </row>
    <row r="16323">
      <c r="A16323" t="n">
        <v>202101</v>
      </c>
      <c r="B16323" t="n">
        <v>0</v>
      </c>
      <c r="C16323" t="inlineStr">
        <is>
          <t>ONLINE</t>
        </is>
      </c>
      <c r="D16323" t="inlineStr">
        <is>
          <t>Online</t>
        </is>
      </c>
      <c r="E16323" t="inlineStr">
        <is>
          <t>Máy ảnh</t>
        </is>
      </c>
      <c r="F16323" t="n">
        <v>15899.22</v>
      </c>
      <c r="G16323" t="n">
        <v>0</v>
      </c>
    </row>
    <row r="16324">
      <c r="A16324" t="n">
        <v>202101</v>
      </c>
      <c r="B16324" t="n">
        <v>0</v>
      </c>
      <c r="C16324" t="inlineStr">
        <is>
          <t>ONLINE</t>
        </is>
      </c>
      <c r="D16324" t="inlineStr">
        <is>
          <t>Online</t>
        </is>
      </c>
      <c r="E16324" t="inlineStr">
        <is>
          <t>Điện thoại</t>
        </is>
      </c>
      <c r="F16324" t="n">
        <v>17100.36</v>
      </c>
      <c r="G16324" t="n">
        <v>0</v>
      </c>
    </row>
    <row r="16325">
      <c r="A16325" t="n">
        <v>202101</v>
      </c>
      <c r="B16325" t="n">
        <v>0</v>
      </c>
      <c r="C16325" t="inlineStr">
        <is>
          <t>ONLINE</t>
        </is>
      </c>
      <c r="D16325" t="inlineStr">
        <is>
          <t>Online</t>
        </is>
      </c>
      <c r="E16325" t="inlineStr">
        <is>
          <t>Máy tính</t>
        </is>
      </c>
      <c r="F16325" t="n">
        <v>49760.99</v>
      </c>
      <c r="G16325" t="n">
        <v>499</v>
      </c>
    </row>
    <row r="16326">
      <c r="A16326" t="n">
        <v>202101</v>
      </c>
      <c r="B16326" t="n">
        <v>0</v>
      </c>
      <c r="C16326" t="inlineStr">
        <is>
          <t>ONLINE</t>
        </is>
      </c>
      <c r="D16326" t="inlineStr">
        <is>
          <t>Online</t>
        </is>
      </c>
      <c r="E16326" t="inlineStr">
        <is>
          <t>Game &amp; Đồ chơi</t>
        </is>
      </c>
      <c r="F16326" t="n">
        <v>894.59</v>
      </c>
      <c r="G16326" t="n">
        <v>24.81</v>
      </c>
    </row>
    <row r="16327">
      <c r="A16327" t="n">
        <v>202101</v>
      </c>
      <c r="B16327" t="n">
        <v>0</v>
      </c>
      <c r="C16327" t="inlineStr">
        <is>
          <t>ONLINE</t>
        </is>
      </c>
      <c r="D16327" t="inlineStr">
        <is>
          <t>Online</t>
        </is>
      </c>
      <c r="E16327" t="inlineStr">
        <is>
          <t>Gia dụng</t>
        </is>
      </c>
      <c r="F16327" t="n">
        <v>20086.67</v>
      </c>
      <c r="G16327" t="n">
        <v>0</v>
      </c>
    </row>
    <row r="16328">
      <c r="A16328" t="n">
        <v>202101</v>
      </c>
      <c r="B16328" t="n">
        <v>0</v>
      </c>
      <c r="C16328" t="inlineStr">
        <is>
          <t>ONLINE</t>
        </is>
      </c>
      <c r="D16328" t="inlineStr">
        <is>
          <t>Online</t>
        </is>
      </c>
      <c r="E16328" t="inlineStr">
        <is>
          <t>Nhạc, phim, sách nói</t>
        </is>
      </c>
      <c r="F16328" t="n">
        <v>5015.93</v>
      </c>
      <c r="G16328" t="n">
        <v>0</v>
      </c>
    </row>
    <row r="16329">
      <c r="A16329" t="n">
        <v>202101</v>
      </c>
      <c r="B16329" t="n">
        <v>0</v>
      </c>
      <c r="C16329" t="inlineStr">
        <is>
          <t>ONLINE</t>
        </is>
      </c>
      <c r="D16329" t="inlineStr">
        <is>
          <t>Online</t>
        </is>
      </c>
      <c r="E16329" t="inlineStr">
        <is>
          <t>TV &amp; Video</t>
        </is>
      </c>
      <c r="F16329" t="n">
        <v>26778.16</v>
      </c>
      <c r="G16329" t="n">
        <v>0</v>
      </c>
    </row>
    <row r="16330">
      <c r="A16330" t="n">
        <v>202101</v>
      </c>
      <c r="B16330" t="n">
        <v>4</v>
      </c>
      <c r="C16330" t="inlineStr">
        <is>
          <t>POS</t>
        </is>
      </c>
      <c r="D16330" t="inlineStr">
        <is>
          <t>Úc</t>
        </is>
      </c>
      <c r="E16330" t="inlineStr">
        <is>
          <t>Máy ảnh</t>
        </is>
      </c>
      <c r="F16330" t="n">
        <v>200</v>
      </c>
      <c r="G16330" t="n">
        <v>0</v>
      </c>
    </row>
    <row r="16331">
      <c r="A16331" t="n">
        <v>202101</v>
      </c>
      <c r="B16331" t="n">
        <v>4</v>
      </c>
      <c r="C16331" t="inlineStr">
        <is>
          <t>POS</t>
        </is>
      </c>
      <c r="D16331" t="inlineStr">
        <is>
          <t>Úc</t>
        </is>
      </c>
      <c r="E16331" t="inlineStr">
        <is>
          <t>Máy tính</t>
        </is>
      </c>
      <c r="F16331" t="n">
        <v>3126.2</v>
      </c>
      <c r="G16331" t="n">
        <v>0</v>
      </c>
    </row>
    <row r="16332">
      <c r="A16332" t="n">
        <v>202101</v>
      </c>
      <c r="B16332" t="n">
        <v>5</v>
      </c>
      <c r="C16332" t="inlineStr">
        <is>
          <t>POS</t>
        </is>
      </c>
      <c r="D16332" t="inlineStr">
        <is>
          <t>Úc</t>
        </is>
      </c>
      <c r="E16332" t="inlineStr">
        <is>
          <t>Âm thanh</t>
        </is>
      </c>
      <c r="F16332" t="n">
        <v>1133.37</v>
      </c>
      <c r="G16332" t="n">
        <v>0</v>
      </c>
    </row>
    <row r="16333">
      <c r="A16333" t="n">
        <v>202101</v>
      </c>
      <c r="B16333" t="n">
        <v>5</v>
      </c>
      <c r="C16333" t="inlineStr">
        <is>
          <t>POS</t>
        </is>
      </c>
      <c r="D16333" t="inlineStr">
        <is>
          <t>Úc</t>
        </is>
      </c>
      <c r="E16333" t="inlineStr">
        <is>
          <t>Điện thoại</t>
        </is>
      </c>
      <c r="F16333" t="n">
        <v>1307.2</v>
      </c>
      <c r="G16333" t="n">
        <v>0</v>
      </c>
    </row>
    <row r="16334">
      <c r="A16334" t="n">
        <v>202101</v>
      </c>
      <c r="B16334" t="n">
        <v>5</v>
      </c>
      <c r="C16334" t="inlineStr">
        <is>
          <t>POS</t>
        </is>
      </c>
      <c r="D16334" t="inlineStr">
        <is>
          <t>Úc</t>
        </is>
      </c>
      <c r="E16334" t="inlineStr">
        <is>
          <t>Máy tính</t>
        </is>
      </c>
      <c r="F16334" t="n">
        <v>1755.35</v>
      </c>
      <c r="G16334" t="n">
        <v>0</v>
      </c>
    </row>
    <row r="16335">
      <c r="A16335" t="n">
        <v>202101</v>
      </c>
      <c r="B16335" t="n">
        <v>5</v>
      </c>
      <c r="C16335" t="inlineStr">
        <is>
          <t>POS</t>
        </is>
      </c>
      <c r="D16335" t="inlineStr">
        <is>
          <t>Úc</t>
        </is>
      </c>
      <c r="E16335" t="inlineStr">
        <is>
          <t>Game &amp; Đồ chơi</t>
        </is>
      </c>
      <c r="F16335" t="n">
        <v>19.92</v>
      </c>
      <c r="G16335" t="n">
        <v>0</v>
      </c>
    </row>
    <row r="16336">
      <c r="A16336" t="n">
        <v>202101</v>
      </c>
      <c r="B16336" t="n">
        <v>5</v>
      </c>
      <c r="C16336" t="inlineStr">
        <is>
          <t>POS</t>
        </is>
      </c>
      <c r="D16336" t="inlineStr">
        <is>
          <t>Úc</t>
        </is>
      </c>
      <c r="E16336" t="inlineStr">
        <is>
          <t>Gia dụng</t>
        </is>
      </c>
      <c r="F16336" t="n">
        <v>635.99</v>
      </c>
      <c r="G16336" t="n">
        <v>0</v>
      </c>
    </row>
    <row r="16337">
      <c r="A16337" t="n">
        <v>202101</v>
      </c>
      <c r="B16337" t="n">
        <v>5</v>
      </c>
      <c r="C16337" t="inlineStr">
        <is>
          <t>POS</t>
        </is>
      </c>
      <c r="D16337" t="inlineStr">
        <is>
          <t>Úc</t>
        </is>
      </c>
      <c r="E16337" t="inlineStr">
        <is>
          <t>TV &amp; Video</t>
        </is>
      </c>
      <c r="F16337" t="n">
        <v>2514</v>
      </c>
      <c r="G16337" t="n">
        <v>0</v>
      </c>
    </row>
    <row r="16338">
      <c r="A16338" t="n">
        <v>202101</v>
      </c>
      <c r="B16338" t="n">
        <v>6</v>
      </c>
      <c r="C16338" t="inlineStr">
        <is>
          <t>POS</t>
        </is>
      </c>
      <c r="D16338" t="inlineStr">
        <is>
          <t>Úc</t>
        </is>
      </c>
      <c r="E16338" t="inlineStr">
        <is>
          <t>Âm thanh</t>
        </is>
      </c>
      <c r="F16338" t="n">
        <v>283.85</v>
      </c>
      <c r="G16338" t="n">
        <v>0</v>
      </c>
    </row>
    <row r="16339">
      <c r="A16339" t="n">
        <v>202101</v>
      </c>
      <c r="B16339" t="n">
        <v>6</v>
      </c>
      <c r="C16339" t="inlineStr">
        <is>
          <t>POS</t>
        </is>
      </c>
      <c r="D16339" t="inlineStr">
        <is>
          <t>Úc</t>
        </is>
      </c>
      <c r="E16339" t="inlineStr">
        <is>
          <t>Máy tính</t>
        </is>
      </c>
      <c r="F16339" t="n">
        <v>0</v>
      </c>
      <c r="G16339" t="n">
        <v>369</v>
      </c>
    </row>
    <row r="16340">
      <c r="A16340" t="n">
        <v>202101</v>
      </c>
      <c r="B16340" t="n">
        <v>6</v>
      </c>
      <c r="C16340" t="inlineStr">
        <is>
          <t>POS</t>
        </is>
      </c>
      <c r="D16340" t="inlineStr">
        <is>
          <t>Úc</t>
        </is>
      </c>
      <c r="E16340" t="inlineStr">
        <is>
          <t>Nhạc, phim, sách nói</t>
        </is>
      </c>
      <c r="F16340" t="n">
        <v>519.98</v>
      </c>
      <c r="G16340" t="n">
        <v>0</v>
      </c>
    </row>
    <row r="16341">
      <c r="A16341" t="n">
        <v>202101</v>
      </c>
      <c r="B16341" t="n">
        <v>6</v>
      </c>
      <c r="C16341" t="inlineStr">
        <is>
          <t>POS</t>
        </is>
      </c>
      <c r="D16341" t="inlineStr">
        <is>
          <t>Úc</t>
        </is>
      </c>
      <c r="E16341" t="inlineStr">
        <is>
          <t>TV &amp; Video</t>
        </is>
      </c>
      <c r="F16341" t="n">
        <v>693</v>
      </c>
      <c r="G16341" t="n">
        <v>0</v>
      </c>
    </row>
    <row r="16342">
      <c r="A16342" t="n">
        <v>202101</v>
      </c>
      <c r="B16342" t="n">
        <v>8</v>
      </c>
      <c r="C16342" t="inlineStr">
        <is>
          <t>POS</t>
        </is>
      </c>
      <c r="D16342" t="inlineStr">
        <is>
          <t>Canada</t>
        </is>
      </c>
      <c r="E16342" t="inlineStr">
        <is>
          <t>Âm thanh</t>
        </is>
      </c>
      <c r="F16342" t="n">
        <v>329.7</v>
      </c>
      <c r="G16342" t="n">
        <v>0</v>
      </c>
    </row>
    <row r="16343">
      <c r="A16343" t="n">
        <v>202101</v>
      </c>
      <c r="B16343" t="n">
        <v>8</v>
      </c>
      <c r="C16343" t="inlineStr">
        <is>
          <t>POS</t>
        </is>
      </c>
      <c r="D16343" t="inlineStr">
        <is>
          <t>Canada</t>
        </is>
      </c>
      <c r="E16343" t="inlineStr">
        <is>
          <t>Máy ảnh</t>
        </is>
      </c>
      <c r="F16343" t="n">
        <v>2590.4</v>
      </c>
      <c r="G16343" t="n">
        <v>432</v>
      </c>
    </row>
    <row r="16344">
      <c r="A16344" t="n">
        <v>202101</v>
      </c>
      <c r="B16344" t="n">
        <v>8</v>
      </c>
      <c r="C16344" t="inlineStr">
        <is>
          <t>POS</t>
        </is>
      </c>
      <c r="D16344" t="inlineStr">
        <is>
          <t>Canada</t>
        </is>
      </c>
      <c r="E16344" t="inlineStr">
        <is>
          <t>Điện thoại</t>
        </is>
      </c>
      <c r="F16344" t="n">
        <v>5284.9</v>
      </c>
      <c r="G16344" t="n">
        <v>0</v>
      </c>
    </row>
    <row r="16345">
      <c r="A16345" t="n">
        <v>202101</v>
      </c>
      <c r="B16345" t="n">
        <v>8</v>
      </c>
      <c r="C16345" t="inlineStr">
        <is>
          <t>POS</t>
        </is>
      </c>
      <c r="D16345" t="inlineStr">
        <is>
          <t>Canada</t>
        </is>
      </c>
      <c r="E16345" t="inlineStr">
        <is>
          <t>Máy tính</t>
        </is>
      </c>
      <c r="F16345" t="n">
        <v>5276.5</v>
      </c>
      <c r="G16345" t="n">
        <v>0</v>
      </c>
    </row>
    <row r="16346">
      <c r="A16346" t="n">
        <v>202101</v>
      </c>
      <c r="B16346" t="n">
        <v>8</v>
      </c>
      <c r="C16346" t="inlineStr">
        <is>
          <t>POS</t>
        </is>
      </c>
      <c r="D16346" t="inlineStr">
        <is>
          <t>Canada</t>
        </is>
      </c>
      <c r="E16346" t="inlineStr">
        <is>
          <t>Game &amp; Đồ chơi</t>
        </is>
      </c>
      <c r="F16346" t="n">
        <v>78.8</v>
      </c>
      <c r="G16346" t="n">
        <v>0</v>
      </c>
    </row>
    <row r="16347">
      <c r="A16347" t="n">
        <v>202101</v>
      </c>
      <c r="B16347" t="n">
        <v>8</v>
      </c>
      <c r="C16347" t="inlineStr">
        <is>
          <t>POS</t>
        </is>
      </c>
      <c r="D16347" t="inlineStr">
        <is>
          <t>Canada</t>
        </is>
      </c>
      <c r="E16347" t="inlineStr">
        <is>
          <t>Gia dụng</t>
        </is>
      </c>
      <c r="F16347" t="n">
        <v>4303.97</v>
      </c>
      <c r="G16347" t="n">
        <v>0</v>
      </c>
    </row>
    <row r="16348">
      <c r="A16348" t="n">
        <v>202101</v>
      </c>
      <c r="B16348" t="n">
        <v>8</v>
      </c>
      <c r="C16348" t="inlineStr">
        <is>
          <t>POS</t>
        </is>
      </c>
      <c r="D16348" t="inlineStr">
        <is>
          <t>Canada</t>
        </is>
      </c>
      <c r="E16348" t="inlineStr">
        <is>
          <t>Nhạc, phim, sách nói</t>
        </is>
      </c>
      <c r="F16348" t="n">
        <v>342.95</v>
      </c>
      <c r="G16348" t="n">
        <v>0</v>
      </c>
    </row>
    <row r="16349">
      <c r="A16349" t="n">
        <v>202101</v>
      </c>
      <c r="B16349" t="n">
        <v>8</v>
      </c>
      <c r="C16349" t="inlineStr">
        <is>
          <t>POS</t>
        </is>
      </c>
      <c r="D16349" t="inlineStr">
        <is>
          <t>Canada</t>
        </is>
      </c>
      <c r="E16349" t="inlineStr">
        <is>
          <t>TV &amp; Video</t>
        </is>
      </c>
      <c r="F16349" t="n">
        <v>123.4</v>
      </c>
      <c r="G16349" t="n">
        <v>0</v>
      </c>
    </row>
    <row r="16350">
      <c r="A16350" t="n">
        <v>202101</v>
      </c>
      <c r="B16350" t="n">
        <v>9</v>
      </c>
      <c r="C16350" t="inlineStr">
        <is>
          <t>POS</t>
        </is>
      </c>
      <c r="D16350" t="inlineStr">
        <is>
          <t>Canada</t>
        </is>
      </c>
      <c r="E16350" t="inlineStr">
        <is>
          <t>Âm thanh</t>
        </is>
      </c>
      <c r="F16350" t="n">
        <v>1974.37</v>
      </c>
      <c r="G16350" t="n">
        <v>0</v>
      </c>
    </row>
    <row r="16351">
      <c r="A16351" t="n">
        <v>202101</v>
      </c>
      <c r="B16351" t="n">
        <v>9</v>
      </c>
      <c r="C16351" t="inlineStr">
        <is>
          <t>POS</t>
        </is>
      </c>
      <c r="D16351" t="inlineStr">
        <is>
          <t>Canada</t>
        </is>
      </c>
      <c r="E16351" t="inlineStr">
        <is>
          <t>Máy ảnh</t>
        </is>
      </c>
      <c r="F16351" t="n">
        <v>3990.95</v>
      </c>
      <c r="G16351" t="n">
        <v>0</v>
      </c>
    </row>
    <row r="16352">
      <c r="A16352" t="n">
        <v>202101</v>
      </c>
      <c r="B16352" t="n">
        <v>9</v>
      </c>
      <c r="C16352" t="inlineStr">
        <is>
          <t>POS</t>
        </is>
      </c>
      <c r="D16352" t="inlineStr">
        <is>
          <t>Canada</t>
        </is>
      </c>
      <c r="E16352" t="inlineStr">
        <is>
          <t>Điện thoại</t>
        </is>
      </c>
      <c r="F16352" t="n">
        <v>996.4400000000001</v>
      </c>
      <c r="G16352" t="n">
        <v>0</v>
      </c>
    </row>
    <row r="16353">
      <c r="A16353" t="n">
        <v>202101</v>
      </c>
      <c r="B16353" t="n">
        <v>9</v>
      </c>
      <c r="C16353" t="inlineStr">
        <is>
          <t>POS</t>
        </is>
      </c>
      <c r="D16353" t="inlineStr">
        <is>
          <t>Canada</t>
        </is>
      </c>
      <c r="E16353" t="inlineStr">
        <is>
          <t>Máy tính</t>
        </is>
      </c>
      <c r="F16353" t="n">
        <v>4405.6</v>
      </c>
      <c r="G16353" t="n">
        <v>0</v>
      </c>
    </row>
    <row r="16354">
      <c r="A16354" t="n">
        <v>202101</v>
      </c>
      <c r="B16354" t="n">
        <v>9</v>
      </c>
      <c r="C16354" t="inlineStr">
        <is>
          <t>POS</t>
        </is>
      </c>
      <c r="D16354" t="inlineStr">
        <is>
          <t>Canada</t>
        </is>
      </c>
      <c r="E16354" t="inlineStr">
        <is>
          <t>Nhạc, phim, sách nói</t>
        </is>
      </c>
      <c r="F16354" t="n">
        <v>109.99</v>
      </c>
      <c r="G16354" t="n">
        <v>0</v>
      </c>
    </row>
    <row r="16355">
      <c r="A16355" t="n">
        <v>202101</v>
      </c>
      <c r="B16355" t="n">
        <v>10</v>
      </c>
      <c r="C16355" t="inlineStr">
        <is>
          <t>POS</t>
        </is>
      </c>
      <c r="D16355" t="inlineStr">
        <is>
          <t>Canada</t>
        </is>
      </c>
      <c r="E16355" t="inlineStr">
        <is>
          <t>Âm thanh</t>
        </is>
      </c>
      <c r="F16355" t="n">
        <v>329.85</v>
      </c>
      <c r="G16355" t="n">
        <v>0</v>
      </c>
    </row>
    <row r="16356">
      <c r="A16356" t="n">
        <v>202101</v>
      </c>
      <c r="B16356" t="n">
        <v>10</v>
      </c>
      <c r="C16356" t="inlineStr">
        <is>
          <t>POS</t>
        </is>
      </c>
      <c r="D16356" t="inlineStr">
        <is>
          <t>Canada</t>
        </is>
      </c>
      <c r="E16356" t="inlineStr">
        <is>
          <t>Máy ảnh</t>
        </is>
      </c>
      <c r="F16356" t="n">
        <v>850</v>
      </c>
      <c r="G16356" t="n">
        <v>0</v>
      </c>
    </row>
    <row r="16357">
      <c r="A16357" t="n">
        <v>202101</v>
      </c>
      <c r="B16357" t="n">
        <v>10</v>
      </c>
      <c r="C16357" t="inlineStr">
        <is>
          <t>POS</t>
        </is>
      </c>
      <c r="D16357" t="inlineStr">
        <is>
          <t>Canada</t>
        </is>
      </c>
      <c r="E16357" t="inlineStr">
        <is>
          <t>Máy tính</t>
        </is>
      </c>
      <c r="F16357" t="n">
        <v>3235.04</v>
      </c>
      <c r="G16357" t="n">
        <v>0</v>
      </c>
    </row>
    <row r="16358">
      <c r="A16358" t="n">
        <v>202101</v>
      </c>
      <c r="B16358" t="n">
        <v>10</v>
      </c>
      <c r="C16358" t="inlineStr">
        <is>
          <t>POS</t>
        </is>
      </c>
      <c r="D16358" t="inlineStr">
        <is>
          <t>Canada</t>
        </is>
      </c>
      <c r="E16358" t="inlineStr">
        <is>
          <t>Nhạc, phim, sách nói</t>
        </is>
      </c>
      <c r="F16358" t="n">
        <v>299.95</v>
      </c>
      <c r="G16358" t="n">
        <v>0</v>
      </c>
    </row>
    <row r="16359">
      <c r="A16359" t="n">
        <v>202101</v>
      </c>
      <c r="B16359" t="n">
        <v>12</v>
      </c>
      <c r="C16359" t="inlineStr">
        <is>
          <t>POS</t>
        </is>
      </c>
      <c r="D16359" t="inlineStr">
        <is>
          <t>Pháp</t>
        </is>
      </c>
      <c r="E16359" t="inlineStr">
        <is>
          <t>Âm thanh</t>
        </is>
      </c>
      <c r="F16359" t="n">
        <v>0</v>
      </c>
      <c r="G16359" t="n">
        <v>345</v>
      </c>
    </row>
    <row r="16360">
      <c r="A16360" t="n">
        <v>202101</v>
      </c>
      <c r="B16360" t="n">
        <v>12</v>
      </c>
      <c r="C16360" t="inlineStr">
        <is>
          <t>POS</t>
        </is>
      </c>
      <c r="D16360" t="inlineStr">
        <is>
          <t>Pháp</t>
        </is>
      </c>
      <c r="E16360" t="inlineStr">
        <is>
          <t>Nhạc, phim, sách nói</t>
        </is>
      </c>
      <c r="F16360" t="n">
        <v>876</v>
      </c>
      <c r="G16360" t="n">
        <v>0</v>
      </c>
    </row>
    <row r="16361">
      <c r="A16361" t="n">
        <v>202101</v>
      </c>
      <c r="B16361" t="n">
        <v>13</v>
      </c>
      <c r="C16361" t="inlineStr">
        <is>
          <t>POS</t>
        </is>
      </c>
      <c r="D16361" t="inlineStr">
        <is>
          <t>Pháp</t>
        </is>
      </c>
      <c r="E16361" t="inlineStr">
        <is>
          <t>Máy ảnh</t>
        </is>
      </c>
      <c r="F16361" t="n">
        <v>1117.2</v>
      </c>
      <c r="G16361" t="n">
        <v>0</v>
      </c>
    </row>
    <row r="16362">
      <c r="A16362" t="n">
        <v>202101</v>
      </c>
      <c r="B16362" t="n">
        <v>13</v>
      </c>
      <c r="C16362" t="inlineStr">
        <is>
          <t>POS</t>
        </is>
      </c>
      <c r="D16362" t="inlineStr">
        <is>
          <t>Pháp</t>
        </is>
      </c>
      <c r="E16362" t="inlineStr">
        <is>
          <t>Game &amp; Đồ chơi</t>
        </is>
      </c>
      <c r="F16362" t="n">
        <v>221.17</v>
      </c>
      <c r="G16362" t="n">
        <v>0</v>
      </c>
    </row>
    <row r="16363">
      <c r="A16363" t="n">
        <v>202101</v>
      </c>
      <c r="B16363" t="n">
        <v>15</v>
      </c>
      <c r="C16363" t="inlineStr">
        <is>
          <t>POS</t>
        </is>
      </c>
      <c r="D16363" t="inlineStr">
        <is>
          <t>Pháp</t>
        </is>
      </c>
      <c r="E16363" t="inlineStr">
        <is>
          <t>Điện thoại</t>
        </is>
      </c>
      <c r="F16363" t="n">
        <v>1673</v>
      </c>
      <c r="G16363" t="n">
        <v>0</v>
      </c>
    </row>
    <row r="16364">
      <c r="A16364" t="n">
        <v>202101</v>
      </c>
      <c r="B16364" t="n">
        <v>15</v>
      </c>
      <c r="C16364" t="inlineStr">
        <is>
          <t>POS</t>
        </is>
      </c>
      <c r="D16364" t="inlineStr">
        <is>
          <t>Pháp</t>
        </is>
      </c>
      <c r="E16364" t="inlineStr">
        <is>
          <t>Máy tính</t>
        </is>
      </c>
      <c r="F16364" t="n">
        <v>1548</v>
      </c>
      <c r="G16364" t="n">
        <v>0</v>
      </c>
    </row>
    <row r="16365">
      <c r="A16365" t="n">
        <v>202101</v>
      </c>
      <c r="B16365" t="n">
        <v>15</v>
      </c>
      <c r="C16365" t="inlineStr">
        <is>
          <t>POS</t>
        </is>
      </c>
      <c r="D16365" t="inlineStr">
        <is>
          <t>Pháp</t>
        </is>
      </c>
      <c r="E16365" t="inlineStr">
        <is>
          <t>Game &amp; Đồ chơi</t>
        </is>
      </c>
      <c r="F16365" t="n">
        <v>50.67</v>
      </c>
      <c r="G16365" t="n">
        <v>0</v>
      </c>
    </row>
    <row r="16366">
      <c r="A16366" t="n">
        <v>202101</v>
      </c>
      <c r="B16366" t="n">
        <v>15</v>
      </c>
      <c r="C16366" t="inlineStr">
        <is>
          <t>POS</t>
        </is>
      </c>
      <c r="D16366" t="inlineStr">
        <is>
          <t>Pháp</t>
        </is>
      </c>
      <c r="E16366" t="inlineStr">
        <is>
          <t>Nhạc, phim, sách nói</t>
        </is>
      </c>
      <c r="F16366" t="n">
        <v>319.98</v>
      </c>
      <c r="G16366" t="n">
        <v>0</v>
      </c>
    </row>
    <row r="16367">
      <c r="A16367" t="n">
        <v>202101</v>
      </c>
      <c r="B16367" t="n">
        <v>17</v>
      </c>
      <c r="C16367" t="inlineStr">
        <is>
          <t>POS</t>
        </is>
      </c>
      <c r="D16367" t="inlineStr">
        <is>
          <t>Pháp</t>
        </is>
      </c>
      <c r="E16367" t="inlineStr">
        <is>
          <t>Máy ảnh</t>
        </is>
      </c>
      <c r="F16367" t="n">
        <v>1668</v>
      </c>
      <c r="G16367" t="n">
        <v>0</v>
      </c>
    </row>
    <row r="16368">
      <c r="A16368" t="n">
        <v>202101</v>
      </c>
      <c r="B16368" t="n">
        <v>17</v>
      </c>
      <c r="C16368" t="inlineStr">
        <is>
          <t>POS</t>
        </is>
      </c>
      <c r="D16368" t="inlineStr">
        <is>
          <t>Pháp</t>
        </is>
      </c>
      <c r="E16368" t="inlineStr">
        <is>
          <t>Máy tính</t>
        </is>
      </c>
      <c r="F16368" t="n">
        <v>1138.1</v>
      </c>
      <c r="G16368" t="n">
        <v>0</v>
      </c>
    </row>
    <row r="16369">
      <c r="A16369" t="n">
        <v>202101</v>
      </c>
      <c r="B16369" t="n">
        <v>17</v>
      </c>
      <c r="C16369" t="inlineStr">
        <is>
          <t>POS</t>
        </is>
      </c>
      <c r="D16369" t="inlineStr">
        <is>
          <t>Pháp</t>
        </is>
      </c>
      <c r="E16369" t="inlineStr">
        <is>
          <t>Game &amp; Đồ chơi</t>
        </is>
      </c>
      <c r="F16369" t="n">
        <v>32</v>
      </c>
      <c r="G16369" t="n">
        <v>0</v>
      </c>
    </row>
    <row r="16370">
      <c r="A16370" t="n">
        <v>202101</v>
      </c>
      <c r="B16370" t="n">
        <v>17</v>
      </c>
      <c r="C16370" t="inlineStr">
        <is>
          <t>POS</t>
        </is>
      </c>
      <c r="D16370" t="inlineStr">
        <is>
          <t>Pháp</t>
        </is>
      </c>
      <c r="E16370" t="inlineStr">
        <is>
          <t>Nhạc, phim, sách nói</t>
        </is>
      </c>
      <c r="F16370" t="n">
        <v>79.63</v>
      </c>
      <c r="G16370" t="n">
        <v>0</v>
      </c>
    </row>
    <row r="16371">
      <c r="A16371" t="n">
        <v>202101</v>
      </c>
      <c r="B16371" t="n">
        <v>19</v>
      </c>
      <c r="C16371" t="inlineStr">
        <is>
          <t>POS</t>
        </is>
      </c>
      <c r="D16371" t="inlineStr">
        <is>
          <t>Đức</t>
        </is>
      </c>
      <c r="E16371" t="inlineStr">
        <is>
          <t>Máy ảnh</t>
        </is>
      </c>
      <c r="F16371" t="n">
        <v>1586</v>
      </c>
      <c r="G16371" t="n">
        <v>0</v>
      </c>
    </row>
    <row r="16372">
      <c r="A16372" t="n">
        <v>202101</v>
      </c>
      <c r="B16372" t="n">
        <v>19</v>
      </c>
      <c r="C16372" t="inlineStr">
        <is>
          <t>POS</t>
        </is>
      </c>
      <c r="D16372" t="inlineStr">
        <is>
          <t>Đức</t>
        </is>
      </c>
      <c r="E16372" t="inlineStr">
        <is>
          <t>Điện thoại</t>
        </is>
      </c>
      <c r="F16372" t="n">
        <v>136.76</v>
      </c>
      <c r="G16372" t="n">
        <v>0</v>
      </c>
    </row>
    <row r="16373">
      <c r="A16373" t="n">
        <v>202101</v>
      </c>
      <c r="B16373" t="n">
        <v>19</v>
      </c>
      <c r="C16373" t="inlineStr">
        <is>
          <t>POS</t>
        </is>
      </c>
      <c r="D16373" t="inlineStr">
        <is>
          <t>Đức</t>
        </is>
      </c>
      <c r="E16373" t="inlineStr">
        <is>
          <t>Máy tính</t>
        </is>
      </c>
      <c r="F16373" t="n">
        <v>1965.65</v>
      </c>
      <c r="G16373" t="n">
        <v>326</v>
      </c>
    </row>
    <row r="16374">
      <c r="A16374" t="n">
        <v>202101</v>
      </c>
      <c r="B16374" t="n">
        <v>19</v>
      </c>
      <c r="C16374" t="inlineStr">
        <is>
          <t>POS</t>
        </is>
      </c>
      <c r="D16374" t="inlineStr">
        <is>
          <t>Đức</t>
        </is>
      </c>
      <c r="E16374" t="inlineStr">
        <is>
          <t>Game &amp; Đồ chơi</t>
        </is>
      </c>
      <c r="F16374" t="n">
        <v>26.18</v>
      </c>
      <c r="G16374" t="n">
        <v>0</v>
      </c>
    </row>
    <row r="16375">
      <c r="A16375" t="n">
        <v>202101</v>
      </c>
      <c r="B16375" t="n">
        <v>19</v>
      </c>
      <c r="C16375" t="inlineStr">
        <is>
          <t>POS</t>
        </is>
      </c>
      <c r="D16375" t="inlineStr">
        <is>
          <t>Đức</t>
        </is>
      </c>
      <c r="E16375" t="inlineStr">
        <is>
          <t>Nhạc, phim, sách nói</t>
        </is>
      </c>
      <c r="F16375" t="n">
        <v>876</v>
      </c>
      <c r="G16375" t="n">
        <v>0</v>
      </c>
    </row>
    <row r="16376">
      <c r="A16376" t="n">
        <v>202101</v>
      </c>
      <c r="B16376" t="n">
        <v>21</v>
      </c>
      <c r="C16376" t="inlineStr">
        <is>
          <t>POS</t>
        </is>
      </c>
      <c r="D16376" t="inlineStr">
        <is>
          <t>Đức</t>
        </is>
      </c>
      <c r="E16376" t="inlineStr">
        <is>
          <t>Âm thanh</t>
        </is>
      </c>
      <c r="F16376" t="n">
        <v>189.9</v>
      </c>
      <c r="G16376" t="n">
        <v>0</v>
      </c>
    </row>
    <row r="16377">
      <c r="A16377" t="n">
        <v>202101</v>
      </c>
      <c r="B16377" t="n">
        <v>21</v>
      </c>
      <c r="C16377" t="inlineStr">
        <is>
          <t>POS</t>
        </is>
      </c>
      <c r="D16377" t="inlineStr">
        <is>
          <t>Đức</t>
        </is>
      </c>
      <c r="E16377" t="inlineStr">
        <is>
          <t>Máy ảnh</t>
        </is>
      </c>
      <c r="F16377" t="n">
        <v>376</v>
      </c>
      <c r="G16377" t="n">
        <v>0</v>
      </c>
    </row>
    <row r="16378">
      <c r="A16378" t="n">
        <v>202101</v>
      </c>
      <c r="B16378" t="n">
        <v>21</v>
      </c>
      <c r="C16378" t="inlineStr">
        <is>
          <t>POS</t>
        </is>
      </c>
      <c r="D16378" t="inlineStr">
        <is>
          <t>Đức</t>
        </is>
      </c>
      <c r="E16378" t="inlineStr">
        <is>
          <t>Máy tính</t>
        </is>
      </c>
      <c r="F16378" t="n">
        <v>2910.42</v>
      </c>
      <c r="G16378" t="n">
        <v>0</v>
      </c>
    </row>
    <row r="16379">
      <c r="A16379" t="n">
        <v>202101</v>
      </c>
      <c r="B16379" t="n">
        <v>21</v>
      </c>
      <c r="C16379" t="inlineStr">
        <is>
          <t>POS</t>
        </is>
      </c>
      <c r="D16379" t="inlineStr">
        <is>
          <t>Đức</t>
        </is>
      </c>
      <c r="E16379" t="inlineStr">
        <is>
          <t>Game &amp; Đồ chơi</t>
        </is>
      </c>
      <c r="F16379" t="n">
        <v>68.83</v>
      </c>
      <c r="G16379" t="n">
        <v>0</v>
      </c>
    </row>
    <row r="16380">
      <c r="A16380" t="n">
        <v>202101</v>
      </c>
      <c r="B16380" t="n">
        <v>21</v>
      </c>
      <c r="C16380" t="inlineStr">
        <is>
          <t>POS</t>
        </is>
      </c>
      <c r="D16380" t="inlineStr">
        <is>
          <t>Đức</t>
        </is>
      </c>
      <c r="E16380" t="inlineStr">
        <is>
          <t>Nhạc, phim, sách nói</t>
        </is>
      </c>
      <c r="F16380" t="n">
        <v>1439.91</v>
      </c>
      <c r="G16380" t="n">
        <v>0</v>
      </c>
    </row>
    <row r="16381">
      <c r="A16381" t="n">
        <v>202101</v>
      </c>
      <c r="B16381" t="n">
        <v>22</v>
      </c>
      <c r="C16381" t="inlineStr">
        <is>
          <t>POS</t>
        </is>
      </c>
      <c r="D16381" t="inlineStr">
        <is>
          <t>Đức</t>
        </is>
      </c>
      <c r="E16381" t="inlineStr">
        <is>
          <t>Điện thoại</t>
        </is>
      </c>
      <c r="F16381" t="n">
        <v>143.96</v>
      </c>
      <c r="G16381" t="n">
        <v>0</v>
      </c>
    </row>
    <row r="16382">
      <c r="A16382" t="n">
        <v>202101</v>
      </c>
      <c r="B16382" t="n">
        <v>22</v>
      </c>
      <c r="C16382" t="inlineStr">
        <is>
          <t>POS</t>
        </is>
      </c>
      <c r="D16382" t="inlineStr">
        <is>
          <t>Đức</t>
        </is>
      </c>
      <c r="E16382" t="inlineStr">
        <is>
          <t>Máy tính</t>
        </is>
      </c>
      <c r="F16382" t="n">
        <v>6885</v>
      </c>
      <c r="G16382" t="n">
        <v>0</v>
      </c>
    </row>
    <row r="16383">
      <c r="A16383" t="n">
        <v>202101</v>
      </c>
      <c r="B16383" t="n">
        <v>23</v>
      </c>
      <c r="C16383" t="inlineStr">
        <is>
          <t>POS</t>
        </is>
      </c>
      <c r="D16383" t="inlineStr">
        <is>
          <t>Đức</t>
        </is>
      </c>
      <c r="E16383" t="inlineStr">
        <is>
          <t>Máy tính</t>
        </is>
      </c>
      <c r="F16383" t="n">
        <v>4320.6</v>
      </c>
      <c r="G16383" t="n">
        <v>0</v>
      </c>
    </row>
    <row r="16384">
      <c r="A16384" t="n">
        <v>202101</v>
      </c>
      <c r="B16384" t="n">
        <v>23</v>
      </c>
      <c r="C16384" t="inlineStr">
        <is>
          <t>POS</t>
        </is>
      </c>
      <c r="D16384" t="inlineStr">
        <is>
          <t>Đức</t>
        </is>
      </c>
      <c r="E16384" t="inlineStr">
        <is>
          <t>Game &amp; Đồ chơi</t>
        </is>
      </c>
      <c r="F16384" t="n">
        <v>60.8</v>
      </c>
      <c r="G16384" t="n">
        <v>0</v>
      </c>
    </row>
    <row r="16385">
      <c r="A16385" t="n">
        <v>202101</v>
      </c>
      <c r="B16385" t="n">
        <v>23</v>
      </c>
      <c r="C16385" t="inlineStr">
        <is>
          <t>POS</t>
        </is>
      </c>
      <c r="D16385" t="inlineStr">
        <is>
          <t>Đức</t>
        </is>
      </c>
      <c r="E16385" t="inlineStr">
        <is>
          <t>Gia dụng</t>
        </is>
      </c>
      <c r="F16385" t="n">
        <v>94.98999999999999</v>
      </c>
      <c r="G16385" t="n">
        <v>0</v>
      </c>
    </row>
    <row r="16386">
      <c r="A16386" t="n">
        <v>202101</v>
      </c>
      <c r="B16386" t="n">
        <v>24</v>
      </c>
      <c r="C16386" t="inlineStr">
        <is>
          <t>POS</t>
        </is>
      </c>
      <c r="D16386" t="inlineStr">
        <is>
          <t>Đức</t>
        </is>
      </c>
      <c r="E16386" t="inlineStr">
        <is>
          <t>Âm thanh</t>
        </is>
      </c>
      <c r="F16386" t="n">
        <v>598.05</v>
      </c>
      <c r="G16386" t="n">
        <v>0</v>
      </c>
    </row>
    <row r="16387">
      <c r="A16387" t="n">
        <v>202101</v>
      </c>
      <c r="B16387" t="n">
        <v>24</v>
      </c>
      <c r="C16387" t="inlineStr">
        <is>
          <t>POS</t>
        </is>
      </c>
      <c r="D16387" t="inlineStr">
        <is>
          <t>Đức</t>
        </is>
      </c>
      <c r="E16387" t="inlineStr">
        <is>
          <t>Máy ảnh</t>
        </is>
      </c>
      <c r="F16387" t="n">
        <v>3382</v>
      </c>
      <c r="G16387" t="n">
        <v>0</v>
      </c>
    </row>
    <row r="16388">
      <c r="A16388" t="n">
        <v>202101</v>
      </c>
      <c r="B16388" t="n">
        <v>24</v>
      </c>
      <c r="C16388" t="inlineStr">
        <is>
          <t>POS</t>
        </is>
      </c>
      <c r="D16388" t="inlineStr">
        <is>
          <t>Đức</t>
        </is>
      </c>
      <c r="E16388" t="inlineStr">
        <is>
          <t>Điện thoại</t>
        </is>
      </c>
      <c r="F16388" t="n">
        <v>1252.7</v>
      </c>
      <c r="G16388" t="n">
        <v>252.7</v>
      </c>
    </row>
    <row r="16389">
      <c r="A16389" t="n">
        <v>202101</v>
      </c>
      <c r="B16389" t="n">
        <v>24</v>
      </c>
      <c r="C16389" t="inlineStr">
        <is>
          <t>POS</t>
        </is>
      </c>
      <c r="D16389" t="inlineStr">
        <is>
          <t>Đức</t>
        </is>
      </c>
      <c r="E16389" t="inlineStr">
        <is>
          <t>Máy tính</t>
        </is>
      </c>
      <c r="F16389" t="n">
        <v>584.85</v>
      </c>
      <c r="G16389" t="n">
        <v>0</v>
      </c>
    </row>
    <row r="16390">
      <c r="A16390" t="n">
        <v>202101</v>
      </c>
      <c r="B16390" t="n">
        <v>24</v>
      </c>
      <c r="C16390" t="inlineStr">
        <is>
          <t>POS</t>
        </is>
      </c>
      <c r="D16390" t="inlineStr">
        <is>
          <t>Đức</t>
        </is>
      </c>
      <c r="E16390" t="inlineStr">
        <is>
          <t>Game &amp; Đồ chơi</t>
        </is>
      </c>
      <c r="F16390" t="n">
        <v>6.54</v>
      </c>
      <c r="G16390" t="n">
        <v>0</v>
      </c>
    </row>
    <row r="16391">
      <c r="A16391" t="n">
        <v>202101</v>
      </c>
      <c r="B16391" t="n">
        <v>24</v>
      </c>
      <c r="C16391" t="inlineStr">
        <is>
          <t>POS</t>
        </is>
      </c>
      <c r="D16391" t="inlineStr">
        <is>
          <t>Đức</t>
        </is>
      </c>
      <c r="E16391" t="inlineStr">
        <is>
          <t>Nhạc, phim, sách nói</t>
        </is>
      </c>
      <c r="F16391" t="n">
        <v>1856.49</v>
      </c>
      <c r="G16391" t="n">
        <v>0</v>
      </c>
    </row>
    <row r="16392">
      <c r="A16392" t="n">
        <v>202101</v>
      </c>
      <c r="B16392" t="n">
        <v>26</v>
      </c>
      <c r="C16392" t="inlineStr">
        <is>
          <t>POS</t>
        </is>
      </c>
      <c r="D16392" t="inlineStr">
        <is>
          <t>Đức</t>
        </is>
      </c>
      <c r="E16392" t="inlineStr">
        <is>
          <t>Âm thanh</t>
        </is>
      </c>
      <c r="F16392" t="n">
        <v>91.09999999999999</v>
      </c>
      <c r="G16392" t="n">
        <v>0</v>
      </c>
    </row>
    <row r="16393">
      <c r="A16393" t="n">
        <v>202101</v>
      </c>
      <c r="B16393" t="n">
        <v>26</v>
      </c>
      <c r="C16393" t="inlineStr">
        <is>
          <t>POS</t>
        </is>
      </c>
      <c r="D16393" t="inlineStr">
        <is>
          <t>Đức</t>
        </is>
      </c>
      <c r="E16393" t="inlineStr">
        <is>
          <t>Điện thoại</t>
        </is>
      </c>
      <c r="F16393" t="n">
        <v>298</v>
      </c>
      <c r="G16393" t="n">
        <v>0</v>
      </c>
    </row>
    <row r="16394">
      <c r="A16394" t="n">
        <v>202101</v>
      </c>
      <c r="B16394" t="n">
        <v>26</v>
      </c>
      <c r="C16394" t="inlineStr">
        <is>
          <t>POS</t>
        </is>
      </c>
      <c r="D16394" t="inlineStr">
        <is>
          <t>Đức</t>
        </is>
      </c>
      <c r="E16394" t="inlineStr">
        <is>
          <t>Game &amp; Đồ chơi</t>
        </is>
      </c>
      <c r="F16394" t="n">
        <v>96.90000000000001</v>
      </c>
      <c r="G16394" t="n">
        <v>0</v>
      </c>
    </row>
    <row r="16395">
      <c r="A16395" t="n">
        <v>202101</v>
      </c>
      <c r="B16395" t="n">
        <v>26</v>
      </c>
      <c r="C16395" t="inlineStr">
        <is>
          <t>POS</t>
        </is>
      </c>
      <c r="D16395" t="inlineStr">
        <is>
          <t>Đức</t>
        </is>
      </c>
      <c r="E16395" t="inlineStr">
        <is>
          <t>Nhạc, phim, sách nói</t>
        </is>
      </c>
      <c r="F16395" t="n">
        <v>493.98</v>
      </c>
      <c r="G16395" t="n">
        <v>0</v>
      </c>
    </row>
    <row r="16396">
      <c r="A16396" t="n">
        <v>202101</v>
      </c>
      <c r="B16396" t="n">
        <v>26</v>
      </c>
      <c r="C16396" t="inlineStr">
        <is>
          <t>POS</t>
        </is>
      </c>
      <c r="D16396" t="inlineStr">
        <is>
          <t>Đức</t>
        </is>
      </c>
      <c r="E16396" t="inlineStr">
        <is>
          <t>TV &amp; Video</t>
        </is>
      </c>
      <c r="F16396" t="n">
        <v>997.36</v>
      </c>
      <c r="G16396" t="n">
        <v>0</v>
      </c>
    </row>
    <row r="16397">
      <c r="A16397" t="n">
        <v>202101</v>
      </c>
      <c r="B16397" t="n">
        <v>30</v>
      </c>
      <c r="C16397" t="inlineStr">
        <is>
          <t>POS</t>
        </is>
      </c>
      <c r="D16397" t="inlineStr">
        <is>
          <t>Ý</t>
        </is>
      </c>
      <c r="E16397" t="inlineStr">
        <is>
          <t>Nhạc, phim, sách nói</t>
        </is>
      </c>
      <c r="F16397" t="n">
        <v>0</v>
      </c>
      <c r="G16397" t="n">
        <v>41.2</v>
      </c>
    </row>
    <row r="16398">
      <c r="A16398" t="n">
        <v>202101</v>
      </c>
      <c r="B16398" t="n">
        <v>31</v>
      </c>
      <c r="C16398" t="inlineStr">
        <is>
          <t>POS</t>
        </is>
      </c>
      <c r="D16398" t="inlineStr">
        <is>
          <t>Hà Lan</t>
        </is>
      </c>
      <c r="E16398" t="inlineStr">
        <is>
          <t>Âm thanh</t>
        </is>
      </c>
      <c r="F16398" t="n">
        <v>1267</v>
      </c>
      <c r="G16398" t="n">
        <v>0</v>
      </c>
    </row>
    <row r="16399">
      <c r="A16399" t="n">
        <v>202101</v>
      </c>
      <c r="B16399" t="n">
        <v>31</v>
      </c>
      <c r="C16399" t="inlineStr">
        <is>
          <t>POS</t>
        </is>
      </c>
      <c r="D16399" t="inlineStr">
        <is>
          <t>Hà Lan</t>
        </is>
      </c>
      <c r="E16399" t="inlineStr">
        <is>
          <t>Máy ảnh</t>
        </is>
      </c>
      <c r="F16399" t="n">
        <v>165</v>
      </c>
      <c r="G16399" t="n">
        <v>0</v>
      </c>
    </row>
    <row r="16400">
      <c r="A16400" t="n">
        <v>202101</v>
      </c>
      <c r="B16400" t="n">
        <v>31</v>
      </c>
      <c r="C16400" t="inlineStr">
        <is>
          <t>POS</t>
        </is>
      </c>
      <c r="D16400" t="inlineStr">
        <is>
          <t>Hà Lan</t>
        </is>
      </c>
      <c r="E16400" t="inlineStr">
        <is>
          <t>Máy tính</t>
        </is>
      </c>
      <c r="F16400" t="n">
        <v>269.9</v>
      </c>
      <c r="G16400" t="n">
        <v>0</v>
      </c>
    </row>
    <row r="16401">
      <c r="A16401" t="n">
        <v>202101</v>
      </c>
      <c r="B16401" t="n">
        <v>32</v>
      </c>
      <c r="C16401" t="inlineStr">
        <is>
          <t>POS</t>
        </is>
      </c>
      <c r="D16401" t="inlineStr">
        <is>
          <t>Hà Lan</t>
        </is>
      </c>
      <c r="E16401" t="inlineStr">
        <is>
          <t>Máy tính</t>
        </is>
      </c>
      <c r="F16401" t="n">
        <v>920.55</v>
      </c>
      <c r="G16401" t="n">
        <v>278</v>
      </c>
    </row>
    <row r="16402">
      <c r="A16402" t="n">
        <v>202101</v>
      </c>
      <c r="B16402" t="n">
        <v>33</v>
      </c>
      <c r="C16402" t="inlineStr">
        <is>
          <t>POS</t>
        </is>
      </c>
      <c r="D16402" t="inlineStr">
        <is>
          <t>Hà Lan</t>
        </is>
      </c>
      <c r="E16402" t="inlineStr">
        <is>
          <t>Âm thanh</t>
        </is>
      </c>
      <c r="F16402" t="n">
        <v>48.81</v>
      </c>
      <c r="G16402" t="n">
        <v>0</v>
      </c>
    </row>
    <row r="16403">
      <c r="A16403" t="n">
        <v>202101</v>
      </c>
      <c r="B16403" t="n">
        <v>33</v>
      </c>
      <c r="C16403" t="inlineStr">
        <is>
          <t>POS</t>
        </is>
      </c>
      <c r="D16403" t="inlineStr">
        <is>
          <t>Hà Lan</t>
        </is>
      </c>
      <c r="E16403" t="inlineStr">
        <is>
          <t>Máy ảnh</t>
        </is>
      </c>
      <c r="F16403" t="n">
        <v>617.46</v>
      </c>
      <c r="G16403" t="n">
        <v>0</v>
      </c>
    </row>
    <row r="16404">
      <c r="A16404" t="n">
        <v>202101</v>
      </c>
      <c r="B16404" t="n">
        <v>33</v>
      </c>
      <c r="C16404" t="inlineStr">
        <is>
          <t>POS</t>
        </is>
      </c>
      <c r="D16404" t="inlineStr">
        <is>
          <t>Hà Lan</t>
        </is>
      </c>
      <c r="E16404" t="inlineStr">
        <is>
          <t>Điện thoại</t>
        </is>
      </c>
      <c r="F16404" t="n">
        <v>9.48</v>
      </c>
      <c r="G16404" t="n">
        <v>0</v>
      </c>
    </row>
    <row r="16405">
      <c r="A16405" t="n">
        <v>202101</v>
      </c>
      <c r="B16405" t="n">
        <v>34</v>
      </c>
      <c r="C16405" t="inlineStr">
        <is>
          <t>POS</t>
        </is>
      </c>
      <c r="D16405" t="inlineStr">
        <is>
          <t>Hà Lan</t>
        </is>
      </c>
      <c r="E16405" t="inlineStr">
        <is>
          <t>Máy tính</t>
        </is>
      </c>
      <c r="F16405" t="n">
        <v>6259.81</v>
      </c>
      <c r="G16405" t="n">
        <v>0</v>
      </c>
    </row>
    <row r="16406">
      <c r="A16406" t="n">
        <v>202101</v>
      </c>
      <c r="B16406" t="n">
        <v>36</v>
      </c>
      <c r="C16406" t="inlineStr">
        <is>
          <t>POS</t>
        </is>
      </c>
      <c r="D16406" t="inlineStr">
        <is>
          <t>Anh</t>
        </is>
      </c>
      <c r="E16406" t="inlineStr">
        <is>
          <t>Điện thoại</t>
        </is>
      </c>
      <c r="F16406" t="n">
        <v>3194.43</v>
      </c>
      <c r="G16406" t="n">
        <v>0</v>
      </c>
    </row>
    <row r="16407">
      <c r="A16407" t="n">
        <v>202101</v>
      </c>
      <c r="B16407" t="n">
        <v>36</v>
      </c>
      <c r="C16407" t="inlineStr">
        <is>
          <t>POS</t>
        </is>
      </c>
      <c r="D16407" t="inlineStr">
        <is>
          <t>Anh</t>
        </is>
      </c>
      <c r="E16407" t="inlineStr">
        <is>
          <t>Máy tính</t>
        </is>
      </c>
      <c r="F16407" t="n">
        <v>10590.11</v>
      </c>
      <c r="G16407" t="n">
        <v>4365.25</v>
      </c>
    </row>
    <row r="16408">
      <c r="A16408" t="n">
        <v>202101</v>
      </c>
      <c r="B16408" t="n">
        <v>36</v>
      </c>
      <c r="C16408" t="inlineStr">
        <is>
          <t>POS</t>
        </is>
      </c>
      <c r="D16408" t="inlineStr">
        <is>
          <t>Anh</t>
        </is>
      </c>
      <c r="E16408" t="inlineStr">
        <is>
          <t>Nhạc, phim, sách nói</t>
        </is>
      </c>
      <c r="F16408" t="n">
        <v>1865.71</v>
      </c>
      <c r="G16408" t="n">
        <v>0</v>
      </c>
    </row>
    <row r="16409">
      <c r="A16409" t="n">
        <v>202101</v>
      </c>
      <c r="B16409" t="n">
        <v>37</v>
      </c>
      <c r="C16409" t="inlineStr">
        <is>
          <t>POS</t>
        </is>
      </c>
      <c r="D16409" t="inlineStr">
        <is>
          <t>Anh</t>
        </is>
      </c>
      <c r="E16409" t="inlineStr">
        <is>
          <t>Máy ảnh</t>
        </is>
      </c>
      <c r="F16409" t="n">
        <v>198</v>
      </c>
      <c r="G16409" t="n">
        <v>0</v>
      </c>
    </row>
    <row r="16410">
      <c r="A16410" t="n">
        <v>202101</v>
      </c>
      <c r="B16410" t="n">
        <v>37</v>
      </c>
      <c r="C16410" t="inlineStr">
        <is>
          <t>POS</t>
        </is>
      </c>
      <c r="D16410" t="inlineStr">
        <is>
          <t>Anh</t>
        </is>
      </c>
      <c r="E16410" t="inlineStr">
        <is>
          <t>Điện thoại</t>
        </is>
      </c>
      <c r="F16410" t="n">
        <v>370.14</v>
      </c>
      <c r="G16410" t="n">
        <v>0</v>
      </c>
    </row>
    <row r="16411">
      <c r="A16411" t="n">
        <v>202101</v>
      </c>
      <c r="B16411" t="n">
        <v>37</v>
      </c>
      <c r="C16411" t="inlineStr">
        <is>
          <t>POS</t>
        </is>
      </c>
      <c r="D16411" t="inlineStr">
        <is>
          <t>Anh</t>
        </is>
      </c>
      <c r="E16411" t="inlineStr">
        <is>
          <t>Máy tính</t>
        </is>
      </c>
      <c r="F16411" t="n">
        <v>1974.95</v>
      </c>
      <c r="G16411" t="n">
        <v>0</v>
      </c>
    </row>
    <row r="16412">
      <c r="A16412" t="n">
        <v>202101</v>
      </c>
      <c r="B16412" t="n">
        <v>37</v>
      </c>
      <c r="C16412" t="inlineStr">
        <is>
          <t>POS</t>
        </is>
      </c>
      <c r="D16412" t="inlineStr">
        <is>
          <t>Anh</t>
        </is>
      </c>
      <c r="E16412" t="inlineStr">
        <is>
          <t>Game &amp; Đồ chơi</t>
        </is>
      </c>
      <c r="F16412" t="n">
        <v>215</v>
      </c>
      <c r="G16412" t="n">
        <v>0</v>
      </c>
    </row>
    <row r="16413">
      <c r="A16413" t="n">
        <v>202101</v>
      </c>
      <c r="B16413" t="n">
        <v>37</v>
      </c>
      <c r="C16413" t="inlineStr">
        <is>
          <t>POS</t>
        </is>
      </c>
      <c r="D16413" t="inlineStr">
        <is>
          <t>Anh</t>
        </is>
      </c>
      <c r="E16413" t="inlineStr">
        <is>
          <t>Nhạc, phim, sách nói</t>
        </is>
      </c>
      <c r="F16413" t="n">
        <v>1776.43</v>
      </c>
      <c r="G16413" t="n">
        <v>0</v>
      </c>
    </row>
    <row r="16414">
      <c r="A16414" t="n">
        <v>202101</v>
      </c>
      <c r="B16414" t="n">
        <v>38</v>
      </c>
      <c r="C16414" t="inlineStr">
        <is>
          <t>POS</t>
        </is>
      </c>
      <c r="D16414" t="inlineStr">
        <is>
          <t>Anh</t>
        </is>
      </c>
      <c r="E16414" t="inlineStr">
        <is>
          <t>Máy tính</t>
        </is>
      </c>
      <c r="F16414" t="n">
        <v>81</v>
      </c>
      <c r="G16414" t="n">
        <v>0</v>
      </c>
    </row>
    <row r="16415">
      <c r="A16415" t="n">
        <v>202101</v>
      </c>
      <c r="B16415" t="n">
        <v>38</v>
      </c>
      <c r="C16415" t="inlineStr">
        <is>
          <t>POS</t>
        </is>
      </c>
      <c r="D16415" t="inlineStr">
        <is>
          <t>Anh</t>
        </is>
      </c>
      <c r="E16415" t="inlineStr">
        <is>
          <t>Game &amp; Đồ chơi</t>
        </is>
      </c>
      <c r="F16415" t="n">
        <v>56</v>
      </c>
      <c r="G16415" t="n">
        <v>0</v>
      </c>
    </row>
    <row r="16416">
      <c r="A16416" t="n">
        <v>202101</v>
      </c>
      <c r="B16416" t="n">
        <v>39</v>
      </c>
      <c r="C16416" t="inlineStr">
        <is>
          <t>POS</t>
        </is>
      </c>
      <c r="D16416" t="inlineStr">
        <is>
          <t>Anh</t>
        </is>
      </c>
      <c r="E16416" t="inlineStr">
        <is>
          <t>Điện thoại</t>
        </is>
      </c>
      <c r="F16416" t="n">
        <v>2234</v>
      </c>
      <c r="G16416" t="n">
        <v>0</v>
      </c>
    </row>
    <row r="16417">
      <c r="A16417" t="n">
        <v>202101</v>
      </c>
      <c r="B16417" t="n">
        <v>39</v>
      </c>
      <c r="C16417" t="inlineStr">
        <is>
          <t>POS</t>
        </is>
      </c>
      <c r="D16417" t="inlineStr">
        <is>
          <t>Anh</t>
        </is>
      </c>
      <c r="E16417" t="inlineStr">
        <is>
          <t>Máy tính</t>
        </is>
      </c>
      <c r="F16417" t="n">
        <v>2276</v>
      </c>
      <c r="G16417" t="n">
        <v>0</v>
      </c>
    </row>
    <row r="16418">
      <c r="A16418" t="n">
        <v>202101</v>
      </c>
      <c r="B16418" t="n">
        <v>39</v>
      </c>
      <c r="C16418" t="inlineStr">
        <is>
          <t>POS</t>
        </is>
      </c>
      <c r="D16418" t="inlineStr">
        <is>
          <t>Anh</t>
        </is>
      </c>
      <c r="E16418" t="inlineStr">
        <is>
          <t>Game &amp; Đồ chơi</t>
        </is>
      </c>
      <c r="F16418" t="n">
        <v>20.97</v>
      </c>
      <c r="G16418" t="n">
        <v>0</v>
      </c>
    </row>
    <row r="16419">
      <c r="A16419" t="n">
        <v>202101</v>
      </c>
      <c r="B16419" t="n">
        <v>39</v>
      </c>
      <c r="C16419" t="inlineStr">
        <is>
          <t>POS</t>
        </is>
      </c>
      <c r="D16419" t="inlineStr">
        <is>
          <t>Anh</t>
        </is>
      </c>
      <c r="E16419" t="inlineStr">
        <is>
          <t>Gia dụng</t>
        </is>
      </c>
      <c r="F16419" t="n">
        <v>8934.700000000001</v>
      </c>
      <c r="G16419" t="n">
        <v>0</v>
      </c>
    </row>
    <row r="16420">
      <c r="A16420" t="n">
        <v>202101</v>
      </c>
      <c r="B16420" t="n">
        <v>39</v>
      </c>
      <c r="C16420" t="inlineStr">
        <is>
          <t>POS</t>
        </is>
      </c>
      <c r="D16420" t="inlineStr">
        <is>
          <t>Anh</t>
        </is>
      </c>
      <c r="E16420" t="inlineStr">
        <is>
          <t>Nhạc, phim, sách nói</t>
        </is>
      </c>
      <c r="F16420" t="n">
        <v>26.39</v>
      </c>
      <c r="G16420" t="n">
        <v>0</v>
      </c>
    </row>
    <row r="16421">
      <c r="A16421" t="n">
        <v>202101</v>
      </c>
      <c r="B16421" t="n">
        <v>40</v>
      </c>
      <c r="C16421" t="inlineStr">
        <is>
          <t>POS</t>
        </is>
      </c>
      <c r="D16421" t="inlineStr">
        <is>
          <t>Anh</t>
        </is>
      </c>
      <c r="E16421" t="inlineStr">
        <is>
          <t>Máy ảnh</t>
        </is>
      </c>
      <c r="F16421" t="n">
        <v>1872</v>
      </c>
      <c r="G16421" t="n">
        <v>0</v>
      </c>
    </row>
    <row r="16422">
      <c r="A16422" t="n">
        <v>202101</v>
      </c>
      <c r="B16422" t="n">
        <v>40</v>
      </c>
      <c r="C16422" t="inlineStr">
        <is>
          <t>POS</t>
        </is>
      </c>
      <c r="D16422" t="inlineStr">
        <is>
          <t>Anh</t>
        </is>
      </c>
      <c r="E16422" t="inlineStr">
        <is>
          <t>Điện thoại</t>
        </is>
      </c>
      <c r="F16422" t="n">
        <v>330.1</v>
      </c>
      <c r="G16422" t="n">
        <v>16.75</v>
      </c>
    </row>
    <row r="16423">
      <c r="A16423" t="n">
        <v>202101</v>
      </c>
      <c r="B16423" t="n">
        <v>40</v>
      </c>
      <c r="C16423" t="inlineStr">
        <is>
          <t>POS</t>
        </is>
      </c>
      <c r="D16423" t="inlineStr">
        <is>
          <t>Anh</t>
        </is>
      </c>
      <c r="E16423" t="inlineStr">
        <is>
          <t>Máy tính</t>
        </is>
      </c>
      <c r="F16423" t="n">
        <v>1539.65</v>
      </c>
      <c r="G16423" t="n">
        <v>0</v>
      </c>
    </row>
    <row r="16424">
      <c r="A16424" t="n">
        <v>202101</v>
      </c>
      <c r="B16424" t="n">
        <v>40</v>
      </c>
      <c r="C16424" t="inlineStr">
        <is>
          <t>POS</t>
        </is>
      </c>
      <c r="D16424" t="inlineStr">
        <is>
          <t>Anh</t>
        </is>
      </c>
      <c r="E16424" t="inlineStr">
        <is>
          <t>Game &amp; Đồ chơi</t>
        </is>
      </c>
      <c r="F16424" t="n">
        <v>90.98999999999999</v>
      </c>
      <c r="G16424" t="n">
        <v>0</v>
      </c>
    </row>
    <row r="16425">
      <c r="A16425" t="n">
        <v>202101</v>
      </c>
      <c r="B16425" t="n">
        <v>40</v>
      </c>
      <c r="C16425" t="inlineStr">
        <is>
          <t>POS</t>
        </is>
      </c>
      <c r="D16425" t="inlineStr">
        <is>
          <t>Anh</t>
        </is>
      </c>
      <c r="E16425" t="inlineStr">
        <is>
          <t>Gia dụng</t>
        </is>
      </c>
      <c r="F16425" t="n">
        <v>3372.46</v>
      </c>
      <c r="G16425" t="n">
        <v>0</v>
      </c>
    </row>
    <row r="16426">
      <c r="A16426" t="n">
        <v>202101</v>
      </c>
      <c r="B16426" t="n">
        <v>40</v>
      </c>
      <c r="C16426" t="inlineStr">
        <is>
          <t>POS</t>
        </is>
      </c>
      <c r="D16426" t="inlineStr">
        <is>
          <t>Anh</t>
        </is>
      </c>
      <c r="E16426" t="inlineStr">
        <is>
          <t>TV &amp; Video</t>
        </is>
      </c>
      <c r="F16426" t="n">
        <v>2207.98</v>
      </c>
      <c r="G16426" t="n">
        <v>0</v>
      </c>
    </row>
    <row r="16427">
      <c r="A16427" t="n">
        <v>202101</v>
      </c>
      <c r="B16427" t="n">
        <v>42</v>
      </c>
      <c r="C16427" t="inlineStr">
        <is>
          <t>POS</t>
        </is>
      </c>
      <c r="D16427" t="inlineStr">
        <is>
          <t>Anh</t>
        </is>
      </c>
      <c r="E16427" t="inlineStr">
        <is>
          <t>Âm thanh</t>
        </is>
      </c>
      <c r="F16427" t="n">
        <v>114</v>
      </c>
      <c r="G16427" t="n">
        <v>0</v>
      </c>
    </row>
    <row r="16428">
      <c r="A16428" t="n">
        <v>202101</v>
      </c>
      <c r="B16428" t="n">
        <v>42</v>
      </c>
      <c r="C16428" t="inlineStr">
        <is>
          <t>POS</t>
        </is>
      </c>
      <c r="D16428" t="inlineStr">
        <is>
          <t>Anh</t>
        </is>
      </c>
      <c r="E16428" t="inlineStr">
        <is>
          <t>Máy ảnh</t>
        </is>
      </c>
      <c r="F16428" t="n">
        <v>804</v>
      </c>
      <c r="G16428" t="n">
        <v>0</v>
      </c>
    </row>
    <row r="16429">
      <c r="A16429" t="n">
        <v>202101</v>
      </c>
      <c r="B16429" t="n">
        <v>42</v>
      </c>
      <c r="C16429" t="inlineStr">
        <is>
          <t>POS</t>
        </is>
      </c>
      <c r="D16429" t="inlineStr">
        <is>
          <t>Anh</t>
        </is>
      </c>
      <c r="E16429" t="inlineStr">
        <is>
          <t>Điện thoại</t>
        </is>
      </c>
      <c r="F16429" t="n">
        <v>355.82</v>
      </c>
      <c r="G16429" t="n">
        <v>0</v>
      </c>
    </row>
    <row r="16430">
      <c r="A16430" t="n">
        <v>202101</v>
      </c>
      <c r="B16430" t="n">
        <v>42</v>
      </c>
      <c r="C16430" t="inlineStr">
        <is>
          <t>POS</t>
        </is>
      </c>
      <c r="D16430" t="inlineStr">
        <is>
          <t>Anh</t>
        </is>
      </c>
      <c r="E16430" t="inlineStr">
        <is>
          <t>Máy tính</t>
        </is>
      </c>
      <c r="F16430" t="n">
        <v>2511.95</v>
      </c>
      <c r="G16430" t="n">
        <v>0</v>
      </c>
    </row>
    <row r="16431">
      <c r="A16431" t="n">
        <v>202101</v>
      </c>
      <c r="B16431" t="n">
        <v>42</v>
      </c>
      <c r="C16431" t="inlineStr">
        <is>
          <t>POS</t>
        </is>
      </c>
      <c r="D16431" t="inlineStr">
        <is>
          <t>Anh</t>
        </is>
      </c>
      <c r="E16431" t="inlineStr">
        <is>
          <t>Game &amp; Đồ chơi</t>
        </is>
      </c>
      <c r="F16431" t="n">
        <v>876.98</v>
      </c>
      <c r="G16431" t="n">
        <v>0</v>
      </c>
    </row>
    <row r="16432">
      <c r="A16432" t="n">
        <v>202101</v>
      </c>
      <c r="B16432" t="n">
        <v>42</v>
      </c>
      <c r="C16432" t="inlineStr">
        <is>
          <t>POS</t>
        </is>
      </c>
      <c r="D16432" t="inlineStr">
        <is>
          <t>Anh</t>
        </is>
      </c>
      <c r="E16432" t="inlineStr">
        <is>
          <t>Nhạc, phim, sách nói</t>
        </is>
      </c>
      <c r="F16432" t="n">
        <v>1284.64</v>
      </c>
      <c r="G16432" t="n">
        <v>0</v>
      </c>
    </row>
    <row r="16433">
      <c r="A16433" t="n">
        <v>202101</v>
      </c>
      <c r="B16433" t="n">
        <v>42</v>
      </c>
      <c r="C16433" t="inlineStr">
        <is>
          <t>POS</t>
        </is>
      </c>
      <c r="D16433" t="inlineStr">
        <is>
          <t>Anh</t>
        </is>
      </c>
      <c r="E16433" t="inlineStr">
        <is>
          <t>TV &amp; Video</t>
        </is>
      </c>
      <c r="F16433" t="n">
        <v>238</v>
      </c>
      <c r="G16433" t="n">
        <v>179.8</v>
      </c>
    </row>
    <row r="16434">
      <c r="A16434" t="n">
        <v>202101</v>
      </c>
      <c r="B16434" t="n">
        <v>43</v>
      </c>
      <c r="C16434" t="inlineStr">
        <is>
          <t>POS</t>
        </is>
      </c>
      <c r="D16434" t="inlineStr">
        <is>
          <t>Mỹ</t>
        </is>
      </c>
      <c r="E16434" t="inlineStr">
        <is>
          <t>Âm thanh</t>
        </is>
      </c>
      <c r="F16434" t="n">
        <v>531.0700000000001</v>
      </c>
      <c r="G16434" t="n">
        <v>81.09999999999999</v>
      </c>
    </row>
    <row r="16435">
      <c r="A16435" t="n">
        <v>202101</v>
      </c>
      <c r="B16435" t="n">
        <v>43</v>
      </c>
      <c r="C16435" t="inlineStr">
        <is>
          <t>POS</t>
        </is>
      </c>
      <c r="D16435" t="inlineStr">
        <is>
          <t>Mỹ</t>
        </is>
      </c>
      <c r="E16435" t="inlineStr">
        <is>
          <t>Điện thoại</t>
        </is>
      </c>
      <c r="F16435" t="n">
        <v>864</v>
      </c>
      <c r="G16435" t="n">
        <v>0</v>
      </c>
    </row>
    <row r="16436">
      <c r="A16436" t="n">
        <v>202101</v>
      </c>
      <c r="B16436" t="n">
        <v>43</v>
      </c>
      <c r="C16436" t="inlineStr">
        <is>
          <t>POS</t>
        </is>
      </c>
      <c r="D16436" t="inlineStr">
        <is>
          <t>Mỹ</t>
        </is>
      </c>
      <c r="E16436" t="inlineStr">
        <is>
          <t>Máy tính</t>
        </is>
      </c>
      <c r="F16436" t="n">
        <v>19482.1</v>
      </c>
      <c r="G16436" t="n">
        <v>0</v>
      </c>
    </row>
    <row r="16437">
      <c r="A16437" t="n">
        <v>202101</v>
      </c>
      <c r="B16437" t="n">
        <v>43</v>
      </c>
      <c r="C16437" t="inlineStr">
        <is>
          <t>POS</t>
        </is>
      </c>
      <c r="D16437" t="inlineStr">
        <is>
          <t>Mỹ</t>
        </is>
      </c>
      <c r="E16437" t="inlineStr">
        <is>
          <t>Game &amp; Đồ chơi</t>
        </is>
      </c>
      <c r="F16437" t="n">
        <v>159.6</v>
      </c>
      <c r="G16437" t="n">
        <v>0</v>
      </c>
    </row>
    <row r="16438">
      <c r="A16438" t="n">
        <v>202101</v>
      </c>
      <c r="B16438" t="n">
        <v>43</v>
      </c>
      <c r="C16438" t="inlineStr">
        <is>
          <t>POS</t>
        </is>
      </c>
      <c r="D16438" t="inlineStr">
        <is>
          <t>Mỹ</t>
        </is>
      </c>
      <c r="E16438" t="inlineStr">
        <is>
          <t>Nhạc, phim, sách nói</t>
        </is>
      </c>
      <c r="F16438" t="n">
        <v>109.99</v>
      </c>
      <c r="G16438" t="n">
        <v>0</v>
      </c>
    </row>
    <row r="16439">
      <c r="A16439" t="n">
        <v>202101</v>
      </c>
      <c r="B16439" t="n">
        <v>43</v>
      </c>
      <c r="C16439" t="inlineStr">
        <is>
          <t>POS</t>
        </is>
      </c>
      <c r="D16439" t="inlineStr">
        <is>
          <t>Mỹ</t>
        </is>
      </c>
      <c r="E16439" t="inlineStr">
        <is>
          <t>TV &amp; Video</t>
        </is>
      </c>
      <c r="F16439" t="n">
        <v>774</v>
      </c>
      <c r="G16439" t="n">
        <v>645</v>
      </c>
    </row>
    <row r="16440">
      <c r="A16440" t="n">
        <v>202101</v>
      </c>
      <c r="B16440" t="n">
        <v>44</v>
      </c>
      <c r="C16440" t="inlineStr">
        <is>
          <t>POS</t>
        </is>
      </c>
      <c r="D16440" t="inlineStr">
        <is>
          <t>Mỹ</t>
        </is>
      </c>
      <c r="E16440" t="inlineStr">
        <is>
          <t>Máy ảnh</t>
        </is>
      </c>
      <c r="F16440" t="n">
        <v>328</v>
      </c>
      <c r="G16440" t="n">
        <v>0</v>
      </c>
    </row>
    <row r="16441">
      <c r="A16441" t="n">
        <v>202101</v>
      </c>
      <c r="B16441" t="n">
        <v>44</v>
      </c>
      <c r="C16441" t="inlineStr">
        <is>
          <t>POS</t>
        </is>
      </c>
      <c r="D16441" t="inlineStr">
        <is>
          <t>Mỹ</t>
        </is>
      </c>
      <c r="E16441" t="inlineStr">
        <is>
          <t>Điện thoại</t>
        </is>
      </c>
      <c r="F16441" t="n">
        <v>3601.13</v>
      </c>
      <c r="G16441" t="n">
        <v>0</v>
      </c>
    </row>
    <row r="16442">
      <c r="A16442" t="n">
        <v>202101</v>
      </c>
      <c r="B16442" t="n">
        <v>44</v>
      </c>
      <c r="C16442" t="inlineStr">
        <is>
          <t>POS</t>
        </is>
      </c>
      <c r="D16442" t="inlineStr">
        <is>
          <t>Mỹ</t>
        </is>
      </c>
      <c r="E16442" t="inlineStr">
        <is>
          <t>Máy tính</t>
        </is>
      </c>
      <c r="F16442" t="n">
        <v>1302.76</v>
      </c>
      <c r="G16442" t="n">
        <v>0</v>
      </c>
    </row>
    <row r="16443">
      <c r="A16443" t="n">
        <v>202101</v>
      </c>
      <c r="B16443" t="n">
        <v>44</v>
      </c>
      <c r="C16443" t="inlineStr">
        <is>
          <t>POS</t>
        </is>
      </c>
      <c r="D16443" t="inlineStr">
        <is>
          <t>Mỹ</t>
        </is>
      </c>
      <c r="E16443" t="inlineStr">
        <is>
          <t>Game &amp; Đồ chơi</t>
        </is>
      </c>
      <c r="F16443" t="n">
        <v>152.34</v>
      </c>
      <c r="G16443" t="n">
        <v>0</v>
      </c>
    </row>
    <row r="16444">
      <c r="A16444" t="n">
        <v>202101</v>
      </c>
      <c r="B16444" t="n">
        <v>44</v>
      </c>
      <c r="C16444" t="inlineStr">
        <is>
          <t>POS</t>
        </is>
      </c>
      <c r="D16444" t="inlineStr">
        <is>
          <t>Mỹ</t>
        </is>
      </c>
      <c r="E16444" t="inlineStr">
        <is>
          <t>Nhạc, phim, sách nói</t>
        </is>
      </c>
      <c r="F16444" t="n">
        <v>198.77</v>
      </c>
      <c r="G16444" t="n">
        <v>0</v>
      </c>
    </row>
    <row r="16445">
      <c r="A16445" t="n">
        <v>202101</v>
      </c>
      <c r="B16445" t="n">
        <v>45</v>
      </c>
      <c r="C16445" t="inlineStr">
        <is>
          <t>POS</t>
        </is>
      </c>
      <c r="D16445" t="inlineStr">
        <is>
          <t>Mỹ</t>
        </is>
      </c>
      <c r="E16445" t="inlineStr">
        <is>
          <t>Máy tính</t>
        </is>
      </c>
      <c r="F16445" t="n">
        <v>1854</v>
      </c>
      <c r="G16445" t="n">
        <v>0</v>
      </c>
    </row>
    <row r="16446">
      <c r="A16446" t="n">
        <v>202101</v>
      </c>
      <c r="B16446" t="n">
        <v>45</v>
      </c>
      <c r="C16446" t="inlineStr">
        <is>
          <t>POS</t>
        </is>
      </c>
      <c r="D16446" t="inlineStr">
        <is>
          <t>Mỹ</t>
        </is>
      </c>
      <c r="E16446" t="inlineStr">
        <is>
          <t>Game &amp; Đồ chơi</t>
        </is>
      </c>
      <c r="F16446" t="n">
        <v>192</v>
      </c>
      <c r="G16446" t="n">
        <v>0</v>
      </c>
    </row>
    <row r="16447">
      <c r="A16447" t="n">
        <v>202101</v>
      </c>
      <c r="B16447" t="n">
        <v>45</v>
      </c>
      <c r="C16447" t="inlineStr">
        <is>
          <t>POS</t>
        </is>
      </c>
      <c r="D16447" t="inlineStr">
        <is>
          <t>Mỹ</t>
        </is>
      </c>
      <c r="E16447" t="inlineStr">
        <is>
          <t>Gia dụng</t>
        </is>
      </c>
      <c r="F16447" t="n">
        <v>2632.5</v>
      </c>
      <c r="G16447" t="n">
        <v>0</v>
      </c>
    </row>
    <row r="16448">
      <c r="A16448" t="n">
        <v>202101</v>
      </c>
      <c r="B16448" t="n">
        <v>45</v>
      </c>
      <c r="C16448" t="inlineStr">
        <is>
          <t>POS</t>
        </is>
      </c>
      <c r="D16448" t="inlineStr">
        <is>
          <t>Mỹ</t>
        </is>
      </c>
      <c r="E16448" t="inlineStr">
        <is>
          <t>Nhạc, phim, sách nói</t>
        </is>
      </c>
      <c r="F16448" t="n">
        <v>83.34</v>
      </c>
      <c r="G16448" t="n">
        <v>0</v>
      </c>
    </row>
    <row r="16449">
      <c r="A16449" t="n">
        <v>202101</v>
      </c>
      <c r="B16449" t="n">
        <v>47</v>
      </c>
      <c r="C16449" t="inlineStr">
        <is>
          <t>POS</t>
        </is>
      </c>
      <c r="D16449" t="inlineStr">
        <is>
          <t>Mỹ</t>
        </is>
      </c>
      <c r="E16449" t="inlineStr">
        <is>
          <t>Âm thanh</t>
        </is>
      </c>
      <c r="F16449" t="n">
        <v>142.49</v>
      </c>
      <c r="G16449" t="n">
        <v>0</v>
      </c>
    </row>
    <row r="16450">
      <c r="A16450" t="n">
        <v>202101</v>
      </c>
      <c r="B16450" t="n">
        <v>47</v>
      </c>
      <c r="C16450" t="inlineStr">
        <is>
          <t>POS</t>
        </is>
      </c>
      <c r="D16450" t="inlineStr">
        <is>
          <t>Mỹ</t>
        </is>
      </c>
      <c r="E16450" t="inlineStr">
        <is>
          <t>Điện thoại</t>
        </is>
      </c>
      <c r="F16450" t="n">
        <v>568.1</v>
      </c>
      <c r="G16450" t="n">
        <v>0</v>
      </c>
    </row>
    <row r="16451">
      <c r="A16451" t="n">
        <v>202101</v>
      </c>
      <c r="B16451" t="n">
        <v>47</v>
      </c>
      <c r="C16451" t="inlineStr">
        <is>
          <t>POS</t>
        </is>
      </c>
      <c r="D16451" t="inlineStr">
        <is>
          <t>Mỹ</t>
        </is>
      </c>
      <c r="E16451" t="inlineStr">
        <is>
          <t>Máy tính</t>
        </is>
      </c>
      <c r="F16451" t="n">
        <v>3562.95</v>
      </c>
      <c r="G16451" t="n">
        <v>0</v>
      </c>
    </row>
    <row r="16452">
      <c r="A16452" t="n">
        <v>202101</v>
      </c>
      <c r="B16452" t="n">
        <v>47</v>
      </c>
      <c r="C16452" t="inlineStr">
        <is>
          <t>POS</t>
        </is>
      </c>
      <c r="D16452" t="inlineStr">
        <is>
          <t>Mỹ</t>
        </is>
      </c>
      <c r="E16452" t="inlineStr">
        <is>
          <t>Game &amp; Đồ chơi</t>
        </is>
      </c>
      <c r="F16452" t="n">
        <v>157.43</v>
      </c>
      <c r="G16452" t="n">
        <v>0</v>
      </c>
    </row>
    <row r="16453">
      <c r="A16453" t="n">
        <v>202101</v>
      </c>
      <c r="B16453" t="n">
        <v>47</v>
      </c>
      <c r="C16453" t="inlineStr">
        <is>
          <t>POS</t>
        </is>
      </c>
      <c r="D16453" t="inlineStr">
        <is>
          <t>Mỹ</t>
        </is>
      </c>
      <c r="E16453" t="inlineStr">
        <is>
          <t>Gia dụng</t>
        </is>
      </c>
      <c r="F16453" t="n">
        <v>379.99</v>
      </c>
      <c r="G16453" t="n">
        <v>0</v>
      </c>
    </row>
    <row r="16454">
      <c r="A16454" t="n">
        <v>202101</v>
      </c>
      <c r="B16454" t="n">
        <v>47</v>
      </c>
      <c r="C16454" t="inlineStr">
        <is>
          <t>POS</t>
        </is>
      </c>
      <c r="D16454" t="inlineStr">
        <is>
          <t>Mỹ</t>
        </is>
      </c>
      <c r="E16454" t="inlineStr">
        <is>
          <t>TV &amp; Video</t>
        </is>
      </c>
      <c r="F16454" t="n">
        <v>1362.3</v>
      </c>
      <c r="G16454" t="n">
        <v>0</v>
      </c>
    </row>
    <row r="16455">
      <c r="A16455" t="n">
        <v>202101</v>
      </c>
      <c r="B16455" t="n">
        <v>48</v>
      </c>
      <c r="C16455" t="inlineStr">
        <is>
          <t>POS</t>
        </is>
      </c>
      <c r="D16455" t="inlineStr">
        <is>
          <t>Mỹ</t>
        </is>
      </c>
      <c r="E16455" t="inlineStr">
        <is>
          <t>Âm thanh</t>
        </is>
      </c>
      <c r="F16455" t="n">
        <v>1659.5</v>
      </c>
      <c r="G16455" t="n">
        <v>0</v>
      </c>
    </row>
    <row r="16456">
      <c r="A16456" t="n">
        <v>202101</v>
      </c>
      <c r="B16456" t="n">
        <v>48</v>
      </c>
      <c r="C16456" t="inlineStr">
        <is>
          <t>POS</t>
        </is>
      </c>
      <c r="D16456" t="inlineStr">
        <is>
          <t>Mỹ</t>
        </is>
      </c>
      <c r="E16456" t="inlineStr">
        <is>
          <t>Máy ảnh</t>
        </is>
      </c>
      <c r="F16456" t="n">
        <v>4991.5</v>
      </c>
      <c r="G16456" t="n">
        <v>0</v>
      </c>
    </row>
    <row r="16457">
      <c r="A16457" t="n">
        <v>202101</v>
      </c>
      <c r="B16457" t="n">
        <v>48</v>
      </c>
      <c r="C16457" t="inlineStr">
        <is>
          <t>POS</t>
        </is>
      </c>
      <c r="D16457" t="inlineStr">
        <is>
          <t>Mỹ</t>
        </is>
      </c>
      <c r="E16457" t="inlineStr">
        <is>
          <t>Điện thoại</t>
        </is>
      </c>
      <c r="F16457" t="n">
        <v>1199</v>
      </c>
      <c r="G16457" t="n">
        <v>0</v>
      </c>
    </row>
    <row r="16458">
      <c r="A16458" t="n">
        <v>202101</v>
      </c>
      <c r="B16458" t="n">
        <v>48</v>
      </c>
      <c r="C16458" t="inlineStr">
        <is>
          <t>POS</t>
        </is>
      </c>
      <c r="D16458" t="inlineStr">
        <is>
          <t>Mỹ</t>
        </is>
      </c>
      <c r="E16458" t="inlineStr">
        <is>
          <t>Game &amp; Đồ chơi</t>
        </is>
      </c>
      <c r="F16458" t="n">
        <v>166.02</v>
      </c>
      <c r="G16458" t="n">
        <v>0</v>
      </c>
    </row>
    <row r="16459">
      <c r="A16459" t="n">
        <v>202101</v>
      </c>
      <c r="B16459" t="n">
        <v>48</v>
      </c>
      <c r="C16459" t="inlineStr">
        <is>
          <t>POS</t>
        </is>
      </c>
      <c r="D16459" t="inlineStr">
        <is>
          <t>Mỹ</t>
        </is>
      </c>
      <c r="E16459" t="inlineStr">
        <is>
          <t>Gia dụng</t>
        </is>
      </c>
      <c r="F16459" t="n">
        <v>1693.7</v>
      </c>
      <c r="G16459" t="n">
        <v>0</v>
      </c>
    </row>
    <row r="16460">
      <c r="A16460" t="n">
        <v>202101</v>
      </c>
      <c r="B16460" t="n">
        <v>49</v>
      </c>
      <c r="C16460" t="inlineStr">
        <is>
          <t>POS</t>
        </is>
      </c>
      <c r="D16460" t="inlineStr">
        <is>
          <t>Mỹ</t>
        </is>
      </c>
      <c r="E16460" t="inlineStr">
        <is>
          <t>Âm thanh</t>
        </is>
      </c>
      <c r="F16460" t="n">
        <v>1288.07</v>
      </c>
      <c r="G16460" t="n">
        <v>0</v>
      </c>
    </row>
    <row r="16461">
      <c r="A16461" t="n">
        <v>202101</v>
      </c>
      <c r="B16461" t="n">
        <v>49</v>
      </c>
      <c r="C16461" t="inlineStr">
        <is>
          <t>POS</t>
        </is>
      </c>
      <c r="D16461" t="inlineStr">
        <is>
          <t>Mỹ</t>
        </is>
      </c>
      <c r="E16461" t="inlineStr">
        <is>
          <t>Máy ảnh</t>
        </is>
      </c>
      <c r="F16461" t="n">
        <v>1075.8</v>
      </c>
      <c r="G16461" t="n">
        <v>0</v>
      </c>
    </row>
    <row r="16462">
      <c r="A16462" t="n">
        <v>202101</v>
      </c>
      <c r="B16462" t="n">
        <v>49</v>
      </c>
      <c r="C16462" t="inlineStr">
        <is>
          <t>POS</t>
        </is>
      </c>
      <c r="D16462" t="inlineStr">
        <is>
          <t>Mỹ</t>
        </is>
      </c>
      <c r="E16462" t="inlineStr">
        <is>
          <t>Điện thoại</t>
        </is>
      </c>
      <c r="F16462" t="n">
        <v>1255.96</v>
      </c>
      <c r="G16462" t="n">
        <v>0</v>
      </c>
    </row>
    <row r="16463">
      <c r="A16463" t="n">
        <v>202101</v>
      </c>
      <c r="B16463" t="n">
        <v>49</v>
      </c>
      <c r="C16463" t="inlineStr">
        <is>
          <t>POS</t>
        </is>
      </c>
      <c r="D16463" t="inlineStr">
        <is>
          <t>Mỹ</t>
        </is>
      </c>
      <c r="E16463" t="inlineStr">
        <is>
          <t>Máy tính</t>
        </is>
      </c>
      <c r="F16463" t="n">
        <v>13696.2</v>
      </c>
      <c r="G16463" t="n">
        <v>0</v>
      </c>
    </row>
    <row r="16464">
      <c r="A16464" t="n">
        <v>202101</v>
      </c>
      <c r="B16464" t="n">
        <v>49</v>
      </c>
      <c r="C16464" t="inlineStr">
        <is>
          <t>POS</t>
        </is>
      </c>
      <c r="D16464" t="inlineStr">
        <is>
          <t>Mỹ</t>
        </is>
      </c>
      <c r="E16464" t="inlineStr">
        <is>
          <t>Game &amp; Đồ chơi</t>
        </is>
      </c>
      <c r="F16464" t="n">
        <v>28.88</v>
      </c>
      <c r="G16464" t="n">
        <v>0</v>
      </c>
    </row>
    <row r="16465">
      <c r="A16465" t="n">
        <v>202101</v>
      </c>
      <c r="B16465" t="n">
        <v>49</v>
      </c>
      <c r="C16465" t="inlineStr">
        <is>
          <t>POS</t>
        </is>
      </c>
      <c r="D16465" t="inlineStr">
        <is>
          <t>Mỹ</t>
        </is>
      </c>
      <c r="E16465" t="inlineStr">
        <is>
          <t>Gia dụng</t>
        </is>
      </c>
      <c r="F16465" t="n">
        <v>170.99</v>
      </c>
      <c r="G16465" t="n">
        <v>0</v>
      </c>
    </row>
    <row r="16466">
      <c r="A16466" t="n">
        <v>202101</v>
      </c>
      <c r="B16466" t="n">
        <v>49</v>
      </c>
      <c r="C16466" t="inlineStr">
        <is>
          <t>POS</t>
        </is>
      </c>
      <c r="D16466" t="inlineStr">
        <is>
          <t>Mỹ</t>
        </is>
      </c>
      <c r="E16466" t="inlineStr">
        <is>
          <t>Nhạc, phim, sách nói</t>
        </is>
      </c>
      <c r="F16466" t="n">
        <v>997.3200000000001</v>
      </c>
      <c r="G16466" t="n">
        <v>0</v>
      </c>
    </row>
    <row r="16467">
      <c r="A16467" t="n">
        <v>202101</v>
      </c>
      <c r="B16467" t="n">
        <v>50</v>
      </c>
      <c r="C16467" t="inlineStr">
        <is>
          <t>POS</t>
        </is>
      </c>
      <c r="D16467" t="inlineStr">
        <is>
          <t>Mỹ</t>
        </is>
      </c>
      <c r="E16467" t="inlineStr">
        <is>
          <t>Âm thanh</t>
        </is>
      </c>
      <c r="F16467" t="n">
        <v>599.85</v>
      </c>
      <c r="G16467" t="n">
        <v>0</v>
      </c>
    </row>
    <row r="16468">
      <c r="A16468" t="n">
        <v>202101</v>
      </c>
      <c r="B16468" t="n">
        <v>50</v>
      </c>
      <c r="C16468" t="inlineStr">
        <is>
          <t>POS</t>
        </is>
      </c>
      <c r="D16468" t="inlineStr">
        <is>
          <t>Mỹ</t>
        </is>
      </c>
      <c r="E16468" t="inlineStr">
        <is>
          <t>Máy ảnh</t>
        </is>
      </c>
      <c r="F16468" t="n">
        <v>1331.9</v>
      </c>
      <c r="G16468" t="n">
        <v>0</v>
      </c>
    </row>
    <row r="16469">
      <c r="A16469" t="n">
        <v>202101</v>
      </c>
      <c r="B16469" t="n">
        <v>50</v>
      </c>
      <c r="C16469" t="inlineStr">
        <is>
          <t>POS</t>
        </is>
      </c>
      <c r="D16469" t="inlineStr">
        <is>
          <t>Mỹ</t>
        </is>
      </c>
      <c r="E16469" t="inlineStr">
        <is>
          <t>Điện thoại</t>
        </is>
      </c>
      <c r="F16469" t="n">
        <v>227.05</v>
      </c>
      <c r="G16469" t="n">
        <v>0</v>
      </c>
    </row>
    <row r="16470">
      <c r="A16470" t="n">
        <v>202101</v>
      </c>
      <c r="B16470" t="n">
        <v>50</v>
      </c>
      <c r="C16470" t="inlineStr">
        <is>
          <t>POS</t>
        </is>
      </c>
      <c r="D16470" t="inlineStr">
        <is>
          <t>Mỹ</t>
        </is>
      </c>
      <c r="E16470" t="inlineStr">
        <is>
          <t>Máy tính</t>
        </is>
      </c>
      <c r="F16470" t="n">
        <v>2299</v>
      </c>
      <c r="G16470" t="n">
        <v>0</v>
      </c>
    </row>
    <row r="16471">
      <c r="A16471" t="n">
        <v>202101</v>
      </c>
      <c r="B16471" t="n">
        <v>50</v>
      </c>
      <c r="C16471" t="inlineStr">
        <is>
          <t>POS</t>
        </is>
      </c>
      <c r="D16471" t="inlineStr">
        <is>
          <t>Mỹ</t>
        </is>
      </c>
      <c r="E16471" t="inlineStr">
        <is>
          <t>Nhạc, phim, sách nói</t>
        </is>
      </c>
      <c r="F16471" t="n">
        <v>1598.24</v>
      </c>
      <c r="G16471" t="n">
        <v>0</v>
      </c>
    </row>
    <row r="16472">
      <c r="A16472" t="n">
        <v>202101</v>
      </c>
      <c r="B16472" t="n">
        <v>50</v>
      </c>
      <c r="C16472" t="inlineStr">
        <is>
          <t>POS</t>
        </is>
      </c>
      <c r="D16472" t="inlineStr">
        <is>
          <t>Mỹ</t>
        </is>
      </c>
      <c r="E16472" t="inlineStr">
        <is>
          <t>TV &amp; Video</t>
        </is>
      </c>
      <c r="F16472" t="n">
        <v>3792.4</v>
      </c>
      <c r="G16472" t="n">
        <v>0</v>
      </c>
    </row>
    <row r="16473">
      <c r="A16473" t="n">
        <v>202101</v>
      </c>
      <c r="B16473" t="n">
        <v>51</v>
      </c>
      <c r="C16473" t="inlineStr">
        <is>
          <t>POS</t>
        </is>
      </c>
      <c r="D16473" t="inlineStr">
        <is>
          <t>Mỹ</t>
        </is>
      </c>
      <c r="E16473" t="inlineStr">
        <is>
          <t>Âm thanh</t>
        </is>
      </c>
      <c r="F16473" t="n">
        <v>619.39</v>
      </c>
      <c r="G16473" t="n">
        <v>56.99</v>
      </c>
    </row>
    <row r="16474">
      <c r="A16474" t="n">
        <v>202101</v>
      </c>
      <c r="B16474" t="n">
        <v>51</v>
      </c>
      <c r="C16474" t="inlineStr">
        <is>
          <t>POS</t>
        </is>
      </c>
      <c r="D16474" t="inlineStr">
        <is>
          <t>Mỹ</t>
        </is>
      </c>
      <c r="E16474" t="inlineStr">
        <is>
          <t>Máy tính</t>
        </is>
      </c>
      <c r="F16474" t="n">
        <v>92.44</v>
      </c>
      <c r="G16474" t="n">
        <v>0</v>
      </c>
    </row>
    <row r="16475">
      <c r="A16475" t="n">
        <v>202101</v>
      </c>
      <c r="B16475" t="n">
        <v>51</v>
      </c>
      <c r="C16475" t="inlineStr">
        <is>
          <t>POS</t>
        </is>
      </c>
      <c r="D16475" t="inlineStr">
        <is>
          <t>Mỹ</t>
        </is>
      </c>
      <c r="E16475" t="inlineStr">
        <is>
          <t>Game &amp; Đồ chơi</t>
        </is>
      </c>
      <c r="F16475" t="n">
        <v>30.4</v>
      </c>
      <c r="G16475" t="n">
        <v>0</v>
      </c>
    </row>
    <row r="16476">
      <c r="A16476" t="n">
        <v>202101</v>
      </c>
      <c r="B16476" t="n">
        <v>51</v>
      </c>
      <c r="C16476" t="inlineStr">
        <is>
          <t>POS</t>
        </is>
      </c>
      <c r="D16476" t="inlineStr">
        <is>
          <t>Mỹ</t>
        </is>
      </c>
      <c r="E16476" t="inlineStr">
        <is>
          <t>Gia dụng</t>
        </is>
      </c>
      <c r="F16476" t="n">
        <v>690.63</v>
      </c>
      <c r="G16476" t="n">
        <v>0</v>
      </c>
    </row>
    <row r="16477">
      <c r="A16477" t="n">
        <v>202101</v>
      </c>
      <c r="B16477" t="n">
        <v>51</v>
      </c>
      <c r="C16477" t="inlineStr">
        <is>
          <t>POS</t>
        </is>
      </c>
      <c r="D16477" t="inlineStr">
        <is>
          <t>Mỹ</t>
        </is>
      </c>
      <c r="E16477" t="inlineStr">
        <is>
          <t>Nhạc, phim, sách nói</t>
        </is>
      </c>
      <c r="F16477" t="n">
        <v>195.71</v>
      </c>
      <c r="G16477" t="n">
        <v>0</v>
      </c>
    </row>
    <row r="16478">
      <c r="A16478" t="n">
        <v>202101</v>
      </c>
      <c r="B16478" t="n">
        <v>51</v>
      </c>
      <c r="C16478" t="inlineStr">
        <is>
          <t>POS</t>
        </is>
      </c>
      <c r="D16478" t="inlineStr">
        <is>
          <t>Mỹ</t>
        </is>
      </c>
      <c r="E16478" t="inlineStr">
        <is>
          <t>TV &amp; Video</t>
        </is>
      </c>
      <c r="F16478" t="n">
        <v>1054.34</v>
      </c>
      <c r="G16478" t="n">
        <v>0</v>
      </c>
    </row>
    <row r="16479">
      <c r="A16479" t="n">
        <v>202101</v>
      </c>
      <c r="B16479" t="n">
        <v>53</v>
      </c>
      <c r="C16479" t="inlineStr">
        <is>
          <t>POS</t>
        </is>
      </c>
      <c r="D16479" t="inlineStr">
        <is>
          <t>Mỹ</t>
        </is>
      </c>
      <c r="E16479" t="inlineStr">
        <is>
          <t>Âm thanh</t>
        </is>
      </c>
      <c r="F16479" t="n">
        <v>91.09999999999999</v>
      </c>
      <c r="G16479" t="n">
        <v>162.9</v>
      </c>
    </row>
    <row r="16480">
      <c r="A16480" t="n">
        <v>202101</v>
      </c>
      <c r="B16480" t="n">
        <v>53</v>
      </c>
      <c r="C16480" t="inlineStr">
        <is>
          <t>POS</t>
        </is>
      </c>
      <c r="D16480" t="inlineStr">
        <is>
          <t>Mỹ</t>
        </is>
      </c>
      <c r="E16480" t="inlineStr">
        <is>
          <t>Máy ảnh</t>
        </is>
      </c>
      <c r="F16480" t="n">
        <v>3838</v>
      </c>
      <c r="G16480" t="n">
        <v>0</v>
      </c>
    </row>
    <row r="16481">
      <c r="A16481" t="n">
        <v>202101</v>
      </c>
      <c r="B16481" t="n">
        <v>53</v>
      </c>
      <c r="C16481" t="inlineStr">
        <is>
          <t>POS</t>
        </is>
      </c>
      <c r="D16481" t="inlineStr">
        <is>
          <t>Mỹ</t>
        </is>
      </c>
      <c r="E16481" t="inlineStr">
        <is>
          <t>Điện thoại</t>
        </is>
      </c>
      <c r="F16481" t="n">
        <v>2064</v>
      </c>
      <c r="G16481" t="n">
        <v>0</v>
      </c>
    </row>
    <row r="16482">
      <c r="A16482" t="n">
        <v>202101</v>
      </c>
      <c r="B16482" t="n">
        <v>53</v>
      </c>
      <c r="C16482" t="inlineStr">
        <is>
          <t>POS</t>
        </is>
      </c>
      <c r="D16482" t="inlineStr">
        <is>
          <t>Mỹ</t>
        </is>
      </c>
      <c r="E16482" t="inlineStr">
        <is>
          <t>Máy tính</t>
        </is>
      </c>
      <c r="F16482" t="n">
        <v>619</v>
      </c>
      <c r="G16482" t="n">
        <v>0</v>
      </c>
    </row>
    <row r="16483">
      <c r="A16483" t="n">
        <v>202101</v>
      </c>
      <c r="B16483" t="n">
        <v>53</v>
      </c>
      <c r="C16483" t="inlineStr">
        <is>
          <t>POS</t>
        </is>
      </c>
      <c r="D16483" t="inlineStr">
        <is>
          <t>Mỹ</t>
        </is>
      </c>
      <c r="E16483" t="inlineStr">
        <is>
          <t>Game &amp; Đồ chơi</t>
        </is>
      </c>
      <c r="F16483" t="n">
        <v>41.94</v>
      </c>
      <c r="G16483" t="n">
        <v>0</v>
      </c>
    </row>
    <row r="16484">
      <c r="A16484" t="n">
        <v>202101</v>
      </c>
      <c r="B16484" t="n">
        <v>53</v>
      </c>
      <c r="C16484" t="inlineStr">
        <is>
          <t>POS</t>
        </is>
      </c>
      <c r="D16484" t="inlineStr">
        <is>
          <t>Mỹ</t>
        </is>
      </c>
      <c r="E16484" t="inlineStr">
        <is>
          <t>Nhạc, phim, sách nói</t>
        </is>
      </c>
      <c r="F16484" t="n">
        <v>97.23</v>
      </c>
      <c r="G16484" t="n">
        <v>0</v>
      </c>
    </row>
    <row r="16485">
      <c r="A16485" t="n">
        <v>202101</v>
      </c>
      <c r="B16485" t="n">
        <v>53</v>
      </c>
      <c r="C16485" t="inlineStr">
        <is>
          <t>POS</t>
        </is>
      </c>
      <c r="D16485" t="inlineStr">
        <is>
          <t>Mỹ</t>
        </is>
      </c>
      <c r="E16485" t="inlineStr">
        <is>
          <t>TV &amp; Video</t>
        </is>
      </c>
      <c r="F16485" t="n">
        <v>6599.94</v>
      </c>
      <c r="G16485" t="n">
        <v>0</v>
      </c>
    </row>
    <row r="16486">
      <c r="A16486" t="n">
        <v>202101</v>
      </c>
      <c r="B16486" t="n">
        <v>54</v>
      </c>
      <c r="C16486" t="inlineStr">
        <is>
          <t>POS</t>
        </is>
      </c>
      <c r="D16486" t="inlineStr">
        <is>
          <t>Mỹ</t>
        </is>
      </c>
      <c r="E16486" t="inlineStr">
        <is>
          <t>Máy ảnh</t>
        </is>
      </c>
      <c r="F16486" t="n">
        <v>2281.96</v>
      </c>
      <c r="G16486" t="n">
        <v>0</v>
      </c>
    </row>
    <row r="16487">
      <c r="A16487" t="n">
        <v>202101</v>
      </c>
      <c r="B16487" t="n">
        <v>54</v>
      </c>
      <c r="C16487" t="inlineStr">
        <is>
          <t>POS</t>
        </is>
      </c>
      <c r="D16487" t="inlineStr">
        <is>
          <t>Mỹ</t>
        </is>
      </c>
      <c r="E16487" t="inlineStr">
        <is>
          <t>Điện thoại</t>
        </is>
      </c>
      <c r="F16487" t="n">
        <v>0</v>
      </c>
      <c r="G16487" t="n">
        <v>9.99</v>
      </c>
    </row>
    <row r="16488">
      <c r="A16488" t="n">
        <v>202101</v>
      </c>
      <c r="B16488" t="n">
        <v>54</v>
      </c>
      <c r="C16488" t="inlineStr">
        <is>
          <t>POS</t>
        </is>
      </c>
      <c r="D16488" t="inlineStr">
        <is>
          <t>Mỹ</t>
        </is>
      </c>
      <c r="E16488" t="inlineStr">
        <is>
          <t>Máy tính</t>
        </is>
      </c>
      <c r="F16488" t="n">
        <v>4321.3</v>
      </c>
      <c r="G16488" t="n">
        <v>4845</v>
      </c>
    </row>
    <row r="16489">
      <c r="A16489" t="n">
        <v>202101</v>
      </c>
      <c r="B16489" t="n">
        <v>54</v>
      </c>
      <c r="C16489" t="inlineStr">
        <is>
          <t>POS</t>
        </is>
      </c>
      <c r="D16489" t="inlineStr">
        <is>
          <t>Mỹ</t>
        </is>
      </c>
      <c r="E16489" t="inlineStr">
        <is>
          <t>Game &amp; Đồ chơi</t>
        </is>
      </c>
      <c r="F16489" t="n">
        <v>146.67</v>
      </c>
      <c r="G16489" t="n">
        <v>0</v>
      </c>
    </row>
    <row r="16490">
      <c r="A16490" t="n">
        <v>202101</v>
      </c>
      <c r="B16490" t="n">
        <v>54</v>
      </c>
      <c r="C16490" t="inlineStr">
        <is>
          <t>POS</t>
        </is>
      </c>
      <c r="D16490" t="inlineStr">
        <is>
          <t>Mỹ</t>
        </is>
      </c>
      <c r="E16490" t="inlineStr">
        <is>
          <t>Gia dụng</t>
        </is>
      </c>
      <c r="F16490" t="n">
        <v>1417.38</v>
      </c>
      <c r="G16490" t="n">
        <v>0</v>
      </c>
    </row>
    <row r="16491">
      <c r="A16491" t="n">
        <v>202101</v>
      </c>
      <c r="B16491" t="n">
        <v>54</v>
      </c>
      <c r="C16491" t="inlineStr">
        <is>
          <t>POS</t>
        </is>
      </c>
      <c r="D16491" t="inlineStr">
        <is>
          <t>Mỹ</t>
        </is>
      </c>
      <c r="E16491" t="inlineStr">
        <is>
          <t>TV &amp; Video</t>
        </is>
      </c>
      <c r="F16491" t="n">
        <v>0</v>
      </c>
      <c r="G16491" t="n">
        <v>179.1</v>
      </c>
    </row>
    <row r="16492">
      <c r="A16492" t="n">
        <v>202101</v>
      </c>
      <c r="B16492" t="n">
        <v>55</v>
      </c>
      <c r="C16492" t="inlineStr">
        <is>
          <t>POS</t>
        </is>
      </c>
      <c r="D16492" t="inlineStr">
        <is>
          <t>Mỹ</t>
        </is>
      </c>
      <c r="E16492" t="inlineStr">
        <is>
          <t>Âm thanh</t>
        </is>
      </c>
      <c r="F16492" t="n">
        <v>410.4</v>
      </c>
      <c r="G16492" t="n">
        <v>0</v>
      </c>
    </row>
    <row r="16493">
      <c r="A16493" t="n">
        <v>202101</v>
      </c>
      <c r="B16493" t="n">
        <v>55</v>
      </c>
      <c r="C16493" t="inlineStr">
        <is>
          <t>POS</t>
        </is>
      </c>
      <c r="D16493" t="inlineStr">
        <is>
          <t>Mỹ</t>
        </is>
      </c>
      <c r="E16493" t="inlineStr">
        <is>
          <t>Máy ảnh</t>
        </is>
      </c>
      <c r="F16493" t="n">
        <v>1347.9</v>
      </c>
      <c r="G16493" t="n">
        <v>0</v>
      </c>
    </row>
    <row r="16494">
      <c r="A16494" t="n">
        <v>202101</v>
      </c>
      <c r="B16494" t="n">
        <v>55</v>
      </c>
      <c r="C16494" t="inlineStr">
        <is>
          <t>POS</t>
        </is>
      </c>
      <c r="D16494" t="inlineStr">
        <is>
          <t>Mỹ</t>
        </is>
      </c>
      <c r="E16494" t="inlineStr">
        <is>
          <t>Điện thoại</t>
        </is>
      </c>
      <c r="F16494" t="n">
        <v>1983.47</v>
      </c>
      <c r="G16494" t="n">
        <v>0</v>
      </c>
    </row>
    <row r="16495">
      <c r="A16495" t="n">
        <v>202101</v>
      </c>
      <c r="B16495" t="n">
        <v>55</v>
      </c>
      <c r="C16495" t="inlineStr">
        <is>
          <t>POS</t>
        </is>
      </c>
      <c r="D16495" t="inlineStr">
        <is>
          <t>Mỹ</t>
        </is>
      </c>
      <c r="E16495" t="inlineStr">
        <is>
          <t>Máy tính</t>
        </is>
      </c>
      <c r="F16495" t="n">
        <v>13302.25</v>
      </c>
      <c r="G16495" t="n">
        <v>0</v>
      </c>
    </row>
    <row r="16496">
      <c r="A16496" t="n">
        <v>202101</v>
      </c>
      <c r="B16496" t="n">
        <v>55</v>
      </c>
      <c r="C16496" t="inlineStr">
        <is>
          <t>POS</t>
        </is>
      </c>
      <c r="D16496" t="inlineStr">
        <is>
          <t>Mỹ</t>
        </is>
      </c>
      <c r="E16496" t="inlineStr">
        <is>
          <t>Game &amp; Đồ chơi</t>
        </is>
      </c>
      <c r="F16496" t="n">
        <v>265.9</v>
      </c>
      <c r="G16496" t="n">
        <v>0</v>
      </c>
    </row>
    <row r="16497">
      <c r="A16497" t="n">
        <v>202101</v>
      </c>
      <c r="B16497" t="n">
        <v>55</v>
      </c>
      <c r="C16497" t="inlineStr">
        <is>
          <t>POS</t>
        </is>
      </c>
      <c r="D16497" t="inlineStr">
        <is>
          <t>Mỹ</t>
        </is>
      </c>
      <c r="E16497" t="inlineStr">
        <is>
          <t>Nhạc, phim, sách nói</t>
        </is>
      </c>
      <c r="F16497" t="n">
        <v>1065.84</v>
      </c>
      <c r="G16497" t="n">
        <v>182.97</v>
      </c>
    </row>
    <row r="16498">
      <c r="A16498" t="n">
        <v>202101</v>
      </c>
      <c r="B16498" t="n">
        <v>55</v>
      </c>
      <c r="C16498" t="inlineStr">
        <is>
          <t>POS</t>
        </is>
      </c>
      <c r="D16498" t="inlineStr">
        <is>
          <t>Mỹ</t>
        </is>
      </c>
      <c r="E16498" t="inlineStr">
        <is>
          <t>TV &amp; Video</t>
        </is>
      </c>
      <c r="F16498" t="n">
        <v>548.5</v>
      </c>
      <c r="G16498" t="n">
        <v>0</v>
      </c>
    </row>
    <row r="16499">
      <c r="A16499" t="n">
        <v>202101</v>
      </c>
      <c r="B16499" t="n">
        <v>56</v>
      </c>
      <c r="C16499" t="inlineStr">
        <is>
          <t>POS</t>
        </is>
      </c>
      <c r="D16499" t="inlineStr">
        <is>
          <t>Mỹ</t>
        </is>
      </c>
      <c r="E16499" t="inlineStr">
        <is>
          <t>Âm thanh</t>
        </is>
      </c>
      <c r="F16499" t="n">
        <v>0</v>
      </c>
      <c r="G16499" t="n">
        <v>134.8</v>
      </c>
    </row>
    <row r="16500">
      <c r="A16500" t="n">
        <v>202101</v>
      </c>
      <c r="B16500" t="n">
        <v>56</v>
      </c>
      <c r="C16500" t="inlineStr">
        <is>
          <t>POS</t>
        </is>
      </c>
      <c r="D16500" t="inlineStr">
        <is>
          <t>Mỹ</t>
        </is>
      </c>
      <c r="E16500" t="inlineStr">
        <is>
          <t>Máy tính</t>
        </is>
      </c>
      <c r="F16500" t="n">
        <v>0</v>
      </c>
      <c r="G16500" t="n">
        <v>485.82</v>
      </c>
    </row>
    <row r="16501">
      <c r="A16501" t="n">
        <v>202101</v>
      </c>
      <c r="B16501" t="n">
        <v>56</v>
      </c>
      <c r="C16501" t="inlineStr">
        <is>
          <t>POS</t>
        </is>
      </c>
      <c r="D16501" t="inlineStr">
        <is>
          <t>Mỹ</t>
        </is>
      </c>
      <c r="E16501" t="inlineStr">
        <is>
          <t>Game &amp; Đồ chơi</t>
        </is>
      </c>
      <c r="F16501" t="n">
        <v>84</v>
      </c>
      <c r="G16501" t="n">
        <v>0</v>
      </c>
    </row>
    <row r="16502">
      <c r="A16502" t="n">
        <v>202101</v>
      </c>
      <c r="B16502" t="n">
        <v>56</v>
      </c>
      <c r="C16502" t="inlineStr">
        <is>
          <t>POS</t>
        </is>
      </c>
      <c r="D16502" t="inlineStr">
        <is>
          <t>Mỹ</t>
        </is>
      </c>
      <c r="E16502" t="inlineStr">
        <is>
          <t>TV &amp; Video</t>
        </is>
      </c>
      <c r="F16502" t="n">
        <v>2099.93</v>
      </c>
      <c r="G16502" t="n">
        <v>0</v>
      </c>
    </row>
    <row r="16503">
      <c r="A16503" t="n">
        <v>202101</v>
      </c>
      <c r="B16503" t="n">
        <v>57</v>
      </c>
      <c r="C16503" t="inlineStr">
        <is>
          <t>POS</t>
        </is>
      </c>
      <c r="D16503" t="inlineStr">
        <is>
          <t>Mỹ</t>
        </is>
      </c>
      <c r="E16503" t="inlineStr">
        <is>
          <t>Âm thanh</t>
        </is>
      </c>
      <c r="F16503" t="n">
        <v>2564.85</v>
      </c>
      <c r="G16503" t="n">
        <v>0</v>
      </c>
    </row>
    <row r="16504">
      <c r="A16504" t="n">
        <v>202101</v>
      </c>
      <c r="B16504" t="n">
        <v>57</v>
      </c>
      <c r="C16504" t="inlineStr">
        <is>
          <t>POS</t>
        </is>
      </c>
      <c r="D16504" t="inlineStr">
        <is>
          <t>Mỹ</t>
        </is>
      </c>
      <c r="E16504" t="inlineStr">
        <is>
          <t>Máy ảnh</t>
        </is>
      </c>
      <c r="F16504" t="n">
        <v>999</v>
      </c>
      <c r="G16504" t="n">
        <v>0</v>
      </c>
    </row>
    <row r="16505">
      <c r="A16505" t="n">
        <v>202101</v>
      </c>
      <c r="B16505" t="n">
        <v>57</v>
      </c>
      <c r="C16505" t="inlineStr">
        <is>
          <t>POS</t>
        </is>
      </c>
      <c r="D16505" t="inlineStr">
        <is>
          <t>Mỹ</t>
        </is>
      </c>
      <c r="E16505" t="inlineStr">
        <is>
          <t>Điện thoại</t>
        </is>
      </c>
      <c r="F16505" t="n">
        <v>63.97</v>
      </c>
      <c r="G16505" t="n">
        <v>0</v>
      </c>
    </row>
    <row r="16506">
      <c r="A16506" t="n">
        <v>202101</v>
      </c>
      <c r="B16506" t="n">
        <v>57</v>
      </c>
      <c r="C16506" t="inlineStr">
        <is>
          <t>POS</t>
        </is>
      </c>
      <c r="D16506" t="inlineStr">
        <is>
          <t>Mỹ</t>
        </is>
      </c>
      <c r="E16506" t="inlineStr">
        <is>
          <t>Máy tính</t>
        </is>
      </c>
      <c r="F16506" t="n">
        <v>3468</v>
      </c>
      <c r="G16506" t="n">
        <v>0</v>
      </c>
    </row>
    <row r="16507">
      <c r="A16507" t="n">
        <v>202101</v>
      </c>
      <c r="B16507" t="n">
        <v>57</v>
      </c>
      <c r="C16507" t="inlineStr">
        <is>
          <t>POS</t>
        </is>
      </c>
      <c r="D16507" t="inlineStr">
        <is>
          <t>Mỹ</t>
        </is>
      </c>
      <c r="E16507" t="inlineStr">
        <is>
          <t>Game &amp; Đồ chơi</t>
        </is>
      </c>
      <c r="F16507" t="n">
        <v>247.09</v>
      </c>
      <c r="G16507" t="n">
        <v>0</v>
      </c>
    </row>
    <row r="16508">
      <c r="A16508" t="n">
        <v>202101</v>
      </c>
      <c r="B16508" t="n">
        <v>57</v>
      </c>
      <c r="C16508" t="inlineStr">
        <is>
          <t>POS</t>
        </is>
      </c>
      <c r="D16508" t="inlineStr">
        <is>
          <t>Mỹ</t>
        </is>
      </c>
      <c r="E16508" t="inlineStr">
        <is>
          <t>Nhạc, phim, sách nói</t>
        </is>
      </c>
      <c r="F16508" t="n">
        <v>1102.9</v>
      </c>
      <c r="G16508" t="n">
        <v>0</v>
      </c>
    </row>
    <row r="16509">
      <c r="A16509" t="n">
        <v>202101</v>
      </c>
      <c r="B16509" t="n">
        <v>59</v>
      </c>
      <c r="C16509" t="inlineStr">
        <is>
          <t>POS</t>
        </is>
      </c>
      <c r="D16509" t="inlineStr">
        <is>
          <t>Mỹ</t>
        </is>
      </c>
      <c r="E16509" t="inlineStr">
        <is>
          <t>Âm thanh</t>
        </is>
      </c>
      <c r="F16509" t="n">
        <v>726.75</v>
      </c>
      <c r="G16509" t="n">
        <v>0</v>
      </c>
    </row>
    <row r="16510">
      <c r="A16510" t="n">
        <v>202101</v>
      </c>
      <c r="B16510" t="n">
        <v>59</v>
      </c>
      <c r="C16510" t="inlineStr">
        <is>
          <t>POS</t>
        </is>
      </c>
      <c r="D16510" t="inlineStr">
        <is>
          <t>Mỹ</t>
        </is>
      </c>
      <c r="E16510" t="inlineStr">
        <is>
          <t>Máy ảnh</t>
        </is>
      </c>
      <c r="F16510" t="n">
        <v>148.57</v>
      </c>
      <c r="G16510" t="n">
        <v>0</v>
      </c>
    </row>
    <row r="16511">
      <c r="A16511" t="n">
        <v>202101</v>
      </c>
      <c r="B16511" t="n">
        <v>59</v>
      </c>
      <c r="C16511" t="inlineStr">
        <is>
          <t>POS</t>
        </is>
      </c>
      <c r="D16511" t="inlineStr">
        <is>
          <t>Mỹ</t>
        </is>
      </c>
      <c r="E16511" t="inlineStr">
        <is>
          <t>Điện thoại</t>
        </is>
      </c>
      <c r="F16511" t="n">
        <v>7912.64</v>
      </c>
      <c r="G16511" t="n">
        <v>1420.1</v>
      </c>
    </row>
    <row r="16512">
      <c r="A16512" t="n">
        <v>202101</v>
      </c>
      <c r="B16512" t="n">
        <v>59</v>
      </c>
      <c r="C16512" t="inlineStr">
        <is>
          <t>POS</t>
        </is>
      </c>
      <c r="D16512" t="inlineStr">
        <is>
          <t>Mỹ</t>
        </is>
      </c>
      <c r="E16512" t="inlineStr">
        <is>
          <t>Máy tính</t>
        </is>
      </c>
      <c r="F16512" t="n">
        <v>4801.75</v>
      </c>
      <c r="G16512" t="n">
        <v>0</v>
      </c>
    </row>
    <row r="16513">
      <c r="A16513" t="n">
        <v>202101</v>
      </c>
      <c r="B16513" t="n">
        <v>59</v>
      </c>
      <c r="C16513" t="inlineStr">
        <is>
          <t>POS</t>
        </is>
      </c>
      <c r="D16513" t="inlineStr">
        <is>
          <t>Mỹ</t>
        </is>
      </c>
      <c r="E16513" t="inlineStr">
        <is>
          <t>Game &amp; Đồ chơi</t>
        </is>
      </c>
      <c r="F16513" t="n">
        <v>603.9</v>
      </c>
      <c r="G16513" t="n">
        <v>0</v>
      </c>
    </row>
    <row r="16514">
      <c r="A16514" t="n">
        <v>202101</v>
      </c>
      <c r="B16514" t="n">
        <v>59</v>
      </c>
      <c r="C16514" t="inlineStr">
        <is>
          <t>POS</t>
        </is>
      </c>
      <c r="D16514" t="inlineStr">
        <is>
          <t>Mỹ</t>
        </is>
      </c>
      <c r="E16514" t="inlineStr">
        <is>
          <t>Gia dụng</t>
        </is>
      </c>
      <c r="F16514" t="n">
        <v>408.49</v>
      </c>
      <c r="G16514" t="n">
        <v>0</v>
      </c>
    </row>
    <row r="16515">
      <c r="A16515" t="n">
        <v>202101</v>
      </c>
      <c r="B16515" t="n">
        <v>59</v>
      </c>
      <c r="C16515" t="inlineStr">
        <is>
          <t>POS</t>
        </is>
      </c>
      <c r="D16515" t="inlineStr">
        <is>
          <t>Mỹ</t>
        </is>
      </c>
      <c r="E16515" t="inlineStr">
        <is>
          <t>Nhạc, phim, sách nói</t>
        </is>
      </c>
      <c r="F16515" t="n">
        <v>909.9</v>
      </c>
      <c r="G16515" t="n">
        <v>0</v>
      </c>
    </row>
    <row r="16516">
      <c r="A16516" t="n">
        <v>202101</v>
      </c>
      <c r="B16516" t="n">
        <v>61</v>
      </c>
      <c r="C16516" t="inlineStr">
        <is>
          <t>POS</t>
        </is>
      </c>
      <c r="D16516" t="inlineStr">
        <is>
          <t>Mỹ</t>
        </is>
      </c>
      <c r="E16516" t="inlineStr">
        <is>
          <t>Âm thanh</t>
        </is>
      </c>
      <c r="F16516" t="n">
        <v>399.93</v>
      </c>
      <c r="G16516" t="n">
        <v>0</v>
      </c>
    </row>
    <row r="16517">
      <c r="A16517" t="n">
        <v>202101</v>
      </c>
      <c r="B16517" t="n">
        <v>61</v>
      </c>
      <c r="C16517" t="inlineStr">
        <is>
          <t>POS</t>
        </is>
      </c>
      <c r="D16517" t="inlineStr">
        <is>
          <t>Mỹ</t>
        </is>
      </c>
      <c r="E16517" t="inlineStr">
        <is>
          <t>Máy ảnh</t>
        </is>
      </c>
      <c r="F16517" t="n">
        <v>3316.7</v>
      </c>
      <c r="G16517" t="n">
        <v>0</v>
      </c>
    </row>
    <row r="16518">
      <c r="A16518" t="n">
        <v>202101</v>
      </c>
      <c r="B16518" t="n">
        <v>61</v>
      </c>
      <c r="C16518" t="inlineStr">
        <is>
          <t>POS</t>
        </is>
      </c>
      <c r="D16518" t="inlineStr">
        <is>
          <t>Mỹ</t>
        </is>
      </c>
      <c r="E16518" t="inlineStr">
        <is>
          <t>Điện thoại</t>
        </is>
      </c>
      <c r="F16518" t="n">
        <v>2051.54</v>
      </c>
      <c r="G16518" t="n">
        <v>3.86</v>
      </c>
    </row>
    <row r="16519">
      <c r="A16519" t="n">
        <v>202101</v>
      </c>
      <c r="B16519" t="n">
        <v>61</v>
      </c>
      <c r="C16519" t="inlineStr">
        <is>
          <t>POS</t>
        </is>
      </c>
      <c r="D16519" t="inlineStr">
        <is>
          <t>Mỹ</t>
        </is>
      </c>
      <c r="E16519" t="inlineStr">
        <is>
          <t>Máy tính</t>
        </is>
      </c>
      <c r="F16519" t="n">
        <v>2061.1</v>
      </c>
      <c r="G16519" t="n">
        <v>999</v>
      </c>
    </row>
    <row r="16520">
      <c r="A16520" t="n">
        <v>202101</v>
      </c>
      <c r="B16520" t="n">
        <v>61</v>
      </c>
      <c r="C16520" t="inlineStr">
        <is>
          <t>POS</t>
        </is>
      </c>
      <c r="D16520" t="inlineStr">
        <is>
          <t>Mỹ</t>
        </is>
      </c>
      <c r="E16520" t="inlineStr">
        <is>
          <t>Game &amp; Đồ chơi</t>
        </is>
      </c>
      <c r="F16520" t="n">
        <v>528.1</v>
      </c>
      <c r="G16520" t="n">
        <v>0</v>
      </c>
    </row>
    <row r="16521">
      <c r="A16521" t="n">
        <v>202101</v>
      </c>
      <c r="B16521" t="n">
        <v>61</v>
      </c>
      <c r="C16521" t="inlineStr">
        <is>
          <t>POS</t>
        </is>
      </c>
      <c r="D16521" t="inlineStr">
        <is>
          <t>Mỹ</t>
        </is>
      </c>
      <c r="E16521" t="inlineStr">
        <is>
          <t>Nhạc, phim, sách nói</t>
        </is>
      </c>
      <c r="F16521" t="n">
        <v>2029.13</v>
      </c>
      <c r="G16521" t="n">
        <v>0</v>
      </c>
    </row>
    <row r="16522">
      <c r="A16522" t="n">
        <v>202101</v>
      </c>
      <c r="B16522" t="n">
        <v>62</v>
      </c>
      <c r="C16522" t="inlineStr">
        <is>
          <t>POS</t>
        </is>
      </c>
      <c r="D16522" t="inlineStr">
        <is>
          <t>Mỹ</t>
        </is>
      </c>
      <c r="E16522" t="inlineStr">
        <is>
          <t>Máy ảnh</t>
        </is>
      </c>
      <c r="F16522" t="n">
        <v>922.5</v>
      </c>
      <c r="G16522" t="n">
        <v>0</v>
      </c>
    </row>
    <row r="16523">
      <c r="A16523" t="n">
        <v>202101</v>
      </c>
      <c r="B16523" t="n">
        <v>62</v>
      </c>
      <c r="C16523" t="inlineStr">
        <is>
          <t>POS</t>
        </is>
      </c>
      <c r="D16523" t="inlineStr">
        <is>
          <t>Mỹ</t>
        </is>
      </c>
      <c r="E16523" t="inlineStr">
        <is>
          <t>Điện thoại</t>
        </is>
      </c>
      <c r="F16523" t="n">
        <v>2333.57</v>
      </c>
      <c r="G16523" t="n">
        <v>0</v>
      </c>
    </row>
    <row r="16524">
      <c r="A16524" t="n">
        <v>202101</v>
      </c>
      <c r="B16524" t="n">
        <v>62</v>
      </c>
      <c r="C16524" t="inlineStr">
        <is>
          <t>POS</t>
        </is>
      </c>
      <c r="D16524" t="inlineStr">
        <is>
          <t>Mỹ</t>
        </is>
      </c>
      <c r="E16524" t="inlineStr">
        <is>
          <t>Máy tính</t>
        </is>
      </c>
      <c r="F16524" t="n">
        <v>7752</v>
      </c>
      <c r="G16524" t="n">
        <v>0</v>
      </c>
    </row>
    <row r="16525">
      <c r="A16525" t="n">
        <v>202101</v>
      </c>
      <c r="B16525" t="n">
        <v>62</v>
      </c>
      <c r="C16525" t="inlineStr">
        <is>
          <t>POS</t>
        </is>
      </c>
      <c r="D16525" t="inlineStr">
        <is>
          <t>Mỹ</t>
        </is>
      </c>
      <c r="E16525" t="inlineStr">
        <is>
          <t>Game &amp; Đồ chơi</t>
        </is>
      </c>
      <c r="F16525" t="n">
        <v>285.95</v>
      </c>
      <c r="G16525" t="n">
        <v>0</v>
      </c>
    </row>
    <row r="16526">
      <c r="A16526" t="n">
        <v>202101</v>
      </c>
      <c r="B16526" t="n">
        <v>62</v>
      </c>
      <c r="C16526" t="inlineStr">
        <is>
          <t>POS</t>
        </is>
      </c>
      <c r="D16526" t="inlineStr">
        <is>
          <t>Mỹ</t>
        </is>
      </c>
      <c r="E16526" t="inlineStr">
        <is>
          <t>Nhạc, phim, sách nói</t>
        </is>
      </c>
      <c r="F16526" t="n">
        <v>185.95</v>
      </c>
      <c r="G16526" t="n">
        <v>0</v>
      </c>
    </row>
    <row r="16527">
      <c r="A16527" t="n">
        <v>202101</v>
      </c>
      <c r="B16527" t="n">
        <v>64</v>
      </c>
      <c r="C16527" t="inlineStr">
        <is>
          <t>POS</t>
        </is>
      </c>
      <c r="D16527" t="inlineStr">
        <is>
          <t>Mỹ</t>
        </is>
      </c>
      <c r="E16527" t="inlineStr">
        <is>
          <t>Máy ảnh</t>
        </is>
      </c>
      <c r="F16527" t="n">
        <v>8660</v>
      </c>
      <c r="G16527" t="n">
        <v>0</v>
      </c>
    </row>
    <row r="16528">
      <c r="A16528" t="n">
        <v>202101</v>
      </c>
      <c r="B16528" t="n">
        <v>64</v>
      </c>
      <c r="C16528" t="inlineStr">
        <is>
          <t>POS</t>
        </is>
      </c>
      <c r="D16528" t="inlineStr">
        <is>
          <t>Mỹ</t>
        </is>
      </c>
      <c r="E16528" t="inlineStr">
        <is>
          <t>Điện thoại</t>
        </is>
      </c>
      <c r="F16528" t="n">
        <v>599</v>
      </c>
      <c r="G16528" t="n">
        <v>0</v>
      </c>
    </row>
    <row r="16529">
      <c r="A16529" t="n">
        <v>202101</v>
      </c>
      <c r="B16529" t="n">
        <v>64</v>
      </c>
      <c r="C16529" t="inlineStr">
        <is>
          <t>POS</t>
        </is>
      </c>
      <c r="D16529" t="inlineStr">
        <is>
          <t>Mỹ</t>
        </is>
      </c>
      <c r="E16529" t="inlineStr">
        <is>
          <t>Máy tính</t>
        </is>
      </c>
      <c r="F16529" t="n">
        <v>3313.2</v>
      </c>
      <c r="G16529" t="n">
        <v>0</v>
      </c>
    </row>
    <row r="16530">
      <c r="A16530" t="n">
        <v>202101</v>
      </c>
      <c r="B16530" t="n">
        <v>64</v>
      </c>
      <c r="C16530" t="inlineStr">
        <is>
          <t>POS</t>
        </is>
      </c>
      <c r="D16530" t="inlineStr">
        <is>
          <t>Mỹ</t>
        </is>
      </c>
      <c r="E16530" t="inlineStr">
        <is>
          <t>Game &amp; Đồ chơi</t>
        </is>
      </c>
      <c r="F16530" t="n">
        <v>932.23</v>
      </c>
      <c r="G16530" t="n">
        <v>0</v>
      </c>
    </row>
    <row r="16531">
      <c r="A16531" t="n">
        <v>202101</v>
      </c>
      <c r="B16531" t="n">
        <v>64</v>
      </c>
      <c r="C16531" t="inlineStr">
        <is>
          <t>POS</t>
        </is>
      </c>
      <c r="D16531" t="inlineStr">
        <is>
          <t>Mỹ</t>
        </is>
      </c>
      <c r="E16531" t="inlineStr">
        <is>
          <t>Gia dụng</t>
        </is>
      </c>
      <c r="F16531" t="n">
        <v>1137.3</v>
      </c>
      <c r="G16531" t="n">
        <v>0</v>
      </c>
    </row>
    <row r="16532">
      <c r="A16532" t="n">
        <v>202101</v>
      </c>
      <c r="B16532" t="n">
        <v>64</v>
      </c>
      <c r="C16532" t="inlineStr">
        <is>
          <t>POS</t>
        </is>
      </c>
      <c r="D16532" t="inlineStr">
        <is>
          <t>Mỹ</t>
        </is>
      </c>
      <c r="E16532" t="inlineStr">
        <is>
          <t>Nhạc, phim, sách nói</t>
        </is>
      </c>
      <c r="F16532" t="n">
        <v>1263.16</v>
      </c>
      <c r="G16532" t="n">
        <v>0</v>
      </c>
    </row>
    <row r="16533">
      <c r="A16533" t="n">
        <v>202101</v>
      </c>
      <c r="B16533" t="n">
        <v>64</v>
      </c>
      <c r="C16533" t="inlineStr">
        <is>
          <t>POS</t>
        </is>
      </c>
      <c r="D16533" t="inlineStr">
        <is>
          <t>Mỹ</t>
        </is>
      </c>
      <c r="E16533" t="inlineStr">
        <is>
          <t>TV &amp; Video</t>
        </is>
      </c>
      <c r="F16533" t="n">
        <v>787.87</v>
      </c>
      <c r="G16533" t="n">
        <v>0</v>
      </c>
    </row>
    <row r="16534">
      <c r="A16534" t="n">
        <v>202101</v>
      </c>
      <c r="B16534" t="n">
        <v>65</v>
      </c>
      <c r="C16534" t="inlineStr">
        <is>
          <t>POS</t>
        </is>
      </c>
      <c r="D16534" t="inlineStr">
        <is>
          <t>Mỹ</t>
        </is>
      </c>
      <c r="E16534" t="inlineStr">
        <is>
          <t>Âm thanh</t>
        </is>
      </c>
      <c r="F16534" t="n">
        <v>689.96</v>
      </c>
      <c r="G16534" t="n">
        <v>0</v>
      </c>
    </row>
    <row r="16535">
      <c r="A16535" t="n">
        <v>202101</v>
      </c>
      <c r="B16535" t="n">
        <v>65</v>
      </c>
      <c r="C16535" t="inlineStr">
        <is>
          <t>POS</t>
        </is>
      </c>
      <c r="D16535" t="inlineStr">
        <is>
          <t>Mỹ</t>
        </is>
      </c>
      <c r="E16535" t="inlineStr">
        <is>
          <t>Máy ảnh</t>
        </is>
      </c>
      <c r="F16535" t="n">
        <v>1884.11</v>
      </c>
      <c r="G16535" t="n">
        <v>0</v>
      </c>
    </row>
    <row r="16536">
      <c r="A16536" t="n">
        <v>202101</v>
      </c>
      <c r="B16536" t="n">
        <v>65</v>
      </c>
      <c r="C16536" t="inlineStr">
        <is>
          <t>POS</t>
        </is>
      </c>
      <c r="D16536" t="inlineStr">
        <is>
          <t>Mỹ</t>
        </is>
      </c>
      <c r="E16536" t="inlineStr">
        <is>
          <t>Điện thoại</t>
        </is>
      </c>
      <c r="F16536" t="n">
        <v>1394.6</v>
      </c>
      <c r="G16536" t="n">
        <v>0</v>
      </c>
    </row>
    <row r="16537">
      <c r="A16537" t="n">
        <v>202101</v>
      </c>
      <c r="B16537" t="n">
        <v>65</v>
      </c>
      <c r="C16537" t="inlineStr">
        <is>
          <t>POS</t>
        </is>
      </c>
      <c r="D16537" t="inlineStr">
        <is>
          <t>Mỹ</t>
        </is>
      </c>
      <c r="E16537" t="inlineStr">
        <is>
          <t>Máy tính</t>
        </is>
      </c>
      <c r="F16537" t="n">
        <v>5913.92</v>
      </c>
      <c r="G16537" t="n">
        <v>0</v>
      </c>
    </row>
    <row r="16538">
      <c r="A16538" t="n">
        <v>202101</v>
      </c>
      <c r="B16538" t="n">
        <v>65</v>
      </c>
      <c r="C16538" t="inlineStr">
        <is>
          <t>POS</t>
        </is>
      </c>
      <c r="D16538" t="inlineStr">
        <is>
          <t>Mỹ</t>
        </is>
      </c>
      <c r="E16538" t="inlineStr">
        <is>
          <t>Game &amp; Đồ chơi</t>
        </is>
      </c>
      <c r="F16538" t="n">
        <v>461.19</v>
      </c>
      <c r="G16538" t="n">
        <v>169.1</v>
      </c>
    </row>
    <row r="16539">
      <c r="A16539" t="n">
        <v>202101</v>
      </c>
      <c r="B16539" t="n">
        <v>65</v>
      </c>
      <c r="C16539" t="inlineStr">
        <is>
          <t>POS</t>
        </is>
      </c>
      <c r="D16539" t="inlineStr">
        <is>
          <t>Mỹ</t>
        </is>
      </c>
      <c r="E16539" t="inlineStr">
        <is>
          <t>Nhạc, phim, sách nói</t>
        </is>
      </c>
      <c r="F16539" t="n">
        <v>1160.66</v>
      </c>
      <c r="G16539" t="n">
        <v>0</v>
      </c>
    </row>
    <row r="16540">
      <c r="A16540" t="n">
        <v>202101</v>
      </c>
      <c r="B16540" t="n">
        <v>65</v>
      </c>
      <c r="C16540" t="inlineStr">
        <is>
          <t>POS</t>
        </is>
      </c>
      <c r="D16540" t="inlineStr">
        <is>
          <t>Mỹ</t>
        </is>
      </c>
      <c r="E16540" t="inlineStr">
        <is>
          <t>TV &amp; Video</t>
        </is>
      </c>
      <c r="F16540" t="n">
        <v>238</v>
      </c>
      <c r="G16540" t="n">
        <v>0</v>
      </c>
    </row>
    <row r="16541">
      <c r="A16541" t="n">
        <v>202101</v>
      </c>
      <c r="B16541" t="n">
        <v>66</v>
      </c>
      <c r="C16541" t="inlineStr">
        <is>
          <t>POS</t>
        </is>
      </c>
      <c r="D16541" t="inlineStr">
        <is>
          <t>Mỹ</t>
        </is>
      </c>
      <c r="E16541" t="inlineStr">
        <is>
          <t>Âm thanh</t>
        </is>
      </c>
      <c r="F16541" t="n">
        <v>359.96</v>
      </c>
      <c r="G16541" t="n">
        <v>0</v>
      </c>
    </row>
    <row r="16542">
      <c r="A16542" t="n">
        <v>202101</v>
      </c>
      <c r="B16542" t="n">
        <v>66</v>
      </c>
      <c r="C16542" t="inlineStr">
        <is>
          <t>POS</t>
        </is>
      </c>
      <c r="D16542" t="inlineStr">
        <is>
          <t>Mỹ</t>
        </is>
      </c>
      <c r="E16542" t="inlineStr">
        <is>
          <t>Máy ảnh</t>
        </is>
      </c>
      <c r="F16542" t="n">
        <v>396</v>
      </c>
      <c r="G16542" t="n">
        <v>0</v>
      </c>
    </row>
    <row r="16543">
      <c r="A16543" t="n">
        <v>202101</v>
      </c>
      <c r="B16543" t="n">
        <v>66</v>
      </c>
      <c r="C16543" t="inlineStr">
        <is>
          <t>POS</t>
        </is>
      </c>
      <c r="D16543" t="inlineStr">
        <is>
          <t>Mỹ</t>
        </is>
      </c>
      <c r="E16543" t="inlineStr">
        <is>
          <t>Điện thoại</t>
        </is>
      </c>
      <c r="F16543" t="n">
        <v>616</v>
      </c>
      <c r="G16543" t="n">
        <v>0</v>
      </c>
    </row>
    <row r="16544">
      <c r="A16544" t="n">
        <v>202101</v>
      </c>
      <c r="B16544" t="n">
        <v>66</v>
      </c>
      <c r="C16544" t="inlineStr">
        <is>
          <t>POS</t>
        </is>
      </c>
      <c r="D16544" t="inlineStr">
        <is>
          <t>Mỹ</t>
        </is>
      </c>
      <c r="E16544" t="inlineStr">
        <is>
          <t>Máy tính</t>
        </is>
      </c>
      <c r="F16544" t="n">
        <v>6623.7</v>
      </c>
      <c r="G16544" t="n">
        <v>539.1</v>
      </c>
    </row>
    <row r="16545">
      <c r="A16545" t="n">
        <v>202101</v>
      </c>
      <c r="B16545" t="n">
        <v>66</v>
      </c>
      <c r="C16545" t="inlineStr">
        <is>
          <t>POS</t>
        </is>
      </c>
      <c r="D16545" t="inlineStr">
        <is>
          <t>Mỹ</t>
        </is>
      </c>
      <c r="E16545" t="inlineStr">
        <is>
          <t>Game &amp; Đồ chơi</t>
        </is>
      </c>
      <c r="F16545" t="n">
        <v>112</v>
      </c>
      <c r="G16545" t="n">
        <v>189.35</v>
      </c>
    </row>
    <row r="16546">
      <c r="A16546" t="n">
        <v>202102</v>
      </c>
      <c r="B16546" t="n">
        <v>0</v>
      </c>
      <c r="C16546" t="inlineStr">
        <is>
          <t>ONLINE</t>
        </is>
      </c>
      <c r="D16546" t="inlineStr">
        <is>
          <t>Online</t>
        </is>
      </c>
      <c r="E16546" t="inlineStr">
        <is>
          <t>Âm thanh</t>
        </is>
      </c>
      <c r="F16546" t="n">
        <v>1953.97</v>
      </c>
      <c r="G16546" t="n">
        <v>0</v>
      </c>
    </row>
    <row r="16547">
      <c r="A16547" t="n">
        <v>202102</v>
      </c>
      <c r="B16547" t="n">
        <v>0</v>
      </c>
      <c r="C16547" t="inlineStr">
        <is>
          <t>ONLINE</t>
        </is>
      </c>
      <c r="D16547" t="inlineStr">
        <is>
          <t>Online</t>
        </is>
      </c>
      <c r="E16547" t="inlineStr">
        <is>
          <t>Máy ảnh</t>
        </is>
      </c>
      <c r="F16547" t="n">
        <v>4567.19</v>
      </c>
      <c r="G16547" t="n">
        <v>0</v>
      </c>
    </row>
    <row r="16548">
      <c r="A16548" t="n">
        <v>202102</v>
      </c>
      <c r="B16548" t="n">
        <v>0</v>
      </c>
      <c r="C16548" t="inlineStr">
        <is>
          <t>ONLINE</t>
        </is>
      </c>
      <c r="D16548" t="inlineStr">
        <is>
          <t>Online</t>
        </is>
      </c>
      <c r="E16548" t="inlineStr">
        <is>
          <t>Điện thoại</t>
        </is>
      </c>
      <c r="F16548" t="n">
        <v>9474.57</v>
      </c>
      <c r="G16548" t="n">
        <v>9.99</v>
      </c>
    </row>
    <row r="16549">
      <c r="A16549" t="n">
        <v>202102</v>
      </c>
      <c r="B16549" t="n">
        <v>0</v>
      </c>
      <c r="C16549" t="inlineStr">
        <is>
          <t>ONLINE</t>
        </is>
      </c>
      <c r="D16549" t="inlineStr">
        <is>
          <t>Online</t>
        </is>
      </c>
      <c r="E16549" t="inlineStr">
        <is>
          <t>Máy tính</t>
        </is>
      </c>
      <c r="F16549" t="n">
        <v>24719.5</v>
      </c>
      <c r="G16549" t="n">
        <v>899.85</v>
      </c>
    </row>
    <row r="16550">
      <c r="A16550" t="n">
        <v>202102</v>
      </c>
      <c r="B16550" t="n">
        <v>0</v>
      </c>
      <c r="C16550" t="inlineStr">
        <is>
          <t>ONLINE</t>
        </is>
      </c>
      <c r="D16550" t="inlineStr">
        <is>
          <t>Online</t>
        </is>
      </c>
      <c r="E16550" t="inlineStr">
        <is>
          <t>Game &amp; Đồ chơi</t>
        </is>
      </c>
      <c r="F16550" t="n">
        <v>493.55</v>
      </c>
      <c r="G16550" t="n">
        <v>0</v>
      </c>
    </row>
    <row r="16551">
      <c r="A16551" t="n">
        <v>202102</v>
      </c>
      <c r="B16551" t="n">
        <v>0</v>
      </c>
      <c r="C16551" t="inlineStr">
        <is>
          <t>ONLINE</t>
        </is>
      </c>
      <c r="D16551" t="inlineStr">
        <is>
          <t>Online</t>
        </is>
      </c>
      <c r="E16551" t="inlineStr">
        <is>
          <t>Gia dụng</t>
        </is>
      </c>
      <c r="F16551" t="n">
        <v>6009.99</v>
      </c>
      <c r="G16551" t="n">
        <v>0</v>
      </c>
    </row>
    <row r="16552">
      <c r="A16552" t="n">
        <v>202102</v>
      </c>
      <c r="B16552" t="n">
        <v>0</v>
      </c>
      <c r="C16552" t="inlineStr">
        <is>
          <t>ONLINE</t>
        </is>
      </c>
      <c r="D16552" t="inlineStr">
        <is>
          <t>Online</t>
        </is>
      </c>
      <c r="E16552" t="inlineStr">
        <is>
          <t>Nhạc, phim, sách nói</t>
        </is>
      </c>
      <c r="F16552" t="n">
        <v>9741.780000000001</v>
      </c>
      <c r="G16552" t="n">
        <v>0</v>
      </c>
    </row>
    <row r="16553">
      <c r="A16553" t="n">
        <v>202102</v>
      </c>
      <c r="B16553" t="n">
        <v>0</v>
      </c>
      <c r="C16553" t="inlineStr">
        <is>
          <t>ONLINE</t>
        </is>
      </c>
      <c r="D16553" t="inlineStr">
        <is>
          <t>Online</t>
        </is>
      </c>
      <c r="E16553" t="inlineStr">
        <is>
          <t>TV &amp; Video</t>
        </is>
      </c>
      <c r="F16553" t="n">
        <v>2152.5</v>
      </c>
      <c r="G16553" t="n">
        <v>0</v>
      </c>
    </row>
    <row r="16554">
      <c r="A16554" t="n">
        <v>202102</v>
      </c>
      <c r="B16554" t="n">
        <v>1</v>
      </c>
      <c r="C16554" t="inlineStr">
        <is>
          <t>POS</t>
        </is>
      </c>
      <c r="D16554" t="inlineStr">
        <is>
          <t>Úc</t>
        </is>
      </c>
      <c r="E16554" t="inlineStr">
        <is>
          <t>Máy ảnh</t>
        </is>
      </c>
      <c r="F16554" t="n">
        <v>312</v>
      </c>
      <c r="G16554" t="n">
        <v>0</v>
      </c>
    </row>
    <row r="16555">
      <c r="A16555" t="n">
        <v>202102</v>
      </c>
      <c r="B16555" t="n">
        <v>1</v>
      </c>
      <c r="C16555" t="inlineStr">
        <is>
          <t>POS</t>
        </is>
      </c>
      <c r="D16555" t="inlineStr">
        <is>
          <t>Úc</t>
        </is>
      </c>
      <c r="E16555" t="inlineStr">
        <is>
          <t>Game &amp; Đồ chơi</t>
        </is>
      </c>
      <c r="F16555" t="n">
        <v>16.99</v>
      </c>
      <c r="G16555" t="n">
        <v>0</v>
      </c>
    </row>
    <row r="16556">
      <c r="A16556" t="n">
        <v>202102</v>
      </c>
      <c r="B16556" t="n">
        <v>1</v>
      </c>
      <c r="C16556" t="inlineStr">
        <is>
          <t>POS</t>
        </is>
      </c>
      <c r="D16556" t="inlineStr">
        <is>
          <t>Úc</t>
        </is>
      </c>
      <c r="E16556" t="inlineStr">
        <is>
          <t>Nhạc, phim, sách nói</t>
        </is>
      </c>
      <c r="F16556" t="n">
        <v>1205.97</v>
      </c>
      <c r="G16556" t="n">
        <v>0</v>
      </c>
    </row>
    <row r="16557">
      <c r="A16557" t="n">
        <v>202102</v>
      </c>
      <c r="B16557" t="n">
        <v>1</v>
      </c>
      <c r="C16557" t="inlineStr">
        <is>
          <t>POS</t>
        </is>
      </c>
      <c r="D16557" t="inlineStr">
        <is>
          <t>Úc</t>
        </is>
      </c>
      <c r="E16557" t="inlineStr">
        <is>
          <t>TV &amp; Video</t>
        </is>
      </c>
      <c r="F16557" t="n">
        <v>3099.97</v>
      </c>
      <c r="G16557" t="n">
        <v>0</v>
      </c>
    </row>
    <row r="16558">
      <c r="A16558" t="n">
        <v>202102</v>
      </c>
      <c r="B16558" t="n">
        <v>4</v>
      </c>
      <c r="C16558" t="inlineStr">
        <is>
          <t>POS</t>
        </is>
      </c>
      <c r="D16558" t="inlineStr">
        <is>
          <t>Úc</t>
        </is>
      </c>
      <c r="E16558" t="inlineStr">
        <is>
          <t>Máy tính</t>
        </is>
      </c>
      <c r="F16558" t="n">
        <v>969</v>
      </c>
      <c r="G16558" t="n">
        <v>0</v>
      </c>
    </row>
    <row r="16559">
      <c r="A16559" t="n">
        <v>202102</v>
      </c>
      <c r="B16559" t="n">
        <v>4</v>
      </c>
      <c r="C16559" t="inlineStr">
        <is>
          <t>POS</t>
        </is>
      </c>
      <c r="D16559" t="inlineStr">
        <is>
          <t>Úc</t>
        </is>
      </c>
      <c r="E16559" t="inlineStr">
        <is>
          <t>Nhạc, phim, sách nói</t>
        </is>
      </c>
      <c r="F16559" t="n">
        <v>57.88</v>
      </c>
      <c r="G16559" t="n">
        <v>0</v>
      </c>
    </row>
    <row r="16560">
      <c r="A16560" t="n">
        <v>202102</v>
      </c>
      <c r="B16560" t="n">
        <v>5</v>
      </c>
      <c r="C16560" t="inlineStr">
        <is>
          <t>POS</t>
        </is>
      </c>
      <c r="D16560" t="inlineStr">
        <is>
          <t>Úc</t>
        </is>
      </c>
      <c r="E16560" t="inlineStr">
        <is>
          <t>Âm thanh</t>
        </is>
      </c>
      <c r="F16560" t="n">
        <v>336.36</v>
      </c>
      <c r="G16560" t="n">
        <v>0</v>
      </c>
    </row>
    <row r="16561">
      <c r="A16561" t="n">
        <v>202102</v>
      </c>
      <c r="B16561" t="n">
        <v>5</v>
      </c>
      <c r="C16561" t="inlineStr">
        <is>
          <t>POS</t>
        </is>
      </c>
      <c r="D16561" t="inlineStr">
        <is>
          <t>Úc</t>
        </is>
      </c>
      <c r="E16561" t="inlineStr">
        <is>
          <t>Máy ảnh</t>
        </is>
      </c>
      <c r="F16561" t="n">
        <v>4428</v>
      </c>
      <c r="G16561" t="n">
        <v>0</v>
      </c>
    </row>
    <row r="16562">
      <c r="A16562" t="n">
        <v>202102</v>
      </c>
      <c r="B16562" t="n">
        <v>5</v>
      </c>
      <c r="C16562" t="inlineStr">
        <is>
          <t>POS</t>
        </is>
      </c>
      <c r="D16562" t="inlineStr">
        <is>
          <t>Úc</t>
        </is>
      </c>
      <c r="E16562" t="inlineStr">
        <is>
          <t>Điện thoại</t>
        </is>
      </c>
      <c r="F16562" t="n">
        <v>908.97</v>
      </c>
      <c r="G16562" t="n">
        <v>0</v>
      </c>
    </row>
    <row r="16563">
      <c r="A16563" t="n">
        <v>202102</v>
      </c>
      <c r="B16563" t="n">
        <v>5</v>
      </c>
      <c r="C16563" t="inlineStr">
        <is>
          <t>POS</t>
        </is>
      </c>
      <c r="D16563" t="inlineStr">
        <is>
          <t>Úc</t>
        </is>
      </c>
      <c r="E16563" t="inlineStr">
        <is>
          <t>Máy tính</t>
        </is>
      </c>
      <c r="F16563" t="n">
        <v>967</v>
      </c>
      <c r="G16563" t="n">
        <v>0</v>
      </c>
    </row>
    <row r="16564">
      <c r="A16564" t="n">
        <v>202102</v>
      </c>
      <c r="B16564" t="n">
        <v>5</v>
      </c>
      <c r="C16564" t="inlineStr">
        <is>
          <t>POS</t>
        </is>
      </c>
      <c r="D16564" t="inlineStr">
        <is>
          <t>Úc</t>
        </is>
      </c>
      <c r="E16564" t="inlineStr">
        <is>
          <t>Nhạc, phim, sách nói</t>
        </is>
      </c>
      <c r="F16564" t="n">
        <v>114.45</v>
      </c>
      <c r="G16564" t="n">
        <v>0</v>
      </c>
    </row>
    <row r="16565">
      <c r="A16565" t="n">
        <v>202102</v>
      </c>
      <c r="B16565" t="n">
        <v>6</v>
      </c>
      <c r="C16565" t="inlineStr">
        <is>
          <t>POS</t>
        </is>
      </c>
      <c r="D16565" t="inlineStr">
        <is>
          <t>Úc</t>
        </is>
      </c>
      <c r="E16565" t="inlineStr">
        <is>
          <t>Máy tính</t>
        </is>
      </c>
      <c r="F16565" t="n">
        <v>109</v>
      </c>
      <c r="G16565" t="n">
        <v>0</v>
      </c>
    </row>
    <row r="16566">
      <c r="A16566" t="n">
        <v>202102</v>
      </c>
      <c r="B16566" t="n">
        <v>8</v>
      </c>
      <c r="C16566" t="inlineStr">
        <is>
          <t>POS</t>
        </is>
      </c>
      <c r="D16566" t="inlineStr">
        <is>
          <t>Canada</t>
        </is>
      </c>
      <c r="E16566" t="inlineStr">
        <is>
          <t>Âm thanh</t>
        </is>
      </c>
      <c r="F16566" t="n">
        <v>156</v>
      </c>
      <c r="G16566" t="n">
        <v>0</v>
      </c>
    </row>
    <row r="16567">
      <c r="A16567" t="n">
        <v>202102</v>
      </c>
      <c r="B16567" t="n">
        <v>8</v>
      </c>
      <c r="C16567" t="inlineStr">
        <is>
          <t>POS</t>
        </is>
      </c>
      <c r="D16567" t="inlineStr">
        <is>
          <t>Canada</t>
        </is>
      </c>
      <c r="E16567" t="inlineStr">
        <is>
          <t>Điện thoại</t>
        </is>
      </c>
      <c r="F16567" t="n">
        <v>808</v>
      </c>
      <c r="G16567" t="n">
        <v>0</v>
      </c>
    </row>
    <row r="16568">
      <c r="A16568" t="n">
        <v>202102</v>
      </c>
      <c r="B16568" t="n">
        <v>8</v>
      </c>
      <c r="C16568" t="inlineStr">
        <is>
          <t>POS</t>
        </is>
      </c>
      <c r="D16568" t="inlineStr">
        <is>
          <t>Canada</t>
        </is>
      </c>
      <c r="E16568" t="inlineStr">
        <is>
          <t>Máy tính</t>
        </is>
      </c>
      <c r="F16568" t="n">
        <v>7427.9</v>
      </c>
      <c r="G16568" t="n">
        <v>0</v>
      </c>
    </row>
    <row r="16569">
      <c r="A16569" t="n">
        <v>202102</v>
      </c>
      <c r="B16569" t="n">
        <v>8</v>
      </c>
      <c r="C16569" t="inlineStr">
        <is>
          <t>POS</t>
        </is>
      </c>
      <c r="D16569" t="inlineStr">
        <is>
          <t>Canada</t>
        </is>
      </c>
      <c r="E16569" t="inlineStr">
        <is>
          <t>Game &amp; Đồ chơi</t>
        </is>
      </c>
      <c r="F16569" t="n">
        <v>1281.25</v>
      </c>
      <c r="G16569" t="n">
        <v>0</v>
      </c>
    </row>
    <row r="16570">
      <c r="A16570" t="n">
        <v>202102</v>
      </c>
      <c r="B16570" t="n">
        <v>8</v>
      </c>
      <c r="C16570" t="inlineStr">
        <is>
          <t>POS</t>
        </is>
      </c>
      <c r="D16570" t="inlineStr">
        <is>
          <t>Canada</t>
        </is>
      </c>
      <c r="E16570" t="inlineStr">
        <is>
          <t>Nhạc, phim, sách nói</t>
        </is>
      </c>
      <c r="F16570" t="n">
        <v>17.99</v>
      </c>
      <c r="G16570" t="n">
        <v>0</v>
      </c>
    </row>
    <row r="16571">
      <c r="A16571" t="n">
        <v>202102</v>
      </c>
      <c r="B16571" t="n">
        <v>8</v>
      </c>
      <c r="C16571" t="inlineStr">
        <is>
          <t>POS</t>
        </is>
      </c>
      <c r="D16571" t="inlineStr">
        <is>
          <t>Canada</t>
        </is>
      </c>
      <c r="E16571" t="inlineStr">
        <is>
          <t>TV &amp; Video</t>
        </is>
      </c>
      <c r="F16571" t="n">
        <v>238</v>
      </c>
      <c r="G16571" t="n">
        <v>0</v>
      </c>
    </row>
    <row r="16572">
      <c r="A16572" t="n">
        <v>202102</v>
      </c>
      <c r="B16572" t="n">
        <v>9</v>
      </c>
      <c r="C16572" t="inlineStr">
        <is>
          <t>POS</t>
        </is>
      </c>
      <c r="D16572" t="inlineStr">
        <is>
          <t>Canada</t>
        </is>
      </c>
      <c r="E16572" t="inlineStr">
        <is>
          <t>Âm thanh</t>
        </is>
      </c>
      <c r="F16572" t="n">
        <v>230</v>
      </c>
      <c r="G16572" t="n">
        <v>0</v>
      </c>
    </row>
    <row r="16573">
      <c r="A16573" t="n">
        <v>202102</v>
      </c>
      <c r="B16573" t="n">
        <v>9</v>
      </c>
      <c r="C16573" t="inlineStr">
        <is>
          <t>POS</t>
        </is>
      </c>
      <c r="D16573" t="inlineStr">
        <is>
          <t>Canada</t>
        </is>
      </c>
      <c r="E16573" t="inlineStr">
        <is>
          <t>Máy ảnh</t>
        </is>
      </c>
      <c r="F16573" t="n">
        <v>752</v>
      </c>
      <c r="G16573" t="n">
        <v>0</v>
      </c>
    </row>
    <row r="16574">
      <c r="A16574" t="n">
        <v>202102</v>
      </c>
      <c r="B16574" t="n">
        <v>9</v>
      </c>
      <c r="C16574" t="inlineStr">
        <is>
          <t>POS</t>
        </is>
      </c>
      <c r="D16574" t="inlineStr">
        <is>
          <t>Canada</t>
        </is>
      </c>
      <c r="E16574" t="inlineStr">
        <is>
          <t>Điện thoại</t>
        </is>
      </c>
      <c r="F16574" t="n">
        <v>4637.98</v>
      </c>
      <c r="G16574" t="n">
        <v>24.99</v>
      </c>
    </row>
    <row r="16575">
      <c r="A16575" t="n">
        <v>202102</v>
      </c>
      <c r="B16575" t="n">
        <v>9</v>
      </c>
      <c r="C16575" t="inlineStr">
        <is>
          <t>POS</t>
        </is>
      </c>
      <c r="D16575" t="inlineStr">
        <is>
          <t>Canada</t>
        </is>
      </c>
      <c r="E16575" t="inlineStr">
        <is>
          <t>Máy tính</t>
        </is>
      </c>
      <c r="F16575" t="n">
        <v>3285.6</v>
      </c>
      <c r="G16575" t="n">
        <v>0</v>
      </c>
    </row>
    <row r="16576">
      <c r="A16576" t="n">
        <v>202102</v>
      </c>
      <c r="B16576" t="n">
        <v>9</v>
      </c>
      <c r="C16576" t="inlineStr">
        <is>
          <t>POS</t>
        </is>
      </c>
      <c r="D16576" t="inlineStr">
        <is>
          <t>Canada</t>
        </is>
      </c>
      <c r="E16576" t="inlineStr">
        <is>
          <t>Game &amp; Đồ chơi</t>
        </is>
      </c>
      <c r="F16576" t="n">
        <v>310.61</v>
      </c>
      <c r="G16576" t="n">
        <v>17.98</v>
      </c>
    </row>
    <row r="16577">
      <c r="A16577" t="n">
        <v>202102</v>
      </c>
      <c r="B16577" t="n">
        <v>9</v>
      </c>
      <c r="C16577" t="inlineStr">
        <is>
          <t>POS</t>
        </is>
      </c>
      <c r="D16577" t="inlineStr">
        <is>
          <t>Canada</t>
        </is>
      </c>
      <c r="E16577" t="inlineStr">
        <is>
          <t>Gia dụng</t>
        </is>
      </c>
      <c r="F16577" t="n">
        <v>779.4</v>
      </c>
      <c r="G16577" t="n">
        <v>0</v>
      </c>
    </row>
    <row r="16578">
      <c r="A16578" t="n">
        <v>202102</v>
      </c>
      <c r="B16578" t="n">
        <v>9</v>
      </c>
      <c r="C16578" t="inlineStr">
        <is>
          <t>POS</t>
        </is>
      </c>
      <c r="D16578" t="inlineStr">
        <is>
          <t>Canada</t>
        </is>
      </c>
      <c r="E16578" t="inlineStr">
        <is>
          <t>Nhạc, phim, sách nói</t>
        </is>
      </c>
      <c r="F16578" t="n">
        <v>2159.91</v>
      </c>
      <c r="G16578" t="n">
        <v>0</v>
      </c>
    </row>
    <row r="16579">
      <c r="A16579" t="n">
        <v>202102</v>
      </c>
      <c r="B16579" t="n">
        <v>9</v>
      </c>
      <c r="C16579" t="inlineStr">
        <is>
          <t>POS</t>
        </is>
      </c>
      <c r="D16579" t="inlineStr">
        <is>
          <t>Canada</t>
        </is>
      </c>
      <c r="E16579" t="inlineStr">
        <is>
          <t>TV &amp; Video</t>
        </is>
      </c>
      <c r="F16579" t="n">
        <v>2369.94</v>
      </c>
      <c r="G16579" t="n">
        <v>0</v>
      </c>
    </row>
    <row r="16580">
      <c r="A16580" t="n">
        <v>202102</v>
      </c>
      <c r="B16580" t="n">
        <v>10</v>
      </c>
      <c r="C16580" t="inlineStr">
        <is>
          <t>POS</t>
        </is>
      </c>
      <c r="D16580" t="inlineStr">
        <is>
          <t>Canada</t>
        </is>
      </c>
      <c r="E16580" t="inlineStr">
        <is>
          <t>Âm thanh</t>
        </is>
      </c>
      <c r="F16580" t="n">
        <v>1092</v>
      </c>
      <c r="G16580" t="n">
        <v>0</v>
      </c>
    </row>
    <row r="16581">
      <c r="A16581" t="n">
        <v>202102</v>
      </c>
      <c r="B16581" t="n">
        <v>10</v>
      </c>
      <c r="C16581" t="inlineStr">
        <is>
          <t>POS</t>
        </is>
      </c>
      <c r="D16581" t="inlineStr">
        <is>
          <t>Canada</t>
        </is>
      </c>
      <c r="E16581" t="inlineStr">
        <is>
          <t>Máy ảnh</t>
        </is>
      </c>
      <c r="F16581" t="n">
        <v>870</v>
      </c>
      <c r="G16581" t="n">
        <v>0</v>
      </c>
    </row>
    <row r="16582">
      <c r="A16582" t="n">
        <v>202102</v>
      </c>
      <c r="B16582" t="n">
        <v>10</v>
      </c>
      <c r="C16582" t="inlineStr">
        <is>
          <t>POS</t>
        </is>
      </c>
      <c r="D16582" t="inlineStr">
        <is>
          <t>Canada</t>
        </is>
      </c>
      <c r="E16582" t="inlineStr">
        <is>
          <t>Điện thoại</t>
        </is>
      </c>
      <c r="F16582" t="n">
        <v>537</v>
      </c>
      <c r="G16582" t="n">
        <v>0</v>
      </c>
    </row>
    <row r="16583">
      <c r="A16583" t="n">
        <v>202102</v>
      </c>
      <c r="B16583" t="n">
        <v>10</v>
      </c>
      <c r="C16583" t="inlineStr">
        <is>
          <t>POS</t>
        </is>
      </c>
      <c r="D16583" t="inlineStr">
        <is>
          <t>Canada</t>
        </is>
      </c>
      <c r="E16583" t="inlineStr">
        <is>
          <t>Máy tính</t>
        </is>
      </c>
      <c r="F16583" t="n">
        <v>71.40000000000001</v>
      </c>
      <c r="G16583" t="n">
        <v>0</v>
      </c>
    </row>
    <row r="16584">
      <c r="A16584" t="n">
        <v>202102</v>
      </c>
      <c r="B16584" t="n">
        <v>10</v>
      </c>
      <c r="C16584" t="inlineStr">
        <is>
          <t>POS</t>
        </is>
      </c>
      <c r="D16584" t="inlineStr">
        <is>
          <t>Canada</t>
        </is>
      </c>
      <c r="E16584" t="inlineStr">
        <is>
          <t>Game &amp; Đồ chơi</t>
        </is>
      </c>
      <c r="F16584" t="n">
        <v>86</v>
      </c>
      <c r="G16584" t="n">
        <v>0</v>
      </c>
    </row>
    <row r="16585">
      <c r="A16585" t="n">
        <v>202102</v>
      </c>
      <c r="B16585" t="n">
        <v>10</v>
      </c>
      <c r="C16585" t="inlineStr">
        <is>
          <t>POS</t>
        </is>
      </c>
      <c r="D16585" t="inlineStr">
        <is>
          <t>Canada</t>
        </is>
      </c>
      <c r="E16585" t="inlineStr">
        <is>
          <t>Gia dụng</t>
        </is>
      </c>
      <c r="F16585" t="n">
        <v>1199.96</v>
      </c>
      <c r="G16585" t="n">
        <v>0</v>
      </c>
    </row>
    <row r="16586">
      <c r="A16586" t="n">
        <v>202102</v>
      </c>
      <c r="B16586" t="n">
        <v>10</v>
      </c>
      <c r="C16586" t="inlineStr">
        <is>
          <t>POS</t>
        </is>
      </c>
      <c r="D16586" t="inlineStr">
        <is>
          <t>Canada</t>
        </is>
      </c>
      <c r="E16586" t="inlineStr">
        <is>
          <t>Nhạc, phim, sách nói</t>
        </is>
      </c>
      <c r="F16586" t="n">
        <v>1213.93</v>
      </c>
      <c r="G16586" t="n">
        <v>0</v>
      </c>
    </row>
    <row r="16587">
      <c r="A16587" t="n">
        <v>202102</v>
      </c>
      <c r="B16587" t="n">
        <v>12</v>
      </c>
      <c r="C16587" t="inlineStr">
        <is>
          <t>POS</t>
        </is>
      </c>
      <c r="D16587" t="inlineStr">
        <is>
          <t>Pháp</t>
        </is>
      </c>
      <c r="E16587" t="inlineStr">
        <is>
          <t>Âm thanh</t>
        </is>
      </c>
      <c r="F16587" t="n">
        <v>461.53</v>
      </c>
      <c r="G16587" t="n">
        <v>0</v>
      </c>
    </row>
    <row r="16588">
      <c r="A16588" t="n">
        <v>202102</v>
      </c>
      <c r="B16588" t="n">
        <v>12</v>
      </c>
      <c r="C16588" t="inlineStr">
        <is>
          <t>POS</t>
        </is>
      </c>
      <c r="D16588" t="inlineStr">
        <is>
          <t>Pháp</t>
        </is>
      </c>
      <c r="E16588" t="inlineStr">
        <is>
          <t>Điện thoại</t>
        </is>
      </c>
      <c r="F16588" t="n">
        <v>1115</v>
      </c>
      <c r="G16588" t="n">
        <v>0</v>
      </c>
    </row>
    <row r="16589">
      <c r="A16589" t="n">
        <v>202102</v>
      </c>
      <c r="B16589" t="n">
        <v>12</v>
      </c>
      <c r="C16589" t="inlineStr">
        <is>
          <t>POS</t>
        </is>
      </c>
      <c r="D16589" t="inlineStr">
        <is>
          <t>Pháp</t>
        </is>
      </c>
      <c r="E16589" t="inlineStr">
        <is>
          <t>TV &amp; Video</t>
        </is>
      </c>
      <c r="F16589" t="n">
        <v>1276</v>
      </c>
      <c r="G16589" t="n">
        <v>0</v>
      </c>
    </row>
    <row r="16590">
      <c r="A16590" t="n">
        <v>202102</v>
      </c>
      <c r="B16590" t="n">
        <v>13</v>
      </c>
      <c r="C16590" t="inlineStr">
        <is>
          <t>POS</t>
        </is>
      </c>
      <c r="D16590" t="inlineStr">
        <is>
          <t>Pháp</t>
        </is>
      </c>
      <c r="E16590" t="inlineStr">
        <is>
          <t>Điện thoại</t>
        </is>
      </c>
      <c r="F16590" t="n">
        <v>2645</v>
      </c>
      <c r="G16590" t="n">
        <v>0</v>
      </c>
    </row>
    <row r="16591">
      <c r="A16591" t="n">
        <v>202102</v>
      </c>
      <c r="B16591" t="n">
        <v>13</v>
      </c>
      <c r="C16591" t="inlineStr">
        <is>
          <t>POS</t>
        </is>
      </c>
      <c r="D16591" t="inlineStr">
        <is>
          <t>Pháp</t>
        </is>
      </c>
      <c r="E16591" t="inlineStr">
        <is>
          <t>Game &amp; Đồ chơi</t>
        </is>
      </c>
      <c r="F16591" t="n">
        <v>154.02</v>
      </c>
      <c r="G16591" t="n">
        <v>0</v>
      </c>
    </row>
    <row r="16592">
      <c r="A16592" t="n">
        <v>202102</v>
      </c>
      <c r="B16592" t="n">
        <v>14</v>
      </c>
      <c r="C16592" t="inlineStr">
        <is>
          <t>POS</t>
        </is>
      </c>
      <c r="D16592" t="inlineStr">
        <is>
          <t>Pháp</t>
        </is>
      </c>
      <c r="E16592" t="inlineStr">
        <is>
          <t>Máy ảnh</t>
        </is>
      </c>
      <c r="F16592" t="n">
        <v>198</v>
      </c>
      <c r="G16592" t="n">
        <v>0</v>
      </c>
    </row>
    <row r="16593">
      <c r="A16593" t="n">
        <v>202102</v>
      </c>
      <c r="B16593" t="n">
        <v>14</v>
      </c>
      <c r="C16593" t="inlineStr">
        <is>
          <t>POS</t>
        </is>
      </c>
      <c r="D16593" t="inlineStr">
        <is>
          <t>Pháp</t>
        </is>
      </c>
      <c r="E16593" t="inlineStr">
        <is>
          <t>Game &amp; Đồ chơi</t>
        </is>
      </c>
      <c r="F16593" t="n">
        <v>101.08</v>
      </c>
      <c r="G16593" t="n">
        <v>0</v>
      </c>
    </row>
    <row r="16594">
      <c r="A16594" t="n">
        <v>202102</v>
      </c>
      <c r="B16594" t="n">
        <v>14</v>
      </c>
      <c r="C16594" t="inlineStr">
        <is>
          <t>POS</t>
        </is>
      </c>
      <c r="D16594" t="inlineStr">
        <is>
          <t>Pháp</t>
        </is>
      </c>
      <c r="E16594" t="inlineStr">
        <is>
          <t>Nhạc, phim, sách nói</t>
        </is>
      </c>
      <c r="F16594" t="n">
        <v>17.99</v>
      </c>
      <c r="G16594" t="n">
        <v>0</v>
      </c>
    </row>
    <row r="16595">
      <c r="A16595" t="n">
        <v>202102</v>
      </c>
      <c r="B16595" t="n">
        <v>15</v>
      </c>
      <c r="C16595" t="inlineStr">
        <is>
          <t>POS</t>
        </is>
      </c>
      <c r="D16595" t="inlineStr">
        <is>
          <t>Pháp</t>
        </is>
      </c>
      <c r="E16595" t="inlineStr">
        <is>
          <t>Âm thanh</t>
        </is>
      </c>
      <c r="F16595" t="n">
        <v>592</v>
      </c>
      <c r="G16595" t="n">
        <v>0</v>
      </c>
    </row>
    <row r="16596">
      <c r="A16596" t="n">
        <v>202102</v>
      </c>
      <c r="B16596" t="n">
        <v>15</v>
      </c>
      <c r="C16596" t="inlineStr">
        <is>
          <t>POS</t>
        </is>
      </c>
      <c r="D16596" t="inlineStr">
        <is>
          <t>Pháp</t>
        </is>
      </c>
      <c r="E16596" t="inlineStr">
        <is>
          <t>Máy ảnh</t>
        </is>
      </c>
      <c r="F16596" t="n">
        <v>3552</v>
      </c>
      <c r="G16596" t="n">
        <v>0</v>
      </c>
    </row>
    <row r="16597">
      <c r="A16597" t="n">
        <v>202102</v>
      </c>
      <c r="B16597" t="n">
        <v>15</v>
      </c>
      <c r="C16597" t="inlineStr">
        <is>
          <t>POS</t>
        </is>
      </c>
      <c r="D16597" t="inlineStr">
        <is>
          <t>Pháp</t>
        </is>
      </c>
      <c r="E16597" t="inlineStr">
        <is>
          <t>Điện thoại</t>
        </is>
      </c>
      <c r="F16597" t="n">
        <v>1160</v>
      </c>
      <c r="G16597" t="n">
        <v>0</v>
      </c>
    </row>
    <row r="16598">
      <c r="A16598" t="n">
        <v>202102</v>
      </c>
      <c r="B16598" t="n">
        <v>15</v>
      </c>
      <c r="C16598" t="inlineStr">
        <is>
          <t>POS</t>
        </is>
      </c>
      <c r="D16598" t="inlineStr">
        <is>
          <t>Pháp</t>
        </is>
      </c>
      <c r="E16598" t="inlineStr">
        <is>
          <t>Máy tính</t>
        </is>
      </c>
      <c r="F16598" t="n">
        <v>204</v>
      </c>
      <c r="G16598" t="n">
        <v>0</v>
      </c>
    </row>
    <row r="16599">
      <c r="A16599" t="n">
        <v>202102</v>
      </c>
      <c r="B16599" t="n">
        <v>17</v>
      </c>
      <c r="C16599" t="inlineStr">
        <is>
          <t>POS</t>
        </is>
      </c>
      <c r="D16599" t="inlineStr">
        <is>
          <t>Pháp</t>
        </is>
      </c>
      <c r="E16599" t="inlineStr">
        <is>
          <t>Điện thoại</t>
        </is>
      </c>
      <c r="F16599" t="n">
        <v>768</v>
      </c>
      <c r="G16599" t="n">
        <v>0</v>
      </c>
    </row>
    <row r="16600">
      <c r="A16600" t="n">
        <v>202102</v>
      </c>
      <c r="B16600" t="n">
        <v>17</v>
      </c>
      <c r="C16600" t="inlineStr">
        <is>
          <t>POS</t>
        </is>
      </c>
      <c r="D16600" t="inlineStr">
        <is>
          <t>Pháp</t>
        </is>
      </c>
      <c r="E16600" t="inlineStr">
        <is>
          <t>Máy tính</t>
        </is>
      </c>
      <c r="F16600" t="n">
        <v>1836</v>
      </c>
      <c r="G16600" t="n">
        <v>1138.1</v>
      </c>
    </row>
    <row r="16601">
      <c r="A16601" t="n">
        <v>202102</v>
      </c>
      <c r="B16601" t="n">
        <v>18</v>
      </c>
      <c r="C16601" t="inlineStr">
        <is>
          <t>POS</t>
        </is>
      </c>
      <c r="D16601" t="inlineStr">
        <is>
          <t>Pháp</t>
        </is>
      </c>
      <c r="E16601" t="inlineStr">
        <is>
          <t>Điện thoại</t>
        </is>
      </c>
      <c r="F16601" t="n">
        <v>2513</v>
      </c>
      <c r="G16601" t="n">
        <v>0</v>
      </c>
    </row>
    <row r="16602">
      <c r="A16602" t="n">
        <v>202102</v>
      </c>
      <c r="B16602" t="n">
        <v>18</v>
      </c>
      <c r="C16602" t="inlineStr">
        <is>
          <t>POS</t>
        </is>
      </c>
      <c r="D16602" t="inlineStr">
        <is>
          <t>Pháp</t>
        </is>
      </c>
      <c r="E16602" t="inlineStr">
        <is>
          <t>Máy tính</t>
        </is>
      </c>
      <c r="F16602" t="n">
        <v>1409.7</v>
      </c>
      <c r="G16602" t="n">
        <v>0</v>
      </c>
    </row>
    <row r="16603">
      <c r="A16603" t="n">
        <v>202102</v>
      </c>
      <c r="B16603" t="n">
        <v>18</v>
      </c>
      <c r="C16603" t="inlineStr">
        <is>
          <t>POS</t>
        </is>
      </c>
      <c r="D16603" t="inlineStr">
        <is>
          <t>Pháp</t>
        </is>
      </c>
      <c r="E16603" t="inlineStr">
        <is>
          <t>TV &amp; Video</t>
        </is>
      </c>
      <c r="F16603" t="n">
        <v>169.99</v>
      </c>
      <c r="G16603" t="n">
        <v>0</v>
      </c>
    </row>
    <row r="16604">
      <c r="A16604" t="n">
        <v>202102</v>
      </c>
      <c r="B16604" t="n">
        <v>19</v>
      </c>
      <c r="C16604" t="inlineStr">
        <is>
          <t>POS</t>
        </is>
      </c>
      <c r="D16604" t="inlineStr">
        <is>
          <t>Đức</t>
        </is>
      </c>
      <c r="E16604" t="inlineStr">
        <is>
          <t>Máy tính</t>
        </is>
      </c>
      <c r="F16604" t="n">
        <v>12495</v>
      </c>
      <c r="G16604" t="n">
        <v>0</v>
      </c>
    </row>
    <row r="16605">
      <c r="A16605" t="n">
        <v>202102</v>
      </c>
      <c r="B16605" t="n">
        <v>19</v>
      </c>
      <c r="C16605" t="inlineStr">
        <is>
          <t>POS</t>
        </is>
      </c>
      <c r="D16605" t="inlineStr">
        <is>
          <t>Đức</t>
        </is>
      </c>
      <c r="E16605" t="inlineStr">
        <is>
          <t>Game &amp; Đồ chơi</t>
        </is>
      </c>
      <c r="F16605" t="n">
        <v>17.88</v>
      </c>
      <c r="G16605" t="n">
        <v>0</v>
      </c>
    </row>
    <row r="16606">
      <c r="A16606" t="n">
        <v>202102</v>
      </c>
      <c r="B16606" t="n">
        <v>19</v>
      </c>
      <c r="C16606" t="inlineStr">
        <is>
          <t>POS</t>
        </is>
      </c>
      <c r="D16606" t="inlineStr">
        <is>
          <t>Đức</t>
        </is>
      </c>
      <c r="E16606" t="inlineStr">
        <is>
          <t>Nhạc, phim, sách nói</t>
        </is>
      </c>
      <c r="F16606" t="n">
        <v>799.95</v>
      </c>
      <c r="G16606" t="n">
        <v>0</v>
      </c>
    </row>
    <row r="16607">
      <c r="A16607" t="n">
        <v>202102</v>
      </c>
      <c r="B16607" t="n">
        <v>22</v>
      </c>
      <c r="C16607" t="inlineStr">
        <is>
          <t>POS</t>
        </is>
      </c>
      <c r="D16607" t="inlineStr">
        <is>
          <t>Đức</t>
        </is>
      </c>
      <c r="E16607" t="inlineStr">
        <is>
          <t>Âm thanh</t>
        </is>
      </c>
      <c r="F16607" t="n">
        <v>1007.98</v>
      </c>
      <c r="G16607" t="n">
        <v>0</v>
      </c>
    </row>
    <row r="16608">
      <c r="A16608" t="n">
        <v>202102</v>
      </c>
      <c r="B16608" t="n">
        <v>22</v>
      </c>
      <c r="C16608" t="inlineStr">
        <is>
          <t>POS</t>
        </is>
      </c>
      <c r="D16608" t="inlineStr">
        <is>
          <t>Đức</t>
        </is>
      </c>
      <c r="E16608" t="inlineStr">
        <is>
          <t>Điện thoại</t>
        </is>
      </c>
      <c r="F16608" t="n">
        <v>293</v>
      </c>
      <c r="G16608" t="n">
        <v>0</v>
      </c>
    </row>
    <row r="16609">
      <c r="A16609" t="n">
        <v>202102</v>
      </c>
      <c r="B16609" t="n">
        <v>22</v>
      </c>
      <c r="C16609" t="inlineStr">
        <is>
          <t>POS</t>
        </is>
      </c>
      <c r="D16609" t="inlineStr">
        <is>
          <t>Đức</t>
        </is>
      </c>
      <c r="E16609" t="inlineStr">
        <is>
          <t>Nhạc, phim, sách nói</t>
        </is>
      </c>
      <c r="F16609" t="n">
        <v>1019.94</v>
      </c>
      <c r="G16609" t="n">
        <v>0</v>
      </c>
    </row>
    <row r="16610">
      <c r="A16610" t="n">
        <v>202102</v>
      </c>
      <c r="B16610" t="n">
        <v>24</v>
      </c>
      <c r="C16610" t="inlineStr">
        <is>
          <t>POS</t>
        </is>
      </c>
      <c r="D16610" t="inlineStr">
        <is>
          <t>Đức</t>
        </is>
      </c>
      <c r="E16610" t="inlineStr">
        <is>
          <t>Máy tính</t>
        </is>
      </c>
      <c r="F16610" t="n">
        <v>62.88</v>
      </c>
      <c r="G16610" t="n">
        <v>0</v>
      </c>
    </row>
    <row r="16611">
      <c r="A16611" t="n">
        <v>202102</v>
      </c>
      <c r="B16611" t="n">
        <v>24</v>
      </c>
      <c r="C16611" t="inlineStr">
        <is>
          <t>POS</t>
        </is>
      </c>
      <c r="D16611" t="inlineStr">
        <is>
          <t>Đức</t>
        </is>
      </c>
      <c r="E16611" t="inlineStr">
        <is>
          <t>Nhạc, phim, sách nói</t>
        </is>
      </c>
      <c r="F16611" t="n">
        <v>817.95</v>
      </c>
      <c r="G16611" t="n">
        <v>0</v>
      </c>
    </row>
    <row r="16612">
      <c r="A16612" t="n">
        <v>202102</v>
      </c>
      <c r="B16612" t="n">
        <v>26</v>
      </c>
      <c r="C16612" t="inlineStr">
        <is>
          <t>POS</t>
        </is>
      </c>
      <c r="D16612" t="inlineStr">
        <is>
          <t>Đức</t>
        </is>
      </c>
      <c r="E16612" t="inlineStr">
        <is>
          <t>Điện thoại</t>
        </is>
      </c>
      <c r="F16612" t="n">
        <v>6092</v>
      </c>
      <c r="G16612" t="n">
        <v>0</v>
      </c>
    </row>
    <row r="16613">
      <c r="A16613" t="n">
        <v>202102</v>
      </c>
      <c r="B16613" t="n">
        <v>26</v>
      </c>
      <c r="C16613" t="inlineStr">
        <is>
          <t>POS</t>
        </is>
      </c>
      <c r="D16613" t="inlineStr">
        <is>
          <t>Đức</t>
        </is>
      </c>
      <c r="E16613" t="inlineStr">
        <is>
          <t>Máy tính</t>
        </is>
      </c>
      <c r="F16613" t="n">
        <v>3514</v>
      </c>
      <c r="G16613" t="n">
        <v>0</v>
      </c>
    </row>
    <row r="16614">
      <c r="A16614" t="n">
        <v>202102</v>
      </c>
      <c r="B16614" t="n">
        <v>26</v>
      </c>
      <c r="C16614" t="inlineStr">
        <is>
          <t>POS</t>
        </is>
      </c>
      <c r="D16614" t="inlineStr">
        <is>
          <t>Đức</t>
        </is>
      </c>
      <c r="E16614" t="inlineStr">
        <is>
          <t>Game &amp; Đồ chơi</t>
        </is>
      </c>
      <c r="F16614" t="n">
        <v>5.5</v>
      </c>
      <c r="G16614" t="n">
        <v>0</v>
      </c>
    </row>
    <row r="16615">
      <c r="A16615" t="n">
        <v>202102</v>
      </c>
      <c r="B16615" t="n">
        <v>26</v>
      </c>
      <c r="C16615" t="inlineStr">
        <is>
          <t>POS</t>
        </is>
      </c>
      <c r="D16615" t="inlineStr">
        <is>
          <t>Đức</t>
        </is>
      </c>
      <c r="E16615" t="inlineStr">
        <is>
          <t>Nhạc, phim, sách nói</t>
        </is>
      </c>
      <c r="F16615" t="n">
        <v>719.96</v>
      </c>
      <c r="G16615" t="n">
        <v>0</v>
      </c>
    </row>
    <row r="16616">
      <c r="A16616" t="n">
        <v>202102</v>
      </c>
      <c r="B16616" t="n">
        <v>29</v>
      </c>
      <c r="C16616" t="inlineStr">
        <is>
          <t>POS</t>
        </is>
      </c>
      <c r="D16616" t="inlineStr">
        <is>
          <t>Ý</t>
        </is>
      </c>
      <c r="E16616" t="inlineStr">
        <is>
          <t>Máy ảnh</t>
        </is>
      </c>
      <c r="F16616" t="n">
        <v>1881</v>
      </c>
      <c r="G16616" t="n">
        <v>0</v>
      </c>
    </row>
    <row r="16617">
      <c r="A16617" t="n">
        <v>202102</v>
      </c>
      <c r="B16617" t="n">
        <v>29</v>
      </c>
      <c r="C16617" t="inlineStr">
        <is>
          <t>POS</t>
        </is>
      </c>
      <c r="D16617" t="inlineStr">
        <is>
          <t>Ý</t>
        </is>
      </c>
      <c r="E16617" t="inlineStr">
        <is>
          <t>Điện thoại</t>
        </is>
      </c>
      <c r="F16617" t="n">
        <v>3748.84</v>
      </c>
      <c r="G16617" t="n">
        <v>0</v>
      </c>
    </row>
    <row r="16618">
      <c r="A16618" t="n">
        <v>202102</v>
      </c>
      <c r="B16618" t="n">
        <v>29</v>
      </c>
      <c r="C16618" t="inlineStr">
        <is>
          <t>POS</t>
        </is>
      </c>
      <c r="D16618" t="inlineStr">
        <is>
          <t>Ý</t>
        </is>
      </c>
      <c r="E16618" t="inlineStr">
        <is>
          <t>Máy tính</t>
        </is>
      </c>
      <c r="F16618" t="n">
        <v>1268.9</v>
      </c>
      <c r="G16618" t="n">
        <v>0</v>
      </c>
    </row>
    <row r="16619">
      <c r="A16619" t="n">
        <v>202102</v>
      </c>
      <c r="B16619" t="n">
        <v>29</v>
      </c>
      <c r="C16619" t="inlineStr">
        <is>
          <t>POS</t>
        </is>
      </c>
      <c r="D16619" t="inlineStr">
        <is>
          <t>Ý</t>
        </is>
      </c>
      <c r="E16619" t="inlineStr">
        <is>
          <t>Game &amp; Đồ chơi</t>
        </is>
      </c>
      <c r="F16619" t="n">
        <v>408.55</v>
      </c>
      <c r="G16619" t="n">
        <v>0</v>
      </c>
    </row>
    <row r="16620">
      <c r="A16620" t="n">
        <v>202102</v>
      </c>
      <c r="B16620" t="n">
        <v>29</v>
      </c>
      <c r="C16620" t="inlineStr">
        <is>
          <t>POS</t>
        </is>
      </c>
      <c r="D16620" t="inlineStr">
        <is>
          <t>Ý</t>
        </is>
      </c>
      <c r="E16620" t="inlineStr">
        <is>
          <t>Gia dụng</t>
        </is>
      </c>
      <c r="F16620" t="n">
        <v>279.98</v>
      </c>
      <c r="G16620" t="n">
        <v>0</v>
      </c>
    </row>
    <row r="16621">
      <c r="A16621" t="n">
        <v>202102</v>
      </c>
      <c r="B16621" t="n">
        <v>29</v>
      </c>
      <c r="C16621" t="inlineStr">
        <is>
          <t>POS</t>
        </is>
      </c>
      <c r="D16621" t="inlineStr">
        <is>
          <t>Ý</t>
        </is>
      </c>
      <c r="E16621" t="inlineStr">
        <is>
          <t>Nhạc, phim, sách nói</t>
        </is>
      </c>
      <c r="F16621" t="n">
        <v>474.54</v>
      </c>
      <c r="G16621" t="n">
        <v>0</v>
      </c>
    </row>
    <row r="16622">
      <c r="A16622" t="n">
        <v>202102</v>
      </c>
      <c r="B16622" t="n">
        <v>29</v>
      </c>
      <c r="C16622" t="inlineStr">
        <is>
          <t>POS</t>
        </is>
      </c>
      <c r="D16622" t="inlineStr">
        <is>
          <t>Ý</t>
        </is>
      </c>
      <c r="E16622" t="inlineStr">
        <is>
          <t>TV &amp; Video</t>
        </is>
      </c>
      <c r="F16622" t="n">
        <v>286.8</v>
      </c>
      <c r="G16622" t="n">
        <v>0</v>
      </c>
    </row>
    <row r="16623">
      <c r="A16623" t="n">
        <v>202102</v>
      </c>
      <c r="B16623" t="n">
        <v>30</v>
      </c>
      <c r="C16623" t="inlineStr">
        <is>
          <t>POS</t>
        </is>
      </c>
      <c r="D16623" t="inlineStr">
        <is>
          <t>Ý</t>
        </is>
      </c>
      <c r="E16623" t="inlineStr">
        <is>
          <t>Âm thanh</t>
        </is>
      </c>
      <c r="F16623" t="n">
        <v>479.92</v>
      </c>
      <c r="G16623" t="n">
        <v>0</v>
      </c>
    </row>
    <row r="16624">
      <c r="A16624" t="n">
        <v>202102</v>
      </c>
      <c r="B16624" t="n">
        <v>30</v>
      </c>
      <c r="C16624" t="inlineStr">
        <is>
          <t>POS</t>
        </is>
      </c>
      <c r="D16624" t="inlineStr">
        <is>
          <t>Ý</t>
        </is>
      </c>
      <c r="E16624" t="inlineStr">
        <is>
          <t>Điện thoại</t>
        </is>
      </c>
      <c r="F16624" t="n">
        <v>32.99</v>
      </c>
      <c r="G16624" t="n">
        <v>0</v>
      </c>
    </row>
    <row r="16625">
      <c r="A16625" t="n">
        <v>202102</v>
      </c>
      <c r="B16625" t="n">
        <v>30</v>
      </c>
      <c r="C16625" t="inlineStr">
        <is>
          <t>POS</t>
        </is>
      </c>
      <c r="D16625" t="inlineStr">
        <is>
          <t>Ý</t>
        </is>
      </c>
      <c r="E16625" t="inlineStr">
        <is>
          <t>Máy tính</t>
        </is>
      </c>
      <c r="F16625" t="n">
        <v>6291</v>
      </c>
      <c r="G16625" t="n">
        <v>0</v>
      </c>
    </row>
    <row r="16626">
      <c r="A16626" t="n">
        <v>202102</v>
      </c>
      <c r="B16626" t="n">
        <v>31</v>
      </c>
      <c r="C16626" t="inlineStr">
        <is>
          <t>POS</t>
        </is>
      </c>
      <c r="D16626" t="inlineStr">
        <is>
          <t>Hà Lan</t>
        </is>
      </c>
      <c r="E16626" t="inlineStr">
        <is>
          <t>Âm thanh</t>
        </is>
      </c>
      <c r="F16626" t="n">
        <v>40.55</v>
      </c>
      <c r="G16626" t="n">
        <v>0</v>
      </c>
    </row>
    <row r="16627">
      <c r="A16627" t="n">
        <v>202102</v>
      </c>
      <c r="B16627" t="n">
        <v>31</v>
      </c>
      <c r="C16627" t="inlineStr">
        <is>
          <t>POS</t>
        </is>
      </c>
      <c r="D16627" t="inlineStr">
        <is>
          <t>Hà Lan</t>
        </is>
      </c>
      <c r="E16627" t="inlineStr">
        <is>
          <t>Điện thoại</t>
        </is>
      </c>
      <c r="F16627" t="n">
        <v>39.96</v>
      </c>
      <c r="G16627" t="n">
        <v>0</v>
      </c>
    </row>
    <row r="16628">
      <c r="A16628" t="n">
        <v>202102</v>
      </c>
      <c r="B16628" t="n">
        <v>31</v>
      </c>
      <c r="C16628" t="inlineStr">
        <is>
          <t>POS</t>
        </is>
      </c>
      <c r="D16628" t="inlineStr">
        <is>
          <t>Hà Lan</t>
        </is>
      </c>
      <c r="E16628" t="inlineStr">
        <is>
          <t>Máy tính</t>
        </is>
      </c>
      <c r="F16628" t="n">
        <v>392</v>
      </c>
      <c r="G16628" t="n">
        <v>0</v>
      </c>
    </row>
    <row r="16629">
      <c r="A16629" t="n">
        <v>202102</v>
      </c>
      <c r="B16629" t="n">
        <v>31</v>
      </c>
      <c r="C16629" t="inlineStr">
        <is>
          <t>POS</t>
        </is>
      </c>
      <c r="D16629" t="inlineStr">
        <is>
          <t>Hà Lan</t>
        </is>
      </c>
      <c r="E16629" t="inlineStr">
        <is>
          <t>Game &amp; Đồ chơi</t>
        </is>
      </c>
      <c r="F16629" t="n">
        <v>96</v>
      </c>
      <c r="G16629" t="n">
        <v>0</v>
      </c>
    </row>
    <row r="16630">
      <c r="A16630" t="n">
        <v>202102</v>
      </c>
      <c r="B16630" t="n">
        <v>31</v>
      </c>
      <c r="C16630" t="inlineStr">
        <is>
          <t>POS</t>
        </is>
      </c>
      <c r="D16630" t="inlineStr">
        <is>
          <t>Hà Lan</t>
        </is>
      </c>
      <c r="E16630" t="inlineStr">
        <is>
          <t>Gia dụng</t>
        </is>
      </c>
      <c r="F16630" t="n">
        <v>784.92</v>
      </c>
      <c r="G16630" t="n">
        <v>0</v>
      </c>
    </row>
    <row r="16631">
      <c r="A16631" t="n">
        <v>202102</v>
      </c>
      <c r="B16631" t="n">
        <v>31</v>
      </c>
      <c r="C16631" t="inlineStr">
        <is>
          <t>POS</t>
        </is>
      </c>
      <c r="D16631" t="inlineStr">
        <is>
          <t>Hà Lan</t>
        </is>
      </c>
      <c r="E16631" t="inlineStr">
        <is>
          <t>TV &amp; Video</t>
        </is>
      </c>
      <c r="F16631" t="n">
        <v>455.2</v>
      </c>
      <c r="G16631" t="n">
        <v>0</v>
      </c>
    </row>
    <row r="16632">
      <c r="A16632" t="n">
        <v>202102</v>
      </c>
      <c r="B16632" t="n">
        <v>32</v>
      </c>
      <c r="C16632" t="inlineStr">
        <is>
          <t>POS</t>
        </is>
      </c>
      <c r="D16632" t="inlineStr">
        <is>
          <t>Hà Lan</t>
        </is>
      </c>
      <c r="E16632" t="inlineStr">
        <is>
          <t>Điện thoại</t>
        </is>
      </c>
      <c r="F16632" t="n">
        <v>5190</v>
      </c>
      <c r="G16632" t="n">
        <v>0</v>
      </c>
    </row>
    <row r="16633">
      <c r="A16633" t="n">
        <v>202102</v>
      </c>
      <c r="B16633" t="n">
        <v>32</v>
      </c>
      <c r="C16633" t="inlineStr">
        <is>
          <t>POS</t>
        </is>
      </c>
      <c r="D16633" t="inlineStr">
        <is>
          <t>Hà Lan</t>
        </is>
      </c>
      <c r="E16633" t="inlineStr">
        <is>
          <t>Máy tính</t>
        </is>
      </c>
      <c r="F16633" t="n">
        <v>1200</v>
      </c>
      <c r="G16633" t="n">
        <v>0</v>
      </c>
    </row>
    <row r="16634">
      <c r="A16634" t="n">
        <v>202102</v>
      </c>
      <c r="B16634" t="n">
        <v>32</v>
      </c>
      <c r="C16634" t="inlineStr">
        <is>
          <t>POS</t>
        </is>
      </c>
      <c r="D16634" t="inlineStr">
        <is>
          <t>Hà Lan</t>
        </is>
      </c>
      <c r="E16634" t="inlineStr">
        <is>
          <t>Game &amp; Đồ chơi</t>
        </is>
      </c>
      <c r="F16634" t="n">
        <v>160</v>
      </c>
      <c r="G16634" t="n">
        <v>0</v>
      </c>
    </row>
    <row r="16635">
      <c r="A16635" t="n">
        <v>202102</v>
      </c>
      <c r="B16635" t="n">
        <v>32</v>
      </c>
      <c r="C16635" t="inlineStr">
        <is>
          <t>POS</t>
        </is>
      </c>
      <c r="D16635" t="inlineStr">
        <is>
          <t>Hà Lan</t>
        </is>
      </c>
      <c r="E16635" t="inlineStr">
        <is>
          <t>Gia dụng</t>
        </is>
      </c>
      <c r="F16635" t="n">
        <v>1259.93</v>
      </c>
      <c r="G16635" t="n">
        <v>0</v>
      </c>
    </row>
    <row r="16636">
      <c r="A16636" t="n">
        <v>202102</v>
      </c>
      <c r="B16636" t="n">
        <v>32</v>
      </c>
      <c r="C16636" t="inlineStr">
        <is>
          <t>POS</t>
        </is>
      </c>
      <c r="D16636" t="inlineStr">
        <is>
          <t>Hà Lan</t>
        </is>
      </c>
      <c r="E16636" t="inlineStr">
        <is>
          <t>Nhạc, phim, sách nói</t>
        </is>
      </c>
      <c r="F16636" t="n">
        <v>109.99</v>
      </c>
      <c r="G16636" t="n">
        <v>0</v>
      </c>
    </row>
    <row r="16637">
      <c r="A16637" t="n">
        <v>202102</v>
      </c>
      <c r="B16637" t="n">
        <v>32</v>
      </c>
      <c r="C16637" t="inlineStr">
        <is>
          <t>POS</t>
        </is>
      </c>
      <c r="D16637" t="inlineStr">
        <is>
          <t>Hà Lan</t>
        </is>
      </c>
      <c r="E16637" t="inlineStr">
        <is>
          <t>TV &amp; Video</t>
        </is>
      </c>
      <c r="F16637" t="n">
        <v>1527.02</v>
      </c>
      <c r="G16637" t="n">
        <v>0</v>
      </c>
    </row>
    <row r="16638">
      <c r="A16638" t="n">
        <v>202102</v>
      </c>
      <c r="B16638" t="n">
        <v>33</v>
      </c>
      <c r="C16638" t="inlineStr">
        <is>
          <t>POS</t>
        </is>
      </c>
      <c r="D16638" t="inlineStr">
        <is>
          <t>Hà Lan</t>
        </is>
      </c>
      <c r="E16638" t="inlineStr">
        <is>
          <t>Máy tính</t>
        </is>
      </c>
      <c r="F16638" t="n">
        <v>699</v>
      </c>
      <c r="G16638" t="n">
        <v>0</v>
      </c>
    </row>
    <row r="16639">
      <c r="A16639" t="n">
        <v>202102</v>
      </c>
      <c r="B16639" t="n">
        <v>33</v>
      </c>
      <c r="C16639" t="inlineStr">
        <is>
          <t>POS</t>
        </is>
      </c>
      <c r="D16639" t="inlineStr">
        <is>
          <t>Hà Lan</t>
        </is>
      </c>
      <c r="E16639" t="inlineStr">
        <is>
          <t>Game &amp; Đồ chơi</t>
        </is>
      </c>
      <c r="F16639" t="n">
        <v>14.97</v>
      </c>
      <c r="G16639" t="n">
        <v>0</v>
      </c>
    </row>
    <row r="16640">
      <c r="A16640" t="n">
        <v>202102</v>
      </c>
      <c r="B16640" t="n">
        <v>36</v>
      </c>
      <c r="C16640" t="inlineStr">
        <is>
          <t>POS</t>
        </is>
      </c>
      <c r="D16640" t="inlineStr">
        <is>
          <t>Anh</t>
        </is>
      </c>
      <c r="E16640" t="inlineStr">
        <is>
          <t>Máy ảnh</t>
        </is>
      </c>
      <c r="F16640" t="n">
        <v>1281</v>
      </c>
      <c r="G16640" t="n">
        <v>0</v>
      </c>
    </row>
    <row r="16641">
      <c r="A16641" t="n">
        <v>202102</v>
      </c>
      <c r="B16641" t="n">
        <v>36</v>
      </c>
      <c r="C16641" t="inlineStr">
        <is>
          <t>POS</t>
        </is>
      </c>
      <c r="D16641" t="inlineStr">
        <is>
          <t>Anh</t>
        </is>
      </c>
      <c r="E16641" t="inlineStr">
        <is>
          <t>Điện thoại</t>
        </is>
      </c>
      <c r="F16641" t="n">
        <v>300</v>
      </c>
      <c r="G16641" t="n">
        <v>0</v>
      </c>
    </row>
    <row r="16642">
      <c r="A16642" t="n">
        <v>202102</v>
      </c>
      <c r="B16642" t="n">
        <v>36</v>
      </c>
      <c r="C16642" t="inlineStr">
        <is>
          <t>POS</t>
        </is>
      </c>
      <c r="D16642" t="inlineStr">
        <is>
          <t>Anh</t>
        </is>
      </c>
      <c r="E16642" t="inlineStr">
        <is>
          <t>Máy tính</t>
        </is>
      </c>
      <c r="F16642" t="n">
        <v>1120</v>
      </c>
      <c r="G16642" t="n">
        <v>0</v>
      </c>
    </row>
    <row r="16643">
      <c r="A16643" t="n">
        <v>202102</v>
      </c>
      <c r="B16643" t="n">
        <v>36</v>
      </c>
      <c r="C16643" t="inlineStr">
        <is>
          <t>POS</t>
        </is>
      </c>
      <c r="D16643" t="inlineStr">
        <is>
          <t>Anh</t>
        </is>
      </c>
      <c r="E16643" t="inlineStr">
        <is>
          <t>Game &amp; Đồ chơi</t>
        </is>
      </c>
      <c r="F16643" t="n">
        <v>172</v>
      </c>
      <c r="G16643" t="n">
        <v>0</v>
      </c>
    </row>
    <row r="16644">
      <c r="A16644" t="n">
        <v>202102</v>
      </c>
      <c r="B16644" t="n">
        <v>36</v>
      </c>
      <c r="C16644" t="inlineStr">
        <is>
          <t>POS</t>
        </is>
      </c>
      <c r="D16644" t="inlineStr">
        <is>
          <t>Anh</t>
        </is>
      </c>
      <c r="E16644" t="inlineStr">
        <is>
          <t>Gia dụng</t>
        </is>
      </c>
      <c r="F16644" t="n">
        <v>791</v>
      </c>
      <c r="G16644" t="n">
        <v>0</v>
      </c>
    </row>
    <row r="16645">
      <c r="A16645" t="n">
        <v>202102</v>
      </c>
      <c r="B16645" t="n">
        <v>36</v>
      </c>
      <c r="C16645" t="inlineStr">
        <is>
          <t>POS</t>
        </is>
      </c>
      <c r="D16645" t="inlineStr">
        <is>
          <t>Anh</t>
        </is>
      </c>
      <c r="E16645" t="inlineStr">
        <is>
          <t>Nhạc, phim, sách nói</t>
        </is>
      </c>
      <c r="F16645" t="n">
        <v>1055.99</v>
      </c>
      <c r="G16645" t="n">
        <v>109.99</v>
      </c>
    </row>
    <row r="16646">
      <c r="A16646" t="n">
        <v>202102</v>
      </c>
      <c r="B16646" t="n">
        <v>37</v>
      </c>
      <c r="C16646" t="inlineStr">
        <is>
          <t>POS</t>
        </is>
      </c>
      <c r="D16646" t="inlineStr">
        <is>
          <t>Anh</t>
        </is>
      </c>
      <c r="E16646" t="inlineStr">
        <is>
          <t>Điện thoại</t>
        </is>
      </c>
      <c r="F16646" t="n">
        <v>2044</v>
      </c>
      <c r="G16646" t="n">
        <v>0</v>
      </c>
    </row>
    <row r="16647">
      <c r="A16647" t="n">
        <v>202102</v>
      </c>
      <c r="B16647" t="n">
        <v>37</v>
      </c>
      <c r="C16647" t="inlineStr">
        <is>
          <t>POS</t>
        </is>
      </c>
      <c r="D16647" t="inlineStr">
        <is>
          <t>Anh</t>
        </is>
      </c>
      <c r="E16647" t="inlineStr">
        <is>
          <t>Máy tính</t>
        </is>
      </c>
      <c r="F16647" t="n">
        <v>2925.7</v>
      </c>
      <c r="G16647" t="n">
        <v>0</v>
      </c>
    </row>
    <row r="16648">
      <c r="A16648" t="n">
        <v>202102</v>
      </c>
      <c r="B16648" t="n">
        <v>37</v>
      </c>
      <c r="C16648" t="inlineStr">
        <is>
          <t>POS</t>
        </is>
      </c>
      <c r="D16648" t="inlineStr">
        <is>
          <t>Anh</t>
        </is>
      </c>
      <c r="E16648" t="inlineStr">
        <is>
          <t>Game &amp; Đồ chơi</t>
        </is>
      </c>
      <c r="F16648" t="n">
        <v>639.72</v>
      </c>
      <c r="G16648" t="n">
        <v>0</v>
      </c>
    </row>
    <row r="16649">
      <c r="A16649" t="n">
        <v>202102</v>
      </c>
      <c r="B16649" t="n">
        <v>37</v>
      </c>
      <c r="C16649" t="inlineStr">
        <is>
          <t>POS</t>
        </is>
      </c>
      <c r="D16649" t="inlineStr">
        <is>
          <t>Anh</t>
        </is>
      </c>
      <c r="E16649" t="inlineStr">
        <is>
          <t>Nhạc, phim, sách nói</t>
        </is>
      </c>
      <c r="F16649" t="n">
        <v>276.88</v>
      </c>
      <c r="G16649" t="n">
        <v>0</v>
      </c>
    </row>
    <row r="16650">
      <c r="A16650" t="n">
        <v>202102</v>
      </c>
      <c r="B16650" t="n">
        <v>37</v>
      </c>
      <c r="C16650" t="inlineStr">
        <is>
          <t>POS</t>
        </is>
      </c>
      <c r="D16650" t="inlineStr">
        <is>
          <t>Anh</t>
        </is>
      </c>
      <c r="E16650" t="inlineStr">
        <is>
          <t>TV &amp; Video</t>
        </is>
      </c>
      <c r="F16650" t="n">
        <v>169.99</v>
      </c>
      <c r="G16650" t="n">
        <v>0</v>
      </c>
    </row>
    <row r="16651">
      <c r="A16651" t="n">
        <v>202102</v>
      </c>
      <c r="B16651" t="n">
        <v>39</v>
      </c>
      <c r="C16651" t="inlineStr">
        <is>
          <t>POS</t>
        </is>
      </c>
      <c r="D16651" t="inlineStr">
        <is>
          <t>Anh</t>
        </is>
      </c>
      <c r="E16651" t="inlineStr">
        <is>
          <t>Máy ảnh</t>
        </is>
      </c>
      <c r="F16651" t="n">
        <v>851</v>
      </c>
      <c r="G16651" t="n">
        <v>0</v>
      </c>
    </row>
    <row r="16652">
      <c r="A16652" t="n">
        <v>202102</v>
      </c>
      <c r="B16652" t="n">
        <v>39</v>
      </c>
      <c r="C16652" t="inlineStr">
        <is>
          <t>POS</t>
        </is>
      </c>
      <c r="D16652" t="inlineStr">
        <is>
          <t>Anh</t>
        </is>
      </c>
      <c r="E16652" t="inlineStr">
        <is>
          <t>Điện thoại</t>
        </is>
      </c>
      <c r="F16652" t="n">
        <v>589</v>
      </c>
      <c r="G16652" t="n">
        <v>0</v>
      </c>
    </row>
    <row r="16653">
      <c r="A16653" t="n">
        <v>202102</v>
      </c>
      <c r="B16653" t="n">
        <v>39</v>
      </c>
      <c r="C16653" t="inlineStr">
        <is>
          <t>POS</t>
        </is>
      </c>
      <c r="D16653" t="inlineStr">
        <is>
          <t>Anh</t>
        </is>
      </c>
      <c r="E16653" t="inlineStr">
        <is>
          <t>Máy tính</t>
        </is>
      </c>
      <c r="F16653" t="n">
        <v>999.8</v>
      </c>
      <c r="G16653" t="n">
        <v>0</v>
      </c>
    </row>
    <row r="16654">
      <c r="A16654" t="n">
        <v>202102</v>
      </c>
      <c r="B16654" t="n">
        <v>40</v>
      </c>
      <c r="C16654" t="inlineStr">
        <is>
          <t>POS</t>
        </is>
      </c>
      <c r="D16654" t="inlineStr">
        <is>
          <t>Anh</t>
        </is>
      </c>
      <c r="E16654" t="inlineStr">
        <is>
          <t>Âm thanh</t>
        </is>
      </c>
      <c r="F16654" t="n">
        <v>121.65</v>
      </c>
      <c r="G16654" t="n">
        <v>0</v>
      </c>
    </row>
    <row r="16655">
      <c r="A16655" t="n">
        <v>202102</v>
      </c>
      <c r="B16655" t="n">
        <v>40</v>
      </c>
      <c r="C16655" t="inlineStr">
        <is>
          <t>POS</t>
        </is>
      </c>
      <c r="D16655" t="inlineStr">
        <is>
          <t>Anh</t>
        </is>
      </c>
      <c r="E16655" t="inlineStr">
        <is>
          <t>Máy ảnh</t>
        </is>
      </c>
      <c r="F16655" t="n">
        <v>129</v>
      </c>
      <c r="G16655" t="n">
        <v>0</v>
      </c>
    </row>
    <row r="16656">
      <c r="A16656" t="n">
        <v>202102</v>
      </c>
      <c r="B16656" t="n">
        <v>40</v>
      </c>
      <c r="C16656" t="inlineStr">
        <is>
          <t>POS</t>
        </is>
      </c>
      <c r="D16656" t="inlineStr">
        <is>
          <t>Anh</t>
        </is>
      </c>
      <c r="E16656" t="inlineStr">
        <is>
          <t>Điện thoại</t>
        </is>
      </c>
      <c r="F16656" t="n">
        <v>4604</v>
      </c>
      <c r="G16656" t="n">
        <v>0</v>
      </c>
    </row>
    <row r="16657">
      <c r="A16657" t="n">
        <v>202102</v>
      </c>
      <c r="B16657" t="n">
        <v>40</v>
      </c>
      <c r="C16657" t="inlineStr">
        <is>
          <t>POS</t>
        </is>
      </c>
      <c r="D16657" t="inlineStr">
        <is>
          <t>Anh</t>
        </is>
      </c>
      <c r="E16657" t="inlineStr">
        <is>
          <t>Máy tính</t>
        </is>
      </c>
      <c r="F16657" t="n">
        <v>2497</v>
      </c>
      <c r="G16657" t="n">
        <v>0</v>
      </c>
    </row>
    <row r="16658">
      <c r="A16658" t="n">
        <v>202102</v>
      </c>
      <c r="B16658" t="n">
        <v>40</v>
      </c>
      <c r="C16658" t="inlineStr">
        <is>
          <t>POS</t>
        </is>
      </c>
      <c r="D16658" t="inlineStr">
        <is>
          <t>Anh</t>
        </is>
      </c>
      <c r="E16658" t="inlineStr">
        <is>
          <t>Game &amp; Đồ chơi</t>
        </is>
      </c>
      <c r="F16658" t="n">
        <v>235.98</v>
      </c>
      <c r="G16658" t="n">
        <v>0</v>
      </c>
    </row>
    <row r="16659">
      <c r="A16659" t="n">
        <v>202102</v>
      </c>
      <c r="B16659" t="n">
        <v>43</v>
      </c>
      <c r="C16659" t="inlineStr">
        <is>
          <t>POS</t>
        </is>
      </c>
      <c r="D16659" t="inlineStr">
        <is>
          <t>Mỹ</t>
        </is>
      </c>
      <c r="E16659" t="inlineStr">
        <is>
          <t>Máy ảnh</t>
        </is>
      </c>
      <c r="F16659" t="n">
        <v>148</v>
      </c>
      <c r="G16659" t="n">
        <v>0</v>
      </c>
    </row>
    <row r="16660">
      <c r="A16660" t="n">
        <v>202102</v>
      </c>
      <c r="B16660" t="n">
        <v>43</v>
      </c>
      <c r="C16660" t="inlineStr">
        <is>
          <t>POS</t>
        </is>
      </c>
      <c r="D16660" t="inlineStr">
        <is>
          <t>Mỹ</t>
        </is>
      </c>
      <c r="E16660" t="inlineStr">
        <is>
          <t>Điện thoại</t>
        </is>
      </c>
      <c r="F16660" t="n">
        <v>29.97</v>
      </c>
      <c r="G16660" t="n">
        <v>0</v>
      </c>
    </row>
    <row r="16661">
      <c r="A16661" t="n">
        <v>202102</v>
      </c>
      <c r="B16661" t="n">
        <v>43</v>
      </c>
      <c r="C16661" t="inlineStr">
        <is>
          <t>POS</t>
        </is>
      </c>
      <c r="D16661" t="inlineStr">
        <is>
          <t>Mỹ</t>
        </is>
      </c>
      <c r="E16661" t="inlineStr">
        <is>
          <t>Máy tính</t>
        </is>
      </c>
      <c r="F16661" t="n">
        <v>4512</v>
      </c>
      <c r="G16661" t="n">
        <v>109</v>
      </c>
    </row>
    <row r="16662">
      <c r="A16662" t="n">
        <v>202102</v>
      </c>
      <c r="B16662" t="n">
        <v>43</v>
      </c>
      <c r="C16662" t="inlineStr">
        <is>
          <t>POS</t>
        </is>
      </c>
      <c r="D16662" t="inlineStr">
        <is>
          <t>Mỹ</t>
        </is>
      </c>
      <c r="E16662" t="inlineStr">
        <is>
          <t>TV &amp; Video</t>
        </is>
      </c>
      <c r="F16662" t="n">
        <v>3840</v>
      </c>
      <c r="G16662" t="n">
        <v>0</v>
      </c>
    </row>
    <row r="16663">
      <c r="A16663" t="n">
        <v>202102</v>
      </c>
      <c r="B16663" t="n">
        <v>44</v>
      </c>
      <c r="C16663" t="inlineStr">
        <is>
          <t>POS</t>
        </is>
      </c>
      <c r="D16663" t="inlineStr">
        <is>
          <t>Mỹ</t>
        </is>
      </c>
      <c r="E16663" t="inlineStr">
        <is>
          <t>Điện thoại</t>
        </is>
      </c>
      <c r="F16663" t="n">
        <v>4462</v>
      </c>
      <c r="G16663" t="n">
        <v>0</v>
      </c>
    </row>
    <row r="16664">
      <c r="A16664" t="n">
        <v>202102</v>
      </c>
      <c r="B16664" t="n">
        <v>44</v>
      </c>
      <c r="C16664" t="inlineStr">
        <is>
          <t>POS</t>
        </is>
      </c>
      <c r="D16664" t="inlineStr">
        <is>
          <t>Mỹ</t>
        </is>
      </c>
      <c r="E16664" t="inlineStr">
        <is>
          <t>Máy tính</t>
        </is>
      </c>
      <c r="F16664" t="n">
        <v>4359</v>
      </c>
      <c r="G16664" t="n">
        <v>0</v>
      </c>
    </row>
    <row r="16665">
      <c r="A16665" t="n">
        <v>202102</v>
      </c>
      <c r="B16665" t="n">
        <v>44</v>
      </c>
      <c r="C16665" t="inlineStr">
        <is>
          <t>POS</t>
        </is>
      </c>
      <c r="D16665" t="inlineStr">
        <is>
          <t>Mỹ</t>
        </is>
      </c>
      <c r="E16665" t="inlineStr">
        <is>
          <t>Game &amp; Đồ chơi</t>
        </is>
      </c>
      <c r="F16665" t="n">
        <v>47.74</v>
      </c>
      <c r="G16665" t="n">
        <v>0</v>
      </c>
    </row>
    <row r="16666">
      <c r="A16666" t="n">
        <v>202102</v>
      </c>
      <c r="B16666" t="n">
        <v>44</v>
      </c>
      <c r="C16666" t="inlineStr">
        <is>
          <t>POS</t>
        </is>
      </c>
      <c r="D16666" t="inlineStr">
        <is>
          <t>Mỹ</t>
        </is>
      </c>
      <c r="E16666" t="inlineStr">
        <is>
          <t>Nhạc, phim, sách nói</t>
        </is>
      </c>
      <c r="F16666" t="n">
        <v>62.94</v>
      </c>
      <c r="G16666" t="n">
        <v>0</v>
      </c>
    </row>
    <row r="16667">
      <c r="A16667" t="n">
        <v>202102</v>
      </c>
      <c r="B16667" t="n">
        <v>44</v>
      </c>
      <c r="C16667" t="inlineStr">
        <is>
          <t>POS</t>
        </is>
      </c>
      <c r="D16667" t="inlineStr">
        <is>
          <t>Mỹ</t>
        </is>
      </c>
      <c r="E16667" t="inlineStr">
        <is>
          <t>TV &amp; Video</t>
        </is>
      </c>
      <c r="F16667" t="n">
        <v>3493</v>
      </c>
      <c r="G16667" t="n">
        <v>0</v>
      </c>
    </row>
    <row r="16668">
      <c r="A16668" t="n">
        <v>202102</v>
      </c>
      <c r="B16668" t="n">
        <v>45</v>
      </c>
      <c r="C16668" t="inlineStr">
        <is>
          <t>POS</t>
        </is>
      </c>
      <c r="D16668" t="inlineStr">
        <is>
          <t>Mỹ</t>
        </is>
      </c>
      <c r="E16668" t="inlineStr">
        <is>
          <t>Điện thoại</t>
        </is>
      </c>
      <c r="F16668" t="n">
        <v>1759.5</v>
      </c>
      <c r="G16668" t="n">
        <v>0</v>
      </c>
    </row>
    <row r="16669">
      <c r="A16669" t="n">
        <v>202102</v>
      </c>
      <c r="B16669" t="n">
        <v>45</v>
      </c>
      <c r="C16669" t="inlineStr">
        <is>
          <t>POS</t>
        </is>
      </c>
      <c r="D16669" t="inlineStr">
        <is>
          <t>Mỹ</t>
        </is>
      </c>
      <c r="E16669" t="inlineStr">
        <is>
          <t>Máy tính</t>
        </is>
      </c>
      <c r="F16669" t="n">
        <v>18970.8</v>
      </c>
      <c r="G16669" t="n">
        <v>0</v>
      </c>
    </row>
    <row r="16670">
      <c r="A16670" t="n">
        <v>202102</v>
      </c>
      <c r="B16670" t="n">
        <v>45</v>
      </c>
      <c r="C16670" t="inlineStr">
        <is>
          <t>POS</t>
        </is>
      </c>
      <c r="D16670" t="inlineStr">
        <is>
          <t>Mỹ</t>
        </is>
      </c>
      <c r="E16670" t="inlineStr">
        <is>
          <t>Game &amp; Đồ chơi</t>
        </is>
      </c>
      <c r="F16670" t="n">
        <v>690.89</v>
      </c>
      <c r="G16670" t="n">
        <v>0</v>
      </c>
    </row>
    <row r="16671">
      <c r="A16671" t="n">
        <v>202102</v>
      </c>
      <c r="B16671" t="n">
        <v>45</v>
      </c>
      <c r="C16671" t="inlineStr">
        <is>
          <t>POS</t>
        </is>
      </c>
      <c r="D16671" t="inlineStr">
        <is>
          <t>Mỹ</t>
        </is>
      </c>
      <c r="E16671" t="inlineStr">
        <is>
          <t>Gia dụng</t>
        </is>
      </c>
      <c r="F16671" t="n">
        <v>1058.9</v>
      </c>
      <c r="G16671" t="n">
        <v>0</v>
      </c>
    </row>
    <row r="16672">
      <c r="A16672" t="n">
        <v>202102</v>
      </c>
      <c r="B16672" t="n">
        <v>45</v>
      </c>
      <c r="C16672" t="inlineStr">
        <is>
          <t>POS</t>
        </is>
      </c>
      <c r="D16672" t="inlineStr">
        <is>
          <t>Mỹ</t>
        </is>
      </c>
      <c r="E16672" t="inlineStr">
        <is>
          <t>Nhạc, phim, sách nói</t>
        </is>
      </c>
      <c r="F16672" t="n">
        <v>1861.99</v>
      </c>
      <c r="G16672" t="n">
        <v>0</v>
      </c>
    </row>
    <row r="16673">
      <c r="A16673" t="n">
        <v>202102</v>
      </c>
      <c r="B16673" t="n">
        <v>45</v>
      </c>
      <c r="C16673" t="inlineStr">
        <is>
          <t>POS</t>
        </is>
      </c>
      <c r="D16673" t="inlineStr">
        <is>
          <t>Mỹ</t>
        </is>
      </c>
      <c r="E16673" t="inlineStr">
        <is>
          <t>TV &amp; Video</t>
        </is>
      </c>
      <c r="F16673" t="n">
        <v>233.8</v>
      </c>
      <c r="G16673" t="n">
        <v>0</v>
      </c>
    </row>
    <row r="16674">
      <c r="A16674" t="n">
        <v>202102</v>
      </c>
      <c r="B16674" t="n">
        <v>47</v>
      </c>
      <c r="C16674" t="inlineStr">
        <is>
          <t>POS</t>
        </is>
      </c>
      <c r="D16674" t="inlineStr">
        <is>
          <t>Mỹ</t>
        </is>
      </c>
      <c r="E16674" t="inlineStr">
        <is>
          <t>Âm thanh</t>
        </is>
      </c>
      <c r="F16674" t="n">
        <v>109.95</v>
      </c>
      <c r="G16674" t="n">
        <v>0</v>
      </c>
    </row>
    <row r="16675">
      <c r="A16675" t="n">
        <v>202102</v>
      </c>
      <c r="B16675" t="n">
        <v>47</v>
      </c>
      <c r="C16675" t="inlineStr">
        <is>
          <t>POS</t>
        </is>
      </c>
      <c r="D16675" t="inlineStr">
        <is>
          <t>Mỹ</t>
        </is>
      </c>
      <c r="E16675" t="inlineStr">
        <is>
          <t>Máy ảnh</t>
        </is>
      </c>
      <c r="F16675" t="n">
        <v>25</v>
      </c>
      <c r="G16675" t="n">
        <v>0</v>
      </c>
    </row>
    <row r="16676">
      <c r="A16676" t="n">
        <v>202102</v>
      </c>
      <c r="B16676" t="n">
        <v>47</v>
      </c>
      <c r="C16676" t="inlineStr">
        <is>
          <t>POS</t>
        </is>
      </c>
      <c r="D16676" t="inlineStr">
        <is>
          <t>Mỹ</t>
        </is>
      </c>
      <c r="E16676" t="inlineStr">
        <is>
          <t>Điện thoại</t>
        </is>
      </c>
      <c r="F16676" t="n">
        <v>3397.97</v>
      </c>
      <c r="G16676" t="n">
        <v>568.1</v>
      </c>
    </row>
    <row r="16677">
      <c r="A16677" t="n">
        <v>202102</v>
      </c>
      <c r="B16677" t="n">
        <v>47</v>
      </c>
      <c r="C16677" t="inlineStr">
        <is>
          <t>POS</t>
        </is>
      </c>
      <c r="D16677" t="inlineStr">
        <is>
          <t>Mỹ</t>
        </is>
      </c>
      <c r="E16677" t="inlineStr">
        <is>
          <t>Máy tính</t>
        </is>
      </c>
      <c r="F16677" t="n">
        <v>1819.5</v>
      </c>
      <c r="G16677" t="n">
        <v>0</v>
      </c>
    </row>
    <row r="16678">
      <c r="A16678" t="n">
        <v>202102</v>
      </c>
      <c r="B16678" t="n">
        <v>47</v>
      </c>
      <c r="C16678" t="inlineStr">
        <is>
          <t>POS</t>
        </is>
      </c>
      <c r="D16678" t="inlineStr">
        <is>
          <t>Mỹ</t>
        </is>
      </c>
      <c r="E16678" t="inlineStr">
        <is>
          <t>Game &amp; Đồ chơi</t>
        </is>
      </c>
      <c r="F16678" t="n">
        <v>189.6</v>
      </c>
      <c r="G16678" t="n">
        <v>0</v>
      </c>
    </row>
    <row r="16679">
      <c r="A16679" t="n">
        <v>202102</v>
      </c>
      <c r="B16679" t="n">
        <v>47</v>
      </c>
      <c r="C16679" t="inlineStr">
        <is>
          <t>POS</t>
        </is>
      </c>
      <c r="D16679" t="inlineStr">
        <is>
          <t>Mỹ</t>
        </is>
      </c>
      <c r="E16679" t="inlineStr">
        <is>
          <t>Gia dụng</t>
        </is>
      </c>
      <c r="F16679" t="n">
        <v>1997.82</v>
      </c>
      <c r="G16679" t="n">
        <v>0</v>
      </c>
    </row>
    <row r="16680">
      <c r="A16680" t="n">
        <v>202102</v>
      </c>
      <c r="B16680" t="n">
        <v>47</v>
      </c>
      <c r="C16680" t="inlineStr">
        <is>
          <t>POS</t>
        </is>
      </c>
      <c r="D16680" t="inlineStr">
        <is>
          <t>Mỹ</t>
        </is>
      </c>
      <c r="E16680" t="inlineStr">
        <is>
          <t>Nhạc, phim, sách nói</t>
        </is>
      </c>
      <c r="F16680" t="n">
        <v>1485.69</v>
      </c>
      <c r="G16680" t="n">
        <v>0</v>
      </c>
    </row>
    <row r="16681">
      <c r="A16681" t="n">
        <v>202102</v>
      </c>
      <c r="B16681" t="n">
        <v>47</v>
      </c>
      <c r="C16681" t="inlineStr">
        <is>
          <t>POS</t>
        </is>
      </c>
      <c r="D16681" t="inlineStr">
        <is>
          <t>Mỹ</t>
        </is>
      </c>
      <c r="E16681" t="inlineStr">
        <is>
          <t>TV &amp; Video</t>
        </is>
      </c>
      <c r="F16681" t="n">
        <v>1079.91</v>
      </c>
      <c r="G16681" t="n">
        <v>0</v>
      </c>
    </row>
    <row r="16682">
      <c r="A16682" t="n">
        <v>202102</v>
      </c>
      <c r="B16682" t="n">
        <v>48</v>
      </c>
      <c r="C16682" t="inlineStr">
        <is>
          <t>POS</t>
        </is>
      </c>
      <c r="D16682" t="inlineStr">
        <is>
          <t>Mỹ</t>
        </is>
      </c>
      <c r="E16682" t="inlineStr">
        <is>
          <t>Máy ảnh</t>
        </is>
      </c>
      <c r="F16682" t="n">
        <v>340</v>
      </c>
      <c r="G16682" t="n">
        <v>0</v>
      </c>
    </row>
    <row r="16683">
      <c r="A16683" t="n">
        <v>202102</v>
      </c>
      <c r="B16683" t="n">
        <v>48</v>
      </c>
      <c r="C16683" t="inlineStr">
        <is>
          <t>POS</t>
        </is>
      </c>
      <c r="D16683" t="inlineStr">
        <is>
          <t>Mỹ</t>
        </is>
      </c>
      <c r="E16683" t="inlineStr">
        <is>
          <t>Máy tính</t>
        </is>
      </c>
      <c r="F16683" t="n">
        <v>316</v>
      </c>
      <c r="G16683" t="n">
        <v>0</v>
      </c>
    </row>
    <row r="16684">
      <c r="A16684" t="n">
        <v>202102</v>
      </c>
      <c r="B16684" t="n">
        <v>48</v>
      </c>
      <c r="C16684" t="inlineStr">
        <is>
          <t>POS</t>
        </is>
      </c>
      <c r="D16684" t="inlineStr">
        <is>
          <t>Mỹ</t>
        </is>
      </c>
      <c r="E16684" t="inlineStr">
        <is>
          <t>Gia dụng</t>
        </is>
      </c>
      <c r="F16684" t="n">
        <v>1524</v>
      </c>
      <c r="G16684" t="n">
        <v>0</v>
      </c>
    </row>
    <row r="16685">
      <c r="A16685" t="n">
        <v>202102</v>
      </c>
      <c r="B16685" t="n">
        <v>49</v>
      </c>
      <c r="C16685" t="inlineStr">
        <is>
          <t>POS</t>
        </is>
      </c>
      <c r="D16685" t="inlineStr">
        <is>
          <t>Mỹ</t>
        </is>
      </c>
      <c r="E16685" t="inlineStr">
        <is>
          <t>Âm thanh</t>
        </is>
      </c>
      <c r="F16685" t="n">
        <v>936</v>
      </c>
      <c r="G16685" t="n">
        <v>0</v>
      </c>
    </row>
    <row r="16686">
      <c r="A16686" t="n">
        <v>202102</v>
      </c>
      <c r="B16686" t="n">
        <v>49</v>
      </c>
      <c r="C16686" t="inlineStr">
        <is>
          <t>POS</t>
        </is>
      </c>
      <c r="D16686" t="inlineStr">
        <is>
          <t>Mỹ</t>
        </is>
      </c>
      <c r="E16686" t="inlineStr">
        <is>
          <t>Máy ảnh</t>
        </is>
      </c>
      <c r="F16686" t="n">
        <v>1254</v>
      </c>
      <c r="G16686" t="n">
        <v>0</v>
      </c>
    </row>
    <row r="16687">
      <c r="A16687" t="n">
        <v>202102</v>
      </c>
      <c r="B16687" t="n">
        <v>49</v>
      </c>
      <c r="C16687" t="inlineStr">
        <is>
          <t>POS</t>
        </is>
      </c>
      <c r="D16687" t="inlineStr">
        <is>
          <t>Mỹ</t>
        </is>
      </c>
      <c r="E16687" t="inlineStr">
        <is>
          <t>Điện thoại</t>
        </is>
      </c>
      <c r="F16687" t="n">
        <v>4917.07</v>
      </c>
      <c r="G16687" t="n">
        <v>0</v>
      </c>
    </row>
    <row r="16688">
      <c r="A16688" t="n">
        <v>202102</v>
      </c>
      <c r="B16688" t="n">
        <v>49</v>
      </c>
      <c r="C16688" t="inlineStr">
        <is>
          <t>POS</t>
        </is>
      </c>
      <c r="D16688" t="inlineStr">
        <is>
          <t>Mỹ</t>
        </is>
      </c>
      <c r="E16688" t="inlineStr">
        <is>
          <t>Máy tính</t>
        </is>
      </c>
      <c r="F16688" t="n">
        <v>7174.2</v>
      </c>
      <c r="G16688" t="n">
        <v>0</v>
      </c>
    </row>
    <row r="16689">
      <c r="A16689" t="n">
        <v>202102</v>
      </c>
      <c r="B16689" t="n">
        <v>49</v>
      </c>
      <c r="C16689" t="inlineStr">
        <is>
          <t>POS</t>
        </is>
      </c>
      <c r="D16689" t="inlineStr">
        <is>
          <t>Mỹ</t>
        </is>
      </c>
      <c r="E16689" t="inlineStr">
        <is>
          <t>Nhạc, phim, sách nói</t>
        </is>
      </c>
      <c r="F16689" t="n">
        <v>13.89</v>
      </c>
      <c r="G16689" t="n">
        <v>0</v>
      </c>
    </row>
    <row r="16690">
      <c r="A16690" t="n">
        <v>202102</v>
      </c>
      <c r="B16690" t="n">
        <v>50</v>
      </c>
      <c r="C16690" t="inlineStr">
        <is>
          <t>POS</t>
        </is>
      </c>
      <c r="D16690" t="inlineStr">
        <is>
          <t>Mỹ</t>
        </is>
      </c>
      <c r="E16690" t="inlineStr">
        <is>
          <t>Âm thanh</t>
        </is>
      </c>
      <c r="F16690" t="n">
        <v>799.92</v>
      </c>
      <c r="G16690" t="n">
        <v>0</v>
      </c>
    </row>
    <row r="16691">
      <c r="A16691" t="n">
        <v>202102</v>
      </c>
      <c r="B16691" t="n">
        <v>50</v>
      </c>
      <c r="C16691" t="inlineStr">
        <is>
          <t>POS</t>
        </is>
      </c>
      <c r="D16691" t="inlineStr">
        <is>
          <t>Mỹ</t>
        </is>
      </c>
      <c r="E16691" t="inlineStr">
        <is>
          <t>Máy ảnh</t>
        </is>
      </c>
      <c r="F16691" t="n">
        <v>2506</v>
      </c>
      <c r="G16691" t="n">
        <v>0</v>
      </c>
    </row>
    <row r="16692">
      <c r="A16692" t="n">
        <v>202102</v>
      </c>
      <c r="B16692" t="n">
        <v>50</v>
      </c>
      <c r="C16692" t="inlineStr">
        <is>
          <t>POS</t>
        </is>
      </c>
      <c r="D16692" t="inlineStr">
        <is>
          <t>Mỹ</t>
        </is>
      </c>
      <c r="E16692" t="inlineStr">
        <is>
          <t>Điện thoại</t>
        </is>
      </c>
      <c r="F16692" t="n">
        <v>65.95</v>
      </c>
      <c r="G16692" t="n">
        <v>0</v>
      </c>
    </row>
    <row r="16693">
      <c r="A16693" t="n">
        <v>202102</v>
      </c>
      <c r="B16693" t="n">
        <v>50</v>
      </c>
      <c r="C16693" t="inlineStr">
        <is>
          <t>POS</t>
        </is>
      </c>
      <c r="D16693" t="inlineStr">
        <is>
          <t>Mỹ</t>
        </is>
      </c>
      <c r="E16693" t="inlineStr">
        <is>
          <t>Máy tính</t>
        </is>
      </c>
      <c r="F16693" t="n">
        <v>3325.9</v>
      </c>
      <c r="G16693" t="n">
        <v>0</v>
      </c>
    </row>
    <row r="16694">
      <c r="A16694" t="n">
        <v>202102</v>
      </c>
      <c r="B16694" t="n">
        <v>50</v>
      </c>
      <c r="C16694" t="inlineStr">
        <is>
          <t>POS</t>
        </is>
      </c>
      <c r="D16694" t="inlineStr">
        <is>
          <t>Mỹ</t>
        </is>
      </c>
      <c r="E16694" t="inlineStr">
        <is>
          <t>Game &amp; Đồ chơi</t>
        </is>
      </c>
      <c r="F16694" t="n">
        <v>108.15</v>
      </c>
      <c r="G16694" t="n">
        <v>0</v>
      </c>
    </row>
    <row r="16695">
      <c r="A16695" t="n">
        <v>202102</v>
      </c>
      <c r="B16695" t="n">
        <v>50</v>
      </c>
      <c r="C16695" t="inlineStr">
        <is>
          <t>POS</t>
        </is>
      </c>
      <c r="D16695" t="inlineStr">
        <is>
          <t>Mỹ</t>
        </is>
      </c>
      <c r="E16695" t="inlineStr">
        <is>
          <t>Nhạc, phim, sách nói</t>
        </is>
      </c>
      <c r="F16695" t="n">
        <v>127.44</v>
      </c>
      <c r="G16695" t="n">
        <v>0</v>
      </c>
    </row>
    <row r="16696">
      <c r="A16696" t="n">
        <v>202102</v>
      </c>
      <c r="B16696" t="n">
        <v>51</v>
      </c>
      <c r="C16696" t="inlineStr">
        <is>
          <t>POS</t>
        </is>
      </c>
      <c r="D16696" t="inlineStr">
        <is>
          <t>Mỹ</t>
        </is>
      </c>
      <c r="E16696" t="inlineStr">
        <is>
          <t>Âm thanh</t>
        </is>
      </c>
      <c r="F16696" t="n">
        <v>449.97</v>
      </c>
      <c r="G16696" t="n">
        <v>0</v>
      </c>
    </row>
    <row r="16697">
      <c r="A16697" t="n">
        <v>202102</v>
      </c>
      <c r="B16697" t="n">
        <v>51</v>
      </c>
      <c r="C16697" t="inlineStr">
        <is>
          <t>POS</t>
        </is>
      </c>
      <c r="D16697" t="inlineStr">
        <is>
          <t>Mỹ</t>
        </is>
      </c>
      <c r="E16697" t="inlineStr">
        <is>
          <t>Máy ảnh</t>
        </is>
      </c>
      <c r="F16697" t="n">
        <v>312</v>
      </c>
      <c r="G16697" t="n">
        <v>0</v>
      </c>
    </row>
    <row r="16698">
      <c r="A16698" t="n">
        <v>202102</v>
      </c>
      <c r="B16698" t="n">
        <v>51</v>
      </c>
      <c r="C16698" t="inlineStr">
        <is>
          <t>POS</t>
        </is>
      </c>
      <c r="D16698" t="inlineStr">
        <is>
          <t>Mỹ</t>
        </is>
      </c>
      <c r="E16698" t="inlineStr">
        <is>
          <t>Điện thoại</t>
        </is>
      </c>
      <c r="F16698" t="n">
        <v>35.99</v>
      </c>
      <c r="G16698" t="n">
        <v>0</v>
      </c>
    </row>
    <row r="16699">
      <c r="A16699" t="n">
        <v>202102</v>
      </c>
      <c r="B16699" t="n">
        <v>51</v>
      </c>
      <c r="C16699" t="inlineStr">
        <is>
          <t>POS</t>
        </is>
      </c>
      <c r="D16699" t="inlineStr">
        <is>
          <t>Mỹ</t>
        </is>
      </c>
      <c r="E16699" t="inlineStr">
        <is>
          <t>Máy tính</t>
        </is>
      </c>
      <c r="F16699" t="n">
        <v>3963.61</v>
      </c>
      <c r="G16699" t="n">
        <v>0</v>
      </c>
    </row>
    <row r="16700">
      <c r="A16700" t="n">
        <v>202102</v>
      </c>
      <c r="B16700" t="n">
        <v>51</v>
      </c>
      <c r="C16700" t="inlineStr">
        <is>
          <t>POS</t>
        </is>
      </c>
      <c r="D16700" t="inlineStr">
        <is>
          <t>Mỹ</t>
        </is>
      </c>
      <c r="E16700" t="inlineStr">
        <is>
          <t>Game &amp; Đồ chơi</t>
        </is>
      </c>
      <c r="F16700" t="n">
        <v>62.85</v>
      </c>
      <c r="G16700" t="n">
        <v>0</v>
      </c>
    </row>
    <row r="16701">
      <c r="A16701" t="n">
        <v>202102</v>
      </c>
      <c r="B16701" t="n">
        <v>51</v>
      </c>
      <c r="C16701" t="inlineStr">
        <is>
          <t>POS</t>
        </is>
      </c>
      <c r="D16701" t="inlineStr">
        <is>
          <t>Mỹ</t>
        </is>
      </c>
      <c r="E16701" t="inlineStr">
        <is>
          <t>Gia dụng</t>
        </is>
      </c>
      <c r="F16701" t="n">
        <v>899</v>
      </c>
      <c r="G16701" t="n">
        <v>0</v>
      </c>
    </row>
    <row r="16702">
      <c r="A16702" t="n">
        <v>202102</v>
      </c>
      <c r="B16702" t="n">
        <v>51</v>
      </c>
      <c r="C16702" t="inlineStr">
        <is>
          <t>POS</t>
        </is>
      </c>
      <c r="D16702" t="inlineStr">
        <is>
          <t>Mỹ</t>
        </is>
      </c>
      <c r="E16702" t="inlineStr">
        <is>
          <t>Nhạc, phim, sách nói</t>
        </is>
      </c>
      <c r="F16702" t="n">
        <v>1049.94</v>
      </c>
      <c r="G16702" t="n">
        <v>0</v>
      </c>
    </row>
    <row r="16703">
      <c r="A16703" t="n">
        <v>202102</v>
      </c>
      <c r="B16703" t="n">
        <v>53</v>
      </c>
      <c r="C16703" t="inlineStr">
        <is>
          <t>POS</t>
        </is>
      </c>
      <c r="D16703" t="inlineStr">
        <is>
          <t>Mỹ</t>
        </is>
      </c>
      <c r="E16703" t="inlineStr">
        <is>
          <t>Âm thanh</t>
        </is>
      </c>
      <c r="F16703" t="n">
        <v>186.99</v>
      </c>
      <c r="G16703" t="n">
        <v>0</v>
      </c>
    </row>
    <row r="16704">
      <c r="A16704" t="n">
        <v>202102</v>
      </c>
      <c r="B16704" t="n">
        <v>53</v>
      </c>
      <c r="C16704" t="inlineStr">
        <is>
          <t>POS</t>
        </is>
      </c>
      <c r="D16704" t="inlineStr">
        <is>
          <t>Mỹ</t>
        </is>
      </c>
      <c r="E16704" t="inlineStr">
        <is>
          <t>Máy ảnh</t>
        </is>
      </c>
      <c r="F16704" t="n">
        <v>20.85</v>
      </c>
      <c r="G16704" t="n">
        <v>0</v>
      </c>
    </row>
    <row r="16705">
      <c r="A16705" t="n">
        <v>202102</v>
      </c>
      <c r="B16705" t="n">
        <v>53</v>
      </c>
      <c r="C16705" t="inlineStr">
        <is>
          <t>POS</t>
        </is>
      </c>
      <c r="D16705" t="inlineStr">
        <is>
          <t>Mỹ</t>
        </is>
      </c>
      <c r="E16705" t="inlineStr">
        <is>
          <t>Điện thoại</t>
        </is>
      </c>
      <c r="F16705" t="n">
        <v>1483.19</v>
      </c>
      <c r="G16705" t="n">
        <v>0</v>
      </c>
    </row>
    <row r="16706">
      <c r="A16706" t="n">
        <v>202102</v>
      </c>
      <c r="B16706" t="n">
        <v>53</v>
      </c>
      <c r="C16706" t="inlineStr">
        <is>
          <t>POS</t>
        </is>
      </c>
      <c r="D16706" t="inlineStr">
        <is>
          <t>Mỹ</t>
        </is>
      </c>
      <c r="E16706" t="inlineStr">
        <is>
          <t>Máy tính</t>
        </is>
      </c>
      <c r="F16706" t="n">
        <v>18401</v>
      </c>
      <c r="G16706" t="n">
        <v>0</v>
      </c>
    </row>
    <row r="16707">
      <c r="A16707" t="n">
        <v>202102</v>
      </c>
      <c r="B16707" t="n">
        <v>53</v>
      </c>
      <c r="C16707" t="inlineStr">
        <is>
          <t>POS</t>
        </is>
      </c>
      <c r="D16707" t="inlineStr">
        <is>
          <t>Mỹ</t>
        </is>
      </c>
      <c r="E16707" t="inlineStr">
        <is>
          <t>Gia dụng</t>
        </is>
      </c>
      <c r="F16707" t="n">
        <v>89.97</v>
      </c>
      <c r="G16707" t="n">
        <v>0</v>
      </c>
    </row>
    <row r="16708">
      <c r="A16708" t="n">
        <v>202102</v>
      </c>
      <c r="B16708" t="n">
        <v>53</v>
      </c>
      <c r="C16708" t="inlineStr">
        <is>
          <t>POS</t>
        </is>
      </c>
      <c r="D16708" t="inlineStr">
        <is>
          <t>Mỹ</t>
        </is>
      </c>
      <c r="E16708" t="inlineStr">
        <is>
          <t>Nhạc, phim, sách nói</t>
        </is>
      </c>
      <c r="F16708" t="n">
        <v>314.86</v>
      </c>
      <c r="G16708" t="n">
        <v>0</v>
      </c>
    </row>
    <row r="16709">
      <c r="A16709" t="n">
        <v>202102</v>
      </c>
      <c r="B16709" t="n">
        <v>53</v>
      </c>
      <c r="C16709" t="inlineStr">
        <is>
          <t>POS</t>
        </is>
      </c>
      <c r="D16709" t="inlineStr">
        <is>
          <t>Mỹ</t>
        </is>
      </c>
      <c r="E16709" t="inlineStr">
        <is>
          <t>TV &amp; Video</t>
        </is>
      </c>
      <c r="F16709" t="n">
        <v>473.78</v>
      </c>
      <c r="G16709" t="n">
        <v>0</v>
      </c>
    </row>
    <row r="16710">
      <c r="A16710" t="n">
        <v>202102</v>
      </c>
      <c r="B16710" t="n">
        <v>54</v>
      </c>
      <c r="C16710" t="inlineStr">
        <is>
          <t>POS</t>
        </is>
      </c>
      <c r="D16710" t="inlineStr">
        <is>
          <t>Mỹ</t>
        </is>
      </c>
      <c r="E16710" t="inlineStr">
        <is>
          <t>Điện thoại</t>
        </is>
      </c>
      <c r="F16710" t="n">
        <v>1192</v>
      </c>
      <c r="G16710" t="n">
        <v>268</v>
      </c>
    </row>
    <row r="16711">
      <c r="A16711" t="n">
        <v>202102</v>
      </c>
      <c r="B16711" t="n">
        <v>54</v>
      </c>
      <c r="C16711" t="inlineStr">
        <is>
          <t>POS</t>
        </is>
      </c>
      <c r="D16711" t="inlineStr">
        <is>
          <t>Mỹ</t>
        </is>
      </c>
      <c r="E16711" t="inlineStr">
        <is>
          <t>Máy tính</t>
        </is>
      </c>
      <c r="F16711" t="n">
        <v>3156.66</v>
      </c>
      <c r="G16711" t="n">
        <v>1998</v>
      </c>
    </row>
    <row r="16712">
      <c r="A16712" t="n">
        <v>202102</v>
      </c>
      <c r="B16712" t="n">
        <v>54</v>
      </c>
      <c r="C16712" t="inlineStr">
        <is>
          <t>POS</t>
        </is>
      </c>
      <c r="D16712" t="inlineStr">
        <is>
          <t>Mỹ</t>
        </is>
      </c>
      <c r="E16712" t="inlineStr">
        <is>
          <t>Gia dụng</t>
        </is>
      </c>
      <c r="F16712" t="n">
        <v>2377.45</v>
      </c>
      <c r="G16712" t="n">
        <v>0</v>
      </c>
    </row>
    <row r="16713">
      <c r="A16713" t="n">
        <v>202102</v>
      </c>
      <c r="B16713" t="n">
        <v>54</v>
      </c>
      <c r="C16713" t="inlineStr">
        <is>
          <t>POS</t>
        </is>
      </c>
      <c r="D16713" t="inlineStr">
        <is>
          <t>Mỹ</t>
        </is>
      </c>
      <c r="E16713" t="inlineStr">
        <is>
          <t>Nhạc, phim, sách nói</t>
        </is>
      </c>
      <c r="F16713" t="n">
        <v>57.88</v>
      </c>
      <c r="G16713" t="n">
        <v>0</v>
      </c>
    </row>
    <row r="16714">
      <c r="A16714" t="n">
        <v>202102</v>
      </c>
      <c r="B16714" t="n">
        <v>55</v>
      </c>
      <c r="C16714" t="inlineStr">
        <is>
          <t>POS</t>
        </is>
      </c>
      <c r="D16714" t="inlineStr">
        <is>
          <t>Mỹ</t>
        </is>
      </c>
      <c r="E16714" t="inlineStr">
        <is>
          <t>Máy ảnh</t>
        </is>
      </c>
      <c r="F16714" t="n">
        <v>4376</v>
      </c>
      <c r="G16714" t="n">
        <v>0</v>
      </c>
    </row>
    <row r="16715">
      <c r="A16715" t="n">
        <v>202102</v>
      </c>
      <c r="B16715" t="n">
        <v>55</v>
      </c>
      <c r="C16715" t="inlineStr">
        <is>
          <t>POS</t>
        </is>
      </c>
      <c r="D16715" t="inlineStr">
        <is>
          <t>Mỹ</t>
        </is>
      </c>
      <c r="E16715" t="inlineStr">
        <is>
          <t>Điện thoại</t>
        </is>
      </c>
      <c r="F16715" t="n">
        <v>7214.12</v>
      </c>
      <c r="G16715" t="n">
        <v>0</v>
      </c>
    </row>
    <row r="16716">
      <c r="A16716" t="n">
        <v>202102</v>
      </c>
      <c r="B16716" t="n">
        <v>55</v>
      </c>
      <c r="C16716" t="inlineStr">
        <is>
          <t>POS</t>
        </is>
      </c>
      <c r="D16716" t="inlineStr">
        <is>
          <t>Mỹ</t>
        </is>
      </c>
      <c r="E16716" t="inlineStr">
        <is>
          <t>Máy tính</t>
        </is>
      </c>
      <c r="F16716" t="n">
        <v>6155.1</v>
      </c>
      <c r="G16716" t="n">
        <v>0</v>
      </c>
    </row>
    <row r="16717">
      <c r="A16717" t="n">
        <v>202102</v>
      </c>
      <c r="B16717" t="n">
        <v>55</v>
      </c>
      <c r="C16717" t="inlineStr">
        <is>
          <t>POS</t>
        </is>
      </c>
      <c r="D16717" t="inlineStr">
        <is>
          <t>Mỹ</t>
        </is>
      </c>
      <c r="E16717" t="inlineStr">
        <is>
          <t>Game &amp; Đồ chơi</t>
        </is>
      </c>
      <c r="F16717" t="n">
        <v>768.15</v>
      </c>
      <c r="G16717" t="n">
        <v>0</v>
      </c>
    </row>
    <row r="16718">
      <c r="A16718" t="n">
        <v>202102</v>
      </c>
      <c r="B16718" t="n">
        <v>55</v>
      </c>
      <c r="C16718" t="inlineStr">
        <is>
          <t>POS</t>
        </is>
      </c>
      <c r="D16718" t="inlineStr">
        <is>
          <t>Mỹ</t>
        </is>
      </c>
      <c r="E16718" t="inlineStr">
        <is>
          <t>Gia dụng</t>
        </is>
      </c>
      <c r="F16718" t="n">
        <v>3045.99</v>
      </c>
      <c r="G16718" t="n">
        <v>0</v>
      </c>
    </row>
    <row r="16719">
      <c r="A16719" t="n">
        <v>202102</v>
      </c>
      <c r="B16719" t="n">
        <v>55</v>
      </c>
      <c r="C16719" t="inlineStr">
        <is>
          <t>POS</t>
        </is>
      </c>
      <c r="D16719" t="inlineStr">
        <is>
          <t>Mỹ</t>
        </is>
      </c>
      <c r="E16719" t="inlineStr">
        <is>
          <t>Nhạc, phim, sách nói</t>
        </is>
      </c>
      <c r="F16719" t="n">
        <v>1124.89</v>
      </c>
      <c r="G16719" t="n">
        <v>0</v>
      </c>
    </row>
    <row r="16720">
      <c r="A16720" t="n">
        <v>202102</v>
      </c>
      <c r="B16720" t="n">
        <v>55</v>
      </c>
      <c r="C16720" t="inlineStr">
        <is>
          <t>POS</t>
        </is>
      </c>
      <c r="D16720" t="inlineStr">
        <is>
          <t>Mỹ</t>
        </is>
      </c>
      <c r="E16720" t="inlineStr">
        <is>
          <t>TV &amp; Video</t>
        </is>
      </c>
      <c r="F16720" t="n">
        <v>1499.97</v>
      </c>
      <c r="G16720" t="n">
        <v>0</v>
      </c>
    </row>
    <row r="16721">
      <c r="A16721" t="n">
        <v>202102</v>
      </c>
      <c r="B16721" t="n">
        <v>56</v>
      </c>
      <c r="C16721" t="inlineStr">
        <is>
          <t>POS</t>
        </is>
      </c>
      <c r="D16721" t="inlineStr">
        <is>
          <t>Mỹ</t>
        </is>
      </c>
      <c r="E16721" t="inlineStr">
        <is>
          <t>Âm thanh</t>
        </is>
      </c>
      <c r="F16721" t="n">
        <v>743.8099999999999</v>
      </c>
      <c r="G16721" t="n">
        <v>0</v>
      </c>
    </row>
    <row r="16722">
      <c r="A16722" t="n">
        <v>202102</v>
      </c>
      <c r="B16722" t="n">
        <v>56</v>
      </c>
      <c r="C16722" t="inlineStr">
        <is>
          <t>POS</t>
        </is>
      </c>
      <c r="D16722" t="inlineStr">
        <is>
          <t>Mỹ</t>
        </is>
      </c>
      <c r="E16722" t="inlineStr">
        <is>
          <t>Điện thoại</t>
        </is>
      </c>
      <c r="F16722" t="n">
        <v>3652.95</v>
      </c>
      <c r="G16722" t="n">
        <v>0</v>
      </c>
    </row>
    <row r="16723">
      <c r="A16723" t="n">
        <v>202102</v>
      </c>
      <c r="B16723" t="n">
        <v>56</v>
      </c>
      <c r="C16723" t="inlineStr">
        <is>
          <t>POS</t>
        </is>
      </c>
      <c r="D16723" t="inlineStr">
        <is>
          <t>Mỹ</t>
        </is>
      </c>
      <c r="E16723" t="inlineStr">
        <is>
          <t>Máy tính</t>
        </is>
      </c>
      <c r="F16723" t="n">
        <v>5220.2</v>
      </c>
      <c r="G16723" t="n">
        <v>0</v>
      </c>
    </row>
    <row r="16724">
      <c r="A16724" t="n">
        <v>202102</v>
      </c>
      <c r="B16724" t="n">
        <v>56</v>
      </c>
      <c r="C16724" t="inlineStr">
        <is>
          <t>POS</t>
        </is>
      </c>
      <c r="D16724" t="inlineStr">
        <is>
          <t>Mỹ</t>
        </is>
      </c>
      <c r="E16724" t="inlineStr">
        <is>
          <t>Game &amp; Đồ chơi</t>
        </is>
      </c>
      <c r="F16724" t="n">
        <v>11</v>
      </c>
      <c r="G16724" t="n">
        <v>0</v>
      </c>
    </row>
    <row r="16725">
      <c r="A16725" t="n">
        <v>202102</v>
      </c>
      <c r="B16725" t="n">
        <v>56</v>
      </c>
      <c r="C16725" t="inlineStr">
        <is>
          <t>POS</t>
        </is>
      </c>
      <c r="D16725" t="inlineStr">
        <is>
          <t>Mỹ</t>
        </is>
      </c>
      <c r="E16725" t="inlineStr">
        <is>
          <t>Gia dụng</t>
        </is>
      </c>
      <c r="F16725" t="n">
        <v>3115</v>
      </c>
      <c r="G16725" t="n">
        <v>0</v>
      </c>
    </row>
    <row r="16726">
      <c r="A16726" t="n">
        <v>202102</v>
      </c>
      <c r="B16726" t="n">
        <v>56</v>
      </c>
      <c r="C16726" t="inlineStr">
        <is>
          <t>POS</t>
        </is>
      </c>
      <c r="D16726" t="inlineStr">
        <is>
          <t>Mỹ</t>
        </is>
      </c>
      <c r="E16726" t="inlineStr">
        <is>
          <t>Nhạc, phim, sách nói</t>
        </is>
      </c>
      <c r="F16726" t="n">
        <v>681.9</v>
      </c>
      <c r="G16726" t="n">
        <v>0</v>
      </c>
    </row>
    <row r="16727">
      <c r="A16727" t="n">
        <v>202102</v>
      </c>
      <c r="B16727" t="n">
        <v>56</v>
      </c>
      <c r="C16727" t="inlineStr">
        <is>
          <t>POS</t>
        </is>
      </c>
      <c r="D16727" t="inlineStr">
        <is>
          <t>Mỹ</t>
        </is>
      </c>
      <c r="E16727" t="inlineStr">
        <is>
          <t>TV &amp; Video</t>
        </is>
      </c>
      <c r="F16727" t="n">
        <v>5076.59</v>
      </c>
      <c r="G16727" t="n">
        <v>0</v>
      </c>
    </row>
    <row r="16728">
      <c r="A16728" t="n">
        <v>202102</v>
      </c>
      <c r="B16728" t="n">
        <v>57</v>
      </c>
      <c r="C16728" t="inlineStr">
        <is>
          <t>POS</t>
        </is>
      </c>
      <c r="D16728" t="inlineStr">
        <is>
          <t>Mỹ</t>
        </is>
      </c>
      <c r="E16728" t="inlineStr">
        <is>
          <t>Điện thoại</t>
        </is>
      </c>
      <c r="F16728" t="n">
        <v>910.99</v>
      </c>
      <c r="G16728" t="n">
        <v>0</v>
      </c>
    </row>
    <row r="16729">
      <c r="A16729" t="n">
        <v>202102</v>
      </c>
      <c r="B16729" t="n">
        <v>57</v>
      </c>
      <c r="C16729" t="inlineStr">
        <is>
          <t>POS</t>
        </is>
      </c>
      <c r="D16729" t="inlineStr">
        <is>
          <t>Mỹ</t>
        </is>
      </c>
      <c r="E16729" t="inlineStr">
        <is>
          <t>Máy tính</t>
        </is>
      </c>
      <c r="F16729" t="n">
        <v>407.35</v>
      </c>
      <c r="G16729" t="n">
        <v>0</v>
      </c>
    </row>
    <row r="16730">
      <c r="A16730" t="n">
        <v>202102</v>
      </c>
      <c r="B16730" t="n">
        <v>57</v>
      </c>
      <c r="C16730" t="inlineStr">
        <is>
          <t>POS</t>
        </is>
      </c>
      <c r="D16730" t="inlineStr">
        <is>
          <t>Mỹ</t>
        </is>
      </c>
      <c r="E16730" t="inlineStr">
        <is>
          <t>Game &amp; Đồ chơi</t>
        </is>
      </c>
      <c r="F16730" t="n">
        <v>71.04000000000001</v>
      </c>
      <c r="G16730" t="n">
        <v>0</v>
      </c>
    </row>
    <row r="16731">
      <c r="A16731" t="n">
        <v>202102</v>
      </c>
      <c r="B16731" t="n">
        <v>57</v>
      </c>
      <c r="C16731" t="inlineStr">
        <is>
          <t>POS</t>
        </is>
      </c>
      <c r="D16731" t="inlineStr">
        <is>
          <t>Mỹ</t>
        </is>
      </c>
      <c r="E16731" t="inlineStr">
        <is>
          <t>Nhạc, phim, sách nói</t>
        </is>
      </c>
      <c r="F16731" t="n">
        <v>88.62</v>
      </c>
      <c r="G16731" t="n">
        <v>0</v>
      </c>
    </row>
    <row r="16732">
      <c r="A16732" t="n">
        <v>202102</v>
      </c>
      <c r="B16732" t="n">
        <v>57</v>
      </c>
      <c r="C16732" t="inlineStr">
        <is>
          <t>POS</t>
        </is>
      </c>
      <c r="D16732" t="inlineStr">
        <is>
          <t>Mỹ</t>
        </is>
      </c>
      <c r="E16732" t="inlineStr">
        <is>
          <t>TV &amp; Video</t>
        </is>
      </c>
      <c r="F16732" t="n">
        <v>436</v>
      </c>
      <c r="G16732" t="n">
        <v>0</v>
      </c>
    </row>
    <row r="16733">
      <c r="A16733" t="n">
        <v>202102</v>
      </c>
      <c r="B16733" t="n">
        <v>59</v>
      </c>
      <c r="C16733" t="inlineStr">
        <is>
          <t>POS</t>
        </is>
      </c>
      <c r="D16733" t="inlineStr">
        <is>
          <t>Mỹ</t>
        </is>
      </c>
      <c r="E16733" t="inlineStr">
        <is>
          <t>Âm thanh</t>
        </is>
      </c>
      <c r="F16733" t="n">
        <v>1160.4</v>
      </c>
      <c r="G16733" t="n">
        <v>0</v>
      </c>
    </row>
    <row r="16734">
      <c r="A16734" t="n">
        <v>202102</v>
      </c>
      <c r="B16734" t="n">
        <v>59</v>
      </c>
      <c r="C16734" t="inlineStr">
        <is>
          <t>POS</t>
        </is>
      </c>
      <c r="D16734" t="inlineStr">
        <is>
          <t>Mỹ</t>
        </is>
      </c>
      <c r="E16734" t="inlineStr">
        <is>
          <t>Máy ảnh</t>
        </is>
      </c>
      <c r="F16734" t="n">
        <v>24.99</v>
      </c>
      <c r="G16734" t="n">
        <v>0</v>
      </c>
    </row>
    <row r="16735">
      <c r="A16735" t="n">
        <v>202102</v>
      </c>
      <c r="B16735" t="n">
        <v>59</v>
      </c>
      <c r="C16735" t="inlineStr">
        <is>
          <t>POS</t>
        </is>
      </c>
      <c r="D16735" t="inlineStr">
        <is>
          <t>Mỹ</t>
        </is>
      </c>
      <c r="E16735" t="inlineStr">
        <is>
          <t>Máy tính</t>
        </is>
      </c>
      <c r="F16735" t="n">
        <v>4335</v>
      </c>
      <c r="G16735" t="n">
        <v>0</v>
      </c>
    </row>
    <row r="16736">
      <c r="A16736" t="n">
        <v>202102</v>
      </c>
      <c r="B16736" t="n">
        <v>59</v>
      </c>
      <c r="C16736" t="inlineStr">
        <is>
          <t>POS</t>
        </is>
      </c>
      <c r="D16736" t="inlineStr">
        <is>
          <t>Mỹ</t>
        </is>
      </c>
      <c r="E16736" t="inlineStr">
        <is>
          <t>Game &amp; Đồ chơi</t>
        </is>
      </c>
      <c r="F16736" t="n">
        <v>16.17</v>
      </c>
      <c r="G16736" t="n">
        <v>0</v>
      </c>
    </row>
    <row r="16737">
      <c r="A16737" t="n">
        <v>202102</v>
      </c>
      <c r="B16737" t="n">
        <v>59</v>
      </c>
      <c r="C16737" t="inlineStr">
        <is>
          <t>POS</t>
        </is>
      </c>
      <c r="D16737" t="inlineStr">
        <is>
          <t>Mỹ</t>
        </is>
      </c>
      <c r="E16737" t="inlineStr">
        <is>
          <t>Nhạc, phim, sách nói</t>
        </is>
      </c>
      <c r="F16737" t="n">
        <v>22.89</v>
      </c>
      <c r="G16737" t="n">
        <v>0</v>
      </c>
    </row>
    <row r="16738">
      <c r="A16738" t="n">
        <v>202102</v>
      </c>
      <c r="B16738" t="n">
        <v>59</v>
      </c>
      <c r="C16738" t="inlineStr">
        <is>
          <t>POS</t>
        </is>
      </c>
      <c r="D16738" t="inlineStr">
        <is>
          <t>Mỹ</t>
        </is>
      </c>
      <c r="E16738" t="inlineStr">
        <is>
          <t>TV &amp; Video</t>
        </is>
      </c>
      <c r="F16738" t="n">
        <v>279.99</v>
      </c>
      <c r="G16738" t="n">
        <v>0</v>
      </c>
    </row>
    <row r="16739">
      <c r="A16739" t="n">
        <v>202102</v>
      </c>
      <c r="B16739" t="n">
        <v>61</v>
      </c>
      <c r="C16739" t="inlineStr">
        <is>
          <t>POS</t>
        </is>
      </c>
      <c r="D16739" t="inlineStr">
        <is>
          <t>Mỹ</t>
        </is>
      </c>
      <c r="E16739" t="inlineStr">
        <is>
          <t>Âm thanh</t>
        </is>
      </c>
      <c r="F16739" t="n">
        <v>296</v>
      </c>
      <c r="G16739" t="n">
        <v>0</v>
      </c>
    </row>
    <row r="16740">
      <c r="A16740" t="n">
        <v>202102</v>
      </c>
      <c r="B16740" t="n">
        <v>61</v>
      </c>
      <c r="C16740" t="inlineStr">
        <is>
          <t>POS</t>
        </is>
      </c>
      <c r="D16740" t="inlineStr">
        <is>
          <t>Mỹ</t>
        </is>
      </c>
      <c r="E16740" t="inlineStr">
        <is>
          <t>Máy ảnh</t>
        </is>
      </c>
      <c r="F16740" t="n">
        <v>3454.7</v>
      </c>
      <c r="G16740" t="n">
        <v>0</v>
      </c>
    </row>
    <row r="16741">
      <c r="A16741" t="n">
        <v>202102</v>
      </c>
      <c r="B16741" t="n">
        <v>61</v>
      </c>
      <c r="C16741" t="inlineStr">
        <is>
          <t>POS</t>
        </is>
      </c>
      <c r="D16741" t="inlineStr">
        <is>
          <t>Mỹ</t>
        </is>
      </c>
      <c r="E16741" t="inlineStr">
        <is>
          <t>Điện thoại</t>
        </is>
      </c>
      <c r="F16741" t="n">
        <v>635.95</v>
      </c>
      <c r="G16741" t="n">
        <v>0</v>
      </c>
    </row>
    <row r="16742">
      <c r="A16742" t="n">
        <v>202102</v>
      </c>
      <c r="B16742" t="n">
        <v>61</v>
      </c>
      <c r="C16742" t="inlineStr">
        <is>
          <t>POS</t>
        </is>
      </c>
      <c r="D16742" t="inlineStr">
        <is>
          <t>Mỹ</t>
        </is>
      </c>
      <c r="E16742" t="inlineStr">
        <is>
          <t>Máy tính</t>
        </is>
      </c>
      <c r="F16742" t="n">
        <v>27081.1</v>
      </c>
      <c r="G16742" t="n">
        <v>0</v>
      </c>
    </row>
    <row r="16743">
      <c r="A16743" t="n">
        <v>202102</v>
      </c>
      <c r="B16743" t="n">
        <v>61</v>
      </c>
      <c r="C16743" t="inlineStr">
        <is>
          <t>POS</t>
        </is>
      </c>
      <c r="D16743" t="inlineStr">
        <is>
          <t>Mỹ</t>
        </is>
      </c>
      <c r="E16743" t="inlineStr">
        <is>
          <t>Game &amp; Đồ chơi</t>
        </is>
      </c>
      <c r="F16743" t="n">
        <v>156.32</v>
      </c>
      <c r="G16743" t="n">
        <v>0</v>
      </c>
    </row>
    <row r="16744">
      <c r="A16744" t="n">
        <v>202102</v>
      </c>
      <c r="B16744" t="n">
        <v>61</v>
      </c>
      <c r="C16744" t="inlineStr">
        <is>
          <t>POS</t>
        </is>
      </c>
      <c r="D16744" t="inlineStr">
        <is>
          <t>Mỹ</t>
        </is>
      </c>
      <c r="E16744" t="inlineStr">
        <is>
          <t>Gia dụng</t>
        </is>
      </c>
      <c r="F16744" t="n">
        <v>459.99</v>
      </c>
      <c r="G16744" t="n">
        <v>0</v>
      </c>
    </row>
    <row r="16745">
      <c r="A16745" t="n">
        <v>202102</v>
      </c>
      <c r="B16745" t="n">
        <v>61</v>
      </c>
      <c r="C16745" t="inlineStr">
        <is>
          <t>POS</t>
        </is>
      </c>
      <c r="D16745" t="inlineStr">
        <is>
          <t>Mỹ</t>
        </is>
      </c>
      <c r="E16745" t="inlineStr">
        <is>
          <t>Nhạc, phim, sách nói</t>
        </is>
      </c>
      <c r="F16745" t="n">
        <v>3103.47</v>
      </c>
      <c r="G16745" t="n">
        <v>0</v>
      </c>
    </row>
    <row r="16746">
      <c r="A16746" t="n">
        <v>202102</v>
      </c>
      <c r="B16746" t="n">
        <v>62</v>
      </c>
      <c r="C16746" t="inlineStr">
        <is>
          <t>POS</t>
        </is>
      </c>
      <c r="D16746" t="inlineStr">
        <is>
          <t>Mỹ</t>
        </is>
      </c>
      <c r="E16746" t="inlineStr">
        <is>
          <t>Âm thanh</t>
        </is>
      </c>
      <c r="F16746" t="n">
        <v>626.6</v>
      </c>
      <c r="G16746" t="n">
        <v>0</v>
      </c>
    </row>
    <row r="16747">
      <c r="A16747" t="n">
        <v>202102</v>
      </c>
      <c r="B16747" t="n">
        <v>62</v>
      </c>
      <c r="C16747" t="inlineStr">
        <is>
          <t>POS</t>
        </is>
      </c>
      <c r="D16747" t="inlineStr">
        <is>
          <t>Mỹ</t>
        </is>
      </c>
      <c r="E16747" t="inlineStr">
        <is>
          <t>Máy ảnh</t>
        </is>
      </c>
      <c r="F16747" t="n">
        <v>6320.95</v>
      </c>
      <c r="G16747" t="n">
        <v>0</v>
      </c>
    </row>
    <row r="16748">
      <c r="A16748" t="n">
        <v>202102</v>
      </c>
      <c r="B16748" t="n">
        <v>62</v>
      </c>
      <c r="C16748" t="inlineStr">
        <is>
          <t>POS</t>
        </is>
      </c>
      <c r="D16748" t="inlineStr">
        <is>
          <t>Mỹ</t>
        </is>
      </c>
      <c r="E16748" t="inlineStr">
        <is>
          <t>Điện thoại</t>
        </is>
      </c>
      <c r="F16748" t="n">
        <v>807</v>
      </c>
      <c r="G16748" t="n">
        <v>0</v>
      </c>
    </row>
    <row r="16749">
      <c r="A16749" t="n">
        <v>202102</v>
      </c>
      <c r="B16749" t="n">
        <v>62</v>
      </c>
      <c r="C16749" t="inlineStr">
        <is>
          <t>POS</t>
        </is>
      </c>
      <c r="D16749" t="inlineStr">
        <is>
          <t>Mỹ</t>
        </is>
      </c>
      <c r="E16749" t="inlineStr">
        <is>
          <t>Máy tính</t>
        </is>
      </c>
      <c r="F16749" t="n">
        <v>8244.5</v>
      </c>
      <c r="G16749" t="n">
        <v>0</v>
      </c>
    </row>
    <row r="16750">
      <c r="A16750" t="n">
        <v>202102</v>
      </c>
      <c r="B16750" t="n">
        <v>62</v>
      </c>
      <c r="C16750" t="inlineStr">
        <is>
          <t>POS</t>
        </is>
      </c>
      <c r="D16750" t="inlineStr">
        <is>
          <t>Mỹ</t>
        </is>
      </c>
      <c r="E16750" t="inlineStr">
        <is>
          <t>Game &amp; Đồ chơi</t>
        </is>
      </c>
      <c r="F16750" t="n">
        <v>6.99</v>
      </c>
      <c r="G16750" t="n">
        <v>0</v>
      </c>
    </row>
    <row r="16751">
      <c r="A16751" t="n">
        <v>202102</v>
      </c>
      <c r="B16751" t="n">
        <v>62</v>
      </c>
      <c r="C16751" t="inlineStr">
        <is>
          <t>POS</t>
        </is>
      </c>
      <c r="D16751" t="inlineStr">
        <is>
          <t>Mỹ</t>
        </is>
      </c>
      <c r="E16751" t="inlineStr">
        <is>
          <t>Gia dụng</t>
        </is>
      </c>
      <c r="F16751" t="n">
        <v>3277.47</v>
      </c>
      <c r="G16751" t="n">
        <v>0</v>
      </c>
    </row>
    <row r="16752">
      <c r="A16752" t="n">
        <v>202102</v>
      </c>
      <c r="B16752" t="n">
        <v>62</v>
      </c>
      <c r="C16752" t="inlineStr">
        <is>
          <t>POS</t>
        </is>
      </c>
      <c r="D16752" t="inlineStr">
        <is>
          <t>Mỹ</t>
        </is>
      </c>
      <c r="E16752" t="inlineStr">
        <is>
          <t>Nhạc, phim, sách nói</t>
        </is>
      </c>
      <c r="F16752" t="n">
        <v>1196.96</v>
      </c>
      <c r="G16752" t="n">
        <v>0</v>
      </c>
    </row>
    <row r="16753">
      <c r="A16753" t="n">
        <v>202102</v>
      </c>
      <c r="B16753" t="n">
        <v>62</v>
      </c>
      <c r="C16753" t="inlineStr">
        <is>
          <t>POS</t>
        </is>
      </c>
      <c r="D16753" t="inlineStr">
        <is>
          <t>Mỹ</t>
        </is>
      </c>
      <c r="E16753" t="inlineStr">
        <is>
          <t>TV &amp; Video</t>
        </is>
      </c>
      <c r="F16753" t="n">
        <v>2796</v>
      </c>
      <c r="G16753" t="n">
        <v>0</v>
      </c>
    </row>
    <row r="16754">
      <c r="A16754" t="n">
        <v>202102</v>
      </c>
      <c r="B16754" t="n">
        <v>64</v>
      </c>
      <c r="C16754" t="inlineStr">
        <is>
          <t>POS</t>
        </is>
      </c>
      <c r="D16754" t="inlineStr">
        <is>
          <t>Mỹ</t>
        </is>
      </c>
      <c r="E16754" t="inlineStr">
        <is>
          <t>Âm thanh</t>
        </is>
      </c>
      <c r="F16754" t="n">
        <v>936</v>
      </c>
      <c r="G16754" t="n">
        <v>0</v>
      </c>
    </row>
    <row r="16755">
      <c r="A16755" t="n">
        <v>202102</v>
      </c>
      <c r="B16755" t="n">
        <v>64</v>
      </c>
      <c r="C16755" t="inlineStr">
        <is>
          <t>POS</t>
        </is>
      </c>
      <c r="D16755" t="inlineStr">
        <is>
          <t>Mỹ</t>
        </is>
      </c>
      <c r="E16755" t="inlineStr">
        <is>
          <t>Điện thoại</t>
        </is>
      </c>
      <c r="F16755" t="n">
        <v>0</v>
      </c>
      <c r="G16755" t="n">
        <v>299</v>
      </c>
    </row>
    <row r="16756">
      <c r="A16756" t="n">
        <v>202102</v>
      </c>
      <c r="B16756" t="n">
        <v>64</v>
      </c>
      <c r="C16756" t="inlineStr">
        <is>
          <t>POS</t>
        </is>
      </c>
      <c r="D16756" t="inlineStr">
        <is>
          <t>Mỹ</t>
        </is>
      </c>
      <c r="E16756" t="inlineStr">
        <is>
          <t>Máy tính</t>
        </is>
      </c>
      <c r="F16756" t="n">
        <v>1108</v>
      </c>
      <c r="G16756" t="n">
        <v>0</v>
      </c>
    </row>
    <row r="16757">
      <c r="A16757" t="n">
        <v>202102</v>
      </c>
      <c r="B16757" t="n">
        <v>64</v>
      </c>
      <c r="C16757" t="inlineStr">
        <is>
          <t>POS</t>
        </is>
      </c>
      <c r="D16757" t="inlineStr">
        <is>
          <t>Mỹ</t>
        </is>
      </c>
      <c r="E16757" t="inlineStr">
        <is>
          <t>Game &amp; Đồ chơi</t>
        </is>
      </c>
      <c r="F16757" t="n">
        <v>10.78</v>
      </c>
      <c r="G16757" t="n">
        <v>0</v>
      </c>
    </row>
    <row r="16758">
      <c r="A16758" t="n">
        <v>202102</v>
      </c>
      <c r="B16758" t="n">
        <v>65</v>
      </c>
      <c r="C16758" t="inlineStr">
        <is>
          <t>POS</t>
        </is>
      </c>
      <c r="D16758" t="inlineStr">
        <is>
          <t>Mỹ</t>
        </is>
      </c>
      <c r="E16758" t="inlineStr">
        <is>
          <t>Máy ảnh</t>
        </is>
      </c>
      <c r="F16758" t="n">
        <v>3225</v>
      </c>
      <c r="G16758" t="n">
        <v>0</v>
      </c>
    </row>
    <row r="16759">
      <c r="A16759" t="n">
        <v>202102</v>
      </c>
      <c r="B16759" t="n">
        <v>65</v>
      </c>
      <c r="C16759" t="inlineStr">
        <is>
          <t>POS</t>
        </is>
      </c>
      <c r="D16759" t="inlineStr">
        <is>
          <t>Mỹ</t>
        </is>
      </c>
      <c r="E16759" t="inlineStr">
        <is>
          <t>Điện thoại</t>
        </is>
      </c>
      <c r="F16759" t="n">
        <v>310.97</v>
      </c>
      <c r="G16759" t="n">
        <v>254.6</v>
      </c>
    </row>
    <row r="16760">
      <c r="A16760" t="n">
        <v>202102</v>
      </c>
      <c r="B16760" t="n">
        <v>65</v>
      </c>
      <c r="C16760" t="inlineStr">
        <is>
          <t>POS</t>
        </is>
      </c>
      <c r="D16760" t="inlineStr">
        <is>
          <t>Mỹ</t>
        </is>
      </c>
      <c r="E16760" t="inlineStr">
        <is>
          <t>Máy tính</t>
        </is>
      </c>
      <c r="F16760" t="n">
        <v>8058.9</v>
      </c>
      <c r="G16760" t="n">
        <v>0</v>
      </c>
    </row>
    <row r="16761">
      <c r="A16761" t="n">
        <v>202102</v>
      </c>
      <c r="B16761" t="n">
        <v>65</v>
      </c>
      <c r="C16761" t="inlineStr">
        <is>
          <t>POS</t>
        </is>
      </c>
      <c r="D16761" t="inlineStr">
        <is>
          <t>Mỹ</t>
        </is>
      </c>
      <c r="E16761" t="inlineStr">
        <is>
          <t>Game &amp; Đồ chơi</t>
        </is>
      </c>
      <c r="F16761" t="n">
        <v>4.98</v>
      </c>
      <c r="G16761" t="n">
        <v>0</v>
      </c>
    </row>
    <row r="16762">
      <c r="A16762" t="n">
        <v>202102</v>
      </c>
      <c r="B16762" t="n">
        <v>65</v>
      </c>
      <c r="C16762" t="inlineStr">
        <is>
          <t>POS</t>
        </is>
      </c>
      <c r="D16762" t="inlineStr">
        <is>
          <t>Mỹ</t>
        </is>
      </c>
      <c r="E16762" t="inlineStr">
        <is>
          <t>Nhạc, phim, sách nói</t>
        </is>
      </c>
      <c r="F16762" t="n">
        <v>1229.92</v>
      </c>
      <c r="G16762" t="n">
        <v>0</v>
      </c>
    </row>
    <row r="16763">
      <c r="A16763" t="n">
        <v>202102</v>
      </c>
      <c r="B16763" t="n">
        <v>66</v>
      </c>
      <c r="C16763" t="inlineStr">
        <is>
          <t>POS</t>
        </is>
      </c>
      <c r="D16763" t="inlineStr">
        <is>
          <t>Mỹ</t>
        </is>
      </c>
      <c r="E16763" t="inlineStr">
        <is>
          <t>Âm thanh</t>
        </is>
      </c>
      <c r="F16763" t="n">
        <v>957.37</v>
      </c>
      <c r="G16763" t="n">
        <v>59.99</v>
      </c>
    </row>
    <row r="16764">
      <c r="A16764" t="n">
        <v>202102</v>
      </c>
      <c r="B16764" t="n">
        <v>66</v>
      </c>
      <c r="C16764" t="inlineStr">
        <is>
          <t>POS</t>
        </is>
      </c>
      <c r="D16764" t="inlineStr">
        <is>
          <t>Mỹ</t>
        </is>
      </c>
      <c r="E16764" t="inlineStr">
        <is>
          <t>Máy ảnh</t>
        </is>
      </c>
      <c r="F16764" t="n">
        <v>5571.4</v>
      </c>
      <c r="G16764" t="n">
        <v>0</v>
      </c>
    </row>
    <row r="16765">
      <c r="A16765" t="n">
        <v>202102</v>
      </c>
      <c r="B16765" t="n">
        <v>66</v>
      </c>
      <c r="C16765" t="inlineStr">
        <is>
          <t>POS</t>
        </is>
      </c>
      <c r="D16765" t="inlineStr">
        <is>
          <t>Mỹ</t>
        </is>
      </c>
      <c r="E16765" t="inlineStr">
        <is>
          <t>Máy tính</t>
        </is>
      </c>
      <c r="F16765" t="n">
        <v>413</v>
      </c>
      <c r="G16765" t="n">
        <v>0</v>
      </c>
    </row>
    <row r="16766">
      <c r="A16766" t="n">
        <v>202102</v>
      </c>
      <c r="B16766" t="n">
        <v>66</v>
      </c>
      <c r="C16766" t="inlineStr">
        <is>
          <t>POS</t>
        </is>
      </c>
      <c r="D16766" t="inlineStr">
        <is>
          <t>Mỹ</t>
        </is>
      </c>
      <c r="E16766" t="inlineStr">
        <is>
          <t>Game &amp; Đồ chơi</t>
        </is>
      </c>
      <c r="F16766" t="n">
        <v>501.87</v>
      </c>
      <c r="G16766" t="n">
        <v>56</v>
      </c>
    </row>
    <row r="16767">
      <c r="A16767" t="n">
        <v>202102</v>
      </c>
      <c r="B16767" t="n">
        <v>66</v>
      </c>
      <c r="C16767" t="inlineStr">
        <is>
          <t>POS</t>
        </is>
      </c>
      <c r="D16767" t="inlineStr">
        <is>
          <t>Mỹ</t>
        </is>
      </c>
      <c r="E16767" t="inlineStr">
        <is>
          <t>Nhạc, phim, sách nói</t>
        </is>
      </c>
      <c r="F16767" t="n">
        <v>303.92</v>
      </c>
      <c r="G1676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t="inlineStr">
        <is>
          <t>month_id</t>
        </is>
      </c>
      <c r="B1" t="inlineStr">
        <is>
          <t>store_key</t>
        </is>
      </c>
      <c r="C1" t="inlineStr">
        <is>
          <t>channel</t>
        </is>
      </c>
      <c r="D1" t="inlineStr">
        <is>
          <t>country</t>
        </is>
      </c>
      <c r="E1" t="inlineStr">
        <is>
          <t>reason</t>
        </is>
      </c>
      <c r="F1" t="inlineStr">
        <is>
          <t>returns</t>
        </is>
      </c>
    </row>
    <row r="2">
      <c r="A2" t="n">
        <v>201601</v>
      </c>
      <c r="B2" t="n">
        <v>0</v>
      </c>
      <c r="C2" t="inlineStr">
        <is>
          <t>ONLINE</t>
        </is>
      </c>
      <c r="D2" t="inlineStr">
        <is>
          <t>Online</t>
        </is>
      </c>
      <c r="E2" t="inlineStr">
        <is>
          <t>Lỗi sản phẩm</t>
        </is>
      </c>
      <c r="F2" t="n">
        <v>538.65</v>
      </c>
    </row>
    <row r="3">
      <c r="A3" t="n">
        <v>201601</v>
      </c>
      <c r="B3" t="n">
        <v>6</v>
      </c>
      <c r="C3" t="inlineStr">
        <is>
          <t>POS</t>
        </is>
      </c>
      <c r="D3" t="inlineStr">
        <is>
          <t>Úc</t>
        </is>
      </c>
      <c r="E3" t="inlineStr">
        <is>
          <t>Đổi ý</t>
        </is>
      </c>
      <c r="F3" t="n">
        <v>219.95</v>
      </c>
    </row>
    <row r="4">
      <c r="A4" t="n">
        <v>201601</v>
      </c>
      <c r="B4" t="n">
        <v>9</v>
      </c>
      <c r="C4" t="inlineStr">
        <is>
          <t>POS</t>
        </is>
      </c>
      <c r="D4" t="inlineStr">
        <is>
          <t>Canada</t>
        </is>
      </c>
      <c r="E4" t="inlineStr">
        <is>
          <t>Lỗi sản phẩm</t>
        </is>
      </c>
      <c r="F4" t="n">
        <v>104.49</v>
      </c>
    </row>
    <row r="5">
      <c r="A5" t="n">
        <v>201601</v>
      </c>
      <c r="B5" t="n">
        <v>19</v>
      </c>
      <c r="C5" t="inlineStr">
        <is>
          <t>POS</t>
        </is>
      </c>
      <c r="D5" t="inlineStr">
        <is>
          <t>Đức</t>
        </is>
      </c>
      <c r="E5" t="inlineStr">
        <is>
          <t>Lỗi sản phẩm</t>
        </is>
      </c>
      <c r="F5" t="n">
        <v>299.99</v>
      </c>
    </row>
    <row r="6">
      <c r="A6" t="n">
        <v>201601</v>
      </c>
      <c r="B6" t="n">
        <v>24</v>
      </c>
      <c r="C6" t="inlineStr">
        <is>
          <t>POS</t>
        </is>
      </c>
      <c r="D6" t="inlineStr">
        <is>
          <t>Đức</t>
        </is>
      </c>
      <c r="E6" t="inlineStr">
        <is>
          <t>Lỗi sản phẩm</t>
        </is>
      </c>
      <c r="F6" t="n">
        <v>179.99</v>
      </c>
    </row>
    <row r="7">
      <c r="A7" t="n">
        <v>201601</v>
      </c>
      <c r="B7" t="n">
        <v>28</v>
      </c>
      <c r="C7" t="inlineStr">
        <is>
          <t>POS</t>
        </is>
      </c>
      <c r="D7" t="inlineStr">
        <is>
          <t>Ý</t>
        </is>
      </c>
      <c r="E7" t="inlineStr">
        <is>
          <t>Giao nhầm hàng</t>
        </is>
      </c>
      <c r="F7" t="n">
        <v>6079.98</v>
      </c>
    </row>
    <row r="8">
      <c r="A8" t="n">
        <v>201601</v>
      </c>
      <c r="B8" t="n">
        <v>30</v>
      </c>
      <c r="C8" t="inlineStr">
        <is>
          <t>POS</t>
        </is>
      </c>
      <c r="D8" t="inlineStr">
        <is>
          <t>Ý</t>
        </is>
      </c>
      <c r="E8" t="inlineStr">
        <is>
          <t>Đổi ý</t>
        </is>
      </c>
      <c r="F8" t="n">
        <v>3.8</v>
      </c>
    </row>
    <row r="9">
      <c r="A9" t="n">
        <v>201601</v>
      </c>
      <c r="B9" t="n">
        <v>36</v>
      </c>
      <c r="C9" t="inlineStr">
        <is>
          <t>POS</t>
        </is>
      </c>
      <c r="D9" t="inlineStr">
        <is>
          <t>Anh</t>
        </is>
      </c>
      <c r="E9" t="inlineStr">
        <is>
          <t>Đổi ý</t>
        </is>
      </c>
      <c r="F9" t="n">
        <v>855</v>
      </c>
    </row>
    <row r="10">
      <c r="A10" t="n">
        <v>201601</v>
      </c>
      <c r="B10" t="n">
        <v>42</v>
      </c>
      <c r="C10" t="inlineStr">
        <is>
          <t>POS</t>
        </is>
      </c>
      <c r="D10" t="inlineStr">
        <is>
          <t>Anh</t>
        </is>
      </c>
      <c r="E10" t="inlineStr">
        <is>
          <t>Giao nhầm hàng</t>
        </is>
      </c>
      <c r="F10" t="n">
        <v>40.98</v>
      </c>
    </row>
    <row r="11">
      <c r="A11" t="n">
        <v>201601</v>
      </c>
      <c r="B11" t="n">
        <v>48</v>
      </c>
      <c r="C11" t="inlineStr">
        <is>
          <t>POS</t>
        </is>
      </c>
      <c r="D11" t="inlineStr">
        <is>
          <t>Mỹ</t>
        </is>
      </c>
      <c r="E11" t="inlineStr">
        <is>
          <t>Đổi ý</t>
        </is>
      </c>
      <c r="F11" t="n">
        <v>129</v>
      </c>
    </row>
    <row r="12">
      <c r="A12" t="n">
        <v>201601</v>
      </c>
      <c r="B12" t="n">
        <v>53</v>
      </c>
      <c r="C12" t="inlineStr">
        <is>
          <t>POS</t>
        </is>
      </c>
      <c r="D12" t="inlineStr">
        <is>
          <t>Mỹ</t>
        </is>
      </c>
      <c r="E12" t="inlineStr">
        <is>
          <t>Đổi ý</t>
        </is>
      </c>
      <c r="F12" t="n">
        <v>109</v>
      </c>
    </row>
    <row r="13">
      <c r="A13" t="n">
        <v>201601</v>
      </c>
      <c r="B13" t="n">
        <v>53</v>
      </c>
      <c r="C13" t="inlineStr">
        <is>
          <t>POS</t>
        </is>
      </c>
      <c r="D13" t="inlineStr">
        <is>
          <t>Mỹ</t>
        </is>
      </c>
      <c r="E13" t="inlineStr">
        <is>
          <t>Lỗi sản phẩm</t>
        </is>
      </c>
      <c r="F13" t="n">
        <v>37.98</v>
      </c>
    </row>
    <row r="14">
      <c r="A14" t="n">
        <v>201601</v>
      </c>
      <c r="B14" t="n">
        <v>55</v>
      </c>
      <c r="C14" t="inlineStr">
        <is>
          <t>POS</t>
        </is>
      </c>
      <c r="D14" t="inlineStr">
        <is>
          <t>Mỹ</t>
        </is>
      </c>
      <c r="E14" t="inlineStr">
        <is>
          <t>Lỗi sản phẩm</t>
        </is>
      </c>
      <c r="F14" t="n">
        <v>252.68</v>
      </c>
    </row>
    <row r="15">
      <c r="A15" t="n">
        <v>201601</v>
      </c>
      <c r="B15" t="n">
        <v>57</v>
      </c>
      <c r="C15" t="inlineStr">
        <is>
          <t>POS</t>
        </is>
      </c>
      <c r="D15" t="inlineStr">
        <is>
          <t>Mỹ</t>
        </is>
      </c>
      <c r="E15" t="inlineStr">
        <is>
          <t>Lỗi sản phẩm</t>
        </is>
      </c>
      <c r="F15" t="n">
        <v>589.72</v>
      </c>
    </row>
    <row r="16">
      <c r="A16" t="n">
        <v>201601</v>
      </c>
      <c r="B16" t="n">
        <v>66</v>
      </c>
      <c r="C16" t="inlineStr">
        <is>
          <t>POS</t>
        </is>
      </c>
      <c r="D16" t="inlineStr">
        <is>
          <t>Mỹ</t>
        </is>
      </c>
      <c r="E16" t="inlineStr">
        <is>
          <t>Đổi ý</t>
        </is>
      </c>
      <c r="F16" t="n">
        <v>15.1</v>
      </c>
    </row>
    <row r="17">
      <c r="A17" t="n">
        <v>201602</v>
      </c>
      <c r="B17" t="n">
        <v>0</v>
      </c>
      <c r="C17" t="inlineStr">
        <is>
          <t>ONLINE</t>
        </is>
      </c>
      <c r="D17" t="inlineStr">
        <is>
          <t>Online</t>
        </is>
      </c>
      <c r="E17" t="inlineStr">
        <is>
          <t>Đổi ý</t>
        </is>
      </c>
      <c r="F17" t="n">
        <v>551</v>
      </c>
    </row>
    <row r="18">
      <c r="A18" t="n">
        <v>201602</v>
      </c>
      <c r="B18" t="n">
        <v>0</v>
      </c>
      <c r="C18" t="inlineStr">
        <is>
          <t>ONLINE</t>
        </is>
      </c>
      <c r="D18" t="inlineStr">
        <is>
          <t>Online</t>
        </is>
      </c>
      <c r="E18" t="inlineStr">
        <is>
          <t>Lỗi sản phẩm</t>
        </is>
      </c>
      <c r="F18" t="n">
        <v>694.12</v>
      </c>
    </row>
    <row r="19">
      <c r="A19" t="n">
        <v>201602</v>
      </c>
      <c r="B19" t="n">
        <v>0</v>
      </c>
      <c r="C19" t="inlineStr">
        <is>
          <t>ONLINE</t>
        </is>
      </c>
      <c r="D19" t="inlineStr">
        <is>
          <t>Online</t>
        </is>
      </c>
      <c r="E19" t="inlineStr">
        <is>
          <t>Giao nhầm hàng</t>
        </is>
      </c>
      <c r="F19" t="n">
        <v>257.5</v>
      </c>
    </row>
    <row r="20">
      <c r="A20" t="n">
        <v>201602</v>
      </c>
      <c r="B20" t="n">
        <v>8</v>
      </c>
      <c r="C20" t="inlineStr">
        <is>
          <t>POS</t>
        </is>
      </c>
      <c r="D20" t="inlineStr">
        <is>
          <t>Canada</t>
        </is>
      </c>
      <c r="E20" t="inlineStr">
        <is>
          <t>Đổi ý</t>
        </is>
      </c>
      <c r="F20" t="n">
        <v>115</v>
      </c>
    </row>
    <row r="21">
      <c r="A21" t="n">
        <v>201602</v>
      </c>
      <c r="B21" t="n">
        <v>19</v>
      </c>
      <c r="C21" t="inlineStr">
        <is>
          <t>POS</t>
        </is>
      </c>
      <c r="D21" t="inlineStr">
        <is>
          <t>Đức</t>
        </is>
      </c>
      <c r="E21" t="inlineStr">
        <is>
          <t>Lỗi sản phẩm</t>
        </is>
      </c>
      <c r="F21" t="n">
        <v>4860</v>
      </c>
    </row>
    <row r="22">
      <c r="A22" t="n">
        <v>201602</v>
      </c>
      <c r="B22" t="n">
        <v>23</v>
      </c>
      <c r="C22" t="inlineStr">
        <is>
          <t>POS</t>
        </is>
      </c>
      <c r="D22" t="inlineStr">
        <is>
          <t>Đức</t>
        </is>
      </c>
      <c r="E22" t="inlineStr">
        <is>
          <t>Lỗi sản phẩm</t>
        </is>
      </c>
      <c r="F22" t="n">
        <v>358</v>
      </c>
    </row>
    <row r="23">
      <c r="A23" t="n">
        <v>201602</v>
      </c>
      <c r="B23" t="n">
        <v>34</v>
      </c>
      <c r="C23" t="inlineStr">
        <is>
          <t>POS</t>
        </is>
      </c>
      <c r="D23" t="inlineStr">
        <is>
          <t>Hà Lan</t>
        </is>
      </c>
      <c r="E23" t="inlineStr">
        <is>
          <t>Lỗi sản phẩm</t>
        </is>
      </c>
      <c r="F23" t="n">
        <v>237</v>
      </c>
    </row>
    <row r="24">
      <c r="A24" t="n">
        <v>201602</v>
      </c>
      <c r="B24" t="n">
        <v>36</v>
      </c>
      <c r="C24" t="inlineStr">
        <is>
          <t>POS</t>
        </is>
      </c>
      <c r="D24" t="inlineStr">
        <is>
          <t>Anh</t>
        </is>
      </c>
      <c r="E24" t="inlineStr">
        <is>
          <t>Đổi ý</t>
        </is>
      </c>
      <c r="F24" t="n">
        <v>1219</v>
      </c>
    </row>
    <row r="25">
      <c r="A25" t="n">
        <v>201602</v>
      </c>
      <c r="B25" t="n">
        <v>36</v>
      </c>
      <c r="C25" t="inlineStr">
        <is>
          <t>POS</t>
        </is>
      </c>
      <c r="D25" t="inlineStr">
        <is>
          <t>Anh</t>
        </is>
      </c>
      <c r="E25" t="inlineStr">
        <is>
          <t>Lỗi sản phẩm</t>
        </is>
      </c>
      <c r="F25" t="n">
        <v>269.9</v>
      </c>
    </row>
    <row r="26">
      <c r="A26" t="n">
        <v>201602</v>
      </c>
      <c r="B26" t="n">
        <v>37</v>
      </c>
      <c r="C26" t="inlineStr">
        <is>
          <t>POS</t>
        </is>
      </c>
      <c r="D26" t="inlineStr">
        <is>
          <t>Anh</t>
        </is>
      </c>
      <c r="E26" t="inlineStr">
        <is>
          <t>Đổi ý</t>
        </is>
      </c>
      <c r="F26" t="n">
        <v>774</v>
      </c>
    </row>
    <row r="27">
      <c r="A27" t="n">
        <v>201602</v>
      </c>
      <c r="B27" t="n">
        <v>37</v>
      </c>
      <c r="C27" t="inlineStr">
        <is>
          <t>POS</t>
        </is>
      </c>
      <c r="D27" t="inlineStr">
        <is>
          <t>Anh</t>
        </is>
      </c>
      <c r="E27" t="inlineStr">
        <is>
          <t>Lỗi sản phẩm</t>
        </is>
      </c>
      <c r="F27" t="n">
        <v>99.98999999999999</v>
      </c>
    </row>
    <row r="28">
      <c r="A28" t="n">
        <v>201602</v>
      </c>
      <c r="B28" t="n">
        <v>37</v>
      </c>
      <c r="C28" t="inlineStr">
        <is>
          <t>POS</t>
        </is>
      </c>
      <c r="D28" t="inlineStr">
        <is>
          <t>Anh</t>
        </is>
      </c>
      <c r="E28" t="inlineStr">
        <is>
          <t>Giao nhầm hàng</t>
        </is>
      </c>
      <c r="F28" t="n">
        <v>173.64</v>
      </c>
    </row>
    <row r="29">
      <c r="A29" t="n">
        <v>201602</v>
      </c>
      <c r="B29" t="n">
        <v>44</v>
      </c>
      <c r="C29" t="inlineStr">
        <is>
          <t>POS</t>
        </is>
      </c>
      <c r="D29" t="inlineStr">
        <is>
          <t>Mỹ</t>
        </is>
      </c>
      <c r="E29" t="inlineStr">
        <is>
          <t>Đổi ý</t>
        </is>
      </c>
      <c r="F29" t="n">
        <v>47.44</v>
      </c>
    </row>
    <row r="30">
      <c r="A30" t="n">
        <v>201602</v>
      </c>
      <c r="B30" t="n">
        <v>44</v>
      </c>
      <c r="C30" t="inlineStr">
        <is>
          <t>POS</t>
        </is>
      </c>
      <c r="D30" t="inlineStr">
        <is>
          <t>Mỹ</t>
        </is>
      </c>
      <c r="E30" t="inlineStr">
        <is>
          <t>Giao nhầm hàng</t>
        </is>
      </c>
      <c r="F30" t="n">
        <v>96</v>
      </c>
    </row>
    <row r="31">
      <c r="A31" t="n">
        <v>201602</v>
      </c>
      <c r="B31" t="n">
        <v>51</v>
      </c>
      <c r="C31" t="inlineStr">
        <is>
          <t>POS</t>
        </is>
      </c>
      <c r="D31" t="inlineStr">
        <is>
          <t>Mỹ</t>
        </is>
      </c>
      <c r="E31" t="inlineStr">
        <is>
          <t>Lỗi sản phẩm</t>
        </is>
      </c>
      <c r="F31" t="n">
        <v>826.77</v>
      </c>
    </row>
    <row r="32">
      <c r="A32" t="n">
        <v>201602</v>
      </c>
      <c r="B32" t="n">
        <v>57</v>
      </c>
      <c r="C32" t="inlineStr">
        <is>
          <t>POS</t>
        </is>
      </c>
      <c r="D32" t="inlineStr">
        <is>
          <t>Mỹ</t>
        </is>
      </c>
      <c r="E32" t="inlineStr">
        <is>
          <t>Đổi ý</t>
        </is>
      </c>
      <c r="F32" t="n">
        <v>1989</v>
      </c>
    </row>
    <row r="33">
      <c r="A33" t="n">
        <v>201602</v>
      </c>
      <c r="B33" t="n">
        <v>59</v>
      </c>
      <c r="C33" t="inlineStr">
        <is>
          <t>POS</t>
        </is>
      </c>
      <c r="D33" t="inlineStr">
        <is>
          <t>Mỹ</t>
        </is>
      </c>
      <c r="E33" t="inlineStr">
        <is>
          <t>Lỗi sản phẩm</t>
        </is>
      </c>
      <c r="F33" t="n">
        <v>119.99</v>
      </c>
    </row>
    <row r="34">
      <c r="A34" t="n">
        <v>201602</v>
      </c>
      <c r="B34" t="n">
        <v>61</v>
      </c>
      <c r="C34" t="inlineStr">
        <is>
          <t>POS</t>
        </is>
      </c>
      <c r="D34" t="inlineStr">
        <is>
          <t>Mỹ</t>
        </is>
      </c>
      <c r="E34" t="inlineStr">
        <is>
          <t>Đổi ý</t>
        </is>
      </c>
      <c r="F34" t="n">
        <v>191.8</v>
      </c>
    </row>
    <row r="35">
      <c r="A35" t="n">
        <v>201602</v>
      </c>
      <c r="B35" t="n">
        <v>61</v>
      </c>
      <c r="C35" t="inlineStr">
        <is>
          <t>POS</t>
        </is>
      </c>
      <c r="D35" t="inlineStr">
        <is>
          <t>Mỹ</t>
        </is>
      </c>
      <c r="E35" t="inlineStr">
        <is>
          <t>Giao nhầm hàng</t>
        </is>
      </c>
      <c r="F35" t="n">
        <v>664.05</v>
      </c>
    </row>
    <row r="36">
      <c r="A36" t="n">
        <v>201602</v>
      </c>
      <c r="B36" t="n">
        <v>63</v>
      </c>
      <c r="C36" t="inlineStr">
        <is>
          <t>POS</t>
        </is>
      </c>
      <c r="D36" t="inlineStr">
        <is>
          <t>Mỹ</t>
        </is>
      </c>
      <c r="E36" t="inlineStr">
        <is>
          <t>Lỗi sản phẩm</t>
        </is>
      </c>
      <c r="F36" t="n">
        <v>149.95</v>
      </c>
    </row>
    <row r="37">
      <c r="A37" t="n">
        <v>201602</v>
      </c>
      <c r="B37" t="n">
        <v>63</v>
      </c>
      <c r="C37" t="inlineStr">
        <is>
          <t>POS</t>
        </is>
      </c>
      <c r="D37" t="inlineStr">
        <is>
          <t>Mỹ</t>
        </is>
      </c>
      <c r="E37" t="inlineStr">
        <is>
          <t>Giao nhầm hàng</t>
        </is>
      </c>
      <c r="F37" t="n">
        <v>839.97</v>
      </c>
    </row>
    <row r="38">
      <c r="A38" t="n">
        <v>201603</v>
      </c>
      <c r="B38" t="n">
        <v>0</v>
      </c>
      <c r="C38" t="inlineStr">
        <is>
          <t>ONLINE</t>
        </is>
      </c>
      <c r="D38" t="inlineStr">
        <is>
          <t>Online</t>
        </is>
      </c>
      <c r="E38" t="inlineStr">
        <is>
          <t>Lỗi sản phẩm</t>
        </is>
      </c>
      <c r="F38" t="n">
        <v>125.93</v>
      </c>
    </row>
    <row r="39">
      <c r="A39" t="n">
        <v>201603</v>
      </c>
      <c r="B39" t="n">
        <v>0</v>
      </c>
      <c r="C39" t="inlineStr">
        <is>
          <t>ONLINE</t>
        </is>
      </c>
      <c r="D39" t="inlineStr">
        <is>
          <t>Online</t>
        </is>
      </c>
      <c r="E39" t="inlineStr">
        <is>
          <t>Giao trễ</t>
        </is>
      </c>
      <c r="F39" t="n">
        <v>37.95</v>
      </c>
    </row>
    <row r="40">
      <c r="A40" t="n">
        <v>201603</v>
      </c>
      <c r="B40" t="n">
        <v>0</v>
      </c>
      <c r="C40" t="inlineStr">
        <is>
          <t>ONLINE</t>
        </is>
      </c>
      <c r="D40" t="inlineStr">
        <is>
          <t>Online</t>
        </is>
      </c>
      <c r="E40" t="inlineStr">
        <is>
          <t>Giao nhầm hàng</t>
        </is>
      </c>
      <c r="F40" t="n">
        <v>899.97</v>
      </c>
    </row>
    <row r="41">
      <c r="A41" t="n">
        <v>201603</v>
      </c>
      <c r="B41" t="n">
        <v>2</v>
      </c>
      <c r="C41" t="inlineStr">
        <is>
          <t>POS</t>
        </is>
      </c>
      <c r="D41" t="inlineStr">
        <is>
          <t>Úc</t>
        </is>
      </c>
      <c r="E41" t="inlineStr">
        <is>
          <t>Đổi ý</t>
        </is>
      </c>
      <c r="F41" t="n">
        <v>255</v>
      </c>
    </row>
    <row r="42">
      <c r="A42" t="n">
        <v>201603</v>
      </c>
      <c r="B42" t="n">
        <v>5</v>
      </c>
      <c r="C42" t="inlineStr">
        <is>
          <t>POS</t>
        </is>
      </c>
      <c r="D42" t="inlineStr">
        <is>
          <t>Úc</t>
        </is>
      </c>
      <c r="E42" t="inlineStr">
        <is>
          <t>Đổi ý</t>
        </is>
      </c>
      <c r="F42" t="n">
        <v>516</v>
      </c>
    </row>
    <row r="43">
      <c r="A43" t="n">
        <v>201603</v>
      </c>
      <c r="B43" t="n">
        <v>6</v>
      </c>
      <c r="C43" t="inlineStr">
        <is>
          <t>POS</t>
        </is>
      </c>
      <c r="D43" t="inlineStr">
        <is>
          <t>Úc</t>
        </is>
      </c>
      <c r="E43" t="inlineStr">
        <is>
          <t>Đổi ý</t>
        </is>
      </c>
      <c r="F43" t="n">
        <v>1317.7</v>
      </c>
    </row>
    <row r="44">
      <c r="A44" t="n">
        <v>201603</v>
      </c>
      <c r="B44" t="n">
        <v>9</v>
      </c>
      <c r="C44" t="inlineStr">
        <is>
          <t>POS</t>
        </is>
      </c>
      <c r="D44" t="inlineStr">
        <is>
          <t>Canada</t>
        </is>
      </c>
      <c r="E44" t="inlineStr">
        <is>
          <t>Lỗi sản phẩm</t>
        </is>
      </c>
      <c r="F44" t="n">
        <v>184.5</v>
      </c>
    </row>
    <row r="45">
      <c r="A45" t="n">
        <v>201603</v>
      </c>
      <c r="B45" t="n">
        <v>10</v>
      </c>
      <c r="C45" t="inlineStr">
        <is>
          <t>POS</t>
        </is>
      </c>
      <c r="D45" t="inlineStr">
        <is>
          <t>Canada</t>
        </is>
      </c>
      <c r="E45" t="inlineStr">
        <is>
          <t>Lỗi sản phẩm</t>
        </is>
      </c>
      <c r="F45" t="n">
        <v>47.95</v>
      </c>
    </row>
    <row r="46">
      <c r="A46" t="n">
        <v>201603</v>
      </c>
      <c r="B46" t="n">
        <v>14</v>
      </c>
      <c r="C46" t="inlineStr">
        <is>
          <t>POS</t>
        </is>
      </c>
      <c r="D46" t="inlineStr">
        <is>
          <t>Pháp</t>
        </is>
      </c>
      <c r="E46" t="inlineStr">
        <is>
          <t>Đổi ý</t>
        </is>
      </c>
      <c r="F46" t="n">
        <v>56</v>
      </c>
    </row>
    <row r="47">
      <c r="A47" t="n">
        <v>201603</v>
      </c>
      <c r="B47" t="n">
        <v>19</v>
      </c>
      <c r="C47" t="inlineStr">
        <is>
          <t>POS</t>
        </is>
      </c>
      <c r="D47" t="inlineStr">
        <is>
          <t>Đức</t>
        </is>
      </c>
      <c r="E47" t="inlineStr">
        <is>
          <t>Lỗi sản phẩm</t>
        </is>
      </c>
      <c r="F47" t="n">
        <v>279.99</v>
      </c>
    </row>
    <row r="48">
      <c r="A48" t="n">
        <v>201603</v>
      </c>
      <c r="B48" t="n">
        <v>30</v>
      </c>
      <c r="C48" t="inlineStr">
        <is>
          <t>POS</t>
        </is>
      </c>
      <c r="D48" t="inlineStr">
        <is>
          <t>Ý</t>
        </is>
      </c>
      <c r="E48" t="inlineStr">
        <is>
          <t>Đổi ý</t>
        </is>
      </c>
      <c r="F48" t="n">
        <v>3199.99</v>
      </c>
    </row>
    <row r="49">
      <c r="A49" t="n">
        <v>201603</v>
      </c>
      <c r="B49" t="n">
        <v>30</v>
      </c>
      <c r="C49" t="inlineStr">
        <is>
          <t>POS</t>
        </is>
      </c>
      <c r="D49" t="inlineStr">
        <is>
          <t>Ý</t>
        </is>
      </c>
      <c r="E49" t="inlineStr">
        <is>
          <t>Lỗi sản phẩm</t>
        </is>
      </c>
      <c r="F49" t="n">
        <v>120</v>
      </c>
    </row>
    <row r="50">
      <c r="A50" t="n">
        <v>201603</v>
      </c>
      <c r="B50" t="n">
        <v>31</v>
      </c>
      <c r="C50" t="inlineStr">
        <is>
          <t>POS</t>
        </is>
      </c>
      <c r="D50" t="inlineStr">
        <is>
          <t>Hà Lan</t>
        </is>
      </c>
      <c r="E50" t="inlineStr">
        <is>
          <t>Lỗi sản phẩm</t>
        </is>
      </c>
      <c r="F50" t="n">
        <v>369</v>
      </c>
    </row>
    <row r="51">
      <c r="A51" t="n">
        <v>201603</v>
      </c>
      <c r="B51" t="n">
        <v>33</v>
      </c>
      <c r="C51" t="inlineStr">
        <is>
          <t>POS</t>
        </is>
      </c>
      <c r="D51" t="inlineStr">
        <is>
          <t>Hà Lan</t>
        </is>
      </c>
      <c r="E51" t="inlineStr">
        <is>
          <t>Lỗi sản phẩm</t>
        </is>
      </c>
      <c r="F51" t="n">
        <v>4155.98</v>
      </c>
    </row>
    <row r="52">
      <c r="A52" t="n">
        <v>201603</v>
      </c>
      <c r="B52" t="n">
        <v>39</v>
      </c>
      <c r="C52" t="inlineStr">
        <is>
          <t>POS</t>
        </is>
      </c>
      <c r="D52" t="inlineStr">
        <is>
          <t>Anh</t>
        </is>
      </c>
      <c r="E52" t="inlineStr">
        <is>
          <t>Đổi ý</t>
        </is>
      </c>
      <c r="F52" t="n">
        <v>259.98</v>
      </c>
    </row>
    <row r="53">
      <c r="A53" t="n">
        <v>201603</v>
      </c>
      <c r="B53" t="n">
        <v>43</v>
      </c>
      <c r="C53" t="inlineStr">
        <is>
          <t>POS</t>
        </is>
      </c>
      <c r="D53" t="inlineStr">
        <is>
          <t>Mỹ</t>
        </is>
      </c>
      <c r="E53" t="inlineStr">
        <is>
          <t>Giao nhầm hàng</t>
        </is>
      </c>
      <c r="F53" t="n">
        <v>280.52</v>
      </c>
    </row>
    <row r="54">
      <c r="A54" t="n">
        <v>201603</v>
      </c>
      <c r="B54" t="n">
        <v>45</v>
      </c>
      <c r="C54" t="inlineStr">
        <is>
          <t>POS</t>
        </is>
      </c>
      <c r="D54" t="inlineStr">
        <is>
          <t>Mỹ</t>
        </is>
      </c>
      <c r="E54" t="inlineStr">
        <is>
          <t>Đổi ý</t>
        </is>
      </c>
      <c r="F54" t="n">
        <v>199.9</v>
      </c>
    </row>
    <row r="55">
      <c r="A55" t="n">
        <v>201603</v>
      </c>
      <c r="B55" t="n">
        <v>45</v>
      </c>
      <c r="C55" t="inlineStr">
        <is>
          <t>POS</t>
        </is>
      </c>
      <c r="D55" t="inlineStr">
        <is>
          <t>Mỹ</t>
        </is>
      </c>
      <c r="E55" t="inlineStr">
        <is>
          <t>Lỗi sản phẩm</t>
        </is>
      </c>
      <c r="F55" t="n">
        <v>139.99</v>
      </c>
    </row>
    <row r="56">
      <c r="A56" t="n">
        <v>201603</v>
      </c>
      <c r="B56" t="n">
        <v>47</v>
      </c>
      <c r="C56" t="inlineStr">
        <is>
          <t>POS</t>
        </is>
      </c>
      <c r="D56" t="inlineStr">
        <is>
          <t>Mỹ</t>
        </is>
      </c>
      <c r="E56" t="inlineStr">
        <is>
          <t>Lỗi sản phẩm</t>
        </is>
      </c>
      <c r="F56" t="n">
        <v>359.98</v>
      </c>
    </row>
    <row r="57">
      <c r="A57" t="n">
        <v>201603</v>
      </c>
      <c r="B57" t="n">
        <v>48</v>
      </c>
      <c r="C57" t="inlineStr">
        <is>
          <t>POS</t>
        </is>
      </c>
      <c r="D57" t="inlineStr">
        <is>
          <t>Mỹ</t>
        </is>
      </c>
      <c r="E57" t="inlineStr">
        <is>
          <t>Đổi ý</t>
        </is>
      </c>
      <c r="F57" t="n">
        <v>19199.94</v>
      </c>
    </row>
    <row r="58">
      <c r="A58" t="n">
        <v>201603</v>
      </c>
      <c r="B58" t="n">
        <v>53</v>
      </c>
      <c r="C58" t="inlineStr">
        <is>
          <t>POS</t>
        </is>
      </c>
      <c r="D58" t="inlineStr">
        <is>
          <t>Mỹ</t>
        </is>
      </c>
      <c r="E58" t="inlineStr">
        <is>
          <t>Giao nhầm hàng</t>
        </is>
      </c>
      <c r="F58" t="n">
        <v>17.98</v>
      </c>
    </row>
    <row r="59">
      <c r="A59" t="n">
        <v>201603</v>
      </c>
      <c r="B59" t="n">
        <v>57</v>
      </c>
      <c r="C59" t="inlineStr">
        <is>
          <t>POS</t>
        </is>
      </c>
      <c r="D59" t="inlineStr">
        <is>
          <t>Mỹ</t>
        </is>
      </c>
      <c r="E59" t="inlineStr">
        <is>
          <t>Lỗi sản phẩm</t>
        </is>
      </c>
      <c r="F59" t="n">
        <v>299.99</v>
      </c>
    </row>
    <row r="60">
      <c r="A60" t="n">
        <v>201603</v>
      </c>
      <c r="B60" t="n">
        <v>59</v>
      </c>
      <c r="C60" t="inlineStr">
        <is>
          <t>POS</t>
        </is>
      </c>
      <c r="D60" t="inlineStr">
        <is>
          <t>Mỹ</t>
        </is>
      </c>
      <c r="E60" t="inlineStr">
        <is>
          <t>Giao nhầm hàng</t>
        </is>
      </c>
      <c r="F60" t="n">
        <v>327.78</v>
      </c>
    </row>
    <row r="61">
      <c r="A61" t="n">
        <v>201603</v>
      </c>
      <c r="B61" t="n">
        <v>66</v>
      </c>
      <c r="C61" t="inlineStr">
        <is>
          <t>POS</t>
        </is>
      </c>
      <c r="D61" t="inlineStr">
        <is>
          <t>Mỹ</t>
        </is>
      </c>
      <c r="E61" t="inlineStr">
        <is>
          <t>Giao nhầm hàng</t>
        </is>
      </c>
      <c r="F61" t="n">
        <v>469.97</v>
      </c>
    </row>
    <row r="62">
      <c r="A62" t="n">
        <v>201604</v>
      </c>
      <c r="B62" t="n">
        <v>0</v>
      </c>
      <c r="C62" t="inlineStr">
        <is>
          <t>ONLINE</t>
        </is>
      </c>
      <c r="D62" t="inlineStr">
        <is>
          <t>Online</t>
        </is>
      </c>
      <c r="E62" t="inlineStr">
        <is>
          <t>Giao trễ</t>
        </is>
      </c>
      <c r="F62" t="n">
        <v>13.89</v>
      </c>
    </row>
    <row r="63">
      <c r="A63" t="n">
        <v>201604</v>
      </c>
      <c r="B63" t="n">
        <v>0</v>
      </c>
      <c r="C63" t="inlineStr">
        <is>
          <t>ONLINE</t>
        </is>
      </c>
      <c r="D63" t="inlineStr">
        <is>
          <t>Online</t>
        </is>
      </c>
      <c r="E63" t="inlineStr">
        <is>
          <t>Giao nhầm hàng</t>
        </is>
      </c>
      <c r="F63" t="n">
        <v>13.76</v>
      </c>
    </row>
    <row r="64">
      <c r="A64" t="n">
        <v>201604</v>
      </c>
      <c r="B64" t="n">
        <v>20</v>
      </c>
      <c r="C64" t="inlineStr">
        <is>
          <t>POS</t>
        </is>
      </c>
      <c r="D64" t="inlineStr">
        <is>
          <t>Đức</t>
        </is>
      </c>
      <c r="E64" t="inlineStr">
        <is>
          <t>Lỗi sản phẩm</t>
        </is>
      </c>
      <c r="F64" t="n">
        <v>999.96</v>
      </c>
    </row>
    <row r="65">
      <c r="A65" t="n">
        <v>201604</v>
      </c>
      <c r="B65" t="n">
        <v>47</v>
      </c>
      <c r="C65" t="inlineStr">
        <is>
          <t>POS</t>
        </is>
      </c>
      <c r="D65" t="inlineStr">
        <is>
          <t>Mỹ</t>
        </is>
      </c>
      <c r="E65" t="inlineStr">
        <is>
          <t>Đổi ý</t>
        </is>
      </c>
      <c r="F65" t="n">
        <v>163</v>
      </c>
    </row>
    <row r="66">
      <c r="A66" t="n">
        <v>201604</v>
      </c>
      <c r="B66" t="n">
        <v>48</v>
      </c>
      <c r="C66" t="inlineStr">
        <is>
          <t>POS</t>
        </is>
      </c>
      <c r="D66" t="inlineStr">
        <is>
          <t>Mỹ</t>
        </is>
      </c>
      <c r="E66" t="inlineStr">
        <is>
          <t>Lỗi sản phẩm</t>
        </is>
      </c>
      <c r="F66" t="n">
        <v>2437</v>
      </c>
    </row>
    <row r="67">
      <c r="A67" t="n">
        <v>201605</v>
      </c>
      <c r="B67" t="n">
        <v>4</v>
      </c>
      <c r="C67" t="inlineStr">
        <is>
          <t>POS</t>
        </is>
      </c>
      <c r="D67" t="inlineStr">
        <is>
          <t>Úc</t>
        </is>
      </c>
      <c r="E67" t="inlineStr">
        <is>
          <t>Đổi ý</t>
        </is>
      </c>
      <c r="F67" t="n">
        <v>1499.94</v>
      </c>
    </row>
    <row r="68">
      <c r="A68" t="n">
        <v>201605</v>
      </c>
      <c r="B68" t="n">
        <v>6</v>
      </c>
      <c r="C68" t="inlineStr">
        <is>
          <t>POS</t>
        </is>
      </c>
      <c r="D68" t="inlineStr">
        <is>
          <t>Úc</t>
        </is>
      </c>
      <c r="E68" t="inlineStr">
        <is>
          <t>Lỗi sản phẩm</t>
        </is>
      </c>
      <c r="F68" t="n">
        <v>1097.99</v>
      </c>
    </row>
    <row r="69">
      <c r="A69" t="n">
        <v>201605</v>
      </c>
      <c r="B69" t="n">
        <v>9</v>
      </c>
      <c r="C69" t="inlineStr">
        <is>
          <t>POS</t>
        </is>
      </c>
      <c r="D69" t="inlineStr">
        <is>
          <t>Canada</t>
        </is>
      </c>
      <c r="E69" t="inlineStr">
        <is>
          <t>Lỗi sản phẩm</t>
        </is>
      </c>
      <c r="F69" t="n">
        <v>219</v>
      </c>
    </row>
    <row r="70">
      <c r="A70" t="n">
        <v>201605</v>
      </c>
      <c r="B70" t="n">
        <v>36</v>
      </c>
      <c r="C70" t="inlineStr">
        <is>
          <t>POS</t>
        </is>
      </c>
      <c r="D70" t="inlineStr">
        <is>
          <t>Anh</t>
        </is>
      </c>
      <c r="E70" t="inlineStr">
        <is>
          <t>Đổi ý</t>
        </is>
      </c>
      <c r="F70" t="n">
        <v>20.64</v>
      </c>
    </row>
    <row r="71">
      <c r="A71" t="n">
        <v>201605</v>
      </c>
      <c r="B71" t="n">
        <v>48</v>
      </c>
      <c r="C71" t="inlineStr">
        <is>
          <t>POS</t>
        </is>
      </c>
      <c r="D71" t="inlineStr">
        <is>
          <t>Mỹ</t>
        </is>
      </c>
      <c r="E71" t="inlineStr">
        <is>
          <t>Đổi ý</t>
        </is>
      </c>
      <c r="F71" t="n">
        <v>95.94</v>
      </c>
    </row>
    <row r="72">
      <c r="A72" t="n">
        <v>201605</v>
      </c>
      <c r="B72" t="n">
        <v>56</v>
      </c>
      <c r="C72" t="inlineStr">
        <is>
          <t>POS</t>
        </is>
      </c>
      <c r="D72" t="inlineStr">
        <is>
          <t>Mỹ</t>
        </is>
      </c>
      <c r="E72" t="inlineStr">
        <is>
          <t>Đổi ý</t>
        </is>
      </c>
      <c r="F72" t="n">
        <v>1079.6</v>
      </c>
    </row>
    <row r="73">
      <c r="A73" t="n">
        <v>201605</v>
      </c>
      <c r="B73" t="n">
        <v>56</v>
      </c>
      <c r="C73" t="inlineStr">
        <is>
          <t>POS</t>
        </is>
      </c>
      <c r="D73" t="inlineStr">
        <is>
          <t>Mỹ</t>
        </is>
      </c>
      <c r="E73" t="inlineStr">
        <is>
          <t>Lỗi sản phẩm</t>
        </is>
      </c>
      <c r="F73" t="n">
        <v>25.99</v>
      </c>
    </row>
    <row r="74">
      <c r="A74" t="n">
        <v>201605</v>
      </c>
      <c r="B74" t="n">
        <v>63</v>
      </c>
      <c r="C74" t="inlineStr">
        <is>
          <t>POS</t>
        </is>
      </c>
      <c r="D74" t="inlineStr">
        <is>
          <t>Mỹ</t>
        </is>
      </c>
      <c r="E74" t="inlineStr">
        <is>
          <t>Lỗi sản phẩm</t>
        </is>
      </c>
      <c r="F74" t="n">
        <v>32</v>
      </c>
    </row>
    <row r="75">
      <c r="A75" t="n">
        <v>201605</v>
      </c>
      <c r="B75" t="n">
        <v>66</v>
      </c>
      <c r="C75" t="inlineStr">
        <is>
          <t>POS</t>
        </is>
      </c>
      <c r="D75" t="inlineStr">
        <is>
          <t>Mỹ</t>
        </is>
      </c>
      <c r="E75" t="inlineStr">
        <is>
          <t>Giao nhầm hàng</t>
        </is>
      </c>
      <c r="F75" t="n">
        <v>608</v>
      </c>
    </row>
    <row r="76">
      <c r="A76" t="n">
        <v>201606</v>
      </c>
      <c r="B76" t="n">
        <v>0</v>
      </c>
      <c r="C76" t="inlineStr">
        <is>
          <t>ONLINE</t>
        </is>
      </c>
      <c r="D76" t="inlineStr">
        <is>
          <t>Online</t>
        </is>
      </c>
      <c r="E76" t="inlineStr">
        <is>
          <t>Đổi ý</t>
        </is>
      </c>
      <c r="F76" t="n">
        <v>2097</v>
      </c>
    </row>
    <row r="77">
      <c r="A77" t="n">
        <v>201606</v>
      </c>
      <c r="B77" t="n">
        <v>0</v>
      </c>
      <c r="C77" t="inlineStr">
        <is>
          <t>ONLINE</t>
        </is>
      </c>
      <c r="D77" t="inlineStr">
        <is>
          <t>Online</t>
        </is>
      </c>
      <c r="E77" t="inlineStr">
        <is>
          <t>Lỗi sản phẩm</t>
        </is>
      </c>
      <c r="F77" t="n">
        <v>219</v>
      </c>
    </row>
    <row r="78">
      <c r="A78" t="n">
        <v>201606</v>
      </c>
      <c r="B78" t="n">
        <v>8</v>
      </c>
      <c r="C78" t="inlineStr">
        <is>
          <t>POS</t>
        </is>
      </c>
      <c r="D78" t="inlineStr">
        <is>
          <t>Canada</t>
        </is>
      </c>
      <c r="E78" t="inlineStr">
        <is>
          <t>Đổi ý</t>
        </is>
      </c>
      <c r="F78" t="n">
        <v>7956</v>
      </c>
    </row>
    <row r="79">
      <c r="A79" t="n">
        <v>201606</v>
      </c>
      <c r="B79" t="n">
        <v>16</v>
      </c>
      <c r="C79" t="inlineStr">
        <is>
          <t>POS</t>
        </is>
      </c>
      <c r="D79" t="inlineStr">
        <is>
          <t>Pháp</t>
        </is>
      </c>
      <c r="E79" t="inlineStr">
        <is>
          <t>Lỗi sản phẩm</t>
        </is>
      </c>
      <c r="F79" t="n">
        <v>179.99</v>
      </c>
    </row>
    <row r="80">
      <c r="A80" t="n">
        <v>201606</v>
      </c>
      <c r="B80" t="n">
        <v>19</v>
      </c>
      <c r="C80" t="inlineStr">
        <is>
          <t>POS</t>
        </is>
      </c>
      <c r="D80" t="inlineStr">
        <is>
          <t>Đức</t>
        </is>
      </c>
      <c r="E80" t="inlineStr">
        <is>
          <t>Lỗi sản phẩm</t>
        </is>
      </c>
      <c r="F80" t="n">
        <v>429.99</v>
      </c>
    </row>
    <row r="81">
      <c r="A81" t="n">
        <v>201606</v>
      </c>
      <c r="B81" t="n">
        <v>23</v>
      </c>
      <c r="C81" t="inlineStr">
        <is>
          <t>POS</t>
        </is>
      </c>
      <c r="D81" t="inlineStr">
        <is>
          <t>Đức</t>
        </is>
      </c>
      <c r="E81" t="inlineStr">
        <is>
          <t>Lỗi sản phẩm</t>
        </is>
      </c>
      <c r="F81" t="n">
        <v>12.66</v>
      </c>
    </row>
    <row r="82">
      <c r="A82" t="n">
        <v>201606</v>
      </c>
      <c r="B82" t="n">
        <v>32</v>
      </c>
      <c r="C82" t="inlineStr">
        <is>
          <t>POS</t>
        </is>
      </c>
      <c r="D82" t="inlineStr">
        <is>
          <t>Hà Lan</t>
        </is>
      </c>
      <c r="E82" t="inlineStr">
        <is>
          <t>Đổi ý</t>
        </is>
      </c>
      <c r="F82" t="n">
        <v>22.89</v>
      </c>
    </row>
    <row r="83">
      <c r="A83" t="n">
        <v>201606</v>
      </c>
      <c r="B83" t="n">
        <v>51</v>
      </c>
      <c r="C83" t="inlineStr">
        <is>
          <t>POS</t>
        </is>
      </c>
      <c r="D83" t="inlineStr">
        <is>
          <t>Mỹ</t>
        </is>
      </c>
      <c r="E83" t="inlineStr">
        <is>
          <t>Lỗi sản phẩm</t>
        </is>
      </c>
      <c r="F83" t="n">
        <v>2000</v>
      </c>
    </row>
    <row r="84">
      <c r="A84" t="n">
        <v>201606</v>
      </c>
      <c r="B84" t="n">
        <v>54</v>
      </c>
      <c r="C84" t="inlineStr">
        <is>
          <t>POS</t>
        </is>
      </c>
      <c r="D84" t="inlineStr">
        <is>
          <t>Mỹ</t>
        </is>
      </c>
      <c r="E84" t="inlineStr">
        <is>
          <t>Đổi ý</t>
        </is>
      </c>
      <c r="F84" t="n">
        <v>44.97</v>
      </c>
    </row>
    <row r="85">
      <c r="A85" t="n">
        <v>201606</v>
      </c>
      <c r="B85" t="n">
        <v>55</v>
      </c>
      <c r="C85" t="inlineStr">
        <is>
          <t>POS</t>
        </is>
      </c>
      <c r="D85" t="inlineStr">
        <is>
          <t>Mỹ</t>
        </is>
      </c>
      <c r="E85" t="inlineStr">
        <is>
          <t>Lỗi sản phẩm</t>
        </is>
      </c>
      <c r="F85" t="n">
        <v>43</v>
      </c>
    </row>
    <row r="86">
      <c r="A86" t="n">
        <v>201606</v>
      </c>
      <c r="B86" t="n">
        <v>55</v>
      </c>
      <c r="C86" t="inlineStr">
        <is>
          <t>POS</t>
        </is>
      </c>
      <c r="D86" t="inlineStr">
        <is>
          <t>Mỹ</t>
        </is>
      </c>
      <c r="E86" t="inlineStr">
        <is>
          <t>Giao nhầm hàng</t>
        </is>
      </c>
      <c r="F86" t="n">
        <v>1124</v>
      </c>
    </row>
    <row r="87">
      <c r="A87" t="n">
        <v>201606</v>
      </c>
      <c r="B87" t="n">
        <v>57</v>
      </c>
      <c r="C87" t="inlineStr">
        <is>
          <t>POS</t>
        </is>
      </c>
      <c r="D87" t="inlineStr">
        <is>
          <t>Mỹ</t>
        </is>
      </c>
      <c r="E87" t="inlineStr">
        <is>
          <t>Đổi ý</t>
        </is>
      </c>
      <c r="F87" t="n">
        <v>118</v>
      </c>
    </row>
    <row r="88">
      <c r="A88" t="n">
        <v>201606</v>
      </c>
      <c r="B88" t="n">
        <v>63</v>
      </c>
      <c r="C88" t="inlineStr">
        <is>
          <t>POS</t>
        </is>
      </c>
      <c r="D88" t="inlineStr">
        <is>
          <t>Mỹ</t>
        </is>
      </c>
      <c r="E88" t="inlineStr">
        <is>
          <t>Đổi ý</t>
        </is>
      </c>
      <c r="F88" t="n">
        <v>299.99</v>
      </c>
    </row>
    <row r="89">
      <c r="A89" t="n">
        <v>201606</v>
      </c>
      <c r="B89" t="n">
        <v>63</v>
      </c>
      <c r="C89" t="inlineStr">
        <is>
          <t>POS</t>
        </is>
      </c>
      <c r="D89" t="inlineStr">
        <is>
          <t>Mỹ</t>
        </is>
      </c>
      <c r="E89" t="inlineStr">
        <is>
          <t>Lỗi sản phẩm</t>
        </is>
      </c>
      <c r="F89" t="n">
        <v>439.8</v>
      </c>
    </row>
    <row r="90">
      <c r="A90" t="n">
        <v>201606</v>
      </c>
      <c r="B90" t="n">
        <v>66</v>
      </c>
      <c r="C90" t="inlineStr">
        <is>
          <t>POS</t>
        </is>
      </c>
      <c r="D90" t="inlineStr">
        <is>
          <t>Mỹ</t>
        </is>
      </c>
      <c r="E90" t="inlineStr">
        <is>
          <t>Lỗi sản phẩm</t>
        </is>
      </c>
      <c r="F90" t="n">
        <v>119.98</v>
      </c>
    </row>
    <row r="91">
      <c r="A91" t="n">
        <v>201607</v>
      </c>
      <c r="B91" t="n">
        <v>0</v>
      </c>
      <c r="C91" t="inlineStr">
        <is>
          <t>ONLINE</t>
        </is>
      </c>
      <c r="D91" t="inlineStr">
        <is>
          <t>Online</t>
        </is>
      </c>
      <c r="E91" t="inlineStr">
        <is>
          <t>Đổi ý</t>
        </is>
      </c>
      <c r="F91" t="n">
        <v>99.98999999999999</v>
      </c>
    </row>
    <row r="92">
      <c r="A92" t="n">
        <v>201607</v>
      </c>
      <c r="B92" t="n">
        <v>0</v>
      </c>
      <c r="C92" t="inlineStr">
        <is>
          <t>ONLINE</t>
        </is>
      </c>
      <c r="D92" t="inlineStr">
        <is>
          <t>Online</t>
        </is>
      </c>
      <c r="E92" t="inlineStr">
        <is>
          <t>Lỗi sản phẩm</t>
        </is>
      </c>
      <c r="F92" t="n">
        <v>199.95</v>
      </c>
    </row>
    <row r="93">
      <c r="A93" t="n">
        <v>201607</v>
      </c>
      <c r="B93" t="n">
        <v>29</v>
      </c>
      <c r="C93" t="inlineStr">
        <is>
          <t>POS</t>
        </is>
      </c>
      <c r="D93" t="inlineStr">
        <is>
          <t>Ý</t>
        </is>
      </c>
      <c r="E93" t="inlineStr">
        <is>
          <t>Giao nhầm hàng</t>
        </is>
      </c>
      <c r="F93" t="n">
        <v>109.99</v>
      </c>
    </row>
    <row r="94">
      <c r="A94" t="n">
        <v>201607</v>
      </c>
      <c r="B94" t="n">
        <v>37</v>
      </c>
      <c r="C94" t="inlineStr">
        <is>
          <t>POS</t>
        </is>
      </c>
      <c r="D94" t="inlineStr">
        <is>
          <t>Anh</t>
        </is>
      </c>
      <c r="E94" t="inlineStr">
        <is>
          <t>Đổi ý</t>
        </is>
      </c>
      <c r="F94" t="n">
        <v>299</v>
      </c>
    </row>
    <row r="95">
      <c r="A95" t="n">
        <v>201607</v>
      </c>
      <c r="B95" t="n">
        <v>38</v>
      </c>
      <c r="C95" t="inlineStr">
        <is>
          <t>POS</t>
        </is>
      </c>
      <c r="D95" t="inlineStr">
        <is>
          <t>Anh</t>
        </is>
      </c>
      <c r="E95" t="inlineStr">
        <is>
          <t>Đổi ý</t>
        </is>
      </c>
      <c r="F95" t="n">
        <v>745.99</v>
      </c>
    </row>
    <row r="96">
      <c r="A96" t="n">
        <v>201607</v>
      </c>
      <c r="B96" t="n">
        <v>38</v>
      </c>
      <c r="C96" t="inlineStr">
        <is>
          <t>POS</t>
        </is>
      </c>
      <c r="D96" t="inlineStr">
        <is>
          <t>Anh</t>
        </is>
      </c>
      <c r="E96" t="inlineStr">
        <is>
          <t>Giao nhầm hàng</t>
        </is>
      </c>
      <c r="F96" t="n">
        <v>657</v>
      </c>
    </row>
    <row r="97">
      <c r="A97" t="n">
        <v>201607</v>
      </c>
      <c r="B97" t="n">
        <v>40</v>
      </c>
      <c r="C97" t="inlineStr">
        <is>
          <t>POS</t>
        </is>
      </c>
      <c r="D97" t="inlineStr">
        <is>
          <t>Anh</t>
        </is>
      </c>
      <c r="E97" t="inlineStr">
        <is>
          <t>Lỗi sản phẩm</t>
        </is>
      </c>
      <c r="F97" t="n">
        <v>299.99</v>
      </c>
    </row>
    <row r="98">
      <c r="A98" t="n">
        <v>201607</v>
      </c>
      <c r="B98" t="n">
        <v>42</v>
      </c>
      <c r="C98" t="inlineStr">
        <is>
          <t>POS</t>
        </is>
      </c>
      <c r="D98" t="inlineStr">
        <is>
          <t>Anh</t>
        </is>
      </c>
      <c r="E98" t="inlineStr">
        <is>
          <t>Giao nhầm hàng</t>
        </is>
      </c>
      <c r="F98" t="n">
        <v>2632.5</v>
      </c>
    </row>
    <row r="99">
      <c r="A99" t="n">
        <v>201607</v>
      </c>
      <c r="B99" t="n">
        <v>43</v>
      </c>
      <c r="C99" t="inlineStr">
        <is>
          <t>POS</t>
        </is>
      </c>
      <c r="D99" t="inlineStr">
        <is>
          <t>Mỹ</t>
        </is>
      </c>
      <c r="E99" t="inlineStr">
        <is>
          <t>Lỗi sản phẩm</t>
        </is>
      </c>
      <c r="F99" t="n">
        <v>34.4</v>
      </c>
    </row>
    <row r="100">
      <c r="A100" t="n">
        <v>201607</v>
      </c>
      <c r="B100" t="n">
        <v>48</v>
      </c>
      <c r="C100" t="inlineStr">
        <is>
          <t>POS</t>
        </is>
      </c>
      <c r="D100" t="inlineStr">
        <is>
          <t>Mỹ</t>
        </is>
      </c>
      <c r="E100" t="inlineStr">
        <is>
          <t>Đổi ý</t>
        </is>
      </c>
      <c r="F100" t="n">
        <v>198</v>
      </c>
    </row>
    <row r="101">
      <c r="A101" t="n">
        <v>201607</v>
      </c>
      <c r="B101" t="n">
        <v>48</v>
      </c>
      <c r="C101" t="inlineStr">
        <is>
          <t>POS</t>
        </is>
      </c>
      <c r="D101" t="inlineStr">
        <is>
          <t>Mỹ</t>
        </is>
      </c>
      <c r="E101" t="inlineStr">
        <is>
          <t>Lỗi sản phẩm</t>
        </is>
      </c>
      <c r="F101" t="n">
        <v>179.99</v>
      </c>
    </row>
    <row r="102">
      <c r="A102" t="n">
        <v>201607</v>
      </c>
      <c r="B102" t="n">
        <v>48</v>
      </c>
      <c r="C102" t="inlineStr">
        <is>
          <t>POS</t>
        </is>
      </c>
      <c r="D102" t="inlineStr">
        <is>
          <t>Mỹ</t>
        </is>
      </c>
      <c r="E102" t="inlineStr">
        <is>
          <t>Giao nhầm hàng</t>
        </is>
      </c>
      <c r="F102" t="n">
        <v>119</v>
      </c>
    </row>
    <row r="103">
      <c r="A103" t="n">
        <v>201607</v>
      </c>
      <c r="B103" t="n">
        <v>54</v>
      </c>
      <c r="C103" t="inlineStr">
        <is>
          <t>POS</t>
        </is>
      </c>
      <c r="D103" t="inlineStr">
        <is>
          <t>Mỹ</t>
        </is>
      </c>
      <c r="E103" t="inlineStr">
        <is>
          <t>Lỗi sản phẩm</t>
        </is>
      </c>
      <c r="F103" t="n">
        <v>296</v>
      </c>
    </row>
    <row r="104">
      <c r="A104" t="n">
        <v>201607</v>
      </c>
      <c r="B104" t="n">
        <v>61</v>
      </c>
      <c r="C104" t="inlineStr">
        <is>
          <t>POS</t>
        </is>
      </c>
      <c r="D104" t="inlineStr">
        <is>
          <t>Mỹ</t>
        </is>
      </c>
      <c r="E104" t="inlineStr">
        <is>
          <t>Đổi ý</t>
        </is>
      </c>
      <c r="F104" t="n">
        <v>210.39</v>
      </c>
    </row>
    <row r="105">
      <c r="A105" t="n">
        <v>201607</v>
      </c>
      <c r="B105" t="n">
        <v>64</v>
      </c>
      <c r="C105" t="inlineStr">
        <is>
          <t>POS</t>
        </is>
      </c>
      <c r="D105" t="inlineStr">
        <is>
          <t>Mỹ</t>
        </is>
      </c>
      <c r="E105" t="inlineStr">
        <is>
          <t>Lỗi sản phẩm</t>
        </is>
      </c>
      <c r="F105" t="n">
        <v>101.08</v>
      </c>
    </row>
    <row r="106">
      <c r="A106" t="n">
        <v>201607</v>
      </c>
      <c r="B106" t="n">
        <v>66</v>
      </c>
      <c r="C106" t="inlineStr">
        <is>
          <t>POS</t>
        </is>
      </c>
      <c r="D106" t="inlineStr">
        <is>
          <t>Mỹ</t>
        </is>
      </c>
      <c r="E106" t="inlineStr">
        <is>
          <t>Lỗi sản phẩm</t>
        </is>
      </c>
      <c r="F106" t="n">
        <v>19.99</v>
      </c>
    </row>
    <row r="107">
      <c r="A107" t="n">
        <v>201608</v>
      </c>
      <c r="B107" t="n">
        <v>0</v>
      </c>
      <c r="C107" t="inlineStr">
        <is>
          <t>ONLINE</t>
        </is>
      </c>
      <c r="D107" t="inlineStr">
        <is>
          <t>Online</t>
        </is>
      </c>
      <c r="E107" t="inlineStr">
        <is>
          <t>Lỗi sản phẩm</t>
        </is>
      </c>
      <c r="F107" t="n">
        <v>1803.95</v>
      </c>
    </row>
    <row r="108">
      <c r="A108" t="n">
        <v>201608</v>
      </c>
      <c r="B108" t="n">
        <v>0</v>
      </c>
      <c r="C108" t="inlineStr">
        <is>
          <t>ONLINE</t>
        </is>
      </c>
      <c r="D108" t="inlineStr">
        <is>
          <t>Online</t>
        </is>
      </c>
      <c r="E108" t="inlineStr">
        <is>
          <t>Giao trễ</t>
        </is>
      </c>
      <c r="F108" t="n">
        <v>267</v>
      </c>
    </row>
    <row r="109">
      <c r="A109" t="n">
        <v>201608</v>
      </c>
      <c r="B109" t="n">
        <v>9</v>
      </c>
      <c r="C109" t="inlineStr">
        <is>
          <t>POS</t>
        </is>
      </c>
      <c r="D109" t="inlineStr">
        <is>
          <t>Canada</t>
        </is>
      </c>
      <c r="E109" t="inlineStr">
        <is>
          <t>Đổi ý</t>
        </is>
      </c>
      <c r="F109" t="n">
        <v>408</v>
      </c>
    </row>
    <row r="110">
      <c r="A110" t="n">
        <v>201608</v>
      </c>
      <c r="B110" t="n">
        <v>10</v>
      </c>
      <c r="C110" t="inlineStr">
        <is>
          <t>POS</t>
        </is>
      </c>
      <c r="D110" t="inlineStr">
        <is>
          <t>Canada</t>
        </is>
      </c>
      <c r="E110" t="inlineStr">
        <is>
          <t>Giao nhầm hàng</t>
        </is>
      </c>
      <c r="F110" t="n">
        <v>116.99</v>
      </c>
    </row>
    <row r="111">
      <c r="A111" t="n">
        <v>201608</v>
      </c>
      <c r="B111" t="n">
        <v>40</v>
      </c>
      <c r="C111" t="inlineStr">
        <is>
          <t>POS</t>
        </is>
      </c>
      <c r="D111" t="inlineStr">
        <is>
          <t>Anh</t>
        </is>
      </c>
      <c r="E111" t="inlineStr">
        <is>
          <t>Đổi ý</t>
        </is>
      </c>
      <c r="F111" t="n">
        <v>34</v>
      </c>
    </row>
    <row r="112">
      <c r="A112" t="n">
        <v>201608</v>
      </c>
      <c r="B112" t="n">
        <v>40</v>
      </c>
      <c r="C112" t="inlineStr">
        <is>
          <t>POS</t>
        </is>
      </c>
      <c r="D112" t="inlineStr">
        <is>
          <t>Anh</t>
        </is>
      </c>
      <c r="E112" t="inlineStr">
        <is>
          <t>Lỗi sản phẩm</t>
        </is>
      </c>
      <c r="F112" t="n">
        <v>393.8</v>
      </c>
    </row>
    <row r="113">
      <c r="A113" t="n">
        <v>201608</v>
      </c>
      <c r="B113" t="n">
        <v>44</v>
      </c>
      <c r="C113" t="inlineStr">
        <is>
          <t>POS</t>
        </is>
      </c>
      <c r="D113" t="inlineStr">
        <is>
          <t>Mỹ</t>
        </is>
      </c>
      <c r="E113" t="inlineStr">
        <is>
          <t>Đổi ý</t>
        </is>
      </c>
      <c r="F113" t="n">
        <v>279.99</v>
      </c>
    </row>
    <row r="114">
      <c r="A114" t="n">
        <v>201608</v>
      </c>
      <c r="B114" t="n">
        <v>44</v>
      </c>
      <c r="C114" t="inlineStr">
        <is>
          <t>POS</t>
        </is>
      </c>
      <c r="D114" t="inlineStr">
        <is>
          <t>Mỹ</t>
        </is>
      </c>
      <c r="E114" t="inlineStr">
        <is>
          <t>Giao nhầm hàng</t>
        </is>
      </c>
      <c r="F114" t="n">
        <v>599</v>
      </c>
    </row>
    <row r="115">
      <c r="A115" t="n">
        <v>201608</v>
      </c>
      <c r="B115" t="n">
        <v>47</v>
      </c>
      <c r="C115" t="inlineStr">
        <is>
          <t>POS</t>
        </is>
      </c>
      <c r="D115" t="inlineStr">
        <is>
          <t>Mỹ</t>
        </is>
      </c>
      <c r="E115" t="inlineStr">
        <is>
          <t>Lỗi sản phẩm</t>
        </is>
      </c>
      <c r="F115" t="n">
        <v>2875.5</v>
      </c>
    </row>
    <row r="116">
      <c r="A116" t="n">
        <v>201608</v>
      </c>
      <c r="B116" t="n">
        <v>53</v>
      </c>
      <c r="C116" t="inlineStr">
        <is>
          <t>POS</t>
        </is>
      </c>
      <c r="D116" t="inlineStr">
        <is>
          <t>Mỹ</t>
        </is>
      </c>
      <c r="E116" t="inlineStr">
        <is>
          <t>Lỗi sản phẩm</t>
        </is>
      </c>
      <c r="F116" t="n">
        <v>257.5</v>
      </c>
    </row>
    <row r="117">
      <c r="A117" t="n">
        <v>201608</v>
      </c>
      <c r="B117" t="n">
        <v>54</v>
      </c>
      <c r="C117" t="inlineStr">
        <is>
          <t>POS</t>
        </is>
      </c>
      <c r="D117" t="inlineStr">
        <is>
          <t>Mỹ</t>
        </is>
      </c>
      <c r="E117" t="inlineStr">
        <is>
          <t>Đổi ý</t>
        </is>
      </c>
      <c r="F117" t="n">
        <v>119.69</v>
      </c>
    </row>
    <row r="118">
      <c r="A118" t="n">
        <v>201608</v>
      </c>
      <c r="B118" t="n">
        <v>66</v>
      </c>
      <c r="C118" t="inlineStr">
        <is>
          <t>POS</t>
        </is>
      </c>
      <c r="D118" t="inlineStr">
        <is>
          <t>Mỹ</t>
        </is>
      </c>
      <c r="E118" t="inlineStr">
        <is>
          <t>Đổi ý</t>
        </is>
      </c>
      <c r="F118" t="n">
        <v>263.7</v>
      </c>
    </row>
    <row r="119">
      <c r="A119" t="n">
        <v>201609</v>
      </c>
      <c r="B119" t="n">
        <v>0</v>
      </c>
      <c r="C119" t="inlineStr">
        <is>
          <t>ONLINE</t>
        </is>
      </c>
      <c r="D119" t="inlineStr">
        <is>
          <t>Online</t>
        </is>
      </c>
      <c r="E119" t="inlineStr">
        <is>
          <t>Đổi ý</t>
        </is>
      </c>
      <c r="F119" t="n">
        <v>233.82</v>
      </c>
    </row>
    <row r="120">
      <c r="A120" t="n">
        <v>201609</v>
      </c>
      <c r="B120" t="n">
        <v>0</v>
      </c>
      <c r="C120" t="inlineStr">
        <is>
          <t>ONLINE</t>
        </is>
      </c>
      <c r="D120" t="inlineStr">
        <is>
          <t>Online</t>
        </is>
      </c>
      <c r="E120" t="inlineStr">
        <is>
          <t>Lỗi sản phẩm</t>
        </is>
      </c>
      <c r="F120" t="n">
        <v>16.19</v>
      </c>
    </row>
    <row r="121">
      <c r="A121" t="n">
        <v>201609</v>
      </c>
      <c r="B121" t="n">
        <v>0</v>
      </c>
      <c r="C121" t="inlineStr">
        <is>
          <t>ONLINE</t>
        </is>
      </c>
      <c r="D121" t="inlineStr">
        <is>
          <t>Online</t>
        </is>
      </c>
      <c r="E121" t="inlineStr">
        <is>
          <t>Giao trễ</t>
        </is>
      </c>
      <c r="F121" t="n">
        <v>56.97</v>
      </c>
    </row>
    <row r="122">
      <c r="A122" t="n">
        <v>201609</v>
      </c>
      <c r="B122" t="n">
        <v>0</v>
      </c>
      <c r="C122" t="inlineStr">
        <is>
          <t>ONLINE</t>
        </is>
      </c>
      <c r="D122" t="inlineStr">
        <is>
          <t>Online</t>
        </is>
      </c>
      <c r="E122" t="inlineStr">
        <is>
          <t>Giao nhầm hàng</t>
        </is>
      </c>
      <c r="F122" t="n">
        <v>429.99</v>
      </c>
    </row>
    <row r="123">
      <c r="A123" t="n">
        <v>201609</v>
      </c>
      <c r="B123" t="n">
        <v>6</v>
      </c>
      <c r="C123" t="inlineStr">
        <is>
          <t>POS</t>
        </is>
      </c>
      <c r="D123" t="inlineStr">
        <is>
          <t>Úc</t>
        </is>
      </c>
      <c r="E123" t="inlineStr">
        <is>
          <t>Lỗi sản phẩm</t>
        </is>
      </c>
      <c r="F123" t="n">
        <v>799.2</v>
      </c>
    </row>
    <row r="124">
      <c r="A124" t="n">
        <v>201609</v>
      </c>
      <c r="B124" t="n">
        <v>12</v>
      </c>
      <c r="C124" t="inlineStr">
        <is>
          <t>POS</t>
        </is>
      </c>
      <c r="D124" t="inlineStr">
        <is>
          <t>Pháp</t>
        </is>
      </c>
      <c r="E124" t="inlineStr">
        <is>
          <t>Đổi ý</t>
        </is>
      </c>
      <c r="F124" t="n">
        <v>40.55</v>
      </c>
    </row>
    <row r="125">
      <c r="A125" t="n">
        <v>201609</v>
      </c>
      <c r="B125" t="n">
        <v>22</v>
      </c>
      <c r="C125" t="inlineStr">
        <is>
          <t>POS</t>
        </is>
      </c>
      <c r="D125" t="inlineStr">
        <is>
          <t>Đức</t>
        </is>
      </c>
      <c r="E125" t="inlineStr">
        <is>
          <t>Lỗi sản phẩm</t>
        </is>
      </c>
      <c r="F125" t="n">
        <v>256.5</v>
      </c>
    </row>
    <row r="126">
      <c r="A126" t="n">
        <v>201609</v>
      </c>
      <c r="B126" t="n">
        <v>27</v>
      </c>
      <c r="C126" t="inlineStr">
        <is>
          <t>POS</t>
        </is>
      </c>
      <c r="D126" t="inlineStr">
        <is>
          <t>Đức</t>
        </is>
      </c>
      <c r="E126" t="inlineStr">
        <is>
          <t>Đổi ý</t>
        </is>
      </c>
      <c r="F126" t="n">
        <v>62.1</v>
      </c>
    </row>
    <row r="127">
      <c r="A127" t="n">
        <v>201609</v>
      </c>
      <c r="B127" t="n">
        <v>28</v>
      </c>
      <c r="C127" t="inlineStr">
        <is>
          <t>POS</t>
        </is>
      </c>
      <c r="D127" t="inlineStr">
        <is>
          <t>Ý</t>
        </is>
      </c>
      <c r="E127" t="inlineStr">
        <is>
          <t>Đổi ý</t>
        </is>
      </c>
      <c r="F127" t="n">
        <v>12.99</v>
      </c>
    </row>
    <row r="128">
      <c r="A128" t="n">
        <v>201609</v>
      </c>
      <c r="B128" t="n">
        <v>44</v>
      </c>
      <c r="C128" t="inlineStr">
        <is>
          <t>POS</t>
        </is>
      </c>
      <c r="D128" t="inlineStr">
        <is>
          <t>Mỹ</t>
        </is>
      </c>
      <c r="E128" t="inlineStr">
        <is>
          <t>Đổi ý</t>
        </is>
      </c>
      <c r="F128" t="n">
        <v>129.99</v>
      </c>
    </row>
    <row r="129">
      <c r="A129" t="n">
        <v>201609</v>
      </c>
      <c r="B129" t="n">
        <v>45</v>
      </c>
      <c r="C129" t="inlineStr">
        <is>
          <t>POS</t>
        </is>
      </c>
      <c r="D129" t="inlineStr">
        <is>
          <t>Mỹ</t>
        </is>
      </c>
      <c r="E129" t="inlineStr">
        <is>
          <t>Giao nhầm hàng</t>
        </is>
      </c>
      <c r="F129" t="n">
        <v>252.9</v>
      </c>
    </row>
    <row r="130">
      <c r="A130" t="n">
        <v>201609</v>
      </c>
      <c r="B130" t="n">
        <v>47</v>
      </c>
      <c r="C130" t="inlineStr">
        <is>
          <t>POS</t>
        </is>
      </c>
      <c r="D130" t="inlineStr">
        <is>
          <t>Mỹ</t>
        </is>
      </c>
      <c r="E130" t="inlineStr">
        <is>
          <t>Lỗi sản phẩm</t>
        </is>
      </c>
      <c r="F130" t="n">
        <v>152.99</v>
      </c>
    </row>
    <row r="131">
      <c r="A131" t="n">
        <v>201609</v>
      </c>
      <c r="B131" t="n">
        <v>50</v>
      </c>
      <c r="C131" t="inlineStr">
        <is>
          <t>POS</t>
        </is>
      </c>
      <c r="D131" t="inlineStr">
        <is>
          <t>Mỹ</t>
        </is>
      </c>
      <c r="E131" t="inlineStr">
        <is>
          <t>Đổi ý</t>
        </is>
      </c>
      <c r="F131" t="n">
        <v>162.9</v>
      </c>
    </row>
    <row r="132">
      <c r="A132" t="n">
        <v>201609</v>
      </c>
      <c r="B132" t="n">
        <v>55</v>
      </c>
      <c r="C132" t="inlineStr">
        <is>
          <t>POS</t>
        </is>
      </c>
      <c r="D132" t="inlineStr">
        <is>
          <t>Mỹ</t>
        </is>
      </c>
      <c r="E132" t="inlineStr">
        <is>
          <t>Lỗi sản phẩm</t>
        </is>
      </c>
      <c r="F132" t="n">
        <v>344.16</v>
      </c>
    </row>
    <row r="133">
      <c r="A133" t="n">
        <v>201609</v>
      </c>
      <c r="B133" t="n">
        <v>56</v>
      </c>
      <c r="C133" t="inlineStr">
        <is>
          <t>POS</t>
        </is>
      </c>
      <c r="D133" t="inlineStr">
        <is>
          <t>Mỹ</t>
        </is>
      </c>
      <c r="E133" t="inlineStr">
        <is>
          <t>Lỗi sản phẩm</t>
        </is>
      </c>
      <c r="F133" t="n">
        <v>919.98</v>
      </c>
    </row>
    <row r="134">
      <c r="A134" t="n">
        <v>201609</v>
      </c>
      <c r="B134" t="n">
        <v>57</v>
      </c>
      <c r="C134" t="inlineStr">
        <is>
          <t>POS</t>
        </is>
      </c>
      <c r="D134" t="inlineStr">
        <is>
          <t>Mỹ</t>
        </is>
      </c>
      <c r="E134" t="inlineStr">
        <is>
          <t>Lỗi sản phẩm</t>
        </is>
      </c>
      <c r="F134" t="n">
        <v>1119.96</v>
      </c>
    </row>
    <row r="135">
      <c r="A135" t="n">
        <v>201609</v>
      </c>
      <c r="B135" t="n">
        <v>59</v>
      </c>
      <c r="C135" t="inlineStr">
        <is>
          <t>POS</t>
        </is>
      </c>
      <c r="D135" t="inlineStr">
        <is>
          <t>Mỹ</t>
        </is>
      </c>
      <c r="E135" t="inlineStr">
        <is>
          <t>Đổi ý</t>
        </is>
      </c>
      <c r="F135" t="n">
        <v>38.7</v>
      </c>
    </row>
    <row r="136">
      <c r="A136" t="n">
        <v>201609</v>
      </c>
      <c r="B136" t="n">
        <v>65</v>
      </c>
      <c r="C136" t="inlineStr">
        <is>
          <t>POS</t>
        </is>
      </c>
      <c r="D136" t="inlineStr">
        <is>
          <t>Mỹ</t>
        </is>
      </c>
      <c r="E136" t="inlineStr">
        <is>
          <t>Đổi ý</t>
        </is>
      </c>
      <c r="F136" t="n">
        <v>682.2</v>
      </c>
    </row>
    <row r="137">
      <c r="A137" t="n">
        <v>201609</v>
      </c>
      <c r="B137" t="n">
        <v>66</v>
      </c>
      <c r="C137" t="inlineStr">
        <is>
          <t>POS</t>
        </is>
      </c>
      <c r="D137" t="inlineStr">
        <is>
          <t>Mỹ</t>
        </is>
      </c>
      <c r="E137" t="inlineStr">
        <is>
          <t>Đổi ý</t>
        </is>
      </c>
      <c r="F137" t="n">
        <v>3488.4</v>
      </c>
    </row>
    <row r="138">
      <c r="A138" t="n">
        <v>201610</v>
      </c>
      <c r="B138" t="n">
        <v>0</v>
      </c>
      <c r="C138" t="inlineStr">
        <is>
          <t>ONLINE</t>
        </is>
      </c>
      <c r="D138" t="inlineStr">
        <is>
          <t>Online</t>
        </is>
      </c>
      <c r="E138" t="inlineStr">
        <is>
          <t>Đổi ý</t>
        </is>
      </c>
      <c r="F138" t="n">
        <v>802</v>
      </c>
    </row>
    <row r="139">
      <c r="A139" t="n">
        <v>201610</v>
      </c>
      <c r="B139" t="n">
        <v>0</v>
      </c>
      <c r="C139" t="inlineStr">
        <is>
          <t>ONLINE</t>
        </is>
      </c>
      <c r="D139" t="inlineStr">
        <is>
          <t>Online</t>
        </is>
      </c>
      <c r="E139" t="inlineStr">
        <is>
          <t>Lỗi sản phẩm</t>
        </is>
      </c>
      <c r="F139" t="n">
        <v>1762.6</v>
      </c>
    </row>
    <row r="140">
      <c r="A140" t="n">
        <v>201610</v>
      </c>
      <c r="B140" t="n">
        <v>0</v>
      </c>
      <c r="C140" t="inlineStr">
        <is>
          <t>ONLINE</t>
        </is>
      </c>
      <c r="D140" t="inlineStr">
        <is>
          <t>Online</t>
        </is>
      </c>
      <c r="E140" t="inlineStr">
        <is>
          <t>Giao trễ</t>
        </is>
      </c>
      <c r="F140" t="n">
        <v>4589.94</v>
      </c>
    </row>
    <row r="141">
      <c r="A141" t="n">
        <v>201610</v>
      </c>
      <c r="B141" t="n">
        <v>8</v>
      </c>
      <c r="C141" t="inlineStr">
        <is>
          <t>POS</t>
        </is>
      </c>
      <c r="D141" t="inlineStr">
        <is>
          <t>Canada</t>
        </is>
      </c>
      <c r="E141" t="inlineStr">
        <is>
          <t>Giao nhầm hàng</t>
        </is>
      </c>
      <c r="F141" t="n">
        <v>231</v>
      </c>
    </row>
    <row r="142">
      <c r="A142" t="n">
        <v>201610</v>
      </c>
      <c r="B142" t="n">
        <v>9</v>
      </c>
      <c r="C142" t="inlineStr">
        <is>
          <t>POS</t>
        </is>
      </c>
      <c r="D142" t="inlineStr">
        <is>
          <t>Canada</t>
        </is>
      </c>
      <c r="E142" t="inlineStr">
        <is>
          <t>Lỗi sản phẩm</t>
        </is>
      </c>
      <c r="F142" t="n">
        <v>600.1</v>
      </c>
    </row>
    <row r="143">
      <c r="A143" t="n">
        <v>201610</v>
      </c>
      <c r="B143" t="n">
        <v>10</v>
      </c>
      <c r="C143" t="inlineStr">
        <is>
          <t>POS</t>
        </is>
      </c>
      <c r="D143" t="inlineStr">
        <is>
          <t>Canada</t>
        </is>
      </c>
      <c r="E143" t="inlineStr">
        <is>
          <t>Giao nhầm hàng</t>
        </is>
      </c>
      <c r="F143" t="n">
        <v>326</v>
      </c>
    </row>
    <row r="144">
      <c r="A144" t="n">
        <v>201610</v>
      </c>
      <c r="B144" t="n">
        <v>18</v>
      </c>
      <c r="C144" t="inlineStr">
        <is>
          <t>POS</t>
        </is>
      </c>
      <c r="D144" t="inlineStr">
        <is>
          <t>Pháp</t>
        </is>
      </c>
      <c r="E144" t="inlineStr">
        <is>
          <t>Đổi ý</t>
        </is>
      </c>
      <c r="F144" t="n">
        <v>4680</v>
      </c>
    </row>
    <row r="145">
      <c r="A145" t="n">
        <v>201610</v>
      </c>
      <c r="B145" t="n">
        <v>19</v>
      </c>
      <c r="C145" t="inlineStr">
        <is>
          <t>POS</t>
        </is>
      </c>
      <c r="D145" t="inlineStr">
        <is>
          <t>Đức</t>
        </is>
      </c>
      <c r="E145" t="inlineStr">
        <is>
          <t>Giao nhầm hàng</t>
        </is>
      </c>
      <c r="F145" t="n">
        <v>257.5</v>
      </c>
    </row>
    <row r="146">
      <c r="A146" t="n">
        <v>201610</v>
      </c>
      <c r="B146" t="n">
        <v>24</v>
      </c>
      <c r="C146" t="inlineStr">
        <is>
          <t>POS</t>
        </is>
      </c>
      <c r="D146" t="inlineStr">
        <is>
          <t>Đức</t>
        </is>
      </c>
      <c r="E146" t="inlineStr">
        <is>
          <t>Lỗi sản phẩm</t>
        </is>
      </c>
      <c r="F146" t="n">
        <v>627</v>
      </c>
    </row>
    <row r="147">
      <c r="A147" t="n">
        <v>201610</v>
      </c>
      <c r="B147" t="n">
        <v>33</v>
      </c>
      <c r="C147" t="inlineStr">
        <is>
          <t>POS</t>
        </is>
      </c>
      <c r="D147" t="inlineStr">
        <is>
          <t>Hà Lan</t>
        </is>
      </c>
      <c r="E147" t="inlineStr">
        <is>
          <t>Giao nhầm hàng</t>
        </is>
      </c>
      <c r="F147" t="n">
        <v>67.40000000000001</v>
      </c>
    </row>
    <row r="148">
      <c r="A148" t="n">
        <v>201610</v>
      </c>
      <c r="B148" t="n">
        <v>36</v>
      </c>
      <c r="C148" t="inlineStr">
        <is>
          <t>POS</t>
        </is>
      </c>
      <c r="D148" t="inlineStr">
        <is>
          <t>Anh</t>
        </is>
      </c>
      <c r="E148" t="inlineStr">
        <is>
          <t>Đổi ý</t>
        </is>
      </c>
      <c r="F148" t="n">
        <v>198</v>
      </c>
    </row>
    <row r="149">
      <c r="A149" t="n">
        <v>201610</v>
      </c>
      <c r="B149" t="n">
        <v>36</v>
      </c>
      <c r="C149" t="inlineStr">
        <is>
          <t>POS</t>
        </is>
      </c>
      <c r="D149" t="inlineStr">
        <is>
          <t>Anh</t>
        </is>
      </c>
      <c r="E149" t="inlineStr">
        <is>
          <t>Lỗi sản phẩm</t>
        </is>
      </c>
      <c r="F149" t="n">
        <v>388.99</v>
      </c>
    </row>
    <row r="150">
      <c r="A150" t="n">
        <v>201610</v>
      </c>
      <c r="B150" t="n">
        <v>37</v>
      </c>
      <c r="C150" t="inlineStr">
        <is>
          <t>POS</t>
        </is>
      </c>
      <c r="D150" t="inlineStr">
        <is>
          <t>Anh</t>
        </is>
      </c>
      <c r="E150" t="inlineStr">
        <is>
          <t>Lỗi sản phẩm</t>
        </is>
      </c>
      <c r="F150" t="n">
        <v>207.99</v>
      </c>
    </row>
    <row r="151">
      <c r="A151" t="n">
        <v>201610</v>
      </c>
      <c r="B151" t="n">
        <v>37</v>
      </c>
      <c r="C151" t="inlineStr">
        <is>
          <t>POS</t>
        </is>
      </c>
      <c r="D151" t="inlineStr">
        <is>
          <t>Anh</t>
        </is>
      </c>
      <c r="E151" t="inlineStr">
        <is>
          <t>Giao nhầm hàng</t>
        </is>
      </c>
      <c r="F151" t="n">
        <v>44.4</v>
      </c>
    </row>
    <row r="152">
      <c r="A152" t="n">
        <v>201610</v>
      </c>
      <c r="B152" t="n">
        <v>39</v>
      </c>
      <c r="C152" t="inlineStr">
        <is>
          <t>POS</t>
        </is>
      </c>
      <c r="D152" t="inlineStr">
        <is>
          <t>Anh</t>
        </is>
      </c>
      <c r="E152" t="inlineStr">
        <is>
          <t>Lỗi sản phẩm</t>
        </is>
      </c>
      <c r="F152" t="n">
        <v>199.98</v>
      </c>
    </row>
    <row r="153">
      <c r="A153" t="n">
        <v>201610</v>
      </c>
      <c r="B153" t="n">
        <v>41</v>
      </c>
      <c r="C153" t="inlineStr">
        <is>
          <t>POS</t>
        </is>
      </c>
      <c r="D153" t="inlineStr">
        <is>
          <t>Anh</t>
        </is>
      </c>
      <c r="E153" t="inlineStr">
        <is>
          <t>Đổi ý</t>
        </is>
      </c>
      <c r="F153" t="n">
        <v>268</v>
      </c>
    </row>
    <row r="154">
      <c r="A154" t="n">
        <v>201610</v>
      </c>
      <c r="B154" t="n">
        <v>42</v>
      </c>
      <c r="C154" t="inlineStr">
        <is>
          <t>POS</t>
        </is>
      </c>
      <c r="D154" t="inlineStr">
        <is>
          <t>Anh</t>
        </is>
      </c>
      <c r="E154" t="inlineStr">
        <is>
          <t>Lỗi sản phẩm</t>
        </is>
      </c>
      <c r="F154" t="n">
        <v>361.8</v>
      </c>
    </row>
    <row r="155">
      <c r="A155" t="n">
        <v>201610</v>
      </c>
      <c r="B155" t="n">
        <v>45</v>
      </c>
      <c r="C155" t="inlineStr">
        <is>
          <t>POS</t>
        </is>
      </c>
      <c r="D155" t="inlineStr">
        <is>
          <t>Mỹ</t>
        </is>
      </c>
      <c r="E155" t="inlineStr">
        <is>
          <t>Lỗi sản phẩm</t>
        </is>
      </c>
      <c r="F155" t="n">
        <v>59.94</v>
      </c>
    </row>
    <row r="156">
      <c r="A156" t="n">
        <v>201610</v>
      </c>
      <c r="B156" t="n">
        <v>45</v>
      </c>
      <c r="C156" t="inlineStr">
        <is>
          <t>POS</t>
        </is>
      </c>
      <c r="D156" t="inlineStr">
        <is>
          <t>Mỹ</t>
        </is>
      </c>
      <c r="E156" t="inlineStr">
        <is>
          <t>Giao nhầm hàng</t>
        </is>
      </c>
      <c r="F156" t="n">
        <v>369</v>
      </c>
    </row>
    <row r="157">
      <c r="A157" t="n">
        <v>201610</v>
      </c>
      <c r="B157" t="n">
        <v>50</v>
      </c>
      <c r="C157" t="inlineStr">
        <is>
          <t>POS</t>
        </is>
      </c>
      <c r="D157" t="inlineStr">
        <is>
          <t>Mỹ</t>
        </is>
      </c>
      <c r="E157" t="inlineStr">
        <is>
          <t>Đổi ý</t>
        </is>
      </c>
      <c r="F157" t="n">
        <v>255</v>
      </c>
    </row>
    <row r="158">
      <c r="A158" t="n">
        <v>201610</v>
      </c>
      <c r="B158" t="n">
        <v>50</v>
      </c>
      <c r="C158" t="inlineStr">
        <is>
          <t>POS</t>
        </is>
      </c>
      <c r="D158" t="inlineStr">
        <is>
          <t>Mỹ</t>
        </is>
      </c>
      <c r="E158" t="inlineStr">
        <is>
          <t>Lỗi sản phẩm</t>
        </is>
      </c>
      <c r="F158" t="n">
        <v>564.9</v>
      </c>
    </row>
    <row r="159">
      <c r="A159" t="n">
        <v>201610</v>
      </c>
      <c r="B159" t="n">
        <v>51</v>
      </c>
      <c r="C159" t="inlineStr">
        <is>
          <t>POS</t>
        </is>
      </c>
      <c r="D159" t="inlineStr">
        <is>
          <t>Mỹ</t>
        </is>
      </c>
      <c r="E159" t="inlineStr">
        <is>
          <t>Lỗi sản phẩm</t>
        </is>
      </c>
      <c r="F159" t="n">
        <v>938</v>
      </c>
    </row>
    <row r="160">
      <c r="A160" t="n">
        <v>201610</v>
      </c>
      <c r="B160" t="n">
        <v>61</v>
      </c>
      <c r="C160" t="inlineStr">
        <is>
          <t>POS</t>
        </is>
      </c>
      <c r="D160" t="inlineStr">
        <is>
          <t>Mỹ</t>
        </is>
      </c>
      <c r="E160" t="inlineStr">
        <is>
          <t>Đổi ý</t>
        </is>
      </c>
      <c r="F160" t="n">
        <v>870</v>
      </c>
    </row>
    <row r="161">
      <c r="A161" t="n">
        <v>201610</v>
      </c>
      <c r="B161" t="n">
        <v>65</v>
      </c>
      <c r="C161" t="inlineStr">
        <is>
          <t>POS</t>
        </is>
      </c>
      <c r="D161" t="inlineStr">
        <is>
          <t>Mỹ</t>
        </is>
      </c>
      <c r="E161" t="inlineStr">
        <is>
          <t>Đổi ý</t>
        </is>
      </c>
      <c r="F161" t="n">
        <v>219</v>
      </c>
    </row>
    <row r="162">
      <c r="A162" t="n">
        <v>201610</v>
      </c>
      <c r="B162" t="n">
        <v>66</v>
      </c>
      <c r="C162" t="inlineStr">
        <is>
          <t>POS</t>
        </is>
      </c>
      <c r="D162" t="inlineStr">
        <is>
          <t>Mỹ</t>
        </is>
      </c>
      <c r="E162" t="inlineStr">
        <is>
          <t>Đổi ý</t>
        </is>
      </c>
      <c r="F162" t="n">
        <v>345.97</v>
      </c>
    </row>
    <row r="163">
      <c r="A163" t="n">
        <v>201611</v>
      </c>
      <c r="B163" t="n">
        <v>0</v>
      </c>
      <c r="C163" t="inlineStr">
        <is>
          <t>ONLINE</t>
        </is>
      </c>
      <c r="D163" t="inlineStr">
        <is>
          <t>Online</t>
        </is>
      </c>
      <c r="E163" t="inlineStr">
        <is>
          <t>Đổi ý</t>
        </is>
      </c>
      <c r="F163" t="n">
        <v>897</v>
      </c>
    </row>
    <row r="164">
      <c r="A164" t="n">
        <v>201611</v>
      </c>
      <c r="B164" t="n">
        <v>0</v>
      </c>
      <c r="C164" t="inlineStr">
        <is>
          <t>ONLINE</t>
        </is>
      </c>
      <c r="D164" t="inlineStr">
        <is>
          <t>Online</t>
        </is>
      </c>
      <c r="E164" t="inlineStr">
        <is>
          <t>Lỗi sản phẩm</t>
        </is>
      </c>
      <c r="F164" t="n">
        <v>1811.97</v>
      </c>
    </row>
    <row r="165">
      <c r="A165" t="n">
        <v>201611</v>
      </c>
      <c r="B165" t="n">
        <v>0</v>
      </c>
      <c r="C165" t="inlineStr">
        <is>
          <t>ONLINE</t>
        </is>
      </c>
      <c r="D165" t="inlineStr">
        <is>
          <t>Online</t>
        </is>
      </c>
      <c r="E165" t="inlineStr">
        <is>
          <t>Giao trễ</t>
        </is>
      </c>
      <c r="F165" t="n">
        <v>349.95</v>
      </c>
    </row>
    <row r="166">
      <c r="A166" t="n">
        <v>201611</v>
      </c>
      <c r="B166" t="n">
        <v>4</v>
      </c>
      <c r="C166" t="inlineStr">
        <is>
          <t>POS</t>
        </is>
      </c>
      <c r="D166" t="inlineStr">
        <is>
          <t>Úc</t>
        </is>
      </c>
      <c r="E166" t="inlineStr">
        <is>
          <t>Lỗi sản phẩm</t>
        </is>
      </c>
      <c r="F166" t="n">
        <v>143.85</v>
      </c>
    </row>
    <row r="167">
      <c r="A167" t="n">
        <v>201611</v>
      </c>
      <c r="B167" t="n">
        <v>6</v>
      </c>
      <c r="C167" t="inlineStr">
        <is>
          <t>POS</t>
        </is>
      </c>
      <c r="D167" t="inlineStr">
        <is>
          <t>Úc</t>
        </is>
      </c>
      <c r="E167" t="inlineStr">
        <is>
          <t>Đổi ý</t>
        </is>
      </c>
      <c r="F167" t="n">
        <v>299.9</v>
      </c>
    </row>
    <row r="168">
      <c r="A168" t="n">
        <v>201611</v>
      </c>
      <c r="B168" t="n">
        <v>10</v>
      </c>
      <c r="C168" t="inlineStr">
        <is>
          <t>POS</t>
        </is>
      </c>
      <c r="D168" t="inlineStr">
        <is>
          <t>Canada</t>
        </is>
      </c>
      <c r="E168" t="inlineStr">
        <is>
          <t>Đổi ý</t>
        </is>
      </c>
      <c r="F168" t="n">
        <v>1134.86</v>
      </c>
    </row>
    <row r="169">
      <c r="A169" t="n">
        <v>201611</v>
      </c>
      <c r="B169" t="n">
        <v>10</v>
      </c>
      <c r="C169" t="inlineStr">
        <is>
          <t>POS</t>
        </is>
      </c>
      <c r="D169" t="inlineStr">
        <is>
          <t>Canada</t>
        </is>
      </c>
      <c r="E169" t="inlineStr">
        <is>
          <t>Lỗi sản phẩm</t>
        </is>
      </c>
      <c r="F169" t="n">
        <v>117.98</v>
      </c>
    </row>
    <row r="170">
      <c r="A170" t="n">
        <v>201611</v>
      </c>
      <c r="B170" t="n">
        <v>14</v>
      </c>
      <c r="C170" t="inlineStr">
        <is>
          <t>POS</t>
        </is>
      </c>
      <c r="D170" t="inlineStr">
        <is>
          <t>Pháp</t>
        </is>
      </c>
      <c r="E170" t="inlineStr">
        <is>
          <t>Đổi ý</t>
        </is>
      </c>
      <c r="F170" t="n">
        <v>1349.75</v>
      </c>
    </row>
    <row r="171">
      <c r="A171" t="n">
        <v>201611</v>
      </c>
      <c r="B171" t="n">
        <v>20</v>
      </c>
      <c r="C171" t="inlineStr">
        <is>
          <t>POS</t>
        </is>
      </c>
      <c r="D171" t="inlineStr">
        <is>
          <t>Đức</t>
        </is>
      </c>
      <c r="E171" t="inlineStr">
        <is>
          <t>Giao nhầm hàng</t>
        </is>
      </c>
      <c r="F171" t="n">
        <v>40.55</v>
      </c>
    </row>
    <row r="172">
      <c r="A172" t="n">
        <v>201611</v>
      </c>
      <c r="B172" t="n">
        <v>32</v>
      </c>
      <c r="C172" t="inlineStr">
        <is>
          <t>POS</t>
        </is>
      </c>
      <c r="D172" t="inlineStr">
        <is>
          <t>Hà Lan</t>
        </is>
      </c>
      <c r="E172" t="inlineStr">
        <is>
          <t>Lỗi sản phẩm</t>
        </is>
      </c>
      <c r="F172" t="n">
        <v>438</v>
      </c>
    </row>
    <row r="173">
      <c r="A173" t="n">
        <v>201611</v>
      </c>
      <c r="B173" t="n">
        <v>36</v>
      </c>
      <c r="C173" t="inlineStr">
        <is>
          <t>POS</t>
        </is>
      </c>
      <c r="D173" t="inlineStr">
        <is>
          <t>Anh</t>
        </is>
      </c>
      <c r="E173" t="inlineStr">
        <is>
          <t>Đổi ý</t>
        </is>
      </c>
      <c r="F173" t="n">
        <v>129.99</v>
      </c>
    </row>
    <row r="174">
      <c r="A174" t="n">
        <v>201611</v>
      </c>
      <c r="B174" t="n">
        <v>48</v>
      </c>
      <c r="C174" t="inlineStr">
        <is>
          <t>POS</t>
        </is>
      </c>
      <c r="D174" t="inlineStr">
        <is>
          <t>Mỹ</t>
        </is>
      </c>
      <c r="E174" t="inlineStr">
        <is>
          <t>Đổi ý</t>
        </is>
      </c>
      <c r="F174" t="n">
        <v>95.90000000000001</v>
      </c>
    </row>
    <row r="175">
      <c r="A175" t="n">
        <v>201611</v>
      </c>
      <c r="B175" t="n">
        <v>51</v>
      </c>
      <c r="C175" t="inlineStr">
        <is>
          <t>POS</t>
        </is>
      </c>
      <c r="D175" t="inlineStr">
        <is>
          <t>Mỹ</t>
        </is>
      </c>
      <c r="E175" t="inlineStr">
        <is>
          <t>Lỗi sản phẩm</t>
        </is>
      </c>
      <c r="F175" t="n">
        <v>289.99</v>
      </c>
    </row>
    <row r="176">
      <c r="A176" t="n">
        <v>201611</v>
      </c>
      <c r="B176" t="n">
        <v>55</v>
      </c>
      <c r="C176" t="inlineStr">
        <is>
          <t>POS</t>
        </is>
      </c>
      <c r="D176" t="inlineStr">
        <is>
          <t>Mỹ</t>
        </is>
      </c>
      <c r="E176" t="inlineStr">
        <is>
          <t>Lỗi sản phẩm</t>
        </is>
      </c>
      <c r="F176" t="n">
        <v>57.88</v>
      </c>
    </row>
    <row r="177">
      <c r="A177" t="n">
        <v>201611</v>
      </c>
      <c r="B177" t="n">
        <v>56</v>
      </c>
      <c r="C177" t="inlineStr">
        <is>
          <t>POS</t>
        </is>
      </c>
      <c r="D177" t="inlineStr">
        <is>
          <t>Mỹ</t>
        </is>
      </c>
      <c r="E177" t="inlineStr">
        <is>
          <t>Lỗi sản phẩm</t>
        </is>
      </c>
      <c r="F177" t="n">
        <v>796</v>
      </c>
    </row>
    <row r="178">
      <c r="A178" t="n">
        <v>201611</v>
      </c>
      <c r="B178" t="n">
        <v>57</v>
      </c>
      <c r="C178" t="inlineStr">
        <is>
          <t>POS</t>
        </is>
      </c>
      <c r="D178" t="inlineStr">
        <is>
          <t>Mỹ</t>
        </is>
      </c>
      <c r="E178" t="inlineStr">
        <is>
          <t>Lỗi sản phẩm</t>
        </is>
      </c>
      <c r="F178" t="n">
        <v>1858.74</v>
      </c>
    </row>
    <row r="179">
      <c r="A179" t="n">
        <v>201611</v>
      </c>
      <c r="B179" t="n">
        <v>61</v>
      </c>
      <c r="C179" t="inlineStr">
        <is>
          <t>POS</t>
        </is>
      </c>
      <c r="D179" t="inlineStr">
        <is>
          <t>Mỹ</t>
        </is>
      </c>
      <c r="E179" t="inlineStr">
        <is>
          <t>Lỗi sản phẩm</t>
        </is>
      </c>
      <c r="F179" t="n">
        <v>4.06</v>
      </c>
    </row>
    <row r="180">
      <c r="A180" t="n">
        <v>201611</v>
      </c>
      <c r="B180" t="n">
        <v>61</v>
      </c>
      <c r="C180" t="inlineStr">
        <is>
          <t>POS</t>
        </is>
      </c>
      <c r="D180" t="inlineStr">
        <is>
          <t>Mỹ</t>
        </is>
      </c>
      <c r="E180" t="inlineStr">
        <is>
          <t>Giao nhầm hàng</t>
        </is>
      </c>
      <c r="F180" t="n">
        <v>1184.97</v>
      </c>
    </row>
    <row r="181">
      <c r="A181" t="n">
        <v>201611</v>
      </c>
      <c r="B181" t="n">
        <v>63</v>
      </c>
      <c r="C181" t="inlineStr">
        <is>
          <t>POS</t>
        </is>
      </c>
      <c r="D181" t="inlineStr">
        <is>
          <t>Mỹ</t>
        </is>
      </c>
      <c r="E181" t="inlineStr">
        <is>
          <t>Đổi ý</t>
        </is>
      </c>
      <c r="F181" t="n">
        <v>3199.99</v>
      </c>
    </row>
    <row r="182">
      <c r="A182" t="n">
        <v>201612</v>
      </c>
      <c r="B182" t="n">
        <v>0</v>
      </c>
      <c r="C182" t="inlineStr">
        <is>
          <t>ONLINE</t>
        </is>
      </c>
      <c r="D182" t="inlineStr">
        <is>
          <t>Online</t>
        </is>
      </c>
      <c r="E182" t="inlineStr">
        <is>
          <t>Đổi ý</t>
        </is>
      </c>
      <c r="F182" t="n">
        <v>1329.36</v>
      </c>
    </row>
    <row r="183">
      <c r="A183" t="n">
        <v>201612</v>
      </c>
      <c r="B183" t="n">
        <v>0</v>
      </c>
      <c r="C183" t="inlineStr">
        <is>
          <t>ONLINE</t>
        </is>
      </c>
      <c r="D183" t="inlineStr">
        <is>
          <t>Online</t>
        </is>
      </c>
      <c r="E183" t="inlineStr">
        <is>
          <t>Lỗi sản phẩm</t>
        </is>
      </c>
      <c r="F183" t="n">
        <v>1065.6</v>
      </c>
    </row>
    <row r="184">
      <c r="A184" t="n">
        <v>201612</v>
      </c>
      <c r="B184" t="n">
        <v>0</v>
      </c>
      <c r="C184" t="inlineStr">
        <is>
          <t>ONLINE</t>
        </is>
      </c>
      <c r="D184" t="inlineStr">
        <is>
          <t>Online</t>
        </is>
      </c>
      <c r="E184" t="inlineStr">
        <is>
          <t>Giao trễ</t>
        </is>
      </c>
      <c r="F184" t="n">
        <v>2343.45</v>
      </c>
    </row>
    <row r="185">
      <c r="A185" t="n">
        <v>201612</v>
      </c>
      <c r="B185" t="n">
        <v>6</v>
      </c>
      <c r="C185" t="inlineStr">
        <is>
          <t>POS</t>
        </is>
      </c>
      <c r="D185" t="inlineStr">
        <is>
          <t>Úc</t>
        </is>
      </c>
      <c r="E185" t="inlineStr">
        <is>
          <t>Lỗi sản phẩm</t>
        </is>
      </c>
      <c r="F185" t="n">
        <v>1349.73</v>
      </c>
    </row>
    <row r="186">
      <c r="A186" t="n">
        <v>201612</v>
      </c>
      <c r="B186" t="n">
        <v>8</v>
      </c>
      <c r="C186" t="inlineStr">
        <is>
          <t>POS</t>
        </is>
      </c>
      <c r="D186" t="inlineStr">
        <is>
          <t>Canada</t>
        </is>
      </c>
      <c r="E186" t="inlineStr">
        <is>
          <t>Đổi ý</t>
        </is>
      </c>
      <c r="F186" t="n">
        <v>179.99</v>
      </c>
    </row>
    <row r="187">
      <c r="A187" t="n">
        <v>201612</v>
      </c>
      <c r="B187" t="n">
        <v>19</v>
      </c>
      <c r="C187" t="inlineStr">
        <is>
          <t>POS</t>
        </is>
      </c>
      <c r="D187" t="inlineStr">
        <is>
          <t>Đức</t>
        </is>
      </c>
      <c r="E187" t="inlineStr">
        <is>
          <t>Đổi ý</t>
        </is>
      </c>
      <c r="F187" t="n">
        <v>1845</v>
      </c>
    </row>
    <row r="188">
      <c r="A188" t="n">
        <v>201612</v>
      </c>
      <c r="B188" t="n">
        <v>30</v>
      </c>
      <c r="C188" t="inlineStr">
        <is>
          <t>POS</t>
        </is>
      </c>
      <c r="D188" t="inlineStr">
        <is>
          <t>Ý</t>
        </is>
      </c>
      <c r="E188" t="inlineStr">
        <is>
          <t>Lỗi sản phẩm</t>
        </is>
      </c>
      <c r="F188" t="n">
        <v>27.56</v>
      </c>
    </row>
    <row r="189">
      <c r="A189" t="n">
        <v>201612</v>
      </c>
      <c r="B189" t="n">
        <v>32</v>
      </c>
      <c r="C189" t="inlineStr">
        <is>
          <t>POS</t>
        </is>
      </c>
      <c r="D189" t="inlineStr">
        <is>
          <t>Hà Lan</t>
        </is>
      </c>
      <c r="E189" t="inlineStr">
        <is>
          <t>Giao nhầm hàng</t>
        </is>
      </c>
      <c r="F189" t="n">
        <v>289</v>
      </c>
    </row>
    <row r="190">
      <c r="A190" t="n">
        <v>201612</v>
      </c>
      <c r="B190" t="n">
        <v>33</v>
      </c>
      <c r="C190" t="inlineStr">
        <is>
          <t>POS</t>
        </is>
      </c>
      <c r="D190" t="inlineStr">
        <is>
          <t>Hà Lan</t>
        </is>
      </c>
      <c r="E190" t="inlineStr">
        <is>
          <t>Đổi ý</t>
        </is>
      </c>
      <c r="F190" t="n">
        <v>56.99</v>
      </c>
    </row>
    <row r="191">
      <c r="A191" t="n">
        <v>201612</v>
      </c>
      <c r="B191" t="n">
        <v>36</v>
      </c>
      <c r="C191" t="inlineStr">
        <is>
          <t>POS</t>
        </is>
      </c>
      <c r="D191" t="inlineStr">
        <is>
          <t>Anh</t>
        </is>
      </c>
      <c r="E191" t="inlineStr">
        <is>
          <t>Đổi ý</t>
        </is>
      </c>
      <c r="F191" t="n">
        <v>171.96</v>
      </c>
    </row>
    <row r="192">
      <c r="A192" t="n">
        <v>201612</v>
      </c>
      <c r="B192" t="n">
        <v>38</v>
      </c>
      <c r="C192" t="inlineStr">
        <is>
          <t>POS</t>
        </is>
      </c>
      <c r="D192" t="inlineStr">
        <is>
          <t>Anh</t>
        </is>
      </c>
      <c r="E192" t="inlineStr">
        <is>
          <t>Giao nhầm hàng</t>
        </is>
      </c>
      <c r="F192" t="n">
        <v>698</v>
      </c>
    </row>
    <row r="193">
      <c r="A193" t="n">
        <v>201612</v>
      </c>
      <c r="B193" t="n">
        <v>39</v>
      </c>
      <c r="C193" t="inlineStr">
        <is>
          <t>POS</t>
        </is>
      </c>
      <c r="D193" t="inlineStr">
        <is>
          <t>Anh</t>
        </is>
      </c>
      <c r="E193" t="inlineStr">
        <is>
          <t>Đổi ý</t>
        </is>
      </c>
      <c r="F193" t="n">
        <v>34.47</v>
      </c>
    </row>
    <row r="194">
      <c r="A194" t="n">
        <v>201612</v>
      </c>
      <c r="B194" t="n">
        <v>40</v>
      </c>
      <c r="C194" t="inlineStr">
        <is>
          <t>POS</t>
        </is>
      </c>
      <c r="D194" t="inlineStr">
        <is>
          <t>Anh</t>
        </is>
      </c>
      <c r="E194" t="inlineStr">
        <is>
          <t>Đổi ý</t>
        </is>
      </c>
      <c r="F194" t="n">
        <v>1160.57</v>
      </c>
    </row>
    <row r="195">
      <c r="A195" t="n">
        <v>201612</v>
      </c>
      <c r="B195" t="n">
        <v>40</v>
      </c>
      <c r="C195" t="inlineStr">
        <is>
          <t>POS</t>
        </is>
      </c>
      <c r="D195" t="inlineStr">
        <is>
          <t>Anh</t>
        </is>
      </c>
      <c r="E195" t="inlineStr">
        <is>
          <t>Giao nhầm hàng</t>
        </is>
      </c>
      <c r="F195" t="n">
        <v>3073.63</v>
      </c>
    </row>
    <row r="196">
      <c r="A196" t="n">
        <v>201612</v>
      </c>
      <c r="B196" t="n">
        <v>41</v>
      </c>
      <c r="C196" t="inlineStr">
        <is>
          <t>POS</t>
        </is>
      </c>
      <c r="D196" t="inlineStr">
        <is>
          <t>Anh</t>
        </is>
      </c>
      <c r="E196" t="inlineStr">
        <is>
          <t>Lỗi sản phẩm</t>
        </is>
      </c>
      <c r="F196" t="n">
        <v>2126.3</v>
      </c>
    </row>
    <row r="197">
      <c r="A197" t="n">
        <v>201612</v>
      </c>
      <c r="B197" t="n">
        <v>43</v>
      </c>
      <c r="C197" t="inlineStr">
        <is>
          <t>POS</t>
        </is>
      </c>
      <c r="D197" t="inlineStr">
        <is>
          <t>Mỹ</t>
        </is>
      </c>
      <c r="E197" t="inlineStr">
        <is>
          <t>Lỗi sản phẩm</t>
        </is>
      </c>
      <c r="F197" t="n">
        <v>1491.98</v>
      </c>
    </row>
    <row r="198">
      <c r="A198" t="n">
        <v>201612</v>
      </c>
      <c r="B198" t="n">
        <v>55</v>
      </c>
      <c r="C198" t="inlineStr">
        <is>
          <t>POS</t>
        </is>
      </c>
      <c r="D198" t="inlineStr">
        <is>
          <t>Mỹ</t>
        </is>
      </c>
      <c r="E198" t="inlineStr">
        <is>
          <t>Đổi ý</t>
        </is>
      </c>
      <c r="F198" t="n">
        <v>109</v>
      </c>
    </row>
    <row r="199">
      <c r="A199" t="n">
        <v>201612</v>
      </c>
      <c r="B199" t="n">
        <v>59</v>
      </c>
      <c r="C199" t="inlineStr">
        <is>
          <t>POS</t>
        </is>
      </c>
      <c r="D199" t="inlineStr">
        <is>
          <t>Mỹ</t>
        </is>
      </c>
      <c r="E199" t="inlineStr">
        <is>
          <t>Đổi ý</t>
        </is>
      </c>
      <c r="F199" t="n">
        <v>119</v>
      </c>
    </row>
    <row r="200">
      <c r="A200" t="n">
        <v>201612</v>
      </c>
      <c r="B200" t="n">
        <v>65</v>
      </c>
      <c r="C200" t="inlineStr">
        <is>
          <t>POS</t>
        </is>
      </c>
      <c r="D200" t="inlineStr">
        <is>
          <t>Mỹ</t>
        </is>
      </c>
      <c r="E200" t="inlineStr">
        <is>
          <t>Đổi ý</t>
        </is>
      </c>
      <c r="F200" t="n">
        <v>714.85</v>
      </c>
    </row>
    <row r="201">
      <c r="A201" t="n">
        <v>201701</v>
      </c>
      <c r="B201" t="n">
        <v>0</v>
      </c>
      <c r="C201" t="inlineStr">
        <is>
          <t>ONLINE</t>
        </is>
      </c>
      <c r="D201" t="inlineStr">
        <is>
          <t>Online</t>
        </is>
      </c>
      <c r="E201" t="inlineStr">
        <is>
          <t>Đổi ý</t>
        </is>
      </c>
      <c r="F201" t="n">
        <v>2136.52</v>
      </c>
    </row>
    <row r="202">
      <c r="A202" t="n">
        <v>201701</v>
      </c>
      <c r="B202" t="n">
        <v>0</v>
      </c>
      <c r="C202" t="inlineStr">
        <is>
          <t>ONLINE</t>
        </is>
      </c>
      <c r="D202" t="inlineStr">
        <is>
          <t>Online</t>
        </is>
      </c>
      <c r="E202" t="inlineStr">
        <is>
          <t>Lỗi sản phẩm</t>
        </is>
      </c>
      <c r="F202" t="n">
        <v>3943.88</v>
      </c>
    </row>
    <row r="203">
      <c r="A203" t="n">
        <v>201701</v>
      </c>
      <c r="B203" t="n">
        <v>0</v>
      </c>
      <c r="C203" t="inlineStr">
        <is>
          <t>ONLINE</t>
        </is>
      </c>
      <c r="D203" t="inlineStr">
        <is>
          <t>Online</t>
        </is>
      </c>
      <c r="E203" t="inlineStr">
        <is>
          <t>Giao nhầm hàng</t>
        </is>
      </c>
      <c r="F203" t="n">
        <v>474.9</v>
      </c>
    </row>
    <row r="204">
      <c r="A204" t="n">
        <v>201701</v>
      </c>
      <c r="B204" t="n">
        <v>6</v>
      </c>
      <c r="C204" t="inlineStr">
        <is>
          <t>POS</t>
        </is>
      </c>
      <c r="D204" t="inlineStr">
        <is>
          <t>Úc</t>
        </is>
      </c>
      <c r="E204" t="inlineStr">
        <is>
          <t>Lỗi sản phẩm</t>
        </is>
      </c>
      <c r="F204" t="n">
        <v>16.05</v>
      </c>
    </row>
    <row r="205">
      <c r="A205" t="n">
        <v>201701</v>
      </c>
      <c r="B205" t="n">
        <v>8</v>
      </c>
      <c r="C205" t="inlineStr">
        <is>
          <t>POS</t>
        </is>
      </c>
      <c r="D205" t="inlineStr">
        <is>
          <t>Canada</t>
        </is>
      </c>
      <c r="E205" t="inlineStr">
        <is>
          <t>Đổi ý</t>
        </is>
      </c>
      <c r="F205" t="n">
        <v>43.49</v>
      </c>
    </row>
    <row r="206">
      <c r="A206" t="n">
        <v>201701</v>
      </c>
      <c r="B206" t="n">
        <v>9</v>
      </c>
      <c r="C206" t="inlineStr">
        <is>
          <t>POS</t>
        </is>
      </c>
      <c r="D206" t="inlineStr">
        <is>
          <t>Canada</t>
        </is>
      </c>
      <c r="E206" t="inlineStr">
        <is>
          <t>Lỗi sản phẩm</t>
        </is>
      </c>
      <c r="F206" t="n">
        <v>32.28</v>
      </c>
    </row>
    <row r="207">
      <c r="A207" t="n">
        <v>201701</v>
      </c>
      <c r="B207" t="n">
        <v>19</v>
      </c>
      <c r="C207" t="inlineStr">
        <is>
          <t>POS</t>
        </is>
      </c>
      <c r="D207" t="inlineStr">
        <is>
          <t>Đức</t>
        </is>
      </c>
      <c r="E207" t="inlineStr">
        <is>
          <t>Đổi ý</t>
        </is>
      </c>
      <c r="F207" t="n">
        <v>218.4</v>
      </c>
    </row>
    <row r="208">
      <c r="A208" t="n">
        <v>201701</v>
      </c>
      <c r="B208" t="n">
        <v>19</v>
      </c>
      <c r="C208" t="inlineStr">
        <is>
          <t>POS</t>
        </is>
      </c>
      <c r="D208" t="inlineStr">
        <is>
          <t>Đức</t>
        </is>
      </c>
      <c r="E208" t="inlineStr">
        <is>
          <t>Giao nhầm hàng</t>
        </is>
      </c>
      <c r="F208" t="n">
        <v>251</v>
      </c>
    </row>
    <row r="209">
      <c r="A209" t="n">
        <v>201701</v>
      </c>
      <c r="B209" t="n">
        <v>20</v>
      </c>
      <c r="C209" t="inlineStr">
        <is>
          <t>POS</t>
        </is>
      </c>
      <c r="D209" t="inlineStr">
        <is>
          <t>Đức</t>
        </is>
      </c>
      <c r="E209" t="inlineStr">
        <is>
          <t>Lỗi sản phẩm</t>
        </is>
      </c>
      <c r="F209" t="n">
        <v>1873.4</v>
      </c>
    </row>
    <row r="210">
      <c r="A210" t="n">
        <v>201701</v>
      </c>
      <c r="B210" t="n">
        <v>28</v>
      </c>
      <c r="C210" t="inlineStr">
        <is>
          <t>POS</t>
        </is>
      </c>
      <c r="D210" t="inlineStr">
        <is>
          <t>Ý</t>
        </is>
      </c>
      <c r="E210" t="inlineStr">
        <is>
          <t>Đổi ý</t>
        </is>
      </c>
      <c r="F210" t="n">
        <v>13.89</v>
      </c>
    </row>
    <row r="211">
      <c r="A211" t="n">
        <v>201701</v>
      </c>
      <c r="B211" t="n">
        <v>28</v>
      </c>
      <c r="C211" t="inlineStr">
        <is>
          <t>POS</t>
        </is>
      </c>
      <c r="D211" t="inlineStr">
        <is>
          <t>Ý</t>
        </is>
      </c>
      <c r="E211" t="inlineStr">
        <is>
          <t>Lỗi sản phẩm</t>
        </is>
      </c>
      <c r="F211" t="n">
        <v>53.97</v>
      </c>
    </row>
    <row r="212">
      <c r="A212" t="n">
        <v>201701</v>
      </c>
      <c r="B212" t="n">
        <v>28</v>
      </c>
      <c r="C212" t="inlineStr">
        <is>
          <t>POS</t>
        </is>
      </c>
      <c r="D212" t="inlineStr">
        <is>
          <t>Ý</t>
        </is>
      </c>
      <c r="E212" t="inlineStr">
        <is>
          <t>Giao nhầm hàng</t>
        </is>
      </c>
      <c r="F212" t="n">
        <v>203.98</v>
      </c>
    </row>
    <row r="213">
      <c r="A213" t="n">
        <v>201701</v>
      </c>
      <c r="B213" t="n">
        <v>29</v>
      </c>
      <c r="C213" t="inlineStr">
        <is>
          <t>POS</t>
        </is>
      </c>
      <c r="D213" t="inlineStr">
        <is>
          <t>Ý</t>
        </is>
      </c>
      <c r="E213" t="inlineStr">
        <is>
          <t>Đổi ý</t>
        </is>
      </c>
      <c r="F213" t="n">
        <v>13.89</v>
      </c>
    </row>
    <row r="214">
      <c r="A214" t="n">
        <v>201701</v>
      </c>
      <c r="B214" t="n">
        <v>30</v>
      </c>
      <c r="C214" t="inlineStr">
        <is>
          <t>POS</t>
        </is>
      </c>
      <c r="D214" t="inlineStr">
        <is>
          <t>Ý</t>
        </is>
      </c>
      <c r="E214" t="inlineStr">
        <is>
          <t>Đổi ý</t>
        </is>
      </c>
      <c r="F214" t="n">
        <v>752.4</v>
      </c>
    </row>
    <row r="215">
      <c r="A215" t="n">
        <v>201701</v>
      </c>
      <c r="B215" t="n">
        <v>30</v>
      </c>
      <c r="C215" t="inlineStr">
        <is>
          <t>POS</t>
        </is>
      </c>
      <c r="D215" t="inlineStr">
        <is>
          <t>Ý</t>
        </is>
      </c>
      <c r="E215" t="inlineStr">
        <is>
          <t>Lỗi sản phẩm</t>
        </is>
      </c>
      <c r="F215" t="n">
        <v>218.4</v>
      </c>
    </row>
    <row r="216">
      <c r="A216" t="n">
        <v>201701</v>
      </c>
      <c r="B216" t="n">
        <v>32</v>
      </c>
      <c r="C216" t="inlineStr">
        <is>
          <t>POS</t>
        </is>
      </c>
      <c r="D216" t="inlineStr">
        <is>
          <t>Hà Lan</t>
        </is>
      </c>
      <c r="E216" t="inlineStr">
        <is>
          <t>Đổi ý</t>
        </is>
      </c>
      <c r="F216" t="n">
        <v>878</v>
      </c>
    </row>
    <row r="217">
      <c r="A217" t="n">
        <v>201701</v>
      </c>
      <c r="B217" t="n">
        <v>41</v>
      </c>
      <c r="C217" t="inlineStr">
        <is>
          <t>POS</t>
        </is>
      </c>
      <c r="D217" t="inlineStr">
        <is>
          <t>Anh</t>
        </is>
      </c>
      <c r="E217" t="inlineStr">
        <is>
          <t>Lỗi sản phẩm</t>
        </is>
      </c>
      <c r="F217" t="n">
        <v>39</v>
      </c>
    </row>
    <row r="218">
      <c r="A218" t="n">
        <v>201701</v>
      </c>
      <c r="B218" t="n">
        <v>44</v>
      </c>
      <c r="C218" t="inlineStr">
        <is>
          <t>POS</t>
        </is>
      </c>
      <c r="D218" t="inlineStr">
        <is>
          <t>Mỹ</t>
        </is>
      </c>
      <c r="E218" t="inlineStr">
        <is>
          <t>Đổi ý</t>
        </is>
      </c>
      <c r="F218" t="n">
        <v>14.85</v>
      </c>
    </row>
    <row r="219">
      <c r="A219" t="n">
        <v>201701</v>
      </c>
      <c r="B219" t="n">
        <v>50</v>
      </c>
      <c r="C219" t="inlineStr">
        <is>
          <t>POS</t>
        </is>
      </c>
      <c r="D219" t="inlineStr">
        <is>
          <t>Mỹ</t>
        </is>
      </c>
      <c r="E219" t="inlineStr">
        <is>
          <t>Lỗi sản phẩm</t>
        </is>
      </c>
      <c r="F219" t="n">
        <v>515</v>
      </c>
    </row>
    <row r="220">
      <c r="A220" t="n">
        <v>201701</v>
      </c>
      <c r="B220" t="n">
        <v>51</v>
      </c>
      <c r="C220" t="inlineStr">
        <is>
          <t>POS</t>
        </is>
      </c>
      <c r="D220" t="inlineStr">
        <is>
          <t>Mỹ</t>
        </is>
      </c>
      <c r="E220" t="inlineStr">
        <is>
          <t>Đổi ý</t>
        </is>
      </c>
      <c r="F220" t="n">
        <v>1640</v>
      </c>
    </row>
    <row r="221">
      <c r="A221" t="n">
        <v>201701</v>
      </c>
      <c r="B221" t="n">
        <v>55</v>
      </c>
      <c r="C221" t="inlineStr">
        <is>
          <t>POS</t>
        </is>
      </c>
      <c r="D221" t="inlineStr">
        <is>
          <t>Mỹ</t>
        </is>
      </c>
      <c r="E221" t="inlineStr">
        <is>
          <t>Đổi ý</t>
        </is>
      </c>
      <c r="F221" t="n">
        <v>199.98</v>
      </c>
    </row>
    <row r="222">
      <c r="A222" t="n">
        <v>201701</v>
      </c>
      <c r="B222" t="n">
        <v>56</v>
      </c>
      <c r="C222" t="inlineStr">
        <is>
          <t>POS</t>
        </is>
      </c>
      <c r="D222" t="inlineStr">
        <is>
          <t>Mỹ</t>
        </is>
      </c>
      <c r="E222" t="inlineStr">
        <is>
          <t>Đổi ý</t>
        </is>
      </c>
      <c r="F222" t="n">
        <v>645</v>
      </c>
    </row>
    <row r="223">
      <c r="A223" t="n">
        <v>201701</v>
      </c>
      <c r="B223" t="n">
        <v>59</v>
      </c>
      <c r="C223" t="inlineStr">
        <is>
          <t>POS</t>
        </is>
      </c>
      <c r="D223" t="inlineStr">
        <is>
          <t>Mỹ</t>
        </is>
      </c>
      <c r="E223" t="inlineStr">
        <is>
          <t>Đổi ý</t>
        </is>
      </c>
      <c r="F223" t="n">
        <v>854.72</v>
      </c>
    </row>
    <row r="224">
      <c r="A224" t="n">
        <v>201701</v>
      </c>
      <c r="B224" t="n">
        <v>61</v>
      </c>
      <c r="C224" t="inlineStr">
        <is>
          <t>POS</t>
        </is>
      </c>
      <c r="D224" t="inlineStr">
        <is>
          <t>Mỹ</t>
        </is>
      </c>
      <c r="E224" t="inlineStr">
        <is>
          <t>Giao nhầm hàng</t>
        </is>
      </c>
      <c r="F224" t="n">
        <v>522</v>
      </c>
    </row>
    <row r="225">
      <c r="A225" t="n">
        <v>201701</v>
      </c>
      <c r="B225" t="n">
        <v>63</v>
      </c>
      <c r="C225" t="inlineStr">
        <is>
          <t>POS</t>
        </is>
      </c>
      <c r="D225" t="inlineStr">
        <is>
          <t>Mỹ</t>
        </is>
      </c>
      <c r="E225" t="inlineStr">
        <is>
          <t>Đổi ý</t>
        </is>
      </c>
      <c r="F225" t="n">
        <v>22.5</v>
      </c>
    </row>
    <row r="226">
      <c r="A226" t="n">
        <v>201701</v>
      </c>
      <c r="B226" t="n">
        <v>63</v>
      </c>
      <c r="C226" t="inlineStr">
        <is>
          <t>POS</t>
        </is>
      </c>
      <c r="D226" t="inlineStr">
        <is>
          <t>Mỹ</t>
        </is>
      </c>
      <c r="E226" t="inlineStr">
        <is>
          <t>Lỗi sản phẩm</t>
        </is>
      </c>
      <c r="F226" t="n">
        <v>273.59</v>
      </c>
    </row>
    <row r="227">
      <c r="A227" t="n">
        <v>201701</v>
      </c>
      <c r="B227" t="n">
        <v>64</v>
      </c>
      <c r="C227" t="inlineStr">
        <is>
          <t>POS</t>
        </is>
      </c>
      <c r="D227" t="inlineStr">
        <is>
          <t>Mỹ</t>
        </is>
      </c>
      <c r="E227" t="inlineStr">
        <is>
          <t>Giao nhầm hàng</t>
        </is>
      </c>
      <c r="F227" t="n">
        <v>848.91</v>
      </c>
    </row>
    <row r="228">
      <c r="A228" t="n">
        <v>201702</v>
      </c>
      <c r="B228" t="n">
        <v>0</v>
      </c>
      <c r="C228" t="inlineStr">
        <is>
          <t>ONLINE</t>
        </is>
      </c>
      <c r="D228" t="inlineStr">
        <is>
          <t>Online</t>
        </is>
      </c>
      <c r="E228" t="inlineStr">
        <is>
          <t>Đổi ý</t>
        </is>
      </c>
      <c r="F228" t="n">
        <v>198</v>
      </c>
    </row>
    <row r="229">
      <c r="A229" t="n">
        <v>201702</v>
      </c>
      <c r="B229" t="n">
        <v>0</v>
      </c>
      <c r="C229" t="inlineStr">
        <is>
          <t>ONLINE</t>
        </is>
      </c>
      <c r="D229" t="inlineStr">
        <is>
          <t>Online</t>
        </is>
      </c>
      <c r="E229" t="inlineStr">
        <is>
          <t>Lỗi sản phẩm</t>
        </is>
      </c>
      <c r="F229" t="n">
        <v>552.97</v>
      </c>
    </row>
    <row r="230">
      <c r="A230" t="n">
        <v>201702</v>
      </c>
      <c r="B230" t="n">
        <v>0</v>
      </c>
      <c r="C230" t="inlineStr">
        <is>
          <t>ONLINE</t>
        </is>
      </c>
      <c r="D230" t="inlineStr">
        <is>
          <t>Online</t>
        </is>
      </c>
      <c r="E230" t="inlineStr">
        <is>
          <t>Giao trễ</t>
        </is>
      </c>
      <c r="F230" t="n">
        <v>25</v>
      </c>
    </row>
    <row r="231">
      <c r="A231" t="n">
        <v>201702</v>
      </c>
      <c r="B231" t="n">
        <v>6</v>
      </c>
      <c r="C231" t="inlineStr">
        <is>
          <t>POS</t>
        </is>
      </c>
      <c r="D231" t="inlineStr">
        <is>
          <t>Úc</t>
        </is>
      </c>
      <c r="E231" t="inlineStr">
        <is>
          <t>Lỗi sản phẩm</t>
        </is>
      </c>
      <c r="F231" t="n">
        <v>1839.37</v>
      </c>
    </row>
    <row r="232">
      <c r="A232" t="n">
        <v>201702</v>
      </c>
      <c r="B232" t="n">
        <v>9</v>
      </c>
      <c r="C232" t="inlineStr">
        <is>
          <t>POS</t>
        </is>
      </c>
      <c r="D232" t="inlineStr">
        <is>
          <t>Canada</t>
        </is>
      </c>
      <c r="E232" t="inlineStr">
        <is>
          <t>Đổi ý</t>
        </is>
      </c>
      <c r="F232" t="n">
        <v>5994</v>
      </c>
    </row>
    <row r="233">
      <c r="A233" t="n">
        <v>201702</v>
      </c>
      <c r="B233" t="n">
        <v>10</v>
      </c>
      <c r="C233" t="inlineStr">
        <is>
          <t>POS</t>
        </is>
      </c>
      <c r="D233" t="inlineStr">
        <is>
          <t>Canada</t>
        </is>
      </c>
      <c r="E233" t="inlineStr">
        <is>
          <t>Lỗi sản phẩm</t>
        </is>
      </c>
      <c r="F233" t="n">
        <v>289.99</v>
      </c>
    </row>
    <row r="234">
      <c r="A234" t="n">
        <v>201702</v>
      </c>
      <c r="B234" t="n">
        <v>23</v>
      </c>
      <c r="C234" t="inlineStr">
        <is>
          <t>POS</t>
        </is>
      </c>
      <c r="D234" t="inlineStr">
        <is>
          <t>Đức</t>
        </is>
      </c>
      <c r="E234" t="inlineStr">
        <is>
          <t>Đổi ý</t>
        </is>
      </c>
      <c r="F234" t="n">
        <v>1767</v>
      </c>
    </row>
    <row r="235">
      <c r="A235" t="n">
        <v>201702</v>
      </c>
      <c r="B235" t="n">
        <v>27</v>
      </c>
      <c r="C235" t="inlineStr">
        <is>
          <t>POS</t>
        </is>
      </c>
      <c r="D235" t="inlineStr">
        <is>
          <t>Đức</t>
        </is>
      </c>
      <c r="E235" t="inlineStr">
        <is>
          <t>Giao nhầm hàng</t>
        </is>
      </c>
      <c r="F235" t="n">
        <v>179.99</v>
      </c>
    </row>
    <row r="236">
      <c r="A236" t="n">
        <v>201702</v>
      </c>
      <c r="B236" t="n">
        <v>28</v>
      </c>
      <c r="C236" t="inlineStr">
        <is>
          <t>POS</t>
        </is>
      </c>
      <c r="D236" t="inlineStr">
        <is>
          <t>Ý</t>
        </is>
      </c>
      <c r="E236" t="inlineStr">
        <is>
          <t>Đổi ý</t>
        </is>
      </c>
      <c r="F236" t="n">
        <v>418.97</v>
      </c>
    </row>
    <row r="237">
      <c r="A237" t="n">
        <v>201702</v>
      </c>
      <c r="B237" t="n">
        <v>29</v>
      </c>
      <c r="C237" t="inlineStr">
        <is>
          <t>POS</t>
        </is>
      </c>
      <c r="D237" t="inlineStr">
        <is>
          <t>Ý</t>
        </is>
      </c>
      <c r="E237" t="inlineStr">
        <is>
          <t>Đổi ý</t>
        </is>
      </c>
      <c r="F237" t="n">
        <v>1132.97</v>
      </c>
    </row>
    <row r="238">
      <c r="A238" t="n">
        <v>201702</v>
      </c>
      <c r="B238" t="n">
        <v>30</v>
      </c>
      <c r="C238" t="inlineStr">
        <is>
          <t>POS</t>
        </is>
      </c>
      <c r="D238" t="inlineStr">
        <is>
          <t>Ý</t>
        </is>
      </c>
      <c r="E238" t="inlineStr">
        <is>
          <t>Lỗi sản phẩm</t>
        </is>
      </c>
      <c r="F238" t="n">
        <v>949.98</v>
      </c>
    </row>
    <row r="239">
      <c r="A239" t="n">
        <v>201702</v>
      </c>
      <c r="B239" t="n">
        <v>36</v>
      </c>
      <c r="C239" t="inlineStr">
        <is>
          <t>POS</t>
        </is>
      </c>
      <c r="D239" t="inlineStr">
        <is>
          <t>Anh</t>
        </is>
      </c>
      <c r="E239" t="inlineStr">
        <is>
          <t>Đổi ý</t>
        </is>
      </c>
      <c r="F239" t="n">
        <v>2.94</v>
      </c>
    </row>
    <row r="240">
      <c r="A240" t="n">
        <v>201702</v>
      </c>
      <c r="B240" t="n">
        <v>40</v>
      </c>
      <c r="C240" t="inlineStr">
        <is>
          <t>POS</t>
        </is>
      </c>
      <c r="D240" t="inlineStr">
        <is>
          <t>Anh</t>
        </is>
      </c>
      <c r="E240" t="inlineStr">
        <is>
          <t>Lỗi sản phẩm</t>
        </is>
      </c>
      <c r="F240" t="n">
        <v>384.01</v>
      </c>
    </row>
    <row r="241">
      <c r="A241" t="n">
        <v>201702</v>
      </c>
      <c r="B241" t="n">
        <v>40</v>
      </c>
      <c r="C241" t="inlineStr">
        <is>
          <t>POS</t>
        </is>
      </c>
      <c r="D241" t="inlineStr">
        <is>
          <t>Anh</t>
        </is>
      </c>
      <c r="E241" t="inlineStr">
        <is>
          <t>Giao nhầm hàng</t>
        </is>
      </c>
      <c r="F241" t="n">
        <v>13.89</v>
      </c>
    </row>
    <row r="242">
      <c r="A242" t="n">
        <v>201702</v>
      </c>
      <c r="B242" t="n">
        <v>41</v>
      </c>
      <c r="C242" t="inlineStr">
        <is>
          <t>POS</t>
        </is>
      </c>
      <c r="D242" t="inlineStr">
        <is>
          <t>Anh</t>
        </is>
      </c>
      <c r="E242" t="inlineStr">
        <is>
          <t>Đổi ý</t>
        </is>
      </c>
      <c r="F242" t="n">
        <v>34.95</v>
      </c>
    </row>
    <row r="243">
      <c r="A243" t="n">
        <v>201702</v>
      </c>
      <c r="B243" t="n">
        <v>42</v>
      </c>
      <c r="C243" t="inlineStr">
        <is>
          <t>POS</t>
        </is>
      </c>
      <c r="D243" t="inlineStr">
        <is>
          <t>Anh</t>
        </is>
      </c>
      <c r="E243" t="inlineStr">
        <is>
          <t>Đổi ý</t>
        </is>
      </c>
      <c r="F243" t="n">
        <v>230</v>
      </c>
    </row>
    <row r="244">
      <c r="A244" t="n">
        <v>201702</v>
      </c>
      <c r="B244" t="n">
        <v>42</v>
      </c>
      <c r="C244" t="inlineStr">
        <is>
          <t>POS</t>
        </is>
      </c>
      <c r="D244" t="inlineStr">
        <is>
          <t>Anh</t>
        </is>
      </c>
      <c r="E244" t="inlineStr">
        <is>
          <t>Lỗi sản phẩm</t>
        </is>
      </c>
      <c r="F244" t="n">
        <v>3561.77</v>
      </c>
    </row>
    <row r="245">
      <c r="A245" t="n">
        <v>201702</v>
      </c>
      <c r="B245" t="n">
        <v>44</v>
      </c>
      <c r="C245" t="inlineStr">
        <is>
          <t>POS</t>
        </is>
      </c>
      <c r="D245" t="inlineStr">
        <is>
          <t>Mỹ</t>
        </is>
      </c>
      <c r="E245" t="inlineStr">
        <is>
          <t>Lỗi sản phẩm</t>
        </is>
      </c>
      <c r="F245" t="n">
        <v>57.88</v>
      </c>
    </row>
    <row r="246">
      <c r="A246" t="n">
        <v>201702</v>
      </c>
      <c r="B246" t="n">
        <v>45</v>
      </c>
      <c r="C246" t="inlineStr">
        <is>
          <t>POS</t>
        </is>
      </c>
      <c r="D246" t="inlineStr">
        <is>
          <t>Mỹ</t>
        </is>
      </c>
      <c r="E246" t="inlineStr">
        <is>
          <t>Giao nhầm hàng</t>
        </is>
      </c>
      <c r="F246" t="n">
        <v>12.66</v>
      </c>
    </row>
    <row r="247">
      <c r="A247" t="n">
        <v>201702</v>
      </c>
      <c r="B247" t="n">
        <v>54</v>
      </c>
      <c r="C247" t="inlineStr">
        <is>
          <t>POS</t>
        </is>
      </c>
      <c r="D247" t="inlineStr">
        <is>
          <t>Mỹ</t>
        </is>
      </c>
      <c r="E247" t="inlineStr">
        <is>
          <t>Lỗi sản phẩm</t>
        </is>
      </c>
      <c r="F247" t="n">
        <v>47.95</v>
      </c>
    </row>
    <row r="248">
      <c r="A248" t="n">
        <v>201702</v>
      </c>
      <c r="B248" t="n">
        <v>55</v>
      </c>
      <c r="C248" t="inlineStr">
        <is>
          <t>POS</t>
        </is>
      </c>
      <c r="D248" t="inlineStr">
        <is>
          <t>Mỹ</t>
        </is>
      </c>
      <c r="E248" t="inlineStr">
        <is>
          <t>Lỗi sản phẩm</t>
        </is>
      </c>
      <c r="F248" t="n">
        <v>219</v>
      </c>
    </row>
    <row r="249">
      <c r="A249" t="n">
        <v>201702</v>
      </c>
      <c r="B249" t="n">
        <v>61</v>
      </c>
      <c r="C249" t="inlineStr">
        <is>
          <t>POS</t>
        </is>
      </c>
      <c r="D249" t="inlineStr">
        <is>
          <t>Mỹ</t>
        </is>
      </c>
      <c r="E249" t="inlineStr">
        <is>
          <t>Lỗi sản phẩm</t>
        </is>
      </c>
      <c r="F249" t="n">
        <v>99.98999999999999</v>
      </c>
    </row>
    <row r="250">
      <c r="A250" t="n">
        <v>201702</v>
      </c>
      <c r="B250" t="n">
        <v>63</v>
      </c>
      <c r="C250" t="inlineStr">
        <is>
          <t>POS</t>
        </is>
      </c>
      <c r="D250" t="inlineStr">
        <is>
          <t>Mỹ</t>
        </is>
      </c>
      <c r="E250" t="inlineStr">
        <is>
          <t>Đổi ý</t>
        </is>
      </c>
      <c r="F250" t="n">
        <v>600.4</v>
      </c>
    </row>
    <row r="251">
      <c r="A251" t="n">
        <v>201702</v>
      </c>
      <c r="B251" t="n">
        <v>65</v>
      </c>
      <c r="C251" t="inlineStr">
        <is>
          <t>POS</t>
        </is>
      </c>
      <c r="D251" t="inlineStr">
        <is>
          <t>Mỹ</t>
        </is>
      </c>
      <c r="E251" t="inlineStr">
        <is>
          <t>Lỗi sản phẩm</t>
        </is>
      </c>
      <c r="F251" t="n">
        <v>655</v>
      </c>
    </row>
    <row r="252">
      <c r="A252" t="n">
        <v>201702</v>
      </c>
      <c r="B252" t="n">
        <v>65</v>
      </c>
      <c r="C252" t="inlineStr">
        <is>
          <t>POS</t>
        </is>
      </c>
      <c r="D252" t="inlineStr">
        <is>
          <t>Mỹ</t>
        </is>
      </c>
      <c r="E252" t="inlineStr">
        <is>
          <t>Giao nhầm hàng</t>
        </is>
      </c>
      <c r="F252" t="n">
        <v>139.99</v>
      </c>
    </row>
    <row r="253">
      <c r="A253" t="n">
        <v>201702</v>
      </c>
      <c r="B253" t="n">
        <v>66</v>
      </c>
      <c r="C253" t="inlineStr">
        <is>
          <t>POS</t>
        </is>
      </c>
      <c r="D253" t="inlineStr">
        <is>
          <t>Mỹ</t>
        </is>
      </c>
      <c r="E253" t="inlineStr">
        <is>
          <t>Đổi ý</t>
        </is>
      </c>
      <c r="F253" t="n">
        <v>13.89</v>
      </c>
    </row>
    <row r="254">
      <c r="A254" t="n">
        <v>201703</v>
      </c>
      <c r="B254" t="n">
        <v>0</v>
      </c>
      <c r="C254" t="inlineStr">
        <is>
          <t>ONLINE</t>
        </is>
      </c>
      <c r="D254" t="inlineStr">
        <is>
          <t>Online</t>
        </is>
      </c>
      <c r="E254" t="inlineStr">
        <is>
          <t>Đổi ý</t>
        </is>
      </c>
      <c r="F254" t="n">
        <v>458.87</v>
      </c>
    </row>
    <row r="255">
      <c r="A255" t="n">
        <v>201703</v>
      </c>
      <c r="B255" t="n">
        <v>0</v>
      </c>
      <c r="C255" t="inlineStr">
        <is>
          <t>ONLINE</t>
        </is>
      </c>
      <c r="D255" t="inlineStr">
        <is>
          <t>Online</t>
        </is>
      </c>
      <c r="E255" t="inlineStr">
        <is>
          <t>Lỗi sản phẩm</t>
        </is>
      </c>
      <c r="F255" t="n">
        <v>1475</v>
      </c>
    </row>
    <row r="256">
      <c r="A256" t="n">
        <v>201703</v>
      </c>
      <c r="B256" t="n">
        <v>0</v>
      </c>
      <c r="C256" t="inlineStr">
        <is>
          <t>ONLINE</t>
        </is>
      </c>
      <c r="D256" t="inlineStr">
        <is>
          <t>Online</t>
        </is>
      </c>
      <c r="E256" t="inlineStr">
        <is>
          <t>Giao nhầm hàng</t>
        </is>
      </c>
      <c r="F256" t="n">
        <v>2696.82</v>
      </c>
    </row>
    <row r="257">
      <c r="A257" t="n">
        <v>201703</v>
      </c>
      <c r="B257" t="n">
        <v>8</v>
      </c>
      <c r="C257" t="inlineStr">
        <is>
          <t>POS</t>
        </is>
      </c>
      <c r="D257" t="inlineStr">
        <is>
          <t>Canada</t>
        </is>
      </c>
      <c r="E257" t="inlineStr">
        <is>
          <t>Lỗi sản phẩm</t>
        </is>
      </c>
      <c r="F257" t="n">
        <v>198</v>
      </c>
    </row>
    <row r="258">
      <c r="A258" t="n">
        <v>201703</v>
      </c>
      <c r="B258" t="n">
        <v>10</v>
      </c>
      <c r="C258" t="inlineStr">
        <is>
          <t>POS</t>
        </is>
      </c>
      <c r="D258" t="inlineStr">
        <is>
          <t>Canada</t>
        </is>
      </c>
      <c r="E258" t="inlineStr">
        <is>
          <t>Đổi ý</t>
        </is>
      </c>
      <c r="F258" t="n">
        <v>179.99</v>
      </c>
    </row>
    <row r="259">
      <c r="A259" t="n">
        <v>201703</v>
      </c>
      <c r="B259" t="n">
        <v>20</v>
      </c>
      <c r="C259" t="inlineStr">
        <is>
          <t>POS</t>
        </is>
      </c>
      <c r="D259" t="inlineStr">
        <is>
          <t>Đức</t>
        </is>
      </c>
      <c r="E259" t="inlineStr">
        <is>
          <t>Đổi ý</t>
        </is>
      </c>
      <c r="F259" t="n">
        <v>1287.5</v>
      </c>
    </row>
    <row r="260">
      <c r="A260" t="n">
        <v>201703</v>
      </c>
      <c r="B260" t="n">
        <v>30</v>
      </c>
      <c r="C260" t="inlineStr">
        <is>
          <t>POS</t>
        </is>
      </c>
      <c r="D260" t="inlineStr">
        <is>
          <t>Ý</t>
        </is>
      </c>
      <c r="E260" t="inlineStr">
        <is>
          <t>Đổi ý</t>
        </is>
      </c>
      <c r="F260" t="n">
        <v>22.89</v>
      </c>
    </row>
    <row r="261">
      <c r="A261" t="n">
        <v>201703</v>
      </c>
      <c r="B261" t="n">
        <v>33</v>
      </c>
      <c r="C261" t="inlineStr">
        <is>
          <t>POS</t>
        </is>
      </c>
      <c r="D261" t="inlineStr">
        <is>
          <t>Hà Lan</t>
        </is>
      </c>
      <c r="E261" t="inlineStr">
        <is>
          <t>Lỗi sản phẩm</t>
        </is>
      </c>
      <c r="F261" t="n">
        <v>1758</v>
      </c>
    </row>
    <row r="262">
      <c r="A262" t="n">
        <v>201703</v>
      </c>
      <c r="B262" t="n">
        <v>36</v>
      </c>
      <c r="C262" t="inlineStr">
        <is>
          <t>POS</t>
        </is>
      </c>
      <c r="D262" t="inlineStr">
        <is>
          <t>Anh</t>
        </is>
      </c>
      <c r="E262" t="inlineStr">
        <is>
          <t>Đổi ý</t>
        </is>
      </c>
      <c r="F262" t="n">
        <v>1336.17</v>
      </c>
    </row>
    <row r="263">
      <c r="A263" t="n">
        <v>201703</v>
      </c>
      <c r="B263" t="n">
        <v>37</v>
      </c>
      <c r="C263" t="inlineStr">
        <is>
          <t>POS</t>
        </is>
      </c>
      <c r="D263" t="inlineStr">
        <is>
          <t>Anh</t>
        </is>
      </c>
      <c r="E263" t="inlineStr">
        <is>
          <t>Đổi ý</t>
        </is>
      </c>
      <c r="F263" t="n">
        <v>999</v>
      </c>
    </row>
    <row r="264">
      <c r="A264" t="n">
        <v>201703</v>
      </c>
      <c r="B264" t="n">
        <v>37</v>
      </c>
      <c r="C264" t="inlineStr">
        <is>
          <t>POS</t>
        </is>
      </c>
      <c r="D264" t="inlineStr">
        <is>
          <t>Anh</t>
        </is>
      </c>
      <c r="E264" t="inlineStr">
        <is>
          <t>Lỗi sản phẩm</t>
        </is>
      </c>
      <c r="F264" t="n">
        <v>969</v>
      </c>
    </row>
    <row r="265">
      <c r="A265" t="n">
        <v>201703</v>
      </c>
      <c r="B265" t="n">
        <v>40</v>
      </c>
      <c r="C265" t="inlineStr">
        <is>
          <t>POS</t>
        </is>
      </c>
      <c r="D265" t="inlineStr">
        <is>
          <t>Anh</t>
        </is>
      </c>
      <c r="E265" t="inlineStr">
        <is>
          <t>Lỗi sản phẩm</t>
        </is>
      </c>
      <c r="F265" t="n">
        <v>1524</v>
      </c>
    </row>
    <row r="266">
      <c r="A266" t="n">
        <v>201703</v>
      </c>
      <c r="B266" t="n">
        <v>42</v>
      </c>
      <c r="C266" t="inlineStr">
        <is>
          <t>POS</t>
        </is>
      </c>
      <c r="D266" t="inlineStr">
        <is>
          <t>Anh</t>
        </is>
      </c>
      <c r="E266" t="inlineStr">
        <is>
          <t>Lỗi sản phẩm</t>
        </is>
      </c>
      <c r="F266" t="n">
        <v>143.4</v>
      </c>
    </row>
    <row r="267">
      <c r="A267" t="n">
        <v>201703</v>
      </c>
      <c r="B267" t="n">
        <v>42</v>
      </c>
      <c r="C267" t="inlineStr">
        <is>
          <t>POS</t>
        </is>
      </c>
      <c r="D267" t="inlineStr">
        <is>
          <t>Anh</t>
        </is>
      </c>
      <c r="E267" t="inlineStr">
        <is>
          <t>Giao nhầm hàng</t>
        </is>
      </c>
      <c r="F267" t="n">
        <v>877.5</v>
      </c>
    </row>
    <row r="268">
      <c r="A268" t="n">
        <v>201703</v>
      </c>
      <c r="B268" t="n">
        <v>47</v>
      </c>
      <c r="C268" t="inlineStr">
        <is>
          <t>POS</t>
        </is>
      </c>
      <c r="D268" t="inlineStr">
        <is>
          <t>Mỹ</t>
        </is>
      </c>
      <c r="E268" t="inlineStr">
        <is>
          <t>Lỗi sản phẩm</t>
        </is>
      </c>
      <c r="F268" t="n">
        <v>1331.88</v>
      </c>
    </row>
    <row r="269">
      <c r="A269" t="n">
        <v>201703</v>
      </c>
      <c r="B269" t="n">
        <v>50</v>
      </c>
      <c r="C269" t="inlineStr">
        <is>
          <t>POS</t>
        </is>
      </c>
      <c r="D269" t="inlineStr">
        <is>
          <t>Mỹ</t>
        </is>
      </c>
      <c r="E269" t="inlineStr">
        <is>
          <t>Lỗi sản phẩm</t>
        </is>
      </c>
      <c r="F269" t="n">
        <v>299</v>
      </c>
    </row>
    <row r="270">
      <c r="A270" t="n">
        <v>201703</v>
      </c>
      <c r="B270" t="n">
        <v>51</v>
      </c>
      <c r="C270" t="inlineStr">
        <is>
          <t>POS</t>
        </is>
      </c>
      <c r="D270" t="inlineStr">
        <is>
          <t>Mỹ</t>
        </is>
      </c>
      <c r="E270" t="inlineStr">
        <is>
          <t>Lỗi sản phẩm</t>
        </is>
      </c>
      <c r="F270" t="n">
        <v>299.99</v>
      </c>
    </row>
    <row r="271">
      <c r="A271" t="n">
        <v>201703</v>
      </c>
      <c r="B271" t="n">
        <v>53</v>
      </c>
      <c r="C271" t="inlineStr">
        <is>
          <t>POS</t>
        </is>
      </c>
      <c r="D271" t="inlineStr">
        <is>
          <t>Mỹ</t>
        </is>
      </c>
      <c r="E271" t="inlineStr">
        <is>
          <t>Đổi ý</t>
        </is>
      </c>
      <c r="F271" t="n">
        <v>51.98</v>
      </c>
    </row>
    <row r="272">
      <c r="A272" t="n">
        <v>201703</v>
      </c>
      <c r="B272" t="n">
        <v>53</v>
      </c>
      <c r="C272" t="inlineStr">
        <is>
          <t>POS</t>
        </is>
      </c>
      <c r="D272" t="inlineStr">
        <is>
          <t>Mỹ</t>
        </is>
      </c>
      <c r="E272" t="inlineStr">
        <is>
          <t>Lỗi sản phẩm</t>
        </is>
      </c>
      <c r="F272" t="n">
        <v>139</v>
      </c>
    </row>
    <row r="273">
      <c r="A273" t="n">
        <v>201703</v>
      </c>
      <c r="B273" t="n">
        <v>54</v>
      </c>
      <c r="C273" t="inlineStr">
        <is>
          <t>POS</t>
        </is>
      </c>
      <c r="D273" t="inlineStr">
        <is>
          <t>Mỹ</t>
        </is>
      </c>
      <c r="E273" t="inlineStr">
        <is>
          <t>Đổi ý</t>
        </is>
      </c>
      <c r="F273" t="n">
        <v>933.5</v>
      </c>
    </row>
    <row r="274">
      <c r="A274" t="n">
        <v>201703</v>
      </c>
      <c r="B274" t="n">
        <v>55</v>
      </c>
      <c r="C274" t="inlineStr">
        <is>
          <t>POS</t>
        </is>
      </c>
      <c r="D274" t="inlineStr">
        <is>
          <t>Mỹ</t>
        </is>
      </c>
      <c r="E274" t="inlineStr">
        <is>
          <t>Lỗi sản phẩm</t>
        </is>
      </c>
      <c r="F274" t="n">
        <v>2214</v>
      </c>
    </row>
    <row r="275">
      <c r="A275" t="n">
        <v>201703</v>
      </c>
      <c r="B275" t="n">
        <v>56</v>
      </c>
      <c r="C275" t="inlineStr">
        <is>
          <t>POS</t>
        </is>
      </c>
      <c r="D275" t="inlineStr">
        <is>
          <t>Mỹ</t>
        </is>
      </c>
      <c r="E275" t="inlineStr">
        <is>
          <t>Đổi ý</t>
        </is>
      </c>
      <c r="F275" t="n">
        <v>2457.98</v>
      </c>
    </row>
    <row r="276">
      <c r="A276" t="n">
        <v>201703</v>
      </c>
      <c r="B276" t="n">
        <v>56</v>
      </c>
      <c r="C276" t="inlineStr">
        <is>
          <t>POS</t>
        </is>
      </c>
      <c r="D276" t="inlineStr">
        <is>
          <t>Mỹ</t>
        </is>
      </c>
      <c r="E276" t="inlineStr">
        <is>
          <t>Lỗi sản phẩm</t>
        </is>
      </c>
      <c r="F276" t="n">
        <v>599.9</v>
      </c>
    </row>
    <row r="277">
      <c r="A277" t="n">
        <v>201703</v>
      </c>
      <c r="B277" t="n">
        <v>57</v>
      </c>
      <c r="C277" t="inlineStr">
        <is>
          <t>POS</t>
        </is>
      </c>
      <c r="D277" t="inlineStr">
        <is>
          <t>Mỹ</t>
        </is>
      </c>
      <c r="E277" t="inlineStr">
        <is>
          <t>Đổi ý</t>
        </is>
      </c>
      <c r="F277" t="n">
        <v>600</v>
      </c>
    </row>
    <row r="278">
      <c r="A278" t="n">
        <v>201703</v>
      </c>
      <c r="B278" t="n">
        <v>59</v>
      </c>
      <c r="C278" t="inlineStr">
        <is>
          <t>POS</t>
        </is>
      </c>
      <c r="D278" t="inlineStr">
        <is>
          <t>Mỹ</t>
        </is>
      </c>
      <c r="E278" t="inlineStr">
        <is>
          <t>Lỗi sản phẩm</t>
        </is>
      </c>
      <c r="F278" t="n">
        <v>3299.97</v>
      </c>
    </row>
    <row r="279">
      <c r="A279" t="n">
        <v>201703</v>
      </c>
      <c r="B279" t="n">
        <v>61</v>
      </c>
      <c r="C279" t="inlineStr">
        <is>
          <t>POS</t>
        </is>
      </c>
      <c r="D279" t="inlineStr">
        <is>
          <t>Mỹ</t>
        </is>
      </c>
      <c r="E279" t="inlineStr">
        <is>
          <t>Lỗi sản phẩm</t>
        </is>
      </c>
      <c r="F279" t="n">
        <v>9.99</v>
      </c>
    </row>
    <row r="280">
      <c r="A280" t="n">
        <v>201703</v>
      </c>
      <c r="B280" t="n">
        <v>63</v>
      </c>
      <c r="C280" t="inlineStr">
        <is>
          <t>POS</t>
        </is>
      </c>
      <c r="D280" t="inlineStr">
        <is>
          <t>Mỹ</t>
        </is>
      </c>
      <c r="E280" t="inlineStr">
        <is>
          <t>Lỗi sản phẩm</t>
        </is>
      </c>
      <c r="F280" t="n">
        <v>40.55</v>
      </c>
    </row>
    <row r="281">
      <c r="A281" t="n">
        <v>201703</v>
      </c>
      <c r="B281" t="n">
        <v>63</v>
      </c>
      <c r="C281" t="inlineStr">
        <is>
          <t>POS</t>
        </is>
      </c>
      <c r="D281" t="inlineStr">
        <is>
          <t>Mỹ</t>
        </is>
      </c>
      <c r="E281" t="inlineStr">
        <is>
          <t>Giao nhầm hàng</t>
        </is>
      </c>
      <c r="F281" t="n">
        <v>259.99</v>
      </c>
    </row>
    <row r="282">
      <c r="A282" t="n">
        <v>201703</v>
      </c>
      <c r="B282" t="n">
        <v>64</v>
      </c>
      <c r="C282" t="inlineStr">
        <is>
          <t>POS</t>
        </is>
      </c>
      <c r="D282" t="inlineStr">
        <is>
          <t>Mỹ</t>
        </is>
      </c>
      <c r="E282" t="inlineStr">
        <is>
          <t>Đổi ý</t>
        </is>
      </c>
      <c r="F282" t="n">
        <v>1199.94</v>
      </c>
    </row>
    <row r="283">
      <c r="A283" t="n">
        <v>201703</v>
      </c>
      <c r="B283" t="n">
        <v>65</v>
      </c>
      <c r="C283" t="inlineStr">
        <is>
          <t>POS</t>
        </is>
      </c>
      <c r="D283" t="inlineStr">
        <is>
          <t>Mỹ</t>
        </is>
      </c>
      <c r="E283" t="inlineStr">
        <is>
          <t>Giao nhầm hàng</t>
        </is>
      </c>
      <c r="F283" t="n">
        <v>474.95</v>
      </c>
    </row>
    <row r="284">
      <c r="A284" t="n">
        <v>201704</v>
      </c>
      <c r="B284" t="n">
        <v>19</v>
      </c>
      <c r="C284" t="inlineStr">
        <is>
          <t>POS</t>
        </is>
      </c>
      <c r="D284" t="inlineStr">
        <is>
          <t>Đức</t>
        </is>
      </c>
      <c r="E284" t="inlineStr">
        <is>
          <t>Lỗi sản phẩm</t>
        </is>
      </c>
      <c r="F284" t="n">
        <v>113.98</v>
      </c>
    </row>
    <row r="285">
      <c r="A285" t="n">
        <v>201704</v>
      </c>
      <c r="B285" t="n">
        <v>24</v>
      </c>
      <c r="C285" t="inlineStr">
        <is>
          <t>POS</t>
        </is>
      </c>
      <c r="D285" t="inlineStr">
        <is>
          <t>Đức</t>
        </is>
      </c>
      <c r="E285" t="inlineStr">
        <is>
          <t>Đổi ý</t>
        </is>
      </c>
      <c r="F285" t="n">
        <v>86</v>
      </c>
    </row>
    <row r="286">
      <c r="A286" t="n">
        <v>201704</v>
      </c>
      <c r="B286" t="n">
        <v>34</v>
      </c>
      <c r="C286" t="inlineStr">
        <is>
          <t>POS</t>
        </is>
      </c>
      <c r="D286" t="inlineStr">
        <is>
          <t>Hà Lan</t>
        </is>
      </c>
      <c r="E286" t="inlineStr">
        <is>
          <t>Giao nhầm hàng</t>
        </is>
      </c>
      <c r="F286" t="n">
        <v>717</v>
      </c>
    </row>
    <row r="287">
      <c r="A287" t="n">
        <v>201704</v>
      </c>
      <c r="B287" t="n">
        <v>43</v>
      </c>
      <c r="C287" t="inlineStr">
        <is>
          <t>POS</t>
        </is>
      </c>
      <c r="D287" t="inlineStr">
        <is>
          <t>Mỹ</t>
        </is>
      </c>
      <c r="E287" t="inlineStr">
        <is>
          <t>Lỗi sản phẩm</t>
        </is>
      </c>
      <c r="F287" t="n">
        <v>299.9</v>
      </c>
    </row>
    <row r="288">
      <c r="A288" t="n">
        <v>201704</v>
      </c>
      <c r="B288" t="n">
        <v>61</v>
      </c>
      <c r="C288" t="inlineStr">
        <is>
          <t>POS</t>
        </is>
      </c>
      <c r="D288" t="inlineStr">
        <is>
          <t>Mỹ</t>
        </is>
      </c>
      <c r="E288" t="inlineStr">
        <is>
          <t>Đổi ý</t>
        </is>
      </c>
      <c r="F288" t="n">
        <v>3115</v>
      </c>
    </row>
    <row r="289">
      <c r="A289" t="n">
        <v>201705</v>
      </c>
      <c r="B289" t="n">
        <v>0</v>
      </c>
      <c r="C289" t="inlineStr">
        <is>
          <t>ONLINE</t>
        </is>
      </c>
      <c r="D289" t="inlineStr">
        <is>
          <t>Online</t>
        </is>
      </c>
      <c r="E289" t="inlineStr">
        <is>
          <t>Đổi ý</t>
        </is>
      </c>
      <c r="F289" t="n">
        <v>71.95999999999999</v>
      </c>
    </row>
    <row r="290">
      <c r="A290" t="n">
        <v>201705</v>
      </c>
      <c r="B290" t="n">
        <v>28</v>
      </c>
      <c r="C290" t="inlineStr">
        <is>
          <t>POS</t>
        </is>
      </c>
      <c r="D290" t="inlineStr">
        <is>
          <t>Ý</t>
        </is>
      </c>
      <c r="E290" t="inlineStr">
        <is>
          <t>Lỗi sản phẩm</t>
        </is>
      </c>
      <c r="F290" t="n">
        <v>429.99</v>
      </c>
    </row>
    <row r="291">
      <c r="A291" t="n">
        <v>201705</v>
      </c>
      <c r="B291" t="n">
        <v>38</v>
      </c>
      <c r="C291" t="inlineStr">
        <is>
          <t>POS</t>
        </is>
      </c>
      <c r="D291" t="inlineStr">
        <is>
          <t>Anh</t>
        </is>
      </c>
      <c r="E291" t="inlineStr">
        <is>
          <t>Đổi ý</t>
        </is>
      </c>
      <c r="F291" t="n">
        <v>257.5</v>
      </c>
    </row>
    <row r="292">
      <c r="A292" t="n">
        <v>201705</v>
      </c>
      <c r="B292" t="n">
        <v>43</v>
      </c>
      <c r="C292" t="inlineStr">
        <is>
          <t>POS</t>
        </is>
      </c>
      <c r="D292" t="inlineStr">
        <is>
          <t>Mỹ</t>
        </is>
      </c>
      <c r="E292" t="inlineStr">
        <is>
          <t>Đổi ý</t>
        </is>
      </c>
      <c r="F292" t="n">
        <v>32</v>
      </c>
    </row>
    <row r="293">
      <c r="A293" t="n">
        <v>201705</v>
      </c>
      <c r="B293" t="n">
        <v>47</v>
      </c>
      <c r="C293" t="inlineStr">
        <is>
          <t>POS</t>
        </is>
      </c>
      <c r="D293" t="inlineStr">
        <is>
          <t>Mỹ</t>
        </is>
      </c>
      <c r="E293" t="inlineStr">
        <is>
          <t>Đổi ý</t>
        </is>
      </c>
      <c r="F293" t="n">
        <v>56.99</v>
      </c>
    </row>
    <row r="294">
      <c r="A294" t="n">
        <v>201705</v>
      </c>
      <c r="B294" t="n">
        <v>50</v>
      </c>
      <c r="C294" t="inlineStr">
        <is>
          <t>POS</t>
        </is>
      </c>
      <c r="D294" t="inlineStr">
        <is>
          <t>Mỹ</t>
        </is>
      </c>
      <c r="E294" t="inlineStr">
        <is>
          <t>Giao nhầm hàng</t>
        </is>
      </c>
      <c r="F294" t="n">
        <v>173.64</v>
      </c>
    </row>
    <row r="295">
      <c r="A295" t="n">
        <v>201705</v>
      </c>
      <c r="B295" t="n">
        <v>51</v>
      </c>
      <c r="C295" t="inlineStr">
        <is>
          <t>POS</t>
        </is>
      </c>
      <c r="D295" t="inlineStr">
        <is>
          <t>Mỹ</t>
        </is>
      </c>
      <c r="E295" t="inlineStr">
        <is>
          <t>Đổi ý</t>
        </is>
      </c>
      <c r="F295" t="n">
        <v>869</v>
      </c>
    </row>
    <row r="296">
      <c r="A296" t="n">
        <v>201705</v>
      </c>
      <c r="B296" t="n">
        <v>55</v>
      </c>
      <c r="C296" t="inlineStr">
        <is>
          <t>POS</t>
        </is>
      </c>
      <c r="D296" t="inlineStr">
        <is>
          <t>Mỹ</t>
        </is>
      </c>
      <c r="E296" t="inlineStr">
        <is>
          <t>Lỗi sản phẩm</t>
        </is>
      </c>
      <c r="F296" t="n">
        <v>3857.85</v>
      </c>
    </row>
    <row r="297">
      <c r="A297" t="n">
        <v>201705</v>
      </c>
      <c r="B297" t="n">
        <v>63</v>
      </c>
      <c r="C297" t="inlineStr">
        <is>
          <t>POS</t>
        </is>
      </c>
      <c r="D297" t="inlineStr">
        <is>
          <t>Mỹ</t>
        </is>
      </c>
      <c r="E297" t="inlineStr">
        <is>
          <t>Đổi ý</t>
        </is>
      </c>
      <c r="F297" t="n">
        <v>181</v>
      </c>
    </row>
    <row r="298">
      <c r="A298" t="n">
        <v>201705</v>
      </c>
      <c r="B298" t="n">
        <v>64</v>
      </c>
      <c r="C298" t="inlineStr">
        <is>
          <t>POS</t>
        </is>
      </c>
      <c r="D298" t="inlineStr">
        <is>
          <t>Mỹ</t>
        </is>
      </c>
      <c r="E298" t="inlineStr">
        <is>
          <t>Giao nhầm hàng</t>
        </is>
      </c>
      <c r="F298" t="n">
        <v>299.99</v>
      </c>
    </row>
    <row r="299">
      <c r="A299" t="n">
        <v>201705</v>
      </c>
      <c r="B299" t="n">
        <v>66</v>
      </c>
      <c r="C299" t="inlineStr">
        <is>
          <t>POS</t>
        </is>
      </c>
      <c r="D299" t="inlineStr">
        <is>
          <t>Mỹ</t>
        </is>
      </c>
      <c r="E299" t="inlineStr">
        <is>
          <t>Đổi ý</t>
        </is>
      </c>
      <c r="F299" t="n">
        <v>19.98</v>
      </c>
    </row>
    <row r="300">
      <c r="A300" t="n">
        <v>201705</v>
      </c>
      <c r="B300" t="n">
        <v>66</v>
      </c>
      <c r="C300" t="inlineStr">
        <is>
          <t>POS</t>
        </is>
      </c>
      <c r="D300" t="inlineStr">
        <is>
          <t>Mỹ</t>
        </is>
      </c>
      <c r="E300" t="inlineStr">
        <is>
          <t>Lỗi sản phẩm</t>
        </is>
      </c>
      <c r="F300" t="n">
        <v>369</v>
      </c>
    </row>
    <row r="301">
      <c r="A301" t="n">
        <v>201705</v>
      </c>
      <c r="B301" t="n">
        <v>66</v>
      </c>
      <c r="C301" t="inlineStr">
        <is>
          <t>POS</t>
        </is>
      </c>
      <c r="D301" t="inlineStr">
        <is>
          <t>Mỹ</t>
        </is>
      </c>
      <c r="E301" t="inlineStr">
        <is>
          <t>Giao nhầm hàng</t>
        </is>
      </c>
      <c r="F301" t="n">
        <v>48</v>
      </c>
    </row>
    <row r="302">
      <c r="A302" t="n">
        <v>201706</v>
      </c>
      <c r="B302" t="n">
        <v>0</v>
      </c>
      <c r="C302" t="inlineStr">
        <is>
          <t>ONLINE</t>
        </is>
      </c>
      <c r="D302" t="inlineStr">
        <is>
          <t>Online</t>
        </is>
      </c>
      <c r="E302" t="inlineStr">
        <is>
          <t>Lỗi sản phẩm</t>
        </is>
      </c>
      <c r="F302" t="n">
        <v>268</v>
      </c>
    </row>
    <row r="303">
      <c r="A303" t="n">
        <v>201706</v>
      </c>
      <c r="B303" t="n">
        <v>1</v>
      </c>
      <c r="C303" t="inlineStr">
        <is>
          <t>POS</t>
        </is>
      </c>
      <c r="D303" t="inlineStr">
        <is>
          <t>Úc</t>
        </is>
      </c>
      <c r="E303" t="inlineStr">
        <is>
          <t>Đổi ý</t>
        </is>
      </c>
      <c r="F303" t="n">
        <v>115</v>
      </c>
    </row>
    <row r="304">
      <c r="A304" t="n">
        <v>201706</v>
      </c>
      <c r="B304" t="n">
        <v>4</v>
      </c>
      <c r="C304" t="inlineStr">
        <is>
          <t>POS</t>
        </is>
      </c>
      <c r="D304" t="inlineStr">
        <is>
          <t>Úc</t>
        </is>
      </c>
      <c r="E304" t="inlineStr">
        <is>
          <t>Đổi ý</t>
        </is>
      </c>
      <c r="F304" t="n">
        <v>289.99</v>
      </c>
    </row>
    <row r="305">
      <c r="A305" t="n">
        <v>201706</v>
      </c>
      <c r="B305" t="n">
        <v>4</v>
      </c>
      <c r="C305" t="inlineStr">
        <is>
          <t>POS</t>
        </is>
      </c>
      <c r="D305" t="inlineStr">
        <is>
          <t>Úc</t>
        </is>
      </c>
      <c r="E305" t="inlineStr">
        <is>
          <t>Giao nhầm hàng</t>
        </is>
      </c>
      <c r="F305" t="n">
        <v>229</v>
      </c>
    </row>
    <row r="306">
      <c r="A306" t="n">
        <v>201706</v>
      </c>
      <c r="B306" t="n">
        <v>8</v>
      </c>
      <c r="C306" t="inlineStr">
        <is>
          <t>POS</t>
        </is>
      </c>
      <c r="D306" t="inlineStr">
        <is>
          <t>Canada</t>
        </is>
      </c>
      <c r="E306" t="inlineStr">
        <is>
          <t>Lỗi sản phẩm</t>
        </is>
      </c>
      <c r="F306" t="n">
        <v>35.99</v>
      </c>
    </row>
    <row r="307">
      <c r="A307" t="n">
        <v>201706</v>
      </c>
      <c r="B307" t="n">
        <v>10</v>
      </c>
      <c r="C307" t="inlineStr">
        <is>
          <t>POS</t>
        </is>
      </c>
      <c r="D307" t="inlineStr">
        <is>
          <t>Canada</t>
        </is>
      </c>
      <c r="E307" t="inlineStr">
        <is>
          <t>Lỗi sản phẩm</t>
        </is>
      </c>
      <c r="F307" t="n">
        <v>5394</v>
      </c>
    </row>
    <row r="308">
      <c r="A308" t="n">
        <v>201706</v>
      </c>
      <c r="B308" t="n">
        <v>19</v>
      </c>
      <c r="C308" t="inlineStr">
        <is>
          <t>POS</t>
        </is>
      </c>
      <c r="D308" t="inlineStr">
        <is>
          <t>Đức</t>
        </is>
      </c>
      <c r="E308" t="inlineStr">
        <is>
          <t>Đổi ý</t>
        </is>
      </c>
      <c r="F308" t="n">
        <v>99.98999999999999</v>
      </c>
    </row>
    <row r="309">
      <c r="A309" t="n">
        <v>201706</v>
      </c>
      <c r="B309" t="n">
        <v>29</v>
      </c>
      <c r="C309" t="inlineStr">
        <is>
          <t>POS</t>
        </is>
      </c>
      <c r="D309" t="inlineStr">
        <is>
          <t>Ý</t>
        </is>
      </c>
      <c r="E309" t="inlineStr">
        <is>
          <t>Đổi ý</t>
        </is>
      </c>
      <c r="F309" t="n">
        <v>199.99</v>
      </c>
    </row>
    <row r="310">
      <c r="A310" t="n">
        <v>201706</v>
      </c>
      <c r="B310" t="n">
        <v>30</v>
      </c>
      <c r="C310" t="inlineStr">
        <is>
          <t>POS</t>
        </is>
      </c>
      <c r="D310" t="inlineStr">
        <is>
          <t>Ý</t>
        </is>
      </c>
      <c r="E310" t="inlineStr">
        <is>
          <t>Đổi ý</t>
        </is>
      </c>
      <c r="F310" t="n">
        <v>179.99</v>
      </c>
    </row>
    <row r="311">
      <c r="A311" t="n">
        <v>201706</v>
      </c>
      <c r="B311" t="n">
        <v>34</v>
      </c>
      <c r="C311" t="inlineStr">
        <is>
          <t>POS</t>
        </is>
      </c>
      <c r="D311" t="inlineStr">
        <is>
          <t>Hà Lan</t>
        </is>
      </c>
      <c r="E311" t="inlineStr">
        <is>
          <t>Đổi ý</t>
        </is>
      </c>
      <c r="F311" t="n">
        <v>329</v>
      </c>
    </row>
    <row r="312">
      <c r="A312" t="n">
        <v>201706</v>
      </c>
      <c r="B312" t="n">
        <v>37</v>
      </c>
      <c r="C312" t="inlineStr">
        <is>
          <t>POS</t>
        </is>
      </c>
      <c r="D312" t="inlineStr">
        <is>
          <t>Anh</t>
        </is>
      </c>
      <c r="E312" t="inlineStr">
        <is>
          <t>Đổi ý</t>
        </is>
      </c>
      <c r="F312" t="n">
        <v>406.88</v>
      </c>
    </row>
    <row r="313">
      <c r="A313" t="n">
        <v>201706</v>
      </c>
      <c r="B313" t="n">
        <v>42</v>
      </c>
      <c r="C313" t="inlineStr">
        <is>
          <t>POS</t>
        </is>
      </c>
      <c r="D313" t="inlineStr">
        <is>
          <t>Anh</t>
        </is>
      </c>
      <c r="E313" t="inlineStr">
        <is>
          <t>Giao nhầm hàng</t>
        </is>
      </c>
      <c r="F313" t="n">
        <v>2907</v>
      </c>
    </row>
    <row r="314">
      <c r="A314" t="n">
        <v>201706</v>
      </c>
      <c r="B314" t="n">
        <v>44</v>
      </c>
      <c r="C314" t="inlineStr">
        <is>
          <t>POS</t>
        </is>
      </c>
      <c r="D314" t="inlineStr">
        <is>
          <t>Mỹ</t>
        </is>
      </c>
      <c r="E314" t="inlineStr">
        <is>
          <t>Lỗi sản phẩm</t>
        </is>
      </c>
      <c r="F314" t="n">
        <v>598</v>
      </c>
    </row>
    <row r="315">
      <c r="A315" t="n">
        <v>201706</v>
      </c>
      <c r="B315" t="n">
        <v>48</v>
      </c>
      <c r="C315" t="inlineStr">
        <is>
          <t>POS</t>
        </is>
      </c>
      <c r="D315" t="inlineStr">
        <is>
          <t>Mỹ</t>
        </is>
      </c>
      <c r="E315" t="inlineStr">
        <is>
          <t>Đổi ý</t>
        </is>
      </c>
      <c r="F315" t="n">
        <v>299.95</v>
      </c>
    </row>
    <row r="316">
      <c r="A316" t="n">
        <v>201706</v>
      </c>
      <c r="B316" t="n">
        <v>51</v>
      </c>
      <c r="C316" t="inlineStr">
        <is>
          <t>POS</t>
        </is>
      </c>
      <c r="D316" t="inlineStr">
        <is>
          <t>Mỹ</t>
        </is>
      </c>
      <c r="E316" t="inlineStr">
        <is>
          <t>Đổi ý</t>
        </is>
      </c>
      <c r="F316" t="n">
        <v>29.39</v>
      </c>
    </row>
    <row r="317">
      <c r="A317" t="n">
        <v>201706</v>
      </c>
      <c r="B317" t="n">
        <v>51</v>
      </c>
      <c r="C317" t="inlineStr">
        <is>
          <t>POS</t>
        </is>
      </c>
      <c r="D317" t="inlineStr">
        <is>
          <t>Mỹ</t>
        </is>
      </c>
      <c r="E317" t="inlineStr">
        <is>
          <t>Lỗi sản phẩm</t>
        </is>
      </c>
      <c r="F317" t="n">
        <v>268</v>
      </c>
    </row>
    <row r="318">
      <c r="A318" t="n">
        <v>201706</v>
      </c>
      <c r="B318" t="n">
        <v>54</v>
      </c>
      <c r="C318" t="inlineStr">
        <is>
          <t>POS</t>
        </is>
      </c>
      <c r="D318" t="inlineStr">
        <is>
          <t>Mỹ</t>
        </is>
      </c>
      <c r="E318" t="inlineStr">
        <is>
          <t>Đổi ý</t>
        </is>
      </c>
      <c r="F318" t="n">
        <v>779.97</v>
      </c>
    </row>
    <row r="319">
      <c r="A319" t="n">
        <v>201706</v>
      </c>
      <c r="B319" t="n">
        <v>59</v>
      </c>
      <c r="C319" t="inlineStr">
        <is>
          <t>POS</t>
        </is>
      </c>
      <c r="D319" t="inlineStr">
        <is>
          <t>Mỹ</t>
        </is>
      </c>
      <c r="E319" t="inlineStr">
        <is>
          <t>Lỗi sản phẩm</t>
        </is>
      </c>
      <c r="F319" t="n">
        <v>278</v>
      </c>
    </row>
    <row r="320">
      <c r="A320" t="n">
        <v>201707</v>
      </c>
      <c r="B320" t="n">
        <v>0</v>
      </c>
      <c r="C320" t="inlineStr">
        <is>
          <t>ONLINE</t>
        </is>
      </c>
      <c r="D320" t="inlineStr">
        <is>
          <t>Online</t>
        </is>
      </c>
      <c r="E320" t="inlineStr">
        <is>
          <t>Đổi ý</t>
        </is>
      </c>
      <c r="F320" t="n">
        <v>362</v>
      </c>
    </row>
    <row r="321">
      <c r="A321" t="n">
        <v>201707</v>
      </c>
      <c r="B321" t="n">
        <v>0</v>
      </c>
      <c r="C321" t="inlineStr">
        <is>
          <t>ONLINE</t>
        </is>
      </c>
      <c r="D321" t="inlineStr">
        <is>
          <t>Online</t>
        </is>
      </c>
      <c r="E321" t="inlineStr">
        <is>
          <t>Lỗi sản phẩm</t>
        </is>
      </c>
      <c r="F321" t="n">
        <v>33.5</v>
      </c>
    </row>
    <row r="322">
      <c r="A322" t="n">
        <v>201707</v>
      </c>
      <c r="B322" t="n">
        <v>0</v>
      </c>
      <c r="C322" t="inlineStr">
        <is>
          <t>ONLINE</t>
        </is>
      </c>
      <c r="D322" t="inlineStr">
        <is>
          <t>Online</t>
        </is>
      </c>
      <c r="E322" t="inlineStr">
        <is>
          <t>Giao nhầm hàng</t>
        </is>
      </c>
      <c r="F322" t="n">
        <v>57.6</v>
      </c>
    </row>
    <row r="323">
      <c r="A323" t="n">
        <v>201707</v>
      </c>
      <c r="B323" t="n">
        <v>8</v>
      </c>
      <c r="C323" t="inlineStr">
        <is>
          <t>POS</t>
        </is>
      </c>
      <c r="D323" t="inlineStr">
        <is>
          <t>Canada</t>
        </is>
      </c>
      <c r="E323" t="inlineStr">
        <is>
          <t>Lỗi sản phẩm</t>
        </is>
      </c>
      <c r="F323" t="n">
        <v>625.95</v>
      </c>
    </row>
    <row r="324">
      <c r="A324" t="n">
        <v>201707</v>
      </c>
      <c r="B324" t="n">
        <v>9</v>
      </c>
      <c r="C324" t="inlineStr">
        <is>
          <t>POS</t>
        </is>
      </c>
      <c r="D324" t="inlineStr">
        <is>
          <t>Canada</t>
        </is>
      </c>
      <c r="E324" t="inlineStr">
        <is>
          <t>Lỗi sản phẩm</t>
        </is>
      </c>
      <c r="F324" t="n">
        <v>1259.93</v>
      </c>
    </row>
    <row r="325">
      <c r="A325" t="n">
        <v>201707</v>
      </c>
      <c r="B325" t="n">
        <v>10</v>
      </c>
      <c r="C325" t="inlineStr">
        <is>
          <t>POS</t>
        </is>
      </c>
      <c r="D325" t="inlineStr">
        <is>
          <t>Canada</t>
        </is>
      </c>
      <c r="E325" t="inlineStr">
        <is>
          <t>Đổi ý</t>
        </is>
      </c>
      <c r="F325" t="n">
        <v>283</v>
      </c>
    </row>
    <row r="326">
      <c r="A326" t="n">
        <v>201707</v>
      </c>
      <c r="B326" t="n">
        <v>10</v>
      </c>
      <c r="C326" t="inlineStr">
        <is>
          <t>POS</t>
        </is>
      </c>
      <c r="D326" t="inlineStr">
        <is>
          <t>Canada</t>
        </is>
      </c>
      <c r="E326" t="inlineStr">
        <is>
          <t>Lỗi sản phẩm</t>
        </is>
      </c>
      <c r="F326" t="n">
        <v>570.6799999999999</v>
      </c>
    </row>
    <row r="327">
      <c r="A327" t="n">
        <v>201707</v>
      </c>
      <c r="B327" t="n">
        <v>19</v>
      </c>
      <c r="C327" t="inlineStr">
        <is>
          <t>POS</t>
        </is>
      </c>
      <c r="D327" t="inlineStr">
        <is>
          <t>Đức</t>
        </is>
      </c>
      <c r="E327" t="inlineStr">
        <is>
          <t>Lỗi sản phẩm</t>
        </is>
      </c>
      <c r="F327" t="n">
        <v>9.99</v>
      </c>
    </row>
    <row r="328">
      <c r="A328" t="n">
        <v>201707</v>
      </c>
      <c r="B328" t="n">
        <v>22</v>
      </c>
      <c r="C328" t="inlineStr">
        <is>
          <t>POS</t>
        </is>
      </c>
      <c r="D328" t="inlineStr">
        <is>
          <t>Đức</t>
        </is>
      </c>
      <c r="E328" t="inlineStr">
        <is>
          <t>Đổi ý</t>
        </is>
      </c>
      <c r="F328" t="n">
        <v>1178</v>
      </c>
    </row>
    <row r="329">
      <c r="A329" t="n">
        <v>201707</v>
      </c>
      <c r="B329" t="n">
        <v>28</v>
      </c>
      <c r="C329" t="inlineStr">
        <is>
          <t>POS</t>
        </is>
      </c>
      <c r="D329" t="inlineStr">
        <is>
          <t>Ý</t>
        </is>
      </c>
      <c r="E329" t="inlineStr">
        <is>
          <t>Lỗi sản phẩm</t>
        </is>
      </c>
      <c r="F329" t="n">
        <v>269.9</v>
      </c>
    </row>
    <row r="330">
      <c r="A330" t="n">
        <v>201707</v>
      </c>
      <c r="B330" t="n">
        <v>29</v>
      </c>
      <c r="C330" t="inlineStr">
        <is>
          <t>POS</t>
        </is>
      </c>
      <c r="D330" t="inlineStr">
        <is>
          <t>Ý</t>
        </is>
      </c>
      <c r="E330" t="inlineStr">
        <is>
          <t>Lỗi sản phẩm</t>
        </is>
      </c>
      <c r="F330" t="n">
        <v>269.9</v>
      </c>
    </row>
    <row r="331">
      <c r="A331" t="n">
        <v>201707</v>
      </c>
      <c r="B331" t="n">
        <v>34</v>
      </c>
      <c r="C331" t="inlineStr">
        <is>
          <t>POS</t>
        </is>
      </c>
      <c r="D331" t="inlineStr">
        <is>
          <t>Hà Lan</t>
        </is>
      </c>
      <c r="E331" t="inlineStr">
        <is>
          <t>Đổi ý</t>
        </is>
      </c>
      <c r="F331" t="n">
        <v>231</v>
      </c>
    </row>
    <row r="332">
      <c r="A332" t="n">
        <v>201707</v>
      </c>
      <c r="B332" t="n">
        <v>38</v>
      </c>
      <c r="C332" t="inlineStr">
        <is>
          <t>POS</t>
        </is>
      </c>
      <c r="D332" t="inlineStr">
        <is>
          <t>Anh</t>
        </is>
      </c>
      <c r="E332" t="inlineStr">
        <is>
          <t>Đổi ý</t>
        </is>
      </c>
      <c r="F332" t="n">
        <v>1003.97</v>
      </c>
    </row>
    <row r="333">
      <c r="A333" t="n">
        <v>201707</v>
      </c>
      <c r="B333" t="n">
        <v>41</v>
      </c>
      <c r="C333" t="inlineStr">
        <is>
          <t>POS</t>
        </is>
      </c>
      <c r="D333" t="inlineStr">
        <is>
          <t>Anh</t>
        </is>
      </c>
      <c r="E333" t="inlineStr">
        <is>
          <t>Đổi ý</t>
        </is>
      </c>
      <c r="F333" t="n">
        <v>199.99</v>
      </c>
    </row>
    <row r="334">
      <c r="A334" t="n">
        <v>201707</v>
      </c>
      <c r="B334" t="n">
        <v>41</v>
      </c>
      <c r="C334" t="inlineStr">
        <is>
          <t>POS</t>
        </is>
      </c>
      <c r="D334" t="inlineStr">
        <is>
          <t>Anh</t>
        </is>
      </c>
      <c r="E334" t="inlineStr">
        <is>
          <t>Lỗi sản phẩm</t>
        </is>
      </c>
      <c r="F334" t="n">
        <v>649.95</v>
      </c>
    </row>
    <row r="335">
      <c r="A335" t="n">
        <v>201707</v>
      </c>
      <c r="B335" t="n">
        <v>48</v>
      </c>
      <c r="C335" t="inlineStr">
        <is>
          <t>POS</t>
        </is>
      </c>
      <c r="D335" t="inlineStr">
        <is>
          <t>Mỹ</t>
        </is>
      </c>
      <c r="E335" t="inlineStr">
        <is>
          <t>Đổi ý</t>
        </is>
      </c>
      <c r="F335" t="n">
        <v>455.85</v>
      </c>
    </row>
    <row r="336">
      <c r="A336" t="n">
        <v>201707</v>
      </c>
      <c r="B336" t="n">
        <v>48</v>
      </c>
      <c r="C336" t="inlineStr">
        <is>
          <t>POS</t>
        </is>
      </c>
      <c r="D336" t="inlineStr">
        <is>
          <t>Mỹ</t>
        </is>
      </c>
      <c r="E336" t="inlineStr">
        <is>
          <t>Giao nhầm hàng</t>
        </is>
      </c>
      <c r="F336" t="n">
        <v>304</v>
      </c>
    </row>
    <row r="337">
      <c r="A337" t="n">
        <v>201707</v>
      </c>
      <c r="B337" t="n">
        <v>50</v>
      </c>
      <c r="C337" t="inlineStr">
        <is>
          <t>POS</t>
        </is>
      </c>
      <c r="D337" t="inlineStr">
        <is>
          <t>Mỹ</t>
        </is>
      </c>
      <c r="E337" t="inlineStr">
        <is>
          <t>Đổi ý</t>
        </is>
      </c>
      <c r="F337" t="n">
        <v>400</v>
      </c>
    </row>
    <row r="338">
      <c r="A338" t="n">
        <v>201707</v>
      </c>
      <c r="B338" t="n">
        <v>50</v>
      </c>
      <c r="C338" t="inlineStr">
        <is>
          <t>POS</t>
        </is>
      </c>
      <c r="D338" t="inlineStr">
        <is>
          <t>Mỹ</t>
        </is>
      </c>
      <c r="E338" t="inlineStr">
        <is>
          <t>Lỗi sản phẩm</t>
        </is>
      </c>
      <c r="F338" t="n">
        <v>51.38</v>
      </c>
    </row>
    <row r="339">
      <c r="A339" t="n">
        <v>201707</v>
      </c>
      <c r="B339" t="n">
        <v>51</v>
      </c>
      <c r="C339" t="inlineStr">
        <is>
          <t>POS</t>
        </is>
      </c>
      <c r="D339" t="inlineStr">
        <is>
          <t>Mỹ</t>
        </is>
      </c>
      <c r="E339" t="inlineStr">
        <is>
          <t>Lỗi sản phẩm</t>
        </is>
      </c>
      <c r="F339" t="n">
        <v>6.99</v>
      </c>
    </row>
    <row r="340">
      <c r="A340" t="n">
        <v>201707</v>
      </c>
      <c r="B340" t="n">
        <v>55</v>
      </c>
      <c r="C340" t="inlineStr">
        <is>
          <t>POS</t>
        </is>
      </c>
      <c r="D340" t="inlineStr">
        <is>
          <t>Mỹ</t>
        </is>
      </c>
      <c r="E340" t="inlineStr">
        <is>
          <t>Lỗi sản phẩm</t>
        </is>
      </c>
      <c r="F340" t="n">
        <v>119</v>
      </c>
    </row>
    <row r="341">
      <c r="A341" t="n">
        <v>201707</v>
      </c>
      <c r="B341" t="n">
        <v>57</v>
      </c>
      <c r="C341" t="inlineStr">
        <is>
          <t>POS</t>
        </is>
      </c>
      <c r="D341" t="inlineStr">
        <is>
          <t>Mỹ</t>
        </is>
      </c>
      <c r="E341" t="inlineStr">
        <is>
          <t>Giao nhầm hàng</t>
        </is>
      </c>
      <c r="F341" t="n">
        <v>162.2</v>
      </c>
    </row>
    <row r="342">
      <c r="A342" t="n">
        <v>201707</v>
      </c>
      <c r="B342" t="n">
        <v>61</v>
      </c>
      <c r="C342" t="inlineStr">
        <is>
          <t>POS</t>
        </is>
      </c>
      <c r="D342" t="inlineStr">
        <is>
          <t>Mỹ</t>
        </is>
      </c>
      <c r="E342" t="inlineStr">
        <is>
          <t>Đổi ý</t>
        </is>
      </c>
      <c r="F342" t="n">
        <v>279.98</v>
      </c>
    </row>
    <row r="343">
      <c r="A343" t="n">
        <v>201707</v>
      </c>
      <c r="B343" t="n">
        <v>65</v>
      </c>
      <c r="C343" t="inlineStr">
        <is>
          <t>POS</t>
        </is>
      </c>
      <c r="D343" t="inlineStr">
        <is>
          <t>Mỹ</t>
        </is>
      </c>
      <c r="E343" t="inlineStr">
        <is>
          <t>Giao nhầm hàng</t>
        </is>
      </c>
      <c r="F343" t="n">
        <v>419.97</v>
      </c>
    </row>
    <row r="344">
      <c r="A344" t="n">
        <v>201707</v>
      </c>
      <c r="B344" t="n">
        <v>66</v>
      </c>
      <c r="C344" t="inlineStr">
        <is>
          <t>POS</t>
        </is>
      </c>
      <c r="D344" t="inlineStr">
        <is>
          <t>Mỹ</t>
        </is>
      </c>
      <c r="E344" t="inlineStr">
        <is>
          <t>Lỗi sản phẩm</t>
        </is>
      </c>
      <c r="F344" t="n">
        <v>4661.58</v>
      </c>
    </row>
    <row r="345">
      <c r="A345" t="n">
        <v>201708</v>
      </c>
      <c r="B345" t="n">
        <v>0</v>
      </c>
      <c r="C345" t="inlineStr">
        <is>
          <t>ONLINE</t>
        </is>
      </c>
      <c r="D345" t="inlineStr">
        <is>
          <t>Online</t>
        </is>
      </c>
      <c r="E345" t="inlineStr">
        <is>
          <t>Đổi ý</t>
        </is>
      </c>
      <c r="F345" t="n">
        <v>140.4</v>
      </c>
    </row>
    <row r="346">
      <c r="A346" t="n">
        <v>201708</v>
      </c>
      <c r="B346" t="n">
        <v>0</v>
      </c>
      <c r="C346" t="inlineStr">
        <is>
          <t>ONLINE</t>
        </is>
      </c>
      <c r="D346" t="inlineStr">
        <is>
          <t>Online</t>
        </is>
      </c>
      <c r="E346" t="inlineStr">
        <is>
          <t>Lỗi sản phẩm</t>
        </is>
      </c>
      <c r="F346" t="n">
        <v>279</v>
      </c>
    </row>
    <row r="347">
      <c r="A347" t="n">
        <v>201708</v>
      </c>
      <c r="B347" t="n">
        <v>0</v>
      </c>
      <c r="C347" t="inlineStr">
        <is>
          <t>ONLINE</t>
        </is>
      </c>
      <c r="D347" t="inlineStr">
        <is>
          <t>Online</t>
        </is>
      </c>
      <c r="E347" t="inlineStr">
        <is>
          <t>Giao trễ</t>
        </is>
      </c>
      <c r="F347" t="n">
        <v>75.59999999999999</v>
      </c>
    </row>
    <row r="348">
      <c r="A348" t="n">
        <v>201708</v>
      </c>
      <c r="B348" t="n">
        <v>0</v>
      </c>
      <c r="C348" t="inlineStr">
        <is>
          <t>ONLINE</t>
        </is>
      </c>
      <c r="D348" t="inlineStr">
        <is>
          <t>Online</t>
        </is>
      </c>
      <c r="E348" t="inlineStr">
        <is>
          <t>Giao nhầm hàng</t>
        </is>
      </c>
      <c r="F348" t="n">
        <v>269.9</v>
      </c>
    </row>
    <row r="349">
      <c r="A349" t="n">
        <v>201708</v>
      </c>
      <c r="B349" t="n">
        <v>8</v>
      </c>
      <c r="C349" t="inlineStr">
        <is>
          <t>POS</t>
        </is>
      </c>
      <c r="D349" t="inlineStr">
        <is>
          <t>Canada</t>
        </is>
      </c>
      <c r="E349" t="inlineStr">
        <is>
          <t>Đổi ý</t>
        </is>
      </c>
      <c r="F349" t="n">
        <v>468</v>
      </c>
    </row>
    <row r="350">
      <c r="A350" t="n">
        <v>201708</v>
      </c>
      <c r="B350" t="n">
        <v>8</v>
      </c>
      <c r="C350" t="inlineStr">
        <is>
          <t>POS</t>
        </is>
      </c>
      <c r="D350" t="inlineStr">
        <is>
          <t>Canada</t>
        </is>
      </c>
      <c r="E350" t="inlineStr">
        <is>
          <t>Lỗi sản phẩm</t>
        </is>
      </c>
      <c r="F350" t="n">
        <v>233.99</v>
      </c>
    </row>
    <row r="351">
      <c r="A351" t="n">
        <v>201708</v>
      </c>
      <c r="B351" t="n">
        <v>23</v>
      </c>
      <c r="C351" t="inlineStr">
        <is>
          <t>POS</t>
        </is>
      </c>
      <c r="D351" t="inlineStr">
        <is>
          <t>Đức</t>
        </is>
      </c>
      <c r="E351" t="inlineStr">
        <is>
          <t>Đổi ý</t>
        </is>
      </c>
      <c r="F351" t="n">
        <v>4905.96</v>
      </c>
    </row>
    <row r="352">
      <c r="A352" t="n">
        <v>201708</v>
      </c>
      <c r="B352" t="n">
        <v>29</v>
      </c>
      <c r="C352" t="inlineStr">
        <is>
          <t>POS</t>
        </is>
      </c>
      <c r="D352" t="inlineStr">
        <is>
          <t>Ý</t>
        </is>
      </c>
      <c r="E352" t="inlineStr">
        <is>
          <t>Lỗi sản phẩm</t>
        </is>
      </c>
      <c r="F352" t="n">
        <v>782.1</v>
      </c>
    </row>
    <row r="353">
      <c r="A353" t="n">
        <v>201708</v>
      </c>
      <c r="B353" t="n">
        <v>36</v>
      </c>
      <c r="C353" t="inlineStr">
        <is>
          <t>POS</t>
        </is>
      </c>
      <c r="D353" t="inlineStr">
        <is>
          <t>Anh</t>
        </is>
      </c>
      <c r="E353" t="inlineStr">
        <is>
          <t>Đổi ý</t>
        </is>
      </c>
      <c r="F353" t="n">
        <v>181</v>
      </c>
    </row>
    <row r="354">
      <c r="A354" t="n">
        <v>201708</v>
      </c>
      <c r="B354" t="n">
        <v>36</v>
      </c>
      <c r="C354" t="inlineStr">
        <is>
          <t>POS</t>
        </is>
      </c>
      <c r="D354" t="inlineStr">
        <is>
          <t>Anh</t>
        </is>
      </c>
      <c r="E354" t="inlineStr">
        <is>
          <t>Lỗi sản phẩm</t>
        </is>
      </c>
      <c r="F354" t="n">
        <v>1314</v>
      </c>
    </row>
    <row r="355">
      <c r="A355" t="n">
        <v>201708</v>
      </c>
      <c r="B355" t="n">
        <v>37</v>
      </c>
      <c r="C355" t="inlineStr">
        <is>
          <t>POS</t>
        </is>
      </c>
      <c r="D355" t="inlineStr">
        <is>
          <t>Anh</t>
        </is>
      </c>
      <c r="E355" t="inlineStr">
        <is>
          <t>Giao nhầm hàng</t>
        </is>
      </c>
      <c r="F355" t="n">
        <v>23.12</v>
      </c>
    </row>
    <row r="356">
      <c r="A356" t="n">
        <v>201708</v>
      </c>
      <c r="B356" t="n">
        <v>45</v>
      </c>
      <c r="C356" t="inlineStr">
        <is>
          <t>POS</t>
        </is>
      </c>
      <c r="D356" t="inlineStr">
        <is>
          <t>Mỹ</t>
        </is>
      </c>
      <c r="E356" t="inlineStr">
        <is>
          <t>Lỗi sản phẩm</t>
        </is>
      </c>
      <c r="F356" t="n">
        <v>484.2</v>
      </c>
    </row>
    <row r="357">
      <c r="A357" t="n">
        <v>201708</v>
      </c>
      <c r="B357" t="n">
        <v>50</v>
      </c>
      <c r="C357" t="inlineStr">
        <is>
          <t>POS</t>
        </is>
      </c>
      <c r="D357" t="inlineStr">
        <is>
          <t>Mỹ</t>
        </is>
      </c>
      <c r="E357" t="inlineStr">
        <is>
          <t>Đổi ý</t>
        </is>
      </c>
      <c r="F357" t="n">
        <v>178</v>
      </c>
    </row>
    <row r="358">
      <c r="A358" t="n">
        <v>201708</v>
      </c>
      <c r="B358" t="n">
        <v>50</v>
      </c>
      <c r="C358" t="inlineStr">
        <is>
          <t>POS</t>
        </is>
      </c>
      <c r="D358" t="inlineStr">
        <is>
          <t>Mỹ</t>
        </is>
      </c>
      <c r="E358" t="inlineStr">
        <is>
          <t>Lỗi sản phẩm</t>
        </is>
      </c>
      <c r="F358" t="n">
        <v>268.5</v>
      </c>
    </row>
    <row r="359">
      <c r="A359" t="n">
        <v>201708</v>
      </c>
      <c r="B359" t="n">
        <v>51</v>
      </c>
      <c r="C359" t="inlineStr">
        <is>
          <t>POS</t>
        </is>
      </c>
      <c r="D359" t="inlineStr">
        <is>
          <t>Mỹ</t>
        </is>
      </c>
      <c r="E359" t="inlineStr">
        <is>
          <t>Lỗi sản phẩm</t>
        </is>
      </c>
      <c r="F359" t="n">
        <v>310</v>
      </c>
    </row>
    <row r="360">
      <c r="A360" t="n">
        <v>201708</v>
      </c>
      <c r="B360" t="n">
        <v>53</v>
      </c>
      <c r="C360" t="inlineStr">
        <is>
          <t>POS</t>
        </is>
      </c>
      <c r="D360" t="inlineStr">
        <is>
          <t>Mỹ</t>
        </is>
      </c>
      <c r="E360" t="inlineStr">
        <is>
          <t>Đổi ý</t>
        </is>
      </c>
      <c r="F360" t="n">
        <v>61.92</v>
      </c>
    </row>
    <row r="361">
      <c r="A361" t="n">
        <v>201708</v>
      </c>
      <c r="B361" t="n">
        <v>61</v>
      </c>
      <c r="C361" t="inlineStr">
        <is>
          <t>POS</t>
        </is>
      </c>
      <c r="D361" t="inlineStr">
        <is>
          <t>Mỹ</t>
        </is>
      </c>
      <c r="E361" t="inlineStr">
        <is>
          <t>Lỗi sản phẩm</t>
        </is>
      </c>
      <c r="F361" t="n">
        <v>37.95</v>
      </c>
    </row>
    <row r="362">
      <c r="A362" t="n">
        <v>201709</v>
      </c>
      <c r="B362" t="n">
        <v>0</v>
      </c>
      <c r="C362" t="inlineStr">
        <is>
          <t>ONLINE</t>
        </is>
      </c>
      <c r="D362" t="inlineStr">
        <is>
          <t>Online</t>
        </is>
      </c>
      <c r="E362" t="inlineStr">
        <is>
          <t>Đổi ý</t>
        </is>
      </c>
      <c r="F362" t="n">
        <v>809.51</v>
      </c>
    </row>
    <row r="363">
      <c r="A363" t="n">
        <v>201709</v>
      </c>
      <c r="B363" t="n">
        <v>0</v>
      </c>
      <c r="C363" t="inlineStr">
        <is>
          <t>ONLINE</t>
        </is>
      </c>
      <c r="D363" t="inlineStr">
        <is>
          <t>Online</t>
        </is>
      </c>
      <c r="E363" t="inlineStr">
        <is>
          <t>Lỗi sản phẩm</t>
        </is>
      </c>
      <c r="F363" t="n">
        <v>578.91</v>
      </c>
    </row>
    <row r="364">
      <c r="A364" t="n">
        <v>201709</v>
      </c>
      <c r="B364" t="n">
        <v>0</v>
      </c>
      <c r="C364" t="inlineStr">
        <is>
          <t>ONLINE</t>
        </is>
      </c>
      <c r="D364" t="inlineStr">
        <is>
          <t>Online</t>
        </is>
      </c>
      <c r="E364" t="inlineStr">
        <is>
          <t>Giao trễ</t>
        </is>
      </c>
      <c r="F364" t="n">
        <v>388.8</v>
      </c>
    </row>
    <row r="365">
      <c r="A365" t="n">
        <v>201709</v>
      </c>
      <c r="B365" t="n">
        <v>0</v>
      </c>
      <c r="C365" t="inlineStr">
        <is>
          <t>ONLINE</t>
        </is>
      </c>
      <c r="D365" t="inlineStr">
        <is>
          <t>Online</t>
        </is>
      </c>
      <c r="E365" t="inlineStr">
        <is>
          <t>Giao nhầm hàng</t>
        </is>
      </c>
      <c r="F365" t="n">
        <v>81.09999999999999</v>
      </c>
    </row>
    <row r="366">
      <c r="A366" t="n">
        <v>201709</v>
      </c>
      <c r="B366" t="n">
        <v>22</v>
      </c>
      <c r="C366" t="inlineStr">
        <is>
          <t>POS</t>
        </is>
      </c>
      <c r="D366" t="inlineStr">
        <is>
          <t>Đức</t>
        </is>
      </c>
      <c r="E366" t="inlineStr">
        <is>
          <t>Đổi ý</t>
        </is>
      </c>
      <c r="F366" t="n">
        <v>304.19</v>
      </c>
    </row>
    <row r="367">
      <c r="A367" t="n">
        <v>201709</v>
      </c>
      <c r="B367" t="n">
        <v>29</v>
      </c>
      <c r="C367" t="inlineStr">
        <is>
          <t>POS</t>
        </is>
      </c>
      <c r="D367" t="inlineStr">
        <is>
          <t>Ý</t>
        </is>
      </c>
      <c r="E367" t="inlineStr">
        <is>
          <t>Giao nhầm hàng</t>
        </is>
      </c>
      <c r="F367" t="n">
        <v>3897</v>
      </c>
    </row>
    <row r="368">
      <c r="A368" t="n">
        <v>201709</v>
      </c>
      <c r="B368" t="n">
        <v>30</v>
      </c>
      <c r="C368" t="inlineStr">
        <is>
          <t>POS</t>
        </is>
      </c>
      <c r="D368" t="inlineStr">
        <is>
          <t>Ý</t>
        </is>
      </c>
      <c r="E368" t="inlineStr">
        <is>
          <t>Lỗi sản phẩm</t>
        </is>
      </c>
      <c r="F368" t="n">
        <v>449.91</v>
      </c>
    </row>
    <row r="369">
      <c r="A369" t="n">
        <v>201709</v>
      </c>
      <c r="B369" t="n">
        <v>36</v>
      </c>
      <c r="C369" t="inlineStr">
        <is>
          <t>POS</t>
        </is>
      </c>
      <c r="D369" t="inlineStr">
        <is>
          <t>Anh</t>
        </is>
      </c>
      <c r="E369" t="inlineStr">
        <is>
          <t>Lỗi sản phẩm</t>
        </is>
      </c>
      <c r="F369" t="n">
        <v>89.98</v>
      </c>
    </row>
    <row r="370">
      <c r="A370" t="n">
        <v>201709</v>
      </c>
      <c r="B370" t="n">
        <v>42</v>
      </c>
      <c r="C370" t="inlineStr">
        <is>
          <t>POS</t>
        </is>
      </c>
      <c r="D370" t="inlineStr">
        <is>
          <t>Anh</t>
        </is>
      </c>
      <c r="E370" t="inlineStr">
        <is>
          <t>Đổi ý</t>
        </is>
      </c>
      <c r="F370" t="n">
        <v>387.99</v>
      </c>
    </row>
    <row r="371">
      <c r="A371" t="n">
        <v>201709</v>
      </c>
      <c r="B371" t="n">
        <v>42</v>
      </c>
      <c r="C371" t="inlineStr">
        <is>
          <t>POS</t>
        </is>
      </c>
      <c r="D371" t="inlineStr">
        <is>
          <t>Anh</t>
        </is>
      </c>
      <c r="E371" t="inlineStr">
        <is>
          <t>Lỗi sản phẩm</t>
        </is>
      </c>
      <c r="F371" t="n">
        <v>837</v>
      </c>
    </row>
    <row r="372">
      <c r="A372" t="n">
        <v>201709</v>
      </c>
      <c r="B372" t="n">
        <v>43</v>
      </c>
      <c r="C372" t="inlineStr">
        <is>
          <t>POS</t>
        </is>
      </c>
      <c r="D372" t="inlineStr">
        <is>
          <t>Mỹ</t>
        </is>
      </c>
      <c r="E372" t="inlineStr">
        <is>
          <t>Lỗi sản phẩm</t>
        </is>
      </c>
      <c r="F372" t="n">
        <v>179.1</v>
      </c>
    </row>
    <row r="373">
      <c r="A373" t="n">
        <v>201709</v>
      </c>
      <c r="B373" t="n">
        <v>51</v>
      </c>
      <c r="C373" t="inlineStr">
        <is>
          <t>POS</t>
        </is>
      </c>
      <c r="D373" t="inlineStr">
        <is>
          <t>Mỹ</t>
        </is>
      </c>
      <c r="E373" t="inlineStr">
        <is>
          <t>Đổi ý</t>
        </is>
      </c>
      <c r="F373" t="n">
        <v>35.98</v>
      </c>
    </row>
    <row r="374">
      <c r="A374" t="n">
        <v>201709</v>
      </c>
      <c r="B374" t="n">
        <v>51</v>
      </c>
      <c r="C374" t="inlineStr">
        <is>
          <t>POS</t>
        </is>
      </c>
      <c r="D374" t="inlineStr">
        <is>
          <t>Mỹ</t>
        </is>
      </c>
      <c r="E374" t="inlineStr">
        <is>
          <t>Lỗi sản phẩm</t>
        </is>
      </c>
      <c r="F374" t="n">
        <v>1118</v>
      </c>
    </row>
    <row r="375">
      <c r="A375" t="n">
        <v>201709</v>
      </c>
      <c r="B375" t="n">
        <v>53</v>
      </c>
      <c r="C375" t="inlineStr">
        <is>
          <t>POS</t>
        </is>
      </c>
      <c r="D375" t="inlineStr">
        <is>
          <t>Mỹ</t>
        </is>
      </c>
      <c r="E375" t="inlineStr">
        <is>
          <t>Đổi ý</t>
        </is>
      </c>
      <c r="F375" t="n">
        <v>116.99</v>
      </c>
    </row>
    <row r="376">
      <c r="A376" t="n">
        <v>201709</v>
      </c>
      <c r="B376" t="n">
        <v>54</v>
      </c>
      <c r="C376" t="inlineStr">
        <is>
          <t>POS</t>
        </is>
      </c>
      <c r="D376" t="inlineStr">
        <is>
          <t>Mỹ</t>
        </is>
      </c>
      <c r="E376" t="inlineStr">
        <is>
          <t>Lỗi sản phẩm</t>
        </is>
      </c>
      <c r="F376" t="n">
        <v>17.99</v>
      </c>
    </row>
    <row r="377">
      <c r="A377" t="n">
        <v>201709</v>
      </c>
      <c r="B377" t="n">
        <v>55</v>
      </c>
      <c r="C377" t="inlineStr">
        <is>
          <t>POS</t>
        </is>
      </c>
      <c r="D377" t="inlineStr">
        <is>
          <t>Mỹ</t>
        </is>
      </c>
      <c r="E377" t="inlineStr">
        <is>
          <t>Lỗi sản phẩm</t>
        </is>
      </c>
      <c r="F377" t="n">
        <v>877.5</v>
      </c>
    </row>
    <row r="378">
      <c r="A378" t="n">
        <v>201709</v>
      </c>
      <c r="B378" t="n">
        <v>57</v>
      </c>
      <c r="C378" t="inlineStr">
        <is>
          <t>POS</t>
        </is>
      </c>
      <c r="D378" t="inlineStr">
        <is>
          <t>Mỹ</t>
        </is>
      </c>
      <c r="E378" t="inlineStr">
        <is>
          <t>Đổi ý</t>
        </is>
      </c>
      <c r="F378" t="n">
        <v>400.5</v>
      </c>
    </row>
    <row r="379">
      <c r="A379" t="n">
        <v>201709</v>
      </c>
      <c r="B379" t="n">
        <v>63</v>
      </c>
      <c r="C379" t="inlineStr">
        <is>
          <t>POS</t>
        </is>
      </c>
      <c r="D379" t="inlineStr">
        <is>
          <t>Mỹ</t>
        </is>
      </c>
      <c r="E379" t="inlineStr">
        <is>
          <t>Giao nhầm hàng</t>
        </is>
      </c>
      <c r="F379" t="n">
        <v>256</v>
      </c>
    </row>
    <row r="380">
      <c r="A380" t="n">
        <v>201709</v>
      </c>
      <c r="B380" t="n">
        <v>64</v>
      </c>
      <c r="C380" t="inlineStr">
        <is>
          <t>POS</t>
        </is>
      </c>
      <c r="D380" t="inlineStr">
        <is>
          <t>Mỹ</t>
        </is>
      </c>
      <c r="E380" t="inlineStr">
        <is>
          <t>Đổi ý</t>
        </is>
      </c>
      <c r="F380" t="n">
        <v>22.49</v>
      </c>
    </row>
    <row r="381">
      <c r="A381" t="n">
        <v>201709</v>
      </c>
      <c r="B381" t="n">
        <v>64</v>
      </c>
      <c r="C381" t="inlineStr">
        <is>
          <t>POS</t>
        </is>
      </c>
      <c r="D381" t="inlineStr">
        <is>
          <t>Mỹ</t>
        </is>
      </c>
      <c r="E381" t="inlineStr">
        <is>
          <t>Lỗi sản phẩm</t>
        </is>
      </c>
      <c r="F381" t="n">
        <v>134.95</v>
      </c>
    </row>
    <row r="382">
      <c r="A382" t="n">
        <v>201710</v>
      </c>
      <c r="B382" t="n">
        <v>0</v>
      </c>
      <c r="C382" t="inlineStr">
        <is>
          <t>ONLINE</t>
        </is>
      </c>
      <c r="D382" t="inlineStr">
        <is>
          <t>Online</t>
        </is>
      </c>
      <c r="E382" t="inlineStr">
        <is>
          <t>Đổi ý</t>
        </is>
      </c>
      <c r="F382" t="n">
        <v>767.95</v>
      </c>
    </row>
    <row r="383">
      <c r="A383" t="n">
        <v>201710</v>
      </c>
      <c r="B383" t="n">
        <v>0</v>
      </c>
      <c r="C383" t="inlineStr">
        <is>
          <t>ONLINE</t>
        </is>
      </c>
      <c r="D383" t="inlineStr">
        <is>
          <t>Online</t>
        </is>
      </c>
      <c r="E383" t="inlineStr">
        <is>
          <t>Lỗi sản phẩm</t>
        </is>
      </c>
      <c r="F383" t="n">
        <v>945.72</v>
      </c>
    </row>
    <row r="384">
      <c r="A384" t="n">
        <v>201710</v>
      </c>
      <c r="B384" t="n">
        <v>0</v>
      </c>
      <c r="C384" t="inlineStr">
        <is>
          <t>ONLINE</t>
        </is>
      </c>
      <c r="D384" t="inlineStr">
        <is>
          <t>Online</t>
        </is>
      </c>
      <c r="E384" t="inlineStr">
        <is>
          <t>Giao trễ</t>
        </is>
      </c>
      <c r="F384" t="n">
        <v>232.98</v>
      </c>
    </row>
    <row r="385">
      <c r="A385" t="n">
        <v>201710</v>
      </c>
      <c r="B385" t="n">
        <v>5</v>
      </c>
      <c r="C385" t="inlineStr">
        <is>
          <t>POS</t>
        </is>
      </c>
      <c r="D385" t="inlineStr">
        <is>
          <t>Úc</t>
        </is>
      </c>
      <c r="E385" t="inlineStr">
        <is>
          <t>Đổi ý</t>
        </is>
      </c>
      <c r="F385" t="n">
        <v>248</v>
      </c>
    </row>
    <row r="386">
      <c r="A386" t="n">
        <v>201710</v>
      </c>
      <c r="B386" t="n">
        <v>10</v>
      </c>
      <c r="C386" t="inlineStr">
        <is>
          <t>POS</t>
        </is>
      </c>
      <c r="D386" t="inlineStr">
        <is>
          <t>Canada</t>
        </is>
      </c>
      <c r="E386" t="inlineStr">
        <is>
          <t>Lỗi sản phẩm</t>
        </is>
      </c>
      <c r="F386" t="n">
        <v>361.93</v>
      </c>
    </row>
    <row r="387">
      <c r="A387" t="n">
        <v>201710</v>
      </c>
      <c r="B387" t="n">
        <v>22</v>
      </c>
      <c r="C387" t="inlineStr">
        <is>
          <t>POS</t>
        </is>
      </c>
      <c r="D387" t="inlineStr">
        <is>
          <t>Đức</t>
        </is>
      </c>
      <c r="E387" t="inlineStr">
        <is>
          <t>Lỗi sản phẩm</t>
        </is>
      </c>
      <c r="F387" t="n">
        <v>872.4</v>
      </c>
    </row>
    <row r="388">
      <c r="A388" t="n">
        <v>201710</v>
      </c>
      <c r="B388" t="n">
        <v>23</v>
      </c>
      <c r="C388" t="inlineStr">
        <is>
          <t>POS</t>
        </is>
      </c>
      <c r="D388" t="inlineStr">
        <is>
          <t>Đức</t>
        </is>
      </c>
      <c r="E388" t="inlineStr">
        <is>
          <t>Lỗi sản phẩm</t>
        </is>
      </c>
      <c r="F388" t="n">
        <v>151.98</v>
      </c>
    </row>
    <row r="389">
      <c r="A389" t="n">
        <v>201710</v>
      </c>
      <c r="B389" t="n">
        <v>23</v>
      </c>
      <c r="C389" t="inlineStr">
        <is>
          <t>POS</t>
        </is>
      </c>
      <c r="D389" t="inlineStr">
        <is>
          <t>Đức</t>
        </is>
      </c>
      <c r="E389" t="inlineStr">
        <is>
          <t>Giao nhầm hàng</t>
        </is>
      </c>
      <c r="F389" t="n">
        <v>840</v>
      </c>
    </row>
    <row r="390">
      <c r="A390" t="n">
        <v>201710</v>
      </c>
      <c r="B390" t="n">
        <v>29</v>
      </c>
      <c r="C390" t="inlineStr">
        <is>
          <t>POS</t>
        </is>
      </c>
      <c r="D390" t="inlineStr">
        <is>
          <t>Ý</t>
        </is>
      </c>
      <c r="E390" t="inlineStr">
        <is>
          <t>Lỗi sản phẩm</t>
        </is>
      </c>
      <c r="F390" t="n">
        <v>600</v>
      </c>
    </row>
    <row r="391">
      <c r="A391" t="n">
        <v>201710</v>
      </c>
      <c r="B391" t="n">
        <v>41</v>
      </c>
      <c r="C391" t="inlineStr">
        <is>
          <t>POS</t>
        </is>
      </c>
      <c r="D391" t="inlineStr">
        <is>
          <t>Anh</t>
        </is>
      </c>
      <c r="E391" t="inlineStr">
        <is>
          <t>Đổi ý</t>
        </is>
      </c>
      <c r="F391" t="n">
        <v>56</v>
      </c>
    </row>
    <row r="392">
      <c r="A392" t="n">
        <v>201710</v>
      </c>
      <c r="B392" t="n">
        <v>41</v>
      </c>
      <c r="C392" t="inlineStr">
        <is>
          <t>POS</t>
        </is>
      </c>
      <c r="D392" t="inlineStr">
        <is>
          <t>Anh</t>
        </is>
      </c>
      <c r="E392" t="inlineStr">
        <is>
          <t>Lỗi sản phẩm</t>
        </is>
      </c>
      <c r="F392" t="n">
        <v>9.99</v>
      </c>
    </row>
    <row r="393">
      <c r="A393" t="n">
        <v>201710</v>
      </c>
      <c r="B393" t="n">
        <v>43</v>
      </c>
      <c r="C393" t="inlineStr">
        <is>
          <t>POS</t>
        </is>
      </c>
      <c r="D393" t="inlineStr">
        <is>
          <t>Mỹ</t>
        </is>
      </c>
      <c r="E393" t="inlineStr">
        <is>
          <t>Đổi ý</t>
        </is>
      </c>
      <c r="F393" t="n">
        <v>665.9400000000001</v>
      </c>
    </row>
    <row r="394">
      <c r="A394" t="n">
        <v>201710</v>
      </c>
      <c r="B394" t="n">
        <v>43</v>
      </c>
      <c r="C394" t="inlineStr">
        <is>
          <t>POS</t>
        </is>
      </c>
      <c r="D394" t="inlineStr">
        <is>
          <t>Mỹ</t>
        </is>
      </c>
      <c r="E394" t="inlineStr">
        <is>
          <t>Giao nhầm hàng</t>
        </is>
      </c>
      <c r="F394" t="n">
        <v>696</v>
      </c>
    </row>
    <row r="395">
      <c r="A395" t="n">
        <v>201710</v>
      </c>
      <c r="B395" t="n">
        <v>44</v>
      </c>
      <c r="C395" t="inlineStr">
        <is>
          <t>POS</t>
        </is>
      </c>
      <c r="D395" t="inlineStr">
        <is>
          <t>Mỹ</t>
        </is>
      </c>
      <c r="E395" t="inlineStr">
        <is>
          <t>Đổi ý</t>
        </is>
      </c>
      <c r="F395" t="n">
        <v>508</v>
      </c>
    </row>
    <row r="396">
      <c r="A396" t="n">
        <v>201710</v>
      </c>
      <c r="B396" t="n">
        <v>44</v>
      </c>
      <c r="C396" t="inlineStr">
        <is>
          <t>POS</t>
        </is>
      </c>
      <c r="D396" t="inlineStr">
        <is>
          <t>Mỹ</t>
        </is>
      </c>
      <c r="E396" t="inlineStr">
        <is>
          <t>Lỗi sản phẩm</t>
        </is>
      </c>
      <c r="F396" t="n">
        <v>388.95</v>
      </c>
    </row>
    <row r="397">
      <c r="A397" t="n">
        <v>201710</v>
      </c>
      <c r="B397" t="n">
        <v>47</v>
      </c>
      <c r="C397" t="inlineStr">
        <is>
          <t>POS</t>
        </is>
      </c>
      <c r="D397" t="inlineStr">
        <is>
          <t>Mỹ</t>
        </is>
      </c>
      <c r="E397" t="inlineStr">
        <is>
          <t>Lỗi sản phẩm</t>
        </is>
      </c>
      <c r="F397" t="n">
        <v>819</v>
      </c>
    </row>
    <row r="398">
      <c r="A398" t="n">
        <v>201710</v>
      </c>
      <c r="B398" t="n">
        <v>51</v>
      </c>
      <c r="C398" t="inlineStr">
        <is>
          <t>POS</t>
        </is>
      </c>
      <c r="D398" t="inlineStr">
        <is>
          <t>Mỹ</t>
        </is>
      </c>
      <c r="E398" t="inlineStr">
        <is>
          <t>Đổi ý</t>
        </is>
      </c>
      <c r="F398" t="n">
        <v>299.98</v>
      </c>
    </row>
    <row r="399">
      <c r="A399" t="n">
        <v>201710</v>
      </c>
      <c r="B399" t="n">
        <v>51</v>
      </c>
      <c r="C399" t="inlineStr">
        <is>
          <t>POS</t>
        </is>
      </c>
      <c r="D399" t="inlineStr">
        <is>
          <t>Mỹ</t>
        </is>
      </c>
      <c r="E399" t="inlineStr">
        <is>
          <t>Lỗi sản phẩm</t>
        </is>
      </c>
      <c r="F399" t="n">
        <v>1190</v>
      </c>
    </row>
    <row r="400">
      <c r="A400" t="n">
        <v>201710</v>
      </c>
      <c r="B400" t="n">
        <v>53</v>
      </c>
      <c r="C400" t="inlineStr">
        <is>
          <t>POS</t>
        </is>
      </c>
      <c r="D400" t="inlineStr">
        <is>
          <t>Mỹ</t>
        </is>
      </c>
      <c r="E400" t="inlineStr">
        <is>
          <t>Đổi ý</t>
        </is>
      </c>
      <c r="F400" t="n">
        <v>1654.2</v>
      </c>
    </row>
    <row r="401">
      <c r="A401" t="n">
        <v>201710</v>
      </c>
      <c r="B401" t="n">
        <v>53</v>
      </c>
      <c r="C401" t="inlineStr">
        <is>
          <t>POS</t>
        </is>
      </c>
      <c r="D401" t="inlineStr">
        <is>
          <t>Mỹ</t>
        </is>
      </c>
      <c r="E401" t="inlineStr">
        <is>
          <t>Lỗi sản phẩm</t>
        </is>
      </c>
      <c r="F401" t="n">
        <v>13.89</v>
      </c>
    </row>
    <row r="402">
      <c r="A402" t="n">
        <v>201710</v>
      </c>
      <c r="B402" t="n">
        <v>54</v>
      </c>
      <c r="C402" t="inlineStr">
        <is>
          <t>POS</t>
        </is>
      </c>
      <c r="D402" t="inlineStr">
        <is>
          <t>Mỹ</t>
        </is>
      </c>
      <c r="E402" t="inlineStr">
        <is>
          <t>Đổi ý</t>
        </is>
      </c>
      <c r="F402" t="n">
        <v>32</v>
      </c>
    </row>
    <row r="403">
      <c r="A403" t="n">
        <v>201710</v>
      </c>
      <c r="B403" t="n">
        <v>55</v>
      </c>
      <c r="C403" t="inlineStr">
        <is>
          <t>POS</t>
        </is>
      </c>
      <c r="D403" t="inlineStr">
        <is>
          <t>Mỹ</t>
        </is>
      </c>
      <c r="E403" t="inlineStr">
        <is>
          <t>Lỗi sản phẩm</t>
        </is>
      </c>
      <c r="F403" t="n">
        <v>91.56</v>
      </c>
    </row>
    <row r="404">
      <c r="A404" t="n">
        <v>201710</v>
      </c>
      <c r="B404" t="n">
        <v>56</v>
      </c>
      <c r="C404" t="inlineStr">
        <is>
          <t>POS</t>
        </is>
      </c>
      <c r="D404" t="inlineStr">
        <is>
          <t>Mỹ</t>
        </is>
      </c>
      <c r="E404" t="inlineStr">
        <is>
          <t>Đổi ý</t>
        </is>
      </c>
      <c r="F404" t="n">
        <v>877.5</v>
      </c>
    </row>
    <row r="405">
      <c r="A405" t="n">
        <v>201710</v>
      </c>
      <c r="B405" t="n">
        <v>57</v>
      </c>
      <c r="C405" t="inlineStr">
        <is>
          <t>POS</t>
        </is>
      </c>
      <c r="D405" t="inlineStr">
        <is>
          <t>Mỹ</t>
        </is>
      </c>
      <c r="E405" t="inlineStr">
        <is>
          <t>Đổi ý</t>
        </is>
      </c>
      <c r="F405" t="n">
        <v>299.99</v>
      </c>
    </row>
    <row r="406">
      <c r="A406" t="n">
        <v>201710</v>
      </c>
      <c r="B406" t="n">
        <v>61</v>
      </c>
      <c r="C406" t="inlineStr">
        <is>
          <t>POS</t>
        </is>
      </c>
      <c r="D406" t="inlineStr">
        <is>
          <t>Mỹ</t>
        </is>
      </c>
      <c r="E406" t="inlineStr">
        <is>
          <t>Đổi ý</t>
        </is>
      </c>
      <c r="F406" t="n">
        <v>310</v>
      </c>
    </row>
    <row r="407">
      <c r="A407" t="n">
        <v>201710</v>
      </c>
      <c r="B407" t="n">
        <v>61</v>
      </c>
      <c r="C407" t="inlineStr">
        <is>
          <t>POS</t>
        </is>
      </c>
      <c r="D407" t="inlineStr">
        <is>
          <t>Mỹ</t>
        </is>
      </c>
      <c r="E407" t="inlineStr">
        <is>
          <t>Lỗi sản phẩm</t>
        </is>
      </c>
      <c r="F407" t="n">
        <v>18.86</v>
      </c>
    </row>
    <row r="408">
      <c r="A408" t="n">
        <v>201710</v>
      </c>
      <c r="B408" t="n">
        <v>65</v>
      </c>
      <c r="C408" t="inlineStr">
        <is>
          <t>POS</t>
        </is>
      </c>
      <c r="D408" t="inlineStr">
        <is>
          <t>Mỹ</t>
        </is>
      </c>
      <c r="E408" t="inlineStr">
        <is>
          <t>Lỗi sản phẩm</t>
        </is>
      </c>
      <c r="F408" t="n">
        <v>359.98</v>
      </c>
    </row>
    <row r="409">
      <c r="A409" t="n">
        <v>201710</v>
      </c>
      <c r="B409" t="n">
        <v>66</v>
      </c>
      <c r="C409" t="inlineStr">
        <is>
          <t>POS</t>
        </is>
      </c>
      <c r="D409" t="inlineStr">
        <is>
          <t>Mỹ</t>
        </is>
      </c>
      <c r="E409" t="inlineStr">
        <is>
          <t>Đổi ý</t>
        </is>
      </c>
      <c r="F409" t="n">
        <v>919</v>
      </c>
    </row>
    <row r="410">
      <c r="A410" t="n">
        <v>201710</v>
      </c>
      <c r="B410" t="n">
        <v>66</v>
      </c>
      <c r="C410" t="inlineStr">
        <is>
          <t>POS</t>
        </is>
      </c>
      <c r="D410" t="inlineStr">
        <is>
          <t>Mỹ</t>
        </is>
      </c>
      <c r="E410" t="inlineStr">
        <is>
          <t>Giao nhầm hàng</t>
        </is>
      </c>
      <c r="F410" t="n">
        <v>259.99</v>
      </c>
    </row>
    <row r="411">
      <c r="A411" t="n">
        <v>201711</v>
      </c>
      <c r="B411" t="n">
        <v>0</v>
      </c>
      <c r="C411" t="inlineStr">
        <is>
          <t>ONLINE</t>
        </is>
      </c>
      <c r="D411" t="inlineStr">
        <is>
          <t>Online</t>
        </is>
      </c>
      <c r="E411" t="inlineStr">
        <is>
          <t>Đổi ý</t>
        </is>
      </c>
      <c r="F411" t="n">
        <v>940.74</v>
      </c>
    </row>
    <row r="412">
      <c r="A412" t="n">
        <v>201711</v>
      </c>
      <c r="B412" t="n">
        <v>0</v>
      </c>
      <c r="C412" t="inlineStr">
        <is>
          <t>ONLINE</t>
        </is>
      </c>
      <c r="D412" t="inlineStr">
        <is>
          <t>Online</t>
        </is>
      </c>
      <c r="E412" t="inlineStr">
        <is>
          <t>Lỗi sản phẩm</t>
        </is>
      </c>
      <c r="F412" t="n">
        <v>869</v>
      </c>
    </row>
    <row r="413">
      <c r="A413" t="n">
        <v>201711</v>
      </c>
      <c r="B413" t="n">
        <v>0</v>
      </c>
      <c r="C413" t="inlineStr">
        <is>
          <t>ONLINE</t>
        </is>
      </c>
      <c r="D413" t="inlineStr">
        <is>
          <t>Online</t>
        </is>
      </c>
      <c r="E413" t="inlineStr">
        <is>
          <t>Giao trễ</t>
        </is>
      </c>
      <c r="F413" t="n">
        <v>527.95</v>
      </c>
    </row>
    <row r="414">
      <c r="A414" t="n">
        <v>201711</v>
      </c>
      <c r="B414" t="n">
        <v>0</v>
      </c>
      <c r="C414" t="inlineStr">
        <is>
          <t>ONLINE</t>
        </is>
      </c>
      <c r="D414" t="inlineStr">
        <is>
          <t>Online</t>
        </is>
      </c>
      <c r="E414" t="inlineStr">
        <is>
          <t>Giao nhầm hàng</t>
        </is>
      </c>
      <c r="F414" t="n">
        <v>980</v>
      </c>
    </row>
    <row r="415">
      <c r="A415" t="n">
        <v>201711</v>
      </c>
      <c r="B415" t="n">
        <v>5</v>
      </c>
      <c r="C415" t="inlineStr">
        <is>
          <t>POS</t>
        </is>
      </c>
      <c r="D415" t="inlineStr">
        <is>
          <t>Úc</t>
        </is>
      </c>
      <c r="E415" t="inlineStr">
        <is>
          <t>Lỗi sản phẩm</t>
        </is>
      </c>
      <c r="F415" t="n">
        <v>9.99</v>
      </c>
    </row>
    <row r="416">
      <c r="A416" t="n">
        <v>201711</v>
      </c>
      <c r="B416" t="n">
        <v>8</v>
      </c>
      <c r="C416" t="inlineStr">
        <is>
          <t>POS</t>
        </is>
      </c>
      <c r="D416" t="inlineStr">
        <is>
          <t>Canada</t>
        </is>
      </c>
      <c r="E416" t="inlineStr">
        <is>
          <t>Lỗi sản phẩm</t>
        </is>
      </c>
      <c r="F416" t="n">
        <v>37.95</v>
      </c>
    </row>
    <row r="417">
      <c r="A417" t="n">
        <v>201711</v>
      </c>
      <c r="B417" t="n">
        <v>12</v>
      </c>
      <c r="C417" t="inlineStr">
        <is>
          <t>POS</t>
        </is>
      </c>
      <c r="D417" t="inlineStr">
        <is>
          <t>Pháp</t>
        </is>
      </c>
      <c r="E417" t="inlineStr">
        <is>
          <t>Lỗi sản phẩm</t>
        </is>
      </c>
      <c r="F417" t="n">
        <v>934.5</v>
      </c>
    </row>
    <row r="418">
      <c r="A418" t="n">
        <v>201711</v>
      </c>
      <c r="B418" t="n">
        <v>15</v>
      </c>
      <c r="C418" t="inlineStr">
        <is>
          <t>POS</t>
        </is>
      </c>
      <c r="D418" t="inlineStr">
        <is>
          <t>Pháp</t>
        </is>
      </c>
      <c r="E418" t="inlineStr">
        <is>
          <t>Giao nhầm hàng</t>
        </is>
      </c>
      <c r="F418" t="n">
        <v>20.97</v>
      </c>
    </row>
    <row r="419">
      <c r="A419" t="n">
        <v>201711</v>
      </c>
      <c r="B419" t="n">
        <v>22</v>
      </c>
      <c r="C419" t="inlineStr">
        <is>
          <t>POS</t>
        </is>
      </c>
      <c r="D419" t="inlineStr">
        <is>
          <t>Đức</t>
        </is>
      </c>
      <c r="E419" t="inlineStr">
        <is>
          <t>Lỗi sản phẩm</t>
        </is>
      </c>
      <c r="F419" t="n">
        <v>919</v>
      </c>
    </row>
    <row r="420">
      <c r="A420" t="n">
        <v>201711</v>
      </c>
      <c r="B420" t="n">
        <v>29</v>
      </c>
      <c r="C420" t="inlineStr">
        <is>
          <t>POS</t>
        </is>
      </c>
      <c r="D420" t="inlineStr">
        <is>
          <t>Ý</t>
        </is>
      </c>
      <c r="E420" t="inlineStr">
        <is>
          <t>Đổi ý</t>
        </is>
      </c>
      <c r="F420" t="n">
        <v>376</v>
      </c>
    </row>
    <row r="421">
      <c r="A421" t="n">
        <v>201711</v>
      </c>
      <c r="B421" t="n">
        <v>36</v>
      </c>
      <c r="C421" t="inlineStr">
        <is>
          <t>POS</t>
        </is>
      </c>
      <c r="D421" t="inlineStr">
        <is>
          <t>Anh</t>
        </is>
      </c>
      <c r="E421" t="inlineStr">
        <is>
          <t>Lỗi sản phẩm</t>
        </is>
      </c>
      <c r="F421" t="n">
        <v>5399.49</v>
      </c>
    </row>
    <row r="422">
      <c r="A422" t="n">
        <v>201711</v>
      </c>
      <c r="B422" t="n">
        <v>41</v>
      </c>
      <c r="C422" t="inlineStr">
        <is>
          <t>POS</t>
        </is>
      </c>
      <c r="D422" t="inlineStr">
        <is>
          <t>Anh</t>
        </is>
      </c>
      <c r="E422" t="inlineStr">
        <is>
          <t>Lỗi sản phẩm</t>
        </is>
      </c>
      <c r="F422" t="n">
        <v>159.99</v>
      </c>
    </row>
    <row r="423">
      <c r="A423" t="n">
        <v>201711</v>
      </c>
      <c r="B423" t="n">
        <v>44</v>
      </c>
      <c r="C423" t="inlineStr">
        <is>
          <t>POS</t>
        </is>
      </c>
      <c r="D423" t="inlineStr">
        <is>
          <t>Mỹ</t>
        </is>
      </c>
      <c r="E423" t="inlineStr">
        <is>
          <t>Đổi ý</t>
        </is>
      </c>
      <c r="F423" t="n">
        <v>1838</v>
      </c>
    </row>
    <row r="424">
      <c r="A424" t="n">
        <v>201711</v>
      </c>
      <c r="B424" t="n">
        <v>47</v>
      </c>
      <c r="C424" t="inlineStr">
        <is>
          <t>POS</t>
        </is>
      </c>
      <c r="D424" t="inlineStr">
        <is>
          <t>Mỹ</t>
        </is>
      </c>
      <c r="E424" t="inlineStr">
        <is>
          <t>Đổi ý</t>
        </is>
      </c>
      <c r="F424" t="n">
        <v>14.19</v>
      </c>
    </row>
    <row r="425">
      <c r="A425" t="n">
        <v>201711</v>
      </c>
      <c r="B425" t="n">
        <v>55</v>
      </c>
      <c r="C425" t="inlineStr">
        <is>
          <t>POS</t>
        </is>
      </c>
      <c r="D425" t="inlineStr">
        <is>
          <t>Mỹ</t>
        </is>
      </c>
      <c r="E425" t="inlineStr">
        <is>
          <t>Lỗi sản phẩm</t>
        </is>
      </c>
      <c r="F425" t="n">
        <v>129.9</v>
      </c>
    </row>
    <row r="426">
      <c r="A426" t="n">
        <v>201711</v>
      </c>
      <c r="B426" t="n">
        <v>59</v>
      </c>
      <c r="C426" t="inlineStr">
        <is>
          <t>POS</t>
        </is>
      </c>
      <c r="D426" t="inlineStr">
        <is>
          <t>Mỹ</t>
        </is>
      </c>
      <c r="E426" t="inlineStr">
        <is>
          <t>Lỗi sản phẩm</t>
        </is>
      </c>
      <c r="F426" t="n">
        <v>265.2</v>
      </c>
    </row>
    <row r="427">
      <c r="A427" t="n">
        <v>201711</v>
      </c>
      <c r="B427" t="n">
        <v>61</v>
      </c>
      <c r="C427" t="inlineStr">
        <is>
          <t>POS</t>
        </is>
      </c>
      <c r="D427" t="inlineStr">
        <is>
          <t>Mỹ</t>
        </is>
      </c>
      <c r="E427" t="inlineStr">
        <is>
          <t>Giao nhầm hàng</t>
        </is>
      </c>
      <c r="F427" t="n">
        <v>376</v>
      </c>
    </row>
    <row r="428">
      <c r="A428" t="n">
        <v>201711</v>
      </c>
      <c r="B428" t="n">
        <v>63</v>
      </c>
      <c r="C428" t="inlineStr">
        <is>
          <t>POS</t>
        </is>
      </c>
      <c r="D428" t="inlineStr">
        <is>
          <t>Mỹ</t>
        </is>
      </c>
      <c r="E428" t="inlineStr">
        <is>
          <t>Đổi ý</t>
        </is>
      </c>
      <c r="F428" t="n">
        <v>40.55</v>
      </c>
    </row>
    <row r="429">
      <c r="A429" t="n">
        <v>201711</v>
      </c>
      <c r="B429" t="n">
        <v>63</v>
      </c>
      <c r="C429" t="inlineStr">
        <is>
          <t>POS</t>
        </is>
      </c>
      <c r="D429" t="inlineStr">
        <is>
          <t>Mỹ</t>
        </is>
      </c>
      <c r="E429" t="inlineStr">
        <is>
          <t>Lỗi sản phẩm</t>
        </is>
      </c>
      <c r="F429" t="n">
        <v>196.9</v>
      </c>
    </row>
    <row r="430">
      <c r="A430" t="n">
        <v>201711</v>
      </c>
      <c r="B430" t="n">
        <v>64</v>
      </c>
      <c r="C430" t="inlineStr">
        <is>
          <t>POS</t>
        </is>
      </c>
      <c r="D430" t="inlineStr">
        <is>
          <t>Mỹ</t>
        </is>
      </c>
      <c r="E430" t="inlineStr">
        <is>
          <t>Giao nhầm hàng</t>
        </is>
      </c>
      <c r="F430" t="n">
        <v>676</v>
      </c>
    </row>
    <row r="431">
      <c r="A431" t="n">
        <v>201711</v>
      </c>
      <c r="B431" t="n">
        <v>65</v>
      </c>
      <c r="C431" t="inlineStr">
        <is>
          <t>POS</t>
        </is>
      </c>
      <c r="D431" t="inlineStr">
        <is>
          <t>Mỹ</t>
        </is>
      </c>
      <c r="E431" t="inlineStr">
        <is>
          <t>Lỗi sản phẩm</t>
        </is>
      </c>
      <c r="F431" t="n">
        <v>89.5</v>
      </c>
    </row>
    <row r="432">
      <c r="A432" t="n">
        <v>201711</v>
      </c>
      <c r="B432" t="n">
        <v>66</v>
      </c>
      <c r="C432" t="inlineStr">
        <is>
          <t>POS</t>
        </is>
      </c>
      <c r="D432" t="inlineStr">
        <is>
          <t>Mỹ</t>
        </is>
      </c>
      <c r="E432" t="inlineStr">
        <is>
          <t>Đổi ý</t>
        </is>
      </c>
      <c r="F432" t="n">
        <v>339</v>
      </c>
    </row>
    <row r="433">
      <c r="A433" t="n">
        <v>201712</v>
      </c>
      <c r="B433" t="n">
        <v>0</v>
      </c>
      <c r="C433" t="inlineStr">
        <is>
          <t>ONLINE</t>
        </is>
      </c>
      <c r="D433" t="inlineStr">
        <is>
          <t>Online</t>
        </is>
      </c>
      <c r="E433" t="inlineStr">
        <is>
          <t>Giao trễ</t>
        </is>
      </c>
      <c r="F433" t="n">
        <v>3334.5</v>
      </c>
    </row>
    <row r="434">
      <c r="A434" t="n">
        <v>201712</v>
      </c>
      <c r="B434" t="n">
        <v>0</v>
      </c>
      <c r="C434" t="inlineStr">
        <is>
          <t>ONLINE</t>
        </is>
      </c>
      <c r="D434" t="inlineStr">
        <is>
          <t>Online</t>
        </is>
      </c>
      <c r="E434" t="inlineStr">
        <is>
          <t>Giao nhầm hàng</t>
        </is>
      </c>
      <c r="F434" t="n">
        <v>230.4</v>
      </c>
    </row>
    <row r="435">
      <c r="A435" t="n">
        <v>201712</v>
      </c>
      <c r="B435" t="n">
        <v>8</v>
      </c>
      <c r="C435" t="inlineStr">
        <is>
          <t>POS</t>
        </is>
      </c>
      <c r="D435" t="inlineStr">
        <is>
          <t>Canada</t>
        </is>
      </c>
      <c r="E435" t="inlineStr">
        <is>
          <t>Đổi ý</t>
        </is>
      </c>
      <c r="F435" t="n">
        <v>219</v>
      </c>
    </row>
    <row r="436">
      <c r="A436" t="n">
        <v>201712</v>
      </c>
      <c r="B436" t="n">
        <v>9</v>
      </c>
      <c r="C436" t="inlineStr">
        <is>
          <t>POS</t>
        </is>
      </c>
      <c r="D436" t="inlineStr">
        <is>
          <t>Canada</t>
        </is>
      </c>
      <c r="E436" t="inlineStr">
        <is>
          <t>Lỗi sản phẩm</t>
        </is>
      </c>
      <c r="F436" t="n">
        <v>289.99</v>
      </c>
    </row>
    <row r="437">
      <c r="A437" t="n">
        <v>201712</v>
      </c>
      <c r="B437" t="n">
        <v>10</v>
      </c>
      <c r="C437" t="inlineStr">
        <is>
          <t>POS</t>
        </is>
      </c>
      <c r="D437" t="inlineStr">
        <is>
          <t>Canada</t>
        </is>
      </c>
      <c r="E437" t="inlineStr">
        <is>
          <t>Lỗi sản phẩm</t>
        </is>
      </c>
      <c r="F437" t="n">
        <v>510</v>
      </c>
    </row>
    <row r="438">
      <c r="A438" t="n">
        <v>201712</v>
      </c>
      <c r="B438" t="n">
        <v>13</v>
      </c>
      <c r="C438" t="inlineStr">
        <is>
          <t>POS</t>
        </is>
      </c>
      <c r="D438" t="inlineStr">
        <is>
          <t>Pháp</t>
        </is>
      </c>
      <c r="E438" t="inlineStr">
        <is>
          <t>Lỗi sản phẩm</t>
        </is>
      </c>
      <c r="F438" t="n">
        <v>100.3</v>
      </c>
    </row>
    <row r="439">
      <c r="A439" t="n">
        <v>201712</v>
      </c>
      <c r="B439" t="n">
        <v>14</v>
      </c>
      <c r="C439" t="inlineStr">
        <is>
          <t>POS</t>
        </is>
      </c>
      <c r="D439" t="inlineStr">
        <is>
          <t>Pháp</t>
        </is>
      </c>
      <c r="E439" t="inlineStr">
        <is>
          <t>Lỗi sản phẩm</t>
        </is>
      </c>
      <c r="F439" t="n">
        <v>50.67</v>
      </c>
    </row>
    <row r="440">
      <c r="A440" t="n">
        <v>201712</v>
      </c>
      <c r="B440" t="n">
        <v>15</v>
      </c>
      <c r="C440" t="inlineStr">
        <is>
          <t>POS</t>
        </is>
      </c>
      <c r="D440" t="inlineStr">
        <is>
          <t>Pháp</t>
        </is>
      </c>
      <c r="E440" t="inlineStr">
        <is>
          <t>Đổi ý</t>
        </is>
      </c>
      <c r="F440" t="n">
        <v>308</v>
      </c>
    </row>
    <row r="441">
      <c r="A441" t="n">
        <v>201712</v>
      </c>
      <c r="B441" t="n">
        <v>18</v>
      </c>
      <c r="C441" t="inlineStr">
        <is>
          <t>POS</t>
        </is>
      </c>
      <c r="D441" t="inlineStr">
        <is>
          <t>Pháp</t>
        </is>
      </c>
      <c r="E441" t="inlineStr">
        <is>
          <t>Đổi ý</t>
        </is>
      </c>
      <c r="F441" t="n">
        <v>659.85</v>
      </c>
    </row>
    <row r="442">
      <c r="A442" t="n">
        <v>201712</v>
      </c>
      <c r="B442" t="n">
        <v>18</v>
      </c>
      <c r="C442" t="inlineStr">
        <is>
          <t>POS</t>
        </is>
      </c>
      <c r="D442" t="inlineStr">
        <is>
          <t>Pháp</t>
        </is>
      </c>
      <c r="E442" t="inlineStr">
        <is>
          <t>Giao nhầm hàng</t>
        </is>
      </c>
      <c r="F442" t="n">
        <v>289.99</v>
      </c>
    </row>
    <row r="443">
      <c r="A443" t="n">
        <v>201712</v>
      </c>
      <c r="B443" t="n">
        <v>19</v>
      </c>
      <c r="C443" t="inlineStr">
        <is>
          <t>POS</t>
        </is>
      </c>
      <c r="D443" t="inlineStr">
        <is>
          <t>Đức</t>
        </is>
      </c>
      <c r="E443" t="inlineStr">
        <is>
          <t>Lỗi sản phẩm</t>
        </is>
      </c>
      <c r="F443" t="n">
        <v>28</v>
      </c>
    </row>
    <row r="444">
      <c r="A444" t="n">
        <v>201712</v>
      </c>
      <c r="B444" t="n">
        <v>22</v>
      </c>
      <c r="C444" t="inlineStr">
        <is>
          <t>POS</t>
        </is>
      </c>
      <c r="D444" t="inlineStr">
        <is>
          <t>Đức</t>
        </is>
      </c>
      <c r="E444" t="inlineStr">
        <is>
          <t>Đổi ý</t>
        </is>
      </c>
      <c r="F444" t="n">
        <v>499.9</v>
      </c>
    </row>
    <row r="445">
      <c r="A445" t="n">
        <v>201712</v>
      </c>
      <c r="B445" t="n">
        <v>29</v>
      </c>
      <c r="C445" t="inlineStr">
        <is>
          <t>POS</t>
        </is>
      </c>
      <c r="D445" t="inlineStr">
        <is>
          <t>Ý</t>
        </is>
      </c>
      <c r="E445" t="inlineStr">
        <is>
          <t>Lỗi sản phẩm</t>
        </is>
      </c>
      <c r="F445" t="n">
        <v>129</v>
      </c>
    </row>
    <row r="446">
      <c r="A446" t="n">
        <v>201712</v>
      </c>
      <c r="B446" t="n">
        <v>31</v>
      </c>
      <c r="C446" t="inlineStr">
        <is>
          <t>POS</t>
        </is>
      </c>
      <c r="D446" t="inlineStr">
        <is>
          <t>Hà Lan</t>
        </is>
      </c>
      <c r="E446" t="inlineStr">
        <is>
          <t>Lỗi sản phẩm</t>
        </is>
      </c>
      <c r="F446" t="n">
        <v>49.2</v>
      </c>
    </row>
    <row r="447">
      <c r="A447" t="n">
        <v>201712</v>
      </c>
      <c r="B447" t="n">
        <v>36</v>
      </c>
      <c r="C447" t="inlineStr">
        <is>
          <t>POS</t>
        </is>
      </c>
      <c r="D447" t="inlineStr">
        <is>
          <t>Anh</t>
        </is>
      </c>
      <c r="E447" t="inlineStr">
        <is>
          <t>Lỗi sản phẩm</t>
        </is>
      </c>
      <c r="F447" t="n">
        <v>400</v>
      </c>
    </row>
    <row r="448">
      <c r="A448" t="n">
        <v>201712</v>
      </c>
      <c r="B448" t="n">
        <v>38</v>
      </c>
      <c r="C448" t="inlineStr">
        <is>
          <t>POS</t>
        </is>
      </c>
      <c r="D448" t="inlineStr">
        <is>
          <t>Anh</t>
        </is>
      </c>
      <c r="E448" t="inlineStr">
        <is>
          <t>Đổi ý</t>
        </is>
      </c>
      <c r="F448" t="n">
        <v>214.2</v>
      </c>
    </row>
    <row r="449">
      <c r="A449" t="n">
        <v>201712</v>
      </c>
      <c r="B449" t="n">
        <v>38</v>
      </c>
      <c r="C449" t="inlineStr">
        <is>
          <t>POS</t>
        </is>
      </c>
      <c r="D449" t="inlineStr">
        <is>
          <t>Anh</t>
        </is>
      </c>
      <c r="E449" t="inlineStr">
        <is>
          <t>Lỗi sản phẩm</t>
        </is>
      </c>
      <c r="F449" t="n">
        <v>1364.4</v>
      </c>
    </row>
    <row r="450">
      <c r="A450" t="n">
        <v>201712</v>
      </c>
      <c r="B450" t="n">
        <v>41</v>
      </c>
      <c r="C450" t="inlineStr">
        <is>
          <t>POS</t>
        </is>
      </c>
      <c r="D450" t="inlineStr">
        <is>
          <t>Anh</t>
        </is>
      </c>
      <c r="E450" t="inlineStr">
        <is>
          <t>Đổi ý</t>
        </is>
      </c>
      <c r="F450" t="n">
        <v>1118.6</v>
      </c>
    </row>
    <row r="451">
      <c r="A451" t="n">
        <v>201712</v>
      </c>
      <c r="B451" t="n">
        <v>42</v>
      </c>
      <c r="C451" t="inlineStr">
        <is>
          <t>POS</t>
        </is>
      </c>
      <c r="D451" t="inlineStr">
        <is>
          <t>Anh</t>
        </is>
      </c>
      <c r="E451" t="inlineStr">
        <is>
          <t>Đổi ý</t>
        </is>
      </c>
      <c r="F451" t="n">
        <v>139.99</v>
      </c>
    </row>
    <row r="452">
      <c r="A452" t="n">
        <v>201712</v>
      </c>
      <c r="B452" t="n">
        <v>44</v>
      </c>
      <c r="C452" t="inlineStr">
        <is>
          <t>POS</t>
        </is>
      </c>
      <c r="D452" t="inlineStr">
        <is>
          <t>Mỹ</t>
        </is>
      </c>
      <c r="E452" t="inlineStr">
        <is>
          <t>Đổi ý</t>
        </is>
      </c>
      <c r="F452" t="n">
        <v>68.61</v>
      </c>
    </row>
    <row r="453">
      <c r="A453" t="n">
        <v>201712</v>
      </c>
      <c r="B453" t="n">
        <v>45</v>
      </c>
      <c r="C453" t="inlineStr">
        <is>
          <t>POS</t>
        </is>
      </c>
      <c r="D453" t="inlineStr">
        <is>
          <t>Mỹ</t>
        </is>
      </c>
      <c r="E453" t="inlineStr">
        <is>
          <t>Giao nhầm hàng</t>
        </is>
      </c>
      <c r="F453" t="n">
        <v>392.58</v>
      </c>
    </row>
    <row r="454">
      <c r="A454" t="n">
        <v>201712</v>
      </c>
      <c r="B454" t="n">
        <v>47</v>
      </c>
      <c r="C454" t="inlineStr">
        <is>
          <t>POS</t>
        </is>
      </c>
      <c r="D454" t="inlineStr">
        <is>
          <t>Mỹ</t>
        </is>
      </c>
      <c r="E454" t="inlineStr">
        <is>
          <t>Đổi ý</t>
        </is>
      </c>
      <c r="F454" t="n">
        <v>269.95</v>
      </c>
    </row>
    <row r="455">
      <c r="A455" t="n">
        <v>201712</v>
      </c>
      <c r="B455" t="n">
        <v>51</v>
      </c>
      <c r="C455" t="inlineStr">
        <is>
          <t>POS</t>
        </is>
      </c>
      <c r="D455" t="inlineStr">
        <is>
          <t>Mỹ</t>
        </is>
      </c>
      <c r="E455" t="inlineStr">
        <is>
          <t>Đổi ý</t>
        </is>
      </c>
      <c r="F455" t="n">
        <v>923.95</v>
      </c>
    </row>
    <row r="456">
      <c r="A456" t="n">
        <v>201712</v>
      </c>
      <c r="B456" t="n">
        <v>54</v>
      </c>
      <c r="C456" t="inlineStr">
        <is>
          <t>POS</t>
        </is>
      </c>
      <c r="D456" t="inlineStr">
        <is>
          <t>Mỹ</t>
        </is>
      </c>
      <c r="E456" t="inlineStr">
        <is>
          <t>Lỗi sản phẩm</t>
        </is>
      </c>
      <c r="F456" t="n">
        <v>199.98</v>
      </c>
    </row>
    <row r="457">
      <c r="A457" t="n">
        <v>201712</v>
      </c>
      <c r="B457" t="n">
        <v>55</v>
      </c>
      <c r="C457" t="inlineStr">
        <is>
          <t>POS</t>
        </is>
      </c>
      <c r="D457" t="inlineStr">
        <is>
          <t>Mỹ</t>
        </is>
      </c>
      <c r="E457" t="inlineStr">
        <is>
          <t>Đổi ý</t>
        </is>
      </c>
      <c r="F457" t="n">
        <v>1495</v>
      </c>
    </row>
    <row r="458">
      <c r="A458" t="n">
        <v>201712</v>
      </c>
      <c r="B458" t="n">
        <v>59</v>
      </c>
      <c r="C458" t="inlineStr">
        <is>
          <t>POS</t>
        </is>
      </c>
      <c r="D458" t="inlineStr">
        <is>
          <t>Mỹ</t>
        </is>
      </c>
      <c r="E458" t="inlineStr">
        <is>
          <t>Đổi ý</t>
        </is>
      </c>
      <c r="F458" t="n">
        <v>4908.6</v>
      </c>
    </row>
    <row r="459">
      <c r="A459" t="n">
        <v>201712</v>
      </c>
      <c r="B459" t="n">
        <v>61</v>
      </c>
      <c r="C459" t="inlineStr">
        <is>
          <t>POS</t>
        </is>
      </c>
      <c r="D459" t="inlineStr">
        <is>
          <t>Mỹ</t>
        </is>
      </c>
      <c r="E459" t="inlineStr">
        <is>
          <t>Lỗi sản phẩm</t>
        </is>
      </c>
      <c r="F459" t="n">
        <v>58.99</v>
      </c>
    </row>
    <row r="460">
      <c r="A460" t="n">
        <v>201712</v>
      </c>
      <c r="B460" t="n">
        <v>63</v>
      </c>
      <c r="C460" t="inlineStr">
        <is>
          <t>POS</t>
        </is>
      </c>
      <c r="D460" t="inlineStr">
        <is>
          <t>Mỹ</t>
        </is>
      </c>
      <c r="E460" t="inlineStr">
        <is>
          <t>Giao nhầm hàng</t>
        </is>
      </c>
      <c r="F460" t="n">
        <v>236</v>
      </c>
    </row>
    <row r="461">
      <c r="A461" t="n">
        <v>201712</v>
      </c>
      <c r="B461" t="n">
        <v>65</v>
      </c>
      <c r="C461" t="inlineStr">
        <is>
          <t>POS</t>
        </is>
      </c>
      <c r="D461" t="inlineStr">
        <is>
          <t>Mỹ</t>
        </is>
      </c>
      <c r="E461" t="inlineStr">
        <is>
          <t>Đổi ý</t>
        </is>
      </c>
      <c r="F461" t="n">
        <v>126.9</v>
      </c>
    </row>
    <row r="462">
      <c r="A462" t="n">
        <v>201712</v>
      </c>
      <c r="B462" t="n">
        <v>66</v>
      </c>
      <c r="C462" t="inlineStr">
        <is>
          <t>POS</t>
        </is>
      </c>
      <c r="D462" t="inlineStr">
        <is>
          <t>Mỹ</t>
        </is>
      </c>
      <c r="E462" t="inlineStr">
        <is>
          <t>Lỗi sản phẩm</t>
        </is>
      </c>
      <c r="F462" t="n">
        <v>2017.05</v>
      </c>
    </row>
    <row r="463">
      <c r="A463" t="n">
        <v>201712</v>
      </c>
      <c r="B463" t="n">
        <v>66</v>
      </c>
      <c r="C463" t="inlineStr">
        <is>
          <t>POS</t>
        </is>
      </c>
      <c r="D463" t="inlineStr">
        <is>
          <t>Mỹ</t>
        </is>
      </c>
      <c r="E463" t="inlineStr">
        <is>
          <t>Giao nhầm hàng</t>
        </is>
      </c>
      <c r="F463" t="n">
        <v>219.3</v>
      </c>
    </row>
    <row r="464">
      <c r="A464" t="n">
        <v>201801</v>
      </c>
      <c r="B464" t="n">
        <v>0</v>
      </c>
      <c r="C464" t="inlineStr">
        <is>
          <t>ONLINE</t>
        </is>
      </c>
      <c r="D464" t="inlineStr">
        <is>
          <t>Online</t>
        </is>
      </c>
      <c r="E464" t="inlineStr">
        <is>
          <t>Đổi ý</t>
        </is>
      </c>
      <c r="F464" t="n">
        <v>796.84</v>
      </c>
    </row>
    <row r="465">
      <c r="A465" t="n">
        <v>201801</v>
      </c>
      <c r="B465" t="n">
        <v>0</v>
      </c>
      <c r="C465" t="inlineStr">
        <is>
          <t>ONLINE</t>
        </is>
      </c>
      <c r="D465" t="inlineStr">
        <is>
          <t>Online</t>
        </is>
      </c>
      <c r="E465" t="inlineStr">
        <is>
          <t>Lỗi sản phẩm</t>
        </is>
      </c>
      <c r="F465" t="n">
        <v>712.41</v>
      </c>
    </row>
    <row r="466">
      <c r="A466" t="n">
        <v>201801</v>
      </c>
      <c r="B466" t="n">
        <v>0</v>
      </c>
      <c r="C466" t="inlineStr">
        <is>
          <t>ONLINE</t>
        </is>
      </c>
      <c r="D466" t="inlineStr">
        <is>
          <t>Online</t>
        </is>
      </c>
      <c r="E466" t="inlineStr">
        <is>
          <t>Giao trễ</t>
        </is>
      </c>
      <c r="F466" t="n">
        <v>1576.2</v>
      </c>
    </row>
    <row r="467">
      <c r="A467" t="n">
        <v>201801</v>
      </c>
      <c r="B467" t="n">
        <v>5</v>
      </c>
      <c r="C467" t="inlineStr">
        <is>
          <t>POS</t>
        </is>
      </c>
      <c r="D467" t="inlineStr">
        <is>
          <t>Úc</t>
        </is>
      </c>
      <c r="E467" t="inlineStr">
        <is>
          <t>Đổi ý</t>
        </is>
      </c>
      <c r="F467" t="n">
        <v>23.12</v>
      </c>
    </row>
    <row r="468">
      <c r="A468" t="n">
        <v>201801</v>
      </c>
      <c r="B468" t="n">
        <v>8</v>
      </c>
      <c r="C468" t="inlineStr">
        <is>
          <t>POS</t>
        </is>
      </c>
      <c r="D468" t="inlineStr">
        <is>
          <t>Canada</t>
        </is>
      </c>
      <c r="E468" t="inlineStr">
        <is>
          <t>Đổi ý</t>
        </is>
      </c>
      <c r="F468" t="n">
        <v>6293.25</v>
      </c>
    </row>
    <row r="469">
      <c r="A469" t="n">
        <v>201801</v>
      </c>
      <c r="B469" t="n">
        <v>8</v>
      </c>
      <c r="C469" t="inlineStr">
        <is>
          <t>POS</t>
        </is>
      </c>
      <c r="D469" t="inlineStr">
        <is>
          <t>Canada</t>
        </is>
      </c>
      <c r="E469" t="inlineStr">
        <is>
          <t>Lỗi sản phẩm</t>
        </is>
      </c>
      <c r="F469" t="n">
        <v>2427.99</v>
      </c>
    </row>
    <row r="470">
      <c r="A470" t="n">
        <v>201801</v>
      </c>
      <c r="B470" t="n">
        <v>9</v>
      </c>
      <c r="C470" t="inlineStr">
        <is>
          <t>POS</t>
        </is>
      </c>
      <c r="D470" t="inlineStr">
        <is>
          <t>Canada</t>
        </is>
      </c>
      <c r="E470" t="inlineStr">
        <is>
          <t>Đổi ý</t>
        </is>
      </c>
      <c r="F470" t="n">
        <v>567.97</v>
      </c>
    </row>
    <row r="471">
      <c r="A471" t="n">
        <v>201801</v>
      </c>
      <c r="B471" t="n">
        <v>9</v>
      </c>
      <c r="C471" t="inlineStr">
        <is>
          <t>POS</t>
        </is>
      </c>
      <c r="D471" t="inlineStr">
        <is>
          <t>Canada</t>
        </is>
      </c>
      <c r="E471" t="inlineStr">
        <is>
          <t>Lỗi sản phẩm</t>
        </is>
      </c>
      <c r="F471" t="n">
        <v>57.99</v>
      </c>
    </row>
    <row r="472">
      <c r="A472" t="n">
        <v>201801</v>
      </c>
      <c r="B472" t="n">
        <v>9</v>
      </c>
      <c r="C472" t="inlineStr">
        <is>
          <t>POS</t>
        </is>
      </c>
      <c r="D472" t="inlineStr">
        <is>
          <t>Canada</t>
        </is>
      </c>
      <c r="E472" t="inlineStr">
        <is>
          <t>Giao nhầm hàng</t>
        </is>
      </c>
      <c r="F472" t="n">
        <v>52.9</v>
      </c>
    </row>
    <row r="473">
      <c r="A473" t="n">
        <v>201801</v>
      </c>
      <c r="B473" t="n">
        <v>12</v>
      </c>
      <c r="C473" t="inlineStr">
        <is>
          <t>POS</t>
        </is>
      </c>
      <c r="D473" t="inlineStr">
        <is>
          <t>Pháp</t>
        </is>
      </c>
      <c r="E473" t="inlineStr">
        <is>
          <t>Lỗi sản phẩm</t>
        </is>
      </c>
      <c r="F473" t="n">
        <v>599.85</v>
      </c>
    </row>
    <row r="474">
      <c r="A474" t="n">
        <v>201801</v>
      </c>
      <c r="B474" t="n">
        <v>13</v>
      </c>
      <c r="C474" t="inlineStr">
        <is>
          <t>POS</t>
        </is>
      </c>
      <c r="D474" t="inlineStr">
        <is>
          <t>Pháp</t>
        </is>
      </c>
      <c r="E474" t="inlineStr">
        <is>
          <t>Lỗi sản phẩm</t>
        </is>
      </c>
      <c r="F474" t="n">
        <v>57.88</v>
      </c>
    </row>
    <row r="475">
      <c r="A475" t="n">
        <v>201801</v>
      </c>
      <c r="B475" t="n">
        <v>14</v>
      </c>
      <c r="C475" t="inlineStr">
        <is>
          <t>POS</t>
        </is>
      </c>
      <c r="D475" t="inlineStr">
        <is>
          <t>Pháp</t>
        </is>
      </c>
      <c r="E475" t="inlineStr">
        <is>
          <t>Lỗi sản phẩm</t>
        </is>
      </c>
      <c r="F475" t="n">
        <v>13.98</v>
      </c>
    </row>
    <row r="476">
      <c r="A476" t="n">
        <v>201801</v>
      </c>
      <c r="B476" t="n">
        <v>19</v>
      </c>
      <c r="C476" t="inlineStr">
        <is>
          <t>POS</t>
        </is>
      </c>
      <c r="D476" t="inlineStr">
        <is>
          <t>Đức</t>
        </is>
      </c>
      <c r="E476" t="inlineStr">
        <is>
          <t>Lỗi sản phẩm</t>
        </is>
      </c>
      <c r="F476" t="n">
        <v>299.97</v>
      </c>
    </row>
    <row r="477">
      <c r="A477" t="n">
        <v>201801</v>
      </c>
      <c r="B477" t="n">
        <v>22</v>
      </c>
      <c r="C477" t="inlineStr">
        <is>
          <t>POS</t>
        </is>
      </c>
      <c r="D477" t="inlineStr">
        <is>
          <t>Đức</t>
        </is>
      </c>
      <c r="E477" t="inlineStr">
        <is>
          <t>Lỗi sản phẩm</t>
        </is>
      </c>
      <c r="F477" t="n">
        <v>3135</v>
      </c>
    </row>
    <row r="478">
      <c r="A478" t="n">
        <v>201801</v>
      </c>
      <c r="B478" t="n">
        <v>23</v>
      </c>
      <c r="C478" t="inlineStr">
        <is>
          <t>POS</t>
        </is>
      </c>
      <c r="D478" t="inlineStr">
        <is>
          <t>Đức</t>
        </is>
      </c>
      <c r="E478" t="inlineStr">
        <is>
          <t>Đổi ý</t>
        </is>
      </c>
      <c r="F478" t="n">
        <v>2533.65</v>
      </c>
    </row>
    <row r="479">
      <c r="A479" t="n">
        <v>201801</v>
      </c>
      <c r="B479" t="n">
        <v>24</v>
      </c>
      <c r="C479" t="inlineStr">
        <is>
          <t>POS</t>
        </is>
      </c>
      <c r="D479" t="inlineStr">
        <is>
          <t>Đức</t>
        </is>
      </c>
      <c r="E479" t="inlineStr">
        <is>
          <t>Giao nhầm hàng</t>
        </is>
      </c>
      <c r="F479" t="n">
        <v>368.99</v>
      </c>
    </row>
    <row r="480">
      <c r="A480" t="n">
        <v>201801</v>
      </c>
      <c r="B480" t="n">
        <v>27</v>
      </c>
      <c r="C480" t="inlineStr">
        <is>
          <t>POS</t>
        </is>
      </c>
      <c r="D480" t="inlineStr">
        <is>
          <t>Đức</t>
        </is>
      </c>
      <c r="E480" t="inlineStr">
        <is>
          <t>Đổi ý</t>
        </is>
      </c>
      <c r="F480" t="n">
        <v>413.1</v>
      </c>
    </row>
    <row r="481">
      <c r="A481" t="n">
        <v>201801</v>
      </c>
      <c r="B481" t="n">
        <v>29</v>
      </c>
      <c r="C481" t="inlineStr">
        <is>
          <t>POS</t>
        </is>
      </c>
      <c r="D481" t="inlineStr">
        <is>
          <t>Ý</t>
        </is>
      </c>
      <c r="E481" t="inlineStr">
        <is>
          <t>Giao nhầm hàng</t>
        </is>
      </c>
      <c r="F481" t="n">
        <v>77.06999999999999</v>
      </c>
    </row>
    <row r="482">
      <c r="A482" t="n">
        <v>201801</v>
      </c>
      <c r="B482" t="n">
        <v>36</v>
      </c>
      <c r="C482" t="inlineStr">
        <is>
          <t>POS</t>
        </is>
      </c>
      <c r="D482" t="inlineStr">
        <is>
          <t>Anh</t>
        </is>
      </c>
      <c r="E482" t="inlineStr">
        <is>
          <t>Lỗi sản phẩm</t>
        </is>
      </c>
      <c r="F482" t="n">
        <v>1013.99</v>
      </c>
    </row>
    <row r="483">
      <c r="A483" t="n">
        <v>201801</v>
      </c>
      <c r="B483" t="n">
        <v>38</v>
      </c>
      <c r="C483" t="inlineStr">
        <is>
          <t>POS</t>
        </is>
      </c>
      <c r="D483" t="inlineStr">
        <is>
          <t>Anh</t>
        </is>
      </c>
      <c r="E483" t="inlineStr">
        <is>
          <t>Lỗi sản phẩm</t>
        </is>
      </c>
      <c r="F483" t="n">
        <v>499.9</v>
      </c>
    </row>
    <row r="484">
      <c r="A484" t="n">
        <v>201801</v>
      </c>
      <c r="B484" t="n">
        <v>39</v>
      </c>
      <c r="C484" t="inlineStr">
        <is>
          <t>POS</t>
        </is>
      </c>
      <c r="D484" t="inlineStr">
        <is>
          <t>Anh</t>
        </is>
      </c>
      <c r="E484" t="inlineStr">
        <is>
          <t>Giao nhầm hàng</t>
        </is>
      </c>
      <c r="F484" t="n">
        <v>41.8</v>
      </c>
    </row>
    <row r="485">
      <c r="A485" t="n">
        <v>201801</v>
      </c>
      <c r="B485" t="n">
        <v>40</v>
      </c>
      <c r="C485" t="inlineStr">
        <is>
          <t>POS</t>
        </is>
      </c>
      <c r="D485" t="inlineStr">
        <is>
          <t>Anh</t>
        </is>
      </c>
      <c r="E485" t="inlineStr">
        <is>
          <t>Đổi ý</t>
        </is>
      </c>
      <c r="F485" t="n">
        <v>25.98</v>
      </c>
    </row>
    <row r="486">
      <c r="A486" t="n">
        <v>201801</v>
      </c>
      <c r="B486" t="n">
        <v>40</v>
      </c>
      <c r="C486" t="inlineStr">
        <is>
          <t>POS</t>
        </is>
      </c>
      <c r="D486" t="inlineStr">
        <is>
          <t>Anh</t>
        </is>
      </c>
      <c r="E486" t="inlineStr">
        <is>
          <t>Lỗi sản phẩm</t>
        </is>
      </c>
      <c r="F486" t="n">
        <v>758</v>
      </c>
    </row>
    <row r="487">
      <c r="A487" t="n">
        <v>201801</v>
      </c>
      <c r="B487" t="n">
        <v>40</v>
      </c>
      <c r="C487" t="inlineStr">
        <is>
          <t>POS</t>
        </is>
      </c>
      <c r="D487" t="inlineStr">
        <is>
          <t>Anh</t>
        </is>
      </c>
      <c r="E487" t="inlineStr">
        <is>
          <t>Giao nhầm hàng</t>
        </is>
      </c>
      <c r="F487" t="n">
        <v>160.45</v>
      </c>
    </row>
    <row r="488">
      <c r="A488" t="n">
        <v>201801</v>
      </c>
      <c r="B488" t="n">
        <v>41</v>
      </c>
      <c r="C488" t="inlineStr">
        <is>
          <t>POS</t>
        </is>
      </c>
      <c r="D488" t="inlineStr">
        <is>
          <t>Anh</t>
        </is>
      </c>
      <c r="E488" t="inlineStr">
        <is>
          <t>Đổi ý</t>
        </is>
      </c>
      <c r="F488" t="n">
        <v>126.13</v>
      </c>
    </row>
    <row r="489">
      <c r="A489" t="n">
        <v>201801</v>
      </c>
      <c r="B489" t="n">
        <v>41</v>
      </c>
      <c r="C489" t="inlineStr">
        <is>
          <t>POS</t>
        </is>
      </c>
      <c r="D489" t="inlineStr">
        <is>
          <t>Anh</t>
        </is>
      </c>
      <c r="E489" t="inlineStr">
        <is>
          <t>Lỗi sản phẩm</t>
        </is>
      </c>
      <c r="F489" t="n">
        <v>1732.98</v>
      </c>
    </row>
    <row r="490">
      <c r="A490" t="n">
        <v>201801</v>
      </c>
      <c r="B490" t="n">
        <v>44</v>
      </c>
      <c r="C490" t="inlineStr">
        <is>
          <t>POS</t>
        </is>
      </c>
      <c r="D490" t="inlineStr">
        <is>
          <t>Mỹ</t>
        </is>
      </c>
      <c r="E490" t="inlineStr">
        <is>
          <t>Giao nhầm hàng</t>
        </is>
      </c>
      <c r="F490" t="n">
        <v>13.98</v>
      </c>
    </row>
    <row r="491">
      <c r="A491" t="n">
        <v>201801</v>
      </c>
      <c r="B491" t="n">
        <v>45</v>
      </c>
      <c r="C491" t="inlineStr">
        <is>
          <t>POS</t>
        </is>
      </c>
      <c r="D491" t="inlineStr">
        <is>
          <t>Mỹ</t>
        </is>
      </c>
      <c r="E491" t="inlineStr">
        <is>
          <t>Lỗi sản phẩm</t>
        </is>
      </c>
      <c r="F491" t="n">
        <v>1099</v>
      </c>
    </row>
    <row r="492">
      <c r="A492" t="n">
        <v>201801</v>
      </c>
      <c r="B492" t="n">
        <v>47</v>
      </c>
      <c r="C492" t="inlineStr">
        <is>
          <t>POS</t>
        </is>
      </c>
      <c r="D492" t="inlineStr">
        <is>
          <t>Mỹ</t>
        </is>
      </c>
      <c r="E492" t="inlineStr">
        <is>
          <t>Đổi ý</t>
        </is>
      </c>
      <c r="F492" t="n">
        <v>219</v>
      </c>
    </row>
    <row r="493">
      <c r="A493" t="n">
        <v>201801</v>
      </c>
      <c r="B493" t="n">
        <v>47</v>
      </c>
      <c r="C493" t="inlineStr">
        <is>
          <t>POS</t>
        </is>
      </c>
      <c r="D493" t="inlineStr">
        <is>
          <t>Mỹ</t>
        </is>
      </c>
      <c r="E493" t="inlineStr">
        <is>
          <t>Giao nhầm hàng</t>
        </is>
      </c>
      <c r="F493" t="n">
        <v>732</v>
      </c>
    </row>
    <row r="494">
      <c r="A494" t="n">
        <v>201801</v>
      </c>
      <c r="B494" t="n">
        <v>48</v>
      </c>
      <c r="C494" t="inlineStr">
        <is>
          <t>POS</t>
        </is>
      </c>
      <c r="D494" t="inlineStr">
        <is>
          <t>Mỹ</t>
        </is>
      </c>
      <c r="E494" t="inlineStr">
        <is>
          <t>Lỗi sản phẩm</t>
        </is>
      </c>
      <c r="F494" t="n">
        <v>237</v>
      </c>
    </row>
    <row r="495">
      <c r="A495" t="n">
        <v>201801</v>
      </c>
      <c r="B495" t="n">
        <v>50</v>
      </c>
      <c r="C495" t="inlineStr">
        <is>
          <t>POS</t>
        </is>
      </c>
      <c r="D495" t="inlineStr">
        <is>
          <t>Mỹ</t>
        </is>
      </c>
      <c r="E495" t="inlineStr">
        <is>
          <t>Đổi ý</t>
        </is>
      </c>
      <c r="F495" t="n">
        <v>1015.93</v>
      </c>
    </row>
    <row r="496">
      <c r="A496" t="n">
        <v>201801</v>
      </c>
      <c r="B496" t="n">
        <v>51</v>
      </c>
      <c r="C496" t="inlineStr">
        <is>
          <t>POS</t>
        </is>
      </c>
      <c r="D496" t="inlineStr">
        <is>
          <t>Mỹ</t>
        </is>
      </c>
      <c r="E496" t="inlineStr">
        <is>
          <t>Lỗi sản phẩm</t>
        </is>
      </c>
      <c r="F496" t="n">
        <v>189.98</v>
      </c>
    </row>
    <row r="497">
      <c r="A497" t="n">
        <v>201801</v>
      </c>
      <c r="B497" t="n">
        <v>53</v>
      </c>
      <c r="C497" t="inlineStr">
        <is>
          <t>POS</t>
        </is>
      </c>
      <c r="D497" t="inlineStr">
        <is>
          <t>Mỹ</t>
        </is>
      </c>
      <c r="E497" t="inlineStr">
        <is>
          <t>Đổi ý</t>
        </is>
      </c>
      <c r="F497" t="n">
        <v>1644.45</v>
      </c>
    </row>
    <row r="498">
      <c r="A498" t="n">
        <v>201801</v>
      </c>
      <c r="B498" t="n">
        <v>54</v>
      </c>
      <c r="C498" t="inlineStr">
        <is>
          <t>POS</t>
        </is>
      </c>
      <c r="D498" t="inlineStr">
        <is>
          <t>Mỹ</t>
        </is>
      </c>
      <c r="E498" t="inlineStr">
        <is>
          <t>Lỗi sản phẩm</t>
        </is>
      </c>
      <c r="F498" t="n">
        <v>499.97</v>
      </c>
    </row>
    <row r="499">
      <c r="A499" t="n">
        <v>201801</v>
      </c>
      <c r="B499" t="n">
        <v>56</v>
      </c>
      <c r="C499" t="inlineStr">
        <is>
          <t>POS</t>
        </is>
      </c>
      <c r="D499" t="inlineStr">
        <is>
          <t>Mỹ</t>
        </is>
      </c>
      <c r="E499" t="inlineStr">
        <is>
          <t>Đổi ý</t>
        </is>
      </c>
      <c r="F499" t="n">
        <v>95.90000000000001</v>
      </c>
    </row>
    <row r="500">
      <c r="A500" t="n">
        <v>201801</v>
      </c>
      <c r="B500" t="n">
        <v>57</v>
      </c>
      <c r="C500" t="inlineStr">
        <is>
          <t>POS</t>
        </is>
      </c>
      <c r="D500" t="inlineStr">
        <is>
          <t>Mỹ</t>
        </is>
      </c>
      <c r="E500" t="inlineStr">
        <is>
          <t>Lỗi sản phẩm</t>
        </is>
      </c>
      <c r="F500" t="n">
        <v>118.1</v>
      </c>
    </row>
    <row r="501">
      <c r="A501" t="n">
        <v>201801</v>
      </c>
      <c r="B501" t="n">
        <v>61</v>
      </c>
      <c r="C501" t="inlineStr">
        <is>
          <t>POS</t>
        </is>
      </c>
      <c r="D501" t="inlineStr">
        <is>
          <t>Mỹ</t>
        </is>
      </c>
      <c r="E501" t="inlineStr">
        <is>
          <t>Đổi ý</t>
        </is>
      </c>
      <c r="F501" t="n">
        <v>1020.3</v>
      </c>
    </row>
    <row r="502">
      <c r="A502" t="n">
        <v>201801</v>
      </c>
      <c r="B502" t="n">
        <v>63</v>
      </c>
      <c r="C502" t="inlineStr">
        <is>
          <t>POS</t>
        </is>
      </c>
      <c r="D502" t="inlineStr">
        <is>
          <t>Mỹ</t>
        </is>
      </c>
      <c r="E502" t="inlineStr">
        <is>
          <t>Đổi ý</t>
        </is>
      </c>
      <c r="F502" t="n">
        <v>368</v>
      </c>
    </row>
    <row r="503">
      <c r="A503" t="n">
        <v>201801</v>
      </c>
      <c r="B503" t="n">
        <v>63</v>
      </c>
      <c r="C503" t="inlineStr">
        <is>
          <t>POS</t>
        </is>
      </c>
      <c r="D503" t="inlineStr">
        <is>
          <t>Mỹ</t>
        </is>
      </c>
      <c r="E503" t="inlineStr">
        <is>
          <t>Lỗi sản phẩm</t>
        </is>
      </c>
      <c r="F503" t="n">
        <v>99.87</v>
      </c>
    </row>
    <row r="504">
      <c r="A504" t="n">
        <v>201801</v>
      </c>
      <c r="B504" t="n">
        <v>64</v>
      </c>
      <c r="C504" t="inlineStr">
        <is>
          <t>POS</t>
        </is>
      </c>
      <c r="D504" t="inlineStr">
        <is>
          <t>Mỹ</t>
        </is>
      </c>
      <c r="E504" t="inlineStr">
        <is>
          <t>Đổi ý</t>
        </is>
      </c>
      <c r="F504" t="n">
        <v>565.52</v>
      </c>
    </row>
    <row r="505">
      <c r="A505" t="n">
        <v>201801</v>
      </c>
      <c r="B505" t="n">
        <v>64</v>
      </c>
      <c r="C505" t="inlineStr">
        <is>
          <t>POS</t>
        </is>
      </c>
      <c r="D505" t="inlineStr">
        <is>
          <t>Mỹ</t>
        </is>
      </c>
      <c r="E505" t="inlineStr">
        <is>
          <t>Lỗi sản phẩm</t>
        </is>
      </c>
      <c r="F505" t="n">
        <v>286.8</v>
      </c>
    </row>
    <row r="506">
      <c r="A506" t="n">
        <v>201801</v>
      </c>
      <c r="B506" t="n">
        <v>64</v>
      </c>
      <c r="C506" t="inlineStr">
        <is>
          <t>POS</t>
        </is>
      </c>
      <c r="D506" t="inlineStr">
        <is>
          <t>Mỹ</t>
        </is>
      </c>
      <c r="E506" t="inlineStr">
        <is>
          <t>Giao nhầm hàng</t>
        </is>
      </c>
      <c r="F506" t="n">
        <v>71.16</v>
      </c>
    </row>
    <row r="507">
      <c r="A507" t="n">
        <v>201801</v>
      </c>
      <c r="B507" t="n">
        <v>66</v>
      </c>
      <c r="C507" t="inlineStr">
        <is>
          <t>POS</t>
        </is>
      </c>
      <c r="D507" t="inlineStr">
        <is>
          <t>Mỹ</t>
        </is>
      </c>
      <c r="E507" t="inlineStr">
        <is>
          <t>Lỗi sản phẩm</t>
        </is>
      </c>
      <c r="F507" t="n">
        <v>47.95</v>
      </c>
    </row>
    <row r="508">
      <c r="A508" t="n">
        <v>201802</v>
      </c>
      <c r="B508" t="n">
        <v>0</v>
      </c>
      <c r="C508" t="inlineStr">
        <is>
          <t>ONLINE</t>
        </is>
      </c>
      <c r="D508" t="inlineStr">
        <is>
          <t>Online</t>
        </is>
      </c>
      <c r="E508" t="inlineStr">
        <is>
          <t>Đổi ý</t>
        </is>
      </c>
      <c r="F508" t="n">
        <v>142.36</v>
      </c>
    </row>
    <row r="509">
      <c r="A509" t="n">
        <v>201802</v>
      </c>
      <c r="B509" t="n">
        <v>0</v>
      </c>
      <c r="C509" t="inlineStr">
        <is>
          <t>ONLINE</t>
        </is>
      </c>
      <c r="D509" t="inlineStr">
        <is>
          <t>Online</t>
        </is>
      </c>
      <c r="E509" t="inlineStr">
        <is>
          <t>Lỗi sản phẩm</t>
        </is>
      </c>
      <c r="F509" t="n">
        <v>3.35</v>
      </c>
    </row>
    <row r="510">
      <c r="A510" t="n">
        <v>201802</v>
      </c>
      <c r="B510" t="n">
        <v>0</v>
      </c>
      <c r="C510" t="inlineStr">
        <is>
          <t>ONLINE</t>
        </is>
      </c>
      <c r="D510" t="inlineStr">
        <is>
          <t>Online</t>
        </is>
      </c>
      <c r="E510" t="inlineStr">
        <is>
          <t>Giao trễ</t>
        </is>
      </c>
      <c r="F510" t="n">
        <v>508</v>
      </c>
    </row>
    <row r="511">
      <c r="A511" t="n">
        <v>201802</v>
      </c>
      <c r="B511" t="n">
        <v>0</v>
      </c>
      <c r="C511" t="inlineStr">
        <is>
          <t>ONLINE</t>
        </is>
      </c>
      <c r="D511" t="inlineStr">
        <is>
          <t>Online</t>
        </is>
      </c>
      <c r="E511" t="inlineStr">
        <is>
          <t>Giao nhầm hàng</t>
        </is>
      </c>
      <c r="F511" t="n">
        <v>63.16</v>
      </c>
    </row>
    <row r="512">
      <c r="A512" t="n">
        <v>201802</v>
      </c>
      <c r="B512" t="n">
        <v>1</v>
      </c>
      <c r="C512" t="inlineStr">
        <is>
          <t>POS</t>
        </is>
      </c>
      <c r="D512" t="inlineStr">
        <is>
          <t>Úc</t>
        </is>
      </c>
      <c r="E512" t="inlineStr">
        <is>
          <t>Đổi ý</t>
        </is>
      </c>
      <c r="F512" t="n">
        <v>4.98</v>
      </c>
    </row>
    <row r="513">
      <c r="A513" t="n">
        <v>201802</v>
      </c>
      <c r="B513" t="n">
        <v>4</v>
      </c>
      <c r="C513" t="inlineStr">
        <is>
          <t>POS</t>
        </is>
      </c>
      <c r="D513" t="inlineStr">
        <is>
          <t>Úc</t>
        </is>
      </c>
      <c r="E513" t="inlineStr">
        <is>
          <t>Lỗi sản phẩm</t>
        </is>
      </c>
      <c r="F513" t="n">
        <v>64</v>
      </c>
    </row>
    <row r="514">
      <c r="A514" t="n">
        <v>201802</v>
      </c>
      <c r="B514" t="n">
        <v>9</v>
      </c>
      <c r="C514" t="inlineStr">
        <is>
          <t>POS</t>
        </is>
      </c>
      <c r="D514" t="inlineStr">
        <is>
          <t>Canada</t>
        </is>
      </c>
      <c r="E514" t="inlineStr">
        <is>
          <t>Đổi ý</t>
        </is>
      </c>
      <c r="F514" t="n">
        <v>2157.5</v>
      </c>
    </row>
    <row r="515">
      <c r="A515" t="n">
        <v>201802</v>
      </c>
      <c r="B515" t="n">
        <v>9</v>
      </c>
      <c r="C515" t="inlineStr">
        <is>
          <t>POS</t>
        </is>
      </c>
      <c r="D515" t="inlineStr">
        <is>
          <t>Canada</t>
        </is>
      </c>
      <c r="E515" t="inlineStr">
        <is>
          <t>Giao nhầm hàng</t>
        </is>
      </c>
      <c r="F515" t="n">
        <v>9.960000000000001</v>
      </c>
    </row>
    <row r="516">
      <c r="A516" t="n">
        <v>201802</v>
      </c>
      <c r="B516" t="n">
        <v>16</v>
      </c>
      <c r="C516" t="inlineStr">
        <is>
          <t>POS</t>
        </is>
      </c>
      <c r="D516" t="inlineStr">
        <is>
          <t>Pháp</t>
        </is>
      </c>
      <c r="E516" t="inlineStr">
        <is>
          <t>Đổi ý</t>
        </is>
      </c>
      <c r="F516" t="n">
        <v>999</v>
      </c>
    </row>
    <row r="517">
      <c r="A517" t="n">
        <v>201802</v>
      </c>
      <c r="B517" t="n">
        <v>20</v>
      </c>
      <c r="C517" t="inlineStr">
        <is>
          <t>POS</t>
        </is>
      </c>
      <c r="D517" t="inlineStr">
        <is>
          <t>Đức</t>
        </is>
      </c>
      <c r="E517" t="inlineStr">
        <is>
          <t>Lỗi sản phẩm</t>
        </is>
      </c>
      <c r="F517" t="n">
        <v>68.67</v>
      </c>
    </row>
    <row r="518">
      <c r="A518" t="n">
        <v>201802</v>
      </c>
      <c r="B518" t="n">
        <v>22</v>
      </c>
      <c r="C518" t="inlineStr">
        <is>
          <t>POS</t>
        </is>
      </c>
      <c r="D518" t="inlineStr">
        <is>
          <t>Đức</t>
        </is>
      </c>
      <c r="E518" t="inlineStr">
        <is>
          <t>Đổi ý</t>
        </is>
      </c>
      <c r="F518" t="n">
        <v>536</v>
      </c>
    </row>
    <row r="519">
      <c r="A519" t="n">
        <v>201802</v>
      </c>
      <c r="B519" t="n">
        <v>23</v>
      </c>
      <c r="C519" t="inlineStr">
        <is>
          <t>POS</t>
        </is>
      </c>
      <c r="D519" t="inlineStr">
        <is>
          <t>Đức</t>
        </is>
      </c>
      <c r="E519" t="inlineStr">
        <is>
          <t>Lỗi sản phẩm</t>
        </is>
      </c>
      <c r="F519" t="n">
        <v>538</v>
      </c>
    </row>
    <row r="520">
      <c r="A520" t="n">
        <v>201802</v>
      </c>
      <c r="B520" t="n">
        <v>29</v>
      </c>
      <c r="C520" t="inlineStr">
        <is>
          <t>POS</t>
        </is>
      </c>
      <c r="D520" t="inlineStr">
        <is>
          <t>Ý</t>
        </is>
      </c>
      <c r="E520" t="inlineStr">
        <is>
          <t>Đổi ý</t>
        </is>
      </c>
      <c r="F520" t="n">
        <v>796</v>
      </c>
    </row>
    <row r="521">
      <c r="A521" t="n">
        <v>201802</v>
      </c>
      <c r="B521" t="n">
        <v>33</v>
      </c>
      <c r="C521" t="inlineStr">
        <is>
          <t>POS</t>
        </is>
      </c>
      <c r="D521" t="inlineStr">
        <is>
          <t>Hà Lan</t>
        </is>
      </c>
      <c r="E521" t="inlineStr">
        <is>
          <t>Lỗi sản phẩm</t>
        </is>
      </c>
      <c r="F521" t="n">
        <v>239.98</v>
      </c>
    </row>
    <row r="522">
      <c r="A522" t="n">
        <v>201802</v>
      </c>
      <c r="B522" t="n">
        <v>39</v>
      </c>
      <c r="C522" t="inlineStr">
        <is>
          <t>POS</t>
        </is>
      </c>
      <c r="D522" t="inlineStr">
        <is>
          <t>Anh</t>
        </is>
      </c>
      <c r="E522" t="inlineStr">
        <is>
          <t>Đổi ý</t>
        </is>
      </c>
      <c r="F522" t="n">
        <v>259.99</v>
      </c>
    </row>
    <row r="523">
      <c r="A523" t="n">
        <v>201802</v>
      </c>
      <c r="B523" t="n">
        <v>39</v>
      </c>
      <c r="C523" t="inlineStr">
        <is>
          <t>POS</t>
        </is>
      </c>
      <c r="D523" t="inlineStr">
        <is>
          <t>Anh</t>
        </is>
      </c>
      <c r="E523" t="inlineStr">
        <is>
          <t>Giao nhầm hàng</t>
        </is>
      </c>
      <c r="F523" t="n">
        <v>219.95</v>
      </c>
    </row>
    <row r="524">
      <c r="A524" t="n">
        <v>201802</v>
      </c>
      <c r="B524" t="n">
        <v>40</v>
      </c>
      <c r="C524" t="inlineStr">
        <is>
          <t>POS</t>
        </is>
      </c>
      <c r="D524" t="inlineStr">
        <is>
          <t>Anh</t>
        </is>
      </c>
      <c r="E524" t="inlineStr">
        <is>
          <t>Lỗi sản phẩm</t>
        </is>
      </c>
      <c r="F524" t="n">
        <v>4964</v>
      </c>
    </row>
    <row r="525">
      <c r="A525" t="n">
        <v>201802</v>
      </c>
      <c r="B525" t="n">
        <v>42</v>
      </c>
      <c r="C525" t="inlineStr">
        <is>
          <t>POS</t>
        </is>
      </c>
      <c r="D525" t="inlineStr">
        <is>
          <t>Anh</t>
        </is>
      </c>
      <c r="E525" t="inlineStr">
        <is>
          <t>Lỗi sản phẩm</t>
        </is>
      </c>
      <c r="F525" t="n">
        <v>27.78</v>
      </c>
    </row>
    <row r="526">
      <c r="A526" t="n">
        <v>201802</v>
      </c>
      <c r="B526" t="n">
        <v>43</v>
      </c>
      <c r="C526" t="inlineStr">
        <is>
          <t>POS</t>
        </is>
      </c>
      <c r="D526" t="inlineStr">
        <is>
          <t>Mỹ</t>
        </is>
      </c>
      <c r="E526" t="inlineStr">
        <is>
          <t>Lỗi sản phẩm</t>
        </is>
      </c>
      <c r="F526" t="n">
        <v>149.95</v>
      </c>
    </row>
    <row r="527">
      <c r="A527" t="n">
        <v>201802</v>
      </c>
      <c r="B527" t="n">
        <v>44</v>
      </c>
      <c r="C527" t="inlineStr">
        <is>
          <t>POS</t>
        </is>
      </c>
      <c r="D527" t="inlineStr">
        <is>
          <t>Mỹ</t>
        </is>
      </c>
      <c r="E527" t="inlineStr">
        <is>
          <t>Giao nhầm hàng</t>
        </is>
      </c>
      <c r="F527" t="n">
        <v>159</v>
      </c>
    </row>
    <row r="528">
      <c r="A528" t="n">
        <v>201802</v>
      </c>
      <c r="B528" t="n">
        <v>45</v>
      </c>
      <c r="C528" t="inlineStr">
        <is>
          <t>POS</t>
        </is>
      </c>
      <c r="D528" t="inlineStr">
        <is>
          <t>Mỹ</t>
        </is>
      </c>
      <c r="E528" t="inlineStr">
        <is>
          <t>Lỗi sản phẩm</t>
        </is>
      </c>
      <c r="F528" t="n">
        <v>67.40000000000001</v>
      </c>
    </row>
    <row r="529">
      <c r="A529" t="n">
        <v>201802</v>
      </c>
      <c r="B529" t="n">
        <v>50</v>
      </c>
      <c r="C529" t="inlineStr">
        <is>
          <t>POS</t>
        </is>
      </c>
      <c r="D529" t="inlineStr">
        <is>
          <t>Mỹ</t>
        </is>
      </c>
      <c r="E529" t="inlineStr">
        <is>
          <t>Đổi ý</t>
        </is>
      </c>
      <c r="F529" t="n">
        <v>114.45</v>
      </c>
    </row>
    <row r="530">
      <c r="A530" t="n">
        <v>201802</v>
      </c>
      <c r="B530" t="n">
        <v>53</v>
      </c>
      <c r="C530" t="inlineStr">
        <is>
          <t>POS</t>
        </is>
      </c>
      <c r="D530" t="inlineStr">
        <is>
          <t>Mỹ</t>
        </is>
      </c>
      <c r="E530" t="inlineStr">
        <is>
          <t>Đổi ý</t>
        </is>
      </c>
      <c r="F530" t="n">
        <v>288</v>
      </c>
    </row>
    <row r="531">
      <c r="A531" t="n">
        <v>201802</v>
      </c>
      <c r="B531" t="n">
        <v>57</v>
      </c>
      <c r="C531" t="inlineStr">
        <is>
          <t>POS</t>
        </is>
      </c>
      <c r="D531" t="inlineStr">
        <is>
          <t>Mỹ</t>
        </is>
      </c>
      <c r="E531" t="inlineStr">
        <is>
          <t>Đổi ý</t>
        </is>
      </c>
      <c r="F531" t="n">
        <v>699</v>
      </c>
    </row>
    <row r="532">
      <c r="A532" t="n">
        <v>201802</v>
      </c>
      <c r="B532" t="n">
        <v>64</v>
      </c>
      <c r="C532" t="inlineStr">
        <is>
          <t>POS</t>
        </is>
      </c>
      <c r="D532" t="inlineStr">
        <is>
          <t>Mỹ</t>
        </is>
      </c>
      <c r="E532" t="inlineStr">
        <is>
          <t>Đổi ý</t>
        </is>
      </c>
      <c r="F532" t="n">
        <v>1615.91</v>
      </c>
    </row>
    <row r="533">
      <c r="A533" t="n">
        <v>201803</v>
      </c>
      <c r="B533" t="n">
        <v>0</v>
      </c>
      <c r="C533" t="inlineStr">
        <is>
          <t>ONLINE</t>
        </is>
      </c>
      <c r="D533" t="inlineStr">
        <is>
          <t>Online</t>
        </is>
      </c>
      <c r="E533" t="inlineStr">
        <is>
          <t>Đổi ý</t>
        </is>
      </c>
      <c r="F533" t="n">
        <v>3834.77</v>
      </c>
    </row>
    <row r="534">
      <c r="A534" t="n">
        <v>201803</v>
      </c>
      <c r="B534" t="n">
        <v>8</v>
      </c>
      <c r="C534" t="inlineStr">
        <is>
          <t>POS</t>
        </is>
      </c>
      <c r="D534" t="inlineStr">
        <is>
          <t>Canada</t>
        </is>
      </c>
      <c r="E534" t="inlineStr">
        <is>
          <t>Lỗi sản phẩm</t>
        </is>
      </c>
      <c r="F534" t="n">
        <v>268</v>
      </c>
    </row>
    <row r="535">
      <c r="A535" t="n">
        <v>201803</v>
      </c>
      <c r="B535" t="n">
        <v>9</v>
      </c>
      <c r="C535" t="inlineStr">
        <is>
          <t>POS</t>
        </is>
      </c>
      <c r="D535" t="inlineStr">
        <is>
          <t>Canada</t>
        </is>
      </c>
      <c r="E535" t="inlineStr">
        <is>
          <t>Lỗi sản phẩm</t>
        </is>
      </c>
      <c r="F535" t="n">
        <v>1335</v>
      </c>
    </row>
    <row r="536">
      <c r="A536" t="n">
        <v>201803</v>
      </c>
      <c r="B536" t="n">
        <v>10</v>
      </c>
      <c r="C536" t="inlineStr">
        <is>
          <t>POS</t>
        </is>
      </c>
      <c r="D536" t="inlineStr">
        <is>
          <t>Canada</t>
        </is>
      </c>
      <c r="E536" t="inlineStr">
        <is>
          <t>Lỗi sản phẩm</t>
        </is>
      </c>
      <c r="F536" t="n">
        <v>199.9</v>
      </c>
    </row>
    <row r="537">
      <c r="A537" t="n">
        <v>201803</v>
      </c>
      <c r="B537" t="n">
        <v>12</v>
      </c>
      <c r="C537" t="inlineStr">
        <is>
          <t>POS</t>
        </is>
      </c>
      <c r="D537" t="inlineStr">
        <is>
          <t>Pháp</t>
        </is>
      </c>
      <c r="E537" t="inlineStr">
        <is>
          <t>Lỗi sản phẩm</t>
        </is>
      </c>
      <c r="F537" t="n">
        <v>4387.5</v>
      </c>
    </row>
    <row r="538">
      <c r="A538" t="n">
        <v>201803</v>
      </c>
      <c r="B538" t="n">
        <v>16</v>
      </c>
      <c r="C538" t="inlineStr">
        <is>
          <t>POS</t>
        </is>
      </c>
      <c r="D538" t="inlineStr">
        <is>
          <t>Pháp</t>
        </is>
      </c>
      <c r="E538" t="inlineStr">
        <is>
          <t>Lỗi sản phẩm</t>
        </is>
      </c>
      <c r="F538" t="n">
        <v>1184</v>
      </c>
    </row>
    <row r="539">
      <c r="A539" t="n">
        <v>201803</v>
      </c>
      <c r="B539" t="n">
        <v>19</v>
      </c>
      <c r="C539" t="inlineStr">
        <is>
          <t>POS</t>
        </is>
      </c>
      <c r="D539" t="inlineStr">
        <is>
          <t>Đức</t>
        </is>
      </c>
      <c r="E539" t="inlineStr">
        <is>
          <t>Đổi ý</t>
        </is>
      </c>
      <c r="F539" t="n">
        <v>5340</v>
      </c>
    </row>
    <row r="540">
      <c r="A540" t="n">
        <v>201803</v>
      </c>
      <c r="B540" t="n">
        <v>22</v>
      </c>
      <c r="C540" t="inlineStr">
        <is>
          <t>POS</t>
        </is>
      </c>
      <c r="D540" t="inlineStr">
        <is>
          <t>Đức</t>
        </is>
      </c>
      <c r="E540" t="inlineStr">
        <is>
          <t>Đổi ý</t>
        </is>
      </c>
      <c r="F540" t="n">
        <v>28.5</v>
      </c>
    </row>
    <row r="541">
      <c r="A541" t="n">
        <v>201803</v>
      </c>
      <c r="B541" t="n">
        <v>22</v>
      </c>
      <c r="C541" t="inlineStr">
        <is>
          <t>POS</t>
        </is>
      </c>
      <c r="D541" t="inlineStr">
        <is>
          <t>Đức</t>
        </is>
      </c>
      <c r="E541" t="inlineStr">
        <is>
          <t>Lỗi sản phẩm</t>
        </is>
      </c>
      <c r="F541" t="n">
        <v>168</v>
      </c>
    </row>
    <row r="542">
      <c r="A542" t="n">
        <v>201803</v>
      </c>
      <c r="B542" t="n">
        <v>24</v>
      </c>
      <c r="C542" t="inlineStr">
        <is>
          <t>POS</t>
        </is>
      </c>
      <c r="D542" t="inlineStr">
        <is>
          <t>Đức</t>
        </is>
      </c>
      <c r="E542" t="inlineStr">
        <is>
          <t>Lỗi sản phẩm</t>
        </is>
      </c>
      <c r="F542" t="n">
        <v>109.99</v>
      </c>
    </row>
    <row r="543">
      <c r="A543" t="n">
        <v>201803</v>
      </c>
      <c r="B543" t="n">
        <v>27</v>
      </c>
      <c r="C543" t="inlineStr">
        <is>
          <t>POS</t>
        </is>
      </c>
      <c r="D543" t="inlineStr">
        <is>
          <t>Đức</t>
        </is>
      </c>
      <c r="E543" t="inlineStr">
        <is>
          <t>Đổi ý</t>
        </is>
      </c>
      <c r="F543" t="n">
        <v>99.98999999999999</v>
      </c>
    </row>
    <row r="544">
      <c r="A544" t="n">
        <v>201803</v>
      </c>
      <c r="B544" t="n">
        <v>30</v>
      </c>
      <c r="C544" t="inlineStr">
        <is>
          <t>POS</t>
        </is>
      </c>
      <c r="D544" t="inlineStr">
        <is>
          <t>Ý</t>
        </is>
      </c>
      <c r="E544" t="inlineStr">
        <is>
          <t>Đổi ý</t>
        </is>
      </c>
      <c r="F544" t="n">
        <v>6.89</v>
      </c>
    </row>
    <row r="545">
      <c r="A545" t="n">
        <v>201803</v>
      </c>
      <c r="B545" t="n">
        <v>31</v>
      </c>
      <c r="C545" t="inlineStr">
        <is>
          <t>POS</t>
        </is>
      </c>
      <c r="D545" t="inlineStr">
        <is>
          <t>Hà Lan</t>
        </is>
      </c>
      <c r="E545" t="inlineStr">
        <is>
          <t>Lỗi sản phẩm</t>
        </is>
      </c>
      <c r="F545" t="n">
        <v>299</v>
      </c>
    </row>
    <row r="546">
      <c r="A546" t="n">
        <v>201803</v>
      </c>
      <c r="B546" t="n">
        <v>34</v>
      </c>
      <c r="C546" t="inlineStr">
        <is>
          <t>POS</t>
        </is>
      </c>
      <c r="D546" t="inlineStr">
        <is>
          <t>Hà Lan</t>
        </is>
      </c>
      <c r="E546" t="inlineStr">
        <is>
          <t>Đổi ý</t>
        </is>
      </c>
      <c r="F546" t="n">
        <v>73.39</v>
      </c>
    </row>
    <row r="547">
      <c r="A547" t="n">
        <v>201803</v>
      </c>
      <c r="B547" t="n">
        <v>37</v>
      </c>
      <c r="C547" t="inlineStr">
        <is>
          <t>POS</t>
        </is>
      </c>
      <c r="D547" t="inlineStr">
        <is>
          <t>Anh</t>
        </is>
      </c>
      <c r="E547" t="inlineStr">
        <is>
          <t>Lỗi sản phẩm</t>
        </is>
      </c>
      <c r="F547" t="n">
        <v>29.97</v>
      </c>
    </row>
    <row r="548">
      <c r="A548" t="n">
        <v>201803</v>
      </c>
      <c r="B548" t="n">
        <v>38</v>
      </c>
      <c r="C548" t="inlineStr">
        <is>
          <t>POS</t>
        </is>
      </c>
      <c r="D548" t="inlineStr">
        <is>
          <t>Anh</t>
        </is>
      </c>
      <c r="E548" t="inlineStr">
        <is>
          <t>Đổi ý</t>
        </is>
      </c>
      <c r="F548" t="n">
        <v>289.4</v>
      </c>
    </row>
    <row r="549">
      <c r="A549" t="n">
        <v>201803</v>
      </c>
      <c r="B549" t="n">
        <v>38</v>
      </c>
      <c r="C549" t="inlineStr">
        <is>
          <t>POS</t>
        </is>
      </c>
      <c r="D549" t="inlineStr">
        <is>
          <t>Anh</t>
        </is>
      </c>
      <c r="E549" t="inlineStr">
        <is>
          <t>Giao nhầm hàng</t>
        </is>
      </c>
      <c r="F549" t="n">
        <v>2128</v>
      </c>
    </row>
    <row r="550">
      <c r="A550" t="n">
        <v>201803</v>
      </c>
      <c r="B550" t="n">
        <v>39</v>
      </c>
      <c r="C550" t="inlineStr">
        <is>
          <t>POS</t>
        </is>
      </c>
      <c r="D550" t="inlineStr">
        <is>
          <t>Anh</t>
        </is>
      </c>
      <c r="E550" t="inlineStr">
        <is>
          <t>Đổi ý</t>
        </is>
      </c>
      <c r="F550" t="n">
        <v>41.67</v>
      </c>
    </row>
    <row r="551">
      <c r="A551" t="n">
        <v>201803</v>
      </c>
      <c r="B551" t="n">
        <v>42</v>
      </c>
      <c r="C551" t="inlineStr">
        <is>
          <t>POS</t>
        </is>
      </c>
      <c r="D551" t="inlineStr">
        <is>
          <t>Anh</t>
        </is>
      </c>
      <c r="E551" t="inlineStr">
        <is>
          <t>Đổi ý</t>
        </is>
      </c>
      <c r="F551" t="n">
        <v>400</v>
      </c>
    </row>
    <row r="552">
      <c r="A552" t="n">
        <v>201803</v>
      </c>
      <c r="B552" t="n">
        <v>42</v>
      </c>
      <c r="C552" t="inlineStr">
        <is>
          <t>POS</t>
        </is>
      </c>
      <c r="D552" t="inlineStr">
        <is>
          <t>Anh</t>
        </is>
      </c>
      <c r="E552" t="inlineStr">
        <is>
          <t>Giao nhầm hàng</t>
        </is>
      </c>
      <c r="F552" t="n">
        <v>469</v>
      </c>
    </row>
    <row r="553">
      <c r="A553" t="n">
        <v>201803</v>
      </c>
      <c r="B553" t="n">
        <v>43</v>
      </c>
      <c r="C553" t="inlineStr">
        <is>
          <t>POS</t>
        </is>
      </c>
      <c r="D553" t="inlineStr">
        <is>
          <t>Mỹ</t>
        </is>
      </c>
      <c r="E553" t="inlineStr">
        <is>
          <t>Lỗi sản phẩm</t>
        </is>
      </c>
      <c r="F553" t="n">
        <v>227.7</v>
      </c>
    </row>
    <row r="554">
      <c r="A554" t="n">
        <v>201803</v>
      </c>
      <c r="B554" t="n">
        <v>44</v>
      </c>
      <c r="C554" t="inlineStr">
        <is>
          <t>POS</t>
        </is>
      </c>
      <c r="D554" t="inlineStr">
        <is>
          <t>Mỹ</t>
        </is>
      </c>
      <c r="E554" t="inlineStr">
        <is>
          <t>Đổi ý</t>
        </is>
      </c>
      <c r="F554" t="n">
        <v>184.5</v>
      </c>
    </row>
    <row r="555">
      <c r="A555" t="n">
        <v>201803</v>
      </c>
      <c r="B555" t="n">
        <v>45</v>
      </c>
      <c r="C555" t="inlineStr">
        <is>
          <t>POS</t>
        </is>
      </c>
      <c r="D555" t="inlineStr">
        <is>
          <t>Mỹ</t>
        </is>
      </c>
      <c r="E555" t="inlineStr">
        <is>
          <t>Đổi ý</t>
        </is>
      </c>
      <c r="F555" t="n">
        <v>25.69</v>
      </c>
    </row>
    <row r="556">
      <c r="A556" t="n">
        <v>201803</v>
      </c>
      <c r="B556" t="n">
        <v>47</v>
      </c>
      <c r="C556" t="inlineStr">
        <is>
          <t>POS</t>
        </is>
      </c>
      <c r="D556" t="inlineStr">
        <is>
          <t>Mỹ</t>
        </is>
      </c>
      <c r="E556" t="inlineStr">
        <is>
          <t>Lỗi sản phẩm</t>
        </is>
      </c>
      <c r="F556" t="n">
        <v>967.9</v>
      </c>
    </row>
    <row r="557">
      <c r="A557" t="n">
        <v>201803</v>
      </c>
      <c r="B557" t="n">
        <v>48</v>
      </c>
      <c r="C557" t="inlineStr">
        <is>
          <t>POS</t>
        </is>
      </c>
      <c r="D557" t="inlineStr">
        <is>
          <t>Mỹ</t>
        </is>
      </c>
      <c r="E557" t="inlineStr">
        <is>
          <t>Đổi ý</t>
        </is>
      </c>
      <c r="F557" t="n">
        <v>1927.24</v>
      </c>
    </row>
    <row r="558">
      <c r="A558" t="n">
        <v>201803</v>
      </c>
      <c r="B558" t="n">
        <v>48</v>
      </c>
      <c r="C558" t="inlineStr">
        <is>
          <t>POS</t>
        </is>
      </c>
      <c r="D558" t="inlineStr">
        <is>
          <t>Mỹ</t>
        </is>
      </c>
      <c r="E558" t="inlineStr">
        <is>
          <t>Lỗi sản phẩm</t>
        </is>
      </c>
      <c r="F558" t="n">
        <v>1104</v>
      </c>
    </row>
    <row r="559">
      <c r="A559" t="n">
        <v>201803</v>
      </c>
      <c r="B559" t="n">
        <v>50</v>
      </c>
      <c r="C559" t="inlineStr">
        <is>
          <t>POS</t>
        </is>
      </c>
      <c r="D559" t="inlineStr">
        <is>
          <t>Mỹ</t>
        </is>
      </c>
      <c r="E559" t="inlineStr">
        <is>
          <t>Đổi ý</t>
        </is>
      </c>
      <c r="F559" t="n">
        <v>816</v>
      </c>
    </row>
    <row r="560">
      <c r="A560" t="n">
        <v>201803</v>
      </c>
      <c r="B560" t="n">
        <v>51</v>
      </c>
      <c r="C560" t="inlineStr">
        <is>
          <t>POS</t>
        </is>
      </c>
      <c r="D560" t="inlineStr">
        <is>
          <t>Mỹ</t>
        </is>
      </c>
      <c r="E560" t="inlineStr">
        <is>
          <t>Giao nhầm hàng</t>
        </is>
      </c>
      <c r="F560" t="n">
        <v>178</v>
      </c>
    </row>
    <row r="561">
      <c r="A561" t="n">
        <v>201803</v>
      </c>
      <c r="B561" t="n">
        <v>54</v>
      </c>
      <c r="C561" t="inlineStr">
        <is>
          <t>POS</t>
        </is>
      </c>
      <c r="D561" t="inlineStr">
        <is>
          <t>Mỹ</t>
        </is>
      </c>
      <c r="E561" t="inlineStr">
        <is>
          <t>Đổi ý</t>
        </is>
      </c>
      <c r="F561" t="n">
        <v>797.98</v>
      </c>
    </row>
    <row r="562">
      <c r="A562" t="n">
        <v>201803</v>
      </c>
      <c r="B562" t="n">
        <v>56</v>
      </c>
      <c r="C562" t="inlineStr">
        <is>
          <t>POS</t>
        </is>
      </c>
      <c r="D562" t="inlineStr">
        <is>
          <t>Mỹ</t>
        </is>
      </c>
      <c r="E562" t="inlineStr">
        <is>
          <t>Lỗi sản phẩm</t>
        </is>
      </c>
      <c r="F562" t="n">
        <v>60.99</v>
      </c>
    </row>
    <row r="563">
      <c r="A563" t="n">
        <v>201803</v>
      </c>
      <c r="B563" t="n">
        <v>56</v>
      </c>
      <c r="C563" t="inlineStr">
        <is>
          <t>POS</t>
        </is>
      </c>
      <c r="D563" t="inlineStr">
        <is>
          <t>Mỹ</t>
        </is>
      </c>
      <c r="E563" t="inlineStr">
        <is>
          <t>Giao nhầm hàng</t>
        </is>
      </c>
      <c r="F563" t="n">
        <v>2796</v>
      </c>
    </row>
    <row r="564">
      <c r="A564" t="n">
        <v>201803</v>
      </c>
      <c r="B564" t="n">
        <v>57</v>
      </c>
      <c r="C564" t="inlineStr">
        <is>
          <t>POS</t>
        </is>
      </c>
      <c r="D564" t="inlineStr">
        <is>
          <t>Mỹ</t>
        </is>
      </c>
      <c r="E564" t="inlineStr">
        <is>
          <t>Đổi ý</t>
        </is>
      </c>
      <c r="F564" t="n">
        <v>495</v>
      </c>
    </row>
    <row r="565">
      <c r="A565" t="n">
        <v>201803</v>
      </c>
      <c r="B565" t="n">
        <v>57</v>
      </c>
      <c r="C565" t="inlineStr">
        <is>
          <t>POS</t>
        </is>
      </c>
      <c r="D565" t="inlineStr">
        <is>
          <t>Mỹ</t>
        </is>
      </c>
      <c r="E565" t="inlineStr">
        <is>
          <t>Lỗi sản phẩm</t>
        </is>
      </c>
      <c r="F565" t="n">
        <v>296</v>
      </c>
    </row>
    <row r="566">
      <c r="A566" t="n">
        <v>201803</v>
      </c>
      <c r="B566" t="n">
        <v>59</v>
      </c>
      <c r="C566" t="inlineStr">
        <is>
          <t>POS</t>
        </is>
      </c>
      <c r="D566" t="inlineStr">
        <is>
          <t>Mỹ</t>
        </is>
      </c>
      <c r="E566" t="inlineStr">
        <is>
          <t>Lỗi sản phẩm</t>
        </is>
      </c>
      <c r="F566" t="n">
        <v>459.99</v>
      </c>
    </row>
    <row r="567">
      <c r="A567" t="n">
        <v>201803</v>
      </c>
      <c r="B567" t="n">
        <v>61</v>
      </c>
      <c r="C567" t="inlineStr">
        <is>
          <t>POS</t>
        </is>
      </c>
      <c r="D567" t="inlineStr">
        <is>
          <t>Mỹ</t>
        </is>
      </c>
      <c r="E567" t="inlineStr">
        <is>
          <t>Đổi ý</t>
        </is>
      </c>
      <c r="F567" t="n">
        <v>209</v>
      </c>
    </row>
    <row r="568">
      <c r="A568" t="n">
        <v>201803</v>
      </c>
      <c r="B568" t="n">
        <v>61</v>
      </c>
      <c r="C568" t="inlineStr">
        <is>
          <t>POS</t>
        </is>
      </c>
      <c r="D568" t="inlineStr">
        <is>
          <t>Mỹ</t>
        </is>
      </c>
      <c r="E568" t="inlineStr">
        <is>
          <t>Lỗi sản phẩm</t>
        </is>
      </c>
      <c r="F568" t="n">
        <v>899.97</v>
      </c>
    </row>
    <row r="569">
      <c r="A569" t="n">
        <v>201804</v>
      </c>
      <c r="B569" t="n">
        <v>0</v>
      </c>
      <c r="C569" t="inlineStr">
        <is>
          <t>ONLINE</t>
        </is>
      </c>
      <c r="D569" t="inlineStr">
        <is>
          <t>Online</t>
        </is>
      </c>
      <c r="E569" t="inlineStr">
        <is>
          <t>Giao trễ</t>
        </is>
      </c>
      <c r="F569" t="n">
        <v>679.91</v>
      </c>
    </row>
    <row r="570">
      <c r="A570" t="n">
        <v>201804</v>
      </c>
      <c r="B570" t="n">
        <v>8</v>
      </c>
      <c r="C570" t="inlineStr">
        <is>
          <t>POS</t>
        </is>
      </c>
      <c r="D570" t="inlineStr">
        <is>
          <t>Canada</t>
        </is>
      </c>
      <c r="E570" t="inlineStr">
        <is>
          <t>Lỗi sản phẩm</t>
        </is>
      </c>
      <c r="F570" t="n">
        <v>255</v>
      </c>
    </row>
    <row r="571">
      <c r="A571" t="n">
        <v>201804</v>
      </c>
      <c r="B571" t="n">
        <v>48</v>
      </c>
      <c r="C571" t="inlineStr">
        <is>
          <t>POS</t>
        </is>
      </c>
      <c r="D571" t="inlineStr">
        <is>
          <t>Mỹ</t>
        </is>
      </c>
      <c r="E571" t="inlineStr">
        <is>
          <t>Đổi ý</t>
        </is>
      </c>
      <c r="F571" t="n">
        <v>50.64</v>
      </c>
    </row>
    <row r="572">
      <c r="A572" t="n">
        <v>201804</v>
      </c>
      <c r="B572" t="n">
        <v>66</v>
      </c>
      <c r="C572" t="inlineStr">
        <is>
          <t>POS</t>
        </is>
      </c>
      <c r="D572" t="inlineStr">
        <is>
          <t>Mỹ</t>
        </is>
      </c>
      <c r="E572" t="inlineStr">
        <is>
          <t>Đổi ý</t>
        </is>
      </c>
      <c r="F572" t="n">
        <v>135.92</v>
      </c>
    </row>
    <row r="573">
      <c r="A573" t="n">
        <v>201805</v>
      </c>
      <c r="B573" t="n">
        <v>0</v>
      </c>
      <c r="C573" t="inlineStr">
        <is>
          <t>ONLINE</t>
        </is>
      </c>
      <c r="D573" t="inlineStr">
        <is>
          <t>Online</t>
        </is>
      </c>
      <c r="E573" t="inlineStr">
        <is>
          <t>Đổi ý</t>
        </is>
      </c>
      <c r="F573" t="n">
        <v>99.98999999999999</v>
      </c>
    </row>
    <row r="574">
      <c r="A574" t="n">
        <v>201805</v>
      </c>
      <c r="B574" t="n">
        <v>0</v>
      </c>
      <c r="C574" t="inlineStr">
        <is>
          <t>ONLINE</t>
        </is>
      </c>
      <c r="D574" t="inlineStr">
        <is>
          <t>Online</t>
        </is>
      </c>
      <c r="E574" t="inlineStr">
        <is>
          <t>Lỗi sản phẩm</t>
        </is>
      </c>
      <c r="F574" t="n">
        <v>255</v>
      </c>
    </row>
    <row r="575">
      <c r="A575" t="n">
        <v>201805</v>
      </c>
      <c r="B575" t="n">
        <v>0</v>
      </c>
      <c r="C575" t="inlineStr">
        <is>
          <t>ONLINE</t>
        </is>
      </c>
      <c r="D575" t="inlineStr">
        <is>
          <t>Online</t>
        </is>
      </c>
      <c r="E575" t="inlineStr">
        <is>
          <t>Giao nhầm hàng</t>
        </is>
      </c>
      <c r="F575" t="n">
        <v>539.1</v>
      </c>
    </row>
    <row r="576">
      <c r="A576" t="n">
        <v>201805</v>
      </c>
      <c r="B576" t="n">
        <v>5</v>
      </c>
      <c r="C576" t="inlineStr">
        <is>
          <t>POS</t>
        </is>
      </c>
      <c r="D576" t="inlineStr">
        <is>
          <t>Úc</t>
        </is>
      </c>
      <c r="E576" t="inlineStr">
        <is>
          <t>Lỗi sản phẩm</t>
        </is>
      </c>
      <c r="F576" t="n">
        <v>289.99</v>
      </c>
    </row>
    <row r="577">
      <c r="A577" t="n">
        <v>201805</v>
      </c>
      <c r="B577" t="n">
        <v>20</v>
      </c>
      <c r="C577" t="inlineStr">
        <is>
          <t>POS</t>
        </is>
      </c>
      <c r="D577" t="inlineStr">
        <is>
          <t>Đức</t>
        </is>
      </c>
      <c r="E577" t="inlineStr">
        <is>
          <t>Đổi ý</t>
        </is>
      </c>
      <c r="F577" t="n">
        <v>32.99</v>
      </c>
    </row>
    <row r="578">
      <c r="A578" t="n">
        <v>201805</v>
      </c>
      <c r="B578" t="n">
        <v>20</v>
      </c>
      <c r="C578" t="inlineStr">
        <is>
          <t>POS</t>
        </is>
      </c>
      <c r="D578" t="inlineStr">
        <is>
          <t>Đức</t>
        </is>
      </c>
      <c r="E578" t="inlineStr">
        <is>
          <t>Lỗi sản phẩm</t>
        </is>
      </c>
      <c r="F578" t="n">
        <v>998</v>
      </c>
    </row>
    <row r="579">
      <c r="A579" t="n">
        <v>201805</v>
      </c>
      <c r="B579" t="n">
        <v>22</v>
      </c>
      <c r="C579" t="inlineStr">
        <is>
          <t>POS</t>
        </is>
      </c>
      <c r="D579" t="inlineStr">
        <is>
          <t>Đức</t>
        </is>
      </c>
      <c r="E579" t="inlineStr">
        <is>
          <t>Lỗi sản phẩm</t>
        </is>
      </c>
      <c r="F579" t="n">
        <v>56</v>
      </c>
    </row>
    <row r="580">
      <c r="A580" t="n">
        <v>201805</v>
      </c>
      <c r="B580" t="n">
        <v>23</v>
      </c>
      <c r="C580" t="inlineStr">
        <is>
          <t>POS</t>
        </is>
      </c>
      <c r="D580" t="inlineStr">
        <is>
          <t>Đức</t>
        </is>
      </c>
      <c r="E580" t="inlineStr">
        <is>
          <t>Đổi ý</t>
        </is>
      </c>
      <c r="F580" t="n">
        <v>94.98999999999999</v>
      </c>
    </row>
    <row r="581">
      <c r="A581" t="n">
        <v>201805</v>
      </c>
      <c r="B581" t="n">
        <v>29</v>
      </c>
      <c r="C581" t="inlineStr">
        <is>
          <t>POS</t>
        </is>
      </c>
      <c r="D581" t="inlineStr">
        <is>
          <t>Ý</t>
        </is>
      </c>
      <c r="E581" t="inlineStr">
        <is>
          <t>Đổi ý</t>
        </is>
      </c>
      <c r="F581" t="n">
        <v>163</v>
      </c>
    </row>
    <row r="582">
      <c r="A582" t="n">
        <v>201805</v>
      </c>
      <c r="B582" t="n">
        <v>29</v>
      </c>
      <c r="C582" t="inlineStr">
        <is>
          <t>POS</t>
        </is>
      </c>
      <c r="D582" t="inlineStr">
        <is>
          <t>Ý</t>
        </is>
      </c>
      <c r="E582" t="inlineStr">
        <is>
          <t>Giao nhầm hàng</t>
        </is>
      </c>
      <c r="F582" t="n">
        <v>438</v>
      </c>
    </row>
    <row r="583">
      <c r="A583" t="n">
        <v>201805</v>
      </c>
      <c r="B583" t="n">
        <v>34</v>
      </c>
      <c r="C583" t="inlineStr">
        <is>
          <t>POS</t>
        </is>
      </c>
      <c r="D583" t="inlineStr">
        <is>
          <t>Hà Lan</t>
        </is>
      </c>
      <c r="E583" t="inlineStr">
        <is>
          <t>Lỗi sản phẩm</t>
        </is>
      </c>
      <c r="F583" t="n">
        <v>57.88</v>
      </c>
    </row>
    <row r="584">
      <c r="A584" t="n">
        <v>201805</v>
      </c>
      <c r="B584" t="n">
        <v>38</v>
      </c>
      <c r="C584" t="inlineStr">
        <is>
          <t>POS</t>
        </is>
      </c>
      <c r="D584" t="inlineStr">
        <is>
          <t>Anh</t>
        </is>
      </c>
      <c r="E584" t="inlineStr">
        <is>
          <t>Lỗi sản phẩm</t>
        </is>
      </c>
      <c r="F584" t="n">
        <v>2632.5</v>
      </c>
    </row>
    <row r="585">
      <c r="A585" t="n">
        <v>201805</v>
      </c>
      <c r="B585" t="n">
        <v>39</v>
      </c>
      <c r="C585" t="inlineStr">
        <is>
          <t>POS</t>
        </is>
      </c>
      <c r="D585" t="inlineStr">
        <is>
          <t>Anh</t>
        </is>
      </c>
      <c r="E585" t="inlineStr">
        <is>
          <t>Đổi ý</t>
        </is>
      </c>
      <c r="F585" t="n">
        <v>1999.6</v>
      </c>
    </row>
    <row r="586">
      <c r="A586" t="n">
        <v>201805</v>
      </c>
      <c r="B586" t="n">
        <v>39</v>
      </c>
      <c r="C586" t="inlineStr">
        <is>
          <t>POS</t>
        </is>
      </c>
      <c r="D586" t="inlineStr">
        <is>
          <t>Anh</t>
        </is>
      </c>
      <c r="E586" t="inlineStr">
        <is>
          <t>Giao nhầm hàng</t>
        </is>
      </c>
      <c r="F586" t="n">
        <v>398</v>
      </c>
    </row>
    <row r="587">
      <c r="A587" t="n">
        <v>201805</v>
      </c>
      <c r="B587" t="n">
        <v>40</v>
      </c>
      <c r="C587" t="inlineStr">
        <is>
          <t>POS</t>
        </is>
      </c>
      <c r="D587" t="inlineStr">
        <is>
          <t>Anh</t>
        </is>
      </c>
      <c r="E587" t="inlineStr">
        <is>
          <t>Đổi ý</t>
        </is>
      </c>
      <c r="F587" t="n">
        <v>69.98999999999999</v>
      </c>
    </row>
    <row r="588">
      <c r="A588" t="n">
        <v>201805</v>
      </c>
      <c r="B588" t="n">
        <v>40</v>
      </c>
      <c r="C588" t="inlineStr">
        <is>
          <t>POS</t>
        </is>
      </c>
      <c r="D588" t="inlineStr">
        <is>
          <t>Anh</t>
        </is>
      </c>
      <c r="E588" t="inlineStr">
        <is>
          <t>Lỗi sản phẩm</t>
        </is>
      </c>
      <c r="F588" t="n">
        <v>1039.96</v>
      </c>
    </row>
    <row r="589">
      <c r="A589" t="n">
        <v>201805</v>
      </c>
      <c r="B589" t="n">
        <v>42</v>
      </c>
      <c r="C589" t="inlineStr">
        <is>
          <t>POS</t>
        </is>
      </c>
      <c r="D589" t="inlineStr">
        <is>
          <t>Anh</t>
        </is>
      </c>
      <c r="E589" t="inlineStr">
        <is>
          <t>Đổi ý</t>
        </is>
      </c>
      <c r="F589" t="n">
        <v>269</v>
      </c>
    </row>
    <row r="590">
      <c r="A590" t="n">
        <v>201805</v>
      </c>
      <c r="B590" t="n">
        <v>44</v>
      </c>
      <c r="C590" t="inlineStr">
        <is>
          <t>POS</t>
        </is>
      </c>
      <c r="D590" t="inlineStr">
        <is>
          <t>Mỹ</t>
        </is>
      </c>
      <c r="E590" t="inlineStr">
        <is>
          <t>Giao nhầm hàng</t>
        </is>
      </c>
      <c r="F590" t="n">
        <v>156</v>
      </c>
    </row>
    <row r="591">
      <c r="A591" t="n">
        <v>201805</v>
      </c>
      <c r="B591" t="n">
        <v>45</v>
      </c>
      <c r="C591" t="inlineStr">
        <is>
          <t>POS</t>
        </is>
      </c>
      <c r="D591" t="inlineStr">
        <is>
          <t>Mỹ</t>
        </is>
      </c>
      <c r="E591" t="inlineStr">
        <is>
          <t>Đổi ý</t>
        </is>
      </c>
      <c r="F591" t="n">
        <v>269.95</v>
      </c>
    </row>
    <row r="592">
      <c r="A592" t="n">
        <v>201805</v>
      </c>
      <c r="B592" t="n">
        <v>45</v>
      </c>
      <c r="C592" t="inlineStr">
        <is>
          <t>POS</t>
        </is>
      </c>
      <c r="D592" t="inlineStr">
        <is>
          <t>Mỹ</t>
        </is>
      </c>
      <c r="E592" t="inlineStr">
        <is>
          <t>Lỗi sản phẩm</t>
        </is>
      </c>
      <c r="F592" t="n">
        <v>2396</v>
      </c>
    </row>
    <row r="593">
      <c r="A593" t="n">
        <v>201805</v>
      </c>
      <c r="B593" t="n">
        <v>47</v>
      </c>
      <c r="C593" t="inlineStr">
        <is>
          <t>POS</t>
        </is>
      </c>
      <c r="D593" t="inlineStr">
        <is>
          <t>Mỹ</t>
        </is>
      </c>
      <c r="E593" t="inlineStr">
        <is>
          <t>Đổi ý</t>
        </is>
      </c>
      <c r="F593" t="n">
        <v>592</v>
      </c>
    </row>
    <row r="594">
      <c r="A594" t="n">
        <v>201805</v>
      </c>
      <c r="B594" t="n">
        <v>50</v>
      </c>
      <c r="C594" t="inlineStr">
        <is>
          <t>POS</t>
        </is>
      </c>
      <c r="D594" t="inlineStr">
        <is>
          <t>Mỹ</t>
        </is>
      </c>
      <c r="E594" t="inlineStr">
        <is>
          <t>Đổi ý</t>
        </is>
      </c>
      <c r="F594" t="n">
        <v>45.78</v>
      </c>
    </row>
    <row r="595">
      <c r="A595" t="n">
        <v>201805</v>
      </c>
      <c r="B595" t="n">
        <v>51</v>
      </c>
      <c r="C595" t="inlineStr">
        <is>
          <t>POS</t>
        </is>
      </c>
      <c r="D595" t="inlineStr">
        <is>
          <t>Mỹ</t>
        </is>
      </c>
      <c r="E595" t="inlineStr">
        <is>
          <t>Lỗi sản phẩm</t>
        </is>
      </c>
      <c r="F595" t="n">
        <v>919</v>
      </c>
    </row>
    <row r="596">
      <c r="A596" t="n">
        <v>201805</v>
      </c>
      <c r="B596" t="n">
        <v>54</v>
      </c>
      <c r="C596" t="inlineStr">
        <is>
          <t>POS</t>
        </is>
      </c>
      <c r="D596" t="inlineStr">
        <is>
          <t>Mỹ</t>
        </is>
      </c>
      <c r="E596" t="inlineStr">
        <is>
          <t>Đổi ý</t>
        </is>
      </c>
      <c r="F596" t="n">
        <v>181</v>
      </c>
    </row>
    <row r="597">
      <c r="A597" t="n">
        <v>201805</v>
      </c>
      <c r="B597" t="n">
        <v>61</v>
      </c>
      <c r="C597" t="inlineStr">
        <is>
          <t>POS</t>
        </is>
      </c>
      <c r="D597" t="inlineStr">
        <is>
          <t>Mỹ</t>
        </is>
      </c>
      <c r="E597" t="inlineStr">
        <is>
          <t>Đổi ý</t>
        </is>
      </c>
      <c r="F597" t="n">
        <v>1304.98</v>
      </c>
    </row>
    <row r="598">
      <c r="A598" t="n">
        <v>201805</v>
      </c>
      <c r="B598" t="n">
        <v>61</v>
      </c>
      <c r="C598" t="inlineStr">
        <is>
          <t>POS</t>
        </is>
      </c>
      <c r="D598" t="inlineStr">
        <is>
          <t>Mỹ</t>
        </is>
      </c>
      <c r="E598" t="inlineStr">
        <is>
          <t>Lỗi sản phẩm</t>
        </is>
      </c>
      <c r="F598" t="n">
        <v>125.99</v>
      </c>
    </row>
    <row r="599">
      <c r="A599" t="n">
        <v>201805</v>
      </c>
      <c r="B599" t="n">
        <v>61</v>
      </c>
      <c r="C599" t="inlineStr">
        <is>
          <t>POS</t>
        </is>
      </c>
      <c r="D599" t="inlineStr">
        <is>
          <t>Mỹ</t>
        </is>
      </c>
      <c r="E599" t="inlineStr">
        <is>
          <t>Giao nhầm hàng</t>
        </is>
      </c>
      <c r="F599" t="n">
        <v>3.98</v>
      </c>
    </row>
    <row r="600">
      <c r="A600" t="n">
        <v>201805</v>
      </c>
      <c r="B600" t="n">
        <v>64</v>
      </c>
      <c r="C600" t="inlineStr">
        <is>
          <t>POS</t>
        </is>
      </c>
      <c r="D600" t="inlineStr">
        <is>
          <t>Mỹ</t>
        </is>
      </c>
      <c r="E600" t="inlineStr">
        <is>
          <t>Đổi ý</t>
        </is>
      </c>
      <c r="F600" t="n">
        <v>1331.88</v>
      </c>
    </row>
    <row r="601">
      <c r="A601" t="n">
        <v>201805</v>
      </c>
      <c r="B601" t="n">
        <v>64</v>
      </c>
      <c r="C601" t="inlineStr">
        <is>
          <t>POS</t>
        </is>
      </c>
      <c r="D601" t="inlineStr">
        <is>
          <t>Mỹ</t>
        </is>
      </c>
      <c r="E601" t="inlineStr">
        <is>
          <t>Giao nhầm hàng</t>
        </is>
      </c>
      <c r="F601" t="n">
        <v>536</v>
      </c>
    </row>
    <row r="602">
      <c r="A602" t="n">
        <v>201805</v>
      </c>
      <c r="B602" t="n">
        <v>65</v>
      </c>
      <c r="C602" t="inlineStr">
        <is>
          <t>POS</t>
        </is>
      </c>
      <c r="D602" t="inlineStr">
        <is>
          <t>Mỹ</t>
        </is>
      </c>
      <c r="E602" t="inlineStr">
        <is>
          <t>Đổi ý</t>
        </is>
      </c>
      <c r="F602" t="n">
        <v>39.96</v>
      </c>
    </row>
    <row r="603">
      <c r="A603" t="n">
        <v>201805</v>
      </c>
      <c r="B603" t="n">
        <v>66</v>
      </c>
      <c r="C603" t="inlineStr">
        <is>
          <t>POS</t>
        </is>
      </c>
      <c r="D603" t="inlineStr">
        <is>
          <t>Mỹ</t>
        </is>
      </c>
      <c r="E603" t="inlineStr">
        <is>
          <t>Đổi ý</t>
        </is>
      </c>
      <c r="F603" t="n">
        <v>25.69</v>
      </c>
    </row>
    <row r="604">
      <c r="A604" t="n">
        <v>201806</v>
      </c>
      <c r="B604" t="n">
        <v>0</v>
      </c>
      <c r="C604" t="inlineStr">
        <is>
          <t>ONLINE</t>
        </is>
      </c>
      <c r="D604" t="inlineStr">
        <is>
          <t>Online</t>
        </is>
      </c>
      <c r="E604" t="inlineStr">
        <is>
          <t>Lỗi sản phẩm</t>
        </is>
      </c>
      <c r="F604" t="n">
        <v>329.85</v>
      </c>
    </row>
    <row r="605">
      <c r="A605" t="n">
        <v>201806</v>
      </c>
      <c r="B605" t="n">
        <v>0</v>
      </c>
      <c r="C605" t="inlineStr">
        <is>
          <t>ONLINE</t>
        </is>
      </c>
      <c r="D605" t="inlineStr">
        <is>
          <t>Online</t>
        </is>
      </c>
      <c r="E605" t="inlineStr">
        <is>
          <t>Giao nhầm hàng</t>
        </is>
      </c>
      <c r="F605" t="n">
        <v>99.98999999999999</v>
      </c>
    </row>
    <row r="606">
      <c r="A606" t="n">
        <v>201806</v>
      </c>
      <c r="B606" t="n">
        <v>4</v>
      </c>
      <c r="C606" t="inlineStr">
        <is>
          <t>POS</t>
        </is>
      </c>
      <c r="D606" t="inlineStr">
        <is>
          <t>Úc</t>
        </is>
      </c>
      <c r="E606" t="inlineStr">
        <is>
          <t>Đổi ý</t>
        </is>
      </c>
      <c r="F606" t="n">
        <v>791</v>
      </c>
    </row>
    <row r="607">
      <c r="A607" t="n">
        <v>201806</v>
      </c>
      <c r="B607" t="n">
        <v>4</v>
      </c>
      <c r="C607" t="inlineStr">
        <is>
          <t>POS</t>
        </is>
      </c>
      <c r="D607" t="inlineStr">
        <is>
          <t>Úc</t>
        </is>
      </c>
      <c r="E607" t="inlineStr">
        <is>
          <t>Lỗi sản phẩm</t>
        </is>
      </c>
      <c r="F607" t="n">
        <v>115.76</v>
      </c>
    </row>
    <row r="608">
      <c r="A608" t="n">
        <v>201806</v>
      </c>
      <c r="B608" t="n">
        <v>5</v>
      </c>
      <c r="C608" t="inlineStr">
        <is>
          <t>POS</t>
        </is>
      </c>
      <c r="D608" t="inlineStr">
        <is>
          <t>Úc</t>
        </is>
      </c>
      <c r="E608" t="inlineStr">
        <is>
          <t>Giao nhầm hàng</t>
        </is>
      </c>
      <c r="F608" t="n">
        <v>995</v>
      </c>
    </row>
    <row r="609">
      <c r="A609" t="n">
        <v>201806</v>
      </c>
      <c r="B609" t="n">
        <v>10</v>
      </c>
      <c r="C609" t="inlineStr">
        <is>
          <t>POS</t>
        </is>
      </c>
      <c r="D609" t="inlineStr">
        <is>
          <t>Canada</t>
        </is>
      </c>
      <c r="E609" t="inlineStr">
        <is>
          <t>Đổi ý</t>
        </is>
      </c>
      <c r="F609" t="n">
        <v>479.5</v>
      </c>
    </row>
    <row r="610">
      <c r="A610" t="n">
        <v>201806</v>
      </c>
      <c r="B610" t="n">
        <v>14</v>
      </c>
      <c r="C610" t="inlineStr">
        <is>
          <t>POS</t>
        </is>
      </c>
      <c r="D610" t="inlineStr">
        <is>
          <t>Pháp</t>
        </is>
      </c>
      <c r="E610" t="inlineStr">
        <is>
          <t>Giao nhầm hàng</t>
        </is>
      </c>
      <c r="F610" t="n">
        <v>876</v>
      </c>
    </row>
    <row r="611">
      <c r="A611" t="n">
        <v>201806</v>
      </c>
      <c r="B611" t="n">
        <v>19</v>
      </c>
      <c r="C611" t="inlineStr">
        <is>
          <t>POS</t>
        </is>
      </c>
      <c r="D611" t="inlineStr">
        <is>
          <t>Đức</t>
        </is>
      </c>
      <c r="E611" t="inlineStr">
        <is>
          <t>Lỗi sản phẩm</t>
        </is>
      </c>
      <c r="F611" t="n">
        <v>269.9</v>
      </c>
    </row>
    <row r="612">
      <c r="A612" t="n">
        <v>201806</v>
      </c>
      <c r="B612" t="n">
        <v>20</v>
      </c>
      <c r="C612" t="inlineStr">
        <is>
          <t>POS</t>
        </is>
      </c>
      <c r="D612" t="inlineStr">
        <is>
          <t>Đức</t>
        </is>
      </c>
      <c r="E612" t="inlineStr">
        <is>
          <t>Đổi ý</t>
        </is>
      </c>
      <c r="F612" t="n">
        <v>459</v>
      </c>
    </row>
    <row r="613">
      <c r="A613" t="n">
        <v>201806</v>
      </c>
      <c r="B613" t="n">
        <v>21</v>
      </c>
      <c r="C613" t="inlineStr">
        <is>
          <t>POS</t>
        </is>
      </c>
      <c r="D613" t="inlineStr">
        <is>
          <t>Đức</t>
        </is>
      </c>
      <c r="E613" t="inlineStr">
        <is>
          <t>Lỗi sản phẩm</t>
        </is>
      </c>
      <c r="F613" t="n">
        <v>2634</v>
      </c>
    </row>
    <row r="614">
      <c r="A614" t="n">
        <v>201806</v>
      </c>
      <c r="B614" t="n">
        <v>23</v>
      </c>
      <c r="C614" t="inlineStr">
        <is>
          <t>POS</t>
        </is>
      </c>
      <c r="D614" t="inlineStr">
        <is>
          <t>Đức</t>
        </is>
      </c>
      <c r="E614" t="inlineStr">
        <is>
          <t>Đổi ý</t>
        </is>
      </c>
      <c r="F614" t="n">
        <v>35.98</v>
      </c>
    </row>
    <row r="615">
      <c r="A615" t="n">
        <v>201806</v>
      </c>
      <c r="B615" t="n">
        <v>24</v>
      </c>
      <c r="C615" t="inlineStr">
        <is>
          <t>POS</t>
        </is>
      </c>
      <c r="D615" t="inlineStr">
        <is>
          <t>Đức</t>
        </is>
      </c>
      <c r="E615" t="inlineStr">
        <is>
          <t>Giao nhầm hàng</t>
        </is>
      </c>
      <c r="F615" t="n">
        <v>363.98</v>
      </c>
    </row>
    <row r="616">
      <c r="A616" t="n">
        <v>201806</v>
      </c>
      <c r="B616" t="n">
        <v>30</v>
      </c>
      <c r="C616" t="inlineStr">
        <is>
          <t>POS</t>
        </is>
      </c>
      <c r="D616" t="inlineStr">
        <is>
          <t>Ý</t>
        </is>
      </c>
      <c r="E616" t="inlineStr">
        <is>
          <t>Đổi ý</t>
        </is>
      </c>
      <c r="F616" t="n">
        <v>199.95</v>
      </c>
    </row>
    <row r="617">
      <c r="A617" t="n">
        <v>201806</v>
      </c>
      <c r="B617" t="n">
        <v>33</v>
      </c>
      <c r="C617" t="inlineStr">
        <is>
          <t>POS</t>
        </is>
      </c>
      <c r="D617" t="inlineStr">
        <is>
          <t>Hà Lan</t>
        </is>
      </c>
      <c r="E617" t="inlineStr">
        <is>
          <t>Đổi ý</t>
        </is>
      </c>
      <c r="F617" t="n">
        <v>94.98999999999999</v>
      </c>
    </row>
    <row r="618">
      <c r="A618" t="n">
        <v>201806</v>
      </c>
      <c r="B618" t="n">
        <v>36</v>
      </c>
      <c r="C618" t="inlineStr">
        <is>
          <t>POS</t>
        </is>
      </c>
      <c r="D618" t="inlineStr">
        <is>
          <t>Anh</t>
        </is>
      </c>
      <c r="E618" t="inlineStr">
        <is>
          <t>Giao nhầm hàng</t>
        </is>
      </c>
      <c r="F618" t="n">
        <v>6.88</v>
      </c>
    </row>
    <row r="619">
      <c r="A619" t="n">
        <v>201806</v>
      </c>
      <c r="B619" t="n">
        <v>37</v>
      </c>
      <c r="C619" t="inlineStr">
        <is>
          <t>POS</t>
        </is>
      </c>
      <c r="D619" t="inlineStr">
        <is>
          <t>Anh</t>
        </is>
      </c>
      <c r="E619" t="inlineStr">
        <is>
          <t>Đổi ý</t>
        </is>
      </c>
      <c r="F619" t="n">
        <v>369</v>
      </c>
    </row>
    <row r="620">
      <c r="A620" t="n">
        <v>201806</v>
      </c>
      <c r="B620" t="n">
        <v>38</v>
      </c>
      <c r="C620" t="inlineStr">
        <is>
          <t>POS</t>
        </is>
      </c>
      <c r="D620" t="inlineStr">
        <is>
          <t>Anh</t>
        </is>
      </c>
      <c r="E620" t="inlineStr">
        <is>
          <t>Lỗi sản phẩm</t>
        </is>
      </c>
      <c r="F620" t="n">
        <v>1999.8</v>
      </c>
    </row>
    <row r="621">
      <c r="A621" t="n">
        <v>201806</v>
      </c>
      <c r="B621" t="n">
        <v>39</v>
      </c>
      <c r="C621" t="inlineStr">
        <is>
          <t>POS</t>
        </is>
      </c>
      <c r="D621" t="inlineStr">
        <is>
          <t>Anh</t>
        </is>
      </c>
      <c r="E621" t="inlineStr">
        <is>
          <t>Đổi ý</t>
        </is>
      </c>
      <c r="F621" t="n">
        <v>17.99</v>
      </c>
    </row>
    <row r="622">
      <c r="A622" t="n">
        <v>201806</v>
      </c>
      <c r="B622" t="n">
        <v>40</v>
      </c>
      <c r="C622" t="inlineStr">
        <is>
          <t>POS</t>
        </is>
      </c>
      <c r="D622" t="inlineStr">
        <is>
          <t>Anh</t>
        </is>
      </c>
      <c r="E622" t="inlineStr">
        <is>
          <t>Đổi ý</t>
        </is>
      </c>
      <c r="F622" t="n">
        <v>219</v>
      </c>
    </row>
    <row r="623">
      <c r="A623" t="n">
        <v>201806</v>
      </c>
      <c r="B623" t="n">
        <v>41</v>
      </c>
      <c r="C623" t="inlineStr">
        <is>
          <t>POS</t>
        </is>
      </c>
      <c r="D623" t="inlineStr">
        <is>
          <t>Anh</t>
        </is>
      </c>
      <c r="E623" t="inlineStr">
        <is>
          <t>Lỗi sản phẩm</t>
        </is>
      </c>
      <c r="F623" t="n">
        <v>1080</v>
      </c>
    </row>
    <row r="624">
      <c r="A624" t="n">
        <v>201806</v>
      </c>
      <c r="B624" t="n">
        <v>43</v>
      </c>
      <c r="C624" t="inlineStr">
        <is>
          <t>POS</t>
        </is>
      </c>
      <c r="D624" t="inlineStr">
        <is>
          <t>Mỹ</t>
        </is>
      </c>
      <c r="E624" t="inlineStr">
        <is>
          <t>Lỗi sản phẩm</t>
        </is>
      </c>
      <c r="F624" t="n">
        <v>84</v>
      </c>
    </row>
    <row r="625">
      <c r="A625" t="n">
        <v>201806</v>
      </c>
      <c r="B625" t="n">
        <v>44</v>
      </c>
      <c r="C625" t="inlineStr">
        <is>
          <t>POS</t>
        </is>
      </c>
      <c r="D625" t="inlineStr">
        <is>
          <t>Mỹ</t>
        </is>
      </c>
      <c r="E625" t="inlineStr">
        <is>
          <t>Giao nhầm hàng</t>
        </is>
      </c>
      <c r="F625" t="n">
        <v>37.95</v>
      </c>
    </row>
    <row r="626">
      <c r="A626" t="n">
        <v>201806</v>
      </c>
      <c r="B626" t="n">
        <v>45</v>
      </c>
      <c r="C626" t="inlineStr">
        <is>
          <t>POS</t>
        </is>
      </c>
      <c r="D626" t="inlineStr">
        <is>
          <t>Mỹ</t>
        </is>
      </c>
      <c r="E626" t="inlineStr">
        <is>
          <t>Giao nhầm hàng</t>
        </is>
      </c>
      <c r="F626" t="n">
        <v>1516</v>
      </c>
    </row>
    <row r="627">
      <c r="A627" t="n">
        <v>201806</v>
      </c>
      <c r="B627" t="n">
        <v>53</v>
      </c>
      <c r="C627" t="inlineStr">
        <is>
          <t>POS</t>
        </is>
      </c>
      <c r="D627" t="inlineStr">
        <is>
          <t>Mỹ</t>
        </is>
      </c>
      <c r="E627" t="inlineStr">
        <is>
          <t>Đổi ý</t>
        </is>
      </c>
      <c r="F627" t="n">
        <v>366.78</v>
      </c>
    </row>
    <row r="628">
      <c r="A628" t="n">
        <v>201806</v>
      </c>
      <c r="B628" t="n">
        <v>54</v>
      </c>
      <c r="C628" t="inlineStr">
        <is>
          <t>POS</t>
        </is>
      </c>
      <c r="D628" t="inlineStr">
        <is>
          <t>Mỹ</t>
        </is>
      </c>
      <c r="E628" t="inlineStr">
        <is>
          <t>Đổi ý</t>
        </is>
      </c>
      <c r="F628" t="n">
        <v>120</v>
      </c>
    </row>
    <row r="629">
      <c r="A629" t="n">
        <v>201806</v>
      </c>
      <c r="B629" t="n">
        <v>54</v>
      </c>
      <c r="C629" t="inlineStr">
        <is>
          <t>POS</t>
        </is>
      </c>
      <c r="D629" t="inlineStr">
        <is>
          <t>Mỹ</t>
        </is>
      </c>
      <c r="E629" t="inlineStr">
        <is>
          <t>Lỗi sản phẩm</t>
        </is>
      </c>
      <c r="F629" t="n">
        <v>1398</v>
      </c>
    </row>
    <row r="630">
      <c r="A630" t="n">
        <v>201806</v>
      </c>
      <c r="B630" t="n">
        <v>59</v>
      </c>
      <c r="C630" t="inlineStr">
        <is>
          <t>POS</t>
        </is>
      </c>
      <c r="D630" t="inlineStr">
        <is>
          <t>Mỹ</t>
        </is>
      </c>
      <c r="E630" t="inlineStr">
        <is>
          <t>Lỗi sản phẩm</t>
        </is>
      </c>
      <c r="F630" t="n">
        <v>94.98999999999999</v>
      </c>
    </row>
    <row r="631">
      <c r="A631" t="n">
        <v>201806</v>
      </c>
      <c r="B631" t="n">
        <v>61</v>
      </c>
      <c r="C631" t="inlineStr">
        <is>
          <t>POS</t>
        </is>
      </c>
      <c r="D631" t="inlineStr">
        <is>
          <t>Mỹ</t>
        </is>
      </c>
      <c r="E631" t="inlineStr">
        <is>
          <t>Đổi ý</t>
        </is>
      </c>
      <c r="F631" t="n">
        <v>29.94</v>
      </c>
    </row>
    <row r="632">
      <c r="A632" t="n">
        <v>201806</v>
      </c>
      <c r="B632" t="n">
        <v>62</v>
      </c>
      <c r="C632" t="inlineStr">
        <is>
          <t>POS</t>
        </is>
      </c>
      <c r="D632" t="inlineStr">
        <is>
          <t>Mỹ</t>
        </is>
      </c>
      <c r="E632" t="inlineStr">
        <is>
          <t>Lỗi sản phẩm</t>
        </is>
      </c>
      <c r="F632" t="n">
        <v>560.7</v>
      </c>
    </row>
    <row r="633">
      <c r="A633" t="n">
        <v>201806</v>
      </c>
      <c r="B633" t="n">
        <v>65</v>
      </c>
      <c r="C633" t="inlineStr">
        <is>
          <t>POS</t>
        </is>
      </c>
      <c r="D633" t="inlineStr">
        <is>
          <t>Mỹ</t>
        </is>
      </c>
      <c r="E633" t="inlineStr">
        <is>
          <t>Đổi ý</t>
        </is>
      </c>
      <c r="F633" t="n">
        <v>2907</v>
      </c>
    </row>
    <row r="634">
      <c r="A634" t="n">
        <v>201807</v>
      </c>
      <c r="B634" t="n">
        <v>0</v>
      </c>
      <c r="C634" t="inlineStr">
        <is>
          <t>ONLINE</t>
        </is>
      </c>
      <c r="D634" t="inlineStr">
        <is>
          <t>Online</t>
        </is>
      </c>
      <c r="E634" t="inlineStr">
        <is>
          <t>Đổi ý</t>
        </is>
      </c>
      <c r="F634" t="n">
        <v>9149.969999999999</v>
      </c>
    </row>
    <row r="635">
      <c r="A635" t="n">
        <v>201807</v>
      </c>
      <c r="B635" t="n">
        <v>0</v>
      </c>
      <c r="C635" t="inlineStr">
        <is>
          <t>ONLINE</t>
        </is>
      </c>
      <c r="D635" t="inlineStr">
        <is>
          <t>Online</t>
        </is>
      </c>
      <c r="E635" t="inlineStr">
        <is>
          <t>Lỗi sản phẩm</t>
        </is>
      </c>
      <c r="F635" t="n">
        <v>955.8</v>
      </c>
    </row>
    <row r="636">
      <c r="A636" t="n">
        <v>201807</v>
      </c>
      <c r="B636" t="n">
        <v>6</v>
      </c>
      <c r="C636" t="inlineStr">
        <is>
          <t>POS</t>
        </is>
      </c>
      <c r="D636" t="inlineStr">
        <is>
          <t>Úc</t>
        </is>
      </c>
      <c r="E636" t="inlineStr">
        <is>
          <t>Lỗi sản phẩm</t>
        </is>
      </c>
      <c r="F636" t="n">
        <v>200</v>
      </c>
    </row>
    <row r="637">
      <c r="A637" t="n">
        <v>201807</v>
      </c>
      <c r="B637" t="n">
        <v>8</v>
      </c>
      <c r="C637" t="inlineStr">
        <is>
          <t>POS</t>
        </is>
      </c>
      <c r="D637" t="inlineStr">
        <is>
          <t>Canada</t>
        </is>
      </c>
      <c r="E637" t="inlineStr">
        <is>
          <t>Đổi ý</t>
        </is>
      </c>
      <c r="F637" t="n">
        <v>232</v>
      </c>
    </row>
    <row r="638">
      <c r="A638" t="n">
        <v>201807</v>
      </c>
      <c r="B638" t="n">
        <v>9</v>
      </c>
      <c r="C638" t="inlineStr">
        <is>
          <t>POS</t>
        </is>
      </c>
      <c r="D638" t="inlineStr">
        <is>
          <t>Canada</t>
        </is>
      </c>
      <c r="E638" t="inlineStr">
        <is>
          <t>Lỗi sản phẩm</t>
        </is>
      </c>
      <c r="F638" t="n">
        <v>92.88</v>
      </c>
    </row>
    <row r="639">
      <c r="A639" t="n">
        <v>201807</v>
      </c>
      <c r="B639" t="n">
        <v>10</v>
      </c>
      <c r="C639" t="inlineStr">
        <is>
          <t>POS</t>
        </is>
      </c>
      <c r="D639" t="inlineStr">
        <is>
          <t>Canada</t>
        </is>
      </c>
      <c r="E639" t="inlineStr">
        <is>
          <t>Giao nhầm hàng</t>
        </is>
      </c>
      <c r="F639" t="n">
        <v>7961</v>
      </c>
    </row>
    <row r="640">
      <c r="A640" t="n">
        <v>201807</v>
      </c>
      <c r="B640" t="n">
        <v>20</v>
      </c>
      <c r="C640" t="inlineStr">
        <is>
          <t>POS</t>
        </is>
      </c>
      <c r="D640" t="inlineStr">
        <is>
          <t>Đức</t>
        </is>
      </c>
      <c r="E640" t="inlineStr">
        <is>
          <t>Đổi ý</t>
        </is>
      </c>
      <c r="F640" t="n">
        <v>804</v>
      </c>
    </row>
    <row r="641">
      <c r="A641" t="n">
        <v>201807</v>
      </c>
      <c r="B641" t="n">
        <v>29</v>
      </c>
      <c r="C641" t="inlineStr">
        <is>
          <t>POS</t>
        </is>
      </c>
      <c r="D641" t="inlineStr">
        <is>
          <t>Ý</t>
        </is>
      </c>
      <c r="E641" t="inlineStr">
        <is>
          <t>Lỗi sản phẩm</t>
        </is>
      </c>
      <c r="F641" t="n">
        <v>10255.99</v>
      </c>
    </row>
    <row r="642">
      <c r="A642" t="n">
        <v>201807</v>
      </c>
      <c r="B642" t="n">
        <v>37</v>
      </c>
      <c r="C642" t="inlineStr">
        <is>
          <t>POS</t>
        </is>
      </c>
      <c r="D642" t="inlineStr">
        <is>
          <t>Anh</t>
        </is>
      </c>
      <c r="E642" t="inlineStr">
        <is>
          <t>Lỗi sản phẩm</t>
        </is>
      </c>
      <c r="F642" t="n">
        <v>219</v>
      </c>
    </row>
    <row r="643">
      <c r="A643" t="n">
        <v>201807</v>
      </c>
      <c r="B643" t="n">
        <v>37</v>
      </c>
      <c r="C643" t="inlineStr">
        <is>
          <t>POS</t>
        </is>
      </c>
      <c r="D643" t="inlineStr">
        <is>
          <t>Anh</t>
        </is>
      </c>
      <c r="E643" t="inlineStr">
        <is>
          <t>Giao nhầm hàng</t>
        </is>
      </c>
      <c r="F643" t="n">
        <v>444</v>
      </c>
    </row>
    <row r="644">
      <c r="A644" t="n">
        <v>201807</v>
      </c>
      <c r="B644" t="n">
        <v>38</v>
      </c>
      <c r="C644" t="inlineStr">
        <is>
          <t>POS</t>
        </is>
      </c>
      <c r="D644" t="inlineStr">
        <is>
          <t>Anh</t>
        </is>
      </c>
      <c r="E644" t="inlineStr">
        <is>
          <t>Đổi ý</t>
        </is>
      </c>
      <c r="F644" t="n">
        <v>299.97</v>
      </c>
    </row>
    <row r="645">
      <c r="A645" t="n">
        <v>201807</v>
      </c>
      <c r="B645" t="n">
        <v>38</v>
      </c>
      <c r="C645" t="inlineStr">
        <is>
          <t>POS</t>
        </is>
      </c>
      <c r="D645" t="inlineStr">
        <is>
          <t>Anh</t>
        </is>
      </c>
      <c r="E645" t="inlineStr">
        <is>
          <t>Lỗi sản phẩm</t>
        </is>
      </c>
      <c r="F645" t="n">
        <v>690</v>
      </c>
    </row>
    <row r="646">
      <c r="A646" t="n">
        <v>201807</v>
      </c>
      <c r="B646" t="n">
        <v>38</v>
      </c>
      <c r="C646" t="inlineStr">
        <is>
          <t>POS</t>
        </is>
      </c>
      <c r="D646" t="inlineStr">
        <is>
          <t>Anh</t>
        </is>
      </c>
      <c r="E646" t="inlineStr">
        <is>
          <t>Giao nhầm hàng</t>
        </is>
      </c>
      <c r="F646" t="n">
        <v>698</v>
      </c>
    </row>
    <row r="647">
      <c r="A647" t="n">
        <v>201807</v>
      </c>
      <c r="B647" t="n">
        <v>41</v>
      </c>
      <c r="C647" t="inlineStr">
        <is>
          <t>POS</t>
        </is>
      </c>
      <c r="D647" t="inlineStr">
        <is>
          <t>Anh</t>
        </is>
      </c>
      <c r="E647" t="inlineStr">
        <is>
          <t>Đổi ý</t>
        </is>
      </c>
      <c r="F647" t="n">
        <v>216.94</v>
      </c>
    </row>
    <row r="648">
      <c r="A648" t="n">
        <v>201807</v>
      </c>
      <c r="B648" t="n">
        <v>41</v>
      </c>
      <c r="C648" t="inlineStr">
        <is>
          <t>POS</t>
        </is>
      </c>
      <c r="D648" t="inlineStr">
        <is>
          <t>Anh</t>
        </is>
      </c>
      <c r="E648" t="inlineStr">
        <is>
          <t>Giao nhầm hàng</t>
        </is>
      </c>
      <c r="F648" t="n">
        <v>132</v>
      </c>
    </row>
    <row r="649">
      <c r="A649" t="n">
        <v>201807</v>
      </c>
      <c r="B649" t="n">
        <v>43</v>
      </c>
      <c r="C649" t="inlineStr">
        <is>
          <t>POS</t>
        </is>
      </c>
      <c r="D649" t="inlineStr">
        <is>
          <t>Mỹ</t>
        </is>
      </c>
      <c r="E649" t="inlineStr">
        <is>
          <t>Lỗi sản phẩm</t>
        </is>
      </c>
      <c r="F649" t="n">
        <v>108</v>
      </c>
    </row>
    <row r="650">
      <c r="A650" t="n">
        <v>201807</v>
      </c>
      <c r="B650" t="n">
        <v>44</v>
      </c>
      <c r="C650" t="inlineStr">
        <is>
          <t>POS</t>
        </is>
      </c>
      <c r="D650" t="inlineStr">
        <is>
          <t>Mỹ</t>
        </is>
      </c>
      <c r="E650" t="inlineStr">
        <is>
          <t>Lỗi sản phẩm</t>
        </is>
      </c>
      <c r="F650" t="n">
        <v>1098.99</v>
      </c>
    </row>
    <row r="651">
      <c r="A651" t="n">
        <v>201807</v>
      </c>
      <c r="B651" t="n">
        <v>45</v>
      </c>
      <c r="C651" t="inlineStr">
        <is>
          <t>POS</t>
        </is>
      </c>
      <c r="D651" t="inlineStr">
        <is>
          <t>Mỹ</t>
        </is>
      </c>
      <c r="E651" t="inlineStr">
        <is>
          <t>Đổi ý</t>
        </is>
      </c>
      <c r="F651" t="n">
        <v>1803.5</v>
      </c>
    </row>
    <row r="652">
      <c r="A652" t="n">
        <v>201807</v>
      </c>
      <c r="B652" t="n">
        <v>48</v>
      </c>
      <c r="C652" t="inlineStr">
        <is>
          <t>POS</t>
        </is>
      </c>
      <c r="D652" t="inlineStr">
        <is>
          <t>Mỹ</t>
        </is>
      </c>
      <c r="E652" t="inlineStr">
        <is>
          <t>Lỗi sản phẩm</t>
        </is>
      </c>
      <c r="F652" t="n">
        <v>1804</v>
      </c>
    </row>
    <row r="653">
      <c r="A653" t="n">
        <v>201807</v>
      </c>
      <c r="B653" t="n">
        <v>49</v>
      </c>
      <c r="C653" t="inlineStr">
        <is>
          <t>POS</t>
        </is>
      </c>
      <c r="D653" t="inlineStr">
        <is>
          <t>Mỹ</t>
        </is>
      </c>
      <c r="E653" t="inlineStr">
        <is>
          <t>Đổi ý</t>
        </is>
      </c>
      <c r="F653" t="n">
        <v>8.880000000000001</v>
      </c>
    </row>
    <row r="654">
      <c r="A654" t="n">
        <v>201807</v>
      </c>
      <c r="B654" t="n">
        <v>49</v>
      </c>
      <c r="C654" t="inlineStr">
        <is>
          <t>POS</t>
        </is>
      </c>
      <c r="D654" t="inlineStr">
        <is>
          <t>Mỹ</t>
        </is>
      </c>
      <c r="E654" t="inlineStr">
        <is>
          <t>Lỗi sản phẩm</t>
        </is>
      </c>
      <c r="F654" t="n">
        <v>190</v>
      </c>
    </row>
    <row r="655">
      <c r="A655" t="n">
        <v>201807</v>
      </c>
      <c r="B655" t="n">
        <v>49</v>
      </c>
      <c r="C655" t="inlineStr">
        <is>
          <t>POS</t>
        </is>
      </c>
      <c r="D655" t="inlineStr">
        <is>
          <t>Mỹ</t>
        </is>
      </c>
      <c r="E655" t="inlineStr">
        <is>
          <t>Giao nhầm hàng</t>
        </is>
      </c>
      <c r="F655" t="n">
        <v>299</v>
      </c>
    </row>
    <row r="656">
      <c r="A656" t="n">
        <v>201807</v>
      </c>
      <c r="B656" t="n">
        <v>50</v>
      </c>
      <c r="C656" t="inlineStr">
        <is>
          <t>POS</t>
        </is>
      </c>
      <c r="D656" t="inlineStr">
        <is>
          <t>Mỹ</t>
        </is>
      </c>
      <c r="E656" t="inlineStr">
        <is>
          <t>Lỗi sản phẩm</t>
        </is>
      </c>
      <c r="F656" t="n">
        <v>3495</v>
      </c>
    </row>
    <row r="657">
      <c r="A657" t="n">
        <v>201807</v>
      </c>
      <c r="B657" t="n">
        <v>51</v>
      </c>
      <c r="C657" t="inlineStr">
        <is>
          <t>POS</t>
        </is>
      </c>
      <c r="D657" t="inlineStr">
        <is>
          <t>Mỹ</t>
        </is>
      </c>
      <c r="E657" t="inlineStr">
        <is>
          <t>Đổi ý</t>
        </is>
      </c>
      <c r="F657" t="n">
        <v>282.06</v>
      </c>
    </row>
    <row r="658">
      <c r="A658" t="n">
        <v>201807</v>
      </c>
      <c r="B658" t="n">
        <v>53</v>
      </c>
      <c r="C658" t="inlineStr">
        <is>
          <t>POS</t>
        </is>
      </c>
      <c r="D658" t="inlineStr">
        <is>
          <t>Mỹ</t>
        </is>
      </c>
      <c r="E658" t="inlineStr">
        <is>
          <t>Đổi ý</t>
        </is>
      </c>
      <c r="F658" t="n">
        <v>2999.5</v>
      </c>
    </row>
    <row r="659">
      <c r="A659" t="n">
        <v>201807</v>
      </c>
      <c r="B659" t="n">
        <v>54</v>
      </c>
      <c r="C659" t="inlineStr">
        <is>
          <t>POS</t>
        </is>
      </c>
      <c r="D659" t="inlineStr">
        <is>
          <t>Mỹ</t>
        </is>
      </c>
      <c r="E659" t="inlineStr">
        <is>
          <t>Lỗi sản phẩm</t>
        </is>
      </c>
      <c r="F659" t="n">
        <v>3359.79</v>
      </c>
    </row>
    <row r="660">
      <c r="A660" t="n">
        <v>201807</v>
      </c>
      <c r="B660" t="n">
        <v>55</v>
      </c>
      <c r="C660" t="inlineStr">
        <is>
          <t>POS</t>
        </is>
      </c>
      <c r="D660" t="inlineStr">
        <is>
          <t>Mỹ</t>
        </is>
      </c>
      <c r="E660" t="inlineStr">
        <is>
          <t>Lỗi sản phẩm</t>
        </is>
      </c>
      <c r="F660" t="n">
        <v>129.99</v>
      </c>
    </row>
    <row r="661">
      <c r="A661" t="n">
        <v>201807</v>
      </c>
      <c r="B661" t="n">
        <v>56</v>
      </c>
      <c r="C661" t="inlineStr">
        <is>
          <t>POS</t>
        </is>
      </c>
      <c r="D661" t="inlineStr">
        <is>
          <t>Mỹ</t>
        </is>
      </c>
      <c r="E661" t="inlineStr">
        <is>
          <t>Đổi ý</t>
        </is>
      </c>
      <c r="F661" t="n">
        <v>798</v>
      </c>
    </row>
    <row r="662">
      <c r="A662" t="n">
        <v>201807</v>
      </c>
      <c r="B662" t="n">
        <v>61</v>
      </c>
      <c r="C662" t="inlineStr">
        <is>
          <t>POS</t>
        </is>
      </c>
      <c r="D662" t="inlineStr">
        <is>
          <t>Mỹ</t>
        </is>
      </c>
      <c r="E662" t="inlineStr">
        <is>
          <t>Đổi ý</t>
        </is>
      </c>
      <c r="F662" t="n">
        <v>1295</v>
      </c>
    </row>
    <row r="663">
      <c r="A663" t="n">
        <v>201807</v>
      </c>
      <c r="B663" t="n">
        <v>61</v>
      </c>
      <c r="C663" t="inlineStr">
        <is>
          <t>POS</t>
        </is>
      </c>
      <c r="D663" t="inlineStr">
        <is>
          <t>Mỹ</t>
        </is>
      </c>
      <c r="E663" t="inlineStr">
        <is>
          <t>Lỗi sản phẩm</t>
        </is>
      </c>
      <c r="F663" t="n">
        <v>1677</v>
      </c>
    </row>
    <row r="664">
      <c r="A664" t="n">
        <v>201807</v>
      </c>
      <c r="B664" t="n">
        <v>62</v>
      </c>
      <c r="C664" t="inlineStr">
        <is>
          <t>POS</t>
        </is>
      </c>
      <c r="D664" t="inlineStr">
        <is>
          <t>Mỹ</t>
        </is>
      </c>
      <c r="E664" t="inlineStr">
        <is>
          <t>Lỗi sản phẩm</t>
        </is>
      </c>
      <c r="F664" t="n">
        <v>599</v>
      </c>
    </row>
    <row r="665">
      <c r="A665" t="n">
        <v>201807</v>
      </c>
      <c r="B665" t="n">
        <v>63</v>
      </c>
      <c r="C665" t="inlineStr">
        <is>
          <t>POS</t>
        </is>
      </c>
      <c r="D665" t="inlineStr">
        <is>
          <t>Mỹ</t>
        </is>
      </c>
      <c r="E665" t="inlineStr">
        <is>
          <t>Đổi ý</t>
        </is>
      </c>
      <c r="F665" t="n">
        <v>57.88</v>
      </c>
    </row>
    <row r="666">
      <c r="A666" t="n">
        <v>201807</v>
      </c>
      <c r="B666" t="n">
        <v>64</v>
      </c>
      <c r="C666" t="inlineStr">
        <is>
          <t>POS</t>
        </is>
      </c>
      <c r="D666" t="inlineStr">
        <is>
          <t>Mỹ</t>
        </is>
      </c>
      <c r="E666" t="inlineStr">
        <is>
          <t>Đổi ý</t>
        </is>
      </c>
      <c r="F666" t="n">
        <v>1409.91</v>
      </c>
    </row>
    <row r="667">
      <c r="A667" t="n">
        <v>201807</v>
      </c>
      <c r="B667" t="n">
        <v>64</v>
      </c>
      <c r="C667" t="inlineStr">
        <is>
          <t>POS</t>
        </is>
      </c>
      <c r="D667" t="inlineStr">
        <is>
          <t>Mỹ</t>
        </is>
      </c>
      <c r="E667" t="inlineStr">
        <is>
          <t>Giao nhầm hàng</t>
        </is>
      </c>
      <c r="F667" t="n">
        <v>119.98</v>
      </c>
    </row>
    <row r="668">
      <c r="A668" t="n">
        <v>201808</v>
      </c>
      <c r="B668" t="n">
        <v>0</v>
      </c>
      <c r="C668" t="inlineStr">
        <is>
          <t>ONLINE</t>
        </is>
      </c>
      <c r="D668" t="inlineStr">
        <is>
          <t>Online</t>
        </is>
      </c>
      <c r="E668" t="inlineStr">
        <is>
          <t>Đổi ý</t>
        </is>
      </c>
      <c r="F668" t="n">
        <v>409.98</v>
      </c>
    </row>
    <row r="669">
      <c r="A669" t="n">
        <v>201808</v>
      </c>
      <c r="B669" t="n">
        <v>0</v>
      </c>
      <c r="C669" t="inlineStr">
        <is>
          <t>ONLINE</t>
        </is>
      </c>
      <c r="D669" t="inlineStr">
        <is>
          <t>Online</t>
        </is>
      </c>
      <c r="E669" t="inlineStr">
        <is>
          <t>Lỗi sản phẩm</t>
        </is>
      </c>
      <c r="F669" t="n">
        <v>92.48</v>
      </c>
    </row>
    <row r="670">
      <c r="A670" t="n">
        <v>201808</v>
      </c>
      <c r="B670" t="n">
        <v>0</v>
      </c>
      <c r="C670" t="inlineStr">
        <is>
          <t>ONLINE</t>
        </is>
      </c>
      <c r="D670" t="inlineStr">
        <is>
          <t>Online</t>
        </is>
      </c>
      <c r="E670" t="inlineStr">
        <is>
          <t>Giao trễ</t>
        </is>
      </c>
      <c r="F670" t="n">
        <v>1225.96</v>
      </c>
    </row>
    <row r="671">
      <c r="A671" t="n">
        <v>201808</v>
      </c>
      <c r="B671" t="n">
        <v>0</v>
      </c>
      <c r="C671" t="inlineStr">
        <is>
          <t>ONLINE</t>
        </is>
      </c>
      <c r="D671" t="inlineStr">
        <is>
          <t>Online</t>
        </is>
      </c>
      <c r="E671" t="inlineStr">
        <is>
          <t>Giao nhầm hàng</t>
        </is>
      </c>
      <c r="F671" t="n">
        <v>94.7</v>
      </c>
    </row>
    <row r="672">
      <c r="A672" t="n">
        <v>201808</v>
      </c>
      <c r="B672" t="n">
        <v>4</v>
      </c>
      <c r="C672" t="inlineStr">
        <is>
          <t>POS</t>
        </is>
      </c>
      <c r="D672" t="inlineStr">
        <is>
          <t>Úc</t>
        </is>
      </c>
      <c r="E672" t="inlineStr">
        <is>
          <t>Lỗi sản phẩm</t>
        </is>
      </c>
      <c r="F672" t="n">
        <v>359.98</v>
      </c>
    </row>
    <row r="673">
      <c r="A673" t="n">
        <v>201808</v>
      </c>
      <c r="B673" t="n">
        <v>6</v>
      </c>
      <c r="C673" t="inlineStr">
        <is>
          <t>POS</t>
        </is>
      </c>
      <c r="D673" t="inlineStr">
        <is>
          <t>Úc</t>
        </is>
      </c>
      <c r="E673" t="inlineStr">
        <is>
          <t>Lỗi sản phẩm</t>
        </is>
      </c>
      <c r="F673" t="n">
        <v>559</v>
      </c>
    </row>
    <row r="674">
      <c r="A674" t="n">
        <v>201808</v>
      </c>
      <c r="B674" t="n">
        <v>8</v>
      </c>
      <c r="C674" t="inlineStr">
        <is>
          <t>POS</t>
        </is>
      </c>
      <c r="D674" t="inlineStr">
        <is>
          <t>Canada</t>
        </is>
      </c>
      <c r="E674" t="inlineStr">
        <is>
          <t>Giao nhầm hàng</t>
        </is>
      </c>
      <c r="F674" t="n">
        <v>334</v>
      </c>
    </row>
    <row r="675">
      <c r="A675" t="n">
        <v>201808</v>
      </c>
      <c r="B675" t="n">
        <v>10</v>
      </c>
      <c r="C675" t="inlineStr">
        <is>
          <t>POS</t>
        </is>
      </c>
      <c r="D675" t="inlineStr">
        <is>
          <t>Canada</t>
        </is>
      </c>
      <c r="E675" t="inlineStr">
        <is>
          <t>Lỗi sản phẩm</t>
        </is>
      </c>
      <c r="F675" t="n">
        <v>5.39</v>
      </c>
    </row>
    <row r="676">
      <c r="A676" t="n">
        <v>201808</v>
      </c>
      <c r="B676" t="n">
        <v>10</v>
      </c>
      <c r="C676" t="inlineStr">
        <is>
          <t>POS</t>
        </is>
      </c>
      <c r="D676" t="inlineStr">
        <is>
          <t>Canada</t>
        </is>
      </c>
      <c r="E676" t="inlineStr">
        <is>
          <t>Giao nhầm hàng</t>
        </is>
      </c>
      <c r="F676" t="n">
        <v>989.8</v>
      </c>
    </row>
    <row r="677">
      <c r="A677" t="n">
        <v>201808</v>
      </c>
      <c r="B677" t="n">
        <v>36</v>
      </c>
      <c r="C677" t="inlineStr">
        <is>
          <t>POS</t>
        </is>
      </c>
      <c r="D677" t="inlineStr">
        <is>
          <t>Anh</t>
        </is>
      </c>
      <c r="E677" t="inlineStr">
        <is>
          <t>Đổi ý</t>
        </is>
      </c>
      <c r="F677" t="n">
        <v>529</v>
      </c>
    </row>
    <row r="678">
      <c r="A678" t="n">
        <v>201808</v>
      </c>
      <c r="B678" t="n">
        <v>38</v>
      </c>
      <c r="C678" t="inlineStr">
        <is>
          <t>POS</t>
        </is>
      </c>
      <c r="D678" t="inlineStr">
        <is>
          <t>Anh</t>
        </is>
      </c>
      <c r="E678" t="inlineStr">
        <is>
          <t>Đổi ý</t>
        </is>
      </c>
      <c r="F678" t="n">
        <v>540.5700000000001</v>
      </c>
    </row>
    <row r="679">
      <c r="A679" t="n">
        <v>201808</v>
      </c>
      <c r="B679" t="n">
        <v>39</v>
      </c>
      <c r="C679" t="inlineStr">
        <is>
          <t>POS</t>
        </is>
      </c>
      <c r="D679" t="inlineStr">
        <is>
          <t>Anh</t>
        </is>
      </c>
      <c r="E679" t="inlineStr">
        <is>
          <t>Đổi ý</t>
        </is>
      </c>
      <c r="F679" t="n">
        <v>89.94</v>
      </c>
    </row>
    <row r="680">
      <c r="A680" t="n">
        <v>201808</v>
      </c>
      <c r="B680" t="n">
        <v>39</v>
      </c>
      <c r="C680" t="inlineStr">
        <is>
          <t>POS</t>
        </is>
      </c>
      <c r="D680" t="inlineStr">
        <is>
          <t>Anh</t>
        </is>
      </c>
      <c r="E680" t="inlineStr">
        <is>
          <t>Lỗi sản phẩm</t>
        </is>
      </c>
      <c r="F680" t="n">
        <v>1104</v>
      </c>
    </row>
    <row r="681">
      <c r="A681" t="n">
        <v>201808</v>
      </c>
      <c r="B681" t="n">
        <v>39</v>
      </c>
      <c r="C681" t="inlineStr">
        <is>
          <t>POS</t>
        </is>
      </c>
      <c r="D681" t="inlineStr">
        <is>
          <t>Anh</t>
        </is>
      </c>
      <c r="E681" t="inlineStr">
        <is>
          <t>Giao nhầm hàng</t>
        </is>
      </c>
      <c r="F681" t="n">
        <v>64</v>
      </c>
    </row>
    <row r="682">
      <c r="A682" t="n">
        <v>201808</v>
      </c>
      <c r="B682" t="n">
        <v>40</v>
      </c>
      <c r="C682" t="inlineStr">
        <is>
          <t>POS</t>
        </is>
      </c>
      <c r="D682" t="inlineStr">
        <is>
          <t>Anh</t>
        </is>
      </c>
      <c r="E682" t="inlineStr">
        <is>
          <t>Giao nhầm hàng</t>
        </is>
      </c>
      <c r="F682" t="n">
        <v>219</v>
      </c>
    </row>
    <row r="683">
      <c r="A683" t="n">
        <v>201808</v>
      </c>
      <c r="B683" t="n">
        <v>42</v>
      </c>
      <c r="C683" t="inlineStr">
        <is>
          <t>POS</t>
        </is>
      </c>
      <c r="D683" t="inlineStr">
        <is>
          <t>Anh</t>
        </is>
      </c>
      <c r="E683" t="inlineStr">
        <is>
          <t>Đổi ý</t>
        </is>
      </c>
      <c r="F683" t="n">
        <v>387</v>
      </c>
    </row>
    <row r="684">
      <c r="A684" t="n">
        <v>201808</v>
      </c>
      <c r="B684" t="n">
        <v>42</v>
      </c>
      <c r="C684" t="inlineStr">
        <is>
          <t>POS</t>
        </is>
      </c>
      <c r="D684" t="inlineStr">
        <is>
          <t>Anh</t>
        </is>
      </c>
      <c r="E684" t="inlineStr">
        <is>
          <t>Giao nhầm hàng</t>
        </is>
      </c>
      <c r="F684" t="n">
        <v>98.98999999999999</v>
      </c>
    </row>
    <row r="685">
      <c r="A685" t="n">
        <v>201808</v>
      </c>
      <c r="B685" t="n">
        <v>43</v>
      </c>
      <c r="C685" t="inlineStr">
        <is>
          <t>POS</t>
        </is>
      </c>
      <c r="D685" t="inlineStr">
        <is>
          <t>Mỹ</t>
        </is>
      </c>
      <c r="E685" t="inlineStr">
        <is>
          <t>Đổi ý</t>
        </is>
      </c>
      <c r="F685" t="n">
        <v>229.9</v>
      </c>
    </row>
    <row r="686">
      <c r="A686" t="n">
        <v>201808</v>
      </c>
      <c r="B686" t="n">
        <v>43</v>
      </c>
      <c r="C686" t="inlineStr">
        <is>
          <t>POS</t>
        </is>
      </c>
      <c r="D686" t="inlineStr">
        <is>
          <t>Mỹ</t>
        </is>
      </c>
      <c r="E686" t="inlineStr">
        <is>
          <t>Lỗi sản phẩm</t>
        </is>
      </c>
      <c r="F686" t="n">
        <v>129.99</v>
      </c>
    </row>
    <row r="687">
      <c r="A687" t="n">
        <v>201808</v>
      </c>
      <c r="B687" t="n">
        <v>48</v>
      </c>
      <c r="C687" t="inlineStr">
        <is>
          <t>POS</t>
        </is>
      </c>
      <c r="D687" t="inlineStr">
        <is>
          <t>Mỹ</t>
        </is>
      </c>
      <c r="E687" t="inlineStr">
        <is>
          <t>Đổi ý</t>
        </is>
      </c>
      <c r="F687" t="n">
        <v>12.66</v>
      </c>
    </row>
    <row r="688">
      <c r="A688" t="n">
        <v>201808</v>
      </c>
      <c r="B688" t="n">
        <v>48</v>
      </c>
      <c r="C688" t="inlineStr">
        <is>
          <t>POS</t>
        </is>
      </c>
      <c r="D688" t="inlineStr">
        <is>
          <t>Mỹ</t>
        </is>
      </c>
      <c r="E688" t="inlineStr">
        <is>
          <t>Lỗi sản phẩm</t>
        </is>
      </c>
      <c r="F688" t="n">
        <v>1739.94</v>
      </c>
    </row>
    <row r="689">
      <c r="A689" t="n">
        <v>201808</v>
      </c>
      <c r="B689" t="n">
        <v>49</v>
      </c>
      <c r="C689" t="inlineStr">
        <is>
          <t>POS</t>
        </is>
      </c>
      <c r="D689" t="inlineStr">
        <is>
          <t>Mỹ</t>
        </is>
      </c>
      <c r="E689" t="inlineStr">
        <is>
          <t>Đổi ý</t>
        </is>
      </c>
      <c r="F689" t="n">
        <v>276.09</v>
      </c>
    </row>
    <row r="690">
      <c r="A690" t="n">
        <v>201808</v>
      </c>
      <c r="B690" t="n">
        <v>50</v>
      </c>
      <c r="C690" t="inlineStr">
        <is>
          <t>POS</t>
        </is>
      </c>
      <c r="D690" t="inlineStr">
        <is>
          <t>Mỹ</t>
        </is>
      </c>
      <c r="E690" t="inlineStr">
        <is>
          <t>Đổi ý</t>
        </is>
      </c>
      <c r="F690" t="n">
        <v>419</v>
      </c>
    </row>
    <row r="691">
      <c r="A691" t="n">
        <v>201808</v>
      </c>
      <c r="B691" t="n">
        <v>50</v>
      </c>
      <c r="C691" t="inlineStr">
        <is>
          <t>POS</t>
        </is>
      </c>
      <c r="D691" t="inlineStr">
        <is>
          <t>Mỹ</t>
        </is>
      </c>
      <c r="E691" t="inlineStr">
        <is>
          <t>Lỗi sản phẩm</t>
        </is>
      </c>
      <c r="F691" t="n">
        <v>1728</v>
      </c>
    </row>
    <row r="692">
      <c r="A692" t="n">
        <v>201808</v>
      </c>
      <c r="B692" t="n">
        <v>53</v>
      </c>
      <c r="C692" t="inlineStr">
        <is>
          <t>POS</t>
        </is>
      </c>
      <c r="D692" t="inlineStr">
        <is>
          <t>Mỹ</t>
        </is>
      </c>
      <c r="E692" t="inlineStr">
        <is>
          <t>Lỗi sản phẩm</t>
        </is>
      </c>
      <c r="F692" t="n">
        <v>752</v>
      </c>
    </row>
    <row r="693">
      <c r="A693" t="n">
        <v>201808</v>
      </c>
      <c r="B693" t="n">
        <v>54</v>
      </c>
      <c r="C693" t="inlineStr">
        <is>
          <t>POS</t>
        </is>
      </c>
      <c r="D693" t="inlineStr">
        <is>
          <t>Mỹ</t>
        </is>
      </c>
      <c r="E693" t="inlineStr">
        <is>
          <t>Giao nhầm hàng</t>
        </is>
      </c>
      <c r="F693" t="n">
        <v>35.91</v>
      </c>
    </row>
    <row r="694">
      <c r="A694" t="n">
        <v>201808</v>
      </c>
      <c r="B694" t="n">
        <v>56</v>
      </c>
      <c r="C694" t="inlineStr">
        <is>
          <t>POS</t>
        </is>
      </c>
      <c r="D694" t="inlineStr">
        <is>
          <t>Mỹ</t>
        </is>
      </c>
      <c r="E694" t="inlineStr">
        <is>
          <t>Đổi ý</t>
        </is>
      </c>
      <c r="F694" t="n">
        <v>35.99</v>
      </c>
    </row>
    <row r="695">
      <c r="A695" t="n">
        <v>201808</v>
      </c>
      <c r="B695" t="n">
        <v>56</v>
      </c>
      <c r="C695" t="inlineStr">
        <is>
          <t>POS</t>
        </is>
      </c>
      <c r="D695" t="inlineStr">
        <is>
          <t>Mỹ</t>
        </is>
      </c>
      <c r="E695" t="inlineStr">
        <is>
          <t>Lỗi sản phẩm</t>
        </is>
      </c>
      <c r="F695" t="n">
        <v>143.85</v>
      </c>
    </row>
    <row r="696">
      <c r="A696" t="n">
        <v>201808</v>
      </c>
      <c r="B696" t="n">
        <v>57</v>
      </c>
      <c r="C696" t="inlineStr">
        <is>
          <t>POS</t>
        </is>
      </c>
      <c r="D696" t="inlineStr">
        <is>
          <t>Mỹ</t>
        </is>
      </c>
      <c r="E696" t="inlineStr">
        <is>
          <t>Lỗi sản phẩm</t>
        </is>
      </c>
      <c r="F696" t="n">
        <v>1288.8</v>
      </c>
    </row>
    <row r="697">
      <c r="A697" t="n">
        <v>201808</v>
      </c>
      <c r="B697" t="n">
        <v>59</v>
      </c>
      <c r="C697" t="inlineStr">
        <is>
          <t>POS</t>
        </is>
      </c>
      <c r="D697" t="inlineStr">
        <is>
          <t>Mỹ</t>
        </is>
      </c>
      <c r="E697" t="inlineStr">
        <is>
          <t>Đổi ý</t>
        </is>
      </c>
      <c r="F697" t="n">
        <v>288</v>
      </c>
    </row>
    <row r="698">
      <c r="A698" t="n">
        <v>201808</v>
      </c>
      <c r="B698" t="n">
        <v>61</v>
      </c>
      <c r="C698" t="inlineStr">
        <is>
          <t>POS</t>
        </is>
      </c>
      <c r="D698" t="inlineStr">
        <is>
          <t>Mỹ</t>
        </is>
      </c>
      <c r="E698" t="inlineStr">
        <is>
          <t>Đổi ý</t>
        </is>
      </c>
      <c r="F698" t="n">
        <v>100.88</v>
      </c>
    </row>
    <row r="699">
      <c r="A699" t="n">
        <v>201808</v>
      </c>
      <c r="B699" t="n">
        <v>61</v>
      </c>
      <c r="C699" t="inlineStr">
        <is>
          <t>POS</t>
        </is>
      </c>
      <c r="D699" t="inlineStr">
        <is>
          <t>Mỹ</t>
        </is>
      </c>
      <c r="E699" t="inlineStr">
        <is>
          <t>Lỗi sản phẩm</t>
        </is>
      </c>
      <c r="F699" t="n">
        <v>2152.76</v>
      </c>
    </row>
    <row r="700">
      <c r="A700" t="n">
        <v>201808</v>
      </c>
      <c r="B700" t="n">
        <v>65</v>
      </c>
      <c r="C700" t="inlineStr">
        <is>
          <t>POS</t>
        </is>
      </c>
      <c r="D700" t="inlineStr">
        <is>
          <t>Mỹ</t>
        </is>
      </c>
      <c r="E700" t="inlineStr">
        <is>
          <t>Đổi ý</t>
        </is>
      </c>
      <c r="F700" t="n">
        <v>3954</v>
      </c>
    </row>
    <row r="701">
      <c r="A701" t="n">
        <v>201809</v>
      </c>
      <c r="B701" t="n">
        <v>0</v>
      </c>
      <c r="C701" t="inlineStr">
        <is>
          <t>ONLINE</t>
        </is>
      </c>
      <c r="D701" t="inlineStr">
        <is>
          <t>Online</t>
        </is>
      </c>
      <c r="E701" t="inlineStr">
        <is>
          <t>Đổi ý</t>
        </is>
      </c>
      <c r="F701" t="n">
        <v>880.1900000000001</v>
      </c>
    </row>
    <row r="702">
      <c r="A702" t="n">
        <v>201809</v>
      </c>
      <c r="B702" t="n">
        <v>0</v>
      </c>
      <c r="C702" t="inlineStr">
        <is>
          <t>ONLINE</t>
        </is>
      </c>
      <c r="D702" t="inlineStr">
        <is>
          <t>Online</t>
        </is>
      </c>
      <c r="E702" t="inlineStr">
        <is>
          <t>Lỗi sản phẩm</t>
        </is>
      </c>
      <c r="F702" t="n">
        <v>395.09</v>
      </c>
    </row>
    <row r="703">
      <c r="A703" t="n">
        <v>201809</v>
      </c>
      <c r="B703" t="n">
        <v>0</v>
      </c>
      <c r="C703" t="inlineStr">
        <is>
          <t>ONLINE</t>
        </is>
      </c>
      <c r="D703" t="inlineStr">
        <is>
          <t>Online</t>
        </is>
      </c>
      <c r="E703" t="inlineStr">
        <is>
          <t>Giao trễ</t>
        </is>
      </c>
      <c r="F703" t="n">
        <v>20.74</v>
      </c>
    </row>
    <row r="704">
      <c r="A704" t="n">
        <v>201809</v>
      </c>
      <c r="B704" t="n">
        <v>5</v>
      </c>
      <c r="C704" t="inlineStr">
        <is>
          <t>POS</t>
        </is>
      </c>
      <c r="D704" t="inlineStr">
        <is>
          <t>Úc</t>
        </is>
      </c>
      <c r="E704" t="inlineStr">
        <is>
          <t>Giao nhầm hàng</t>
        </is>
      </c>
      <c r="F704" t="n">
        <v>16065</v>
      </c>
    </row>
    <row r="705">
      <c r="A705" t="n">
        <v>201809</v>
      </c>
      <c r="B705" t="n">
        <v>6</v>
      </c>
      <c r="C705" t="inlineStr">
        <is>
          <t>POS</t>
        </is>
      </c>
      <c r="D705" t="inlineStr">
        <is>
          <t>Úc</t>
        </is>
      </c>
      <c r="E705" t="inlineStr">
        <is>
          <t>Đổi ý</t>
        </is>
      </c>
      <c r="F705" t="n">
        <v>266.4</v>
      </c>
    </row>
    <row r="706">
      <c r="A706" t="n">
        <v>201809</v>
      </c>
      <c r="B706" t="n">
        <v>8</v>
      </c>
      <c r="C706" t="inlineStr">
        <is>
          <t>POS</t>
        </is>
      </c>
      <c r="D706" t="inlineStr">
        <is>
          <t>Canada</t>
        </is>
      </c>
      <c r="E706" t="inlineStr">
        <is>
          <t>Lỗi sản phẩm</t>
        </is>
      </c>
      <c r="F706" t="n">
        <v>944.9400000000001</v>
      </c>
    </row>
    <row r="707">
      <c r="A707" t="n">
        <v>201809</v>
      </c>
      <c r="B707" t="n">
        <v>9</v>
      </c>
      <c r="C707" t="inlineStr">
        <is>
          <t>POS</t>
        </is>
      </c>
      <c r="D707" t="inlineStr">
        <is>
          <t>Canada</t>
        </is>
      </c>
      <c r="E707" t="inlineStr">
        <is>
          <t>Lỗi sản phẩm</t>
        </is>
      </c>
      <c r="F707" t="n">
        <v>42.29</v>
      </c>
    </row>
    <row r="708">
      <c r="A708" t="n">
        <v>201809</v>
      </c>
      <c r="B708" t="n">
        <v>19</v>
      </c>
      <c r="C708" t="inlineStr">
        <is>
          <t>POS</t>
        </is>
      </c>
      <c r="D708" t="inlineStr">
        <is>
          <t>Đức</t>
        </is>
      </c>
      <c r="E708" t="inlineStr">
        <is>
          <t>Đổi ý</t>
        </is>
      </c>
      <c r="F708" t="n">
        <v>499.9</v>
      </c>
    </row>
    <row r="709">
      <c r="A709" t="n">
        <v>201809</v>
      </c>
      <c r="B709" t="n">
        <v>23</v>
      </c>
      <c r="C709" t="inlineStr">
        <is>
          <t>POS</t>
        </is>
      </c>
      <c r="D709" t="inlineStr">
        <is>
          <t>Đức</t>
        </is>
      </c>
      <c r="E709" t="inlineStr">
        <is>
          <t>Lỗi sản phẩm</t>
        </is>
      </c>
      <c r="F709" t="n">
        <v>9.99</v>
      </c>
    </row>
    <row r="710">
      <c r="A710" t="n">
        <v>201809</v>
      </c>
      <c r="B710" t="n">
        <v>24</v>
      </c>
      <c r="C710" t="inlineStr">
        <is>
          <t>POS</t>
        </is>
      </c>
      <c r="D710" t="inlineStr">
        <is>
          <t>Đức</t>
        </is>
      </c>
      <c r="E710" t="inlineStr">
        <is>
          <t>Đổi ý</t>
        </is>
      </c>
      <c r="F710" t="n">
        <v>459.8</v>
      </c>
    </row>
    <row r="711">
      <c r="A711" t="n">
        <v>201809</v>
      </c>
      <c r="B711" t="n">
        <v>30</v>
      </c>
      <c r="C711" t="inlineStr">
        <is>
          <t>POS</t>
        </is>
      </c>
      <c r="D711" t="inlineStr">
        <is>
          <t>Ý</t>
        </is>
      </c>
      <c r="E711" t="inlineStr">
        <is>
          <t>Giao nhầm hàng</t>
        </is>
      </c>
      <c r="F711" t="n">
        <v>183.6</v>
      </c>
    </row>
    <row r="712">
      <c r="A712" t="n">
        <v>201809</v>
      </c>
      <c r="B712" t="n">
        <v>31</v>
      </c>
      <c r="C712" t="inlineStr">
        <is>
          <t>POS</t>
        </is>
      </c>
      <c r="D712" t="inlineStr">
        <is>
          <t>Hà Lan</t>
        </is>
      </c>
      <c r="E712" t="inlineStr">
        <is>
          <t>Lỗi sản phẩm</t>
        </is>
      </c>
      <c r="F712" t="n">
        <v>11.69</v>
      </c>
    </row>
    <row r="713">
      <c r="A713" t="n">
        <v>201809</v>
      </c>
      <c r="B713" t="n">
        <v>32</v>
      </c>
      <c r="C713" t="inlineStr">
        <is>
          <t>POS</t>
        </is>
      </c>
      <c r="D713" t="inlineStr">
        <is>
          <t>Hà Lan</t>
        </is>
      </c>
      <c r="E713" t="inlineStr">
        <is>
          <t>Lỗi sản phẩm</t>
        </is>
      </c>
      <c r="F713" t="n">
        <v>75.40000000000001</v>
      </c>
    </row>
    <row r="714">
      <c r="A714" t="n">
        <v>201809</v>
      </c>
      <c r="B714" t="n">
        <v>34</v>
      </c>
      <c r="C714" t="inlineStr">
        <is>
          <t>POS</t>
        </is>
      </c>
      <c r="D714" t="inlineStr">
        <is>
          <t>Hà Lan</t>
        </is>
      </c>
      <c r="E714" t="inlineStr">
        <is>
          <t>Đổi ý</t>
        </is>
      </c>
      <c r="F714" t="n">
        <v>9.699999999999999</v>
      </c>
    </row>
    <row r="715">
      <c r="A715" t="n">
        <v>201809</v>
      </c>
      <c r="B715" t="n">
        <v>36</v>
      </c>
      <c r="C715" t="inlineStr">
        <is>
          <t>POS</t>
        </is>
      </c>
      <c r="D715" t="inlineStr">
        <is>
          <t>Anh</t>
        </is>
      </c>
      <c r="E715" t="inlineStr">
        <is>
          <t>Lỗi sản phẩm</t>
        </is>
      </c>
      <c r="F715" t="n">
        <v>665.9400000000001</v>
      </c>
    </row>
    <row r="716">
      <c r="A716" t="n">
        <v>201809</v>
      </c>
      <c r="B716" t="n">
        <v>39</v>
      </c>
      <c r="C716" t="inlineStr">
        <is>
          <t>POS</t>
        </is>
      </c>
      <c r="D716" t="inlineStr">
        <is>
          <t>Anh</t>
        </is>
      </c>
      <c r="E716" t="inlineStr">
        <is>
          <t>Đổi ý</t>
        </is>
      </c>
      <c r="F716" t="n">
        <v>216</v>
      </c>
    </row>
    <row r="717">
      <c r="A717" t="n">
        <v>201809</v>
      </c>
      <c r="B717" t="n">
        <v>40</v>
      </c>
      <c r="C717" t="inlineStr">
        <is>
          <t>POS</t>
        </is>
      </c>
      <c r="D717" t="inlineStr">
        <is>
          <t>Anh</t>
        </is>
      </c>
      <c r="E717" t="inlineStr">
        <is>
          <t>Đổi ý</t>
        </is>
      </c>
      <c r="F717" t="n">
        <v>293.4</v>
      </c>
    </row>
    <row r="718">
      <c r="A718" t="n">
        <v>201809</v>
      </c>
      <c r="B718" t="n">
        <v>40</v>
      </c>
      <c r="C718" t="inlineStr">
        <is>
          <t>POS</t>
        </is>
      </c>
      <c r="D718" t="inlineStr">
        <is>
          <t>Anh</t>
        </is>
      </c>
      <c r="E718" t="inlineStr">
        <is>
          <t>Lỗi sản phẩm</t>
        </is>
      </c>
      <c r="F718" t="n">
        <v>187.2</v>
      </c>
    </row>
    <row r="719">
      <c r="A719" t="n">
        <v>201809</v>
      </c>
      <c r="B719" t="n">
        <v>41</v>
      </c>
      <c r="C719" t="inlineStr">
        <is>
          <t>POS</t>
        </is>
      </c>
      <c r="D719" t="inlineStr">
        <is>
          <t>Anh</t>
        </is>
      </c>
      <c r="E719" t="inlineStr">
        <is>
          <t>Đổi ý</t>
        </is>
      </c>
      <c r="F719" t="n">
        <v>215.1</v>
      </c>
    </row>
    <row r="720">
      <c r="A720" t="n">
        <v>201809</v>
      </c>
      <c r="B720" t="n">
        <v>41</v>
      </c>
      <c r="C720" t="inlineStr">
        <is>
          <t>POS</t>
        </is>
      </c>
      <c r="D720" t="inlineStr">
        <is>
          <t>Anh</t>
        </is>
      </c>
      <c r="E720" t="inlineStr">
        <is>
          <t>Lỗi sản phẩm</t>
        </is>
      </c>
      <c r="F720" t="n">
        <v>377.97</v>
      </c>
    </row>
    <row r="721">
      <c r="A721" t="n">
        <v>201809</v>
      </c>
      <c r="B721" t="n">
        <v>42</v>
      </c>
      <c r="C721" t="inlineStr">
        <is>
          <t>POS</t>
        </is>
      </c>
      <c r="D721" t="inlineStr">
        <is>
          <t>Anh</t>
        </is>
      </c>
      <c r="E721" t="inlineStr">
        <is>
          <t>Lỗi sản phẩm</t>
        </is>
      </c>
      <c r="F721" t="n">
        <v>9.99</v>
      </c>
    </row>
    <row r="722">
      <c r="A722" t="n">
        <v>201809</v>
      </c>
      <c r="B722" t="n">
        <v>43</v>
      </c>
      <c r="C722" t="inlineStr">
        <is>
          <t>POS</t>
        </is>
      </c>
      <c r="D722" t="inlineStr">
        <is>
          <t>Mỹ</t>
        </is>
      </c>
      <c r="E722" t="inlineStr">
        <is>
          <t>Lỗi sản phẩm</t>
        </is>
      </c>
      <c r="F722" t="n">
        <v>353.1</v>
      </c>
    </row>
    <row r="723">
      <c r="A723" t="n">
        <v>201809</v>
      </c>
      <c r="B723" t="n">
        <v>44</v>
      </c>
      <c r="C723" t="inlineStr">
        <is>
          <t>POS</t>
        </is>
      </c>
      <c r="D723" t="inlineStr">
        <is>
          <t>Mỹ</t>
        </is>
      </c>
      <c r="E723" t="inlineStr">
        <is>
          <t>Giao nhầm hàng</t>
        </is>
      </c>
      <c r="F723" t="n">
        <v>32</v>
      </c>
    </row>
    <row r="724">
      <c r="A724" t="n">
        <v>201809</v>
      </c>
      <c r="B724" t="n">
        <v>49</v>
      </c>
      <c r="C724" t="inlineStr">
        <is>
          <t>POS</t>
        </is>
      </c>
      <c r="D724" t="inlineStr">
        <is>
          <t>Mỹ</t>
        </is>
      </c>
      <c r="E724" t="inlineStr">
        <is>
          <t>Đổi ý</t>
        </is>
      </c>
      <c r="F724" t="n">
        <v>116.99</v>
      </c>
    </row>
    <row r="725">
      <c r="A725" t="n">
        <v>201809</v>
      </c>
      <c r="B725" t="n">
        <v>51</v>
      </c>
      <c r="C725" t="inlineStr">
        <is>
          <t>POS</t>
        </is>
      </c>
      <c r="D725" t="inlineStr">
        <is>
          <t>Mỹ</t>
        </is>
      </c>
      <c r="E725" t="inlineStr">
        <is>
          <t>Đổi ý</t>
        </is>
      </c>
      <c r="F725" t="n">
        <v>789.75</v>
      </c>
    </row>
    <row r="726">
      <c r="A726" t="n">
        <v>201809</v>
      </c>
      <c r="B726" t="n">
        <v>51</v>
      </c>
      <c r="C726" t="inlineStr">
        <is>
          <t>POS</t>
        </is>
      </c>
      <c r="D726" t="inlineStr">
        <is>
          <t>Mỹ</t>
        </is>
      </c>
      <c r="E726" t="inlineStr">
        <is>
          <t>Lỗi sản phẩm</t>
        </is>
      </c>
      <c r="F726" t="n">
        <v>765.09</v>
      </c>
    </row>
    <row r="727">
      <c r="A727" t="n">
        <v>201809</v>
      </c>
      <c r="B727" t="n">
        <v>54</v>
      </c>
      <c r="C727" t="inlineStr">
        <is>
          <t>POS</t>
        </is>
      </c>
      <c r="D727" t="inlineStr">
        <is>
          <t>Mỹ</t>
        </is>
      </c>
      <c r="E727" t="inlineStr">
        <is>
          <t>Đổi ý</t>
        </is>
      </c>
      <c r="F727" t="n">
        <v>1328.4</v>
      </c>
    </row>
    <row r="728">
      <c r="A728" t="n">
        <v>201809</v>
      </c>
      <c r="B728" t="n">
        <v>54</v>
      </c>
      <c r="C728" t="inlineStr">
        <is>
          <t>POS</t>
        </is>
      </c>
      <c r="D728" t="inlineStr">
        <is>
          <t>Mỹ</t>
        </is>
      </c>
      <c r="E728" t="inlineStr">
        <is>
          <t>Lỗi sản phẩm</t>
        </is>
      </c>
      <c r="F728" t="n">
        <v>241.2</v>
      </c>
    </row>
    <row r="729">
      <c r="A729" t="n">
        <v>201809</v>
      </c>
      <c r="B729" t="n">
        <v>55</v>
      </c>
      <c r="C729" t="inlineStr">
        <is>
          <t>POS</t>
        </is>
      </c>
      <c r="D729" t="inlineStr">
        <is>
          <t>Mỹ</t>
        </is>
      </c>
      <c r="E729" t="inlineStr">
        <is>
          <t>Đổi ý</t>
        </is>
      </c>
      <c r="F729" t="n">
        <v>266.4</v>
      </c>
    </row>
    <row r="730">
      <c r="A730" t="n">
        <v>201809</v>
      </c>
      <c r="B730" t="n">
        <v>59</v>
      </c>
      <c r="C730" t="inlineStr">
        <is>
          <t>POS</t>
        </is>
      </c>
      <c r="D730" t="inlineStr">
        <is>
          <t>Mỹ</t>
        </is>
      </c>
      <c r="E730" t="inlineStr">
        <is>
          <t>Lỗi sản phẩm</t>
        </is>
      </c>
      <c r="F730" t="n">
        <v>503.98</v>
      </c>
    </row>
    <row r="731">
      <c r="A731" t="n">
        <v>201809</v>
      </c>
      <c r="B731" t="n">
        <v>61</v>
      </c>
      <c r="C731" t="inlineStr">
        <is>
          <t>POS</t>
        </is>
      </c>
      <c r="D731" t="inlineStr">
        <is>
          <t>Mỹ</t>
        </is>
      </c>
      <c r="E731" t="inlineStr">
        <is>
          <t>Đổi ý</t>
        </is>
      </c>
      <c r="F731" t="n">
        <v>142.2</v>
      </c>
    </row>
    <row r="732">
      <c r="A732" t="n">
        <v>201809</v>
      </c>
      <c r="B732" t="n">
        <v>63</v>
      </c>
      <c r="C732" t="inlineStr">
        <is>
          <t>POS</t>
        </is>
      </c>
      <c r="D732" t="inlineStr">
        <is>
          <t>Mỹ</t>
        </is>
      </c>
      <c r="E732" t="inlineStr">
        <is>
          <t>Lỗi sản phẩm</t>
        </is>
      </c>
      <c r="F732" t="n">
        <v>105.96</v>
      </c>
    </row>
    <row r="733">
      <c r="A733" t="n">
        <v>201809</v>
      </c>
      <c r="B733" t="n">
        <v>64</v>
      </c>
      <c r="C733" t="inlineStr">
        <is>
          <t>POS</t>
        </is>
      </c>
      <c r="D733" t="inlineStr">
        <is>
          <t>Mỹ</t>
        </is>
      </c>
      <c r="E733" t="inlineStr">
        <is>
          <t>Lỗi sản phẩm</t>
        </is>
      </c>
      <c r="F733" t="n">
        <v>1721.95</v>
      </c>
    </row>
    <row r="734">
      <c r="A734" t="n">
        <v>201809</v>
      </c>
      <c r="B734" t="n">
        <v>65</v>
      </c>
      <c r="C734" t="inlineStr">
        <is>
          <t>POS</t>
        </is>
      </c>
      <c r="D734" t="inlineStr">
        <is>
          <t>Mỹ</t>
        </is>
      </c>
      <c r="E734" t="inlineStr">
        <is>
          <t>Đổi ý</t>
        </is>
      </c>
      <c r="F734" t="n">
        <v>269.9</v>
      </c>
    </row>
    <row r="735">
      <c r="A735" t="n">
        <v>201810</v>
      </c>
      <c r="B735" t="n">
        <v>0</v>
      </c>
      <c r="C735" t="inlineStr">
        <is>
          <t>ONLINE</t>
        </is>
      </c>
      <c r="D735" t="inlineStr">
        <is>
          <t>Online</t>
        </is>
      </c>
      <c r="E735" t="inlineStr">
        <is>
          <t>Đổi ý</t>
        </is>
      </c>
      <c r="F735" t="n">
        <v>778.79</v>
      </c>
    </row>
    <row r="736">
      <c r="A736" t="n">
        <v>201810</v>
      </c>
      <c r="B736" t="n">
        <v>0</v>
      </c>
      <c r="C736" t="inlineStr">
        <is>
          <t>ONLINE</t>
        </is>
      </c>
      <c r="D736" t="inlineStr">
        <is>
          <t>Online</t>
        </is>
      </c>
      <c r="E736" t="inlineStr">
        <is>
          <t>Lỗi sản phẩm</t>
        </is>
      </c>
      <c r="F736" t="n">
        <v>629.98</v>
      </c>
    </row>
    <row r="737">
      <c r="A737" t="n">
        <v>201810</v>
      </c>
      <c r="B737" t="n">
        <v>0</v>
      </c>
      <c r="C737" t="inlineStr">
        <is>
          <t>ONLINE</t>
        </is>
      </c>
      <c r="D737" t="inlineStr">
        <is>
          <t>Online</t>
        </is>
      </c>
      <c r="E737" t="inlineStr">
        <is>
          <t>Giao trễ</t>
        </is>
      </c>
      <c r="F737" t="n">
        <v>2701.76</v>
      </c>
    </row>
    <row r="738">
      <c r="A738" t="n">
        <v>201810</v>
      </c>
      <c r="B738" t="n">
        <v>0</v>
      </c>
      <c r="C738" t="inlineStr">
        <is>
          <t>ONLINE</t>
        </is>
      </c>
      <c r="D738" t="inlineStr">
        <is>
          <t>Online</t>
        </is>
      </c>
      <c r="E738" t="inlineStr">
        <is>
          <t>Giao nhầm hàng</t>
        </is>
      </c>
      <c r="F738" t="n">
        <v>440.25</v>
      </c>
    </row>
    <row r="739">
      <c r="A739" t="n">
        <v>201810</v>
      </c>
      <c r="B739" t="n">
        <v>5</v>
      </c>
      <c r="C739" t="inlineStr">
        <is>
          <t>POS</t>
        </is>
      </c>
      <c r="D739" t="inlineStr">
        <is>
          <t>Úc</t>
        </is>
      </c>
      <c r="E739" t="inlineStr">
        <is>
          <t>Đổi ý</t>
        </is>
      </c>
      <c r="F739" t="n">
        <v>205</v>
      </c>
    </row>
    <row r="740">
      <c r="A740" t="n">
        <v>201810</v>
      </c>
      <c r="B740" t="n">
        <v>5</v>
      </c>
      <c r="C740" t="inlineStr">
        <is>
          <t>POS</t>
        </is>
      </c>
      <c r="D740" t="inlineStr">
        <is>
          <t>Úc</t>
        </is>
      </c>
      <c r="E740" t="inlineStr">
        <is>
          <t>Lỗi sản phẩm</t>
        </is>
      </c>
      <c r="F740" t="n">
        <v>338.99</v>
      </c>
    </row>
    <row r="741">
      <c r="A741" t="n">
        <v>201810</v>
      </c>
      <c r="B741" t="n">
        <v>5</v>
      </c>
      <c r="C741" t="inlineStr">
        <is>
          <t>POS</t>
        </is>
      </c>
      <c r="D741" t="inlineStr">
        <is>
          <t>Úc</t>
        </is>
      </c>
      <c r="E741" t="inlineStr">
        <is>
          <t>Giao nhầm hàng</t>
        </is>
      </c>
      <c r="F741" t="n">
        <v>804</v>
      </c>
    </row>
    <row r="742">
      <c r="A742" t="n">
        <v>201810</v>
      </c>
      <c r="B742" t="n">
        <v>6</v>
      </c>
      <c r="C742" t="inlineStr">
        <is>
          <t>POS</t>
        </is>
      </c>
      <c r="D742" t="inlineStr">
        <is>
          <t>Úc</t>
        </is>
      </c>
      <c r="E742" t="inlineStr">
        <is>
          <t>Lỗi sản phẩm</t>
        </is>
      </c>
      <c r="F742" t="n">
        <v>219.9</v>
      </c>
    </row>
    <row r="743">
      <c r="A743" t="n">
        <v>201810</v>
      </c>
      <c r="B743" t="n">
        <v>9</v>
      </c>
      <c r="C743" t="inlineStr">
        <is>
          <t>POS</t>
        </is>
      </c>
      <c r="D743" t="inlineStr">
        <is>
          <t>Canada</t>
        </is>
      </c>
      <c r="E743" t="inlineStr">
        <is>
          <t>Lỗi sản phẩm</t>
        </is>
      </c>
      <c r="F743" t="n">
        <v>659.85</v>
      </c>
    </row>
    <row r="744">
      <c r="A744" t="n">
        <v>201810</v>
      </c>
      <c r="B744" t="n">
        <v>10</v>
      </c>
      <c r="C744" t="inlineStr">
        <is>
          <t>POS</t>
        </is>
      </c>
      <c r="D744" t="inlineStr">
        <is>
          <t>Canada</t>
        </is>
      </c>
      <c r="E744" t="inlineStr">
        <is>
          <t>Giao nhầm hàng</t>
        </is>
      </c>
      <c r="F744" t="n">
        <v>988</v>
      </c>
    </row>
    <row r="745">
      <c r="A745" t="n">
        <v>201810</v>
      </c>
      <c r="B745" t="n">
        <v>14</v>
      </c>
      <c r="C745" t="inlineStr">
        <is>
          <t>POS</t>
        </is>
      </c>
      <c r="D745" t="inlineStr">
        <is>
          <t>Pháp</t>
        </is>
      </c>
      <c r="E745" t="inlineStr">
        <is>
          <t>Đổi ý</t>
        </is>
      </c>
      <c r="F745" t="n">
        <v>284.97</v>
      </c>
    </row>
    <row r="746">
      <c r="A746" t="n">
        <v>201810</v>
      </c>
      <c r="B746" t="n">
        <v>21</v>
      </c>
      <c r="C746" t="inlineStr">
        <is>
          <t>POS</t>
        </is>
      </c>
      <c r="D746" t="inlineStr">
        <is>
          <t>Đức</t>
        </is>
      </c>
      <c r="E746" t="inlineStr">
        <is>
          <t>Đổi ý</t>
        </is>
      </c>
      <c r="F746" t="n">
        <v>897</v>
      </c>
    </row>
    <row r="747">
      <c r="A747" t="n">
        <v>201810</v>
      </c>
      <c r="B747" t="n">
        <v>22</v>
      </c>
      <c r="C747" t="inlineStr">
        <is>
          <t>POS</t>
        </is>
      </c>
      <c r="D747" t="inlineStr">
        <is>
          <t>Đức</t>
        </is>
      </c>
      <c r="E747" t="inlineStr">
        <is>
          <t>Đổi ý</t>
        </is>
      </c>
      <c r="F747" t="n">
        <v>59</v>
      </c>
    </row>
    <row r="748">
      <c r="A748" t="n">
        <v>201810</v>
      </c>
      <c r="B748" t="n">
        <v>22</v>
      </c>
      <c r="C748" t="inlineStr">
        <is>
          <t>POS</t>
        </is>
      </c>
      <c r="D748" t="inlineStr">
        <is>
          <t>Đức</t>
        </is>
      </c>
      <c r="E748" t="inlineStr">
        <is>
          <t>Lỗi sản phẩm</t>
        </is>
      </c>
      <c r="F748" t="n">
        <v>20.67</v>
      </c>
    </row>
    <row r="749">
      <c r="A749" t="n">
        <v>201810</v>
      </c>
      <c r="B749" t="n">
        <v>23</v>
      </c>
      <c r="C749" t="inlineStr">
        <is>
          <t>POS</t>
        </is>
      </c>
      <c r="D749" t="inlineStr">
        <is>
          <t>Đức</t>
        </is>
      </c>
      <c r="E749" t="inlineStr">
        <is>
          <t>Lỗi sản phẩm</t>
        </is>
      </c>
      <c r="F749" t="n">
        <v>358</v>
      </c>
    </row>
    <row r="750">
      <c r="A750" t="n">
        <v>201810</v>
      </c>
      <c r="B750" t="n">
        <v>24</v>
      </c>
      <c r="C750" t="inlineStr">
        <is>
          <t>POS</t>
        </is>
      </c>
      <c r="D750" t="inlineStr">
        <is>
          <t>Đức</t>
        </is>
      </c>
      <c r="E750" t="inlineStr">
        <is>
          <t>Đổi ý</t>
        </is>
      </c>
      <c r="F750" t="n">
        <v>288</v>
      </c>
    </row>
    <row r="751">
      <c r="A751" t="n">
        <v>201810</v>
      </c>
      <c r="B751" t="n">
        <v>31</v>
      </c>
      <c r="C751" t="inlineStr">
        <is>
          <t>POS</t>
        </is>
      </c>
      <c r="D751" t="inlineStr">
        <is>
          <t>Hà Lan</t>
        </is>
      </c>
      <c r="E751" t="inlineStr">
        <is>
          <t>Đổi ý</t>
        </is>
      </c>
      <c r="F751" t="n">
        <v>2338.2</v>
      </c>
    </row>
    <row r="752">
      <c r="A752" t="n">
        <v>201810</v>
      </c>
      <c r="B752" t="n">
        <v>34</v>
      </c>
      <c r="C752" t="inlineStr">
        <is>
          <t>POS</t>
        </is>
      </c>
      <c r="D752" t="inlineStr">
        <is>
          <t>Hà Lan</t>
        </is>
      </c>
      <c r="E752" t="inlineStr">
        <is>
          <t>Giao nhầm hàng</t>
        </is>
      </c>
      <c r="F752" t="n">
        <v>369</v>
      </c>
    </row>
    <row r="753">
      <c r="A753" t="n">
        <v>201810</v>
      </c>
      <c r="B753" t="n">
        <v>39</v>
      </c>
      <c r="C753" t="inlineStr">
        <is>
          <t>POS</t>
        </is>
      </c>
      <c r="D753" t="inlineStr">
        <is>
          <t>Anh</t>
        </is>
      </c>
      <c r="E753" t="inlineStr">
        <is>
          <t>Giao nhầm hàng</t>
        </is>
      </c>
      <c r="F753" t="n">
        <v>168</v>
      </c>
    </row>
    <row r="754">
      <c r="A754" t="n">
        <v>201810</v>
      </c>
      <c r="B754" t="n">
        <v>45</v>
      </c>
      <c r="C754" t="inlineStr">
        <is>
          <t>POS</t>
        </is>
      </c>
      <c r="D754" t="inlineStr">
        <is>
          <t>Mỹ</t>
        </is>
      </c>
      <c r="E754" t="inlineStr">
        <is>
          <t>Lỗi sản phẩm</t>
        </is>
      </c>
      <c r="F754" t="n">
        <v>789.9</v>
      </c>
    </row>
    <row r="755">
      <c r="A755" t="n">
        <v>201810</v>
      </c>
      <c r="B755" t="n">
        <v>47</v>
      </c>
      <c r="C755" t="inlineStr">
        <is>
          <t>POS</t>
        </is>
      </c>
      <c r="D755" t="inlineStr">
        <is>
          <t>Mỹ</t>
        </is>
      </c>
      <c r="E755" t="inlineStr">
        <is>
          <t>Đổi ý</t>
        </is>
      </c>
      <c r="F755" t="n">
        <v>3897</v>
      </c>
    </row>
    <row r="756">
      <c r="A756" t="n">
        <v>201810</v>
      </c>
      <c r="B756" t="n">
        <v>48</v>
      </c>
      <c r="C756" t="inlineStr">
        <is>
          <t>POS</t>
        </is>
      </c>
      <c r="D756" t="inlineStr">
        <is>
          <t>Mỹ</t>
        </is>
      </c>
      <c r="E756" t="inlineStr">
        <is>
          <t>Lỗi sản phẩm</t>
        </is>
      </c>
      <c r="F756" t="n">
        <v>1592.2</v>
      </c>
    </row>
    <row r="757">
      <c r="A757" t="n">
        <v>201810</v>
      </c>
      <c r="B757" t="n">
        <v>49</v>
      </c>
      <c r="C757" t="inlineStr">
        <is>
          <t>POS</t>
        </is>
      </c>
      <c r="D757" t="inlineStr">
        <is>
          <t>Mỹ</t>
        </is>
      </c>
      <c r="E757" t="inlineStr">
        <is>
          <t>Đổi ý</t>
        </is>
      </c>
      <c r="F757" t="n">
        <v>999</v>
      </c>
    </row>
    <row r="758">
      <c r="A758" t="n">
        <v>201810</v>
      </c>
      <c r="B758" t="n">
        <v>50</v>
      </c>
      <c r="C758" t="inlineStr">
        <is>
          <t>POS</t>
        </is>
      </c>
      <c r="D758" t="inlineStr">
        <is>
          <t>Mỹ</t>
        </is>
      </c>
      <c r="E758" t="inlineStr">
        <is>
          <t>Đổi ý</t>
        </is>
      </c>
      <c r="F758" t="n">
        <v>872.4</v>
      </c>
    </row>
    <row r="759">
      <c r="A759" t="n">
        <v>201810</v>
      </c>
      <c r="B759" t="n">
        <v>50</v>
      </c>
      <c r="C759" t="inlineStr">
        <is>
          <t>POS</t>
        </is>
      </c>
      <c r="D759" t="inlineStr">
        <is>
          <t>Mỹ</t>
        </is>
      </c>
      <c r="E759" t="inlineStr">
        <is>
          <t>Lỗi sản phẩm</t>
        </is>
      </c>
      <c r="F759" t="n">
        <v>1633.96</v>
      </c>
    </row>
    <row r="760">
      <c r="A760" t="n">
        <v>201810</v>
      </c>
      <c r="B760" t="n">
        <v>53</v>
      </c>
      <c r="C760" t="inlineStr">
        <is>
          <t>POS</t>
        </is>
      </c>
      <c r="D760" t="inlineStr">
        <is>
          <t>Mỹ</t>
        </is>
      </c>
      <c r="E760" t="inlineStr">
        <is>
          <t>Giao nhầm hàng</t>
        </is>
      </c>
      <c r="F760" t="n">
        <v>1379.4</v>
      </c>
    </row>
    <row r="761">
      <c r="A761" t="n">
        <v>201810</v>
      </c>
      <c r="B761" t="n">
        <v>54</v>
      </c>
      <c r="C761" t="inlineStr">
        <is>
          <t>POS</t>
        </is>
      </c>
      <c r="D761" t="inlineStr">
        <is>
          <t>Mỹ</t>
        </is>
      </c>
      <c r="E761" t="inlineStr">
        <is>
          <t>Lỗi sản phẩm</t>
        </is>
      </c>
      <c r="F761" t="n">
        <v>299.9</v>
      </c>
    </row>
    <row r="762">
      <c r="A762" t="n">
        <v>201810</v>
      </c>
      <c r="B762" t="n">
        <v>55</v>
      </c>
      <c r="C762" t="inlineStr">
        <is>
          <t>POS</t>
        </is>
      </c>
      <c r="D762" t="inlineStr">
        <is>
          <t>Mỹ</t>
        </is>
      </c>
      <c r="E762" t="inlineStr">
        <is>
          <t>Đổi ý</t>
        </is>
      </c>
      <c r="F762" t="n">
        <v>938</v>
      </c>
    </row>
    <row r="763">
      <c r="A763" t="n">
        <v>201810</v>
      </c>
      <c r="B763" t="n">
        <v>55</v>
      </c>
      <c r="C763" t="inlineStr">
        <is>
          <t>POS</t>
        </is>
      </c>
      <c r="D763" t="inlineStr">
        <is>
          <t>Mỹ</t>
        </is>
      </c>
      <c r="E763" t="inlineStr">
        <is>
          <t>Lỗi sản phẩm</t>
        </is>
      </c>
      <c r="F763" t="n">
        <v>328.98</v>
      </c>
    </row>
    <row r="764">
      <c r="A764" t="n">
        <v>201810</v>
      </c>
      <c r="B764" t="n">
        <v>55</v>
      </c>
      <c r="C764" t="inlineStr">
        <is>
          <t>POS</t>
        </is>
      </c>
      <c r="D764" t="inlineStr">
        <is>
          <t>Mỹ</t>
        </is>
      </c>
      <c r="E764" t="inlineStr">
        <is>
          <t>Giao nhầm hàng</t>
        </is>
      </c>
      <c r="F764" t="n">
        <v>1190</v>
      </c>
    </row>
    <row r="765">
      <c r="A765" t="n">
        <v>201810</v>
      </c>
      <c r="B765" t="n">
        <v>56</v>
      </c>
      <c r="C765" t="inlineStr">
        <is>
          <t>POS</t>
        </is>
      </c>
      <c r="D765" t="inlineStr">
        <is>
          <t>Mỹ</t>
        </is>
      </c>
      <c r="E765" t="inlineStr">
        <is>
          <t>Lỗi sản phẩm</t>
        </is>
      </c>
      <c r="F765" t="n">
        <v>293.4</v>
      </c>
    </row>
    <row r="766">
      <c r="A766" t="n">
        <v>201810</v>
      </c>
      <c r="B766" t="n">
        <v>57</v>
      </c>
      <c r="C766" t="inlineStr">
        <is>
          <t>POS</t>
        </is>
      </c>
      <c r="D766" t="inlineStr">
        <is>
          <t>Mỹ</t>
        </is>
      </c>
      <c r="E766" t="inlineStr">
        <is>
          <t>Lỗi sản phẩm</t>
        </is>
      </c>
      <c r="F766" t="n">
        <v>3015.13</v>
      </c>
    </row>
    <row r="767">
      <c r="A767" t="n">
        <v>201810</v>
      </c>
      <c r="B767" t="n">
        <v>57</v>
      </c>
      <c r="C767" t="inlineStr">
        <is>
          <t>POS</t>
        </is>
      </c>
      <c r="D767" t="inlineStr">
        <is>
          <t>Mỹ</t>
        </is>
      </c>
      <c r="E767" t="inlineStr">
        <is>
          <t>Giao nhầm hàng</t>
        </is>
      </c>
      <c r="F767" t="n">
        <v>162.9</v>
      </c>
    </row>
    <row r="768">
      <c r="A768" t="n">
        <v>201810</v>
      </c>
      <c r="B768" t="n">
        <v>59</v>
      </c>
      <c r="C768" t="inlineStr">
        <is>
          <t>POS</t>
        </is>
      </c>
      <c r="D768" t="inlineStr">
        <is>
          <t>Mỹ</t>
        </is>
      </c>
      <c r="E768" t="inlineStr">
        <is>
          <t>Lỗi sản phẩm</t>
        </is>
      </c>
      <c r="F768" t="n">
        <v>540</v>
      </c>
    </row>
    <row r="769">
      <c r="A769" t="n">
        <v>201810</v>
      </c>
      <c r="B769" t="n">
        <v>61</v>
      </c>
      <c r="C769" t="inlineStr">
        <is>
          <t>POS</t>
        </is>
      </c>
      <c r="D769" t="inlineStr">
        <is>
          <t>Mỹ</t>
        </is>
      </c>
      <c r="E769" t="inlineStr">
        <is>
          <t>Lỗi sản phẩm</t>
        </is>
      </c>
      <c r="F769" t="n">
        <v>230</v>
      </c>
    </row>
    <row r="770">
      <c r="A770" t="n">
        <v>201810</v>
      </c>
      <c r="B770" t="n">
        <v>63</v>
      </c>
      <c r="C770" t="inlineStr">
        <is>
          <t>POS</t>
        </is>
      </c>
      <c r="D770" t="inlineStr">
        <is>
          <t>Mỹ</t>
        </is>
      </c>
      <c r="E770" t="inlineStr">
        <is>
          <t>Lỗi sản phẩm</t>
        </is>
      </c>
      <c r="F770" t="n">
        <v>125.19</v>
      </c>
    </row>
    <row r="771">
      <c r="A771" t="n">
        <v>201810</v>
      </c>
      <c r="B771" t="n">
        <v>65</v>
      </c>
      <c r="C771" t="inlineStr">
        <is>
          <t>POS</t>
        </is>
      </c>
      <c r="D771" t="inlineStr">
        <is>
          <t>Mỹ</t>
        </is>
      </c>
      <c r="E771" t="inlineStr">
        <is>
          <t>Đổi ý</t>
        </is>
      </c>
      <c r="F771" t="n">
        <v>141</v>
      </c>
    </row>
    <row r="772">
      <c r="A772" t="n">
        <v>201810</v>
      </c>
      <c r="B772" t="n">
        <v>66</v>
      </c>
      <c r="C772" t="inlineStr">
        <is>
          <t>POS</t>
        </is>
      </c>
      <c r="D772" t="inlineStr">
        <is>
          <t>Mỹ</t>
        </is>
      </c>
      <c r="E772" t="inlineStr">
        <is>
          <t>Lỗi sản phẩm</t>
        </is>
      </c>
      <c r="F772" t="n">
        <v>96</v>
      </c>
    </row>
    <row r="773">
      <c r="A773" t="n">
        <v>201811</v>
      </c>
      <c r="B773" t="n">
        <v>0</v>
      </c>
      <c r="C773" t="inlineStr">
        <is>
          <t>ONLINE</t>
        </is>
      </c>
      <c r="D773" t="inlineStr">
        <is>
          <t>Online</t>
        </is>
      </c>
      <c r="E773" t="inlineStr">
        <is>
          <t>Đổi ý</t>
        </is>
      </c>
      <c r="F773" t="n">
        <v>6568.77</v>
      </c>
    </row>
    <row r="774">
      <c r="A774" t="n">
        <v>201811</v>
      </c>
      <c r="B774" t="n">
        <v>0</v>
      </c>
      <c r="C774" t="inlineStr">
        <is>
          <t>ONLINE</t>
        </is>
      </c>
      <c r="D774" t="inlineStr">
        <is>
          <t>Online</t>
        </is>
      </c>
      <c r="E774" t="inlineStr">
        <is>
          <t>Lỗi sản phẩm</t>
        </is>
      </c>
      <c r="F774" t="n">
        <v>1564</v>
      </c>
    </row>
    <row r="775">
      <c r="A775" t="n">
        <v>201811</v>
      </c>
      <c r="B775" t="n">
        <v>8</v>
      </c>
      <c r="C775" t="inlineStr">
        <is>
          <t>POS</t>
        </is>
      </c>
      <c r="D775" t="inlineStr">
        <is>
          <t>Canada</t>
        </is>
      </c>
      <c r="E775" t="inlineStr">
        <is>
          <t>Đổi ý</t>
        </is>
      </c>
      <c r="F775" t="n">
        <v>469.97</v>
      </c>
    </row>
    <row r="776">
      <c r="A776" t="n">
        <v>201811</v>
      </c>
      <c r="B776" t="n">
        <v>8</v>
      </c>
      <c r="C776" t="inlineStr">
        <is>
          <t>POS</t>
        </is>
      </c>
      <c r="D776" t="inlineStr">
        <is>
          <t>Canada</t>
        </is>
      </c>
      <c r="E776" t="inlineStr">
        <is>
          <t>Lỗi sản phẩm</t>
        </is>
      </c>
      <c r="F776" t="n">
        <v>436.2</v>
      </c>
    </row>
    <row r="777">
      <c r="A777" t="n">
        <v>201811</v>
      </c>
      <c r="B777" t="n">
        <v>9</v>
      </c>
      <c r="C777" t="inlineStr">
        <is>
          <t>POS</t>
        </is>
      </c>
      <c r="D777" t="inlineStr">
        <is>
          <t>Canada</t>
        </is>
      </c>
      <c r="E777" t="inlineStr">
        <is>
          <t>Lỗi sản phẩm</t>
        </is>
      </c>
      <c r="F777" t="n">
        <v>1938</v>
      </c>
    </row>
    <row r="778">
      <c r="A778" t="n">
        <v>201811</v>
      </c>
      <c r="B778" t="n">
        <v>12</v>
      </c>
      <c r="C778" t="inlineStr">
        <is>
          <t>POS</t>
        </is>
      </c>
      <c r="D778" t="inlineStr">
        <is>
          <t>Pháp</t>
        </is>
      </c>
      <c r="E778" t="inlineStr">
        <is>
          <t>Đổi ý</t>
        </is>
      </c>
      <c r="F778" t="n">
        <v>199.98</v>
      </c>
    </row>
    <row r="779">
      <c r="A779" t="n">
        <v>201811</v>
      </c>
      <c r="B779" t="n">
        <v>20</v>
      </c>
      <c r="C779" t="inlineStr">
        <is>
          <t>POS</t>
        </is>
      </c>
      <c r="D779" t="inlineStr">
        <is>
          <t>Đức</t>
        </is>
      </c>
      <c r="E779" t="inlineStr">
        <is>
          <t>Đổi ý</t>
        </is>
      </c>
      <c r="F779" t="n">
        <v>586</v>
      </c>
    </row>
    <row r="780">
      <c r="A780" t="n">
        <v>201811</v>
      </c>
      <c r="B780" t="n">
        <v>21</v>
      </c>
      <c r="C780" t="inlineStr">
        <is>
          <t>POS</t>
        </is>
      </c>
      <c r="D780" t="inlineStr">
        <is>
          <t>Đức</t>
        </is>
      </c>
      <c r="E780" t="inlineStr">
        <is>
          <t>Lỗi sản phẩm</t>
        </is>
      </c>
      <c r="F780" t="n">
        <v>231.52</v>
      </c>
    </row>
    <row r="781">
      <c r="A781" t="n">
        <v>201811</v>
      </c>
      <c r="B781" t="n">
        <v>22</v>
      </c>
      <c r="C781" t="inlineStr">
        <is>
          <t>POS</t>
        </is>
      </c>
      <c r="D781" t="inlineStr">
        <is>
          <t>Đức</t>
        </is>
      </c>
      <c r="E781" t="inlineStr">
        <is>
          <t>Lỗi sản phẩm</t>
        </is>
      </c>
      <c r="F781" t="n">
        <v>6700</v>
      </c>
    </row>
    <row r="782">
      <c r="A782" t="n">
        <v>201811</v>
      </c>
      <c r="B782" t="n">
        <v>23</v>
      </c>
      <c r="C782" t="inlineStr">
        <is>
          <t>POS</t>
        </is>
      </c>
      <c r="D782" t="inlineStr">
        <is>
          <t>Đức</t>
        </is>
      </c>
      <c r="E782" t="inlineStr">
        <is>
          <t>Lỗi sản phẩm</t>
        </is>
      </c>
      <c r="F782" t="n">
        <v>2097</v>
      </c>
    </row>
    <row r="783">
      <c r="A783" t="n">
        <v>201811</v>
      </c>
      <c r="B783" t="n">
        <v>24</v>
      </c>
      <c r="C783" t="inlineStr">
        <is>
          <t>POS</t>
        </is>
      </c>
      <c r="D783" t="inlineStr">
        <is>
          <t>Đức</t>
        </is>
      </c>
      <c r="E783" t="inlineStr">
        <is>
          <t>Đổi ý</t>
        </is>
      </c>
      <c r="F783" t="n">
        <v>199.97</v>
      </c>
    </row>
    <row r="784">
      <c r="A784" t="n">
        <v>201811</v>
      </c>
      <c r="B784" t="n">
        <v>30</v>
      </c>
      <c r="C784" t="inlineStr">
        <is>
          <t>POS</t>
        </is>
      </c>
      <c r="D784" t="inlineStr">
        <is>
          <t>Ý</t>
        </is>
      </c>
      <c r="E784" t="inlineStr">
        <is>
          <t>Lỗi sản phẩm</t>
        </is>
      </c>
      <c r="F784" t="n">
        <v>4724.99</v>
      </c>
    </row>
    <row r="785">
      <c r="A785" t="n">
        <v>201811</v>
      </c>
      <c r="B785" t="n">
        <v>31</v>
      </c>
      <c r="C785" t="inlineStr">
        <is>
          <t>POS</t>
        </is>
      </c>
      <c r="D785" t="inlineStr">
        <is>
          <t>Hà Lan</t>
        </is>
      </c>
      <c r="E785" t="inlineStr">
        <is>
          <t>Đổi ý</t>
        </is>
      </c>
      <c r="F785" t="n">
        <v>199.99</v>
      </c>
    </row>
    <row r="786">
      <c r="A786" t="n">
        <v>201811</v>
      </c>
      <c r="B786" t="n">
        <v>34</v>
      </c>
      <c r="C786" t="inlineStr">
        <is>
          <t>POS</t>
        </is>
      </c>
      <c r="D786" t="inlineStr">
        <is>
          <t>Hà Lan</t>
        </is>
      </c>
      <c r="E786" t="inlineStr">
        <is>
          <t>Lỗi sản phẩm</t>
        </is>
      </c>
      <c r="F786" t="n">
        <v>4845</v>
      </c>
    </row>
    <row r="787">
      <c r="A787" t="n">
        <v>201811</v>
      </c>
      <c r="B787" t="n">
        <v>36</v>
      </c>
      <c r="C787" t="inlineStr">
        <is>
          <t>POS</t>
        </is>
      </c>
      <c r="D787" t="inlineStr">
        <is>
          <t>Anh</t>
        </is>
      </c>
      <c r="E787" t="inlineStr">
        <is>
          <t>Lỗi sản phẩm</t>
        </is>
      </c>
      <c r="F787" t="n">
        <v>95.90000000000001</v>
      </c>
    </row>
    <row r="788">
      <c r="A788" t="n">
        <v>201811</v>
      </c>
      <c r="B788" t="n">
        <v>37</v>
      </c>
      <c r="C788" t="inlineStr">
        <is>
          <t>POS</t>
        </is>
      </c>
      <c r="D788" t="inlineStr">
        <is>
          <t>Anh</t>
        </is>
      </c>
      <c r="E788" t="inlineStr">
        <is>
          <t>Đổi ý</t>
        </is>
      </c>
      <c r="F788" t="n">
        <v>687.99</v>
      </c>
    </row>
    <row r="789">
      <c r="A789" t="n">
        <v>201811</v>
      </c>
      <c r="B789" t="n">
        <v>37</v>
      </c>
      <c r="C789" t="inlineStr">
        <is>
          <t>POS</t>
        </is>
      </c>
      <c r="D789" t="inlineStr">
        <is>
          <t>Anh</t>
        </is>
      </c>
      <c r="E789" t="inlineStr">
        <is>
          <t>Lỗi sản phẩm</t>
        </is>
      </c>
      <c r="F789" t="n">
        <v>230</v>
      </c>
    </row>
    <row r="790">
      <c r="A790" t="n">
        <v>201811</v>
      </c>
      <c r="B790" t="n">
        <v>38</v>
      </c>
      <c r="C790" t="inlineStr">
        <is>
          <t>POS</t>
        </is>
      </c>
      <c r="D790" t="inlineStr">
        <is>
          <t>Anh</t>
        </is>
      </c>
      <c r="E790" t="inlineStr">
        <is>
          <t>Lỗi sản phẩm</t>
        </is>
      </c>
      <c r="F790" t="n">
        <v>3200</v>
      </c>
    </row>
    <row r="791">
      <c r="A791" t="n">
        <v>201811</v>
      </c>
      <c r="B791" t="n">
        <v>39</v>
      </c>
      <c r="C791" t="inlineStr">
        <is>
          <t>POS</t>
        </is>
      </c>
      <c r="D791" t="inlineStr">
        <is>
          <t>Anh</t>
        </is>
      </c>
      <c r="E791" t="inlineStr">
        <is>
          <t>Lỗi sản phẩm</t>
        </is>
      </c>
      <c r="F791" t="n">
        <v>17.99</v>
      </c>
    </row>
    <row r="792">
      <c r="A792" t="n">
        <v>201811</v>
      </c>
      <c r="B792" t="n">
        <v>40</v>
      </c>
      <c r="C792" t="inlineStr">
        <is>
          <t>POS</t>
        </is>
      </c>
      <c r="D792" t="inlineStr">
        <is>
          <t>Anh</t>
        </is>
      </c>
      <c r="E792" t="inlineStr">
        <is>
          <t>Đổi ý</t>
        </is>
      </c>
      <c r="F792" t="n">
        <v>119</v>
      </c>
    </row>
    <row r="793">
      <c r="A793" t="n">
        <v>201811</v>
      </c>
      <c r="B793" t="n">
        <v>42</v>
      </c>
      <c r="C793" t="inlineStr">
        <is>
          <t>POS</t>
        </is>
      </c>
      <c r="D793" t="inlineStr">
        <is>
          <t>Anh</t>
        </is>
      </c>
      <c r="E793" t="inlineStr">
        <is>
          <t>Đổi ý</t>
        </is>
      </c>
      <c r="F793" t="n">
        <v>39.99</v>
      </c>
    </row>
    <row r="794">
      <c r="A794" t="n">
        <v>201811</v>
      </c>
      <c r="B794" t="n">
        <v>44</v>
      </c>
      <c r="C794" t="inlineStr">
        <is>
          <t>POS</t>
        </is>
      </c>
      <c r="D794" t="inlineStr">
        <is>
          <t>Mỹ</t>
        </is>
      </c>
      <c r="E794" t="inlineStr">
        <is>
          <t>Đổi ý</t>
        </is>
      </c>
      <c r="F794" t="n">
        <v>282.35</v>
      </c>
    </row>
    <row r="795">
      <c r="A795" t="n">
        <v>201811</v>
      </c>
      <c r="B795" t="n">
        <v>44</v>
      </c>
      <c r="C795" t="inlineStr">
        <is>
          <t>POS</t>
        </is>
      </c>
      <c r="D795" t="inlineStr">
        <is>
          <t>Mỹ</t>
        </is>
      </c>
      <c r="E795" t="inlineStr">
        <is>
          <t>Lỗi sản phẩm</t>
        </is>
      </c>
      <c r="F795" t="n">
        <v>140</v>
      </c>
    </row>
    <row r="796">
      <c r="A796" t="n">
        <v>201811</v>
      </c>
      <c r="B796" t="n">
        <v>45</v>
      </c>
      <c r="C796" t="inlineStr">
        <is>
          <t>POS</t>
        </is>
      </c>
      <c r="D796" t="inlineStr">
        <is>
          <t>Mỹ</t>
        </is>
      </c>
      <c r="E796" t="inlineStr">
        <is>
          <t>Đổi ý</t>
        </is>
      </c>
      <c r="F796" t="n">
        <v>462</v>
      </c>
    </row>
    <row r="797">
      <c r="A797" t="n">
        <v>201811</v>
      </c>
      <c r="B797" t="n">
        <v>45</v>
      </c>
      <c r="C797" t="inlineStr">
        <is>
          <t>POS</t>
        </is>
      </c>
      <c r="D797" t="inlineStr">
        <is>
          <t>Mỹ</t>
        </is>
      </c>
      <c r="E797" t="inlineStr">
        <is>
          <t>Lỗi sản phẩm</t>
        </is>
      </c>
      <c r="F797" t="n">
        <v>534</v>
      </c>
    </row>
    <row r="798">
      <c r="A798" t="n">
        <v>201811</v>
      </c>
      <c r="B798" t="n">
        <v>45</v>
      </c>
      <c r="C798" t="inlineStr">
        <is>
          <t>POS</t>
        </is>
      </c>
      <c r="D798" t="inlineStr">
        <is>
          <t>Mỹ</t>
        </is>
      </c>
      <c r="E798" t="inlineStr">
        <is>
          <t>Giao nhầm hàng</t>
        </is>
      </c>
      <c r="F798" t="n">
        <v>240</v>
      </c>
    </row>
    <row r="799">
      <c r="A799" t="n">
        <v>201811</v>
      </c>
      <c r="B799" t="n">
        <v>48</v>
      </c>
      <c r="C799" t="inlineStr">
        <is>
          <t>POS</t>
        </is>
      </c>
      <c r="D799" t="inlineStr">
        <is>
          <t>Mỹ</t>
        </is>
      </c>
      <c r="E799" t="inlineStr">
        <is>
          <t>Đổi ý</t>
        </is>
      </c>
      <c r="F799" t="n">
        <v>693.99</v>
      </c>
    </row>
    <row r="800">
      <c r="A800" t="n">
        <v>201811</v>
      </c>
      <c r="B800" t="n">
        <v>51</v>
      </c>
      <c r="C800" t="inlineStr">
        <is>
          <t>POS</t>
        </is>
      </c>
      <c r="D800" t="inlineStr">
        <is>
          <t>Mỹ</t>
        </is>
      </c>
      <c r="E800" t="inlineStr">
        <is>
          <t>Đổi ý</t>
        </is>
      </c>
      <c r="F800" t="n">
        <v>32</v>
      </c>
    </row>
    <row r="801">
      <c r="A801" t="n">
        <v>201811</v>
      </c>
      <c r="B801" t="n">
        <v>53</v>
      </c>
      <c r="C801" t="inlineStr">
        <is>
          <t>POS</t>
        </is>
      </c>
      <c r="D801" t="inlineStr">
        <is>
          <t>Mỹ</t>
        </is>
      </c>
      <c r="E801" t="inlineStr">
        <is>
          <t>Giao nhầm hàng</t>
        </is>
      </c>
      <c r="F801" t="n">
        <v>99</v>
      </c>
    </row>
    <row r="802">
      <c r="A802" t="n">
        <v>201811</v>
      </c>
      <c r="B802" t="n">
        <v>54</v>
      </c>
      <c r="C802" t="inlineStr">
        <is>
          <t>POS</t>
        </is>
      </c>
      <c r="D802" t="inlineStr">
        <is>
          <t>Mỹ</t>
        </is>
      </c>
      <c r="E802" t="inlineStr">
        <is>
          <t>Đổi ý</t>
        </is>
      </c>
      <c r="F802" t="n">
        <v>3.35</v>
      </c>
    </row>
    <row r="803">
      <c r="A803" t="n">
        <v>201811</v>
      </c>
      <c r="B803" t="n">
        <v>55</v>
      </c>
      <c r="C803" t="inlineStr">
        <is>
          <t>POS</t>
        </is>
      </c>
      <c r="D803" t="inlineStr">
        <is>
          <t>Mỹ</t>
        </is>
      </c>
      <c r="E803" t="inlineStr">
        <is>
          <t>Đổi ý</t>
        </is>
      </c>
      <c r="F803" t="n">
        <v>964.98</v>
      </c>
    </row>
    <row r="804">
      <c r="A804" t="n">
        <v>201811</v>
      </c>
      <c r="B804" t="n">
        <v>56</v>
      </c>
      <c r="C804" t="inlineStr">
        <is>
          <t>POS</t>
        </is>
      </c>
      <c r="D804" t="inlineStr">
        <is>
          <t>Mỹ</t>
        </is>
      </c>
      <c r="E804" t="inlineStr">
        <is>
          <t>Lỗi sản phẩm</t>
        </is>
      </c>
      <c r="F804" t="n">
        <v>37.98</v>
      </c>
    </row>
    <row r="805">
      <c r="A805" t="n">
        <v>201811</v>
      </c>
      <c r="B805" t="n">
        <v>57</v>
      </c>
      <c r="C805" t="inlineStr">
        <is>
          <t>POS</t>
        </is>
      </c>
      <c r="D805" t="inlineStr">
        <is>
          <t>Mỹ</t>
        </is>
      </c>
      <c r="E805" t="inlineStr">
        <is>
          <t>Đổi ý</t>
        </is>
      </c>
      <c r="F805" t="n">
        <v>159.99</v>
      </c>
    </row>
    <row r="806">
      <c r="A806" t="n">
        <v>201811</v>
      </c>
      <c r="B806" t="n">
        <v>57</v>
      </c>
      <c r="C806" t="inlineStr">
        <is>
          <t>POS</t>
        </is>
      </c>
      <c r="D806" t="inlineStr">
        <is>
          <t>Mỹ</t>
        </is>
      </c>
      <c r="E806" t="inlineStr">
        <is>
          <t>Giao nhầm hàng</t>
        </is>
      </c>
      <c r="F806" t="n">
        <v>45.78</v>
      </c>
    </row>
    <row r="807">
      <c r="A807" t="n">
        <v>201811</v>
      </c>
      <c r="B807" t="n">
        <v>65</v>
      </c>
      <c r="C807" t="inlineStr">
        <is>
          <t>POS</t>
        </is>
      </c>
      <c r="D807" t="inlineStr">
        <is>
          <t>Mỹ</t>
        </is>
      </c>
      <c r="E807" t="inlineStr">
        <is>
          <t>Đổi ý</t>
        </is>
      </c>
      <c r="F807" t="n">
        <v>832</v>
      </c>
    </row>
    <row r="808">
      <c r="A808" t="n">
        <v>201811</v>
      </c>
      <c r="B808" t="n">
        <v>66</v>
      </c>
      <c r="C808" t="inlineStr">
        <is>
          <t>POS</t>
        </is>
      </c>
      <c r="D808" t="inlineStr">
        <is>
          <t>Mỹ</t>
        </is>
      </c>
      <c r="E808" t="inlineStr">
        <is>
          <t>Lỗi sản phẩm</t>
        </is>
      </c>
      <c r="F808" t="n">
        <v>139.99</v>
      </c>
    </row>
    <row r="809">
      <c r="A809" t="n">
        <v>201812</v>
      </c>
      <c r="B809" t="n">
        <v>0</v>
      </c>
      <c r="C809" t="inlineStr">
        <is>
          <t>ONLINE</t>
        </is>
      </c>
      <c r="D809" t="inlineStr">
        <is>
          <t>Online</t>
        </is>
      </c>
      <c r="E809" t="inlineStr">
        <is>
          <t>Đổi ý</t>
        </is>
      </c>
      <c r="F809" t="n">
        <v>2010.9</v>
      </c>
    </row>
    <row r="810">
      <c r="A810" t="n">
        <v>201812</v>
      </c>
      <c r="B810" t="n">
        <v>0</v>
      </c>
      <c r="C810" t="inlineStr">
        <is>
          <t>ONLINE</t>
        </is>
      </c>
      <c r="D810" t="inlineStr">
        <is>
          <t>Online</t>
        </is>
      </c>
      <c r="E810" t="inlineStr">
        <is>
          <t>Lỗi sản phẩm</t>
        </is>
      </c>
      <c r="F810" t="n">
        <v>1610.25</v>
      </c>
    </row>
    <row r="811">
      <c r="A811" t="n">
        <v>201812</v>
      </c>
      <c r="B811" t="n">
        <v>0</v>
      </c>
      <c r="C811" t="inlineStr">
        <is>
          <t>ONLINE</t>
        </is>
      </c>
      <c r="D811" t="inlineStr">
        <is>
          <t>Online</t>
        </is>
      </c>
      <c r="E811" t="inlineStr">
        <is>
          <t>Giao trễ</t>
        </is>
      </c>
      <c r="F811" t="n">
        <v>934.79</v>
      </c>
    </row>
    <row r="812">
      <c r="A812" t="n">
        <v>201812</v>
      </c>
      <c r="B812" t="n">
        <v>0</v>
      </c>
      <c r="C812" t="inlineStr">
        <is>
          <t>ONLINE</t>
        </is>
      </c>
      <c r="D812" t="inlineStr">
        <is>
          <t>Online</t>
        </is>
      </c>
      <c r="E812" t="inlineStr">
        <is>
          <t>Giao nhầm hàng</t>
        </is>
      </c>
      <c r="F812" t="n">
        <v>62.63</v>
      </c>
    </row>
    <row r="813">
      <c r="A813" t="n">
        <v>201812</v>
      </c>
      <c r="B813" t="n">
        <v>1</v>
      </c>
      <c r="C813" t="inlineStr">
        <is>
          <t>POS</t>
        </is>
      </c>
      <c r="D813" t="inlineStr">
        <is>
          <t>Úc</t>
        </is>
      </c>
      <c r="E813" t="inlineStr">
        <is>
          <t>Lỗi sản phẩm</t>
        </is>
      </c>
      <c r="F813" t="n">
        <v>3115</v>
      </c>
    </row>
    <row r="814">
      <c r="A814" t="n">
        <v>201812</v>
      </c>
      <c r="B814" t="n">
        <v>4</v>
      </c>
      <c r="C814" t="inlineStr">
        <is>
          <t>POS</t>
        </is>
      </c>
      <c r="D814" t="inlineStr">
        <is>
          <t>Úc</t>
        </is>
      </c>
      <c r="E814" t="inlineStr">
        <is>
          <t>Đổi ý</t>
        </is>
      </c>
      <c r="F814" t="n">
        <v>104.18</v>
      </c>
    </row>
    <row r="815">
      <c r="A815" t="n">
        <v>201812</v>
      </c>
      <c r="B815" t="n">
        <v>5</v>
      </c>
      <c r="C815" t="inlineStr">
        <is>
          <t>POS</t>
        </is>
      </c>
      <c r="D815" t="inlineStr">
        <is>
          <t>Úc</t>
        </is>
      </c>
      <c r="E815" t="inlineStr">
        <is>
          <t>Đổi ý</t>
        </is>
      </c>
      <c r="F815" t="n">
        <v>289</v>
      </c>
    </row>
    <row r="816">
      <c r="A816" t="n">
        <v>201812</v>
      </c>
      <c r="B816" t="n">
        <v>6</v>
      </c>
      <c r="C816" t="inlineStr">
        <is>
          <t>POS</t>
        </is>
      </c>
      <c r="D816" t="inlineStr">
        <is>
          <t>Úc</t>
        </is>
      </c>
      <c r="E816" t="inlineStr">
        <is>
          <t>Đổi ý</t>
        </is>
      </c>
      <c r="F816" t="n">
        <v>815.99</v>
      </c>
    </row>
    <row r="817">
      <c r="A817" t="n">
        <v>201812</v>
      </c>
      <c r="B817" t="n">
        <v>8</v>
      </c>
      <c r="C817" t="inlineStr">
        <is>
          <t>POS</t>
        </is>
      </c>
      <c r="D817" t="inlineStr">
        <is>
          <t>Canada</t>
        </is>
      </c>
      <c r="E817" t="inlineStr">
        <is>
          <t>Lỗi sản phẩm</t>
        </is>
      </c>
      <c r="F817" t="n">
        <v>165.99</v>
      </c>
    </row>
    <row r="818">
      <c r="A818" t="n">
        <v>201812</v>
      </c>
      <c r="B818" t="n">
        <v>9</v>
      </c>
      <c r="C818" t="inlineStr">
        <is>
          <t>POS</t>
        </is>
      </c>
      <c r="D818" t="inlineStr">
        <is>
          <t>Canada</t>
        </is>
      </c>
      <c r="E818" t="inlineStr">
        <is>
          <t>Lỗi sản phẩm</t>
        </is>
      </c>
      <c r="F818" t="n">
        <v>68.67</v>
      </c>
    </row>
    <row r="819">
      <c r="A819" t="n">
        <v>201812</v>
      </c>
      <c r="B819" t="n">
        <v>10</v>
      </c>
      <c r="C819" t="inlineStr">
        <is>
          <t>POS</t>
        </is>
      </c>
      <c r="D819" t="inlineStr">
        <is>
          <t>Canada</t>
        </is>
      </c>
      <c r="E819" t="inlineStr">
        <is>
          <t>Đổi ý</t>
        </is>
      </c>
      <c r="F819" t="n">
        <v>608.99</v>
      </c>
    </row>
    <row r="820">
      <c r="A820" t="n">
        <v>201812</v>
      </c>
      <c r="B820" t="n">
        <v>10</v>
      </c>
      <c r="C820" t="inlineStr">
        <is>
          <t>POS</t>
        </is>
      </c>
      <c r="D820" t="inlineStr">
        <is>
          <t>Canada</t>
        </is>
      </c>
      <c r="E820" t="inlineStr">
        <is>
          <t>Lỗi sản phẩm</t>
        </is>
      </c>
      <c r="F820" t="n">
        <v>34.16</v>
      </c>
    </row>
    <row r="821">
      <c r="A821" t="n">
        <v>201812</v>
      </c>
      <c r="B821" t="n">
        <v>12</v>
      </c>
      <c r="C821" t="inlineStr">
        <is>
          <t>POS</t>
        </is>
      </c>
      <c r="D821" t="inlineStr">
        <is>
          <t>Pháp</t>
        </is>
      </c>
      <c r="E821" t="inlineStr">
        <is>
          <t>Giao nhầm hàng</t>
        </is>
      </c>
      <c r="F821" t="n">
        <v>979.2</v>
      </c>
    </row>
    <row r="822">
      <c r="A822" t="n">
        <v>201812</v>
      </c>
      <c r="B822" t="n">
        <v>22</v>
      </c>
      <c r="C822" t="inlineStr">
        <is>
          <t>POS</t>
        </is>
      </c>
      <c r="D822" t="inlineStr">
        <is>
          <t>Đức</t>
        </is>
      </c>
      <c r="E822" t="inlineStr">
        <is>
          <t>Đổi ý</t>
        </is>
      </c>
      <c r="F822" t="n">
        <v>143.99</v>
      </c>
    </row>
    <row r="823">
      <c r="A823" t="n">
        <v>201812</v>
      </c>
      <c r="B823" t="n">
        <v>27</v>
      </c>
      <c r="C823" t="inlineStr">
        <is>
          <t>POS</t>
        </is>
      </c>
      <c r="D823" t="inlineStr">
        <is>
          <t>Đức</t>
        </is>
      </c>
      <c r="E823" t="inlineStr">
        <is>
          <t>Lỗi sản phẩm</t>
        </is>
      </c>
      <c r="F823" t="n">
        <v>109.65</v>
      </c>
    </row>
    <row r="824">
      <c r="A824" t="n">
        <v>201812</v>
      </c>
      <c r="B824" t="n">
        <v>29</v>
      </c>
      <c r="C824" t="inlineStr">
        <is>
          <t>POS</t>
        </is>
      </c>
      <c r="D824" t="inlineStr">
        <is>
          <t>Ý</t>
        </is>
      </c>
      <c r="E824" t="inlineStr">
        <is>
          <t>Đổi ý</t>
        </is>
      </c>
      <c r="F824" t="n">
        <v>2555.89</v>
      </c>
    </row>
    <row r="825">
      <c r="A825" t="n">
        <v>201812</v>
      </c>
      <c r="B825" t="n">
        <v>29</v>
      </c>
      <c r="C825" t="inlineStr">
        <is>
          <t>POS</t>
        </is>
      </c>
      <c r="D825" t="inlineStr">
        <is>
          <t>Ý</t>
        </is>
      </c>
      <c r="E825" t="inlineStr">
        <is>
          <t>Lỗi sản phẩm</t>
        </is>
      </c>
      <c r="F825" t="n">
        <v>734.39</v>
      </c>
    </row>
    <row r="826">
      <c r="A826" t="n">
        <v>201812</v>
      </c>
      <c r="B826" t="n">
        <v>30</v>
      </c>
      <c r="C826" t="inlineStr">
        <is>
          <t>POS</t>
        </is>
      </c>
      <c r="D826" t="inlineStr">
        <is>
          <t>Ý</t>
        </is>
      </c>
      <c r="E826" t="inlineStr">
        <is>
          <t>Lỗi sản phẩm</t>
        </is>
      </c>
      <c r="F826" t="n">
        <v>4045.5</v>
      </c>
    </row>
    <row r="827">
      <c r="A827" t="n">
        <v>201812</v>
      </c>
      <c r="B827" t="n">
        <v>34</v>
      </c>
      <c r="C827" t="inlineStr">
        <is>
          <t>POS</t>
        </is>
      </c>
      <c r="D827" t="inlineStr">
        <is>
          <t>Hà Lan</t>
        </is>
      </c>
      <c r="E827" t="inlineStr">
        <is>
          <t>Giao nhầm hàng</t>
        </is>
      </c>
      <c r="F827" t="n">
        <v>36.17</v>
      </c>
    </row>
    <row r="828">
      <c r="A828" t="n">
        <v>201812</v>
      </c>
      <c r="B828" t="n">
        <v>36</v>
      </c>
      <c r="C828" t="inlineStr">
        <is>
          <t>POS</t>
        </is>
      </c>
      <c r="D828" t="inlineStr">
        <is>
          <t>Anh</t>
        </is>
      </c>
      <c r="E828" t="inlineStr">
        <is>
          <t>Lỗi sản phẩm</t>
        </is>
      </c>
      <c r="F828" t="n">
        <v>3856</v>
      </c>
    </row>
    <row r="829">
      <c r="A829" t="n">
        <v>201812</v>
      </c>
      <c r="B829" t="n">
        <v>37</v>
      </c>
      <c r="C829" t="inlineStr">
        <is>
          <t>POS</t>
        </is>
      </c>
      <c r="D829" t="inlineStr">
        <is>
          <t>Anh</t>
        </is>
      </c>
      <c r="E829" t="inlineStr">
        <is>
          <t>Đổi ý</t>
        </is>
      </c>
      <c r="F829" t="n">
        <v>855.33</v>
      </c>
    </row>
    <row r="830">
      <c r="A830" t="n">
        <v>201812</v>
      </c>
      <c r="B830" t="n">
        <v>37</v>
      </c>
      <c r="C830" t="inlineStr">
        <is>
          <t>POS</t>
        </is>
      </c>
      <c r="D830" t="inlineStr">
        <is>
          <t>Anh</t>
        </is>
      </c>
      <c r="E830" t="inlineStr">
        <is>
          <t>Lỗi sản phẩm</t>
        </is>
      </c>
      <c r="F830" t="n">
        <v>1079.8</v>
      </c>
    </row>
    <row r="831">
      <c r="A831" t="n">
        <v>201812</v>
      </c>
      <c r="B831" t="n">
        <v>38</v>
      </c>
      <c r="C831" t="inlineStr">
        <is>
          <t>POS</t>
        </is>
      </c>
      <c r="D831" t="inlineStr">
        <is>
          <t>Anh</t>
        </is>
      </c>
      <c r="E831" t="inlineStr">
        <is>
          <t>Lỗi sản phẩm</t>
        </is>
      </c>
      <c r="F831" t="n">
        <v>4.98</v>
      </c>
    </row>
    <row r="832">
      <c r="A832" t="n">
        <v>201812</v>
      </c>
      <c r="B832" t="n">
        <v>38</v>
      </c>
      <c r="C832" t="inlineStr">
        <is>
          <t>POS</t>
        </is>
      </c>
      <c r="D832" t="inlineStr">
        <is>
          <t>Anh</t>
        </is>
      </c>
      <c r="E832" t="inlineStr">
        <is>
          <t>Giao nhầm hàng</t>
        </is>
      </c>
      <c r="F832" t="n">
        <v>53.97</v>
      </c>
    </row>
    <row r="833">
      <c r="A833" t="n">
        <v>201812</v>
      </c>
      <c r="B833" t="n">
        <v>39</v>
      </c>
      <c r="C833" t="inlineStr">
        <is>
          <t>POS</t>
        </is>
      </c>
      <c r="D833" t="inlineStr">
        <is>
          <t>Anh</t>
        </is>
      </c>
      <c r="E833" t="inlineStr">
        <is>
          <t>Đổi ý</t>
        </is>
      </c>
      <c r="F833" t="n">
        <v>17.98</v>
      </c>
    </row>
    <row r="834">
      <c r="A834" t="n">
        <v>201812</v>
      </c>
      <c r="B834" t="n">
        <v>39</v>
      </c>
      <c r="C834" t="inlineStr">
        <is>
          <t>POS</t>
        </is>
      </c>
      <c r="D834" t="inlineStr">
        <is>
          <t>Anh</t>
        </is>
      </c>
      <c r="E834" t="inlineStr">
        <is>
          <t>Lỗi sản phẩm</t>
        </is>
      </c>
      <c r="F834" t="n">
        <v>826.98</v>
      </c>
    </row>
    <row r="835">
      <c r="A835" t="n">
        <v>201812</v>
      </c>
      <c r="B835" t="n">
        <v>42</v>
      </c>
      <c r="C835" t="inlineStr">
        <is>
          <t>POS</t>
        </is>
      </c>
      <c r="D835" t="inlineStr">
        <is>
          <t>Anh</t>
        </is>
      </c>
      <c r="E835" t="inlineStr">
        <is>
          <t>Lỗi sản phẩm</t>
        </is>
      </c>
      <c r="F835" t="n">
        <v>1994.64</v>
      </c>
    </row>
    <row r="836">
      <c r="A836" t="n">
        <v>201812</v>
      </c>
      <c r="B836" t="n">
        <v>44</v>
      </c>
      <c r="C836" t="inlineStr">
        <is>
          <t>POS</t>
        </is>
      </c>
      <c r="D836" t="inlineStr">
        <is>
          <t>Mỹ</t>
        </is>
      </c>
      <c r="E836" t="inlineStr">
        <is>
          <t>Lỗi sản phẩm</t>
        </is>
      </c>
      <c r="F836" t="n">
        <v>672.35</v>
      </c>
    </row>
    <row r="837">
      <c r="A837" t="n">
        <v>201812</v>
      </c>
      <c r="B837" t="n">
        <v>45</v>
      </c>
      <c r="C837" t="inlineStr">
        <is>
          <t>POS</t>
        </is>
      </c>
      <c r="D837" t="inlineStr">
        <is>
          <t>Mỹ</t>
        </is>
      </c>
      <c r="E837" t="inlineStr">
        <is>
          <t>Lỗi sản phẩm</t>
        </is>
      </c>
      <c r="F837" t="n">
        <v>51</v>
      </c>
    </row>
    <row r="838">
      <c r="A838" t="n">
        <v>201812</v>
      </c>
      <c r="B838" t="n">
        <v>47</v>
      </c>
      <c r="C838" t="inlineStr">
        <is>
          <t>POS</t>
        </is>
      </c>
      <c r="D838" t="inlineStr">
        <is>
          <t>Mỹ</t>
        </is>
      </c>
      <c r="E838" t="inlineStr">
        <is>
          <t>Lỗi sản phẩm</t>
        </is>
      </c>
      <c r="F838" t="n">
        <v>1744.2</v>
      </c>
    </row>
    <row r="839">
      <c r="A839" t="n">
        <v>201812</v>
      </c>
      <c r="B839" t="n">
        <v>49</v>
      </c>
      <c r="C839" t="inlineStr">
        <is>
          <t>POS</t>
        </is>
      </c>
      <c r="D839" t="inlineStr">
        <is>
          <t>Mỹ</t>
        </is>
      </c>
      <c r="E839" t="inlineStr">
        <is>
          <t>Lỗi sản phẩm</t>
        </is>
      </c>
      <c r="F839" t="n">
        <v>278</v>
      </c>
    </row>
    <row r="840">
      <c r="A840" t="n">
        <v>201812</v>
      </c>
      <c r="B840" t="n">
        <v>49</v>
      </c>
      <c r="C840" t="inlineStr">
        <is>
          <t>POS</t>
        </is>
      </c>
      <c r="D840" t="inlineStr">
        <is>
          <t>Mỹ</t>
        </is>
      </c>
      <c r="E840" t="inlineStr">
        <is>
          <t>Giao nhầm hàng</t>
        </is>
      </c>
      <c r="F840" t="n">
        <v>219</v>
      </c>
    </row>
    <row r="841">
      <c r="A841" t="n">
        <v>201812</v>
      </c>
      <c r="B841" t="n">
        <v>50</v>
      </c>
      <c r="C841" t="inlineStr">
        <is>
          <t>POS</t>
        </is>
      </c>
      <c r="D841" t="inlineStr">
        <is>
          <t>Mỹ</t>
        </is>
      </c>
      <c r="E841" t="inlineStr">
        <is>
          <t>Lỗi sản phẩm</t>
        </is>
      </c>
      <c r="F841" t="n">
        <v>227.96</v>
      </c>
    </row>
    <row r="842">
      <c r="A842" t="n">
        <v>201812</v>
      </c>
      <c r="B842" t="n">
        <v>51</v>
      </c>
      <c r="C842" t="inlineStr">
        <is>
          <t>POS</t>
        </is>
      </c>
      <c r="D842" t="inlineStr">
        <is>
          <t>Mỹ</t>
        </is>
      </c>
      <c r="E842" t="inlineStr">
        <is>
          <t>Đổi ý</t>
        </is>
      </c>
      <c r="F842" t="n">
        <v>447.58</v>
      </c>
    </row>
    <row r="843">
      <c r="A843" t="n">
        <v>201812</v>
      </c>
      <c r="B843" t="n">
        <v>51</v>
      </c>
      <c r="C843" t="inlineStr">
        <is>
          <t>POS</t>
        </is>
      </c>
      <c r="D843" t="inlineStr">
        <is>
          <t>Mỹ</t>
        </is>
      </c>
      <c r="E843" t="inlineStr">
        <is>
          <t>Lỗi sản phẩm</t>
        </is>
      </c>
      <c r="F843" t="n">
        <v>1922.67</v>
      </c>
    </row>
    <row r="844">
      <c r="A844" t="n">
        <v>201812</v>
      </c>
      <c r="B844" t="n">
        <v>53</v>
      </c>
      <c r="C844" t="inlineStr">
        <is>
          <t>POS</t>
        </is>
      </c>
      <c r="D844" t="inlineStr">
        <is>
          <t>Mỹ</t>
        </is>
      </c>
      <c r="E844" t="inlineStr">
        <is>
          <t>Đổi ý</t>
        </is>
      </c>
      <c r="F844" t="n">
        <v>17.72</v>
      </c>
    </row>
    <row r="845">
      <c r="A845" t="n">
        <v>201812</v>
      </c>
      <c r="B845" t="n">
        <v>55</v>
      </c>
      <c r="C845" t="inlineStr">
        <is>
          <t>POS</t>
        </is>
      </c>
      <c r="D845" t="inlineStr">
        <is>
          <t>Mỹ</t>
        </is>
      </c>
      <c r="E845" t="inlineStr">
        <is>
          <t>Đổi ý</t>
        </is>
      </c>
      <c r="F845" t="n">
        <v>116.1</v>
      </c>
    </row>
    <row r="846">
      <c r="A846" t="n">
        <v>201812</v>
      </c>
      <c r="B846" t="n">
        <v>56</v>
      </c>
      <c r="C846" t="inlineStr">
        <is>
          <t>POS</t>
        </is>
      </c>
      <c r="D846" t="inlineStr">
        <is>
          <t>Mỹ</t>
        </is>
      </c>
      <c r="E846" t="inlineStr">
        <is>
          <t>Lỗi sản phẩm</t>
        </is>
      </c>
      <c r="F846" t="n">
        <v>43</v>
      </c>
    </row>
    <row r="847">
      <c r="A847" t="n">
        <v>201812</v>
      </c>
      <c r="B847" t="n">
        <v>57</v>
      </c>
      <c r="C847" t="inlineStr">
        <is>
          <t>POS</t>
        </is>
      </c>
      <c r="D847" t="inlineStr">
        <is>
          <t>Mỹ</t>
        </is>
      </c>
      <c r="E847" t="inlineStr">
        <is>
          <t>Lỗi sản phẩm</t>
        </is>
      </c>
      <c r="F847" t="n">
        <v>3300</v>
      </c>
    </row>
    <row r="848">
      <c r="A848" t="n">
        <v>201812</v>
      </c>
      <c r="B848" t="n">
        <v>57</v>
      </c>
      <c r="C848" t="inlineStr">
        <is>
          <t>POS</t>
        </is>
      </c>
      <c r="D848" t="inlineStr">
        <is>
          <t>Mỹ</t>
        </is>
      </c>
      <c r="E848" t="inlineStr">
        <is>
          <t>Giao nhầm hàng</t>
        </is>
      </c>
      <c r="F848" t="n">
        <v>360</v>
      </c>
    </row>
    <row r="849">
      <c r="A849" t="n">
        <v>201812</v>
      </c>
      <c r="B849" t="n">
        <v>59</v>
      </c>
      <c r="C849" t="inlineStr">
        <is>
          <t>POS</t>
        </is>
      </c>
      <c r="D849" t="inlineStr">
        <is>
          <t>Mỹ</t>
        </is>
      </c>
      <c r="E849" t="inlineStr">
        <is>
          <t>Đổi ý</t>
        </is>
      </c>
      <c r="F849" t="n">
        <v>510</v>
      </c>
    </row>
    <row r="850">
      <c r="A850" t="n">
        <v>201812</v>
      </c>
      <c r="B850" t="n">
        <v>59</v>
      </c>
      <c r="C850" t="inlineStr">
        <is>
          <t>POS</t>
        </is>
      </c>
      <c r="D850" t="inlineStr">
        <is>
          <t>Mỹ</t>
        </is>
      </c>
      <c r="E850" t="inlineStr">
        <is>
          <t>Lỗi sản phẩm</t>
        </is>
      </c>
      <c r="F850" t="n">
        <v>279</v>
      </c>
    </row>
    <row r="851">
      <c r="A851" t="n">
        <v>201812</v>
      </c>
      <c r="B851" t="n">
        <v>61</v>
      </c>
      <c r="C851" t="inlineStr">
        <is>
          <t>POS</t>
        </is>
      </c>
      <c r="D851" t="inlineStr">
        <is>
          <t>Mỹ</t>
        </is>
      </c>
      <c r="E851" t="inlineStr">
        <is>
          <t>Đổi ý</t>
        </is>
      </c>
      <c r="F851" t="n">
        <v>1450</v>
      </c>
    </row>
    <row r="852">
      <c r="A852" t="n">
        <v>201812</v>
      </c>
      <c r="B852" t="n">
        <v>61</v>
      </c>
      <c r="C852" t="inlineStr">
        <is>
          <t>POS</t>
        </is>
      </c>
      <c r="D852" t="inlineStr">
        <is>
          <t>Mỹ</t>
        </is>
      </c>
      <c r="E852" t="inlineStr">
        <is>
          <t>Lỗi sản phẩm</t>
        </is>
      </c>
      <c r="F852" t="n">
        <v>924</v>
      </c>
    </row>
    <row r="853">
      <c r="A853" t="n">
        <v>201812</v>
      </c>
      <c r="B853" t="n">
        <v>62</v>
      </c>
      <c r="C853" t="inlineStr">
        <is>
          <t>POS</t>
        </is>
      </c>
      <c r="D853" t="inlineStr">
        <is>
          <t>Mỹ</t>
        </is>
      </c>
      <c r="E853" t="inlineStr">
        <is>
          <t>Đổi ý</t>
        </is>
      </c>
      <c r="F853" t="n">
        <v>20.97</v>
      </c>
    </row>
    <row r="854">
      <c r="A854" t="n">
        <v>201812</v>
      </c>
      <c r="B854" t="n">
        <v>62</v>
      </c>
      <c r="C854" t="inlineStr">
        <is>
          <t>POS</t>
        </is>
      </c>
      <c r="D854" t="inlineStr">
        <is>
          <t>Mỹ</t>
        </is>
      </c>
      <c r="E854" t="inlineStr">
        <is>
          <t>Lỗi sản phẩm</t>
        </is>
      </c>
      <c r="F854" t="n">
        <v>109.99</v>
      </c>
    </row>
    <row r="855">
      <c r="A855" t="n">
        <v>201812</v>
      </c>
      <c r="B855" t="n">
        <v>62</v>
      </c>
      <c r="C855" t="inlineStr">
        <is>
          <t>POS</t>
        </is>
      </c>
      <c r="D855" t="inlineStr">
        <is>
          <t>Mỹ</t>
        </is>
      </c>
      <c r="E855" t="inlineStr">
        <is>
          <t>Giao nhầm hàng</t>
        </is>
      </c>
      <c r="F855" t="n">
        <v>611</v>
      </c>
    </row>
    <row r="856">
      <c r="A856" t="n">
        <v>201812</v>
      </c>
      <c r="B856" t="n">
        <v>63</v>
      </c>
      <c r="C856" t="inlineStr">
        <is>
          <t>POS</t>
        </is>
      </c>
      <c r="D856" t="inlineStr">
        <is>
          <t>Mỹ</t>
        </is>
      </c>
      <c r="E856" t="inlineStr">
        <is>
          <t>Đổi ý</t>
        </is>
      </c>
      <c r="F856" t="n">
        <v>1617</v>
      </c>
    </row>
    <row r="857">
      <c r="A857" t="n">
        <v>201812</v>
      </c>
      <c r="B857" t="n">
        <v>63</v>
      </c>
      <c r="C857" t="inlineStr">
        <is>
          <t>POS</t>
        </is>
      </c>
      <c r="D857" t="inlineStr">
        <is>
          <t>Mỹ</t>
        </is>
      </c>
      <c r="E857" t="inlineStr">
        <is>
          <t>Lỗi sản phẩm</t>
        </is>
      </c>
      <c r="F857" t="n">
        <v>188.96</v>
      </c>
    </row>
    <row r="858">
      <c r="A858" t="n">
        <v>201812</v>
      </c>
      <c r="B858" t="n">
        <v>63</v>
      </c>
      <c r="C858" t="inlineStr">
        <is>
          <t>POS</t>
        </is>
      </c>
      <c r="D858" t="inlineStr">
        <is>
          <t>Mỹ</t>
        </is>
      </c>
      <c r="E858" t="inlineStr">
        <is>
          <t>Giao nhầm hàng</t>
        </is>
      </c>
      <c r="F858" t="n">
        <v>262.99</v>
      </c>
    </row>
    <row r="859">
      <c r="A859" t="n">
        <v>201812</v>
      </c>
      <c r="B859" t="n">
        <v>64</v>
      </c>
      <c r="C859" t="inlineStr">
        <is>
          <t>POS</t>
        </is>
      </c>
      <c r="D859" t="inlineStr">
        <is>
          <t>Mỹ</t>
        </is>
      </c>
      <c r="E859" t="inlineStr">
        <is>
          <t>Đổi ý</t>
        </is>
      </c>
      <c r="F859" t="n">
        <v>914.9400000000001</v>
      </c>
    </row>
    <row r="860">
      <c r="A860" t="n">
        <v>201812</v>
      </c>
      <c r="B860" t="n">
        <v>64</v>
      </c>
      <c r="C860" t="inlineStr">
        <is>
          <t>POS</t>
        </is>
      </c>
      <c r="D860" t="inlineStr">
        <is>
          <t>Mỹ</t>
        </is>
      </c>
      <c r="E860" t="inlineStr">
        <is>
          <t>Lỗi sản phẩm</t>
        </is>
      </c>
      <c r="F860" t="n">
        <v>344.38</v>
      </c>
    </row>
    <row r="861">
      <c r="A861" t="n">
        <v>201812</v>
      </c>
      <c r="B861" t="n">
        <v>65</v>
      </c>
      <c r="C861" t="inlineStr">
        <is>
          <t>POS</t>
        </is>
      </c>
      <c r="D861" t="inlineStr">
        <is>
          <t>Mỹ</t>
        </is>
      </c>
      <c r="E861" t="inlineStr">
        <is>
          <t>Đổi ý</t>
        </is>
      </c>
      <c r="F861" t="n">
        <v>1331.88</v>
      </c>
    </row>
    <row r="862">
      <c r="A862" t="n">
        <v>201812</v>
      </c>
      <c r="B862" t="n">
        <v>65</v>
      </c>
      <c r="C862" t="inlineStr">
        <is>
          <t>POS</t>
        </is>
      </c>
      <c r="D862" t="inlineStr">
        <is>
          <t>Mỹ</t>
        </is>
      </c>
      <c r="E862" t="inlineStr">
        <is>
          <t>Lỗi sản phẩm</t>
        </is>
      </c>
      <c r="F862" t="n">
        <v>179.99</v>
      </c>
    </row>
    <row r="863">
      <c r="A863" t="n">
        <v>201812</v>
      </c>
      <c r="B863" t="n">
        <v>65</v>
      </c>
      <c r="C863" t="inlineStr">
        <is>
          <t>POS</t>
        </is>
      </c>
      <c r="D863" t="inlineStr">
        <is>
          <t>Mỹ</t>
        </is>
      </c>
      <c r="E863" t="inlineStr">
        <is>
          <t>Giao nhầm hàng</t>
        </is>
      </c>
      <c r="F863" t="n">
        <v>1319.5</v>
      </c>
    </row>
    <row r="864">
      <c r="A864" t="n">
        <v>201812</v>
      </c>
      <c r="B864" t="n">
        <v>66</v>
      </c>
      <c r="C864" t="inlineStr">
        <is>
          <t>POS</t>
        </is>
      </c>
      <c r="D864" t="inlineStr">
        <is>
          <t>Mỹ</t>
        </is>
      </c>
      <c r="E864" t="inlineStr">
        <is>
          <t>Đổi ý</t>
        </is>
      </c>
      <c r="F864" t="n">
        <v>20.6</v>
      </c>
    </row>
    <row r="865">
      <c r="A865" t="n">
        <v>201812</v>
      </c>
      <c r="B865" t="n">
        <v>66</v>
      </c>
      <c r="C865" t="inlineStr">
        <is>
          <t>POS</t>
        </is>
      </c>
      <c r="D865" t="inlineStr">
        <is>
          <t>Mỹ</t>
        </is>
      </c>
      <c r="E865" t="inlineStr">
        <is>
          <t>Lỗi sản phẩm</t>
        </is>
      </c>
      <c r="F865" t="n">
        <v>738</v>
      </c>
    </row>
    <row r="866">
      <c r="A866" t="n">
        <v>201901</v>
      </c>
      <c r="B866" t="n">
        <v>0</v>
      </c>
      <c r="C866" t="inlineStr">
        <is>
          <t>ONLINE</t>
        </is>
      </c>
      <c r="D866" t="inlineStr">
        <is>
          <t>Online</t>
        </is>
      </c>
      <c r="E866" t="inlineStr">
        <is>
          <t>Đổi ý</t>
        </is>
      </c>
      <c r="F866" t="n">
        <v>6260.1</v>
      </c>
    </row>
    <row r="867">
      <c r="A867" t="n">
        <v>201901</v>
      </c>
      <c r="B867" t="n">
        <v>0</v>
      </c>
      <c r="C867" t="inlineStr">
        <is>
          <t>ONLINE</t>
        </is>
      </c>
      <c r="D867" t="inlineStr">
        <is>
          <t>Online</t>
        </is>
      </c>
      <c r="E867" t="inlineStr">
        <is>
          <t>Lỗi sản phẩm</t>
        </is>
      </c>
      <c r="F867" t="n">
        <v>3034.95</v>
      </c>
    </row>
    <row r="868">
      <c r="A868" t="n">
        <v>201901</v>
      </c>
      <c r="B868" t="n">
        <v>0</v>
      </c>
      <c r="C868" t="inlineStr">
        <is>
          <t>ONLINE</t>
        </is>
      </c>
      <c r="D868" t="inlineStr">
        <is>
          <t>Online</t>
        </is>
      </c>
      <c r="E868" t="inlineStr">
        <is>
          <t>Giao trễ</t>
        </is>
      </c>
      <c r="F868" t="n">
        <v>429.35</v>
      </c>
    </row>
    <row r="869">
      <c r="A869" t="n">
        <v>201901</v>
      </c>
      <c r="B869" t="n">
        <v>0</v>
      </c>
      <c r="C869" t="inlineStr">
        <is>
          <t>ONLINE</t>
        </is>
      </c>
      <c r="D869" t="inlineStr">
        <is>
          <t>Online</t>
        </is>
      </c>
      <c r="E869" t="inlineStr">
        <is>
          <t>Giao nhầm hàng</t>
        </is>
      </c>
      <c r="F869" t="n">
        <v>295.57</v>
      </c>
    </row>
    <row r="870">
      <c r="A870" t="n">
        <v>201901</v>
      </c>
      <c r="B870" t="n">
        <v>5</v>
      </c>
      <c r="C870" t="inlineStr">
        <is>
          <t>POS</t>
        </is>
      </c>
      <c r="D870" t="inlineStr">
        <is>
          <t>Úc</t>
        </is>
      </c>
      <c r="E870" t="inlineStr">
        <is>
          <t>Đổi ý</t>
        </is>
      </c>
      <c r="F870" t="n">
        <v>109.99</v>
      </c>
    </row>
    <row r="871">
      <c r="A871" t="n">
        <v>201901</v>
      </c>
      <c r="B871" t="n">
        <v>5</v>
      </c>
      <c r="C871" t="inlineStr">
        <is>
          <t>POS</t>
        </is>
      </c>
      <c r="D871" t="inlineStr">
        <is>
          <t>Úc</t>
        </is>
      </c>
      <c r="E871" t="inlineStr">
        <is>
          <t>Lỗi sản phẩm</t>
        </is>
      </c>
      <c r="F871" t="n">
        <v>624</v>
      </c>
    </row>
    <row r="872">
      <c r="A872" t="n">
        <v>201901</v>
      </c>
      <c r="B872" t="n">
        <v>8</v>
      </c>
      <c r="C872" t="inlineStr">
        <is>
          <t>POS</t>
        </is>
      </c>
      <c r="D872" t="inlineStr">
        <is>
          <t>Canada</t>
        </is>
      </c>
      <c r="E872" t="inlineStr">
        <is>
          <t>Đổi ý</t>
        </is>
      </c>
      <c r="F872" t="n">
        <v>8.99</v>
      </c>
    </row>
    <row r="873">
      <c r="A873" t="n">
        <v>201901</v>
      </c>
      <c r="B873" t="n">
        <v>8</v>
      </c>
      <c r="C873" t="inlineStr">
        <is>
          <t>POS</t>
        </is>
      </c>
      <c r="D873" t="inlineStr">
        <is>
          <t>Canada</t>
        </is>
      </c>
      <c r="E873" t="inlineStr">
        <is>
          <t>Giao nhầm hàng</t>
        </is>
      </c>
      <c r="F873" t="n">
        <v>6.95</v>
      </c>
    </row>
    <row r="874">
      <c r="A874" t="n">
        <v>201901</v>
      </c>
      <c r="B874" t="n">
        <v>9</v>
      </c>
      <c r="C874" t="inlineStr">
        <is>
          <t>POS</t>
        </is>
      </c>
      <c r="D874" t="inlineStr">
        <is>
          <t>Canada</t>
        </is>
      </c>
      <c r="E874" t="inlineStr">
        <is>
          <t>Đổi ý</t>
        </is>
      </c>
      <c r="F874" t="n">
        <v>540.45</v>
      </c>
    </row>
    <row r="875">
      <c r="A875" t="n">
        <v>201901</v>
      </c>
      <c r="B875" t="n">
        <v>10</v>
      </c>
      <c r="C875" t="inlineStr">
        <is>
          <t>POS</t>
        </is>
      </c>
      <c r="D875" t="inlineStr">
        <is>
          <t>Canada</t>
        </is>
      </c>
      <c r="E875" t="inlineStr">
        <is>
          <t>Lỗi sản phẩm</t>
        </is>
      </c>
      <c r="F875" t="n">
        <v>1292.83</v>
      </c>
    </row>
    <row r="876">
      <c r="A876" t="n">
        <v>201901</v>
      </c>
      <c r="B876" t="n">
        <v>16</v>
      </c>
      <c r="C876" t="inlineStr">
        <is>
          <t>POS</t>
        </is>
      </c>
      <c r="D876" t="inlineStr">
        <is>
          <t>Pháp</t>
        </is>
      </c>
      <c r="E876" t="inlineStr">
        <is>
          <t>Lỗi sản phẩm</t>
        </is>
      </c>
      <c r="F876" t="n">
        <v>43</v>
      </c>
    </row>
    <row r="877">
      <c r="A877" t="n">
        <v>201901</v>
      </c>
      <c r="B877" t="n">
        <v>17</v>
      </c>
      <c r="C877" t="inlineStr">
        <is>
          <t>POS</t>
        </is>
      </c>
      <c r="D877" t="inlineStr">
        <is>
          <t>Pháp</t>
        </is>
      </c>
      <c r="E877" t="inlineStr">
        <is>
          <t>Lỗi sản phẩm</t>
        </is>
      </c>
      <c r="F877" t="n">
        <v>2126.07</v>
      </c>
    </row>
    <row r="878">
      <c r="A878" t="n">
        <v>201901</v>
      </c>
      <c r="B878" t="n">
        <v>19</v>
      </c>
      <c r="C878" t="inlineStr">
        <is>
          <t>POS</t>
        </is>
      </c>
      <c r="D878" t="inlineStr">
        <is>
          <t>Đức</t>
        </is>
      </c>
      <c r="E878" t="inlineStr">
        <is>
          <t>Đổi ý</t>
        </is>
      </c>
      <c r="F878" t="n">
        <v>941.76</v>
      </c>
    </row>
    <row r="879">
      <c r="A879" t="n">
        <v>201901</v>
      </c>
      <c r="B879" t="n">
        <v>20</v>
      </c>
      <c r="C879" t="inlineStr">
        <is>
          <t>POS</t>
        </is>
      </c>
      <c r="D879" t="inlineStr">
        <is>
          <t>Đức</t>
        </is>
      </c>
      <c r="E879" t="inlineStr">
        <is>
          <t>Đổi ý</t>
        </is>
      </c>
      <c r="F879" t="n">
        <v>512.9400000000001</v>
      </c>
    </row>
    <row r="880">
      <c r="A880" t="n">
        <v>201901</v>
      </c>
      <c r="B880" t="n">
        <v>21</v>
      </c>
      <c r="C880" t="inlineStr">
        <is>
          <t>POS</t>
        </is>
      </c>
      <c r="D880" t="inlineStr">
        <is>
          <t>Đức</t>
        </is>
      </c>
      <c r="E880" t="inlineStr">
        <is>
          <t>Đổi ý</t>
        </is>
      </c>
      <c r="F880" t="n">
        <v>619</v>
      </c>
    </row>
    <row r="881">
      <c r="A881" t="n">
        <v>201901</v>
      </c>
      <c r="B881" t="n">
        <v>22</v>
      </c>
      <c r="C881" t="inlineStr">
        <is>
          <t>POS</t>
        </is>
      </c>
      <c r="D881" t="inlineStr">
        <is>
          <t>Đức</t>
        </is>
      </c>
      <c r="E881" t="inlineStr">
        <is>
          <t>Đổi ý</t>
        </is>
      </c>
      <c r="F881" t="n">
        <v>354</v>
      </c>
    </row>
    <row r="882">
      <c r="A882" t="n">
        <v>201901</v>
      </c>
      <c r="B882" t="n">
        <v>23</v>
      </c>
      <c r="C882" t="inlineStr">
        <is>
          <t>POS</t>
        </is>
      </c>
      <c r="D882" t="inlineStr">
        <is>
          <t>Đức</t>
        </is>
      </c>
      <c r="E882" t="inlineStr">
        <is>
          <t>Đổi ý</t>
        </is>
      </c>
      <c r="F882" t="n">
        <v>559</v>
      </c>
    </row>
    <row r="883">
      <c r="A883" t="n">
        <v>201901</v>
      </c>
      <c r="B883" t="n">
        <v>23</v>
      </c>
      <c r="C883" t="inlineStr">
        <is>
          <t>POS</t>
        </is>
      </c>
      <c r="D883" t="inlineStr">
        <is>
          <t>Đức</t>
        </is>
      </c>
      <c r="E883" t="inlineStr">
        <is>
          <t>Giao nhầm hàng</t>
        </is>
      </c>
      <c r="F883" t="n">
        <v>197.6</v>
      </c>
    </row>
    <row r="884">
      <c r="A884" t="n">
        <v>201901</v>
      </c>
      <c r="B884" t="n">
        <v>24</v>
      </c>
      <c r="C884" t="inlineStr">
        <is>
          <t>POS</t>
        </is>
      </c>
      <c r="D884" t="inlineStr">
        <is>
          <t>Đức</t>
        </is>
      </c>
      <c r="E884" t="inlineStr">
        <is>
          <t>Lỗi sản phẩm</t>
        </is>
      </c>
      <c r="F884" t="n">
        <v>3909.96</v>
      </c>
    </row>
    <row r="885">
      <c r="A885" t="n">
        <v>201901</v>
      </c>
      <c r="B885" t="n">
        <v>27</v>
      </c>
      <c r="C885" t="inlineStr">
        <is>
          <t>POS</t>
        </is>
      </c>
      <c r="D885" t="inlineStr">
        <is>
          <t>Đức</t>
        </is>
      </c>
      <c r="E885" t="inlineStr">
        <is>
          <t>Đổi ý</t>
        </is>
      </c>
      <c r="F885" t="n">
        <v>591.3</v>
      </c>
    </row>
    <row r="886">
      <c r="A886" t="n">
        <v>201901</v>
      </c>
      <c r="B886" t="n">
        <v>29</v>
      </c>
      <c r="C886" t="inlineStr">
        <is>
          <t>POS</t>
        </is>
      </c>
      <c r="D886" t="inlineStr">
        <is>
          <t>Ý</t>
        </is>
      </c>
      <c r="E886" t="inlineStr">
        <is>
          <t>Đổi ý</t>
        </is>
      </c>
      <c r="F886" t="n">
        <v>1205.54</v>
      </c>
    </row>
    <row r="887">
      <c r="A887" t="n">
        <v>201901</v>
      </c>
      <c r="B887" t="n">
        <v>29</v>
      </c>
      <c r="C887" t="inlineStr">
        <is>
          <t>POS</t>
        </is>
      </c>
      <c r="D887" t="inlineStr">
        <is>
          <t>Ý</t>
        </is>
      </c>
      <c r="E887" t="inlineStr">
        <is>
          <t>Lỗi sản phẩm</t>
        </is>
      </c>
      <c r="F887" t="n">
        <v>490.17</v>
      </c>
    </row>
    <row r="888">
      <c r="A888" t="n">
        <v>201901</v>
      </c>
      <c r="B888" t="n">
        <v>30</v>
      </c>
      <c r="C888" t="inlineStr">
        <is>
          <t>POS</t>
        </is>
      </c>
      <c r="D888" t="inlineStr">
        <is>
          <t>Ý</t>
        </is>
      </c>
      <c r="E888" t="inlineStr">
        <is>
          <t>Lỗi sản phẩm</t>
        </is>
      </c>
      <c r="F888" t="n">
        <v>2.94</v>
      </c>
    </row>
    <row r="889">
      <c r="A889" t="n">
        <v>201901</v>
      </c>
      <c r="B889" t="n">
        <v>31</v>
      </c>
      <c r="C889" t="inlineStr">
        <is>
          <t>POS</t>
        </is>
      </c>
      <c r="D889" t="inlineStr">
        <is>
          <t>Hà Lan</t>
        </is>
      </c>
      <c r="E889" t="inlineStr">
        <is>
          <t>Lỗi sản phẩm</t>
        </is>
      </c>
      <c r="F889" t="n">
        <v>486.4</v>
      </c>
    </row>
    <row r="890">
      <c r="A890" t="n">
        <v>201901</v>
      </c>
      <c r="B890" t="n">
        <v>36</v>
      </c>
      <c r="C890" t="inlineStr">
        <is>
          <t>POS</t>
        </is>
      </c>
      <c r="D890" t="inlineStr">
        <is>
          <t>Anh</t>
        </is>
      </c>
      <c r="E890" t="inlineStr">
        <is>
          <t>Lỗi sản phẩm</t>
        </is>
      </c>
      <c r="F890" t="n">
        <v>31.35</v>
      </c>
    </row>
    <row r="891">
      <c r="A891" t="n">
        <v>201901</v>
      </c>
      <c r="B891" t="n">
        <v>37</v>
      </c>
      <c r="C891" t="inlineStr">
        <is>
          <t>POS</t>
        </is>
      </c>
      <c r="D891" t="inlineStr">
        <is>
          <t>Anh</t>
        </is>
      </c>
      <c r="E891" t="inlineStr">
        <is>
          <t>Đổi ý</t>
        </is>
      </c>
      <c r="F891" t="n">
        <v>56</v>
      </c>
    </row>
    <row r="892">
      <c r="A892" t="n">
        <v>201901</v>
      </c>
      <c r="B892" t="n">
        <v>38</v>
      </c>
      <c r="C892" t="inlineStr">
        <is>
          <t>POS</t>
        </is>
      </c>
      <c r="D892" t="inlineStr">
        <is>
          <t>Anh</t>
        </is>
      </c>
      <c r="E892" t="inlineStr">
        <is>
          <t>Đổi ý</t>
        </is>
      </c>
      <c r="F892" t="n">
        <v>635.99</v>
      </c>
    </row>
    <row r="893">
      <c r="A893" t="n">
        <v>201901</v>
      </c>
      <c r="B893" t="n">
        <v>38</v>
      </c>
      <c r="C893" t="inlineStr">
        <is>
          <t>POS</t>
        </is>
      </c>
      <c r="D893" t="inlineStr">
        <is>
          <t>Anh</t>
        </is>
      </c>
      <c r="E893" t="inlineStr">
        <is>
          <t>Lỗi sản phẩm</t>
        </is>
      </c>
      <c r="F893" t="n">
        <v>999.95</v>
      </c>
    </row>
    <row r="894">
      <c r="A894" t="n">
        <v>201901</v>
      </c>
      <c r="B894" t="n">
        <v>39</v>
      </c>
      <c r="C894" t="inlineStr">
        <is>
          <t>POS</t>
        </is>
      </c>
      <c r="D894" t="inlineStr">
        <is>
          <t>Anh</t>
        </is>
      </c>
      <c r="E894" t="inlineStr">
        <is>
          <t>Đổi ý</t>
        </is>
      </c>
      <c r="F894" t="n">
        <v>1346.6</v>
      </c>
    </row>
    <row r="895">
      <c r="A895" t="n">
        <v>201901</v>
      </c>
      <c r="B895" t="n">
        <v>39</v>
      </c>
      <c r="C895" t="inlineStr">
        <is>
          <t>POS</t>
        </is>
      </c>
      <c r="D895" t="inlineStr">
        <is>
          <t>Anh</t>
        </is>
      </c>
      <c r="E895" t="inlineStr">
        <is>
          <t>Giao nhầm hàng</t>
        </is>
      </c>
      <c r="F895" t="n">
        <v>534</v>
      </c>
    </row>
    <row r="896">
      <c r="A896" t="n">
        <v>201901</v>
      </c>
      <c r="B896" t="n">
        <v>42</v>
      </c>
      <c r="C896" t="inlineStr">
        <is>
          <t>POS</t>
        </is>
      </c>
      <c r="D896" t="inlineStr">
        <is>
          <t>Anh</t>
        </is>
      </c>
      <c r="E896" t="inlineStr">
        <is>
          <t>Đổi ý</t>
        </is>
      </c>
      <c r="F896" t="n">
        <v>875.34</v>
      </c>
    </row>
    <row r="897">
      <c r="A897" t="n">
        <v>201901</v>
      </c>
      <c r="B897" t="n">
        <v>43</v>
      </c>
      <c r="C897" t="inlineStr">
        <is>
          <t>POS</t>
        </is>
      </c>
      <c r="D897" t="inlineStr">
        <is>
          <t>Mỹ</t>
        </is>
      </c>
      <c r="E897" t="inlineStr">
        <is>
          <t>Đổi ý</t>
        </is>
      </c>
      <c r="F897" t="n">
        <v>935.97</v>
      </c>
    </row>
    <row r="898">
      <c r="A898" t="n">
        <v>201901</v>
      </c>
      <c r="B898" t="n">
        <v>44</v>
      </c>
      <c r="C898" t="inlineStr">
        <is>
          <t>POS</t>
        </is>
      </c>
      <c r="D898" t="inlineStr">
        <is>
          <t>Mỹ</t>
        </is>
      </c>
      <c r="E898" t="inlineStr">
        <is>
          <t>Lỗi sản phẩm</t>
        </is>
      </c>
      <c r="F898" t="n">
        <v>125.99</v>
      </c>
    </row>
    <row r="899">
      <c r="A899" t="n">
        <v>201901</v>
      </c>
      <c r="B899" t="n">
        <v>44</v>
      </c>
      <c r="C899" t="inlineStr">
        <is>
          <t>POS</t>
        </is>
      </c>
      <c r="D899" t="inlineStr">
        <is>
          <t>Mỹ</t>
        </is>
      </c>
      <c r="E899" t="inlineStr">
        <is>
          <t>Giao nhầm hàng</t>
        </is>
      </c>
      <c r="F899" t="n">
        <v>469</v>
      </c>
    </row>
    <row r="900">
      <c r="A900" t="n">
        <v>201901</v>
      </c>
      <c r="B900" t="n">
        <v>45</v>
      </c>
      <c r="C900" t="inlineStr">
        <is>
          <t>POS</t>
        </is>
      </c>
      <c r="D900" t="inlineStr">
        <is>
          <t>Mỹ</t>
        </is>
      </c>
      <c r="E900" t="inlineStr">
        <is>
          <t>Đổi ý</t>
        </is>
      </c>
      <c r="F900" t="n">
        <v>11</v>
      </c>
    </row>
    <row r="901">
      <c r="A901" t="n">
        <v>201901</v>
      </c>
      <c r="B901" t="n">
        <v>45</v>
      </c>
      <c r="C901" t="inlineStr">
        <is>
          <t>POS</t>
        </is>
      </c>
      <c r="D901" t="inlineStr">
        <is>
          <t>Mỹ</t>
        </is>
      </c>
      <c r="E901" t="inlineStr">
        <is>
          <t>Lỗi sản phẩm</t>
        </is>
      </c>
      <c r="F901" t="n">
        <v>15.43</v>
      </c>
    </row>
    <row r="902">
      <c r="A902" t="n">
        <v>201901</v>
      </c>
      <c r="B902" t="n">
        <v>48</v>
      </c>
      <c r="C902" t="inlineStr">
        <is>
          <t>POS</t>
        </is>
      </c>
      <c r="D902" t="inlineStr">
        <is>
          <t>Mỹ</t>
        </is>
      </c>
      <c r="E902" t="inlineStr">
        <is>
          <t>Đổi ý</t>
        </is>
      </c>
      <c r="F902" t="n">
        <v>39.98</v>
      </c>
    </row>
    <row r="903">
      <c r="A903" t="n">
        <v>201901</v>
      </c>
      <c r="B903" t="n">
        <v>48</v>
      </c>
      <c r="C903" t="inlineStr">
        <is>
          <t>POS</t>
        </is>
      </c>
      <c r="D903" t="inlineStr">
        <is>
          <t>Mỹ</t>
        </is>
      </c>
      <c r="E903" t="inlineStr">
        <is>
          <t>Lỗi sản phẩm</t>
        </is>
      </c>
      <c r="F903" t="n">
        <v>402</v>
      </c>
    </row>
    <row r="904">
      <c r="A904" t="n">
        <v>201901</v>
      </c>
      <c r="B904" t="n">
        <v>48</v>
      </c>
      <c r="C904" t="inlineStr">
        <is>
          <t>POS</t>
        </is>
      </c>
      <c r="D904" t="inlineStr">
        <is>
          <t>Mỹ</t>
        </is>
      </c>
      <c r="E904" t="inlineStr">
        <is>
          <t>Giao nhầm hàng</t>
        </is>
      </c>
      <c r="F904" t="n">
        <v>143.85</v>
      </c>
    </row>
    <row r="905">
      <c r="A905" t="n">
        <v>201901</v>
      </c>
      <c r="B905" t="n">
        <v>49</v>
      </c>
      <c r="C905" t="inlineStr">
        <is>
          <t>POS</t>
        </is>
      </c>
      <c r="D905" t="inlineStr">
        <is>
          <t>Mỹ</t>
        </is>
      </c>
      <c r="E905" t="inlineStr">
        <is>
          <t>Đổi ý</t>
        </is>
      </c>
      <c r="F905" t="n">
        <v>602</v>
      </c>
    </row>
    <row r="906">
      <c r="A906" t="n">
        <v>201901</v>
      </c>
      <c r="B906" t="n">
        <v>49</v>
      </c>
      <c r="C906" t="inlineStr">
        <is>
          <t>POS</t>
        </is>
      </c>
      <c r="D906" t="inlineStr">
        <is>
          <t>Mỹ</t>
        </is>
      </c>
      <c r="E906" t="inlineStr">
        <is>
          <t>Lỗi sản phẩm</t>
        </is>
      </c>
      <c r="F906" t="n">
        <v>156</v>
      </c>
    </row>
    <row r="907">
      <c r="A907" t="n">
        <v>201901</v>
      </c>
      <c r="B907" t="n">
        <v>50</v>
      </c>
      <c r="C907" t="inlineStr">
        <is>
          <t>POS</t>
        </is>
      </c>
      <c r="D907" t="inlineStr">
        <is>
          <t>Mỹ</t>
        </is>
      </c>
      <c r="E907" t="inlineStr">
        <is>
          <t>Giao nhầm hàng</t>
        </is>
      </c>
      <c r="F907" t="n">
        <v>46.79</v>
      </c>
    </row>
    <row r="908">
      <c r="A908" t="n">
        <v>201901</v>
      </c>
      <c r="B908" t="n">
        <v>51</v>
      </c>
      <c r="C908" t="inlineStr">
        <is>
          <t>POS</t>
        </is>
      </c>
      <c r="D908" t="inlineStr">
        <is>
          <t>Mỹ</t>
        </is>
      </c>
      <c r="E908" t="inlineStr">
        <is>
          <t>Lỗi sản phẩm</t>
        </is>
      </c>
      <c r="F908" t="n">
        <v>197.95</v>
      </c>
    </row>
    <row r="909">
      <c r="A909" t="n">
        <v>201901</v>
      </c>
      <c r="B909" t="n">
        <v>51</v>
      </c>
      <c r="C909" t="inlineStr">
        <is>
          <t>POS</t>
        </is>
      </c>
      <c r="D909" t="inlineStr">
        <is>
          <t>Mỹ</t>
        </is>
      </c>
      <c r="E909" t="inlineStr">
        <is>
          <t>Giao nhầm hàng</t>
        </is>
      </c>
      <c r="F909" t="n">
        <v>302.09</v>
      </c>
    </row>
    <row r="910">
      <c r="A910" t="n">
        <v>201901</v>
      </c>
      <c r="B910" t="n">
        <v>53</v>
      </c>
      <c r="C910" t="inlineStr">
        <is>
          <t>POS</t>
        </is>
      </c>
      <c r="D910" t="inlineStr">
        <is>
          <t>Mỹ</t>
        </is>
      </c>
      <c r="E910" t="inlineStr">
        <is>
          <t>Giao nhầm hàng</t>
        </is>
      </c>
      <c r="F910" t="n">
        <v>559.98</v>
      </c>
    </row>
    <row r="911">
      <c r="A911" t="n">
        <v>201901</v>
      </c>
      <c r="B911" t="n">
        <v>55</v>
      </c>
      <c r="C911" t="inlineStr">
        <is>
          <t>POS</t>
        </is>
      </c>
      <c r="D911" t="inlineStr">
        <is>
          <t>Mỹ</t>
        </is>
      </c>
      <c r="E911" t="inlineStr">
        <is>
          <t>Lỗi sản phẩm</t>
        </is>
      </c>
      <c r="F911" t="n">
        <v>4.85</v>
      </c>
    </row>
    <row r="912">
      <c r="A912" t="n">
        <v>201901</v>
      </c>
      <c r="B912" t="n">
        <v>56</v>
      </c>
      <c r="C912" t="inlineStr">
        <is>
          <t>POS</t>
        </is>
      </c>
      <c r="D912" t="inlineStr">
        <is>
          <t>Mỹ</t>
        </is>
      </c>
      <c r="E912" t="inlineStr">
        <is>
          <t>Đổi ý</t>
        </is>
      </c>
      <c r="F912" t="n">
        <v>13.78</v>
      </c>
    </row>
    <row r="913">
      <c r="A913" t="n">
        <v>201901</v>
      </c>
      <c r="B913" t="n">
        <v>57</v>
      </c>
      <c r="C913" t="inlineStr">
        <is>
          <t>POS</t>
        </is>
      </c>
      <c r="D913" t="inlineStr">
        <is>
          <t>Mỹ</t>
        </is>
      </c>
      <c r="E913" t="inlineStr">
        <is>
          <t>Lỗi sản phẩm</t>
        </is>
      </c>
      <c r="F913" t="n">
        <v>4622.89</v>
      </c>
    </row>
    <row r="914">
      <c r="A914" t="n">
        <v>201901</v>
      </c>
      <c r="B914" t="n">
        <v>59</v>
      </c>
      <c r="C914" t="inlineStr">
        <is>
          <t>POS</t>
        </is>
      </c>
      <c r="D914" t="inlineStr">
        <is>
          <t>Mỹ</t>
        </is>
      </c>
      <c r="E914" t="inlineStr">
        <is>
          <t>Đổi ý</t>
        </is>
      </c>
      <c r="F914" t="n">
        <v>229.9</v>
      </c>
    </row>
    <row r="915">
      <c r="A915" t="n">
        <v>201901</v>
      </c>
      <c r="B915" t="n">
        <v>59</v>
      </c>
      <c r="C915" t="inlineStr">
        <is>
          <t>POS</t>
        </is>
      </c>
      <c r="D915" t="inlineStr">
        <is>
          <t>Mỹ</t>
        </is>
      </c>
      <c r="E915" t="inlineStr">
        <is>
          <t>Lỗi sản phẩm</t>
        </is>
      </c>
      <c r="F915" t="n">
        <v>380.78</v>
      </c>
    </row>
    <row r="916">
      <c r="A916" t="n">
        <v>201901</v>
      </c>
      <c r="B916" t="n">
        <v>59</v>
      </c>
      <c r="C916" t="inlineStr">
        <is>
          <t>POS</t>
        </is>
      </c>
      <c r="D916" t="inlineStr">
        <is>
          <t>Mỹ</t>
        </is>
      </c>
      <c r="E916" t="inlineStr">
        <is>
          <t>Giao nhầm hàng</t>
        </is>
      </c>
      <c r="F916" t="n">
        <v>376</v>
      </c>
    </row>
    <row r="917">
      <c r="A917" t="n">
        <v>201901</v>
      </c>
      <c r="B917" t="n">
        <v>61</v>
      </c>
      <c r="C917" t="inlineStr">
        <is>
          <t>POS</t>
        </is>
      </c>
      <c r="D917" t="inlineStr">
        <is>
          <t>Mỹ</t>
        </is>
      </c>
      <c r="E917" t="inlineStr">
        <is>
          <t>Lỗi sản phẩm</t>
        </is>
      </c>
      <c r="F917" t="n">
        <v>9.99</v>
      </c>
    </row>
    <row r="918">
      <c r="A918" t="n">
        <v>201901</v>
      </c>
      <c r="B918" t="n">
        <v>62</v>
      </c>
      <c r="C918" t="inlineStr">
        <is>
          <t>POS</t>
        </is>
      </c>
      <c r="D918" t="inlineStr">
        <is>
          <t>Mỹ</t>
        </is>
      </c>
      <c r="E918" t="inlineStr">
        <is>
          <t>Đổi ý</t>
        </is>
      </c>
      <c r="F918" t="n">
        <v>1981.7</v>
      </c>
    </row>
    <row r="919">
      <c r="A919" t="n">
        <v>201901</v>
      </c>
      <c r="B919" t="n">
        <v>62</v>
      </c>
      <c r="C919" t="inlineStr">
        <is>
          <t>POS</t>
        </is>
      </c>
      <c r="D919" t="inlineStr">
        <is>
          <t>Mỹ</t>
        </is>
      </c>
      <c r="E919" t="inlineStr">
        <is>
          <t>Lỗi sản phẩm</t>
        </is>
      </c>
      <c r="F919" t="n">
        <v>25.69</v>
      </c>
    </row>
    <row r="920">
      <c r="A920" t="n">
        <v>201901</v>
      </c>
      <c r="B920" t="n">
        <v>62</v>
      </c>
      <c r="C920" t="inlineStr">
        <is>
          <t>POS</t>
        </is>
      </c>
      <c r="D920" t="inlineStr">
        <is>
          <t>Mỹ</t>
        </is>
      </c>
      <c r="E920" t="inlineStr">
        <is>
          <t>Giao nhầm hàng</t>
        </is>
      </c>
      <c r="F920" t="n">
        <v>20.06</v>
      </c>
    </row>
    <row r="921">
      <c r="A921" t="n">
        <v>201901</v>
      </c>
      <c r="B921" t="n">
        <v>63</v>
      </c>
      <c r="C921" t="inlineStr">
        <is>
          <t>POS</t>
        </is>
      </c>
      <c r="D921" t="inlineStr">
        <is>
          <t>Mỹ</t>
        </is>
      </c>
      <c r="E921" t="inlineStr">
        <is>
          <t>Đổi ý</t>
        </is>
      </c>
      <c r="F921" t="n">
        <v>2093.29</v>
      </c>
    </row>
    <row r="922">
      <c r="A922" t="n">
        <v>201901</v>
      </c>
      <c r="B922" t="n">
        <v>63</v>
      </c>
      <c r="C922" t="inlineStr">
        <is>
          <t>POS</t>
        </is>
      </c>
      <c r="D922" t="inlineStr">
        <is>
          <t>Mỹ</t>
        </is>
      </c>
      <c r="E922" t="inlineStr">
        <is>
          <t>Lỗi sản phẩm</t>
        </is>
      </c>
      <c r="F922" t="n">
        <v>229.9</v>
      </c>
    </row>
    <row r="923">
      <c r="A923" t="n">
        <v>201901</v>
      </c>
      <c r="B923" t="n">
        <v>64</v>
      </c>
      <c r="C923" t="inlineStr">
        <is>
          <t>POS</t>
        </is>
      </c>
      <c r="D923" t="inlineStr">
        <is>
          <t>Mỹ</t>
        </is>
      </c>
      <c r="E923" t="inlineStr">
        <is>
          <t>Đổi ý</t>
        </is>
      </c>
      <c r="F923" t="n">
        <v>794.35</v>
      </c>
    </row>
    <row r="924">
      <c r="A924" t="n">
        <v>201901</v>
      </c>
      <c r="B924" t="n">
        <v>65</v>
      </c>
      <c r="C924" t="inlineStr">
        <is>
          <t>POS</t>
        </is>
      </c>
      <c r="D924" t="inlineStr">
        <is>
          <t>Mỹ</t>
        </is>
      </c>
      <c r="E924" t="inlineStr">
        <is>
          <t>Đổi ý</t>
        </is>
      </c>
      <c r="F924" t="n">
        <v>13.89</v>
      </c>
    </row>
    <row r="925">
      <c r="A925" t="n">
        <v>201901</v>
      </c>
      <c r="B925" t="n">
        <v>65</v>
      </c>
      <c r="C925" t="inlineStr">
        <is>
          <t>POS</t>
        </is>
      </c>
      <c r="D925" t="inlineStr">
        <is>
          <t>Mỹ</t>
        </is>
      </c>
      <c r="E925" t="inlineStr">
        <is>
          <t>Giao nhầm hàng</t>
        </is>
      </c>
      <c r="F925" t="n">
        <v>439.9</v>
      </c>
    </row>
    <row r="926">
      <c r="A926" t="n">
        <v>201901</v>
      </c>
      <c r="B926" t="n">
        <v>66</v>
      </c>
      <c r="C926" t="inlineStr">
        <is>
          <t>POS</t>
        </is>
      </c>
      <c r="D926" t="inlineStr">
        <is>
          <t>Mỹ</t>
        </is>
      </c>
      <c r="E926" t="inlineStr">
        <is>
          <t>Đổi ý</t>
        </is>
      </c>
      <c r="F926" t="n">
        <v>495</v>
      </c>
    </row>
    <row r="927">
      <c r="A927" t="n">
        <v>201901</v>
      </c>
      <c r="B927" t="n">
        <v>66</v>
      </c>
      <c r="C927" t="inlineStr">
        <is>
          <t>POS</t>
        </is>
      </c>
      <c r="D927" t="inlineStr">
        <is>
          <t>Mỹ</t>
        </is>
      </c>
      <c r="E927" t="inlineStr">
        <is>
          <t>Lỗi sản phẩm</t>
        </is>
      </c>
      <c r="F927" t="n">
        <v>467.98</v>
      </c>
    </row>
    <row r="928">
      <c r="A928" t="n">
        <v>201902</v>
      </c>
      <c r="B928" t="n">
        <v>0</v>
      </c>
      <c r="C928" t="inlineStr">
        <is>
          <t>ONLINE</t>
        </is>
      </c>
      <c r="D928" t="inlineStr">
        <is>
          <t>Online</t>
        </is>
      </c>
      <c r="E928" t="inlineStr">
        <is>
          <t>Lỗi sản phẩm</t>
        </is>
      </c>
      <c r="F928" t="n">
        <v>2906.51</v>
      </c>
    </row>
    <row r="929">
      <c r="A929" t="n">
        <v>201902</v>
      </c>
      <c r="B929" t="n">
        <v>0</v>
      </c>
      <c r="C929" t="inlineStr">
        <is>
          <t>ONLINE</t>
        </is>
      </c>
      <c r="D929" t="inlineStr">
        <is>
          <t>Online</t>
        </is>
      </c>
      <c r="E929" t="inlineStr">
        <is>
          <t>Giao trễ</t>
        </is>
      </c>
      <c r="F929" t="n">
        <v>2097.44</v>
      </c>
    </row>
    <row r="930">
      <c r="A930" t="n">
        <v>201902</v>
      </c>
      <c r="B930" t="n">
        <v>1</v>
      </c>
      <c r="C930" t="inlineStr">
        <is>
          <t>POS</t>
        </is>
      </c>
      <c r="D930" t="inlineStr">
        <is>
          <t>Úc</t>
        </is>
      </c>
      <c r="E930" t="inlineStr">
        <is>
          <t>Đổi ý</t>
        </is>
      </c>
      <c r="F930" t="n">
        <v>292.6</v>
      </c>
    </row>
    <row r="931">
      <c r="A931" t="n">
        <v>201902</v>
      </c>
      <c r="B931" t="n">
        <v>8</v>
      </c>
      <c r="C931" t="inlineStr">
        <is>
          <t>POS</t>
        </is>
      </c>
      <c r="D931" t="inlineStr">
        <is>
          <t>Canada</t>
        </is>
      </c>
      <c r="E931" t="inlineStr">
        <is>
          <t>Giao nhầm hàng</t>
        </is>
      </c>
      <c r="F931" t="n">
        <v>592</v>
      </c>
    </row>
    <row r="932">
      <c r="A932" t="n">
        <v>201902</v>
      </c>
      <c r="B932" t="n">
        <v>9</v>
      </c>
      <c r="C932" t="inlineStr">
        <is>
          <t>POS</t>
        </is>
      </c>
      <c r="D932" t="inlineStr">
        <is>
          <t>Canada</t>
        </is>
      </c>
      <c r="E932" t="inlineStr">
        <is>
          <t>Giao nhầm hàng</t>
        </is>
      </c>
      <c r="F932" t="n">
        <v>1896</v>
      </c>
    </row>
    <row r="933">
      <c r="A933" t="n">
        <v>201902</v>
      </c>
      <c r="B933" t="n">
        <v>10</v>
      </c>
      <c r="C933" t="inlineStr">
        <is>
          <t>POS</t>
        </is>
      </c>
      <c r="D933" t="inlineStr">
        <is>
          <t>Canada</t>
        </is>
      </c>
      <c r="E933" t="inlineStr">
        <is>
          <t>Đổi ý</t>
        </is>
      </c>
      <c r="F933" t="n">
        <v>585.99</v>
      </c>
    </row>
    <row r="934">
      <c r="A934" t="n">
        <v>201902</v>
      </c>
      <c r="B934" t="n">
        <v>12</v>
      </c>
      <c r="C934" t="inlineStr">
        <is>
          <t>POS</t>
        </is>
      </c>
      <c r="D934" t="inlineStr">
        <is>
          <t>Pháp</t>
        </is>
      </c>
      <c r="E934" t="inlineStr">
        <is>
          <t>Đổi ý</t>
        </is>
      </c>
      <c r="F934" t="n">
        <v>19.99</v>
      </c>
    </row>
    <row r="935">
      <c r="A935" t="n">
        <v>201902</v>
      </c>
      <c r="B935" t="n">
        <v>13</v>
      </c>
      <c r="C935" t="inlineStr">
        <is>
          <t>POS</t>
        </is>
      </c>
      <c r="D935" t="inlineStr">
        <is>
          <t>Pháp</t>
        </is>
      </c>
      <c r="E935" t="inlineStr">
        <is>
          <t>Giao nhầm hàng</t>
        </is>
      </c>
      <c r="F935" t="n">
        <v>1299</v>
      </c>
    </row>
    <row r="936">
      <c r="A936" t="n">
        <v>201902</v>
      </c>
      <c r="B936" t="n">
        <v>18</v>
      </c>
      <c r="C936" t="inlineStr">
        <is>
          <t>POS</t>
        </is>
      </c>
      <c r="D936" t="inlineStr">
        <is>
          <t>Pháp</t>
        </is>
      </c>
      <c r="E936" t="inlineStr">
        <is>
          <t>Đổi ý</t>
        </is>
      </c>
      <c r="F936" t="n">
        <v>897.6900000000001</v>
      </c>
    </row>
    <row r="937">
      <c r="A937" t="n">
        <v>201902</v>
      </c>
      <c r="B937" t="n">
        <v>19</v>
      </c>
      <c r="C937" t="inlineStr">
        <is>
          <t>POS</t>
        </is>
      </c>
      <c r="D937" t="inlineStr">
        <is>
          <t>Đức</t>
        </is>
      </c>
      <c r="E937" t="inlineStr">
        <is>
          <t>Giao nhầm hàng</t>
        </is>
      </c>
      <c r="F937" t="n">
        <v>567</v>
      </c>
    </row>
    <row r="938">
      <c r="A938" t="n">
        <v>201902</v>
      </c>
      <c r="B938" t="n">
        <v>22</v>
      </c>
      <c r="C938" t="inlineStr">
        <is>
          <t>POS</t>
        </is>
      </c>
      <c r="D938" t="inlineStr">
        <is>
          <t>Đức</t>
        </is>
      </c>
      <c r="E938" t="inlineStr">
        <is>
          <t>Lỗi sản phẩm</t>
        </is>
      </c>
      <c r="F938" t="n">
        <v>47.6</v>
      </c>
    </row>
    <row r="939">
      <c r="A939" t="n">
        <v>201902</v>
      </c>
      <c r="B939" t="n">
        <v>23</v>
      </c>
      <c r="C939" t="inlineStr">
        <is>
          <t>POS</t>
        </is>
      </c>
      <c r="D939" t="inlineStr">
        <is>
          <t>Đức</t>
        </is>
      </c>
      <c r="E939" t="inlineStr">
        <is>
          <t>Đổi ý</t>
        </is>
      </c>
      <c r="F939" t="n">
        <v>299</v>
      </c>
    </row>
    <row r="940">
      <c r="A940" t="n">
        <v>201902</v>
      </c>
      <c r="B940" t="n">
        <v>23</v>
      </c>
      <c r="C940" t="inlineStr">
        <is>
          <t>POS</t>
        </is>
      </c>
      <c r="D940" t="inlineStr">
        <is>
          <t>Đức</t>
        </is>
      </c>
      <c r="E940" t="inlineStr">
        <is>
          <t>Lỗi sản phẩm</t>
        </is>
      </c>
      <c r="F940" t="n">
        <v>9.99</v>
      </c>
    </row>
    <row r="941">
      <c r="A941" t="n">
        <v>201902</v>
      </c>
      <c r="B941" t="n">
        <v>27</v>
      </c>
      <c r="C941" t="inlineStr">
        <is>
          <t>POS</t>
        </is>
      </c>
      <c r="D941" t="inlineStr">
        <is>
          <t>Đức</t>
        </is>
      </c>
      <c r="E941" t="inlineStr">
        <is>
          <t>Đổi ý</t>
        </is>
      </c>
      <c r="F941" t="n">
        <v>269.9</v>
      </c>
    </row>
    <row r="942">
      <c r="A942" t="n">
        <v>201902</v>
      </c>
      <c r="B942" t="n">
        <v>31</v>
      </c>
      <c r="C942" t="inlineStr">
        <is>
          <t>POS</t>
        </is>
      </c>
      <c r="D942" t="inlineStr">
        <is>
          <t>Hà Lan</t>
        </is>
      </c>
      <c r="E942" t="inlineStr">
        <is>
          <t>Đổi ý</t>
        </is>
      </c>
      <c r="F942" t="n">
        <v>299</v>
      </c>
    </row>
    <row r="943">
      <c r="A943" t="n">
        <v>201902</v>
      </c>
      <c r="B943" t="n">
        <v>33</v>
      </c>
      <c r="C943" t="inlineStr">
        <is>
          <t>POS</t>
        </is>
      </c>
      <c r="D943" t="inlineStr">
        <is>
          <t>Hà Lan</t>
        </is>
      </c>
      <c r="E943" t="inlineStr">
        <is>
          <t>Giao nhầm hàng</t>
        </is>
      </c>
      <c r="F943" t="n">
        <v>35.52</v>
      </c>
    </row>
    <row r="944">
      <c r="A944" t="n">
        <v>201902</v>
      </c>
      <c r="B944" t="n">
        <v>34</v>
      </c>
      <c r="C944" t="inlineStr">
        <is>
          <t>POS</t>
        </is>
      </c>
      <c r="D944" t="inlineStr">
        <is>
          <t>Hà Lan</t>
        </is>
      </c>
      <c r="E944" t="inlineStr">
        <is>
          <t>Lỗi sản phẩm</t>
        </is>
      </c>
      <c r="F944" t="n">
        <v>299.94</v>
      </c>
    </row>
    <row r="945">
      <c r="A945" t="n">
        <v>201902</v>
      </c>
      <c r="B945" t="n">
        <v>34</v>
      </c>
      <c r="C945" t="inlineStr">
        <is>
          <t>POS</t>
        </is>
      </c>
      <c r="D945" t="inlineStr">
        <is>
          <t>Hà Lan</t>
        </is>
      </c>
      <c r="E945" t="inlineStr">
        <is>
          <t>Giao nhầm hàng</t>
        </is>
      </c>
      <c r="F945" t="n">
        <v>28.99</v>
      </c>
    </row>
    <row r="946">
      <c r="A946" t="n">
        <v>201902</v>
      </c>
      <c r="B946" t="n">
        <v>36</v>
      </c>
      <c r="C946" t="inlineStr">
        <is>
          <t>POS</t>
        </is>
      </c>
      <c r="D946" t="inlineStr">
        <is>
          <t>Anh</t>
        </is>
      </c>
      <c r="E946" t="inlineStr">
        <is>
          <t>Lỗi sản phẩm</t>
        </is>
      </c>
      <c r="F946" t="n">
        <v>43</v>
      </c>
    </row>
    <row r="947">
      <c r="A947" t="n">
        <v>201902</v>
      </c>
      <c r="B947" t="n">
        <v>38</v>
      </c>
      <c r="C947" t="inlineStr">
        <is>
          <t>POS</t>
        </is>
      </c>
      <c r="D947" t="inlineStr">
        <is>
          <t>Anh</t>
        </is>
      </c>
      <c r="E947" t="inlineStr">
        <is>
          <t>Đổi ý</t>
        </is>
      </c>
      <c r="F947" t="n">
        <v>1449.95</v>
      </c>
    </row>
    <row r="948">
      <c r="A948" t="n">
        <v>201902</v>
      </c>
      <c r="B948" t="n">
        <v>38</v>
      </c>
      <c r="C948" t="inlineStr">
        <is>
          <t>POS</t>
        </is>
      </c>
      <c r="D948" t="inlineStr">
        <is>
          <t>Anh</t>
        </is>
      </c>
      <c r="E948" t="inlineStr">
        <is>
          <t>Lỗi sản phẩm</t>
        </is>
      </c>
      <c r="F948" t="n">
        <v>660</v>
      </c>
    </row>
    <row r="949">
      <c r="A949" t="n">
        <v>201902</v>
      </c>
      <c r="B949" t="n">
        <v>40</v>
      </c>
      <c r="C949" t="inlineStr">
        <is>
          <t>POS</t>
        </is>
      </c>
      <c r="D949" t="inlineStr">
        <is>
          <t>Anh</t>
        </is>
      </c>
      <c r="E949" t="inlineStr">
        <is>
          <t>Lỗi sản phẩm</t>
        </is>
      </c>
      <c r="F949" t="n">
        <v>2550</v>
      </c>
    </row>
    <row r="950">
      <c r="A950" t="n">
        <v>201902</v>
      </c>
      <c r="B950" t="n">
        <v>42</v>
      </c>
      <c r="C950" t="inlineStr">
        <is>
          <t>POS</t>
        </is>
      </c>
      <c r="D950" t="inlineStr">
        <is>
          <t>Anh</t>
        </is>
      </c>
      <c r="E950" t="inlineStr">
        <is>
          <t>Đổi ý</t>
        </is>
      </c>
      <c r="F950" t="n">
        <v>259.99</v>
      </c>
    </row>
    <row r="951">
      <c r="A951" t="n">
        <v>201902</v>
      </c>
      <c r="B951" t="n">
        <v>43</v>
      </c>
      <c r="C951" t="inlineStr">
        <is>
          <t>POS</t>
        </is>
      </c>
      <c r="D951" t="inlineStr">
        <is>
          <t>Mỹ</t>
        </is>
      </c>
      <c r="E951" t="inlineStr">
        <is>
          <t>Lỗi sản phẩm</t>
        </is>
      </c>
      <c r="F951" t="n">
        <v>549.97</v>
      </c>
    </row>
    <row r="952">
      <c r="A952" t="n">
        <v>201902</v>
      </c>
      <c r="B952" t="n">
        <v>44</v>
      </c>
      <c r="C952" t="inlineStr">
        <is>
          <t>POS</t>
        </is>
      </c>
      <c r="D952" t="inlineStr">
        <is>
          <t>Mỹ</t>
        </is>
      </c>
      <c r="E952" t="inlineStr">
        <is>
          <t>Đổi ý</t>
        </is>
      </c>
      <c r="F952" t="n">
        <v>598</v>
      </c>
    </row>
    <row r="953">
      <c r="A953" t="n">
        <v>201902</v>
      </c>
      <c r="B953" t="n">
        <v>44</v>
      </c>
      <c r="C953" t="inlineStr">
        <is>
          <t>POS</t>
        </is>
      </c>
      <c r="D953" t="inlineStr">
        <is>
          <t>Mỹ</t>
        </is>
      </c>
      <c r="E953" t="inlineStr">
        <is>
          <t>Giao nhầm hàng</t>
        </is>
      </c>
      <c r="F953" t="n">
        <v>43</v>
      </c>
    </row>
    <row r="954">
      <c r="A954" t="n">
        <v>201902</v>
      </c>
      <c r="B954" t="n">
        <v>45</v>
      </c>
      <c r="C954" t="inlineStr">
        <is>
          <t>POS</t>
        </is>
      </c>
      <c r="D954" t="inlineStr">
        <is>
          <t>Mỹ</t>
        </is>
      </c>
      <c r="E954" t="inlineStr">
        <is>
          <t>Đổi ý</t>
        </is>
      </c>
      <c r="F954" t="n">
        <v>620</v>
      </c>
    </row>
    <row r="955">
      <c r="A955" t="n">
        <v>201902</v>
      </c>
      <c r="B955" t="n">
        <v>48</v>
      </c>
      <c r="C955" t="inlineStr">
        <is>
          <t>POS</t>
        </is>
      </c>
      <c r="D955" t="inlineStr">
        <is>
          <t>Mỹ</t>
        </is>
      </c>
      <c r="E955" t="inlineStr">
        <is>
          <t>Đổi ý</t>
        </is>
      </c>
      <c r="F955" t="n">
        <v>159.99</v>
      </c>
    </row>
    <row r="956">
      <c r="A956" t="n">
        <v>201902</v>
      </c>
      <c r="B956" t="n">
        <v>48</v>
      </c>
      <c r="C956" t="inlineStr">
        <is>
          <t>POS</t>
        </is>
      </c>
      <c r="D956" t="inlineStr">
        <is>
          <t>Mỹ</t>
        </is>
      </c>
      <c r="E956" t="inlineStr">
        <is>
          <t>Lỗi sản phẩm</t>
        </is>
      </c>
      <c r="F956" t="n">
        <v>45.78</v>
      </c>
    </row>
    <row r="957">
      <c r="A957" t="n">
        <v>201902</v>
      </c>
      <c r="B957" t="n">
        <v>49</v>
      </c>
      <c r="C957" t="inlineStr">
        <is>
          <t>POS</t>
        </is>
      </c>
      <c r="D957" t="inlineStr">
        <is>
          <t>Mỹ</t>
        </is>
      </c>
      <c r="E957" t="inlineStr">
        <is>
          <t>Lỗi sản phẩm</t>
        </is>
      </c>
      <c r="F957" t="n">
        <v>268</v>
      </c>
    </row>
    <row r="958">
      <c r="A958" t="n">
        <v>201902</v>
      </c>
      <c r="B958" t="n">
        <v>51</v>
      </c>
      <c r="C958" t="inlineStr">
        <is>
          <t>POS</t>
        </is>
      </c>
      <c r="D958" t="inlineStr">
        <is>
          <t>Mỹ</t>
        </is>
      </c>
      <c r="E958" t="inlineStr">
        <is>
          <t>Đổi ý</t>
        </is>
      </c>
      <c r="F958" t="n">
        <v>1049</v>
      </c>
    </row>
    <row r="959">
      <c r="A959" t="n">
        <v>201902</v>
      </c>
      <c r="B959" t="n">
        <v>51</v>
      </c>
      <c r="C959" t="inlineStr">
        <is>
          <t>POS</t>
        </is>
      </c>
      <c r="D959" t="inlineStr">
        <is>
          <t>Mỹ</t>
        </is>
      </c>
      <c r="E959" t="inlineStr">
        <is>
          <t>Giao nhầm hàng</t>
        </is>
      </c>
      <c r="F959" t="n">
        <v>358</v>
      </c>
    </row>
    <row r="960">
      <c r="A960" t="n">
        <v>201902</v>
      </c>
      <c r="B960" t="n">
        <v>54</v>
      </c>
      <c r="C960" t="inlineStr">
        <is>
          <t>POS</t>
        </is>
      </c>
      <c r="D960" t="inlineStr">
        <is>
          <t>Mỹ</t>
        </is>
      </c>
      <c r="E960" t="inlineStr">
        <is>
          <t>Đổi ý</t>
        </is>
      </c>
      <c r="F960" t="n">
        <v>9.49</v>
      </c>
    </row>
    <row r="961">
      <c r="A961" t="n">
        <v>201902</v>
      </c>
      <c r="B961" t="n">
        <v>54</v>
      </c>
      <c r="C961" t="inlineStr">
        <is>
          <t>POS</t>
        </is>
      </c>
      <c r="D961" t="inlineStr">
        <is>
          <t>Mỹ</t>
        </is>
      </c>
      <c r="E961" t="inlineStr">
        <is>
          <t>Lỗi sản phẩm</t>
        </is>
      </c>
      <c r="F961" t="n">
        <v>5.5</v>
      </c>
    </row>
    <row r="962">
      <c r="A962" t="n">
        <v>201902</v>
      </c>
      <c r="B962" t="n">
        <v>55</v>
      </c>
      <c r="C962" t="inlineStr">
        <is>
          <t>POS</t>
        </is>
      </c>
      <c r="D962" t="inlineStr">
        <is>
          <t>Mỹ</t>
        </is>
      </c>
      <c r="E962" t="inlineStr">
        <is>
          <t>Đổi ý</t>
        </is>
      </c>
      <c r="F962" t="n">
        <v>6536</v>
      </c>
    </row>
    <row r="963">
      <c r="A963" t="n">
        <v>201902</v>
      </c>
      <c r="B963" t="n">
        <v>55</v>
      </c>
      <c r="C963" t="inlineStr">
        <is>
          <t>POS</t>
        </is>
      </c>
      <c r="D963" t="inlineStr">
        <is>
          <t>Mỹ</t>
        </is>
      </c>
      <c r="E963" t="inlineStr">
        <is>
          <t>Lỗi sản phẩm</t>
        </is>
      </c>
      <c r="F963" t="n">
        <v>239</v>
      </c>
    </row>
    <row r="964">
      <c r="A964" t="n">
        <v>201902</v>
      </c>
      <c r="B964" t="n">
        <v>55</v>
      </c>
      <c r="C964" t="inlineStr">
        <is>
          <t>POS</t>
        </is>
      </c>
      <c r="D964" t="inlineStr">
        <is>
          <t>Mỹ</t>
        </is>
      </c>
      <c r="E964" t="inlineStr">
        <is>
          <t>Giao nhầm hàng</t>
        </is>
      </c>
      <c r="F964" t="n">
        <v>58.99</v>
      </c>
    </row>
    <row r="965">
      <c r="A965" t="n">
        <v>201902</v>
      </c>
      <c r="B965" t="n">
        <v>56</v>
      </c>
      <c r="C965" t="inlineStr">
        <is>
          <t>POS</t>
        </is>
      </c>
      <c r="D965" t="inlineStr">
        <is>
          <t>Mỹ</t>
        </is>
      </c>
      <c r="E965" t="inlineStr">
        <is>
          <t>Lỗi sản phẩm</t>
        </is>
      </c>
      <c r="F965" t="n">
        <v>383</v>
      </c>
    </row>
    <row r="966">
      <c r="A966" t="n">
        <v>201902</v>
      </c>
      <c r="B966" t="n">
        <v>57</v>
      </c>
      <c r="C966" t="inlineStr">
        <is>
          <t>POS</t>
        </is>
      </c>
      <c r="D966" t="inlineStr">
        <is>
          <t>Mỹ</t>
        </is>
      </c>
      <c r="E966" t="inlineStr">
        <is>
          <t>Đổi ý</t>
        </is>
      </c>
      <c r="F966" t="n">
        <v>1107.98</v>
      </c>
    </row>
    <row r="967">
      <c r="A967" t="n">
        <v>201902</v>
      </c>
      <c r="B967" t="n">
        <v>59</v>
      </c>
      <c r="C967" t="inlineStr">
        <is>
          <t>POS</t>
        </is>
      </c>
      <c r="D967" t="inlineStr">
        <is>
          <t>Mỹ</t>
        </is>
      </c>
      <c r="E967" t="inlineStr">
        <is>
          <t>Lỗi sản phẩm</t>
        </is>
      </c>
      <c r="F967" t="n">
        <v>41.67</v>
      </c>
    </row>
    <row r="968">
      <c r="A968" t="n">
        <v>201902</v>
      </c>
      <c r="B968" t="n">
        <v>59</v>
      </c>
      <c r="C968" t="inlineStr">
        <is>
          <t>POS</t>
        </is>
      </c>
      <c r="D968" t="inlineStr">
        <is>
          <t>Mỹ</t>
        </is>
      </c>
      <c r="E968" t="inlineStr">
        <is>
          <t>Giao nhầm hàng</t>
        </is>
      </c>
      <c r="F968" t="n">
        <v>326</v>
      </c>
    </row>
    <row r="969">
      <c r="A969" t="n">
        <v>201902</v>
      </c>
      <c r="B969" t="n">
        <v>61</v>
      </c>
      <c r="C969" t="inlineStr">
        <is>
          <t>POS</t>
        </is>
      </c>
      <c r="D969" t="inlineStr">
        <is>
          <t>Mỹ</t>
        </is>
      </c>
      <c r="E969" t="inlineStr">
        <is>
          <t>Đổi ý</t>
        </is>
      </c>
      <c r="F969" t="n">
        <v>249.99</v>
      </c>
    </row>
    <row r="970">
      <c r="A970" t="n">
        <v>201902</v>
      </c>
      <c r="B970" t="n">
        <v>62</v>
      </c>
      <c r="C970" t="inlineStr">
        <is>
          <t>POS</t>
        </is>
      </c>
      <c r="D970" t="inlineStr">
        <is>
          <t>Mỹ</t>
        </is>
      </c>
      <c r="E970" t="inlineStr">
        <is>
          <t>Lỗi sản phẩm</t>
        </is>
      </c>
      <c r="F970" t="n">
        <v>119.98</v>
      </c>
    </row>
    <row r="971">
      <c r="A971" t="n">
        <v>201902</v>
      </c>
      <c r="B971" t="n">
        <v>63</v>
      </c>
      <c r="C971" t="inlineStr">
        <is>
          <t>POS</t>
        </is>
      </c>
      <c r="D971" t="inlineStr">
        <is>
          <t>Mỹ</t>
        </is>
      </c>
      <c r="E971" t="inlineStr">
        <is>
          <t>Đổi ý</t>
        </is>
      </c>
      <c r="F971" t="n">
        <v>296</v>
      </c>
    </row>
    <row r="972">
      <c r="A972" t="n">
        <v>201902</v>
      </c>
      <c r="B972" t="n">
        <v>65</v>
      </c>
      <c r="C972" t="inlineStr">
        <is>
          <t>POS</t>
        </is>
      </c>
      <c r="D972" t="inlineStr">
        <is>
          <t>Mỹ</t>
        </is>
      </c>
      <c r="E972" t="inlineStr">
        <is>
          <t>Lỗi sản phẩm</t>
        </is>
      </c>
      <c r="F972" t="n">
        <v>202.75</v>
      </c>
    </row>
    <row r="973">
      <c r="A973" t="n">
        <v>201902</v>
      </c>
      <c r="B973" t="n">
        <v>65</v>
      </c>
      <c r="C973" t="inlineStr">
        <is>
          <t>POS</t>
        </is>
      </c>
      <c r="D973" t="inlineStr">
        <is>
          <t>Mỹ</t>
        </is>
      </c>
      <c r="E973" t="inlineStr">
        <is>
          <t>Giao nhầm hàng</t>
        </is>
      </c>
      <c r="F973" t="n">
        <v>2037</v>
      </c>
    </row>
    <row r="974">
      <c r="A974" t="n">
        <v>201903</v>
      </c>
      <c r="B974" t="n">
        <v>0</v>
      </c>
      <c r="C974" t="inlineStr">
        <is>
          <t>ONLINE</t>
        </is>
      </c>
      <c r="D974" t="inlineStr">
        <is>
          <t>Online</t>
        </is>
      </c>
      <c r="E974" t="inlineStr">
        <is>
          <t>Đổi ý</t>
        </is>
      </c>
      <c r="F974" t="n">
        <v>5293.25</v>
      </c>
    </row>
    <row r="975">
      <c r="A975" t="n">
        <v>201903</v>
      </c>
      <c r="B975" t="n">
        <v>0</v>
      </c>
      <c r="C975" t="inlineStr">
        <is>
          <t>ONLINE</t>
        </is>
      </c>
      <c r="D975" t="inlineStr">
        <is>
          <t>Online</t>
        </is>
      </c>
      <c r="E975" t="inlineStr">
        <is>
          <t>Lỗi sản phẩm</t>
        </is>
      </c>
      <c r="F975" t="n">
        <v>7997.84</v>
      </c>
    </row>
    <row r="976">
      <c r="A976" t="n">
        <v>201903</v>
      </c>
      <c r="B976" t="n">
        <v>0</v>
      </c>
      <c r="C976" t="inlineStr">
        <is>
          <t>ONLINE</t>
        </is>
      </c>
      <c r="D976" t="inlineStr">
        <is>
          <t>Online</t>
        </is>
      </c>
      <c r="E976" t="inlineStr">
        <is>
          <t>Giao trễ</t>
        </is>
      </c>
      <c r="F976" t="n">
        <v>2653.7</v>
      </c>
    </row>
    <row r="977">
      <c r="A977" t="n">
        <v>201903</v>
      </c>
      <c r="B977" t="n">
        <v>0</v>
      </c>
      <c r="C977" t="inlineStr">
        <is>
          <t>ONLINE</t>
        </is>
      </c>
      <c r="D977" t="inlineStr">
        <is>
          <t>Online</t>
        </is>
      </c>
      <c r="E977" t="inlineStr">
        <is>
          <t>Giao nhầm hàng</t>
        </is>
      </c>
      <c r="F977" t="n">
        <v>1854.97</v>
      </c>
    </row>
    <row r="978">
      <c r="A978" t="n">
        <v>201903</v>
      </c>
      <c r="B978" t="n">
        <v>5</v>
      </c>
      <c r="C978" t="inlineStr">
        <is>
          <t>POS</t>
        </is>
      </c>
      <c r="D978" t="inlineStr">
        <is>
          <t>Úc</t>
        </is>
      </c>
      <c r="E978" t="inlineStr">
        <is>
          <t>Đổi ý</t>
        </is>
      </c>
      <c r="F978" t="n">
        <v>1079.8</v>
      </c>
    </row>
    <row r="979">
      <c r="A979" t="n">
        <v>201903</v>
      </c>
      <c r="B979" t="n">
        <v>5</v>
      </c>
      <c r="C979" t="inlineStr">
        <is>
          <t>POS</t>
        </is>
      </c>
      <c r="D979" t="inlineStr">
        <is>
          <t>Úc</t>
        </is>
      </c>
      <c r="E979" t="inlineStr">
        <is>
          <t>Lỗi sản phẩm</t>
        </is>
      </c>
      <c r="F979" t="n">
        <v>1480</v>
      </c>
    </row>
    <row r="980">
      <c r="A980" t="n">
        <v>201903</v>
      </c>
      <c r="B980" t="n">
        <v>5</v>
      </c>
      <c r="C980" t="inlineStr">
        <is>
          <t>POS</t>
        </is>
      </c>
      <c r="D980" t="inlineStr">
        <is>
          <t>Úc</t>
        </is>
      </c>
      <c r="E980" t="inlineStr">
        <is>
          <t>Giao nhầm hàng</t>
        </is>
      </c>
      <c r="F980" t="n">
        <v>257.5</v>
      </c>
    </row>
    <row r="981">
      <c r="A981" t="n">
        <v>201903</v>
      </c>
      <c r="B981" t="n">
        <v>6</v>
      </c>
      <c r="C981" t="inlineStr">
        <is>
          <t>POS</t>
        </is>
      </c>
      <c r="D981" t="inlineStr">
        <is>
          <t>Úc</t>
        </is>
      </c>
      <c r="E981" t="inlineStr">
        <is>
          <t>Lỗi sản phẩm</t>
        </is>
      </c>
      <c r="F981" t="n">
        <v>303.72</v>
      </c>
    </row>
    <row r="982">
      <c r="A982" t="n">
        <v>201903</v>
      </c>
      <c r="B982" t="n">
        <v>8</v>
      </c>
      <c r="C982" t="inlineStr">
        <is>
          <t>POS</t>
        </is>
      </c>
      <c r="D982" t="inlineStr">
        <is>
          <t>Canada</t>
        </is>
      </c>
      <c r="E982" t="inlineStr">
        <is>
          <t>Đổi ý</t>
        </is>
      </c>
      <c r="F982" t="n">
        <v>8850</v>
      </c>
    </row>
    <row r="983">
      <c r="A983" t="n">
        <v>201903</v>
      </c>
      <c r="B983" t="n">
        <v>8</v>
      </c>
      <c r="C983" t="inlineStr">
        <is>
          <t>POS</t>
        </is>
      </c>
      <c r="D983" t="inlineStr">
        <is>
          <t>Canada</t>
        </is>
      </c>
      <c r="E983" t="inlineStr">
        <is>
          <t>Lỗi sản phẩm</t>
        </is>
      </c>
      <c r="F983" t="n">
        <v>487.99</v>
      </c>
    </row>
    <row r="984">
      <c r="A984" t="n">
        <v>201903</v>
      </c>
      <c r="B984" t="n">
        <v>9</v>
      </c>
      <c r="C984" t="inlineStr">
        <is>
          <t>POS</t>
        </is>
      </c>
      <c r="D984" t="inlineStr">
        <is>
          <t>Canada</t>
        </is>
      </c>
      <c r="E984" t="inlineStr">
        <is>
          <t>Lỗi sản phẩm</t>
        </is>
      </c>
      <c r="F984" t="n">
        <v>189</v>
      </c>
    </row>
    <row r="985">
      <c r="A985" t="n">
        <v>201903</v>
      </c>
      <c r="B985" t="n">
        <v>9</v>
      </c>
      <c r="C985" t="inlineStr">
        <is>
          <t>POS</t>
        </is>
      </c>
      <c r="D985" t="inlineStr">
        <is>
          <t>Canada</t>
        </is>
      </c>
      <c r="E985" t="inlineStr">
        <is>
          <t>Giao nhầm hàng</t>
        </is>
      </c>
      <c r="F985" t="n">
        <v>255</v>
      </c>
    </row>
    <row r="986">
      <c r="A986" t="n">
        <v>201903</v>
      </c>
      <c r="B986" t="n">
        <v>10</v>
      </c>
      <c r="C986" t="inlineStr">
        <is>
          <t>POS</t>
        </is>
      </c>
      <c r="D986" t="inlineStr">
        <is>
          <t>Canada</t>
        </is>
      </c>
      <c r="E986" t="inlineStr">
        <is>
          <t>Giao nhầm hàng</t>
        </is>
      </c>
      <c r="F986" t="n">
        <v>71.98</v>
      </c>
    </row>
    <row r="987">
      <c r="A987" t="n">
        <v>201903</v>
      </c>
      <c r="B987" t="n">
        <v>15</v>
      </c>
      <c r="C987" t="inlineStr">
        <is>
          <t>POS</t>
        </is>
      </c>
      <c r="D987" t="inlineStr">
        <is>
          <t>Pháp</t>
        </is>
      </c>
      <c r="E987" t="inlineStr">
        <is>
          <t>Giao nhầm hàng</t>
        </is>
      </c>
      <c r="F987" t="n">
        <v>2067.9</v>
      </c>
    </row>
    <row r="988">
      <c r="A988" t="n">
        <v>201903</v>
      </c>
      <c r="B988" t="n">
        <v>18</v>
      </c>
      <c r="C988" t="inlineStr">
        <is>
          <t>POS</t>
        </is>
      </c>
      <c r="D988" t="inlineStr">
        <is>
          <t>Pháp</t>
        </is>
      </c>
      <c r="E988" t="inlineStr">
        <is>
          <t>Đổi ý</t>
        </is>
      </c>
      <c r="F988" t="n">
        <v>600</v>
      </c>
    </row>
    <row r="989">
      <c r="A989" t="n">
        <v>201903</v>
      </c>
      <c r="B989" t="n">
        <v>19</v>
      </c>
      <c r="C989" t="inlineStr">
        <is>
          <t>POS</t>
        </is>
      </c>
      <c r="D989" t="inlineStr">
        <is>
          <t>Đức</t>
        </is>
      </c>
      <c r="E989" t="inlineStr">
        <is>
          <t>Đổi ý</t>
        </is>
      </c>
      <c r="F989" t="n">
        <v>369</v>
      </c>
    </row>
    <row r="990">
      <c r="A990" t="n">
        <v>201903</v>
      </c>
      <c r="B990" t="n">
        <v>19</v>
      </c>
      <c r="C990" t="inlineStr">
        <is>
          <t>POS</t>
        </is>
      </c>
      <c r="D990" t="inlineStr">
        <is>
          <t>Đức</t>
        </is>
      </c>
      <c r="E990" t="inlineStr">
        <is>
          <t>Lỗi sản phẩm</t>
        </is>
      </c>
      <c r="F990" t="n">
        <v>299.98</v>
      </c>
    </row>
    <row r="991">
      <c r="A991" t="n">
        <v>201903</v>
      </c>
      <c r="B991" t="n">
        <v>22</v>
      </c>
      <c r="C991" t="inlineStr">
        <is>
          <t>POS</t>
        </is>
      </c>
      <c r="D991" t="inlineStr">
        <is>
          <t>Đức</t>
        </is>
      </c>
      <c r="E991" t="inlineStr">
        <is>
          <t>Đổi ý</t>
        </is>
      </c>
      <c r="F991" t="n">
        <v>303.68</v>
      </c>
    </row>
    <row r="992">
      <c r="A992" t="n">
        <v>201903</v>
      </c>
      <c r="B992" t="n">
        <v>24</v>
      </c>
      <c r="C992" t="inlineStr">
        <is>
          <t>POS</t>
        </is>
      </c>
      <c r="D992" t="inlineStr">
        <is>
          <t>Đức</t>
        </is>
      </c>
      <c r="E992" t="inlineStr">
        <is>
          <t>Đổi ý</t>
        </is>
      </c>
      <c r="F992" t="n">
        <v>13923</v>
      </c>
    </row>
    <row r="993">
      <c r="A993" t="n">
        <v>201903</v>
      </c>
      <c r="B993" t="n">
        <v>27</v>
      </c>
      <c r="C993" t="inlineStr">
        <is>
          <t>POS</t>
        </is>
      </c>
      <c r="D993" t="inlineStr">
        <is>
          <t>Đức</t>
        </is>
      </c>
      <c r="E993" t="inlineStr">
        <is>
          <t>Đổi ý</t>
        </is>
      </c>
      <c r="F993" t="n">
        <v>239.99</v>
      </c>
    </row>
    <row r="994">
      <c r="A994" t="n">
        <v>201903</v>
      </c>
      <c r="B994" t="n">
        <v>27</v>
      </c>
      <c r="C994" t="inlineStr">
        <is>
          <t>POS</t>
        </is>
      </c>
      <c r="D994" t="inlineStr">
        <is>
          <t>Đức</t>
        </is>
      </c>
      <c r="E994" t="inlineStr">
        <is>
          <t>Lỗi sản phẩm</t>
        </is>
      </c>
      <c r="F994" t="n">
        <v>1001</v>
      </c>
    </row>
    <row r="995">
      <c r="A995" t="n">
        <v>201903</v>
      </c>
      <c r="B995" t="n">
        <v>29</v>
      </c>
      <c r="C995" t="inlineStr">
        <is>
          <t>POS</t>
        </is>
      </c>
      <c r="D995" t="inlineStr">
        <is>
          <t>Ý</t>
        </is>
      </c>
      <c r="E995" t="inlineStr">
        <is>
          <t>Đổi ý</t>
        </is>
      </c>
      <c r="F995" t="n">
        <v>43</v>
      </c>
    </row>
    <row r="996">
      <c r="A996" t="n">
        <v>201903</v>
      </c>
      <c r="B996" t="n">
        <v>29</v>
      </c>
      <c r="C996" t="inlineStr">
        <is>
          <t>POS</t>
        </is>
      </c>
      <c r="D996" t="inlineStr">
        <is>
          <t>Ý</t>
        </is>
      </c>
      <c r="E996" t="inlineStr">
        <is>
          <t>Giao nhầm hàng</t>
        </is>
      </c>
      <c r="F996" t="n">
        <v>2827</v>
      </c>
    </row>
    <row r="997">
      <c r="A997" t="n">
        <v>201903</v>
      </c>
      <c r="B997" t="n">
        <v>31</v>
      </c>
      <c r="C997" t="inlineStr">
        <is>
          <t>POS</t>
        </is>
      </c>
      <c r="D997" t="inlineStr">
        <is>
          <t>Hà Lan</t>
        </is>
      </c>
      <c r="E997" t="inlineStr">
        <is>
          <t>Đổi ý</t>
        </is>
      </c>
      <c r="F997" t="n">
        <v>2295</v>
      </c>
    </row>
    <row r="998">
      <c r="A998" t="n">
        <v>201903</v>
      </c>
      <c r="B998" t="n">
        <v>32</v>
      </c>
      <c r="C998" t="inlineStr">
        <is>
          <t>POS</t>
        </is>
      </c>
      <c r="D998" t="inlineStr">
        <is>
          <t>Hà Lan</t>
        </is>
      </c>
      <c r="E998" t="inlineStr">
        <is>
          <t>Đổi ý</t>
        </is>
      </c>
      <c r="F998" t="n">
        <v>2099.7</v>
      </c>
    </row>
    <row r="999">
      <c r="A999" t="n">
        <v>201903</v>
      </c>
      <c r="B999" t="n">
        <v>33</v>
      </c>
      <c r="C999" t="inlineStr">
        <is>
          <t>POS</t>
        </is>
      </c>
      <c r="D999" t="inlineStr">
        <is>
          <t>Hà Lan</t>
        </is>
      </c>
      <c r="E999" t="inlineStr">
        <is>
          <t>Lỗi sản phẩm</t>
        </is>
      </c>
      <c r="F999" t="n">
        <v>24.99</v>
      </c>
    </row>
    <row r="1000">
      <c r="A1000" t="n">
        <v>201903</v>
      </c>
      <c r="B1000" t="n">
        <v>34</v>
      </c>
      <c r="C1000" t="inlineStr">
        <is>
          <t>POS</t>
        </is>
      </c>
      <c r="D1000" t="inlineStr">
        <is>
          <t>Hà Lan</t>
        </is>
      </c>
      <c r="E1000" t="inlineStr">
        <is>
          <t>Giao nhầm hàng</t>
        </is>
      </c>
      <c r="F1000" t="n">
        <v>219</v>
      </c>
    </row>
    <row r="1001">
      <c r="A1001" t="n">
        <v>201903</v>
      </c>
      <c r="B1001" t="n">
        <v>36</v>
      </c>
      <c r="C1001" t="inlineStr">
        <is>
          <t>POS</t>
        </is>
      </c>
      <c r="D1001" t="inlineStr">
        <is>
          <t>Anh</t>
        </is>
      </c>
      <c r="E1001" t="inlineStr">
        <is>
          <t>Đổi ý</t>
        </is>
      </c>
      <c r="F1001" t="n">
        <v>40.55</v>
      </c>
    </row>
    <row r="1002">
      <c r="A1002" t="n">
        <v>201903</v>
      </c>
      <c r="B1002" t="n">
        <v>37</v>
      </c>
      <c r="C1002" t="inlineStr">
        <is>
          <t>POS</t>
        </is>
      </c>
      <c r="D1002" t="inlineStr">
        <is>
          <t>Anh</t>
        </is>
      </c>
      <c r="E1002" t="inlineStr">
        <is>
          <t>Lỗi sản phẩm</t>
        </is>
      </c>
      <c r="F1002" t="n">
        <v>132.99</v>
      </c>
    </row>
    <row r="1003">
      <c r="A1003" t="n">
        <v>201903</v>
      </c>
      <c r="B1003" t="n">
        <v>38</v>
      </c>
      <c r="C1003" t="inlineStr">
        <is>
          <t>POS</t>
        </is>
      </c>
      <c r="D1003" t="inlineStr">
        <is>
          <t>Anh</t>
        </is>
      </c>
      <c r="E1003" t="inlineStr">
        <is>
          <t>Đổi ý</t>
        </is>
      </c>
      <c r="F1003" t="n">
        <v>1172</v>
      </c>
    </row>
    <row r="1004">
      <c r="A1004" t="n">
        <v>201903</v>
      </c>
      <c r="B1004" t="n">
        <v>38</v>
      </c>
      <c r="C1004" t="inlineStr">
        <is>
          <t>POS</t>
        </is>
      </c>
      <c r="D1004" t="inlineStr">
        <is>
          <t>Anh</t>
        </is>
      </c>
      <c r="E1004" t="inlineStr">
        <is>
          <t>Lỗi sản phẩm</t>
        </is>
      </c>
      <c r="F1004" t="n">
        <v>99</v>
      </c>
    </row>
    <row r="1005">
      <c r="A1005" t="n">
        <v>201903</v>
      </c>
      <c r="B1005" t="n">
        <v>38</v>
      </c>
      <c r="C1005" t="inlineStr">
        <is>
          <t>POS</t>
        </is>
      </c>
      <c r="D1005" t="inlineStr">
        <is>
          <t>Anh</t>
        </is>
      </c>
      <c r="E1005" t="inlineStr">
        <is>
          <t>Giao nhầm hàng</t>
        </is>
      </c>
      <c r="F1005" t="n">
        <v>399.8</v>
      </c>
    </row>
    <row r="1006">
      <c r="A1006" t="n">
        <v>201903</v>
      </c>
      <c r="B1006" t="n">
        <v>40</v>
      </c>
      <c r="C1006" t="inlineStr">
        <is>
          <t>POS</t>
        </is>
      </c>
      <c r="D1006" t="inlineStr">
        <is>
          <t>Anh</t>
        </is>
      </c>
      <c r="E1006" t="inlineStr">
        <is>
          <t>Giao nhầm hàng</t>
        </is>
      </c>
      <c r="F1006" t="n">
        <v>269.9</v>
      </c>
    </row>
    <row r="1007">
      <c r="A1007" t="n">
        <v>201903</v>
      </c>
      <c r="B1007" t="n">
        <v>43</v>
      </c>
      <c r="C1007" t="inlineStr">
        <is>
          <t>POS</t>
        </is>
      </c>
      <c r="D1007" t="inlineStr">
        <is>
          <t>Mỹ</t>
        </is>
      </c>
      <c r="E1007" t="inlineStr">
        <is>
          <t>Lỗi sản phẩm</t>
        </is>
      </c>
      <c r="F1007" t="n">
        <v>179.99</v>
      </c>
    </row>
    <row r="1008">
      <c r="A1008" t="n">
        <v>201903</v>
      </c>
      <c r="B1008" t="n">
        <v>44</v>
      </c>
      <c r="C1008" t="inlineStr">
        <is>
          <t>POS</t>
        </is>
      </c>
      <c r="D1008" t="inlineStr">
        <is>
          <t>Mỹ</t>
        </is>
      </c>
      <c r="E1008" t="inlineStr">
        <is>
          <t>Đổi ý</t>
        </is>
      </c>
      <c r="F1008" t="n">
        <v>5.5</v>
      </c>
    </row>
    <row r="1009">
      <c r="A1009" t="n">
        <v>201903</v>
      </c>
      <c r="B1009" t="n">
        <v>45</v>
      </c>
      <c r="C1009" t="inlineStr">
        <is>
          <t>POS</t>
        </is>
      </c>
      <c r="D1009" t="inlineStr">
        <is>
          <t>Mỹ</t>
        </is>
      </c>
      <c r="E1009" t="inlineStr">
        <is>
          <t>Đổi ý</t>
        </is>
      </c>
      <c r="F1009" t="n">
        <v>3979.8</v>
      </c>
    </row>
    <row r="1010">
      <c r="A1010" t="n">
        <v>201903</v>
      </c>
      <c r="B1010" t="n">
        <v>45</v>
      </c>
      <c r="C1010" t="inlineStr">
        <is>
          <t>POS</t>
        </is>
      </c>
      <c r="D1010" t="inlineStr">
        <is>
          <t>Mỹ</t>
        </is>
      </c>
      <c r="E1010" t="inlineStr">
        <is>
          <t>Lỗi sản phẩm</t>
        </is>
      </c>
      <c r="F1010" t="n">
        <v>39.98</v>
      </c>
    </row>
    <row r="1011">
      <c r="A1011" t="n">
        <v>201903</v>
      </c>
      <c r="B1011" t="n">
        <v>45</v>
      </c>
      <c r="C1011" t="inlineStr">
        <is>
          <t>POS</t>
        </is>
      </c>
      <c r="D1011" t="inlineStr">
        <is>
          <t>Mỹ</t>
        </is>
      </c>
      <c r="E1011" t="inlineStr">
        <is>
          <t>Giao nhầm hàng</t>
        </is>
      </c>
      <c r="F1011" t="n">
        <v>299.98</v>
      </c>
    </row>
    <row r="1012">
      <c r="A1012" t="n">
        <v>201903</v>
      </c>
      <c r="B1012" t="n">
        <v>48</v>
      </c>
      <c r="C1012" t="inlineStr">
        <is>
          <t>POS</t>
        </is>
      </c>
      <c r="D1012" t="inlineStr">
        <is>
          <t>Mỹ</t>
        </is>
      </c>
      <c r="E1012" t="inlineStr">
        <is>
          <t>Đổi ý</t>
        </is>
      </c>
      <c r="F1012" t="n">
        <v>919.6</v>
      </c>
    </row>
    <row r="1013">
      <c r="A1013" t="n">
        <v>201903</v>
      </c>
      <c r="B1013" t="n">
        <v>48</v>
      </c>
      <c r="C1013" t="inlineStr">
        <is>
          <t>POS</t>
        </is>
      </c>
      <c r="D1013" t="inlineStr">
        <is>
          <t>Mỹ</t>
        </is>
      </c>
      <c r="E1013" t="inlineStr">
        <is>
          <t>Lỗi sản phẩm</t>
        </is>
      </c>
      <c r="F1013" t="n">
        <v>516</v>
      </c>
    </row>
    <row r="1014">
      <c r="A1014" t="n">
        <v>201903</v>
      </c>
      <c r="B1014" t="n">
        <v>49</v>
      </c>
      <c r="C1014" t="inlineStr">
        <is>
          <t>POS</t>
        </is>
      </c>
      <c r="D1014" t="inlineStr">
        <is>
          <t>Mỹ</t>
        </is>
      </c>
      <c r="E1014" t="inlineStr">
        <is>
          <t>Đổi ý</t>
        </is>
      </c>
      <c r="F1014" t="n">
        <v>1619.7</v>
      </c>
    </row>
    <row r="1015">
      <c r="A1015" t="n">
        <v>201903</v>
      </c>
      <c r="B1015" t="n">
        <v>50</v>
      </c>
      <c r="C1015" t="inlineStr">
        <is>
          <t>POS</t>
        </is>
      </c>
      <c r="D1015" t="inlineStr">
        <is>
          <t>Mỹ</t>
        </is>
      </c>
      <c r="E1015" t="inlineStr">
        <is>
          <t>Đổi ý</t>
        </is>
      </c>
      <c r="F1015" t="n">
        <v>312</v>
      </c>
    </row>
    <row r="1016">
      <c r="A1016" t="n">
        <v>201903</v>
      </c>
      <c r="B1016" t="n">
        <v>53</v>
      </c>
      <c r="C1016" t="inlineStr">
        <is>
          <t>POS</t>
        </is>
      </c>
      <c r="D1016" t="inlineStr">
        <is>
          <t>Mỹ</t>
        </is>
      </c>
      <c r="E1016" t="inlineStr">
        <is>
          <t>Lỗi sản phẩm</t>
        </is>
      </c>
      <c r="F1016" t="n">
        <v>349</v>
      </c>
    </row>
    <row r="1017">
      <c r="A1017" t="n">
        <v>201903</v>
      </c>
      <c r="B1017" t="n">
        <v>54</v>
      </c>
      <c r="C1017" t="inlineStr">
        <is>
          <t>POS</t>
        </is>
      </c>
      <c r="D1017" t="inlineStr">
        <is>
          <t>Mỹ</t>
        </is>
      </c>
      <c r="E1017" t="inlineStr">
        <is>
          <t>Đổi ý</t>
        </is>
      </c>
      <c r="F1017" t="n">
        <v>2131.2</v>
      </c>
    </row>
    <row r="1018">
      <c r="A1018" t="n">
        <v>201903</v>
      </c>
      <c r="B1018" t="n">
        <v>54</v>
      </c>
      <c r="C1018" t="inlineStr">
        <is>
          <t>POS</t>
        </is>
      </c>
      <c r="D1018" t="inlineStr">
        <is>
          <t>Mỹ</t>
        </is>
      </c>
      <c r="E1018" t="inlineStr">
        <is>
          <t>Lỗi sản phẩm</t>
        </is>
      </c>
      <c r="F1018" t="n">
        <v>200</v>
      </c>
    </row>
    <row r="1019">
      <c r="A1019" t="n">
        <v>201903</v>
      </c>
      <c r="B1019" t="n">
        <v>55</v>
      </c>
      <c r="C1019" t="inlineStr">
        <is>
          <t>POS</t>
        </is>
      </c>
      <c r="D1019" t="inlineStr">
        <is>
          <t>Mỹ</t>
        </is>
      </c>
      <c r="E1019" t="inlineStr">
        <is>
          <t>Đổi ý</t>
        </is>
      </c>
      <c r="F1019" t="n">
        <v>12.66</v>
      </c>
    </row>
    <row r="1020">
      <c r="A1020" t="n">
        <v>201903</v>
      </c>
      <c r="B1020" t="n">
        <v>55</v>
      </c>
      <c r="C1020" t="inlineStr">
        <is>
          <t>POS</t>
        </is>
      </c>
      <c r="D1020" t="inlineStr">
        <is>
          <t>Mỹ</t>
        </is>
      </c>
      <c r="E1020" t="inlineStr">
        <is>
          <t>Lỗi sản phẩm</t>
        </is>
      </c>
      <c r="F1020" t="n">
        <v>67.40000000000001</v>
      </c>
    </row>
    <row r="1021">
      <c r="A1021" t="n">
        <v>201903</v>
      </c>
      <c r="B1021" t="n">
        <v>57</v>
      </c>
      <c r="C1021" t="inlineStr">
        <is>
          <t>POS</t>
        </is>
      </c>
      <c r="D1021" t="inlineStr">
        <is>
          <t>Mỹ</t>
        </is>
      </c>
      <c r="E1021" t="inlineStr">
        <is>
          <t>Lỗi sản phẩm</t>
        </is>
      </c>
      <c r="F1021" t="n">
        <v>899.7</v>
      </c>
    </row>
    <row r="1022">
      <c r="A1022" t="n">
        <v>201903</v>
      </c>
      <c r="B1022" t="n">
        <v>59</v>
      </c>
      <c r="C1022" t="inlineStr">
        <is>
          <t>POS</t>
        </is>
      </c>
      <c r="D1022" t="inlineStr">
        <is>
          <t>Mỹ</t>
        </is>
      </c>
      <c r="E1022" t="inlineStr">
        <is>
          <t>Lỗi sản phẩm</t>
        </is>
      </c>
      <c r="F1022" t="n">
        <v>32</v>
      </c>
    </row>
    <row r="1023">
      <c r="A1023" t="n">
        <v>201903</v>
      </c>
      <c r="B1023" t="n">
        <v>61</v>
      </c>
      <c r="C1023" t="inlineStr">
        <is>
          <t>POS</t>
        </is>
      </c>
      <c r="D1023" t="inlineStr">
        <is>
          <t>Mỹ</t>
        </is>
      </c>
      <c r="E1023" t="inlineStr">
        <is>
          <t>Đổi ý</t>
        </is>
      </c>
      <c r="F1023" t="n">
        <v>439.75</v>
      </c>
    </row>
    <row r="1024">
      <c r="A1024" t="n">
        <v>201903</v>
      </c>
      <c r="B1024" t="n">
        <v>62</v>
      </c>
      <c r="C1024" t="inlineStr">
        <is>
          <t>POS</t>
        </is>
      </c>
      <c r="D1024" t="inlineStr">
        <is>
          <t>Mỹ</t>
        </is>
      </c>
      <c r="E1024" t="inlineStr">
        <is>
          <t>Lỗi sản phẩm</t>
        </is>
      </c>
      <c r="F1024" t="n">
        <v>67.40000000000001</v>
      </c>
    </row>
    <row r="1025">
      <c r="A1025" t="n">
        <v>201903</v>
      </c>
      <c r="B1025" t="n">
        <v>63</v>
      </c>
      <c r="C1025" t="inlineStr">
        <is>
          <t>POS</t>
        </is>
      </c>
      <c r="D1025" t="inlineStr">
        <is>
          <t>Mỹ</t>
        </is>
      </c>
      <c r="E1025" t="inlineStr">
        <is>
          <t>Đổi ý</t>
        </is>
      </c>
      <c r="F1025" t="n">
        <v>219</v>
      </c>
    </row>
    <row r="1026">
      <c r="A1026" t="n">
        <v>201903</v>
      </c>
      <c r="B1026" t="n">
        <v>64</v>
      </c>
      <c r="C1026" t="inlineStr">
        <is>
          <t>POS</t>
        </is>
      </c>
      <c r="D1026" t="inlineStr">
        <is>
          <t>Mỹ</t>
        </is>
      </c>
      <c r="E1026" t="inlineStr">
        <is>
          <t>Đổi ý</t>
        </is>
      </c>
      <c r="F1026" t="n">
        <v>493.45</v>
      </c>
    </row>
    <row r="1027">
      <c r="A1027" t="n">
        <v>201903</v>
      </c>
      <c r="B1027" t="n">
        <v>65</v>
      </c>
      <c r="C1027" t="inlineStr">
        <is>
          <t>POS</t>
        </is>
      </c>
      <c r="D1027" t="inlineStr">
        <is>
          <t>Mỹ</t>
        </is>
      </c>
      <c r="E1027" t="inlineStr">
        <is>
          <t>Đổi ý</t>
        </is>
      </c>
      <c r="F1027" t="n">
        <v>1441.44</v>
      </c>
    </row>
    <row r="1028">
      <c r="A1028" t="n">
        <v>201903</v>
      </c>
      <c r="B1028" t="n">
        <v>65</v>
      </c>
      <c r="C1028" t="inlineStr">
        <is>
          <t>POS</t>
        </is>
      </c>
      <c r="D1028" t="inlineStr">
        <is>
          <t>Mỹ</t>
        </is>
      </c>
      <c r="E1028" t="inlineStr">
        <is>
          <t>Giao nhầm hàng</t>
        </is>
      </c>
      <c r="F1028" t="n">
        <v>837</v>
      </c>
    </row>
    <row r="1029">
      <c r="A1029" t="n">
        <v>201903</v>
      </c>
      <c r="B1029" t="n">
        <v>66</v>
      </c>
      <c r="C1029" t="inlineStr">
        <is>
          <t>POS</t>
        </is>
      </c>
      <c r="D1029" t="inlineStr">
        <is>
          <t>Mỹ</t>
        </is>
      </c>
      <c r="E1029" t="inlineStr">
        <is>
          <t>Giao nhầm hàng</t>
        </is>
      </c>
      <c r="F1029" t="n">
        <v>439.96</v>
      </c>
    </row>
    <row r="1030">
      <c r="A1030" t="n">
        <v>201904</v>
      </c>
      <c r="B1030" t="n">
        <v>0</v>
      </c>
      <c r="C1030" t="inlineStr">
        <is>
          <t>ONLINE</t>
        </is>
      </c>
      <c r="D1030" t="inlineStr">
        <is>
          <t>Online</t>
        </is>
      </c>
      <c r="E1030" t="inlineStr">
        <is>
          <t>Đổi ý</t>
        </is>
      </c>
      <c r="F1030" t="n">
        <v>246.99</v>
      </c>
    </row>
    <row r="1031">
      <c r="A1031" t="n">
        <v>201904</v>
      </c>
      <c r="B1031" t="n">
        <v>0</v>
      </c>
      <c r="C1031" t="inlineStr">
        <is>
          <t>ONLINE</t>
        </is>
      </c>
      <c r="D1031" t="inlineStr">
        <is>
          <t>Online</t>
        </is>
      </c>
      <c r="E1031" t="inlineStr">
        <is>
          <t>Lỗi sản phẩm</t>
        </is>
      </c>
      <c r="F1031" t="n">
        <v>1014.02</v>
      </c>
    </row>
    <row r="1032">
      <c r="A1032" t="n">
        <v>201904</v>
      </c>
      <c r="B1032" t="n">
        <v>0</v>
      </c>
      <c r="C1032" t="inlineStr">
        <is>
          <t>ONLINE</t>
        </is>
      </c>
      <c r="D1032" t="inlineStr">
        <is>
          <t>Online</t>
        </is>
      </c>
      <c r="E1032" t="inlineStr">
        <is>
          <t>Giao trễ</t>
        </is>
      </c>
      <c r="F1032" t="n">
        <v>809.7</v>
      </c>
    </row>
    <row r="1033">
      <c r="A1033" t="n">
        <v>201904</v>
      </c>
      <c r="B1033" t="n">
        <v>5</v>
      </c>
      <c r="C1033" t="inlineStr">
        <is>
          <t>POS</t>
        </is>
      </c>
      <c r="D1033" t="inlineStr">
        <is>
          <t>Úc</t>
        </is>
      </c>
      <c r="E1033" t="inlineStr">
        <is>
          <t>Đổi ý</t>
        </is>
      </c>
      <c r="F1033" t="n">
        <v>1480</v>
      </c>
    </row>
    <row r="1034">
      <c r="A1034" t="n">
        <v>201904</v>
      </c>
      <c r="B1034" t="n">
        <v>8</v>
      </c>
      <c r="C1034" t="inlineStr">
        <is>
          <t>POS</t>
        </is>
      </c>
      <c r="D1034" t="inlineStr">
        <is>
          <t>Canada</t>
        </is>
      </c>
      <c r="E1034" t="inlineStr">
        <is>
          <t>Lỗi sản phẩm</t>
        </is>
      </c>
      <c r="F1034" t="n">
        <v>1072</v>
      </c>
    </row>
    <row r="1035">
      <c r="A1035" t="n">
        <v>201904</v>
      </c>
      <c r="B1035" t="n">
        <v>21</v>
      </c>
      <c r="C1035" t="inlineStr">
        <is>
          <t>POS</t>
        </is>
      </c>
      <c r="D1035" t="inlineStr">
        <is>
          <t>Đức</t>
        </is>
      </c>
      <c r="E1035" t="inlineStr">
        <is>
          <t>Đổi ý</t>
        </is>
      </c>
      <c r="F1035" t="n">
        <v>17.99</v>
      </c>
    </row>
    <row r="1036">
      <c r="A1036" t="n">
        <v>201904</v>
      </c>
      <c r="B1036" t="n">
        <v>22</v>
      </c>
      <c r="C1036" t="inlineStr">
        <is>
          <t>POS</t>
        </is>
      </c>
      <c r="D1036" t="inlineStr">
        <is>
          <t>Đức</t>
        </is>
      </c>
      <c r="E1036" t="inlineStr">
        <is>
          <t>Lỗi sản phẩm</t>
        </is>
      </c>
      <c r="F1036" t="n">
        <v>51.8</v>
      </c>
    </row>
    <row r="1037">
      <c r="A1037" t="n">
        <v>201904</v>
      </c>
      <c r="B1037" t="n">
        <v>24</v>
      </c>
      <c r="C1037" t="inlineStr">
        <is>
          <t>POS</t>
        </is>
      </c>
      <c r="D1037" t="inlineStr">
        <is>
          <t>Đức</t>
        </is>
      </c>
      <c r="E1037" t="inlineStr">
        <is>
          <t>Đổi ý</t>
        </is>
      </c>
      <c r="F1037" t="n">
        <v>102.76</v>
      </c>
    </row>
    <row r="1038">
      <c r="A1038" t="n">
        <v>201904</v>
      </c>
      <c r="B1038" t="n">
        <v>26</v>
      </c>
      <c r="C1038" t="inlineStr">
        <is>
          <t>POS</t>
        </is>
      </c>
      <c r="D1038" t="inlineStr">
        <is>
          <t>Đức</t>
        </is>
      </c>
      <c r="E1038" t="inlineStr">
        <is>
          <t>Lỗi sản phẩm</t>
        </is>
      </c>
      <c r="F1038" t="n">
        <v>102.46</v>
      </c>
    </row>
    <row r="1039">
      <c r="A1039" t="n">
        <v>201904</v>
      </c>
      <c r="B1039" t="n">
        <v>50</v>
      </c>
      <c r="C1039" t="inlineStr">
        <is>
          <t>POS</t>
        </is>
      </c>
      <c r="D1039" t="inlineStr">
        <is>
          <t>Mỹ</t>
        </is>
      </c>
      <c r="E1039" t="inlineStr">
        <is>
          <t>Lỗi sản phẩm</t>
        </is>
      </c>
      <c r="F1039" t="n">
        <v>32</v>
      </c>
    </row>
    <row r="1040">
      <c r="A1040" t="n">
        <v>201904</v>
      </c>
      <c r="B1040" t="n">
        <v>51</v>
      </c>
      <c r="C1040" t="inlineStr">
        <is>
          <t>POS</t>
        </is>
      </c>
      <c r="D1040" t="inlineStr">
        <is>
          <t>Mỹ</t>
        </is>
      </c>
      <c r="E1040" t="inlineStr">
        <is>
          <t>Đổi ý</t>
        </is>
      </c>
      <c r="F1040" t="n">
        <v>13.9</v>
      </c>
    </row>
    <row r="1041">
      <c r="A1041" t="n">
        <v>201904</v>
      </c>
      <c r="B1041" t="n">
        <v>59</v>
      </c>
      <c r="C1041" t="inlineStr">
        <is>
          <t>POS</t>
        </is>
      </c>
      <c r="D1041" t="inlineStr">
        <is>
          <t>Mỹ</t>
        </is>
      </c>
      <c r="E1041" t="inlineStr">
        <is>
          <t>Lỗi sản phẩm</t>
        </is>
      </c>
      <c r="F1041" t="n">
        <v>139.99</v>
      </c>
    </row>
    <row r="1042">
      <c r="A1042" t="n">
        <v>201904</v>
      </c>
      <c r="B1042" t="n">
        <v>61</v>
      </c>
      <c r="C1042" t="inlineStr">
        <is>
          <t>POS</t>
        </is>
      </c>
      <c r="D1042" t="inlineStr">
        <is>
          <t>Mỹ</t>
        </is>
      </c>
      <c r="E1042" t="inlineStr">
        <is>
          <t>Đổi ý</t>
        </is>
      </c>
      <c r="F1042" t="n">
        <v>189.96</v>
      </c>
    </row>
    <row r="1043">
      <c r="A1043" t="n">
        <v>201905</v>
      </c>
      <c r="B1043" t="n">
        <v>0</v>
      </c>
      <c r="C1043" t="inlineStr">
        <is>
          <t>ONLINE</t>
        </is>
      </c>
      <c r="D1043" t="inlineStr">
        <is>
          <t>Online</t>
        </is>
      </c>
      <c r="E1043" t="inlineStr">
        <is>
          <t>Lỗi sản phẩm</t>
        </is>
      </c>
      <c r="F1043" t="n">
        <v>37.95</v>
      </c>
    </row>
    <row r="1044">
      <c r="A1044" t="n">
        <v>201905</v>
      </c>
      <c r="B1044" t="n">
        <v>0</v>
      </c>
      <c r="C1044" t="inlineStr">
        <is>
          <t>ONLINE</t>
        </is>
      </c>
      <c r="D1044" t="inlineStr">
        <is>
          <t>Online</t>
        </is>
      </c>
      <c r="E1044" t="inlineStr">
        <is>
          <t>Giao trễ</t>
        </is>
      </c>
      <c r="F1044" t="n">
        <v>1068</v>
      </c>
    </row>
    <row r="1045">
      <c r="A1045" t="n">
        <v>201905</v>
      </c>
      <c r="B1045" t="n">
        <v>8</v>
      </c>
      <c r="C1045" t="inlineStr">
        <is>
          <t>POS</t>
        </is>
      </c>
      <c r="D1045" t="inlineStr">
        <is>
          <t>Canada</t>
        </is>
      </c>
      <c r="E1045" t="inlineStr">
        <is>
          <t>Lỗi sản phẩm</t>
        </is>
      </c>
      <c r="F1045" t="n">
        <v>5.5</v>
      </c>
    </row>
    <row r="1046">
      <c r="A1046" t="n">
        <v>201905</v>
      </c>
      <c r="B1046" t="n">
        <v>9</v>
      </c>
      <c r="C1046" t="inlineStr">
        <is>
          <t>POS</t>
        </is>
      </c>
      <c r="D1046" t="inlineStr">
        <is>
          <t>Canada</t>
        </is>
      </c>
      <c r="E1046" t="inlineStr">
        <is>
          <t>Đổi ý</t>
        </is>
      </c>
      <c r="F1046" t="n">
        <v>181</v>
      </c>
    </row>
    <row r="1047">
      <c r="A1047" t="n">
        <v>201905</v>
      </c>
      <c r="B1047" t="n">
        <v>22</v>
      </c>
      <c r="C1047" t="inlineStr">
        <is>
          <t>POS</t>
        </is>
      </c>
      <c r="D1047" t="inlineStr">
        <is>
          <t>Đức</t>
        </is>
      </c>
      <c r="E1047" t="inlineStr">
        <is>
          <t>Lỗi sản phẩm</t>
        </is>
      </c>
      <c r="F1047" t="n">
        <v>2234</v>
      </c>
    </row>
    <row r="1048">
      <c r="A1048" t="n">
        <v>201905</v>
      </c>
      <c r="B1048" t="n">
        <v>23</v>
      </c>
      <c r="C1048" t="inlineStr">
        <is>
          <t>POS</t>
        </is>
      </c>
      <c r="D1048" t="inlineStr">
        <is>
          <t>Đức</t>
        </is>
      </c>
      <c r="E1048" t="inlineStr">
        <is>
          <t>Đổi ý</t>
        </is>
      </c>
      <c r="F1048" t="n">
        <v>583.76</v>
      </c>
    </row>
    <row r="1049">
      <c r="A1049" t="n">
        <v>201905</v>
      </c>
      <c r="B1049" t="n">
        <v>23</v>
      </c>
      <c r="C1049" t="inlineStr">
        <is>
          <t>POS</t>
        </is>
      </c>
      <c r="D1049" t="inlineStr">
        <is>
          <t>Đức</t>
        </is>
      </c>
      <c r="E1049" t="inlineStr">
        <is>
          <t>Lỗi sản phẩm</t>
        </is>
      </c>
      <c r="F1049" t="n">
        <v>256</v>
      </c>
    </row>
    <row r="1050">
      <c r="A1050" t="n">
        <v>201905</v>
      </c>
      <c r="B1050" t="n">
        <v>27</v>
      </c>
      <c r="C1050" t="inlineStr">
        <is>
          <t>POS</t>
        </is>
      </c>
      <c r="D1050" t="inlineStr">
        <is>
          <t>Đức</t>
        </is>
      </c>
      <c r="E1050" t="inlineStr">
        <is>
          <t>Lỗi sản phẩm</t>
        </is>
      </c>
      <c r="F1050" t="n">
        <v>9.99</v>
      </c>
    </row>
    <row r="1051">
      <c r="A1051" t="n">
        <v>201905</v>
      </c>
      <c r="B1051" t="n">
        <v>29</v>
      </c>
      <c r="C1051" t="inlineStr">
        <is>
          <t>POS</t>
        </is>
      </c>
      <c r="D1051" t="inlineStr">
        <is>
          <t>Ý</t>
        </is>
      </c>
      <c r="E1051" t="inlineStr">
        <is>
          <t>Đổi ý</t>
        </is>
      </c>
      <c r="F1051" t="n">
        <v>635.99</v>
      </c>
    </row>
    <row r="1052">
      <c r="A1052" t="n">
        <v>201905</v>
      </c>
      <c r="B1052" t="n">
        <v>29</v>
      </c>
      <c r="C1052" t="inlineStr">
        <is>
          <t>POS</t>
        </is>
      </c>
      <c r="D1052" t="inlineStr">
        <is>
          <t>Ý</t>
        </is>
      </c>
      <c r="E1052" t="inlineStr">
        <is>
          <t>Giao nhầm hàng</t>
        </is>
      </c>
      <c r="F1052" t="n">
        <v>1938</v>
      </c>
    </row>
    <row r="1053">
      <c r="A1053" t="n">
        <v>201905</v>
      </c>
      <c r="B1053" t="n">
        <v>31</v>
      </c>
      <c r="C1053" t="inlineStr">
        <is>
          <t>POS</t>
        </is>
      </c>
      <c r="D1053" t="inlineStr">
        <is>
          <t>Hà Lan</t>
        </is>
      </c>
      <c r="E1053" t="inlineStr">
        <is>
          <t>Lỗi sản phẩm</t>
        </is>
      </c>
      <c r="F1053" t="n">
        <v>68</v>
      </c>
    </row>
    <row r="1054">
      <c r="A1054" t="n">
        <v>201905</v>
      </c>
      <c r="B1054" t="n">
        <v>34</v>
      </c>
      <c r="C1054" t="inlineStr">
        <is>
          <t>POS</t>
        </is>
      </c>
      <c r="D1054" t="inlineStr">
        <is>
          <t>Hà Lan</t>
        </is>
      </c>
      <c r="E1054" t="inlineStr">
        <is>
          <t>Giao nhầm hàng</t>
        </is>
      </c>
      <c r="F1054" t="n">
        <v>198</v>
      </c>
    </row>
    <row r="1055">
      <c r="A1055" t="n">
        <v>201905</v>
      </c>
      <c r="B1055" t="n">
        <v>37</v>
      </c>
      <c r="C1055" t="inlineStr">
        <is>
          <t>POS</t>
        </is>
      </c>
      <c r="D1055" t="inlineStr">
        <is>
          <t>Anh</t>
        </is>
      </c>
      <c r="E1055" t="inlineStr">
        <is>
          <t>Đổi ý</t>
        </is>
      </c>
      <c r="F1055" t="n">
        <v>345</v>
      </c>
    </row>
    <row r="1056">
      <c r="A1056" t="n">
        <v>201905</v>
      </c>
      <c r="B1056" t="n">
        <v>37</v>
      </c>
      <c r="C1056" t="inlineStr">
        <is>
          <t>POS</t>
        </is>
      </c>
      <c r="D1056" t="inlineStr">
        <is>
          <t>Anh</t>
        </is>
      </c>
      <c r="E1056" t="inlineStr">
        <is>
          <t>Lỗi sản phẩm</t>
        </is>
      </c>
      <c r="F1056" t="n">
        <v>279</v>
      </c>
    </row>
    <row r="1057">
      <c r="A1057" t="n">
        <v>201905</v>
      </c>
      <c r="B1057" t="n">
        <v>38</v>
      </c>
      <c r="C1057" t="inlineStr">
        <is>
          <t>POS</t>
        </is>
      </c>
      <c r="D1057" t="inlineStr">
        <is>
          <t>Anh</t>
        </is>
      </c>
      <c r="E1057" t="inlineStr">
        <is>
          <t>Lỗi sản phẩm</t>
        </is>
      </c>
      <c r="F1057" t="n">
        <v>4.74</v>
      </c>
    </row>
    <row r="1058">
      <c r="A1058" t="n">
        <v>201905</v>
      </c>
      <c r="B1058" t="n">
        <v>39</v>
      </c>
      <c r="C1058" t="inlineStr">
        <is>
          <t>POS</t>
        </is>
      </c>
      <c r="D1058" t="inlineStr">
        <is>
          <t>Anh</t>
        </is>
      </c>
      <c r="E1058" t="inlineStr">
        <is>
          <t>Lỗi sản phẩm</t>
        </is>
      </c>
      <c r="F1058" t="n">
        <v>410</v>
      </c>
    </row>
    <row r="1059">
      <c r="A1059" t="n">
        <v>201905</v>
      </c>
      <c r="B1059" t="n">
        <v>43</v>
      </c>
      <c r="C1059" t="inlineStr">
        <is>
          <t>POS</t>
        </is>
      </c>
      <c r="D1059" t="inlineStr">
        <is>
          <t>Mỹ</t>
        </is>
      </c>
      <c r="E1059" t="inlineStr">
        <is>
          <t>Lỗi sản phẩm</t>
        </is>
      </c>
      <c r="F1059" t="n">
        <v>6368.8</v>
      </c>
    </row>
    <row r="1060">
      <c r="A1060" t="n">
        <v>201905</v>
      </c>
      <c r="B1060" t="n">
        <v>44</v>
      </c>
      <c r="C1060" t="inlineStr">
        <is>
          <t>POS</t>
        </is>
      </c>
      <c r="D1060" t="inlineStr">
        <is>
          <t>Mỹ</t>
        </is>
      </c>
      <c r="E1060" t="inlineStr">
        <is>
          <t>Đổi ý</t>
        </is>
      </c>
      <c r="F1060" t="n">
        <v>49.96</v>
      </c>
    </row>
    <row r="1061">
      <c r="A1061" t="n">
        <v>201905</v>
      </c>
      <c r="B1061" t="n">
        <v>47</v>
      </c>
      <c r="C1061" t="inlineStr">
        <is>
          <t>POS</t>
        </is>
      </c>
      <c r="D1061" t="inlineStr">
        <is>
          <t>Mỹ</t>
        </is>
      </c>
      <c r="E1061" t="inlineStr">
        <is>
          <t>Giao nhầm hàng</t>
        </is>
      </c>
      <c r="F1061" t="n">
        <v>310</v>
      </c>
    </row>
    <row r="1062">
      <c r="A1062" t="n">
        <v>201905</v>
      </c>
      <c r="B1062" t="n">
        <v>50</v>
      </c>
      <c r="C1062" t="inlineStr">
        <is>
          <t>POS</t>
        </is>
      </c>
      <c r="D1062" t="inlineStr">
        <is>
          <t>Mỹ</t>
        </is>
      </c>
      <c r="E1062" t="inlineStr">
        <is>
          <t>Đổi ý</t>
        </is>
      </c>
      <c r="F1062" t="n">
        <v>1990</v>
      </c>
    </row>
    <row r="1063">
      <c r="A1063" t="n">
        <v>201905</v>
      </c>
      <c r="B1063" t="n">
        <v>54</v>
      </c>
      <c r="C1063" t="inlineStr">
        <is>
          <t>POS</t>
        </is>
      </c>
      <c r="D1063" t="inlineStr">
        <is>
          <t>Mỹ</t>
        </is>
      </c>
      <c r="E1063" t="inlineStr">
        <is>
          <t>Đổi ý</t>
        </is>
      </c>
      <c r="F1063" t="n">
        <v>804</v>
      </c>
    </row>
    <row r="1064">
      <c r="A1064" t="n">
        <v>201905</v>
      </c>
      <c r="B1064" t="n">
        <v>55</v>
      </c>
      <c r="C1064" t="inlineStr">
        <is>
          <t>POS</t>
        </is>
      </c>
      <c r="D1064" t="inlineStr">
        <is>
          <t>Mỹ</t>
        </is>
      </c>
      <c r="E1064" t="inlineStr">
        <is>
          <t>Đổi ý</t>
        </is>
      </c>
      <c r="F1064" t="n">
        <v>1352.47</v>
      </c>
    </row>
    <row r="1065">
      <c r="A1065" t="n">
        <v>201905</v>
      </c>
      <c r="B1065" t="n">
        <v>55</v>
      </c>
      <c r="C1065" t="inlineStr">
        <is>
          <t>POS</t>
        </is>
      </c>
      <c r="D1065" t="inlineStr">
        <is>
          <t>Mỹ</t>
        </is>
      </c>
      <c r="E1065" t="inlineStr">
        <is>
          <t>Lỗi sản phẩm</t>
        </is>
      </c>
      <c r="F1065" t="n">
        <v>25</v>
      </c>
    </row>
    <row r="1066">
      <c r="A1066" t="n">
        <v>201905</v>
      </c>
      <c r="B1066" t="n">
        <v>55</v>
      </c>
      <c r="C1066" t="inlineStr">
        <is>
          <t>POS</t>
        </is>
      </c>
      <c r="D1066" t="inlineStr">
        <is>
          <t>Mỹ</t>
        </is>
      </c>
      <c r="E1066" t="inlineStr">
        <is>
          <t>Giao nhầm hàng</t>
        </is>
      </c>
      <c r="F1066" t="n">
        <v>33.78</v>
      </c>
    </row>
    <row r="1067">
      <c r="A1067" t="n">
        <v>201905</v>
      </c>
      <c r="B1067" t="n">
        <v>59</v>
      </c>
      <c r="C1067" t="inlineStr">
        <is>
          <t>POS</t>
        </is>
      </c>
      <c r="D1067" t="inlineStr">
        <is>
          <t>Mỹ</t>
        </is>
      </c>
      <c r="E1067" t="inlineStr">
        <is>
          <t>Lỗi sản phẩm</t>
        </is>
      </c>
      <c r="F1067" t="n">
        <v>620</v>
      </c>
    </row>
    <row r="1068">
      <c r="A1068" t="n">
        <v>201905</v>
      </c>
      <c r="B1068" t="n">
        <v>62</v>
      </c>
      <c r="C1068" t="inlineStr">
        <is>
          <t>POS</t>
        </is>
      </c>
      <c r="D1068" t="inlineStr">
        <is>
          <t>Mỹ</t>
        </is>
      </c>
      <c r="E1068" t="inlineStr">
        <is>
          <t>Giao nhầm hàng</t>
        </is>
      </c>
      <c r="F1068" t="n">
        <v>99</v>
      </c>
    </row>
    <row r="1069">
      <c r="A1069" t="n">
        <v>201905</v>
      </c>
      <c r="B1069" t="n">
        <v>63</v>
      </c>
      <c r="C1069" t="inlineStr">
        <is>
          <t>POS</t>
        </is>
      </c>
      <c r="D1069" t="inlineStr">
        <is>
          <t>Mỹ</t>
        </is>
      </c>
      <c r="E1069" t="inlineStr">
        <is>
          <t>Giao nhầm hàng</t>
        </is>
      </c>
      <c r="F1069" t="n">
        <v>269.9</v>
      </c>
    </row>
    <row r="1070">
      <c r="A1070" t="n">
        <v>201905</v>
      </c>
      <c r="B1070" t="n">
        <v>64</v>
      </c>
      <c r="C1070" t="inlineStr">
        <is>
          <t>POS</t>
        </is>
      </c>
      <c r="D1070" t="inlineStr">
        <is>
          <t>Mỹ</t>
        </is>
      </c>
      <c r="E1070" t="inlineStr">
        <is>
          <t>Đổi ý</t>
        </is>
      </c>
      <c r="F1070" t="n">
        <v>13.78</v>
      </c>
    </row>
    <row r="1071">
      <c r="A1071" t="n">
        <v>201905</v>
      </c>
      <c r="B1071" t="n">
        <v>66</v>
      </c>
      <c r="C1071" t="inlineStr">
        <is>
          <t>POS</t>
        </is>
      </c>
      <c r="D1071" t="inlineStr">
        <is>
          <t>Mỹ</t>
        </is>
      </c>
      <c r="E1071" t="inlineStr">
        <is>
          <t>Lỗi sản phẩm</t>
        </is>
      </c>
      <c r="F1071" t="n">
        <v>1998</v>
      </c>
    </row>
    <row r="1072">
      <c r="A1072" t="n">
        <v>201905</v>
      </c>
      <c r="B1072" t="n">
        <v>66</v>
      </c>
      <c r="C1072" t="inlineStr">
        <is>
          <t>POS</t>
        </is>
      </c>
      <c r="D1072" t="inlineStr">
        <is>
          <t>Mỹ</t>
        </is>
      </c>
      <c r="E1072" t="inlineStr">
        <is>
          <t>Giao nhầm hàng</t>
        </is>
      </c>
      <c r="F1072" t="n">
        <v>21</v>
      </c>
    </row>
    <row r="1073">
      <c r="A1073" t="n">
        <v>201906</v>
      </c>
      <c r="B1073" t="n">
        <v>0</v>
      </c>
      <c r="C1073" t="inlineStr">
        <is>
          <t>ONLINE</t>
        </is>
      </c>
      <c r="D1073" t="inlineStr">
        <is>
          <t>Online</t>
        </is>
      </c>
      <c r="E1073" t="inlineStr">
        <is>
          <t>Đổi ý</t>
        </is>
      </c>
      <c r="F1073" t="n">
        <v>2813</v>
      </c>
    </row>
    <row r="1074">
      <c r="A1074" t="n">
        <v>201906</v>
      </c>
      <c r="B1074" t="n">
        <v>0</v>
      </c>
      <c r="C1074" t="inlineStr">
        <is>
          <t>ONLINE</t>
        </is>
      </c>
      <c r="D1074" t="inlineStr">
        <is>
          <t>Online</t>
        </is>
      </c>
      <c r="E1074" t="inlineStr">
        <is>
          <t>Lỗi sản phẩm</t>
        </is>
      </c>
      <c r="F1074" t="n">
        <v>2964.12</v>
      </c>
    </row>
    <row r="1075">
      <c r="A1075" t="n">
        <v>201906</v>
      </c>
      <c r="B1075" t="n">
        <v>0</v>
      </c>
      <c r="C1075" t="inlineStr">
        <is>
          <t>ONLINE</t>
        </is>
      </c>
      <c r="D1075" t="inlineStr">
        <is>
          <t>Online</t>
        </is>
      </c>
      <c r="E1075" t="inlineStr">
        <is>
          <t>Giao trễ</t>
        </is>
      </c>
      <c r="F1075" t="n">
        <v>1251.15</v>
      </c>
    </row>
    <row r="1076">
      <c r="A1076" t="n">
        <v>201906</v>
      </c>
      <c r="B1076" t="n">
        <v>0</v>
      </c>
      <c r="C1076" t="inlineStr">
        <is>
          <t>ONLINE</t>
        </is>
      </c>
      <c r="D1076" t="inlineStr">
        <is>
          <t>Online</t>
        </is>
      </c>
      <c r="E1076" t="inlineStr">
        <is>
          <t>Giao nhầm hàng</t>
        </is>
      </c>
      <c r="F1076" t="n">
        <v>242.91</v>
      </c>
    </row>
    <row r="1077">
      <c r="A1077" t="n">
        <v>201906</v>
      </c>
      <c r="B1077" t="n">
        <v>4</v>
      </c>
      <c r="C1077" t="inlineStr">
        <is>
          <t>POS</t>
        </is>
      </c>
      <c r="D1077" t="inlineStr">
        <is>
          <t>Úc</t>
        </is>
      </c>
      <c r="E1077" t="inlineStr">
        <is>
          <t>Đổi ý</t>
        </is>
      </c>
      <c r="F1077" t="n">
        <v>196</v>
      </c>
    </row>
    <row r="1078">
      <c r="A1078" t="n">
        <v>201906</v>
      </c>
      <c r="B1078" t="n">
        <v>6</v>
      </c>
      <c r="C1078" t="inlineStr">
        <is>
          <t>POS</t>
        </is>
      </c>
      <c r="D1078" t="inlineStr">
        <is>
          <t>Úc</t>
        </is>
      </c>
      <c r="E1078" t="inlineStr">
        <is>
          <t>Đổi ý</t>
        </is>
      </c>
      <c r="F1078" t="n">
        <v>1271.98</v>
      </c>
    </row>
    <row r="1079">
      <c r="A1079" t="n">
        <v>201906</v>
      </c>
      <c r="B1079" t="n">
        <v>8</v>
      </c>
      <c r="C1079" t="inlineStr">
        <is>
          <t>POS</t>
        </is>
      </c>
      <c r="D1079" t="inlineStr">
        <is>
          <t>Canada</t>
        </is>
      </c>
      <c r="E1079" t="inlineStr">
        <is>
          <t>Đổi ý</t>
        </is>
      </c>
      <c r="F1079" t="n">
        <v>4.99</v>
      </c>
    </row>
    <row r="1080">
      <c r="A1080" t="n">
        <v>201906</v>
      </c>
      <c r="B1080" t="n">
        <v>9</v>
      </c>
      <c r="C1080" t="inlineStr">
        <is>
          <t>POS</t>
        </is>
      </c>
      <c r="D1080" t="inlineStr">
        <is>
          <t>Canada</t>
        </is>
      </c>
      <c r="E1080" t="inlineStr">
        <is>
          <t>Đổi ý</t>
        </is>
      </c>
      <c r="F1080" t="n">
        <v>56</v>
      </c>
    </row>
    <row r="1081">
      <c r="A1081" t="n">
        <v>201906</v>
      </c>
      <c r="B1081" t="n">
        <v>9</v>
      </c>
      <c r="C1081" t="inlineStr">
        <is>
          <t>POS</t>
        </is>
      </c>
      <c r="D1081" t="inlineStr">
        <is>
          <t>Canada</t>
        </is>
      </c>
      <c r="E1081" t="inlineStr">
        <is>
          <t>Lỗi sản phẩm</t>
        </is>
      </c>
      <c r="F1081" t="n">
        <v>665</v>
      </c>
    </row>
    <row r="1082">
      <c r="A1082" t="n">
        <v>201906</v>
      </c>
      <c r="B1082" t="n">
        <v>10</v>
      </c>
      <c r="C1082" t="inlineStr">
        <is>
          <t>POS</t>
        </is>
      </c>
      <c r="D1082" t="inlineStr">
        <is>
          <t>Canada</t>
        </is>
      </c>
      <c r="E1082" t="inlineStr">
        <is>
          <t>Giao nhầm hàng</t>
        </is>
      </c>
      <c r="F1082" t="n">
        <v>1016</v>
      </c>
    </row>
    <row r="1083">
      <c r="A1083" t="n">
        <v>201906</v>
      </c>
      <c r="B1083" t="n">
        <v>13</v>
      </c>
      <c r="C1083" t="inlineStr">
        <is>
          <t>POS</t>
        </is>
      </c>
      <c r="D1083" t="inlineStr">
        <is>
          <t>Pháp</t>
        </is>
      </c>
      <c r="E1083" t="inlineStr">
        <is>
          <t>Lỗi sản phẩm</t>
        </is>
      </c>
      <c r="F1083" t="n">
        <v>599.85</v>
      </c>
    </row>
    <row r="1084">
      <c r="A1084" t="n">
        <v>201906</v>
      </c>
      <c r="B1084" t="n">
        <v>19</v>
      </c>
      <c r="C1084" t="inlineStr">
        <is>
          <t>POS</t>
        </is>
      </c>
      <c r="D1084" t="inlineStr">
        <is>
          <t>Đức</t>
        </is>
      </c>
      <c r="E1084" t="inlineStr">
        <is>
          <t>Đổi ý</t>
        </is>
      </c>
      <c r="F1084" t="n">
        <v>318.99</v>
      </c>
    </row>
    <row r="1085">
      <c r="A1085" t="n">
        <v>201906</v>
      </c>
      <c r="B1085" t="n">
        <v>22</v>
      </c>
      <c r="C1085" t="inlineStr">
        <is>
          <t>POS</t>
        </is>
      </c>
      <c r="D1085" t="inlineStr">
        <is>
          <t>Đức</t>
        </is>
      </c>
      <c r="E1085" t="inlineStr">
        <is>
          <t>Lỗi sản phẩm</t>
        </is>
      </c>
      <c r="F1085" t="n">
        <v>57.88</v>
      </c>
    </row>
    <row r="1086">
      <c r="A1086" t="n">
        <v>201906</v>
      </c>
      <c r="B1086" t="n">
        <v>23</v>
      </c>
      <c r="C1086" t="inlineStr">
        <is>
          <t>POS</t>
        </is>
      </c>
      <c r="D1086" t="inlineStr">
        <is>
          <t>Đức</t>
        </is>
      </c>
      <c r="E1086" t="inlineStr">
        <is>
          <t>Đổi ý</t>
        </is>
      </c>
      <c r="F1086" t="n">
        <v>240</v>
      </c>
    </row>
    <row r="1087">
      <c r="A1087" t="n">
        <v>201906</v>
      </c>
      <c r="B1087" t="n">
        <v>27</v>
      </c>
      <c r="C1087" t="inlineStr">
        <is>
          <t>POS</t>
        </is>
      </c>
      <c r="D1087" t="inlineStr">
        <is>
          <t>Đức</t>
        </is>
      </c>
      <c r="E1087" t="inlineStr">
        <is>
          <t>Giao nhầm hàng</t>
        </is>
      </c>
      <c r="F1087" t="n">
        <v>79</v>
      </c>
    </row>
    <row r="1088">
      <c r="A1088" t="n">
        <v>201906</v>
      </c>
      <c r="B1088" t="n">
        <v>30</v>
      </c>
      <c r="C1088" t="inlineStr">
        <is>
          <t>POS</t>
        </is>
      </c>
      <c r="D1088" t="inlineStr">
        <is>
          <t>Ý</t>
        </is>
      </c>
      <c r="E1088" t="inlineStr">
        <is>
          <t>Đổi ý</t>
        </is>
      </c>
      <c r="F1088" t="n">
        <v>3.35</v>
      </c>
    </row>
    <row r="1089">
      <c r="A1089" t="n">
        <v>201906</v>
      </c>
      <c r="B1089" t="n">
        <v>32</v>
      </c>
      <c r="C1089" t="inlineStr">
        <is>
          <t>POS</t>
        </is>
      </c>
      <c r="D1089" t="inlineStr">
        <is>
          <t>Hà Lan</t>
        </is>
      </c>
      <c r="E1089" t="inlineStr">
        <is>
          <t>Đổi ý</t>
        </is>
      </c>
      <c r="F1089" t="n">
        <v>879</v>
      </c>
    </row>
    <row r="1090">
      <c r="A1090" t="n">
        <v>201906</v>
      </c>
      <c r="B1090" t="n">
        <v>34</v>
      </c>
      <c r="C1090" t="inlineStr">
        <is>
          <t>POS</t>
        </is>
      </c>
      <c r="D1090" t="inlineStr">
        <is>
          <t>Hà Lan</t>
        </is>
      </c>
      <c r="E1090" t="inlineStr">
        <is>
          <t>Lỗi sản phẩm</t>
        </is>
      </c>
      <c r="F1090" t="n">
        <v>13.89</v>
      </c>
    </row>
    <row r="1091">
      <c r="A1091" t="n">
        <v>201906</v>
      </c>
      <c r="B1091" t="n">
        <v>36</v>
      </c>
      <c r="C1091" t="inlineStr">
        <is>
          <t>POS</t>
        </is>
      </c>
      <c r="D1091" t="inlineStr">
        <is>
          <t>Anh</t>
        </is>
      </c>
      <c r="E1091" t="inlineStr">
        <is>
          <t>Đổi ý</t>
        </is>
      </c>
      <c r="F1091" t="n">
        <v>2799.9</v>
      </c>
    </row>
    <row r="1092">
      <c r="A1092" t="n">
        <v>201906</v>
      </c>
      <c r="B1092" t="n">
        <v>40</v>
      </c>
      <c r="C1092" t="inlineStr">
        <is>
          <t>POS</t>
        </is>
      </c>
      <c r="D1092" t="inlineStr">
        <is>
          <t>Anh</t>
        </is>
      </c>
      <c r="E1092" t="inlineStr">
        <is>
          <t>Đổi ý</t>
        </is>
      </c>
      <c r="F1092" t="n">
        <v>12.66</v>
      </c>
    </row>
    <row r="1093">
      <c r="A1093" t="n">
        <v>201906</v>
      </c>
      <c r="B1093" t="n">
        <v>40</v>
      </c>
      <c r="C1093" t="inlineStr">
        <is>
          <t>POS</t>
        </is>
      </c>
      <c r="D1093" t="inlineStr">
        <is>
          <t>Anh</t>
        </is>
      </c>
      <c r="E1093" t="inlineStr">
        <is>
          <t>Lỗi sản phẩm</t>
        </is>
      </c>
      <c r="F1093" t="n">
        <v>2757</v>
      </c>
    </row>
    <row r="1094">
      <c r="A1094" t="n">
        <v>201906</v>
      </c>
      <c r="B1094" t="n">
        <v>42</v>
      </c>
      <c r="C1094" t="inlineStr">
        <is>
          <t>POS</t>
        </is>
      </c>
      <c r="D1094" t="inlineStr">
        <is>
          <t>Anh</t>
        </is>
      </c>
      <c r="E1094" t="inlineStr">
        <is>
          <t>Lỗi sản phẩm</t>
        </is>
      </c>
      <c r="F1094" t="n">
        <v>112.65</v>
      </c>
    </row>
    <row r="1095">
      <c r="A1095" t="n">
        <v>201906</v>
      </c>
      <c r="B1095" t="n">
        <v>43</v>
      </c>
      <c r="C1095" t="inlineStr">
        <is>
          <t>POS</t>
        </is>
      </c>
      <c r="D1095" t="inlineStr">
        <is>
          <t>Mỹ</t>
        </is>
      </c>
      <c r="E1095" t="inlineStr">
        <is>
          <t>Lỗi sản phẩm</t>
        </is>
      </c>
      <c r="F1095" t="n">
        <v>1076.3</v>
      </c>
    </row>
    <row r="1096">
      <c r="A1096" t="n">
        <v>201906</v>
      </c>
      <c r="B1096" t="n">
        <v>43</v>
      </c>
      <c r="C1096" t="inlineStr">
        <is>
          <t>POS</t>
        </is>
      </c>
      <c r="D1096" t="inlineStr">
        <is>
          <t>Mỹ</t>
        </is>
      </c>
      <c r="E1096" t="inlineStr">
        <is>
          <t>Giao nhầm hàng</t>
        </is>
      </c>
      <c r="F1096" t="n">
        <v>326</v>
      </c>
    </row>
    <row r="1097">
      <c r="A1097" t="n">
        <v>201906</v>
      </c>
      <c r="B1097" t="n">
        <v>44</v>
      </c>
      <c r="C1097" t="inlineStr">
        <is>
          <t>POS</t>
        </is>
      </c>
      <c r="D1097" t="inlineStr">
        <is>
          <t>Mỹ</t>
        </is>
      </c>
      <c r="E1097" t="inlineStr">
        <is>
          <t>Đổi ý</t>
        </is>
      </c>
      <c r="F1097" t="n">
        <v>29.97</v>
      </c>
    </row>
    <row r="1098">
      <c r="A1098" t="n">
        <v>201906</v>
      </c>
      <c r="B1098" t="n">
        <v>45</v>
      </c>
      <c r="C1098" t="inlineStr">
        <is>
          <t>POS</t>
        </is>
      </c>
      <c r="D1098" t="inlineStr">
        <is>
          <t>Mỹ</t>
        </is>
      </c>
      <c r="E1098" t="inlineStr">
        <is>
          <t>Đổi ý</t>
        </is>
      </c>
      <c r="F1098" t="n">
        <v>1825</v>
      </c>
    </row>
    <row r="1099">
      <c r="A1099" t="n">
        <v>201906</v>
      </c>
      <c r="B1099" t="n">
        <v>45</v>
      </c>
      <c r="C1099" t="inlineStr">
        <is>
          <t>POS</t>
        </is>
      </c>
      <c r="D1099" t="inlineStr">
        <is>
          <t>Mỹ</t>
        </is>
      </c>
      <c r="E1099" t="inlineStr">
        <is>
          <t>Lỗi sản phẩm</t>
        </is>
      </c>
      <c r="F1099" t="n">
        <v>538</v>
      </c>
    </row>
    <row r="1100">
      <c r="A1100" t="n">
        <v>201906</v>
      </c>
      <c r="B1100" t="n">
        <v>45</v>
      </c>
      <c r="C1100" t="inlineStr">
        <is>
          <t>POS</t>
        </is>
      </c>
      <c r="D1100" t="inlineStr">
        <is>
          <t>Mỹ</t>
        </is>
      </c>
      <c r="E1100" t="inlineStr">
        <is>
          <t>Giao nhầm hàng</t>
        </is>
      </c>
      <c r="F1100" t="n">
        <v>499.9</v>
      </c>
    </row>
    <row r="1101">
      <c r="A1101" t="n">
        <v>201906</v>
      </c>
      <c r="B1101" t="n">
        <v>47</v>
      </c>
      <c r="C1101" t="inlineStr">
        <is>
          <t>POS</t>
        </is>
      </c>
      <c r="D1101" t="inlineStr">
        <is>
          <t>Mỹ</t>
        </is>
      </c>
      <c r="E1101" t="inlineStr">
        <is>
          <t>Đổi ý</t>
        </is>
      </c>
      <c r="F1101" t="n">
        <v>268</v>
      </c>
    </row>
    <row r="1102">
      <c r="A1102" t="n">
        <v>201906</v>
      </c>
      <c r="B1102" t="n">
        <v>48</v>
      </c>
      <c r="C1102" t="inlineStr">
        <is>
          <t>POS</t>
        </is>
      </c>
      <c r="D1102" t="inlineStr">
        <is>
          <t>Mỹ</t>
        </is>
      </c>
      <c r="E1102" t="inlineStr">
        <is>
          <t>Giao nhầm hàng</t>
        </is>
      </c>
      <c r="F1102" t="n">
        <v>129.99</v>
      </c>
    </row>
    <row r="1103">
      <c r="A1103" t="n">
        <v>201906</v>
      </c>
      <c r="B1103" t="n">
        <v>49</v>
      </c>
      <c r="C1103" t="inlineStr">
        <is>
          <t>POS</t>
        </is>
      </c>
      <c r="D1103" t="inlineStr">
        <is>
          <t>Mỹ</t>
        </is>
      </c>
      <c r="E1103" t="inlineStr">
        <is>
          <t>Đổi ý</t>
        </is>
      </c>
      <c r="F1103" t="n">
        <v>202.75</v>
      </c>
    </row>
    <row r="1104">
      <c r="A1104" t="n">
        <v>201906</v>
      </c>
      <c r="B1104" t="n">
        <v>51</v>
      </c>
      <c r="C1104" t="inlineStr">
        <is>
          <t>POS</t>
        </is>
      </c>
      <c r="D1104" t="inlineStr">
        <is>
          <t>Mỹ</t>
        </is>
      </c>
      <c r="E1104" t="inlineStr">
        <is>
          <t>Đổi ý</t>
        </is>
      </c>
      <c r="F1104" t="n">
        <v>219</v>
      </c>
    </row>
    <row r="1105">
      <c r="A1105" t="n">
        <v>201906</v>
      </c>
      <c r="B1105" t="n">
        <v>51</v>
      </c>
      <c r="C1105" t="inlineStr">
        <is>
          <t>POS</t>
        </is>
      </c>
      <c r="D1105" t="inlineStr">
        <is>
          <t>Mỹ</t>
        </is>
      </c>
      <c r="E1105" t="inlineStr">
        <is>
          <t>Giao nhầm hàng</t>
        </is>
      </c>
      <c r="F1105" t="n">
        <v>255</v>
      </c>
    </row>
    <row r="1106">
      <c r="A1106" t="n">
        <v>201906</v>
      </c>
      <c r="B1106" t="n">
        <v>54</v>
      </c>
      <c r="C1106" t="inlineStr">
        <is>
          <t>POS</t>
        </is>
      </c>
      <c r="D1106" t="inlineStr">
        <is>
          <t>Mỹ</t>
        </is>
      </c>
      <c r="E1106" t="inlineStr">
        <is>
          <t>Đổi ý</t>
        </is>
      </c>
      <c r="F1106" t="n">
        <v>19.98</v>
      </c>
    </row>
    <row r="1107">
      <c r="A1107" t="n">
        <v>201906</v>
      </c>
      <c r="B1107" t="n">
        <v>54</v>
      </c>
      <c r="C1107" t="inlineStr">
        <is>
          <t>POS</t>
        </is>
      </c>
      <c r="D1107" t="inlineStr">
        <is>
          <t>Mỹ</t>
        </is>
      </c>
      <c r="E1107" t="inlineStr">
        <is>
          <t>Giao nhầm hàng</t>
        </is>
      </c>
      <c r="F1107" t="n">
        <v>2008</v>
      </c>
    </row>
    <row r="1108">
      <c r="A1108" t="n">
        <v>201906</v>
      </c>
      <c r="B1108" t="n">
        <v>55</v>
      </c>
      <c r="C1108" t="inlineStr">
        <is>
          <t>POS</t>
        </is>
      </c>
      <c r="D1108" t="inlineStr">
        <is>
          <t>Mỹ</t>
        </is>
      </c>
      <c r="E1108" t="inlineStr">
        <is>
          <t>Lỗi sản phẩm</t>
        </is>
      </c>
      <c r="F1108" t="n">
        <v>309.98</v>
      </c>
    </row>
    <row r="1109">
      <c r="A1109" t="n">
        <v>201906</v>
      </c>
      <c r="B1109" t="n">
        <v>56</v>
      </c>
      <c r="C1109" t="inlineStr">
        <is>
          <t>POS</t>
        </is>
      </c>
      <c r="D1109" t="inlineStr">
        <is>
          <t>Mỹ</t>
        </is>
      </c>
      <c r="E1109" t="inlineStr">
        <is>
          <t>Đổi ý</t>
        </is>
      </c>
      <c r="F1109" t="n">
        <v>599</v>
      </c>
    </row>
    <row r="1110">
      <c r="A1110" t="n">
        <v>201906</v>
      </c>
      <c r="B1110" t="n">
        <v>57</v>
      </c>
      <c r="C1110" t="inlineStr">
        <is>
          <t>POS</t>
        </is>
      </c>
      <c r="D1110" t="inlineStr">
        <is>
          <t>Mỹ</t>
        </is>
      </c>
      <c r="E1110" t="inlineStr">
        <is>
          <t>Lỗi sản phẩm</t>
        </is>
      </c>
      <c r="F1110" t="n">
        <v>289.99</v>
      </c>
    </row>
    <row r="1111">
      <c r="A1111" t="n">
        <v>201906</v>
      </c>
      <c r="B1111" t="n">
        <v>59</v>
      </c>
      <c r="C1111" t="inlineStr">
        <is>
          <t>POS</t>
        </is>
      </c>
      <c r="D1111" t="inlineStr">
        <is>
          <t>Mỹ</t>
        </is>
      </c>
      <c r="E1111" t="inlineStr">
        <is>
          <t>Lỗi sản phẩm</t>
        </is>
      </c>
      <c r="F1111" t="n">
        <v>2558.73</v>
      </c>
    </row>
    <row r="1112">
      <c r="A1112" t="n">
        <v>201906</v>
      </c>
      <c r="B1112" t="n">
        <v>61</v>
      </c>
      <c r="C1112" t="inlineStr">
        <is>
          <t>POS</t>
        </is>
      </c>
      <c r="D1112" t="inlineStr">
        <is>
          <t>Mỹ</t>
        </is>
      </c>
      <c r="E1112" t="inlineStr">
        <is>
          <t>Lỗi sản phẩm</t>
        </is>
      </c>
      <c r="F1112" t="n">
        <v>387.9</v>
      </c>
    </row>
    <row r="1113">
      <c r="A1113" t="n">
        <v>201906</v>
      </c>
      <c r="B1113" t="n">
        <v>63</v>
      </c>
      <c r="C1113" t="inlineStr">
        <is>
          <t>POS</t>
        </is>
      </c>
      <c r="D1113" t="inlineStr">
        <is>
          <t>Mỹ</t>
        </is>
      </c>
      <c r="E1113" t="inlineStr">
        <is>
          <t>Lỗi sản phẩm</t>
        </is>
      </c>
      <c r="F1113" t="n">
        <v>198</v>
      </c>
    </row>
    <row r="1114">
      <c r="A1114" t="n">
        <v>201906</v>
      </c>
      <c r="B1114" t="n">
        <v>64</v>
      </c>
      <c r="C1114" t="inlineStr">
        <is>
          <t>POS</t>
        </is>
      </c>
      <c r="D1114" t="inlineStr">
        <is>
          <t>Mỹ</t>
        </is>
      </c>
      <c r="E1114" t="inlineStr">
        <is>
          <t>Đổi ý</t>
        </is>
      </c>
      <c r="F1114" t="n">
        <v>786</v>
      </c>
    </row>
    <row r="1115">
      <c r="A1115" t="n">
        <v>201906</v>
      </c>
      <c r="B1115" t="n">
        <v>64</v>
      </c>
      <c r="C1115" t="inlineStr">
        <is>
          <t>POS</t>
        </is>
      </c>
      <c r="D1115" t="inlineStr">
        <is>
          <t>Mỹ</t>
        </is>
      </c>
      <c r="E1115" t="inlineStr">
        <is>
          <t>Lỗi sản phẩm</t>
        </is>
      </c>
      <c r="F1115" t="n">
        <v>6029</v>
      </c>
    </row>
    <row r="1116">
      <c r="A1116" t="n">
        <v>201906</v>
      </c>
      <c r="B1116" t="n">
        <v>65</v>
      </c>
      <c r="C1116" t="inlineStr">
        <is>
          <t>POS</t>
        </is>
      </c>
      <c r="D1116" t="inlineStr">
        <is>
          <t>Mỹ</t>
        </is>
      </c>
      <c r="E1116" t="inlineStr">
        <is>
          <t>Lỗi sản phẩm</t>
        </is>
      </c>
      <c r="F1116" t="n">
        <v>219.95</v>
      </c>
    </row>
    <row r="1117">
      <c r="A1117" t="n">
        <v>201906</v>
      </c>
      <c r="B1117" t="n">
        <v>66</v>
      </c>
      <c r="C1117" t="inlineStr">
        <is>
          <t>POS</t>
        </is>
      </c>
      <c r="D1117" t="inlineStr">
        <is>
          <t>Mỹ</t>
        </is>
      </c>
      <c r="E1117" t="inlineStr">
        <is>
          <t>Đổi ý</t>
        </is>
      </c>
      <c r="F1117" t="n">
        <v>4.99</v>
      </c>
    </row>
    <row r="1118">
      <c r="A1118" t="n">
        <v>201906</v>
      </c>
      <c r="B1118" t="n">
        <v>66</v>
      </c>
      <c r="C1118" t="inlineStr">
        <is>
          <t>POS</t>
        </is>
      </c>
      <c r="D1118" t="inlineStr">
        <is>
          <t>Mỹ</t>
        </is>
      </c>
      <c r="E1118" t="inlineStr">
        <is>
          <t>Giao nhầm hàng</t>
        </is>
      </c>
      <c r="F1118" t="n">
        <v>259.99</v>
      </c>
    </row>
    <row r="1119">
      <c r="A1119" t="n">
        <v>201907</v>
      </c>
      <c r="B1119" t="n">
        <v>0</v>
      </c>
      <c r="C1119" t="inlineStr">
        <is>
          <t>ONLINE</t>
        </is>
      </c>
      <c r="D1119" t="inlineStr">
        <is>
          <t>Online</t>
        </is>
      </c>
      <c r="E1119" t="inlineStr">
        <is>
          <t>Đổi ý</t>
        </is>
      </c>
      <c r="F1119" t="n">
        <v>527.97</v>
      </c>
    </row>
    <row r="1120">
      <c r="A1120" t="n">
        <v>201907</v>
      </c>
      <c r="B1120" t="n">
        <v>0</v>
      </c>
      <c r="C1120" t="inlineStr">
        <is>
          <t>ONLINE</t>
        </is>
      </c>
      <c r="D1120" t="inlineStr">
        <is>
          <t>Online</t>
        </is>
      </c>
      <c r="E1120" t="inlineStr">
        <is>
          <t>Lỗi sản phẩm</t>
        </is>
      </c>
      <c r="F1120" t="n">
        <v>3364.98</v>
      </c>
    </row>
    <row r="1121">
      <c r="A1121" t="n">
        <v>201907</v>
      </c>
      <c r="B1121" t="n">
        <v>0</v>
      </c>
      <c r="C1121" t="inlineStr">
        <is>
          <t>ONLINE</t>
        </is>
      </c>
      <c r="D1121" t="inlineStr">
        <is>
          <t>Online</t>
        </is>
      </c>
      <c r="E1121" t="inlineStr">
        <is>
          <t>Giao trễ</t>
        </is>
      </c>
      <c r="F1121" t="n">
        <v>1550.96</v>
      </c>
    </row>
    <row r="1122">
      <c r="A1122" t="n">
        <v>201907</v>
      </c>
      <c r="B1122" t="n">
        <v>0</v>
      </c>
      <c r="C1122" t="inlineStr">
        <is>
          <t>ONLINE</t>
        </is>
      </c>
      <c r="D1122" t="inlineStr">
        <is>
          <t>Online</t>
        </is>
      </c>
      <c r="E1122" t="inlineStr">
        <is>
          <t>Giao nhầm hàng</t>
        </is>
      </c>
      <c r="F1122" t="n">
        <v>961.5</v>
      </c>
    </row>
    <row r="1123">
      <c r="A1123" t="n">
        <v>201907</v>
      </c>
      <c r="B1123" t="n">
        <v>5</v>
      </c>
      <c r="C1123" t="inlineStr">
        <is>
          <t>POS</t>
        </is>
      </c>
      <c r="D1123" t="inlineStr">
        <is>
          <t>Úc</t>
        </is>
      </c>
      <c r="E1123" t="inlineStr">
        <is>
          <t>Đổi ý</t>
        </is>
      </c>
      <c r="F1123" t="n">
        <v>392.94</v>
      </c>
    </row>
    <row r="1124">
      <c r="A1124" t="n">
        <v>201907</v>
      </c>
      <c r="B1124" t="n">
        <v>5</v>
      </c>
      <c r="C1124" t="inlineStr">
        <is>
          <t>POS</t>
        </is>
      </c>
      <c r="D1124" t="inlineStr">
        <is>
          <t>Úc</t>
        </is>
      </c>
      <c r="E1124" t="inlineStr">
        <is>
          <t>Lỗi sản phẩm</t>
        </is>
      </c>
      <c r="F1124" t="n">
        <v>289.4</v>
      </c>
    </row>
    <row r="1125">
      <c r="A1125" t="n">
        <v>201907</v>
      </c>
      <c r="B1125" t="n">
        <v>8</v>
      </c>
      <c r="C1125" t="inlineStr">
        <is>
          <t>POS</t>
        </is>
      </c>
      <c r="D1125" t="inlineStr">
        <is>
          <t>Canada</t>
        </is>
      </c>
      <c r="E1125" t="inlineStr">
        <is>
          <t>Đổi ý</t>
        </is>
      </c>
      <c r="F1125" t="n">
        <v>519.98</v>
      </c>
    </row>
    <row r="1126">
      <c r="A1126" t="n">
        <v>201907</v>
      </c>
      <c r="B1126" t="n">
        <v>10</v>
      </c>
      <c r="C1126" t="inlineStr">
        <is>
          <t>POS</t>
        </is>
      </c>
      <c r="D1126" t="inlineStr">
        <is>
          <t>Canada</t>
        </is>
      </c>
      <c r="E1126" t="inlineStr">
        <is>
          <t>Đổi ý</t>
        </is>
      </c>
      <c r="F1126" t="n">
        <v>468</v>
      </c>
    </row>
    <row r="1127">
      <c r="A1127" t="n">
        <v>201907</v>
      </c>
      <c r="B1127" t="n">
        <v>14</v>
      </c>
      <c r="C1127" t="inlineStr">
        <is>
          <t>POS</t>
        </is>
      </c>
      <c r="D1127" t="inlineStr">
        <is>
          <t>Pháp</t>
        </is>
      </c>
      <c r="E1127" t="inlineStr">
        <is>
          <t>Lỗi sản phẩm</t>
        </is>
      </c>
      <c r="F1127" t="n">
        <v>290</v>
      </c>
    </row>
    <row r="1128">
      <c r="A1128" t="n">
        <v>201907</v>
      </c>
      <c r="B1128" t="n">
        <v>15</v>
      </c>
      <c r="C1128" t="inlineStr">
        <is>
          <t>POS</t>
        </is>
      </c>
      <c r="D1128" t="inlineStr">
        <is>
          <t>Pháp</t>
        </is>
      </c>
      <c r="E1128" t="inlineStr">
        <is>
          <t>Giao nhầm hàng</t>
        </is>
      </c>
      <c r="F1128" t="n">
        <v>22.89</v>
      </c>
    </row>
    <row r="1129">
      <c r="A1129" t="n">
        <v>201907</v>
      </c>
      <c r="B1129" t="n">
        <v>16</v>
      </c>
      <c r="C1129" t="inlineStr">
        <is>
          <t>POS</t>
        </is>
      </c>
      <c r="D1129" t="inlineStr">
        <is>
          <t>Pháp</t>
        </is>
      </c>
      <c r="E1129" t="inlineStr">
        <is>
          <t>Đổi ý</t>
        </is>
      </c>
      <c r="F1129" t="n">
        <v>719.96</v>
      </c>
    </row>
    <row r="1130">
      <c r="A1130" t="n">
        <v>201907</v>
      </c>
      <c r="B1130" t="n">
        <v>18</v>
      </c>
      <c r="C1130" t="inlineStr">
        <is>
          <t>POS</t>
        </is>
      </c>
      <c r="D1130" t="inlineStr">
        <is>
          <t>Pháp</t>
        </is>
      </c>
      <c r="E1130" t="inlineStr">
        <is>
          <t>Lỗi sản phẩm</t>
        </is>
      </c>
      <c r="F1130" t="n">
        <v>168</v>
      </c>
    </row>
    <row r="1131">
      <c r="A1131" t="n">
        <v>201907</v>
      </c>
      <c r="B1131" t="n">
        <v>19</v>
      </c>
      <c r="C1131" t="inlineStr">
        <is>
          <t>POS</t>
        </is>
      </c>
      <c r="D1131" t="inlineStr">
        <is>
          <t>Đức</t>
        </is>
      </c>
      <c r="E1131" t="inlineStr">
        <is>
          <t>Đổi ý</t>
        </is>
      </c>
      <c r="F1131" t="n">
        <v>1072</v>
      </c>
    </row>
    <row r="1132">
      <c r="A1132" t="n">
        <v>201907</v>
      </c>
      <c r="B1132" t="n">
        <v>21</v>
      </c>
      <c r="C1132" t="inlineStr">
        <is>
          <t>POS</t>
        </is>
      </c>
      <c r="D1132" t="inlineStr">
        <is>
          <t>Đức</t>
        </is>
      </c>
      <c r="E1132" t="inlineStr">
        <is>
          <t>Giao nhầm hàng</t>
        </is>
      </c>
      <c r="F1132" t="n">
        <v>1440</v>
      </c>
    </row>
    <row r="1133">
      <c r="A1133" t="n">
        <v>201907</v>
      </c>
      <c r="B1133" t="n">
        <v>22</v>
      </c>
      <c r="C1133" t="inlineStr">
        <is>
          <t>POS</t>
        </is>
      </c>
      <c r="D1133" t="inlineStr">
        <is>
          <t>Đức</t>
        </is>
      </c>
      <c r="E1133" t="inlineStr">
        <is>
          <t>Lỗi sản phẩm</t>
        </is>
      </c>
      <c r="F1133" t="n">
        <v>869</v>
      </c>
    </row>
    <row r="1134">
      <c r="A1134" t="n">
        <v>201907</v>
      </c>
      <c r="B1134" t="n">
        <v>26</v>
      </c>
      <c r="C1134" t="inlineStr">
        <is>
          <t>POS</t>
        </is>
      </c>
      <c r="D1134" t="inlineStr">
        <is>
          <t>Đức</t>
        </is>
      </c>
      <c r="E1134" t="inlineStr">
        <is>
          <t>Lỗi sản phẩm</t>
        </is>
      </c>
      <c r="F1134" t="n">
        <v>45.78</v>
      </c>
    </row>
    <row r="1135">
      <c r="A1135" t="n">
        <v>201907</v>
      </c>
      <c r="B1135" t="n">
        <v>27</v>
      </c>
      <c r="C1135" t="inlineStr">
        <is>
          <t>POS</t>
        </is>
      </c>
      <c r="D1135" t="inlineStr">
        <is>
          <t>Đức</t>
        </is>
      </c>
      <c r="E1135" t="inlineStr">
        <is>
          <t>Đổi ý</t>
        </is>
      </c>
      <c r="F1135" t="n">
        <v>1608</v>
      </c>
    </row>
    <row r="1136">
      <c r="A1136" t="n">
        <v>201907</v>
      </c>
      <c r="B1136" t="n">
        <v>27</v>
      </c>
      <c r="C1136" t="inlineStr">
        <is>
          <t>POS</t>
        </is>
      </c>
      <c r="D1136" t="inlineStr">
        <is>
          <t>Đức</t>
        </is>
      </c>
      <c r="E1136" t="inlineStr">
        <is>
          <t>Giao nhầm hàng</t>
        </is>
      </c>
      <c r="F1136" t="n">
        <v>190</v>
      </c>
    </row>
    <row r="1137">
      <c r="A1137" t="n">
        <v>201907</v>
      </c>
      <c r="B1137" t="n">
        <v>30</v>
      </c>
      <c r="C1137" t="inlineStr">
        <is>
          <t>POS</t>
        </is>
      </c>
      <c r="D1137" t="inlineStr">
        <is>
          <t>Ý</t>
        </is>
      </c>
      <c r="E1137" t="inlineStr">
        <is>
          <t>Đổi ý</t>
        </is>
      </c>
      <c r="F1137" t="n">
        <v>303.98</v>
      </c>
    </row>
    <row r="1138">
      <c r="A1138" t="n">
        <v>201907</v>
      </c>
      <c r="B1138" t="n">
        <v>30</v>
      </c>
      <c r="C1138" t="inlineStr">
        <is>
          <t>POS</t>
        </is>
      </c>
      <c r="D1138" t="inlineStr">
        <is>
          <t>Ý</t>
        </is>
      </c>
      <c r="E1138" t="inlineStr">
        <is>
          <t>Lỗi sản phẩm</t>
        </is>
      </c>
      <c r="F1138" t="n">
        <v>129</v>
      </c>
    </row>
    <row r="1139">
      <c r="A1139" t="n">
        <v>201907</v>
      </c>
      <c r="B1139" t="n">
        <v>33</v>
      </c>
      <c r="C1139" t="inlineStr">
        <is>
          <t>POS</t>
        </is>
      </c>
      <c r="D1139" t="inlineStr">
        <is>
          <t>Hà Lan</t>
        </is>
      </c>
      <c r="E1139" t="inlineStr">
        <is>
          <t>Lỗi sản phẩm</t>
        </is>
      </c>
      <c r="F1139" t="n">
        <v>659.9400000000001</v>
      </c>
    </row>
    <row r="1140">
      <c r="A1140" t="n">
        <v>201907</v>
      </c>
      <c r="B1140" t="n">
        <v>36</v>
      </c>
      <c r="C1140" t="inlineStr">
        <is>
          <t>POS</t>
        </is>
      </c>
      <c r="D1140" t="inlineStr">
        <is>
          <t>Anh</t>
        </is>
      </c>
      <c r="E1140" t="inlineStr">
        <is>
          <t>Đổi ý</t>
        </is>
      </c>
      <c r="F1140" t="n">
        <v>148</v>
      </c>
    </row>
    <row r="1141">
      <c r="A1141" t="n">
        <v>201907</v>
      </c>
      <c r="B1141" t="n">
        <v>36</v>
      </c>
      <c r="C1141" t="inlineStr">
        <is>
          <t>POS</t>
        </is>
      </c>
      <c r="D1141" t="inlineStr">
        <is>
          <t>Anh</t>
        </is>
      </c>
      <c r="E1141" t="inlineStr">
        <is>
          <t>Lỗi sản phẩm</t>
        </is>
      </c>
      <c r="F1141" t="n">
        <v>382.95</v>
      </c>
    </row>
    <row r="1142">
      <c r="A1142" t="n">
        <v>201907</v>
      </c>
      <c r="B1142" t="n">
        <v>36</v>
      </c>
      <c r="C1142" t="inlineStr">
        <is>
          <t>POS</t>
        </is>
      </c>
      <c r="D1142" t="inlineStr">
        <is>
          <t>Anh</t>
        </is>
      </c>
      <c r="E1142" t="inlineStr">
        <is>
          <t>Giao nhầm hàng</t>
        </is>
      </c>
      <c r="F1142" t="n">
        <v>877.5</v>
      </c>
    </row>
    <row r="1143">
      <c r="A1143" t="n">
        <v>201907</v>
      </c>
      <c r="B1143" t="n">
        <v>37</v>
      </c>
      <c r="C1143" t="inlineStr">
        <is>
          <t>POS</t>
        </is>
      </c>
      <c r="D1143" t="inlineStr">
        <is>
          <t>Anh</t>
        </is>
      </c>
      <c r="E1143" t="inlineStr">
        <is>
          <t>Lỗi sản phẩm</t>
        </is>
      </c>
      <c r="F1143" t="n">
        <v>366.55</v>
      </c>
    </row>
    <row r="1144">
      <c r="A1144" t="n">
        <v>201907</v>
      </c>
      <c r="B1144" t="n">
        <v>38</v>
      </c>
      <c r="C1144" t="inlineStr">
        <is>
          <t>POS</t>
        </is>
      </c>
      <c r="D1144" t="inlineStr">
        <is>
          <t>Anh</t>
        </is>
      </c>
      <c r="E1144" t="inlineStr">
        <is>
          <t>Lỗi sản phẩm</t>
        </is>
      </c>
      <c r="F1144" t="n">
        <v>4946</v>
      </c>
    </row>
    <row r="1145">
      <c r="A1145" t="n">
        <v>201907</v>
      </c>
      <c r="B1145" t="n">
        <v>39</v>
      </c>
      <c r="C1145" t="inlineStr">
        <is>
          <t>POS</t>
        </is>
      </c>
      <c r="D1145" t="inlineStr">
        <is>
          <t>Anh</t>
        </is>
      </c>
      <c r="E1145" t="inlineStr">
        <is>
          <t>Đổi ý</t>
        </is>
      </c>
      <c r="F1145" t="n">
        <v>56.99</v>
      </c>
    </row>
    <row r="1146">
      <c r="A1146" t="n">
        <v>201907</v>
      </c>
      <c r="B1146" t="n">
        <v>39</v>
      </c>
      <c r="C1146" t="inlineStr">
        <is>
          <t>POS</t>
        </is>
      </c>
      <c r="D1146" t="inlineStr">
        <is>
          <t>Anh</t>
        </is>
      </c>
      <c r="E1146" t="inlineStr">
        <is>
          <t>Lỗi sản phẩm</t>
        </is>
      </c>
      <c r="F1146" t="n">
        <v>646.86</v>
      </c>
    </row>
    <row r="1147">
      <c r="A1147" t="n">
        <v>201907</v>
      </c>
      <c r="B1147" t="n">
        <v>40</v>
      </c>
      <c r="C1147" t="inlineStr">
        <is>
          <t>POS</t>
        </is>
      </c>
      <c r="D1147" t="inlineStr">
        <is>
          <t>Anh</t>
        </is>
      </c>
      <c r="E1147" t="inlineStr">
        <is>
          <t>Giao nhầm hàng</t>
        </is>
      </c>
      <c r="F1147" t="n">
        <v>3995.64</v>
      </c>
    </row>
    <row r="1148">
      <c r="A1148" t="n">
        <v>201907</v>
      </c>
      <c r="B1148" t="n">
        <v>42</v>
      </c>
      <c r="C1148" t="inlineStr">
        <is>
          <t>POS</t>
        </is>
      </c>
      <c r="D1148" t="inlineStr">
        <is>
          <t>Anh</t>
        </is>
      </c>
      <c r="E1148" t="inlineStr">
        <is>
          <t>Đổi ý</t>
        </is>
      </c>
      <c r="F1148" t="n">
        <v>456</v>
      </c>
    </row>
    <row r="1149">
      <c r="A1149" t="n">
        <v>201907</v>
      </c>
      <c r="B1149" t="n">
        <v>42</v>
      </c>
      <c r="C1149" t="inlineStr">
        <is>
          <t>POS</t>
        </is>
      </c>
      <c r="D1149" t="inlineStr">
        <is>
          <t>Anh</t>
        </is>
      </c>
      <c r="E1149" t="inlineStr">
        <is>
          <t>Lỗi sản phẩm</t>
        </is>
      </c>
      <c r="F1149" t="n">
        <v>784</v>
      </c>
    </row>
    <row r="1150">
      <c r="A1150" t="n">
        <v>201907</v>
      </c>
      <c r="B1150" t="n">
        <v>43</v>
      </c>
      <c r="C1150" t="inlineStr">
        <is>
          <t>POS</t>
        </is>
      </c>
      <c r="D1150" t="inlineStr">
        <is>
          <t>Mỹ</t>
        </is>
      </c>
      <c r="E1150" t="inlineStr">
        <is>
          <t>Lỗi sản phẩm</t>
        </is>
      </c>
      <c r="F1150" t="n">
        <v>59.99</v>
      </c>
    </row>
    <row r="1151">
      <c r="A1151" t="n">
        <v>201907</v>
      </c>
      <c r="B1151" t="n">
        <v>43</v>
      </c>
      <c r="C1151" t="inlineStr">
        <is>
          <t>POS</t>
        </is>
      </c>
      <c r="D1151" t="inlineStr">
        <is>
          <t>Mỹ</t>
        </is>
      </c>
      <c r="E1151" t="inlineStr">
        <is>
          <t>Giao nhầm hàng</t>
        </is>
      </c>
      <c r="F1151" t="n">
        <v>1107</v>
      </c>
    </row>
    <row r="1152">
      <c r="A1152" t="n">
        <v>201907</v>
      </c>
      <c r="B1152" t="n">
        <v>45</v>
      </c>
      <c r="C1152" t="inlineStr">
        <is>
          <t>POS</t>
        </is>
      </c>
      <c r="D1152" t="inlineStr">
        <is>
          <t>Mỹ</t>
        </is>
      </c>
      <c r="E1152" t="inlineStr">
        <is>
          <t>Đổi ý</t>
        </is>
      </c>
      <c r="F1152" t="n">
        <v>199.99</v>
      </c>
    </row>
    <row r="1153">
      <c r="A1153" t="n">
        <v>201907</v>
      </c>
      <c r="B1153" t="n">
        <v>45</v>
      </c>
      <c r="C1153" t="inlineStr">
        <is>
          <t>POS</t>
        </is>
      </c>
      <c r="D1153" t="inlineStr">
        <is>
          <t>Mỹ</t>
        </is>
      </c>
      <c r="E1153" t="inlineStr">
        <is>
          <t>Lỗi sản phẩm</t>
        </is>
      </c>
      <c r="F1153" t="n">
        <v>696.76</v>
      </c>
    </row>
    <row r="1154">
      <c r="A1154" t="n">
        <v>201907</v>
      </c>
      <c r="B1154" t="n">
        <v>48</v>
      </c>
      <c r="C1154" t="inlineStr">
        <is>
          <t>POS</t>
        </is>
      </c>
      <c r="D1154" t="inlineStr">
        <is>
          <t>Mỹ</t>
        </is>
      </c>
      <c r="E1154" t="inlineStr">
        <is>
          <t>Lỗi sản phẩm</t>
        </is>
      </c>
      <c r="F1154" t="n">
        <v>67.59999999999999</v>
      </c>
    </row>
    <row r="1155">
      <c r="A1155" t="n">
        <v>201907</v>
      </c>
      <c r="B1155" t="n">
        <v>50</v>
      </c>
      <c r="C1155" t="inlineStr">
        <is>
          <t>POS</t>
        </is>
      </c>
      <c r="D1155" t="inlineStr">
        <is>
          <t>Mỹ</t>
        </is>
      </c>
      <c r="E1155" t="inlineStr">
        <is>
          <t>Đổi ý</t>
        </is>
      </c>
      <c r="F1155" t="n">
        <v>10.78</v>
      </c>
    </row>
    <row r="1156">
      <c r="A1156" t="n">
        <v>201907</v>
      </c>
      <c r="B1156" t="n">
        <v>51</v>
      </c>
      <c r="C1156" t="inlineStr">
        <is>
          <t>POS</t>
        </is>
      </c>
      <c r="D1156" t="inlineStr">
        <is>
          <t>Mỹ</t>
        </is>
      </c>
      <c r="E1156" t="inlineStr">
        <is>
          <t>Lỗi sản phẩm</t>
        </is>
      </c>
      <c r="F1156" t="n">
        <v>3198</v>
      </c>
    </row>
    <row r="1157">
      <c r="A1157" t="n">
        <v>201907</v>
      </c>
      <c r="B1157" t="n">
        <v>53</v>
      </c>
      <c r="C1157" t="inlineStr">
        <is>
          <t>POS</t>
        </is>
      </c>
      <c r="D1157" t="inlineStr">
        <is>
          <t>Mỹ</t>
        </is>
      </c>
      <c r="E1157" t="inlineStr">
        <is>
          <t>Đổi ý</t>
        </is>
      </c>
      <c r="F1157" t="n">
        <v>79.98</v>
      </c>
    </row>
    <row r="1158">
      <c r="A1158" t="n">
        <v>201907</v>
      </c>
      <c r="B1158" t="n">
        <v>54</v>
      </c>
      <c r="C1158" t="inlineStr">
        <is>
          <t>POS</t>
        </is>
      </c>
      <c r="D1158" t="inlineStr">
        <is>
          <t>Mỹ</t>
        </is>
      </c>
      <c r="E1158" t="inlineStr">
        <is>
          <t>Lỗi sản phẩm</t>
        </is>
      </c>
      <c r="F1158" t="n">
        <v>339.93</v>
      </c>
    </row>
    <row r="1159">
      <c r="A1159" t="n">
        <v>201907</v>
      </c>
      <c r="B1159" t="n">
        <v>55</v>
      </c>
      <c r="C1159" t="inlineStr">
        <is>
          <t>POS</t>
        </is>
      </c>
      <c r="D1159" t="inlineStr">
        <is>
          <t>Mỹ</t>
        </is>
      </c>
      <c r="E1159" t="inlineStr">
        <is>
          <t>Lỗi sản phẩm</t>
        </is>
      </c>
      <c r="F1159" t="n">
        <v>312</v>
      </c>
    </row>
    <row r="1160">
      <c r="A1160" t="n">
        <v>201907</v>
      </c>
      <c r="B1160" t="n">
        <v>55</v>
      </c>
      <c r="C1160" t="inlineStr">
        <is>
          <t>POS</t>
        </is>
      </c>
      <c r="D1160" t="inlineStr">
        <is>
          <t>Mỹ</t>
        </is>
      </c>
      <c r="E1160" t="inlineStr">
        <is>
          <t>Giao nhầm hàng</t>
        </is>
      </c>
      <c r="F1160" t="n">
        <v>121.98</v>
      </c>
    </row>
    <row r="1161">
      <c r="A1161" t="n">
        <v>201907</v>
      </c>
      <c r="B1161" t="n">
        <v>56</v>
      </c>
      <c r="C1161" t="inlineStr">
        <is>
          <t>POS</t>
        </is>
      </c>
      <c r="D1161" t="inlineStr">
        <is>
          <t>Mỹ</t>
        </is>
      </c>
      <c r="E1161" t="inlineStr">
        <is>
          <t>Đổi ý</t>
        </is>
      </c>
      <c r="F1161" t="n">
        <v>73.98</v>
      </c>
    </row>
    <row r="1162">
      <c r="A1162" t="n">
        <v>201907</v>
      </c>
      <c r="B1162" t="n">
        <v>56</v>
      </c>
      <c r="C1162" t="inlineStr">
        <is>
          <t>POS</t>
        </is>
      </c>
      <c r="D1162" t="inlineStr">
        <is>
          <t>Mỹ</t>
        </is>
      </c>
      <c r="E1162" t="inlineStr">
        <is>
          <t>Lỗi sản phẩm</t>
        </is>
      </c>
      <c r="F1162" t="n">
        <v>2199.98</v>
      </c>
    </row>
    <row r="1163">
      <c r="A1163" t="n">
        <v>201907</v>
      </c>
      <c r="B1163" t="n">
        <v>56</v>
      </c>
      <c r="C1163" t="inlineStr">
        <is>
          <t>POS</t>
        </is>
      </c>
      <c r="D1163" t="inlineStr">
        <is>
          <t>Mỹ</t>
        </is>
      </c>
      <c r="E1163" t="inlineStr">
        <is>
          <t>Giao nhầm hàng</t>
        </is>
      </c>
      <c r="F1163" t="n">
        <v>695</v>
      </c>
    </row>
    <row r="1164">
      <c r="A1164" t="n">
        <v>201907</v>
      </c>
      <c r="B1164" t="n">
        <v>57</v>
      </c>
      <c r="C1164" t="inlineStr">
        <is>
          <t>POS</t>
        </is>
      </c>
      <c r="D1164" t="inlineStr">
        <is>
          <t>Mỹ</t>
        </is>
      </c>
      <c r="E1164" t="inlineStr">
        <is>
          <t>Lỗi sản phẩm</t>
        </is>
      </c>
      <c r="F1164" t="n">
        <v>499.98</v>
      </c>
    </row>
    <row r="1165">
      <c r="A1165" t="n">
        <v>201907</v>
      </c>
      <c r="B1165" t="n">
        <v>59</v>
      </c>
      <c r="C1165" t="inlineStr">
        <is>
          <t>POS</t>
        </is>
      </c>
      <c r="D1165" t="inlineStr">
        <is>
          <t>Mỹ</t>
        </is>
      </c>
      <c r="E1165" t="inlineStr">
        <is>
          <t>Đổi ý</t>
        </is>
      </c>
      <c r="F1165" t="n">
        <v>586</v>
      </c>
    </row>
    <row r="1166">
      <c r="A1166" t="n">
        <v>201907</v>
      </c>
      <c r="B1166" t="n">
        <v>59</v>
      </c>
      <c r="C1166" t="inlineStr">
        <is>
          <t>POS</t>
        </is>
      </c>
      <c r="D1166" t="inlineStr">
        <is>
          <t>Mỹ</t>
        </is>
      </c>
      <c r="E1166" t="inlineStr">
        <is>
          <t>Lỗi sản phẩm</t>
        </is>
      </c>
      <c r="F1166" t="n">
        <v>690</v>
      </c>
    </row>
    <row r="1167">
      <c r="A1167" t="n">
        <v>201907</v>
      </c>
      <c r="B1167" t="n">
        <v>63</v>
      </c>
      <c r="C1167" t="inlineStr">
        <is>
          <t>POS</t>
        </is>
      </c>
      <c r="D1167" t="inlineStr">
        <is>
          <t>Mỹ</t>
        </is>
      </c>
      <c r="E1167" t="inlineStr">
        <is>
          <t>Lỗi sản phẩm</t>
        </is>
      </c>
      <c r="F1167" t="n">
        <v>156</v>
      </c>
    </row>
    <row r="1168">
      <c r="A1168" t="n">
        <v>201907</v>
      </c>
      <c r="B1168" t="n">
        <v>63</v>
      </c>
      <c r="C1168" t="inlineStr">
        <is>
          <t>POS</t>
        </is>
      </c>
      <c r="D1168" t="inlineStr">
        <is>
          <t>Mỹ</t>
        </is>
      </c>
      <c r="E1168" t="inlineStr">
        <is>
          <t>Giao nhầm hàng</t>
        </is>
      </c>
      <c r="F1168" t="n">
        <v>487</v>
      </c>
    </row>
    <row r="1169">
      <c r="A1169" t="n">
        <v>201907</v>
      </c>
      <c r="B1169" t="n">
        <v>64</v>
      </c>
      <c r="C1169" t="inlineStr">
        <is>
          <t>POS</t>
        </is>
      </c>
      <c r="D1169" t="inlineStr">
        <is>
          <t>Mỹ</t>
        </is>
      </c>
      <c r="E1169" t="inlineStr">
        <is>
          <t>Đổi ý</t>
        </is>
      </c>
      <c r="F1169" t="n">
        <v>219</v>
      </c>
    </row>
    <row r="1170">
      <c r="A1170" t="n">
        <v>201907</v>
      </c>
      <c r="B1170" t="n">
        <v>64</v>
      </c>
      <c r="C1170" t="inlineStr">
        <is>
          <t>POS</t>
        </is>
      </c>
      <c r="D1170" t="inlineStr">
        <is>
          <t>Mỹ</t>
        </is>
      </c>
      <c r="E1170" t="inlineStr">
        <is>
          <t>Lỗi sản phẩm</t>
        </is>
      </c>
      <c r="F1170" t="n">
        <v>9.99</v>
      </c>
    </row>
    <row r="1171">
      <c r="A1171" t="n">
        <v>201907</v>
      </c>
      <c r="B1171" t="n">
        <v>66</v>
      </c>
      <c r="C1171" t="inlineStr">
        <is>
          <t>POS</t>
        </is>
      </c>
      <c r="D1171" t="inlineStr">
        <is>
          <t>Mỹ</t>
        </is>
      </c>
      <c r="E1171" t="inlineStr">
        <is>
          <t>Lỗi sản phẩm</t>
        </is>
      </c>
      <c r="F1171" t="n">
        <v>96</v>
      </c>
    </row>
    <row r="1172">
      <c r="A1172" t="n">
        <v>201908</v>
      </c>
      <c r="B1172" t="n">
        <v>0</v>
      </c>
      <c r="C1172" t="inlineStr">
        <is>
          <t>ONLINE</t>
        </is>
      </c>
      <c r="D1172" t="inlineStr">
        <is>
          <t>Online</t>
        </is>
      </c>
      <c r="E1172" t="inlineStr">
        <is>
          <t>Đổi ý</t>
        </is>
      </c>
      <c r="F1172" t="n">
        <v>939.46</v>
      </c>
    </row>
    <row r="1173">
      <c r="A1173" t="n">
        <v>201908</v>
      </c>
      <c r="B1173" t="n">
        <v>0</v>
      </c>
      <c r="C1173" t="inlineStr">
        <is>
          <t>ONLINE</t>
        </is>
      </c>
      <c r="D1173" t="inlineStr">
        <is>
          <t>Online</t>
        </is>
      </c>
      <c r="E1173" t="inlineStr">
        <is>
          <t>Lỗi sản phẩm</t>
        </is>
      </c>
      <c r="F1173" t="n">
        <v>1389.05</v>
      </c>
    </row>
    <row r="1174">
      <c r="A1174" t="n">
        <v>201908</v>
      </c>
      <c r="B1174" t="n">
        <v>0</v>
      </c>
      <c r="C1174" t="inlineStr">
        <is>
          <t>ONLINE</t>
        </is>
      </c>
      <c r="D1174" t="inlineStr">
        <is>
          <t>Online</t>
        </is>
      </c>
      <c r="E1174" t="inlineStr">
        <is>
          <t>Giao trễ</t>
        </is>
      </c>
      <c r="F1174" t="n">
        <v>1282.94</v>
      </c>
    </row>
    <row r="1175">
      <c r="A1175" t="n">
        <v>201908</v>
      </c>
      <c r="B1175" t="n">
        <v>1</v>
      </c>
      <c r="C1175" t="inlineStr">
        <is>
          <t>POS</t>
        </is>
      </c>
      <c r="D1175" t="inlineStr">
        <is>
          <t>Úc</t>
        </is>
      </c>
      <c r="E1175" t="inlineStr">
        <is>
          <t>Giao nhầm hàng</t>
        </is>
      </c>
      <c r="F1175" t="n">
        <v>27.56</v>
      </c>
    </row>
    <row r="1176">
      <c r="A1176" t="n">
        <v>201908</v>
      </c>
      <c r="B1176" t="n">
        <v>4</v>
      </c>
      <c r="C1176" t="inlineStr">
        <is>
          <t>POS</t>
        </is>
      </c>
      <c r="D1176" t="inlineStr">
        <is>
          <t>Úc</t>
        </is>
      </c>
      <c r="E1176" t="inlineStr">
        <is>
          <t>Lỗi sản phẩm</t>
        </is>
      </c>
      <c r="F1176" t="n">
        <v>738</v>
      </c>
    </row>
    <row r="1177">
      <c r="A1177" t="n">
        <v>201908</v>
      </c>
      <c r="B1177" t="n">
        <v>5</v>
      </c>
      <c r="C1177" t="inlineStr">
        <is>
          <t>POS</t>
        </is>
      </c>
      <c r="D1177" t="inlineStr">
        <is>
          <t>Úc</t>
        </is>
      </c>
      <c r="E1177" t="inlineStr">
        <is>
          <t>Đổi ý</t>
        </is>
      </c>
      <c r="F1177" t="n">
        <v>181</v>
      </c>
    </row>
    <row r="1178">
      <c r="A1178" t="n">
        <v>201908</v>
      </c>
      <c r="B1178" t="n">
        <v>5</v>
      </c>
      <c r="C1178" t="inlineStr">
        <is>
          <t>POS</t>
        </is>
      </c>
      <c r="D1178" t="inlineStr">
        <is>
          <t>Úc</t>
        </is>
      </c>
      <c r="E1178" t="inlineStr">
        <is>
          <t>Lỗi sản phẩm</t>
        </is>
      </c>
      <c r="F1178" t="n">
        <v>1206</v>
      </c>
    </row>
    <row r="1179">
      <c r="A1179" t="n">
        <v>201908</v>
      </c>
      <c r="B1179" t="n">
        <v>6</v>
      </c>
      <c r="C1179" t="inlineStr">
        <is>
          <t>POS</t>
        </is>
      </c>
      <c r="D1179" t="inlineStr">
        <is>
          <t>Úc</t>
        </is>
      </c>
      <c r="E1179" t="inlineStr">
        <is>
          <t>Đổi ý</t>
        </is>
      </c>
      <c r="F1179" t="n">
        <v>599.98</v>
      </c>
    </row>
    <row r="1180">
      <c r="A1180" t="n">
        <v>201908</v>
      </c>
      <c r="B1180" t="n">
        <v>8</v>
      </c>
      <c r="C1180" t="inlineStr">
        <is>
          <t>POS</t>
        </is>
      </c>
      <c r="D1180" t="inlineStr">
        <is>
          <t>Canada</t>
        </is>
      </c>
      <c r="E1180" t="inlineStr">
        <is>
          <t>Đổi ý</t>
        </is>
      </c>
      <c r="F1180" t="n">
        <v>1755</v>
      </c>
    </row>
    <row r="1181">
      <c r="A1181" t="n">
        <v>201908</v>
      </c>
      <c r="B1181" t="n">
        <v>9</v>
      </c>
      <c r="C1181" t="inlineStr">
        <is>
          <t>POS</t>
        </is>
      </c>
      <c r="D1181" t="inlineStr">
        <is>
          <t>Canada</t>
        </is>
      </c>
      <c r="E1181" t="inlineStr">
        <is>
          <t>Đổi ý</t>
        </is>
      </c>
      <c r="F1181" t="n">
        <v>521.98</v>
      </c>
    </row>
    <row r="1182">
      <c r="A1182" t="n">
        <v>201908</v>
      </c>
      <c r="B1182" t="n">
        <v>9</v>
      </c>
      <c r="C1182" t="inlineStr">
        <is>
          <t>POS</t>
        </is>
      </c>
      <c r="D1182" t="inlineStr">
        <is>
          <t>Canada</t>
        </is>
      </c>
      <c r="E1182" t="inlineStr">
        <is>
          <t>Lỗi sản phẩm</t>
        </is>
      </c>
      <c r="F1182" t="n">
        <v>852</v>
      </c>
    </row>
    <row r="1183">
      <c r="A1183" t="n">
        <v>201908</v>
      </c>
      <c r="B1183" t="n">
        <v>10</v>
      </c>
      <c r="C1183" t="inlineStr">
        <is>
          <t>POS</t>
        </is>
      </c>
      <c r="D1183" t="inlineStr">
        <is>
          <t>Canada</t>
        </is>
      </c>
      <c r="E1183" t="inlineStr">
        <is>
          <t>Lỗi sản phẩm</t>
        </is>
      </c>
      <c r="F1183" t="n">
        <v>438</v>
      </c>
    </row>
    <row r="1184">
      <c r="A1184" t="n">
        <v>201908</v>
      </c>
      <c r="B1184" t="n">
        <v>15</v>
      </c>
      <c r="C1184" t="inlineStr">
        <is>
          <t>POS</t>
        </is>
      </c>
      <c r="D1184" t="inlineStr">
        <is>
          <t>Pháp</t>
        </is>
      </c>
      <c r="E1184" t="inlineStr">
        <is>
          <t>Đổi ý</t>
        </is>
      </c>
      <c r="F1184" t="n">
        <v>1995</v>
      </c>
    </row>
    <row r="1185">
      <c r="A1185" t="n">
        <v>201908</v>
      </c>
      <c r="B1185" t="n">
        <v>17</v>
      </c>
      <c r="C1185" t="inlineStr">
        <is>
          <t>POS</t>
        </is>
      </c>
      <c r="D1185" t="inlineStr">
        <is>
          <t>Pháp</t>
        </is>
      </c>
      <c r="E1185" t="inlineStr">
        <is>
          <t>Đổi ý</t>
        </is>
      </c>
      <c r="F1185" t="n">
        <v>47.95</v>
      </c>
    </row>
    <row r="1186">
      <c r="A1186" t="n">
        <v>201908</v>
      </c>
      <c r="B1186" t="n">
        <v>19</v>
      </c>
      <c r="C1186" t="inlineStr">
        <is>
          <t>POS</t>
        </is>
      </c>
      <c r="D1186" t="inlineStr">
        <is>
          <t>Đức</t>
        </is>
      </c>
      <c r="E1186" t="inlineStr">
        <is>
          <t>Đổi ý</t>
        </is>
      </c>
      <c r="F1186" t="n">
        <v>156.28</v>
      </c>
    </row>
    <row r="1187">
      <c r="A1187" t="n">
        <v>201908</v>
      </c>
      <c r="B1187" t="n">
        <v>22</v>
      </c>
      <c r="C1187" t="inlineStr">
        <is>
          <t>POS</t>
        </is>
      </c>
      <c r="D1187" t="inlineStr">
        <is>
          <t>Đức</t>
        </is>
      </c>
      <c r="E1187" t="inlineStr">
        <is>
          <t>Đổi ý</t>
        </is>
      </c>
      <c r="F1187" t="n">
        <v>2959.5</v>
      </c>
    </row>
    <row r="1188">
      <c r="A1188" t="n">
        <v>201908</v>
      </c>
      <c r="B1188" t="n">
        <v>23</v>
      </c>
      <c r="C1188" t="inlineStr">
        <is>
          <t>POS</t>
        </is>
      </c>
      <c r="D1188" t="inlineStr">
        <is>
          <t>Đức</t>
        </is>
      </c>
      <c r="E1188" t="inlineStr">
        <is>
          <t>Giao nhầm hàng</t>
        </is>
      </c>
      <c r="F1188" t="n">
        <v>462</v>
      </c>
    </row>
    <row r="1189">
      <c r="A1189" t="n">
        <v>201908</v>
      </c>
      <c r="B1189" t="n">
        <v>24</v>
      </c>
      <c r="C1189" t="inlineStr">
        <is>
          <t>POS</t>
        </is>
      </c>
      <c r="D1189" t="inlineStr">
        <is>
          <t>Đức</t>
        </is>
      </c>
      <c r="E1189" t="inlineStr">
        <is>
          <t>Giao nhầm hàng</t>
        </is>
      </c>
      <c r="F1189" t="n">
        <v>22.79</v>
      </c>
    </row>
    <row r="1190">
      <c r="A1190" t="n">
        <v>201908</v>
      </c>
      <c r="B1190" t="n">
        <v>26</v>
      </c>
      <c r="C1190" t="inlineStr">
        <is>
          <t>POS</t>
        </is>
      </c>
      <c r="D1190" t="inlineStr">
        <is>
          <t>Đức</t>
        </is>
      </c>
      <c r="E1190" t="inlineStr">
        <is>
          <t>Đổi ý</t>
        </is>
      </c>
      <c r="F1190" t="n">
        <v>224.99</v>
      </c>
    </row>
    <row r="1191">
      <c r="A1191" t="n">
        <v>201908</v>
      </c>
      <c r="B1191" t="n">
        <v>29</v>
      </c>
      <c r="C1191" t="inlineStr">
        <is>
          <t>POS</t>
        </is>
      </c>
      <c r="D1191" t="inlineStr">
        <is>
          <t>Ý</t>
        </is>
      </c>
      <c r="E1191" t="inlineStr">
        <is>
          <t>Lỗi sản phẩm</t>
        </is>
      </c>
      <c r="F1191" t="n">
        <v>177.38</v>
      </c>
    </row>
    <row r="1192">
      <c r="A1192" t="n">
        <v>201908</v>
      </c>
      <c r="B1192" t="n">
        <v>30</v>
      </c>
      <c r="C1192" t="inlineStr">
        <is>
          <t>POS</t>
        </is>
      </c>
      <c r="D1192" t="inlineStr">
        <is>
          <t>Ý</t>
        </is>
      </c>
      <c r="E1192" t="inlineStr">
        <is>
          <t>Giao nhầm hàng</t>
        </is>
      </c>
      <c r="F1192" t="n">
        <v>70.13</v>
      </c>
    </row>
    <row r="1193">
      <c r="A1193" t="n">
        <v>201908</v>
      </c>
      <c r="B1193" t="n">
        <v>37</v>
      </c>
      <c r="C1193" t="inlineStr">
        <is>
          <t>POS</t>
        </is>
      </c>
      <c r="D1193" t="inlineStr">
        <is>
          <t>Anh</t>
        </is>
      </c>
      <c r="E1193" t="inlineStr">
        <is>
          <t>Giao nhầm hàng</t>
        </is>
      </c>
      <c r="F1193" t="n">
        <v>1759.8</v>
      </c>
    </row>
    <row r="1194">
      <c r="A1194" t="n">
        <v>201908</v>
      </c>
      <c r="B1194" t="n">
        <v>38</v>
      </c>
      <c r="C1194" t="inlineStr">
        <is>
          <t>POS</t>
        </is>
      </c>
      <c r="D1194" t="inlineStr">
        <is>
          <t>Anh</t>
        </is>
      </c>
      <c r="E1194" t="inlineStr">
        <is>
          <t>Đổi ý</t>
        </is>
      </c>
      <c r="F1194" t="n">
        <v>637.99</v>
      </c>
    </row>
    <row r="1195">
      <c r="A1195" t="n">
        <v>201908</v>
      </c>
      <c r="B1195" t="n">
        <v>38</v>
      </c>
      <c r="C1195" t="inlineStr">
        <is>
          <t>POS</t>
        </is>
      </c>
      <c r="D1195" t="inlineStr">
        <is>
          <t>Anh</t>
        </is>
      </c>
      <c r="E1195" t="inlineStr">
        <is>
          <t>Lỗi sản phẩm</t>
        </is>
      </c>
      <c r="F1195" t="n">
        <v>14.4</v>
      </c>
    </row>
    <row r="1196">
      <c r="A1196" t="n">
        <v>201908</v>
      </c>
      <c r="B1196" t="n">
        <v>39</v>
      </c>
      <c r="C1196" t="inlineStr">
        <is>
          <t>POS</t>
        </is>
      </c>
      <c r="D1196" t="inlineStr">
        <is>
          <t>Anh</t>
        </is>
      </c>
      <c r="E1196" t="inlineStr">
        <is>
          <t>Đổi ý</t>
        </is>
      </c>
      <c r="F1196" t="n">
        <v>539.1</v>
      </c>
    </row>
    <row r="1197">
      <c r="A1197" t="n">
        <v>201908</v>
      </c>
      <c r="B1197" t="n">
        <v>39</v>
      </c>
      <c r="C1197" t="inlineStr">
        <is>
          <t>POS</t>
        </is>
      </c>
      <c r="D1197" t="inlineStr">
        <is>
          <t>Anh</t>
        </is>
      </c>
      <c r="E1197" t="inlineStr">
        <is>
          <t>Lỗi sản phẩm</t>
        </is>
      </c>
      <c r="F1197" t="n">
        <v>1235.98</v>
      </c>
    </row>
    <row r="1198">
      <c r="A1198" t="n">
        <v>201908</v>
      </c>
      <c r="B1198" t="n">
        <v>42</v>
      </c>
      <c r="C1198" t="inlineStr">
        <is>
          <t>POS</t>
        </is>
      </c>
      <c r="D1198" t="inlineStr">
        <is>
          <t>Anh</t>
        </is>
      </c>
      <c r="E1198" t="inlineStr">
        <is>
          <t>Lỗi sản phẩm</t>
        </is>
      </c>
      <c r="F1198" t="n">
        <v>300</v>
      </c>
    </row>
    <row r="1199">
      <c r="A1199" t="n">
        <v>201908</v>
      </c>
      <c r="B1199" t="n">
        <v>43</v>
      </c>
      <c r="C1199" t="inlineStr">
        <is>
          <t>POS</t>
        </is>
      </c>
      <c r="D1199" t="inlineStr">
        <is>
          <t>Mỹ</t>
        </is>
      </c>
      <c r="E1199" t="inlineStr">
        <is>
          <t>Đổi ý</t>
        </is>
      </c>
      <c r="F1199" t="n">
        <v>94.88</v>
      </c>
    </row>
    <row r="1200">
      <c r="A1200" t="n">
        <v>201908</v>
      </c>
      <c r="B1200" t="n">
        <v>43</v>
      </c>
      <c r="C1200" t="inlineStr">
        <is>
          <t>POS</t>
        </is>
      </c>
      <c r="D1200" t="inlineStr">
        <is>
          <t>Mỹ</t>
        </is>
      </c>
      <c r="E1200" t="inlineStr">
        <is>
          <t>Giao nhầm hàng</t>
        </is>
      </c>
      <c r="F1200" t="n">
        <v>159.99</v>
      </c>
    </row>
    <row r="1201">
      <c r="A1201" t="n">
        <v>201908</v>
      </c>
      <c r="B1201" t="n">
        <v>44</v>
      </c>
      <c r="C1201" t="inlineStr">
        <is>
          <t>POS</t>
        </is>
      </c>
      <c r="D1201" t="inlineStr">
        <is>
          <t>Mỹ</t>
        </is>
      </c>
      <c r="E1201" t="inlineStr">
        <is>
          <t>Đổi ý</t>
        </is>
      </c>
      <c r="F1201" t="n">
        <v>140.26</v>
      </c>
    </row>
    <row r="1202">
      <c r="A1202" t="n">
        <v>201908</v>
      </c>
      <c r="B1202" t="n">
        <v>45</v>
      </c>
      <c r="C1202" t="inlineStr">
        <is>
          <t>POS</t>
        </is>
      </c>
      <c r="D1202" t="inlineStr">
        <is>
          <t>Mỹ</t>
        </is>
      </c>
      <c r="E1202" t="inlineStr">
        <is>
          <t>Lỗi sản phẩm</t>
        </is>
      </c>
      <c r="F1202" t="n">
        <v>459</v>
      </c>
    </row>
    <row r="1203">
      <c r="A1203" t="n">
        <v>201908</v>
      </c>
      <c r="B1203" t="n">
        <v>47</v>
      </c>
      <c r="C1203" t="inlineStr">
        <is>
          <t>POS</t>
        </is>
      </c>
      <c r="D1203" t="inlineStr">
        <is>
          <t>Mỹ</t>
        </is>
      </c>
      <c r="E1203" t="inlineStr">
        <is>
          <t>Giao nhầm hàng</t>
        </is>
      </c>
      <c r="F1203" t="n">
        <v>68.8</v>
      </c>
    </row>
    <row r="1204">
      <c r="A1204" t="n">
        <v>201908</v>
      </c>
      <c r="B1204" t="n">
        <v>48</v>
      </c>
      <c r="C1204" t="inlineStr">
        <is>
          <t>POS</t>
        </is>
      </c>
      <c r="D1204" t="inlineStr">
        <is>
          <t>Mỹ</t>
        </is>
      </c>
      <c r="E1204" t="inlineStr">
        <is>
          <t>Đổi ý</t>
        </is>
      </c>
      <c r="F1204" t="n">
        <v>259.99</v>
      </c>
    </row>
    <row r="1205">
      <c r="A1205" t="n">
        <v>201908</v>
      </c>
      <c r="B1205" t="n">
        <v>49</v>
      </c>
      <c r="C1205" t="inlineStr">
        <is>
          <t>POS</t>
        </is>
      </c>
      <c r="D1205" t="inlineStr">
        <is>
          <t>Mỹ</t>
        </is>
      </c>
      <c r="E1205" t="inlineStr">
        <is>
          <t>Đổi ý</t>
        </is>
      </c>
      <c r="F1205" t="n">
        <v>1199.8</v>
      </c>
    </row>
    <row r="1206">
      <c r="A1206" t="n">
        <v>201908</v>
      </c>
      <c r="B1206" t="n">
        <v>49</v>
      </c>
      <c r="C1206" t="inlineStr">
        <is>
          <t>POS</t>
        </is>
      </c>
      <c r="D1206" t="inlineStr">
        <is>
          <t>Mỹ</t>
        </is>
      </c>
      <c r="E1206" t="inlineStr">
        <is>
          <t>Lỗi sản phẩm</t>
        </is>
      </c>
      <c r="F1206" t="n">
        <v>449.91</v>
      </c>
    </row>
    <row r="1207">
      <c r="A1207" t="n">
        <v>201908</v>
      </c>
      <c r="B1207" t="n">
        <v>50</v>
      </c>
      <c r="C1207" t="inlineStr">
        <is>
          <t>POS</t>
        </is>
      </c>
      <c r="D1207" t="inlineStr">
        <is>
          <t>Mỹ</t>
        </is>
      </c>
      <c r="E1207" t="inlineStr">
        <is>
          <t>Đổi ý</t>
        </is>
      </c>
      <c r="F1207" t="n">
        <v>1149.5</v>
      </c>
    </row>
    <row r="1208">
      <c r="A1208" t="n">
        <v>201908</v>
      </c>
      <c r="B1208" t="n">
        <v>51</v>
      </c>
      <c r="C1208" t="inlineStr">
        <is>
          <t>POS</t>
        </is>
      </c>
      <c r="D1208" t="inlineStr">
        <is>
          <t>Mỹ</t>
        </is>
      </c>
      <c r="E1208" t="inlineStr">
        <is>
          <t>Đổi ý</t>
        </is>
      </c>
      <c r="F1208" t="n">
        <v>23.8</v>
      </c>
    </row>
    <row r="1209">
      <c r="A1209" t="n">
        <v>201908</v>
      </c>
      <c r="B1209" t="n">
        <v>51</v>
      </c>
      <c r="C1209" t="inlineStr">
        <is>
          <t>POS</t>
        </is>
      </c>
      <c r="D1209" t="inlineStr">
        <is>
          <t>Mỹ</t>
        </is>
      </c>
      <c r="E1209" t="inlineStr">
        <is>
          <t>Lỗi sản phẩm</t>
        </is>
      </c>
      <c r="F1209" t="n">
        <v>94.8</v>
      </c>
    </row>
    <row r="1210">
      <c r="A1210" t="n">
        <v>201908</v>
      </c>
      <c r="B1210" t="n">
        <v>53</v>
      </c>
      <c r="C1210" t="inlineStr">
        <is>
          <t>POS</t>
        </is>
      </c>
      <c r="D1210" t="inlineStr">
        <is>
          <t>Mỹ</t>
        </is>
      </c>
      <c r="E1210" t="inlineStr">
        <is>
          <t>Lỗi sản phẩm</t>
        </is>
      </c>
      <c r="F1210" t="n">
        <v>836.03</v>
      </c>
    </row>
    <row r="1211">
      <c r="A1211" t="n">
        <v>201908</v>
      </c>
      <c r="B1211" t="n">
        <v>55</v>
      </c>
      <c r="C1211" t="inlineStr">
        <is>
          <t>POS</t>
        </is>
      </c>
      <c r="D1211" t="inlineStr">
        <is>
          <t>Mỹ</t>
        </is>
      </c>
      <c r="E1211" t="inlineStr">
        <is>
          <t>Đổi ý</t>
        </is>
      </c>
      <c r="F1211" t="n">
        <v>9.699999999999999</v>
      </c>
    </row>
    <row r="1212">
      <c r="A1212" t="n">
        <v>201908</v>
      </c>
      <c r="B1212" t="n">
        <v>55</v>
      </c>
      <c r="C1212" t="inlineStr">
        <is>
          <t>POS</t>
        </is>
      </c>
      <c r="D1212" t="inlineStr">
        <is>
          <t>Mỹ</t>
        </is>
      </c>
      <c r="E1212" t="inlineStr">
        <is>
          <t>Lỗi sản phẩm</t>
        </is>
      </c>
      <c r="F1212" t="n">
        <v>1782.94</v>
      </c>
    </row>
    <row r="1213">
      <c r="A1213" t="n">
        <v>201908</v>
      </c>
      <c r="B1213" t="n">
        <v>57</v>
      </c>
      <c r="C1213" t="inlineStr">
        <is>
          <t>POS</t>
        </is>
      </c>
      <c r="D1213" t="inlineStr">
        <is>
          <t>Mỹ</t>
        </is>
      </c>
      <c r="E1213" t="inlineStr">
        <is>
          <t>Lỗi sản phẩm</t>
        </is>
      </c>
      <c r="F1213" t="n">
        <v>6.89</v>
      </c>
    </row>
    <row r="1214">
      <c r="A1214" t="n">
        <v>201908</v>
      </c>
      <c r="B1214" t="n">
        <v>61</v>
      </c>
      <c r="C1214" t="inlineStr">
        <is>
          <t>POS</t>
        </is>
      </c>
      <c r="D1214" t="inlineStr">
        <is>
          <t>Mỹ</t>
        </is>
      </c>
      <c r="E1214" t="inlineStr">
        <is>
          <t>Lỗi sản phẩm</t>
        </is>
      </c>
      <c r="F1214" t="n">
        <v>300</v>
      </c>
    </row>
    <row r="1215">
      <c r="A1215" t="n">
        <v>201908</v>
      </c>
      <c r="B1215" t="n">
        <v>62</v>
      </c>
      <c r="C1215" t="inlineStr">
        <is>
          <t>POS</t>
        </is>
      </c>
      <c r="D1215" t="inlineStr">
        <is>
          <t>Mỹ</t>
        </is>
      </c>
      <c r="E1215" t="inlineStr">
        <is>
          <t>Đổi ý</t>
        </is>
      </c>
      <c r="F1215" t="n">
        <v>5464.2</v>
      </c>
    </row>
    <row r="1216">
      <c r="A1216" t="n">
        <v>201908</v>
      </c>
      <c r="B1216" t="n">
        <v>65</v>
      </c>
      <c r="C1216" t="inlineStr">
        <is>
          <t>POS</t>
        </is>
      </c>
      <c r="D1216" t="inlineStr">
        <is>
          <t>Mỹ</t>
        </is>
      </c>
      <c r="E1216" t="inlineStr">
        <is>
          <t>Lỗi sản phẩm</t>
        </is>
      </c>
      <c r="F1216" t="n">
        <v>1002</v>
      </c>
    </row>
    <row r="1217">
      <c r="A1217" t="n">
        <v>201908</v>
      </c>
      <c r="B1217" t="n">
        <v>66</v>
      </c>
      <c r="C1217" t="inlineStr">
        <is>
          <t>POS</t>
        </is>
      </c>
      <c r="D1217" t="inlineStr">
        <is>
          <t>Mỹ</t>
        </is>
      </c>
      <c r="E1217" t="inlineStr">
        <is>
          <t>Đổi ý</t>
        </is>
      </c>
      <c r="F1217" t="n">
        <v>1063.92</v>
      </c>
    </row>
    <row r="1218">
      <c r="A1218" t="n">
        <v>201909</v>
      </c>
      <c r="B1218" t="n">
        <v>0</v>
      </c>
      <c r="C1218" t="inlineStr">
        <is>
          <t>ONLINE</t>
        </is>
      </c>
      <c r="D1218" t="inlineStr">
        <is>
          <t>Online</t>
        </is>
      </c>
      <c r="E1218" t="inlineStr">
        <is>
          <t>Đổi ý</t>
        </is>
      </c>
      <c r="F1218" t="n">
        <v>486.6</v>
      </c>
    </row>
    <row r="1219">
      <c r="A1219" t="n">
        <v>201909</v>
      </c>
      <c r="B1219" t="n">
        <v>0</v>
      </c>
      <c r="C1219" t="inlineStr">
        <is>
          <t>ONLINE</t>
        </is>
      </c>
      <c r="D1219" t="inlineStr">
        <is>
          <t>Online</t>
        </is>
      </c>
      <c r="E1219" t="inlineStr">
        <is>
          <t>Lỗi sản phẩm</t>
        </is>
      </c>
      <c r="F1219" t="n">
        <v>623.76</v>
      </c>
    </row>
    <row r="1220">
      <c r="A1220" t="n">
        <v>201909</v>
      </c>
      <c r="B1220" t="n">
        <v>0</v>
      </c>
      <c r="C1220" t="inlineStr">
        <is>
          <t>ONLINE</t>
        </is>
      </c>
      <c r="D1220" t="inlineStr">
        <is>
          <t>Online</t>
        </is>
      </c>
      <c r="E1220" t="inlineStr">
        <is>
          <t>Giao trễ</t>
        </is>
      </c>
      <c r="F1220" t="n">
        <v>2432.23</v>
      </c>
    </row>
    <row r="1221">
      <c r="A1221" t="n">
        <v>201909</v>
      </c>
      <c r="B1221" t="n">
        <v>0</v>
      </c>
      <c r="C1221" t="inlineStr">
        <is>
          <t>ONLINE</t>
        </is>
      </c>
      <c r="D1221" t="inlineStr">
        <is>
          <t>Online</t>
        </is>
      </c>
      <c r="E1221" t="inlineStr">
        <is>
          <t>Giao nhầm hàng</t>
        </is>
      </c>
      <c r="F1221" t="n">
        <v>114.29</v>
      </c>
    </row>
    <row r="1222">
      <c r="A1222" t="n">
        <v>201909</v>
      </c>
      <c r="B1222" t="n">
        <v>1</v>
      </c>
      <c r="C1222" t="inlineStr">
        <is>
          <t>POS</t>
        </is>
      </c>
      <c r="D1222" t="inlineStr">
        <is>
          <t>Úc</t>
        </is>
      </c>
      <c r="E1222" t="inlineStr">
        <is>
          <t>Giao nhầm hàng</t>
        </is>
      </c>
      <c r="F1222" t="n">
        <v>880</v>
      </c>
    </row>
    <row r="1223">
      <c r="A1223" t="n">
        <v>201909</v>
      </c>
      <c r="B1223" t="n">
        <v>4</v>
      </c>
      <c r="C1223" t="inlineStr">
        <is>
          <t>POS</t>
        </is>
      </c>
      <c r="D1223" t="inlineStr">
        <is>
          <t>Úc</t>
        </is>
      </c>
      <c r="E1223" t="inlineStr">
        <is>
          <t>Đổi ý</t>
        </is>
      </c>
      <c r="F1223" t="n">
        <v>449.91</v>
      </c>
    </row>
    <row r="1224">
      <c r="A1224" t="n">
        <v>201909</v>
      </c>
      <c r="B1224" t="n">
        <v>8</v>
      </c>
      <c r="C1224" t="inlineStr">
        <is>
          <t>POS</t>
        </is>
      </c>
      <c r="D1224" t="inlineStr">
        <is>
          <t>Canada</t>
        </is>
      </c>
      <c r="E1224" t="inlineStr">
        <is>
          <t>Lỗi sản phẩm</t>
        </is>
      </c>
      <c r="F1224" t="n">
        <v>37.5</v>
      </c>
    </row>
    <row r="1225">
      <c r="A1225" t="n">
        <v>201909</v>
      </c>
      <c r="B1225" t="n">
        <v>9</v>
      </c>
      <c r="C1225" t="inlineStr">
        <is>
          <t>POS</t>
        </is>
      </c>
      <c r="D1225" t="inlineStr">
        <is>
          <t>Canada</t>
        </is>
      </c>
      <c r="E1225" t="inlineStr">
        <is>
          <t>Đổi ý</t>
        </is>
      </c>
      <c r="F1225" t="n">
        <v>50.54</v>
      </c>
    </row>
    <row r="1226">
      <c r="A1226" t="n">
        <v>201909</v>
      </c>
      <c r="B1226" t="n">
        <v>9</v>
      </c>
      <c r="C1226" t="inlineStr">
        <is>
          <t>POS</t>
        </is>
      </c>
      <c r="D1226" t="inlineStr">
        <is>
          <t>Canada</t>
        </is>
      </c>
      <c r="E1226" t="inlineStr">
        <is>
          <t>Lỗi sản phẩm</t>
        </is>
      </c>
      <c r="F1226" t="n">
        <v>648.38</v>
      </c>
    </row>
    <row r="1227">
      <c r="A1227" t="n">
        <v>201909</v>
      </c>
      <c r="B1227" t="n">
        <v>9</v>
      </c>
      <c r="C1227" t="inlineStr">
        <is>
          <t>POS</t>
        </is>
      </c>
      <c r="D1227" t="inlineStr">
        <is>
          <t>Canada</t>
        </is>
      </c>
      <c r="E1227" t="inlineStr">
        <is>
          <t>Giao nhầm hàng</t>
        </is>
      </c>
      <c r="F1227" t="n">
        <v>899.96</v>
      </c>
    </row>
    <row r="1228">
      <c r="A1228" t="n">
        <v>201909</v>
      </c>
      <c r="B1228" t="n">
        <v>10</v>
      </c>
      <c r="C1228" t="inlineStr">
        <is>
          <t>POS</t>
        </is>
      </c>
      <c r="D1228" t="inlineStr">
        <is>
          <t>Canada</t>
        </is>
      </c>
      <c r="E1228" t="inlineStr">
        <is>
          <t>Đổi ý</t>
        </is>
      </c>
      <c r="F1228" t="n">
        <v>359.07</v>
      </c>
    </row>
    <row r="1229">
      <c r="A1229" t="n">
        <v>201909</v>
      </c>
      <c r="B1229" t="n">
        <v>10</v>
      </c>
      <c r="C1229" t="inlineStr">
        <is>
          <t>POS</t>
        </is>
      </c>
      <c r="D1229" t="inlineStr">
        <is>
          <t>Canada</t>
        </is>
      </c>
      <c r="E1229" t="inlineStr">
        <is>
          <t>Lỗi sản phẩm</t>
        </is>
      </c>
      <c r="F1229" t="n">
        <v>7.99</v>
      </c>
    </row>
    <row r="1230">
      <c r="A1230" t="n">
        <v>201909</v>
      </c>
      <c r="B1230" t="n">
        <v>22</v>
      </c>
      <c r="C1230" t="inlineStr">
        <is>
          <t>POS</t>
        </is>
      </c>
      <c r="D1230" t="inlineStr">
        <is>
          <t>Đức</t>
        </is>
      </c>
      <c r="E1230" t="inlineStr">
        <is>
          <t>Lỗi sản phẩm</t>
        </is>
      </c>
      <c r="F1230" t="n">
        <v>1617.3</v>
      </c>
    </row>
    <row r="1231">
      <c r="A1231" t="n">
        <v>201909</v>
      </c>
      <c r="B1231" t="n">
        <v>22</v>
      </c>
      <c r="C1231" t="inlineStr">
        <is>
          <t>POS</t>
        </is>
      </c>
      <c r="D1231" t="inlineStr">
        <is>
          <t>Đức</t>
        </is>
      </c>
      <c r="E1231" t="inlineStr">
        <is>
          <t>Giao nhầm hàng</t>
        </is>
      </c>
      <c r="F1231" t="n">
        <v>14.85</v>
      </c>
    </row>
    <row r="1232">
      <c r="A1232" t="n">
        <v>201909</v>
      </c>
      <c r="B1232" t="n">
        <v>23</v>
      </c>
      <c r="C1232" t="inlineStr">
        <is>
          <t>POS</t>
        </is>
      </c>
      <c r="D1232" t="inlineStr">
        <is>
          <t>Đức</t>
        </is>
      </c>
      <c r="E1232" t="inlineStr">
        <is>
          <t>Lỗi sản phẩm</t>
        </is>
      </c>
      <c r="F1232" t="n">
        <v>155.98</v>
      </c>
    </row>
    <row r="1233">
      <c r="A1233" t="n">
        <v>201909</v>
      </c>
      <c r="B1233" t="n">
        <v>23</v>
      </c>
      <c r="C1233" t="inlineStr">
        <is>
          <t>POS</t>
        </is>
      </c>
      <c r="D1233" t="inlineStr">
        <is>
          <t>Đức</t>
        </is>
      </c>
      <c r="E1233" t="inlineStr">
        <is>
          <t>Giao nhầm hàng</t>
        </is>
      </c>
      <c r="F1233" t="n">
        <v>3.65</v>
      </c>
    </row>
    <row r="1234">
      <c r="A1234" t="n">
        <v>201909</v>
      </c>
      <c r="B1234" t="n">
        <v>26</v>
      </c>
      <c r="C1234" t="inlineStr">
        <is>
          <t>POS</t>
        </is>
      </c>
      <c r="D1234" t="inlineStr">
        <is>
          <t>Đức</t>
        </is>
      </c>
      <c r="E1234" t="inlineStr">
        <is>
          <t>Đổi ý</t>
        </is>
      </c>
      <c r="F1234" t="n">
        <v>252</v>
      </c>
    </row>
    <row r="1235">
      <c r="A1235" t="n">
        <v>201909</v>
      </c>
      <c r="B1235" t="n">
        <v>29</v>
      </c>
      <c r="C1235" t="inlineStr">
        <is>
          <t>POS</t>
        </is>
      </c>
      <c r="D1235" t="inlineStr">
        <is>
          <t>Ý</t>
        </is>
      </c>
      <c r="E1235" t="inlineStr">
        <is>
          <t>Lỗi sản phẩm</t>
        </is>
      </c>
      <c r="F1235" t="n">
        <v>363.1</v>
      </c>
    </row>
    <row r="1236">
      <c r="A1236" t="n">
        <v>201909</v>
      </c>
      <c r="B1236" t="n">
        <v>30</v>
      </c>
      <c r="C1236" t="inlineStr">
        <is>
          <t>POS</t>
        </is>
      </c>
      <c r="D1236" t="inlineStr">
        <is>
          <t>Ý</t>
        </is>
      </c>
      <c r="E1236" t="inlineStr">
        <is>
          <t>Đổi ý</t>
        </is>
      </c>
      <c r="F1236" t="n">
        <v>714.96</v>
      </c>
    </row>
    <row r="1237">
      <c r="A1237" t="n">
        <v>201909</v>
      </c>
      <c r="B1237" t="n">
        <v>30</v>
      </c>
      <c r="C1237" t="inlineStr">
        <is>
          <t>POS</t>
        </is>
      </c>
      <c r="D1237" t="inlineStr">
        <is>
          <t>Ý</t>
        </is>
      </c>
      <c r="E1237" t="inlineStr">
        <is>
          <t>Lỗi sản phẩm</t>
        </is>
      </c>
      <c r="F1237" t="n">
        <v>197.98</v>
      </c>
    </row>
    <row r="1238">
      <c r="A1238" t="n">
        <v>201909</v>
      </c>
      <c r="B1238" t="n">
        <v>30</v>
      </c>
      <c r="C1238" t="inlineStr">
        <is>
          <t>POS</t>
        </is>
      </c>
      <c r="D1238" t="inlineStr">
        <is>
          <t>Ý</t>
        </is>
      </c>
      <c r="E1238" t="inlineStr">
        <is>
          <t>Giao nhầm hàng</t>
        </is>
      </c>
      <c r="F1238" t="n">
        <v>1495.2</v>
      </c>
    </row>
    <row r="1239">
      <c r="A1239" t="n">
        <v>201909</v>
      </c>
      <c r="B1239" t="n">
        <v>38</v>
      </c>
      <c r="C1239" t="inlineStr">
        <is>
          <t>POS</t>
        </is>
      </c>
      <c r="D1239" t="inlineStr">
        <is>
          <t>Anh</t>
        </is>
      </c>
      <c r="E1239" t="inlineStr">
        <is>
          <t>Đổi ý</t>
        </is>
      </c>
      <c r="F1239" t="n">
        <v>5900</v>
      </c>
    </row>
    <row r="1240">
      <c r="A1240" t="n">
        <v>201909</v>
      </c>
      <c r="B1240" t="n">
        <v>42</v>
      </c>
      <c r="C1240" t="inlineStr">
        <is>
          <t>POS</t>
        </is>
      </c>
      <c r="D1240" t="inlineStr">
        <is>
          <t>Anh</t>
        </is>
      </c>
      <c r="E1240" t="inlineStr">
        <is>
          <t>Lỗi sản phẩm</t>
        </is>
      </c>
      <c r="F1240" t="n">
        <v>463.5</v>
      </c>
    </row>
    <row r="1241">
      <c r="A1241" t="n">
        <v>201909</v>
      </c>
      <c r="B1241" t="n">
        <v>43</v>
      </c>
      <c r="C1241" t="inlineStr">
        <is>
          <t>POS</t>
        </is>
      </c>
      <c r="D1241" t="inlineStr">
        <is>
          <t>Mỹ</t>
        </is>
      </c>
      <c r="E1241" t="inlineStr">
        <is>
          <t>Đổi ý</t>
        </is>
      </c>
      <c r="F1241" t="n">
        <v>342</v>
      </c>
    </row>
    <row r="1242">
      <c r="A1242" t="n">
        <v>201909</v>
      </c>
      <c r="B1242" t="n">
        <v>43</v>
      </c>
      <c r="C1242" t="inlineStr">
        <is>
          <t>POS</t>
        </is>
      </c>
      <c r="D1242" t="inlineStr">
        <is>
          <t>Mỹ</t>
        </is>
      </c>
      <c r="E1242" t="inlineStr">
        <is>
          <t>Lỗi sản phẩm</t>
        </is>
      </c>
      <c r="F1242" t="n">
        <v>15.9</v>
      </c>
    </row>
    <row r="1243">
      <c r="A1243" t="n">
        <v>201909</v>
      </c>
      <c r="B1243" t="n">
        <v>44</v>
      </c>
      <c r="C1243" t="inlineStr">
        <is>
          <t>POS</t>
        </is>
      </c>
      <c r="D1243" t="inlineStr">
        <is>
          <t>Mỹ</t>
        </is>
      </c>
      <c r="E1243" t="inlineStr">
        <is>
          <t>Lỗi sản phẩm</t>
        </is>
      </c>
      <c r="F1243" t="n">
        <v>1709.2</v>
      </c>
    </row>
    <row r="1244">
      <c r="A1244" t="n">
        <v>201909</v>
      </c>
      <c r="B1244" t="n">
        <v>45</v>
      </c>
      <c r="C1244" t="inlineStr">
        <is>
          <t>POS</t>
        </is>
      </c>
      <c r="D1244" t="inlineStr">
        <is>
          <t>Mỹ</t>
        </is>
      </c>
      <c r="E1244" t="inlineStr">
        <is>
          <t>Giao nhầm hàng</t>
        </is>
      </c>
      <c r="F1244" t="n">
        <v>9.99</v>
      </c>
    </row>
    <row r="1245">
      <c r="A1245" t="n">
        <v>201909</v>
      </c>
      <c r="B1245" t="n">
        <v>47</v>
      </c>
      <c r="C1245" t="inlineStr">
        <is>
          <t>POS</t>
        </is>
      </c>
      <c r="D1245" t="inlineStr">
        <is>
          <t>Mỹ</t>
        </is>
      </c>
      <c r="E1245" t="inlineStr">
        <is>
          <t>Đổi ý</t>
        </is>
      </c>
      <c r="F1245" t="n">
        <v>1079.64</v>
      </c>
    </row>
    <row r="1246">
      <c r="A1246" t="n">
        <v>201909</v>
      </c>
      <c r="B1246" t="n">
        <v>47</v>
      </c>
      <c r="C1246" t="inlineStr">
        <is>
          <t>POS</t>
        </is>
      </c>
      <c r="D1246" t="inlineStr">
        <is>
          <t>Mỹ</t>
        </is>
      </c>
      <c r="E1246" t="inlineStr">
        <is>
          <t>Lỗi sản phẩm</t>
        </is>
      </c>
      <c r="F1246" t="n">
        <v>382.13</v>
      </c>
    </row>
    <row r="1247">
      <c r="A1247" t="n">
        <v>201909</v>
      </c>
      <c r="B1247" t="n">
        <v>50</v>
      </c>
      <c r="C1247" t="inlineStr">
        <is>
          <t>POS</t>
        </is>
      </c>
      <c r="D1247" t="inlineStr">
        <is>
          <t>Mỹ</t>
        </is>
      </c>
      <c r="E1247" t="inlineStr">
        <is>
          <t>Đổi ý</t>
        </is>
      </c>
      <c r="F1247" t="n">
        <v>1707</v>
      </c>
    </row>
    <row r="1248">
      <c r="A1248" t="n">
        <v>201909</v>
      </c>
      <c r="B1248" t="n">
        <v>50</v>
      </c>
      <c r="C1248" t="inlineStr">
        <is>
          <t>POS</t>
        </is>
      </c>
      <c r="D1248" t="inlineStr">
        <is>
          <t>Mỹ</t>
        </is>
      </c>
      <c r="E1248" t="inlineStr">
        <is>
          <t>Lỗi sản phẩm</t>
        </is>
      </c>
      <c r="F1248" t="n">
        <v>77.40000000000001</v>
      </c>
    </row>
    <row r="1249">
      <c r="A1249" t="n">
        <v>201909</v>
      </c>
      <c r="B1249" t="n">
        <v>51</v>
      </c>
      <c r="C1249" t="inlineStr">
        <is>
          <t>POS</t>
        </is>
      </c>
      <c r="D1249" t="inlineStr">
        <is>
          <t>Mỹ</t>
        </is>
      </c>
      <c r="E1249" t="inlineStr">
        <is>
          <t>Đổi ý</t>
        </is>
      </c>
      <c r="F1249" t="n">
        <v>23.9</v>
      </c>
    </row>
    <row r="1250">
      <c r="A1250" t="n">
        <v>201909</v>
      </c>
      <c r="B1250" t="n">
        <v>55</v>
      </c>
      <c r="C1250" t="inlineStr">
        <is>
          <t>POS</t>
        </is>
      </c>
      <c r="D1250" t="inlineStr">
        <is>
          <t>Mỹ</t>
        </is>
      </c>
      <c r="E1250" t="inlineStr">
        <is>
          <t>Đổi ý</t>
        </is>
      </c>
      <c r="F1250" t="n">
        <v>229.9</v>
      </c>
    </row>
    <row r="1251">
      <c r="A1251" t="n">
        <v>201909</v>
      </c>
      <c r="B1251" t="n">
        <v>55</v>
      </c>
      <c r="C1251" t="inlineStr">
        <is>
          <t>POS</t>
        </is>
      </c>
      <c r="D1251" t="inlineStr">
        <is>
          <t>Mỹ</t>
        </is>
      </c>
      <c r="E1251" t="inlineStr">
        <is>
          <t>Giao nhầm hàng</t>
        </is>
      </c>
      <c r="F1251" t="n">
        <v>68.39</v>
      </c>
    </row>
    <row r="1252">
      <c r="A1252" t="n">
        <v>201909</v>
      </c>
      <c r="B1252" t="n">
        <v>56</v>
      </c>
      <c r="C1252" t="inlineStr">
        <is>
          <t>POS</t>
        </is>
      </c>
      <c r="D1252" t="inlineStr">
        <is>
          <t>Mỹ</t>
        </is>
      </c>
      <c r="E1252" t="inlineStr">
        <is>
          <t>Lỗi sản phẩm</t>
        </is>
      </c>
      <c r="F1252" t="n">
        <v>559.96</v>
      </c>
    </row>
    <row r="1253">
      <c r="A1253" t="n">
        <v>201909</v>
      </c>
      <c r="B1253" t="n">
        <v>57</v>
      </c>
      <c r="C1253" t="inlineStr">
        <is>
          <t>POS</t>
        </is>
      </c>
      <c r="D1253" t="inlineStr">
        <is>
          <t>Mỹ</t>
        </is>
      </c>
      <c r="E1253" t="inlineStr">
        <is>
          <t>Giao nhầm hàng</t>
        </is>
      </c>
      <c r="F1253" t="n">
        <v>532.8</v>
      </c>
    </row>
    <row r="1254">
      <c r="A1254" t="n">
        <v>201909</v>
      </c>
      <c r="B1254" t="n">
        <v>59</v>
      </c>
      <c r="C1254" t="inlineStr">
        <is>
          <t>POS</t>
        </is>
      </c>
      <c r="D1254" t="inlineStr">
        <is>
          <t>Mỹ</t>
        </is>
      </c>
      <c r="E1254" t="inlineStr">
        <is>
          <t>Lỗi sản phẩm</t>
        </is>
      </c>
      <c r="F1254" t="n">
        <v>279.99</v>
      </c>
    </row>
    <row r="1255">
      <c r="A1255" t="n">
        <v>201909</v>
      </c>
      <c r="B1255" t="n">
        <v>59</v>
      </c>
      <c r="C1255" t="inlineStr">
        <is>
          <t>POS</t>
        </is>
      </c>
      <c r="D1255" t="inlineStr">
        <is>
          <t>Mỹ</t>
        </is>
      </c>
      <c r="E1255" t="inlineStr">
        <is>
          <t>Giao nhầm hàng</t>
        </is>
      </c>
      <c r="F1255" t="n">
        <v>822.4</v>
      </c>
    </row>
    <row r="1256">
      <c r="A1256" t="n">
        <v>201909</v>
      </c>
      <c r="B1256" t="n">
        <v>61</v>
      </c>
      <c r="C1256" t="inlineStr">
        <is>
          <t>POS</t>
        </is>
      </c>
      <c r="D1256" t="inlineStr">
        <is>
          <t>Mỹ</t>
        </is>
      </c>
      <c r="E1256" t="inlineStr">
        <is>
          <t>Đổi ý</t>
        </is>
      </c>
      <c r="F1256" t="n">
        <v>629.1</v>
      </c>
    </row>
    <row r="1257">
      <c r="A1257" t="n">
        <v>201909</v>
      </c>
      <c r="B1257" t="n">
        <v>63</v>
      </c>
      <c r="C1257" t="inlineStr">
        <is>
          <t>POS</t>
        </is>
      </c>
      <c r="D1257" t="inlineStr">
        <is>
          <t>Mỹ</t>
        </is>
      </c>
      <c r="E1257" t="inlineStr">
        <is>
          <t>Lỗi sản phẩm</t>
        </is>
      </c>
      <c r="F1257" t="n">
        <v>80.91</v>
      </c>
    </row>
    <row r="1258">
      <c r="A1258" t="n">
        <v>201909</v>
      </c>
      <c r="B1258" t="n">
        <v>63</v>
      </c>
      <c r="C1258" t="inlineStr">
        <is>
          <t>POS</t>
        </is>
      </c>
      <c r="D1258" t="inlineStr">
        <is>
          <t>Mỹ</t>
        </is>
      </c>
      <c r="E1258" t="inlineStr">
        <is>
          <t>Giao nhầm hàng</t>
        </is>
      </c>
      <c r="F1258" t="n">
        <v>269.1</v>
      </c>
    </row>
    <row r="1259">
      <c r="A1259" t="n">
        <v>201909</v>
      </c>
      <c r="B1259" t="n">
        <v>64</v>
      </c>
      <c r="C1259" t="inlineStr">
        <is>
          <t>POS</t>
        </is>
      </c>
      <c r="D1259" t="inlineStr">
        <is>
          <t>Mỹ</t>
        </is>
      </c>
      <c r="E1259" t="inlineStr">
        <is>
          <t>Lỗi sản phẩm</t>
        </is>
      </c>
      <c r="F1259" t="n">
        <v>71.08</v>
      </c>
    </row>
    <row r="1260">
      <c r="A1260" t="n">
        <v>201909</v>
      </c>
      <c r="B1260" t="n">
        <v>65</v>
      </c>
      <c r="C1260" t="inlineStr">
        <is>
          <t>POS</t>
        </is>
      </c>
      <c r="D1260" t="inlineStr">
        <is>
          <t>Mỹ</t>
        </is>
      </c>
      <c r="E1260" t="inlineStr">
        <is>
          <t>Đổi ý</t>
        </is>
      </c>
      <c r="F1260" t="n">
        <v>259.99</v>
      </c>
    </row>
    <row r="1261">
      <c r="A1261" t="n">
        <v>201909</v>
      </c>
      <c r="B1261" t="n">
        <v>65</v>
      </c>
      <c r="C1261" t="inlineStr">
        <is>
          <t>POS</t>
        </is>
      </c>
      <c r="D1261" t="inlineStr">
        <is>
          <t>Mỹ</t>
        </is>
      </c>
      <c r="E1261" t="inlineStr">
        <is>
          <t>Lỗi sản phẩm</t>
        </is>
      </c>
      <c r="F1261" t="n">
        <v>359.98</v>
      </c>
    </row>
    <row r="1262">
      <c r="A1262" t="n">
        <v>201909</v>
      </c>
      <c r="B1262" t="n">
        <v>65</v>
      </c>
      <c r="C1262" t="inlineStr">
        <is>
          <t>POS</t>
        </is>
      </c>
      <c r="D1262" t="inlineStr">
        <is>
          <t>Mỹ</t>
        </is>
      </c>
      <c r="E1262" t="inlineStr">
        <is>
          <t>Giao nhầm hàng</t>
        </is>
      </c>
      <c r="F1262" t="n">
        <v>399.98</v>
      </c>
    </row>
    <row r="1263">
      <c r="A1263" t="n">
        <v>201909</v>
      </c>
      <c r="B1263" t="n">
        <v>66</v>
      </c>
      <c r="C1263" t="inlineStr">
        <is>
          <t>POS</t>
        </is>
      </c>
      <c r="D1263" t="inlineStr">
        <is>
          <t>Mỹ</t>
        </is>
      </c>
      <c r="E1263" t="inlineStr">
        <is>
          <t>Đổi ý</t>
        </is>
      </c>
      <c r="F1263" t="n">
        <v>3303</v>
      </c>
    </row>
    <row r="1264">
      <c r="A1264" t="n">
        <v>201909</v>
      </c>
      <c r="B1264" t="n">
        <v>66</v>
      </c>
      <c r="C1264" t="inlineStr">
        <is>
          <t>POS</t>
        </is>
      </c>
      <c r="D1264" t="inlineStr">
        <is>
          <t>Mỹ</t>
        </is>
      </c>
      <c r="E1264" t="inlineStr">
        <is>
          <t>Lỗi sản phẩm</t>
        </is>
      </c>
      <c r="F1264" t="n">
        <v>13.47</v>
      </c>
    </row>
    <row r="1265">
      <c r="A1265" t="n">
        <v>201910</v>
      </c>
      <c r="B1265" t="n">
        <v>0</v>
      </c>
      <c r="C1265" t="inlineStr">
        <is>
          <t>ONLINE</t>
        </is>
      </c>
      <c r="D1265" t="inlineStr">
        <is>
          <t>Online</t>
        </is>
      </c>
      <c r="E1265" t="inlineStr">
        <is>
          <t>Đổi ý</t>
        </is>
      </c>
      <c r="F1265" t="n">
        <v>2065.6</v>
      </c>
    </row>
    <row r="1266">
      <c r="A1266" t="n">
        <v>201910</v>
      </c>
      <c r="B1266" t="n">
        <v>0</v>
      </c>
      <c r="C1266" t="inlineStr">
        <is>
          <t>ONLINE</t>
        </is>
      </c>
      <c r="D1266" t="inlineStr">
        <is>
          <t>Online</t>
        </is>
      </c>
      <c r="E1266" t="inlineStr">
        <is>
          <t>Lỗi sản phẩm</t>
        </is>
      </c>
      <c r="F1266" t="n">
        <v>6318.87</v>
      </c>
    </row>
    <row r="1267">
      <c r="A1267" t="n">
        <v>201910</v>
      </c>
      <c r="B1267" t="n">
        <v>0</v>
      </c>
      <c r="C1267" t="inlineStr">
        <is>
          <t>ONLINE</t>
        </is>
      </c>
      <c r="D1267" t="inlineStr">
        <is>
          <t>Online</t>
        </is>
      </c>
      <c r="E1267" t="inlineStr">
        <is>
          <t>Giao trễ</t>
        </is>
      </c>
      <c r="F1267" t="n">
        <v>1022.11</v>
      </c>
    </row>
    <row r="1268">
      <c r="A1268" t="n">
        <v>201910</v>
      </c>
      <c r="B1268" t="n">
        <v>1</v>
      </c>
      <c r="C1268" t="inlineStr">
        <is>
          <t>POS</t>
        </is>
      </c>
      <c r="D1268" t="inlineStr">
        <is>
          <t>Úc</t>
        </is>
      </c>
      <c r="E1268" t="inlineStr">
        <is>
          <t>Lỗi sản phẩm</t>
        </is>
      </c>
      <c r="F1268" t="n">
        <v>266</v>
      </c>
    </row>
    <row r="1269">
      <c r="A1269" t="n">
        <v>201910</v>
      </c>
      <c r="B1269" t="n">
        <v>5</v>
      </c>
      <c r="C1269" t="inlineStr">
        <is>
          <t>POS</t>
        </is>
      </c>
      <c r="D1269" t="inlineStr">
        <is>
          <t>Úc</t>
        </is>
      </c>
      <c r="E1269" t="inlineStr">
        <is>
          <t>Đổi ý</t>
        </is>
      </c>
      <c r="F1269" t="n">
        <v>969</v>
      </c>
    </row>
    <row r="1270">
      <c r="A1270" t="n">
        <v>201910</v>
      </c>
      <c r="B1270" t="n">
        <v>6</v>
      </c>
      <c r="C1270" t="inlineStr">
        <is>
          <t>POS</t>
        </is>
      </c>
      <c r="D1270" t="inlineStr">
        <is>
          <t>Úc</t>
        </is>
      </c>
      <c r="E1270" t="inlineStr">
        <is>
          <t>Đổi ý</t>
        </is>
      </c>
      <c r="F1270" t="n">
        <v>230</v>
      </c>
    </row>
    <row r="1271">
      <c r="A1271" t="n">
        <v>201910</v>
      </c>
      <c r="B1271" t="n">
        <v>8</v>
      </c>
      <c r="C1271" t="inlineStr">
        <is>
          <t>POS</t>
        </is>
      </c>
      <c r="D1271" t="inlineStr">
        <is>
          <t>Canada</t>
        </is>
      </c>
      <c r="E1271" t="inlineStr">
        <is>
          <t>Lỗi sản phẩm</t>
        </is>
      </c>
      <c r="F1271" t="n">
        <v>2796</v>
      </c>
    </row>
    <row r="1272">
      <c r="A1272" t="n">
        <v>201910</v>
      </c>
      <c r="B1272" t="n">
        <v>9</v>
      </c>
      <c r="C1272" t="inlineStr">
        <is>
          <t>POS</t>
        </is>
      </c>
      <c r="D1272" t="inlineStr">
        <is>
          <t>Canada</t>
        </is>
      </c>
      <c r="E1272" t="inlineStr">
        <is>
          <t>Đổi ý</t>
        </is>
      </c>
      <c r="F1272" t="n">
        <v>19.98</v>
      </c>
    </row>
    <row r="1273">
      <c r="A1273" t="n">
        <v>201910</v>
      </c>
      <c r="B1273" t="n">
        <v>9</v>
      </c>
      <c r="C1273" t="inlineStr">
        <is>
          <t>POS</t>
        </is>
      </c>
      <c r="D1273" t="inlineStr">
        <is>
          <t>Canada</t>
        </is>
      </c>
      <c r="E1273" t="inlineStr">
        <is>
          <t>Lỗi sản phẩm</t>
        </is>
      </c>
      <c r="F1273" t="n">
        <v>460</v>
      </c>
    </row>
    <row r="1274">
      <c r="A1274" t="n">
        <v>201910</v>
      </c>
      <c r="B1274" t="n">
        <v>10</v>
      </c>
      <c r="C1274" t="inlineStr">
        <is>
          <t>POS</t>
        </is>
      </c>
      <c r="D1274" t="inlineStr">
        <is>
          <t>Canada</t>
        </is>
      </c>
      <c r="E1274" t="inlineStr">
        <is>
          <t>Lỗi sản phẩm</t>
        </is>
      </c>
      <c r="F1274" t="n">
        <v>1495</v>
      </c>
    </row>
    <row r="1275">
      <c r="A1275" t="n">
        <v>201910</v>
      </c>
      <c r="B1275" t="n">
        <v>10</v>
      </c>
      <c r="C1275" t="inlineStr">
        <is>
          <t>POS</t>
        </is>
      </c>
      <c r="D1275" t="inlineStr">
        <is>
          <t>Canada</t>
        </is>
      </c>
      <c r="E1275" t="inlineStr">
        <is>
          <t>Giao nhầm hàng</t>
        </is>
      </c>
      <c r="F1275" t="n">
        <v>693</v>
      </c>
    </row>
    <row r="1276">
      <c r="A1276" t="n">
        <v>201910</v>
      </c>
      <c r="B1276" t="n">
        <v>15</v>
      </c>
      <c r="C1276" t="inlineStr">
        <is>
          <t>POS</t>
        </is>
      </c>
      <c r="D1276" t="inlineStr">
        <is>
          <t>Pháp</t>
        </is>
      </c>
      <c r="E1276" t="inlineStr">
        <is>
          <t>Giao nhầm hàng</t>
        </is>
      </c>
      <c r="F1276" t="n">
        <v>265.98</v>
      </c>
    </row>
    <row r="1277">
      <c r="A1277" t="n">
        <v>201910</v>
      </c>
      <c r="B1277" t="n">
        <v>21</v>
      </c>
      <c r="C1277" t="inlineStr">
        <is>
          <t>POS</t>
        </is>
      </c>
      <c r="D1277" t="inlineStr">
        <is>
          <t>Đức</t>
        </is>
      </c>
      <c r="E1277" t="inlineStr">
        <is>
          <t>Đổi ý</t>
        </is>
      </c>
      <c r="F1277" t="n">
        <v>1759.6</v>
      </c>
    </row>
    <row r="1278">
      <c r="A1278" t="n">
        <v>201910</v>
      </c>
      <c r="B1278" t="n">
        <v>21</v>
      </c>
      <c r="C1278" t="inlineStr">
        <is>
          <t>POS</t>
        </is>
      </c>
      <c r="D1278" t="inlineStr">
        <is>
          <t>Đức</t>
        </is>
      </c>
      <c r="E1278" t="inlineStr">
        <is>
          <t>Lỗi sản phẩm</t>
        </is>
      </c>
      <c r="F1278" t="n">
        <v>188.5</v>
      </c>
    </row>
    <row r="1279">
      <c r="A1279" t="n">
        <v>201910</v>
      </c>
      <c r="B1279" t="n">
        <v>22</v>
      </c>
      <c r="C1279" t="inlineStr">
        <is>
          <t>POS</t>
        </is>
      </c>
      <c r="D1279" t="inlineStr">
        <is>
          <t>Đức</t>
        </is>
      </c>
      <c r="E1279" t="inlineStr">
        <is>
          <t>Lỗi sản phẩm</t>
        </is>
      </c>
      <c r="F1279" t="n">
        <v>129</v>
      </c>
    </row>
    <row r="1280">
      <c r="A1280" t="n">
        <v>201910</v>
      </c>
      <c r="B1280" t="n">
        <v>22</v>
      </c>
      <c r="C1280" t="inlineStr">
        <is>
          <t>POS</t>
        </is>
      </c>
      <c r="D1280" t="inlineStr">
        <is>
          <t>Đức</t>
        </is>
      </c>
      <c r="E1280" t="inlineStr">
        <is>
          <t>Giao nhầm hàng</t>
        </is>
      </c>
      <c r="F1280" t="n">
        <v>188.5</v>
      </c>
    </row>
    <row r="1281">
      <c r="A1281" t="n">
        <v>201910</v>
      </c>
      <c r="B1281" t="n">
        <v>27</v>
      </c>
      <c r="C1281" t="inlineStr">
        <is>
          <t>POS</t>
        </is>
      </c>
      <c r="D1281" t="inlineStr">
        <is>
          <t>Đức</t>
        </is>
      </c>
      <c r="E1281" t="inlineStr">
        <is>
          <t>Đổi ý</t>
        </is>
      </c>
      <c r="F1281" t="n">
        <v>229.9</v>
      </c>
    </row>
    <row r="1282">
      <c r="A1282" t="n">
        <v>201910</v>
      </c>
      <c r="B1282" t="n">
        <v>27</v>
      </c>
      <c r="C1282" t="inlineStr">
        <is>
          <t>POS</t>
        </is>
      </c>
      <c r="D1282" t="inlineStr">
        <is>
          <t>Đức</t>
        </is>
      </c>
      <c r="E1282" t="inlineStr">
        <is>
          <t>Lỗi sản phẩm</t>
        </is>
      </c>
      <c r="F1282" t="n">
        <v>649.5</v>
      </c>
    </row>
    <row r="1283">
      <c r="A1283" t="n">
        <v>201910</v>
      </c>
      <c r="B1283" t="n">
        <v>29</v>
      </c>
      <c r="C1283" t="inlineStr">
        <is>
          <t>POS</t>
        </is>
      </c>
      <c r="D1283" t="inlineStr">
        <is>
          <t>Ý</t>
        </is>
      </c>
      <c r="E1283" t="inlineStr">
        <is>
          <t>Lỗi sản phẩm</t>
        </is>
      </c>
      <c r="F1283" t="n">
        <v>1434</v>
      </c>
    </row>
    <row r="1284">
      <c r="A1284" t="n">
        <v>201910</v>
      </c>
      <c r="B1284" t="n">
        <v>33</v>
      </c>
      <c r="C1284" t="inlineStr">
        <is>
          <t>POS</t>
        </is>
      </c>
      <c r="D1284" t="inlineStr">
        <is>
          <t>Hà Lan</t>
        </is>
      </c>
      <c r="E1284" t="inlineStr">
        <is>
          <t>Đổi ý</t>
        </is>
      </c>
      <c r="F1284" t="n">
        <v>259.8</v>
      </c>
    </row>
    <row r="1285">
      <c r="A1285" t="n">
        <v>201910</v>
      </c>
      <c r="B1285" t="n">
        <v>36</v>
      </c>
      <c r="C1285" t="inlineStr">
        <is>
          <t>POS</t>
        </is>
      </c>
      <c r="D1285" t="inlineStr">
        <is>
          <t>Anh</t>
        </is>
      </c>
      <c r="E1285" t="inlineStr">
        <is>
          <t>Lỗi sản phẩm</t>
        </is>
      </c>
      <c r="F1285" t="n">
        <v>269.95</v>
      </c>
    </row>
    <row r="1286">
      <c r="A1286" t="n">
        <v>201910</v>
      </c>
      <c r="B1286" t="n">
        <v>37</v>
      </c>
      <c r="C1286" t="inlineStr">
        <is>
          <t>POS</t>
        </is>
      </c>
      <c r="D1286" t="inlineStr">
        <is>
          <t>Anh</t>
        </is>
      </c>
      <c r="E1286" t="inlineStr">
        <is>
          <t>Lỗi sản phẩm</t>
        </is>
      </c>
      <c r="F1286" t="n">
        <v>259.99</v>
      </c>
    </row>
    <row r="1287">
      <c r="A1287" t="n">
        <v>201910</v>
      </c>
      <c r="B1287" t="n">
        <v>40</v>
      </c>
      <c r="C1287" t="inlineStr">
        <is>
          <t>POS</t>
        </is>
      </c>
      <c r="D1287" t="inlineStr">
        <is>
          <t>Anh</t>
        </is>
      </c>
      <c r="E1287" t="inlineStr">
        <is>
          <t>Lỗi sản phẩm</t>
        </is>
      </c>
      <c r="F1287" t="n">
        <v>13.76</v>
      </c>
    </row>
    <row r="1288">
      <c r="A1288" t="n">
        <v>201910</v>
      </c>
      <c r="B1288" t="n">
        <v>42</v>
      </c>
      <c r="C1288" t="inlineStr">
        <is>
          <t>POS</t>
        </is>
      </c>
      <c r="D1288" t="inlineStr">
        <is>
          <t>Anh</t>
        </is>
      </c>
      <c r="E1288" t="inlineStr">
        <is>
          <t>Lỗi sản phẩm</t>
        </is>
      </c>
      <c r="F1288" t="n">
        <v>52.09</v>
      </c>
    </row>
    <row r="1289">
      <c r="A1289" t="n">
        <v>201910</v>
      </c>
      <c r="B1289" t="n">
        <v>45</v>
      </c>
      <c r="C1289" t="inlineStr">
        <is>
          <t>POS</t>
        </is>
      </c>
      <c r="D1289" t="inlineStr">
        <is>
          <t>Mỹ</t>
        </is>
      </c>
      <c r="E1289" t="inlineStr">
        <is>
          <t>Lỗi sản phẩm</t>
        </is>
      </c>
      <c r="F1289" t="n">
        <v>33.98</v>
      </c>
    </row>
    <row r="1290">
      <c r="A1290" t="n">
        <v>201910</v>
      </c>
      <c r="B1290" t="n">
        <v>47</v>
      </c>
      <c r="C1290" t="inlineStr">
        <is>
          <t>POS</t>
        </is>
      </c>
      <c r="D1290" t="inlineStr">
        <is>
          <t>Mỹ</t>
        </is>
      </c>
      <c r="E1290" t="inlineStr">
        <is>
          <t>Đổi ý</t>
        </is>
      </c>
      <c r="F1290" t="n">
        <v>190.44</v>
      </c>
    </row>
    <row r="1291">
      <c r="A1291" t="n">
        <v>201910</v>
      </c>
      <c r="B1291" t="n">
        <v>47</v>
      </c>
      <c r="C1291" t="inlineStr">
        <is>
          <t>POS</t>
        </is>
      </c>
      <c r="D1291" t="inlineStr">
        <is>
          <t>Mỹ</t>
        </is>
      </c>
      <c r="E1291" t="inlineStr">
        <is>
          <t>Lỗi sản phẩm</t>
        </is>
      </c>
      <c r="F1291" t="n">
        <v>562.9400000000001</v>
      </c>
    </row>
    <row r="1292">
      <c r="A1292" t="n">
        <v>201910</v>
      </c>
      <c r="B1292" t="n">
        <v>48</v>
      </c>
      <c r="C1292" t="inlineStr">
        <is>
          <t>POS</t>
        </is>
      </c>
      <c r="D1292" t="inlineStr">
        <is>
          <t>Mỹ</t>
        </is>
      </c>
      <c r="E1292" t="inlineStr">
        <is>
          <t>Giao nhầm hàng</t>
        </is>
      </c>
      <c r="F1292" t="n">
        <v>826.96</v>
      </c>
    </row>
    <row r="1293">
      <c r="A1293" t="n">
        <v>201910</v>
      </c>
      <c r="B1293" t="n">
        <v>49</v>
      </c>
      <c r="C1293" t="inlineStr">
        <is>
          <t>POS</t>
        </is>
      </c>
      <c r="D1293" t="inlineStr">
        <is>
          <t>Mỹ</t>
        </is>
      </c>
      <c r="E1293" t="inlineStr">
        <is>
          <t>Đổi ý</t>
        </is>
      </c>
      <c r="F1293" t="n">
        <v>389.85</v>
      </c>
    </row>
    <row r="1294">
      <c r="A1294" t="n">
        <v>201910</v>
      </c>
      <c r="B1294" t="n">
        <v>49</v>
      </c>
      <c r="C1294" t="inlineStr">
        <is>
          <t>POS</t>
        </is>
      </c>
      <c r="D1294" t="inlineStr">
        <is>
          <t>Mỹ</t>
        </is>
      </c>
      <c r="E1294" t="inlineStr">
        <is>
          <t>Lỗi sản phẩm</t>
        </is>
      </c>
      <c r="F1294" t="n">
        <v>199.99</v>
      </c>
    </row>
    <row r="1295">
      <c r="A1295" t="n">
        <v>201910</v>
      </c>
      <c r="B1295" t="n">
        <v>50</v>
      </c>
      <c r="C1295" t="inlineStr">
        <is>
          <t>POS</t>
        </is>
      </c>
      <c r="D1295" t="inlineStr">
        <is>
          <t>Mỹ</t>
        </is>
      </c>
      <c r="E1295" t="inlineStr">
        <is>
          <t>Đổi ý</t>
        </is>
      </c>
      <c r="F1295" t="n">
        <v>568</v>
      </c>
    </row>
    <row r="1296">
      <c r="A1296" t="n">
        <v>201910</v>
      </c>
      <c r="B1296" t="n">
        <v>51</v>
      </c>
      <c r="C1296" t="inlineStr">
        <is>
          <t>POS</t>
        </is>
      </c>
      <c r="D1296" t="inlineStr">
        <is>
          <t>Mỹ</t>
        </is>
      </c>
      <c r="E1296" t="inlineStr">
        <is>
          <t>Đổi ý</t>
        </is>
      </c>
      <c r="F1296" t="n">
        <v>269.95</v>
      </c>
    </row>
    <row r="1297">
      <c r="A1297" t="n">
        <v>201910</v>
      </c>
      <c r="B1297" t="n">
        <v>53</v>
      </c>
      <c r="C1297" t="inlineStr">
        <is>
          <t>POS</t>
        </is>
      </c>
      <c r="D1297" t="inlineStr">
        <is>
          <t>Mỹ</t>
        </is>
      </c>
      <c r="E1297" t="inlineStr">
        <is>
          <t>Đổi ý</t>
        </is>
      </c>
      <c r="F1297" t="n">
        <v>1251</v>
      </c>
    </row>
    <row r="1298">
      <c r="A1298" t="n">
        <v>201910</v>
      </c>
      <c r="B1298" t="n">
        <v>53</v>
      </c>
      <c r="C1298" t="inlineStr">
        <is>
          <t>POS</t>
        </is>
      </c>
      <c r="D1298" t="inlineStr">
        <is>
          <t>Mỹ</t>
        </is>
      </c>
      <c r="E1298" t="inlineStr">
        <is>
          <t>Lỗi sản phẩm</t>
        </is>
      </c>
      <c r="F1298" t="n">
        <v>429</v>
      </c>
    </row>
    <row r="1299">
      <c r="A1299" t="n">
        <v>201910</v>
      </c>
      <c r="B1299" t="n">
        <v>54</v>
      </c>
      <c r="C1299" t="inlineStr">
        <is>
          <t>POS</t>
        </is>
      </c>
      <c r="D1299" t="inlineStr">
        <is>
          <t>Mỹ</t>
        </is>
      </c>
      <c r="E1299" t="inlineStr">
        <is>
          <t>Lỗi sản phẩm</t>
        </is>
      </c>
      <c r="F1299" t="n">
        <v>96</v>
      </c>
    </row>
    <row r="1300">
      <c r="A1300" t="n">
        <v>201910</v>
      </c>
      <c r="B1300" t="n">
        <v>54</v>
      </c>
      <c r="C1300" t="inlineStr">
        <is>
          <t>POS</t>
        </is>
      </c>
      <c r="D1300" t="inlineStr">
        <is>
          <t>Mỹ</t>
        </is>
      </c>
      <c r="E1300" t="inlineStr">
        <is>
          <t>Giao nhầm hàng</t>
        </is>
      </c>
      <c r="F1300" t="n">
        <v>256</v>
      </c>
    </row>
    <row r="1301">
      <c r="A1301" t="n">
        <v>201910</v>
      </c>
      <c r="B1301" t="n">
        <v>55</v>
      </c>
      <c r="C1301" t="inlineStr">
        <is>
          <t>POS</t>
        </is>
      </c>
      <c r="D1301" t="inlineStr">
        <is>
          <t>Mỹ</t>
        </is>
      </c>
      <c r="E1301" t="inlineStr">
        <is>
          <t>Lỗi sản phẩm</t>
        </is>
      </c>
      <c r="F1301" t="n">
        <v>77.94</v>
      </c>
    </row>
    <row r="1302">
      <c r="A1302" t="n">
        <v>201910</v>
      </c>
      <c r="B1302" t="n">
        <v>56</v>
      </c>
      <c r="C1302" t="inlineStr">
        <is>
          <t>POS</t>
        </is>
      </c>
      <c r="D1302" t="inlineStr">
        <is>
          <t>Mỹ</t>
        </is>
      </c>
      <c r="E1302" t="inlineStr">
        <is>
          <t>Đổi ý</t>
        </is>
      </c>
      <c r="F1302" t="n">
        <v>438</v>
      </c>
    </row>
    <row r="1303">
      <c r="A1303" t="n">
        <v>201910</v>
      </c>
      <c r="B1303" t="n">
        <v>56</v>
      </c>
      <c r="C1303" t="inlineStr">
        <is>
          <t>POS</t>
        </is>
      </c>
      <c r="D1303" t="inlineStr">
        <is>
          <t>Mỹ</t>
        </is>
      </c>
      <c r="E1303" t="inlineStr">
        <is>
          <t>Lỗi sản phẩm</t>
        </is>
      </c>
      <c r="F1303" t="n">
        <v>1999.6</v>
      </c>
    </row>
    <row r="1304">
      <c r="A1304" t="n">
        <v>201910</v>
      </c>
      <c r="B1304" t="n">
        <v>57</v>
      </c>
      <c r="C1304" t="inlineStr">
        <is>
          <t>POS</t>
        </is>
      </c>
      <c r="D1304" t="inlineStr">
        <is>
          <t>Mỹ</t>
        </is>
      </c>
      <c r="E1304" t="inlineStr">
        <is>
          <t>Lỗi sản phẩm</t>
        </is>
      </c>
      <c r="F1304" t="n">
        <v>347.87</v>
      </c>
    </row>
    <row r="1305">
      <c r="A1305" t="n">
        <v>201910</v>
      </c>
      <c r="B1305" t="n">
        <v>59</v>
      </c>
      <c r="C1305" t="inlineStr">
        <is>
          <t>POS</t>
        </is>
      </c>
      <c r="D1305" t="inlineStr">
        <is>
          <t>Mỹ</t>
        </is>
      </c>
      <c r="E1305" t="inlineStr">
        <is>
          <t>Đổi ý</t>
        </is>
      </c>
      <c r="F1305" t="n">
        <v>625.15</v>
      </c>
    </row>
    <row r="1306">
      <c r="A1306" t="n">
        <v>201910</v>
      </c>
      <c r="B1306" t="n">
        <v>59</v>
      </c>
      <c r="C1306" t="inlineStr">
        <is>
          <t>POS</t>
        </is>
      </c>
      <c r="D1306" t="inlineStr">
        <is>
          <t>Mỹ</t>
        </is>
      </c>
      <c r="E1306" t="inlineStr">
        <is>
          <t>Lỗi sản phẩm</t>
        </is>
      </c>
      <c r="F1306" t="n">
        <v>2473</v>
      </c>
    </row>
    <row r="1307">
      <c r="A1307" t="n">
        <v>201910</v>
      </c>
      <c r="B1307" t="n">
        <v>59</v>
      </c>
      <c r="C1307" t="inlineStr">
        <is>
          <t>POS</t>
        </is>
      </c>
      <c r="D1307" t="inlineStr">
        <is>
          <t>Mỹ</t>
        </is>
      </c>
      <c r="E1307" t="inlineStr">
        <is>
          <t>Giao nhầm hàng</t>
        </is>
      </c>
      <c r="F1307" t="n">
        <v>319.98</v>
      </c>
    </row>
    <row r="1308">
      <c r="A1308" t="n">
        <v>201910</v>
      </c>
      <c r="B1308" t="n">
        <v>61</v>
      </c>
      <c r="C1308" t="inlineStr">
        <is>
          <t>POS</t>
        </is>
      </c>
      <c r="D1308" t="inlineStr">
        <is>
          <t>Mỹ</t>
        </is>
      </c>
      <c r="E1308" t="inlineStr">
        <is>
          <t>Đổi ý</t>
        </is>
      </c>
      <c r="F1308" t="n">
        <v>380</v>
      </c>
    </row>
    <row r="1309">
      <c r="A1309" t="n">
        <v>201910</v>
      </c>
      <c r="B1309" t="n">
        <v>61</v>
      </c>
      <c r="C1309" t="inlineStr">
        <is>
          <t>POS</t>
        </is>
      </c>
      <c r="D1309" t="inlineStr">
        <is>
          <t>Mỹ</t>
        </is>
      </c>
      <c r="E1309" t="inlineStr">
        <is>
          <t>Lỗi sản phẩm</t>
        </is>
      </c>
      <c r="F1309" t="n">
        <v>657.74</v>
      </c>
    </row>
    <row r="1310">
      <c r="A1310" t="n">
        <v>201910</v>
      </c>
      <c r="B1310" t="n">
        <v>61</v>
      </c>
      <c r="C1310" t="inlineStr">
        <is>
          <t>POS</t>
        </is>
      </c>
      <c r="D1310" t="inlineStr">
        <is>
          <t>Mỹ</t>
        </is>
      </c>
      <c r="E1310" t="inlineStr">
        <is>
          <t>Giao nhầm hàng</t>
        </is>
      </c>
      <c r="F1310" t="n">
        <v>349</v>
      </c>
    </row>
    <row r="1311">
      <c r="A1311" t="n">
        <v>201910</v>
      </c>
      <c r="B1311" t="n">
        <v>62</v>
      </c>
      <c r="C1311" t="inlineStr">
        <is>
          <t>POS</t>
        </is>
      </c>
      <c r="D1311" t="inlineStr">
        <is>
          <t>Mỹ</t>
        </is>
      </c>
      <c r="E1311" t="inlineStr">
        <is>
          <t>Đổi ý</t>
        </is>
      </c>
      <c r="F1311" t="n">
        <v>17.99</v>
      </c>
    </row>
    <row r="1312">
      <c r="A1312" t="n">
        <v>201910</v>
      </c>
      <c r="B1312" t="n">
        <v>63</v>
      </c>
      <c r="C1312" t="inlineStr">
        <is>
          <t>POS</t>
        </is>
      </c>
      <c r="D1312" t="inlineStr">
        <is>
          <t>Mỹ</t>
        </is>
      </c>
      <c r="E1312" t="inlineStr">
        <is>
          <t>Lỗi sản phẩm</t>
        </is>
      </c>
      <c r="F1312" t="n">
        <v>698</v>
      </c>
    </row>
    <row r="1313">
      <c r="A1313" t="n">
        <v>201910</v>
      </c>
      <c r="B1313" t="n">
        <v>64</v>
      </c>
      <c r="C1313" t="inlineStr">
        <is>
          <t>POS</t>
        </is>
      </c>
      <c r="D1313" t="inlineStr">
        <is>
          <t>Mỹ</t>
        </is>
      </c>
      <c r="E1313" t="inlineStr">
        <is>
          <t>Đổi ý</t>
        </is>
      </c>
      <c r="F1313" t="n">
        <v>6.88</v>
      </c>
    </row>
    <row r="1314">
      <c r="A1314" t="n">
        <v>201910</v>
      </c>
      <c r="B1314" t="n">
        <v>64</v>
      </c>
      <c r="C1314" t="inlineStr">
        <is>
          <t>POS</t>
        </is>
      </c>
      <c r="D1314" t="inlineStr">
        <is>
          <t>Mỹ</t>
        </is>
      </c>
      <c r="E1314" t="inlineStr">
        <is>
          <t>Lỗi sản phẩm</t>
        </is>
      </c>
      <c r="F1314" t="n">
        <v>159.99</v>
      </c>
    </row>
    <row r="1315">
      <c r="A1315" t="n">
        <v>201910</v>
      </c>
      <c r="B1315" t="n">
        <v>65</v>
      </c>
      <c r="C1315" t="inlineStr">
        <is>
          <t>POS</t>
        </is>
      </c>
      <c r="D1315" t="inlineStr">
        <is>
          <t>Mỹ</t>
        </is>
      </c>
      <c r="E1315" t="inlineStr">
        <is>
          <t>Lỗi sản phẩm</t>
        </is>
      </c>
      <c r="F1315" t="n">
        <v>160</v>
      </c>
    </row>
    <row r="1316">
      <c r="A1316" t="n">
        <v>201910</v>
      </c>
      <c r="B1316" t="n">
        <v>65</v>
      </c>
      <c r="C1316" t="inlineStr">
        <is>
          <t>POS</t>
        </is>
      </c>
      <c r="D1316" t="inlineStr">
        <is>
          <t>Mỹ</t>
        </is>
      </c>
      <c r="E1316" t="inlineStr">
        <is>
          <t>Giao nhầm hàng</t>
        </is>
      </c>
      <c r="F1316" t="n">
        <v>139</v>
      </c>
    </row>
    <row r="1317">
      <c r="A1317" t="n">
        <v>201911</v>
      </c>
      <c r="B1317" t="n">
        <v>0</v>
      </c>
      <c r="C1317" t="inlineStr">
        <is>
          <t>ONLINE</t>
        </is>
      </c>
      <c r="D1317" t="inlineStr">
        <is>
          <t>Online</t>
        </is>
      </c>
      <c r="E1317" t="inlineStr">
        <is>
          <t>Đổi ý</t>
        </is>
      </c>
      <c r="F1317" t="n">
        <v>5210.64</v>
      </c>
    </row>
    <row r="1318">
      <c r="A1318" t="n">
        <v>201911</v>
      </c>
      <c r="B1318" t="n">
        <v>0</v>
      </c>
      <c r="C1318" t="inlineStr">
        <is>
          <t>ONLINE</t>
        </is>
      </c>
      <c r="D1318" t="inlineStr">
        <is>
          <t>Online</t>
        </is>
      </c>
      <c r="E1318" t="inlineStr">
        <is>
          <t>Lỗi sản phẩm</t>
        </is>
      </c>
      <c r="F1318" t="n">
        <v>282.94</v>
      </c>
    </row>
    <row r="1319">
      <c r="A1319" t="n">
        <v>201911</v>
      </c>
      <c r="B1319" t="n">
        <v>0</v>
      </c>
      <c r="C1319" t="inlineStr">
        <is>
          <t>ONLINE</t>
        </is>
      </c>
      <c r="D1319" t="inlineStr">
        <is>
          <t>Online</t>
        </is>
      </c>
      <c r="E1319" t="inlineStr">
        <is>
          <t>Giao trễ</t>
        </is>
      </c>
      <c r="F1319" t="n">
        <v>1997.7</v>
      </c>
    </row>
    <row r="1320">
      <c r="A1320" t="n">
        <v>201911</v>
      </c>
      <c r="B1320" t="n">
        <v>0</v>
      </c>
      <c r="C1320" t="inlineStr">
        <is>
          <t>ONLINE</t>
        </is>
      </c>
      <c r="D1320" t="inlineStr">
        <is>
          <t>Online</t>
        </is>
      </c>
      <c r="E1320" t="inlineStr">
        <is>
          <t>Giao nhầm hàng</t>
        </is>
      </c>
      <c r="F1320" t="n">
        <v>308.42</v>
      </c>
    </row>
    <row r="1321">
      <c r="A1321" t="n">
        <v>201911</v>
      </c>
      <c r="B1321" t="n">
        <v>5</v>
      </c>
      <c r="C1321" t="inlineStr">
        <is>
          <t>POS</t>
        </is>
      </c>
      <c r="D1321" t="inlineStr">
        <is>
          <t>Úc</t>
        </is>
      </c>
      <c r="E1321" t="inlineStr">
        <is>
          <t>Lỗi sản phẩm</t>
        </is>
      </c>
      <c r="F1321" t="n">
        <v>19.98</v>
      </c>
    </row>
    <row r="1322">
      <c r="A1322" t="n">
        <v>201911</v>
      </c>
      <c r="B1322" t="n">
        <v>6</v>
      </c>
      <c r="C1322" t="inlineStr">
        <is>
          <t>POS</t>
        </is>
      </c>
      <c r="D1322" t="inlineStr">
        <is>
          <t>Úc</t>
        </is>
      </c>
      <c r="E1322" t="inlineStr">
        <is>
          <t>Đổi ý</t>
        </is>
      </c>
      <c r="F1322" t="n">
        <v>280</v>
      </c>
    </row>
    <row r="1323">
      <c r="A1323" t="n">
        <v>201911</v>
      </c>
      <c r="B1323" t="n">
        <v>8</v>
      </c>
      <c r="C1323" t="inlineStr">
        <is>
          <t>POS</t>
        </is>
      </c>
      <c r="D1323" t="inlineStr">
        <is>
          <t>Canada</t>
        </is>
      </c>
      <c r="E1323" t="inlineStr">
        <is>
          <t>Lỗi sản phẩm</t>
        </is>
      </c>
      <c r="F1323" t="n">
        <v>8.99</v>
      </c>
    </row>
    <row r="1324">
      <c r="A1324" t="n">
        <v>201911</v>
      </c>
      <c r="B1324" t="n">
        <v>9</v>
      </c>
      <c r="C1324" t="inlineStr">
        <is>
          <t>POS</t>
        </is>
      </c>
      <c r="D1324" t="inlineStr">
        <is>
          <t>Canada</t>
        </is>
      </c>
      <c r="E1324" t="inlineStr">
        <is>
          <t>Lỗi sản phẩm</t>
        </is>
      </c>
      <c r="F1324" t="n">
        <v>1690.98</v>
      </c>
    </row>
    <row r="1325">
      <c r="A1325" t="n">
        <v>201911</v>
      </c>
      <c r="B1325" t="n">
        <v>16</v>
      </c>
      <c r="C1325" t="inlineStr">
        <is>
          <t>POS</t>
        </is>
      </c>
      <c r="D1325" t="inlineStr">
        <is>
          <t>Pháp</t>
        </is>
      </c>
      <c r="E1325" t="inlineStr">
        <is>
          <t>Lỗi sản phẩm</t>
        </is>
      </c>
      <c r="F1325" t="n">
        <v>699</v>
      </c>
    </row>
    <row r="1326">
      <c r="A1326" t="n">
        <v>201911</v>
      </c>
      <c r="B1326" t="n">
        <v>17</v>
      </c>
      <c r="C1326" t="inlineStr">
        <is>
          <t>POS</t>
        </is>
      </c>
      <c r="D1326" t="inlineStr">
        <is>
          <t>Pháp</t>
        </is>
      </c>
      <c r="E1326" t="inlineStr">
        <is>
          <t>Đổi ý</t>
        </is>
      </c>
      <c r="F1326" t="n">
        <v>809.85</v>
      </c>
    </row>
    <row r="1327">
      <c r="A1327" t="n">
        <v>201911</v>
      </c>
      <c r="B1327" t="n">
        <v>19</v>
      </c>
      <c r="C1327" t="inlineStr">
        <is>
          <t>POS</t>
        </is>
      </c>
      <c r="D1327" t="inlineStr">
        <is>
          <t>Đức</t>
        </is>
      </c>
      <c r="E1327" t="inlineStr">
        <is>
          <t>Đổi ý</t>
        </is>
      </c>
      <c r="F1327" t="n">
        <v>5.85</v>
      </c>
    </row>
    <row r="1328">
      <c r="A1328" t="n">
        <v>201911</v>
      </c>
      <c r="B1328" t="n">
        <v>21</v>
      </c>
      <c r="C1328" t="inlineStr">
        <is>
          <t>POS</t>
        </is>
      </c>
      <c r="D1328" t="inlineStr">
        <is>
          <t>Đức</t>
        </is>
      </c>
      <c r="E1328" t="inlineStr">
        <is>
          <t>Đổi ý</t>
        </is>
      </c>
      <c r="F1328" t="n">
        <v>199.95</v>
      </c>
    </row>
    <row r="1329">
      <c r="A1329" t="n">
        <v>201911</v>
      </c>
      <c r="B1329" t="n">
        <v>24</v>
      </c>
      <c r="C1329" t="inlineStr">
        <is>
          <t>POS</t>
        </is>
      </c>
      <c r="D1329" t="inlineStr">
        <is>
          <t>Đức</t>
        </is>
      </c>
      <c r="E1329" t="inlineStr">
        <is>
          <t>Giao nhầm hàng</t>
        </is>
      </c>
      <c r="F1329" t="n">
        <v>269.95</v>
      </c>
    </row>
    <row r="1330">
      <c r="A1330" t="n">
        <v>201911</v>
      </c>
      <c r="B1330" t="n">
        <v>26</v>
      </c>
      <c r="C1330" t="inlineStr">
        <is>
          <t>POS</t>
        </is>
      </c>
      <c r="D1330" t="inlineStr">
        <is>
          <t>Đức</t>
        </is>
      </c>
      <c r="E1330" t="inlineStr">
        <is>
          <t>Đổi ý</t>
        </is>
      </c>
      <c r="F1330" t="n">
        <v>309.38</v>
      </c>
    </row>
    <row r="1331">
      <c r="A1331" t="n">
        <v>201911</v>
      </c>
      <c r="B1331" t="n">
        <v>27</v>
      </c>
      <c r="C1331" t="inlineStr">
        <is>
          <t>POS</t>
        </is>
      </c>
      <c r="D1331" t="inlineStr">
        <is>
          <t>Đức</t>
        </is>
      </c>
      <c r="E1331" t="inlineStr">
        <is>
          <t>Đổi ý</t>
        </is>
      </c>
      <c r="F1331" t="n">
        <v>20.67</v>
      </c>
    </row>
    <row r="1332">
      <c r="A1332" t="n">
        <v>201911</v>
      </c>
      <c r="B1332" t="n">
        <v>27</v>
      </c>
      <c r="C1332" t="inlineStr">
        <is>
          <t>POS</t>
        </is>
      </c>
      <c r="D1332" t="inlineStr">
        <is>
          <t>Đức</t>
        </is>
      </c>
      <c r="E1332" t="inlineStr">
        <is>
          <t>Lỗi sản phẩm</t>
        </is>
      </c>
      <c r="F1332" t="n">
        <v>6.88</v>
      </c>
    </row>
    <row r="1333">
      <c r="A1333" t="n">
        <v>201911</v>
      </c>
      <c r="B1333" t="n">
        <v>27</v>
      </c>
      <c r="C1333" t="inlineStr">
        <is>
          <t>POS</t>
        </is>
      </c>
      <c r="D1333" t="inlineStr">
        <is>
          <t>Đức</t>
        </is>
      </c>
      <c r="E1333" t="inlineStr">
        <is>
          <t>Giao nhầm hàng</t>
        </is>
      </c>
      <c r="F1333" t="n">
        <v>181</v>
      </c>
    </row>
    <row r="1334">
      <c r="A1334" t="n">
        <v>201911</v>
      </c>
      <c r="B1334" t="n">
        <v>30</v>
      </c>
      <c r="C1334" t="inlineStr">
        <is>
          <t>POS</t>
        </is>
      </c>
      <c r="D1334" t="inlineStr">
        <is>
          <t>Ý</t>
        </is>
      </c>
      <c r="E1334" t="inlineStr">
        <is>
          <t>Lỗi sản phẩm</t>
        </is>
      </c>
      <c r="F1334" t="n">
        <v>3364.77</v>
      </c>
    </row>
    <row r="1335">
      <c r="A1335" t="n">
        <v>201911</v>
      </c>
      <c r="B1335" t="n">
        <v>30</v>
      </c>
      <c r="C1335" t="inlineStr">
        <is>
          <t>POS</t>
        </is>
      </c>
      <c r="D1335" t="inlineStr">
        <is>
          <t>Ý</t>
        </is>
      </c>
      <c r="E1335" t="inlineStr">
        <is>
          <t>Giao nhầm hàng</t>
        </is>
      </c>
      <c r="F1335" t="n">
        <v>269.95</v>
      </c>
    </row>
    <row r="1336">
      <c r="A1336" t="n">
        <v>201911</v>
      </c>
      <c r="B1336" t="n">
        <v>33</v>
      </c>
      <c r="C1336" t="inlineStr">
        <is>
          <t>POS</t>
        </is>
      </c>
      <c r="D1336" t="inlineStr">
        <is>
          <t>Hà Lan</t>
        </is>
      </c>
      <c r="E1336" t="inlineStr">
        <is>
          <t>Đổi ý</t>
        </is>
      </c>
      <c r="F1336" t="n">
        <v>9.960000000000001</v>
      </c>
    </row>
    <row r="1337">
      <c r="A1337" t="n">
        <v>201911</v>
      </c>
      <c r="B1337" t="n">
        <v>33</v>
      </c>
      <c r="C1337" t="inlineStr">
        <is>
          <t>POS</t>
        </is>
      </c>
      <c r="D1337" t="inlineStr">
        <is>
          <t>Hà Lan</t>
        </is>
      </c>
      <c r="E1337" t="inlineStr">
        <is>
          <t>Lỗi sản phẩm</t>
        </is>
      </c>
      <c r="F1337" t="n">
        <v>4590</v>
      </c>
    </row>
    <row r="1338">
      <c r="A1338" t="n">
        <v>201911</v>
      </c>
      <c r="B1338" t="n">
        <v>37</v>
      </c>
      <c r="C1338" t="inlineStr">
        <is>
          <t>POS</t>
        </is>
      </c>
      <c r="D1338" t="inlineStr">
        <is>
          <t>Anh</t>
        </is>
      </c>
      <c r="E1338" t="inlineStr">
        <is>
          <t>Đổi ý</t>
        </is>
      </c>
      <c r="F1338" t="n">
        <v>1461</v>
      </c>
    </row>
    <row r="1339">
      <c r="A1339" t="n">
        <v>201911</v>
      </c>
      <c r="B1339" t="n">
        <v>38</v>
      </c>
      <c r="C1339" t="inlineStr">
        <is>
          <t>POS</t>
        </is>
      </c>
      <c r="D1339" t="inlineStr">
        <is>
          <t>Anh</t>
        </is>
      </c>
      <c r="E1339" t="inlineStr">
        <is>
          <t>Lỗi sản phẩm</t>
        </is>
      </c>
      <c r="F1339" t="n">
        <v>68.97</v>
      </c>
    </row>
    <row r="1340">
      <c r="A1340" t="n">
        <v>201911</v>
      </c>
      <c r="B1340" t="n">
        <v>40</v>
      </c>
      <c r="C1340" t="inlineStr">
        <is>
          <t>POS</t>
        </is>
      </c>
      <c r="D1340" t="inlineStr">
        <is>
          <t>Anh</t>
        </is>
      </c>
      <c r="E1340" t="inlineStr">
        <is>
          <t>Lỗi sản phẩm</t>
        </is>
      </c>
      <c r="F1340" t="n">
        <v>129.65</v>
      </c>
    </row>
    <row r="1341">
      <c r="A1341" t="n">
        <v>201911</v>
      </c>
      <c r="B1341" t="n">
        <v>42</v>
      </c>
      <c r="C1341" t="inlineStr">
        <is>
          <t>POS</t>
        </is>
      </c>
      <c r="D1341" t="inlineStr">
        <is>
          <t>Anh</t>
        </is>
      </c>
      <c r="E1341" t="inlineStr">
        <is>
          <t>Đổi ý</t>
        </is>
      </c>
      <c r="F1341" t="n">
        <v>132.99</v>
      </c>
    </row>
    <row r="1342">
      <c r="A1342" t="n">
        <v>201911</v>
      </c>
      <c r="B1342" t="n">
        <v>43</v>
      </c>
      <c r="C1342" t="inlineStr">
        <is>
          <t>POS</t>
        </is>
      </c>
      <c r="D1342" t="inlineStr">
        <is>
          <t>Mỹ</t>
        </is>
      </c>
      <c r="E1342" t="inlineStr">
        <is>
          <t>Đổi ý</t>
        </is>
      </c>
      <c r="F1342" t="n">
        <v>39.99</v>
      </c>
    </row>
    <row r="1343">
      <c r="A1343" t="n">
        <v>201911</v>
      </c>
      <c r="B1343" t="n">
        <v>43</v>
      </c>
      <c r="C1343" t="inlineStr">
        <is>
          <t>POS</t>
        </is>
      </c>
      <c r="D1343" t="inlineStr">
        <is>
          <t>Mỹ</t>
        </is>
      </c>
      <c r="E1343" t="inlineStr">
        <is>
          <t>Giao nhầm hàng</t>
        </is>
      </c>
      <c r="F1343" t="n">
        <v>1358.8</v>
      </c>
    </row>
    <row r="1344">
      <c r="A1344" t="n">
        <v>201911</v>
      </c>
      <c r="B1344" t="n">
        <v>44</v>
      </c>
      <c r="C1344" t="inlineStr">
        <is>
          <t>POS</t>
        </is>
      </c>
      <c r="D1344" t="inlineStr">
        <is>
          <t>Mỹ</t>
        </is>
      </c>
      <c r="E1344" t="inlineStr">
        <is>
          <t>Lỗi sản phẩm</t>
        </is>
      </c>
      <c r="F1344" t="n">
        <v>1636</v>
      </c>
    </row>
    <row r="1345">
      <c r="A1345" t="n">
        <v>201911</v>
      </c>
      <c r="B1345" t="n">
        <v>44</v>
      </c>
      <c r="C1345" t="inlineStr">
        <is>
          <t>POS</t>
        </is>
      </c>
      <c r="D1345" t="inlineStr">
        <is>
          <t>Mỹ</t>
        </is>
      </c>
      <c r="E1345" t="inlineStr">
        <is>
          <t>Giao nhầm hàng</t>
        </is>
      </c>
      <c r="F1345" t="n">
        <v>1079.8</v>
      </c>
    </row>
    <row r="1346">
      <c r="A1346" t="n">
        <v>201911</v>
      </c>
      <c r="B1346" t="n">
        <v>45</v>
      </c>
      <c r="C1346" t="inlineStr">
        <is>
          <t>POS</t>
        </is>
      </c>
      <c r="D1346" t="inlineStr">
        <is>
          <t>Mỹ</t>
        </is>
      </c>
      <c r="E1346" t="inlineStr">
        <is>
          <t>Giao nhầm hàng</t>
        </is>
      </c>
      <c r="F1346" t="n">
        <v>1335</v>
      </c>
    </row>
    <row r="1347">
      <c r="A1347" t="n">
        <v>201911</v>
      </c>
      <c r="B1347" t="n">
        <v>47</v>
      </c>
      <c r="C1347" t="inlineStr">
        <is>
          <t>POS</t>
        </is>
      </c>
      <c r="D1347" t="inlineStr">
        <is>
          <t>Mỹ</t>
        </is>
      </c>
      <c r="E1347" t="inlineStr">
        <is>
          <t>Đổi ý</t>
        </is>
      </c>
      <c r="F1347" t="n">
        <v>56.99</v>
      </c>
    </row>
    <row r="1348">
      <c r="A1348" t="n">
        <v>201911</v>
      </c>
      <c r="B1348" t="n">
        <v>48</v>
      </c>
      <c r="C1348" t="inlineStr">
        <is>
          <t>POS</t>
        </is>
      </c>
      <c r="D1348" t="inlineStr">
        <is>
          <t>Mỹ</t>
        </is>
      </c>
      <c r="E1348" t="inlineStr">
        <is>
          <t>Đổi ý</t>
        </is>
      </c>
      <c r="F1348" t="n">
        <v>456.67</v>
      </c>
    </row>
    <row r="1349">
      <c r="A1349" t="n">
        <v>201911</v>
      </c>
      <c r="B1349" t="n">
        <v>48</v>
      </c>
      <c r="C1349" t="inlineStr">
        <is>
          <t>POS</t>
        </is>
      </c>
      <c r="D1349" t="inlineStr">
        <is>
          <t>Mỹ</t>
        </is>
      </c>
      <c r="E1349" t="inlineStr">
        <is>
          <t>Lỗi sản phẩm</t>
        </is>
      </c>
      <c r="F1349" t="n">
        <v>3680</v>
      </c>
    </row>
    <row r="1350">
      <c r="A1350" t="n">
        <v>201911</v>
      </c>
      <c r="B1350" t="n">
        <v>50</v>
      </c>
      <c r="C1350" t="inlineStr">
        <is>
          <t>POS</t>
        </is>
      </c>
      <c r="D1350" t="inlineStr">
        <is>
          <t>Mỹ</t>
        </is>
      </c>
      <c r="E1350" t="inlineStr">
        <is>
          <t>Lỗi sản phẩm</t>
        </is>
      </c>
      <c r="F1350" t="n">
        <v>1009</v>
      </c>
    </row>
    <row r="1351">
      <c r="A1351" t="n">
        <v>201911</v>
      </c>
      <c r="B1351" t="n">
        <v>51</v>
      </c>
      <c r="C1351" t="inlineStr">
        <is>
          <t>POS</t>
        </is>
      </c>
      <c r="D1351" t="inlineStr">
        <is>
          <t>Mỹ</t>
        </is>
      </c>
      <c r="E1351" t="inlineStr">
        <is>
          <t>Lỗi sản phẩm</t>
        </is>
      </c>
      <c r="F1351" t="n">
        <v>1466.82</v>
      </c>
    </row>
    <row r="1352">
      <c r="A1352" t="n">
        <v>201911</v>
      </c>
      <c r="B1352" t="n">
        <v>53</v>
      </c>
      <c r="C1352" t="inlineStr">
        <is>
          <t>POS</t>
        </is>
      </c>
      <c r="D1352" t="inlineStr">
        <is>
          <t>Mỹ</t>
        </is>
      </c>
      <c r="E1352" t="inlineStr">
        <is>
          <t>Lỗi sản phẩm</t>
        </is>
      </c>
      <c r="F1352" t="n">
        <v>109.99</v>
      </c>
    </row>
    <row r="1353">
      <c r="A1353" t="n">
        <v>201911</v>
      </c>
      <c r="B1353" t="n">
        <v>55</v>
      </c>
      <c r="C1353" t="inlineStr">
        <is>
          <t>POS</t>
        </is>
      </c>
      <c r="D1353" t="inlineStr">
        <is>
          <t>Mỹ</t>
        </is>
      </c>
      <c r="E1353" t="inlineStr">
        <is>
          <t>Giao nhầm hàng</t>
        </is>
      </c>
      <c r="F1353" t="n">
        <v>16.17</v>
      </c>
    </row>
    <row r="1354">
      <c r="A1354" t="n">
        <v>201911</v>
      </c>
      <c r="B1354" t="n">
        <v>56</v>
      </c>
      <c r="C1354" t="inlineStr">
        <is>
          <t>POS</t>
        </is>
      </c>
      <c r="D1354" t="inlineStr">
        <is>
          <t>Mỹ</t>
        </is>
      </c>
      <c r="E1354" t="inlineStr">
        <is>
          <t>Lỗi sản phẩm</t>
        </is>
      </c>
      <c r="F1354" t="n">
        <v>236.3</v>
      </c>
    </row>
    <row r="1355">
      <c r="A1355" t="n">
        <v>201911</v>
      </c>
      <c r="B1355" t="n">
        <v>57</v>
      </c>
      <c r="C1355" t="inlineStr">
        <is>
          <t>POS</t>
        </is>
      </c>
      <c r="D1355" t="inlineStr">
        <is>
          <t>Mỹ</t>
        </is>
      </c>
      <c r="E1355" t="inlineStr">
        <is>
          <t>Giao nhầm hàng</t>
        </is>
      </c>
      <c r="F1355" t="n">
        <v>132.99</v>
      </c>
    </row>
    <row r="1356">
      <c r="A1356" t="n">
        <v>201911</v>
      </c>
      <c r="B1356" t="n">
        <v>59</v>
      </c>
      <c r="C1356" t="inlineStr">
        <is>
          <t>POS</t>
        </is>
      </c>
      <c r="D1356" t="inlineStr">
        <is>
          <t>Mỹ</t>
        </is>
      </c>
      <c r="E1356" t="inlineStr">
        <is>
          <t>Lỗi sản phẩm</t>
        </is>
      </c>
      <c r="F1356" t="n">
        <v>1288</v>
      </c>
    </row>
    <row r="1357">
      <c r="A1357" t="n">
        <v>201911</v>
      </c>
      <c r="B1357" t="n">
        <v>63</v>
      </c>
      <c r="C1357" t="inlineStr">
        <is>
          <t>POS</t>
        </is>
      </c>
      <c r="D1357" t="inlineStr">
        <is>
          <t>Mỹ</t>
        </is>
      </c>
      <c r="E1357" t="inlineStr">
        <is>
          <t>Giao nhầm hàng</t>
        </is>
      </c>
      <c r="F1357" t="n">
        <v>20.97</v>
      </c>
    </row>
    <row r="1358">
      <c r="A1358" t="n">
        <v>201911</v>
      </c>
      <c r="B1358" t="n">
        <v>64</v>
      </c>
      <c r="C1358" t="inlineStr">
        <is>
          <t>POS</t>
        </is>
      </c>
      <c r="D1358" t="inlineStr">
        <is>
          <t>Mỹ</t>
        </is>
      </c>
      <c r="E1358" t="inlineStr">
        <is>
          <t>Đổi ý</t>
        </is>
      </c>
      <c r="F1358" t="n">
        <v>1288</v>
      </c>
    </row>
    <row r="1359">
      <c r="A1359" t="n">
        <v>201911</v>
      </c>
      <c r="B1359" t="n">
        <v>64</v>
      </c>
      <c r="C1359" t="inlineStr">
        <is>
          <t>POS</t>
        </is>
      </c>
      <c r="D1359" t="inlineStr">
        <is>
          <t>Mỹ</t>
        </is>
      </c>
      <c r="E1359" t="inlineStr">
        <is>
          <t>Lỗi sản phẩm</t>
        </is>
      </c>
      <c r="F1359" t="n">
        <v>299.97</v>
      </c>
    </row>
    <row r="1360">
      <c r="A1360" t="n">
        <v>201911</v>
      </c>
      <c r="B1360" t="n">
        <v>66</v>
      </c>
      <c r="C1360" t="inlineStr">
        <is>
          <t>POS</t>
        </is>
      </c>
      <c r="D1360" t="inlineStr">
        <is>
          <t>Mỹ</t>
        </is>
      </c>
      <c r="E1360" t="inlineStr">
        <is>
          <t>Lỗi sản phẩm</t>
        </is>
      </c>
      <c r="F1360" t="n">
        <v>29.97</v>
      </c>
    </row>
    <row r="1361">
      <c r="A1361" t="n">
        <v>201912</v>
      </c>
      <c r="B1361" t="n">
        <v>0</v>
      </c>
      <c r="C1361" t="inlineStr">
        <is>
          <t>ONLINE</t>
        </is>
      </c>
      <c r="D1361" t="inlineStr">
        <is>
          <t>Online</t>
        </is>
      </c>
      <c r="E1361" t="inlineStr">
        <is>
          <t>Đổi ý</t>
        </is>
      </c>
      <c r="F1361" t="n">
        <v>370.78</v>
      </c>
    </row>
    <row r="1362">
      <c r="A1362" t="n">
        <v>201912</v>
      </c>
      <c r="B1362" t="n">
        <v>0</v>
      </c>
      <c r="C1362" t="inlineStr">
        <is>
          <t>ONLINE</t>
        </is>
      </c>
      <c r="D1362" t="inlineStr">
        <is>
          <t>Online</t>
        </is>
      </c>
      <c r="E1362" t="inlineStr">
        <is>
          <t>Lỗi sản phẩm</t>
        </is>
      </c>
      <c r="F1362" t="n">
        <v>5169.08</v>
      </c>
    </row>
    <row r="1363">
      <c r="A1363" t="n">
        <v>201912</v>
      </c>
      <c r="B1363" t="n">
        <v>0</v>
      </c>
      <c r="C1363" t="inlineStr">
        <is>
          <t>ONLINE</t>
        </is>
      </c>
      <c r="D1363" t="inlineStr">
        <is>
          <t>Online</t>
        </is>
      </c>
      <c r="E1363" t="inlineStr">
        <is>
          <t>Giao trễ</t>
        </is>
      </c>
      <c r="F1363" t="n">
        <v>1686.96</v>
      </c>
    </row>
    <row r="1364">
      <c r="A1364" t="n">
        <v>201912</v>
      </c>
      <c r="B1364" t="n">
        <v>0</v>
      </c>
      <c r="C1364" t="inlineStr">
        <is>
          <t>ONLINE</t>
        </is>
      </c>
      <c r="D1364" t="inlineStr">
        <is>
          <t>Online</t>
        </is>
      </c>
      <c r="E1364" t="inlineStr">
        <is>
          <t>Giao nhầm hàng</t>
        </is>
      </c>
      <c r="F1364" t="n">
        <v>612.95</v>
      </c>
    </row>
    <row r="1365">
      <c r="A1365" t="n">
        <v>201912</v>
      </c>
      <c r="B1365" t="n">
        <v>6</v>
      </c>
      <c r="C1365" t="inlineStr">
        <is>
          <t>POS</t>
        </is>
      </c>
      <c r="D1365" t="inlineStr">
        <is>
          <t>Úc</t>
        </is>
      </c>
      <c r="E1365" t="inlineStr">
        <is>
          <t>Đổi ý</t>
        </is>
      </c>
      <c r="F1365" t="n">
        <v>64</v>
      </c>
    </row>
    <row r="1366">
      <c r="A1366" t="n">
        <v>201912</v>
      </c>
      <c r="B1366" t="n">
        <v>8</v>
      </c>
      <c r="C1366" t="inlineStr">
        <is>
          <t>POS</t>
        </is>
      </c>
      <c r="D1366" t="inlineStr">
        <is>
          <t>Canada</t>
        </is>
      </c>
      <c r="E1366" t="inlineStr">
        <is>
          <t>Đổi ý</t>
        </is>
      </c>
      <c r="F1366" t="n">
        <v>536</v>
      </c>
    </row>
    <row r="1367">
      <c r="A1367" t="n">
        <v>201912</v>
      </c>
      <c r="B1367" t="n">
        <v>8</v>
      </c>
      <c r="C1367" t="inlineStr">
        <is>
          <t>POS</t>
        </is>
      </c>
      <c r="D1367" t="inlineStr">
        <is>
          <t>Canada</t>
        </is>
      </c>
      <c r="E1367" t="inlineStr">
        <is>
          <t>Lỗi sản phẩm</t>
        </is>
      </c>
      <c r="F1367" t="n">
        <v>77.68000000000001</v>
      </c>
    </row>
    <row r="1368">
      <c r="A1368" t="n">
        <v>201912</v>
      </c>
      <c r="B1368" t="n">
        <v>8</v>
      </c>
      <c r="C1368" t="inlineStr">
        <is>
          <t>POS</t>
        </is>
      </c>
      <c r="D1368" t="inlineStr">
        <is>
          <t>Canada</t>
        </is>
      </c>
      <c r="E1368" t="inlineStr">
        <is>
          <t>Giao nhầm hàng</t>
        </is>
      </c>
      <c r="F1368" t="n">
        <v>153.18</v>
      </c>
    </row>
    <row r="1369">
      <c r="A1369" t="n">
        <v>201912</v>
      </c>
      <c r="B1369" t="n">
        <v>9</v>
      </c>
      <c r="C1369" t="inlineStr">
        <is>
          <t>POS</t>
        </is>
      </c>
      <c r="D1369" t="inlineStr">
        <is>
          <t>Canada</t>
        </is>
      </c>
      <c r="E1369" t="inlineStr">
        <is>
          <t>Lỗi sản phẩm</t>
        </is>
      </c>
      <c r="F1369" t="n">
        <v>938</v>
      </c>
    </row>
    <row r="1370">
      <c r="A1370" t="n">
        <v>201912</v>
      </c>
      <c r="B1370" t="n">
        <v>12</v>
      </c>
      <c r="C1370" t="inlineStr">
        <is>
          <t>POS</t>
        </is>
      </c>
      <c r="D1370" t="inlineStr">
        <is>
          <t>Pháp</t>
        </is>
      </c>
      <c r="E1370" t="inlineStr">
        <is>
          <t>Đổi ý</t>
        </is>
      </c>
      <c r="F1370" t="n">
        <v>872.1</v>
      </c>
    </row>
    <row r="1371">
      <c r="A1371" t="n">
        <v>201912</v>
      </c>
      <c r="B1371" t="n">
        <v>13</v>
      </c>
      <c r="C1371" t="inlineStr">
        <is>
          <t>POS</t>
        </is>
      </c>
      <c r="D1371" t="inlineStr">
        <is>
          <t>Pháp</t>
        </is>
      </c>
      <c r="E1371" t="inlineStr">
        <is>
          <t>Đổi ý</t>
        </is>
      </c>
      <c r="F1371" t="n">
        <v>459</v>
      </c>
    </row>
    <row r="1372">
      <c r="A1372" t="n">
        <v>201912</v>
      </c>
      <c r="B1372" t="n">
        <v>19</v>
      </c>
      <c r="C1372" t="inlineStr">
        <is>
          <t>POS</t>
        </is>
      </c>
      <c r="D1372" t="inlineStr">
        <is>
          <t>Đức</t>
        </is>
      </c>
      <c r="E1372" t="inlineStr">
        <is>
          <t>Đổi ý</t>
        </is>
      </c>
      <c r="F1372" t="n">
        <v>819</v>
      </c>
    </row>
    <row r="1373">
      <c r="A1373" t="n">
        <v>201912</v>
      </c>
      <c r="B1373" t="n">
        <v>19</v>
      </c>
      <c r="C1373" t="inlineStr">
        <is>
          <t>POS</t>
        </is>
      </c>
      <c r="D1373" t="inlineStr">
        <is>
          <t>Đức</t>
        </is>
      </c>
      <c r="E1373" t="inlineStr">
        <is>
          <t>Giao nhầm hàng</t>
        </is>
      </c>
      <c r="F1373" t="n">
        <v>229.16</v>
      </c>
    </row>
    <row r="1374">
      <c r="A1374" t="n">
        <v>201912</v>
      </c>
      <c r="B1374" t="n">
        <v>21</v>
      </c>
      <c r="C1374" t="inlineStr">
        <is>
          <t>POS</t>
        </is>
      </c>
      <c r="D1374" t="inlineStr">
        <is>
          <t>Đức</t>
        </is>
      </c>
      <c r="E1374" t="inlineStr">
        <is>
          <t>Giao nhầm hàng</t>
        </is>
      </c>
      <c r="F1374" t="n">
        <v>657</v>
      </c>
    </row>
    <row r="1375">
      <c r="A1375" t="n">
        <v>201912</v>
      </c>
      <c r="B1375" t="n">
        <v>22</v>
      </c>
      <c r="C1375" t="inlineStr">
        <is>
          <t>POS</t>
        </is>
      </c>
      <c r="D1375" t="inlineStr">
        <is>
          <t>Đức</t>
        </is>
      </c>
      <c r="E1375" t="inlineStr">
        <is>
          <t>Lỗi sản phẩm</t>
        </is>
      </c>
      <c r="F1375" t="n">
        <v>296</v>
      </c>
    </row>
    <row r="1376">
      <c r="A1376" t="n">
        <v>201912</v>
      </c>
      <c r="B1376" t="n">
        <v>23</v>
      </c>
      <c r="C1376" t="inlineStr">
        <is>
          <t>POS</t>
        </is>
      </c>
      <c r="D1376" t="inlineStr">
        <is>
          <t>Đức</t>
        </is>
      </c>
      <c r="E1376" t="inlineStr">
        <is>
          <t>Lỗi sản phẩm</t>
        </is>
      </c>
      <c r="F1376" t="n">
        <v>362</v>
      </c>
    </row>
    <row r="1377">
      <c r="A1377" t="n">
        <v>201912</v>
      </c>
      <c r="B1377" t="n">
        <v>26</v>
      </c>
      <c r="C1377" t="inlineStr">
        <is>
          <t>POS</t>
        </is>
      </c>
      <c r="D1377" t="inlineStr">
        <is>
          <t>Đức</t>
        </is>
      </c>
      <c r="E1377" t="inlineStr">
        <is>
          <t>Đổi ý</t>
        </is>
      </c>
      <c r="F1377" t="n">
        <v>140.26</v>
      </c>
    </row>
    <row r="1378">
      <c r="A1378" t="n">
        <v>201912</v>
      </c>
      <c r="B1378" t="n">
        <v>26</v>
      </c>
      <c r="C1378" t="inlineStr">
        <is>
          <t>POS</t>
        </is>
      </c>
      <c r="D1378" t="inlineStr">
        <is>
          <t>Đức</t>
        </is>
      </c>
      <c r="E1378" t="inlineStr">
        <is>
          <t>Lỗi sản phẩm</t>
        </is>
      </c>
      <c r="F1378" t="n">
        <v>724.2</v>
      </c>
    </row>
    <row r="1379">
      <c r="A1379" t="n">
        <v>201912</v>
      </c>
      <c r="B1379" t="n">
        <v>26</v>
      </c>
      <c r="C1379" t="inlineStr">
        <is>
          <t>POS</t>
        </is>
      </c>
      <c r="D1379" t="inlineStr">
        <is>
          <t>Đức</t>
        </is>
      </c>
      <c r="E1379" t="inlineStr">
        <is>
          <t>Giao nhầm hàng</t>
        </is>
      </c>
      <c r="F1379" t="n">
        <v>1619.12</v>
      </c>
    </row>
    <row r="1380">
      <c r="A1380" t="n">
        <v>201912</v>
      </c>
      <c r="B1380" t="n">
        <v>29</v>
      </c>
      <c r="C1380" t="inlineStr">
        <is>
          <t>POS</t>
        </is>
      </c>
      <c r="D1380" t="inlineStr">
        <is>
          <t>Ý</t>
        </is>
      </c>
      <c r="E1380" t="inlineStr">
        <is>
          <t>Đổi ý</t>
        </is>
      </c>
      <c r="F1380" t="n">
        <v>493</v>
      </c>
    </row>
    <row r="1381">
      <c r="A1381" t="n">
        <v>201912</v>
      </c>
      <c r="B1381" t="n">
        <v>30</v>
      </c>
      <c r="C1381" t="inlineStr">
        <is>
          <t>POS</t>
        </is>
      </c>
      <c r="D1381" t="inlineStr">
        <is>
          <t>Ý</t>
        </is>
      </c>
      <c r="E1381" t="inlineStr">
        <is>
          <t>Đổi ý</t>
        </is>
      </c>
      <c r="F1381" t="n">
        <v>129.99</v>
      </c>
    </row>
    <row r="1382">
      <c r="A1382" t="n">
        <v>201912</v>
      </c>
      <c r="B1382" t="n">
        <v>32</v>
      </c>
      <c r="C1382" t="inlineStr">
        <is>
          <t>POS</t>
        </is>
      </c>
      <c r="D1382" t="inlineStr">
        <is>
          <t>Hà Lan</t>
        </is>
      </c>
      <c r="E1382" t="inlineStr">
        <is>
          <t>Đổi ý</t>
        </is>
      </c>
      <c r="F1382" t="n">
        <v>25.46</v>
      </c>
    </row>
    <row r="1383">
      <c r="A1383" t="n">
        <v>201912</v>
      </c>
      <c r="B1383" t="n">
        <v>33</v>
      </c>
      <c r="C1383" t="inlineStr">
        <is>
          <t>POS</t>
        </is>
      </c>
      <c r="D1383" t="inlineStr">
        <is>
          <t>Hà Lan</t>
        </is>
      </c>
      <c r="E1383" t="inlineStr">
        <is>
          <t>Giao nhầm hàng</t>
        </is>
      </c>
      <c r="F1383" t="n">
        <v>656</v>
      </c>
    </row>
    <row r="1384">
      <c r="A1384" t="n">
        <v>201912</v>
      </c>
      <c r="B1384" t="n">
        <v>36</v>
      </c>
      <c r="C1384" t="inlineStr">
        <is>
          <t>POS</t>
        </is>
      </c>
      <c r="D1384" t="inlineStr">
        <is>
          <t>Anh</t>
        </is>
      </c>
      <c r="E1384" t="inlineStr">
        <is>
          <t>Đổi ý</t>
        </is>
      </c>
      <c r="F1384" t="n">
        <v>26.97</v>
      </c>
    </row>
    <row r="1385">
      <c r="A1385" t="n">
        <v>201912</v>
      </c>
      <c r="B1385" t="n">
        <v>36</v>
      </c>
      <c r="C1385" t="inlineStr">
        <is>
          <t>POS</t>
        </is>
      </c>
      <c r="D1385" t="inlineStr">
        <is>
          <t>Anh</t>
        </is>
      </c>
      <c r="E1385" t="inlineStr">
        <is>
          <t>Giao nhầm hàng</t>
        </is>
      </c>
      <c r="F1385" t="n">
        <v>9.99</v>
      </c>
    </row>
    <row r="1386">
      <c r="A1386" t="n">
        <v>201912</v>
      </c>
      <c r="B1386" t="n">
        <v>37</v>
      </c>
      <c r="C1386" t="inlineStr">
        <is>
          <t>POS</t>
        </is>
      </c>
      <c r="D1386" t="inlineStr">
        <is>
          <t>Anh</t>
        </is>
      </c>
      <c r="E1386" t="inlineStr">
        <is>
          <t>Đổi ý</t>
        </is>
      </c>
      <c r="F1386" t="n">
        <v>3.35</v>
      </c>
    </row>
    <row r="1387">
      <c r="A1387" t="n">
        <v>201912</v>
      </c>
      <c r="B1387" t="n">
        <v>38</v>
      </c>
      <c r="C1387" t="inlineStr">
        <is>
          <t>POS</t>
        </is>
      </c>
      <c r="D1387" t="inlineStr">
        <is>
          <t>Anh</t>
        </is>
      </c>
      <c r="E1387" t="inlineStr">
        <is>
          <t>Đổi ý</t>
        </is>
      </c>
      <c r="F1387" t="n">
        <v>1026.2</v>
      </c>
    </row>
    <row r="1388">
      <c r="A1388" t="n">
        <v>201912</v>
      </c>
      <c r="B1388" t="n">
        <v>39</v>
      </c>
      <c r="C1388" t="inlineStr">
        <is>
          <t>POS</t>
        </is>
      </c>
      <c r="D1388" t="inlineStr">
        <is>
          <t>Anh</t>
        </is>
      </c>
      <c r="E1388" t="inlineStr">
        <is>
          <t>Đổi ý</t>
        </is>
      </c>
      <c r="F1388" t="n">
        <v>16.98</v>
      </c>
    </row>
    <row r="1389">
      <c r="A1389" t="n">
        <v>201912</v>
      </c>
      <c r="B1389" t="n">
        <v>39</v>
      </c>
      <c r="C1389" t="inlineStr">
        <is>
          <t>POS</t>
        </is>
      </c>
      <c r="D1389" t="inlineStr">
        <is>
          <t>Anh</t>
        </is>
      </c>
      <c r="E1389" t="inlineStr">
        <is>
          <t>Lỗi sản phẩm</t>
        </is>
      </c>
      <c r="F1389" t="n">
        <v>5944.05</v>
      </c>
    </row>
    <row r="1390">
      <c r="A1390" t="n">
        <v>201912</v>
      </c>
      <c r="B1390" t="n">
        <v>39</v>
      </c>
      <c r="C1390" t="inlineStr">
        <is>
          <t>POS</t>
        </is>
      </c>
      <c r="D1390" t="inlineStr">
        <is>
          <t>Anh</t>
        </is>
      </c>
      <c r="E1390" t="inlineStr">
        <is>
          <t>Giao nhầm hàng</t>
        </is>
      </c>
      <c r="F1390" t="n">
        <v>1655.28</v>
      </c>
    </row>
    <row r="1391">
      <c r="A1391" t="n">
        <v>201912</v>
      </c>
      <c r="B1391" t="n">
        <v>42</v>
      </c>
      <c r="C1391" t="inlineStr">
        <is>
          <t>POS</t>
        </is>
      </c>
      <c r="D1391" t="inlineStr">
        <is>
          <t>Anh</t>
        </is>
      </c>
      <c r="E1391" t="inlineStr">
        <is>
          <t>Đổi ý</t>
        </is>
      </c>
      <c r="F1391" t="n">
        <v>254.69</v>
      </c>
    </row>
    <row r="1392">
      <c r="A1392" t="n">
        <v>201912</v>
      </c>
      <c r="B1392" t="n">
        <v>42</v>
      </c>
      <c r="C1392" t="inlineStr">
        <is>
          <t>POS</t>
        </is>
      </c>
      <c r="D1392" t="inlineStr">
        <is>
          <t>Anh</t>
        </is>
      </c>
      <c r="E1392" t="inlineStr">
        <is>
          <t>Giao nhầm hàng</t>
        </is>
      </c>
      <c r="F1392" t="n">
        <v>6747.3</v>
      </c>
    </row>
    <row r="1393">
      <c r="A1393" t="n">
        <v>201912</v>
      </c>
      <c r="B1393" t="n">
        <v>43</v>
      </c>
      <c r="C1393" t="inlineStr">
        <is>
          <t>POS</t>
        </is>
      </c>
      <c r="D1393" t="inlineStr">
        <is>
          <t>Mỹ</t>
        </is>
      </c>
      <c r="E1393" t="inlineStr">
        <is>
          <t>Lỗi sản phẩm</t>
        </is>
      </c>
      <c r="F1393" t="n">
        <v>1668</v>
      </c>
    </row>
    <row r="1394">
      <c r="A1394" t="n">
        <v>201912</v>
      </c>
      <c r="B1394" t="n">
        <v>44</v>
      </c>
      <c r="C1394" t="inlineStr">
        <is>
          <t>POS</t>
        </is>
      </c>
      <c r="D1394" t="inlineStr">
        <is>
          <t>Mỹ</t>
        </is>
      </c>
      <c r="E1394" t="inlineStr">
        <is>
          <t>Đổi ý</t>
        </is>
      </c>
      <c r="F1394" t="n">
        <v>71.48999999999999</v>
      </c>
    </row>
    <row r="1395">
      <c r="A1395" t="n">
        <v>201912</v>
      </c>
      <c r="B1395" t="n">
        <v>44</v>
      </c>
      <c r="C1395" t="inlineStr">
        <is>
          <t>POS</t>
        </is>
      </c>
      <c r="D1395" t="inlineStr">
        <is>
          <t>Mỹ</t>
        </is>
      </c>
      <c r="E1395" t="inlineStr">
        <is>
          <t>Lỗi sản phẩm</t>
        </is>
      </c>
      <c r="F1395" t="n">
        <v>640.77</v>
      </c>
    </row>
    <row r="1396">
      <c r="A1396" t="n">
        <v>201912</v>
      </c>
      <c r="B1396" t="n">
        <v>45</v>
      </c>
      <c r="C1396" t="inlineStr">
        <is>
          <t>POS</t>
        </is>
      </c>
      <c r="D1396" t="inlineStr">
        <is>
          <t>Mỹ</t>
        </is>
      </c>
      <c r="E1396" t="inlineStr">
        <is>
          <t>Lỗi sản phẩm</t>
        </is>
      </c>
      <c r="F1396" t="n">
        <v>17.98</v>
      </c>
    </row>
    <row r="1397">
      <c r="A1397" t="n">
        <v>201912</v>
      </c>
      <c r="B1397" t="n">
        <v>47</v>
      </c>
      <c r="C1397" t="inlineStr">
        <is>
          <t>POS</t>
        </is>
      </c>
      <c r="D1397" t="inlineStr">
        <is>
          <t>Mỹ</t>
        </is>
      </c>
      <c r="E1397" t="inlineStr">
        <is>
          <t>Đổi ý</t>
        </is>
      </c>
      <c r="F1397" t="n">
        <v>265.98</v>
      </c>
    </row>
    <row r="1398">
      <c r="A1398" t="n">
        <v>201912</v>
      </c>
      <c r="B1398" t="n">
        <v>47</v>
      </c>
      <c r="C1398" t="inlineStr">
        <is>
          <t>POS</t>
        </is>
      </c>
      <c r="D1398" t="inlineStr">
        <is>
          <t>Mỹ</t>
        </is>
      </c>
      <c r="E1398" t="inlineStr">
        <is>
          <t>Lỗi sản phẩm</t>
        </is>
      </c>
      <c r="F1398" t="n">
        <v>508.48</v>
      </c>
    </row>
    <row r="1399">
      <c r="A1399" t="n">
        <v>201912</v>
      </c>
      <c r="B1399" t="n">
        <v>48</v>
      </c>
      <c r="C1399" t="inlineStr">
        <is>
          <t>POS</t>
        </is>
      </c>
      <c r="D1399" t="inlineStr">
        <is>
          <t>Mỹ</t>
        </is>
      </c>
      <c r="E1399" t="inlineStr">
        <is>
          <t>Đổi ý</t>
        </is>
      </c>
      <c r="F1399" t="n">
        <v>321.74</v>
      </c>
    </row>
    <row r="1400">
      <c r="A1400" t="n">
        <v>201912</v>
      </c>
      <c r="B1400" t="n">
        <v>48</v>
      </c>
      <c r="C1400" t="inlineStr">
        <is>
          <t>POS</t>
        </is>
      </c>
      <c r="D1400" t="inlineStr">
        <is>
          <t>Mỹ</t>
        </is>
      </c>
      <c r="E1400" t="inlineStr">
        <is>
          <t>Lỗi sản phẩm</t>
        </is>
      </c>
      <c r="F1400" t="n">
        <v>1038.87</v>
      </c>
    </row>
    <row r="1401">
      <c r="A1401" t="n">
        <v>201912</v>
      </c>
      <c r="B1401" t="n">
        <v>48</v>
      </c>
      <c r="C1401" t="inlineStr">
        <is>
          <t>POS</t>
        </is>
      </c>
      <c r="D1401" t="inlineStr">
        <is>
          <t>Mỹ</t>
        </is>
      </c>
      <c r="E1401" t="inlineStr">
        <is>
          <t>Giao nhầm hàng</t>
        </is>
      </c>
      <c r="F1401" t="n">
        <v>161.46</v>
      </c>
    </row>
    <row r="1402">
      <c r="A1402" t="n">
        <v>201912</v>
      </c>
      <c r="B1402" t="n">
        <v>49</v>
      </c>
      <c r="C1402" t="inlineStr">
        <is>
          <t>POS</t>
        </is>
      </c>
      <c r="D1402" t="inlineStr">
        <is>
          <t>Mỹ</t>
        </is>
      </c>
      <c r="E1402" t="inlineStr">
        <is>
          <t>Đổi ý</t>
        </is>
      </c>
      <c r="F1402" t="n">
        <v>219.95</v>
      </c>
    </row>
    <row r="1403">
      <c r="A1403" t="n">
        <v>201912</v>
      </c>
      <c r="B1403" t="n">
        <v>49</v>
      </c>
      <c r="C1403" t="inlineStr">
        <is>
          <t>POS</t>
        </is>
      </c>
      <c r="D1403" t="inlineStr">
        <is>
          <t>Mỹ</t>
        </is>
      </c>
      <c r="E1403" t="inlineStr">
        <is>
          <t>Giao nhầm hàng</t>
        </is>
      </c>
      <c r="F1403" t="n">
        <v>307.7</v>
      </c>
    </row>
    <row r="1404">
      <c r="A1404" t="n">
        <v>201912</v>
      </c>
      <c r="B1404" t="n">
        <v>50</v>
      </c>
      <c r="C1404" t="inlineStr">
        <is>
          <t>POS</t>
        </is>
      </c>
      <c r="D1404" t="inlineStr">
        <is>
          <t>Mỹ</t>
        </is>
      </c>
      <c r="E1404" t="inlineStr">
        <is>
          <t>Lỗi sản phẩm</t>
        </is>
      </c>
      <c r="F1404" t="n">
        <v>257.5</v>
      </c>
    </row>
    <row r="1405">
      <c r="A1405" t="n">
        <v>201912</v>
      </c>
      <c r="B1405" t="n">
        <v>51</v>
      </c>
      <c r="C1405" t="inlineStr">
        <is>
          <t>POS</t>
        </is>
      </c>
      <c r="D1405" t="inlineStr">
        <is>
          <t>Mỹ</t>
        </is>
      </c>
      <c r="E1405" t="inlineStr">
        <is>
          <t>Lỗi sản phẩm</t>
        </is>
      </c>
      <c r="F1405" t="n">
        <v>844.2</v>
      </c>
    </row>
    <row r="1406">
      <c r="A1406" t="n">
        <v>201912</v>
      </c>
      <c r="B1406" t="n">
        <v>53</v>
      </c>
      <c r="C1406" t="inlineStr">
        <is>
          <t>POS</t>
        </is>
      </c>
      <c r="D1406" t="inlineStr">
        <is>
          <t>Mỹ</t>
        </is>
      </c>
      <c r="E1406" t="inlineStr">
        <is>
          <t>Lỗi sản phẩm</t>
        </is>
      </c>
      <c r="F1406" t="n">
        <v>389</v>
      </c>
    </row>
    <row r="1407">
      <c r="A1407" t="n">
        <v>201912</v>
      </c>
      <c r="B1407" t="n">
        <v>54</v>
      </c>
      <c r="C1407" t="inlineStr">
        <is>
          <t>POS</t>
        </is>
      </c>
      <c r="D1407" t="inlineStr">
        <is>
          <t>Mỹ</t>
        </is>
      </c>
      <c r="E1407" t="inlineStr">
        <is>
          <t>Đổi ý</t>
        </is>
      </c>
      <c r="F1407" t="n">
        <v>226.95</v>
      </c>
    </row>
    <row r="1408">
      <c r="A1408" t="n">
        <v>201912</v>
      </c>
      <c r="B1408" t="n">
        <v>54</v>
      </c>
      <c r="C1408" t="inlineStr">
        <is>
          <t>POS</t>
        </is>
      </c>
      <c r="D1408" t="inlineStr">
        <is>
          <t>Mỹ</t>
        </is>
      </c>
      <c r="E1408" t="inlineStr">
        <is>
          <t>Lỗi sản phẩm</t>
        </is>
      </c>
      <c r="F1408" t="n">
        <v>279</v>
      </c>
    </row>
    <row r="1409">
      <c r="A1409" t="n">
        <v>201912</v>
      </c>
      <c r="B1409" t="n">
        <v>56</v>
      </c>
      <c r="C1409" t="inlineStr">
        <is>
          <t>POS</t>
        </is>
      </c>
      <c r="D1409" t="inlineStr">
        <is>
          <t>Mỹ</t>
        </is>
      </c>
      <c r="E1409" t="inlineStr">
        <is>
          <t>Lỗi sản phẩm</t>
        </is>
      </c>
      <c r="F1409" t="n">
        <v>260.1</v>
      </c>
    </row>
    <row r="1410">
      <c r="A1410" t="n">
        <v>201912</v>
      </c>
      <c r="B1410" t="n">
        <v>56</v>
      </c>
      <c r="C1410" t="inlineStr">
        <is>
          <t>POS</t>
        </is>
      </c>
      <c r="D1410" t="inlineStr">
        <is>
          <t>Mỹ</t>
        </is>
      </c>
      <c r="E1410" t="inlineStr">
        <is>
          <t>Giao nhầm hàng</t>
        </is>
      </c>
      <c r="F1410" t="n">
        <v>26.52</v>
      </c>
    </row>
    <row r="1411">
      <c r="A1411" t="n">
        <v>201912</v>
      </c>
      <c r="B1411" t="n">
        <v>57</v>
      </c>
      <c r="C1411" t="inlineStr">
        <is>
          <t>POS</t>
        </is>
      </c>
      <c r="D1411" t="inlineStr">
        <is>
          <t>Mỹ</t>
        </is>
      </c>
      <c r="E1411" t="inlineStr">
        <is>
          <t>Lỗi sản phẩm</t>
        </is>
      </c>
      <c r="F1411" t="n">
        <v>2907</v>
      </c>
    </row>
    <row r="1412">
      <c r="A1412" t="n">
        <v>201912</v>
      </c>
      <c r="B1412" t="n">
        <v>59</v>
      </c>
      <c r="C1412" t="inlineStr">
        <is>
          <t>POS</t>
        </is>
      </c>
      <c r="D1412" t="inlineStr">
        <is>
          <t>Mỹ</t>
        </is>
      </c>
      <c r="E1412" t="inlineStr">
        <is>
          <t>Đổi ý</t>
        </is>
      </c>
      <c r="F1412" t="n">
        <v>1297.12</v>
      </c>
    </row>
    <row r="1413">
      <c r="A1413" t="n">
        <v>201912</v>
      </c>
      <c r="B1413" t="n">
        <v>59</v>
      </c>
      <c r="C1413" t="inlineStr">
        <is>
          <t>POS</t>
        </is>
      </c>
      <c r="D1413" t="inlineStr">
        <is>
          <t>Mỹ</t>
        </is>
      </c>
      <c r="E1413" t="inlineStr">
        <is>
          <t>Lỗi sản phẩm</t>
        </is>
      </c>
      <c r="F1413" t="n">
        <v>4319.02</v>
      </c>
    </row>
    <row r="1414">
      <c r="A1414" t="n">
        <v>201912</v>
      </c>
      <c r="B1414" t="n">
        <v>59</v>
      </c>
      <c r="C1414" t="inlineStr">
        <is>
          <t>POS</t>
        </is>
      </c>
      <c r="D1414" t="inlineStr">
        <is>
          <t>Mỹ</t>
        </is>
      </c>
      <c r="E1414" t="inlineStr">
        <is>
          <t>Giao nhầm hàng</t>
        </is>
      </c>
      <c r="F1414" t="n">
        <v>1099.75</v>
      </c>
    </row>
    <row r="1415">
      <c r="A1415" t="n">
        <v>201912</v>
      </c>
      <c r="B1415" t="n">
        <v>61</v>
      </c>
      <c r="C1415" t="inlineStr">
        <is>
          <t>POS</t>
        </is>
      </c>
      <c r="D1415" t="inlineStr">
        <is>
          <t>Mỹ</t>
        </is>
      </c>
      <c r="E1415" t="inlineStr">
        <is>
          <t>Đổi ý</t>
        </is>
      </c>
      <c r="F1415" t="n">
        <v>52.19</v>
      </c>
    </row>
    <row r="1416">
      <c r="A1416" t="n">
        <v>201912</v>
      </c>
      <c r="B1416" t="n">
        <v>61</v>
      </c>
      <c r="C1416" t="inlineStr">
        <is>
          <t>POS</t>
        </is>
      </c>
      <c r="D1416" t="inlineStr">
        <is>
          <t>Mỹ</t>
        </is>
      </c>
      <c r="E1416" t="inlineStr">
        <is>
          <t>Lỗi sản phẩm</t>
        </is>
      </c>
      <c r="F1416" t="n">
        <v>85.48999999999999</v>
      </c>
    </row>
    <row r="1417">
      <c r="A1417" t="n">
        <v>201912</v>
      </c>
      <c r="B1417" t="n">
        <v>62</v>
      </c>
      <c r="C1417" t="inlineStr">
        <is>
          <t>POS</t>
        </is>
      </c>
      <c r="D1417" t="inlineStr">
        <is>
          <t>Mỹ</t>
        </is>
      </c>
      <c r="E1417" t="inlineStr">
        <is>
          <t>Đổi ý</t>
        </is>
      </c>
      <c r="F1417" t="n">
        <v>599</v>
      </c>
    </row>
    <row r="1418">
      <c r="A1418" t="n">
        <v>201912</v>
      </c>
      <c r="B1418" t="n">
        <v>62</v>
      </c>
      <c r="C1418" t="inlineStr">
        <is>
          <t>POS</t>
        </is>
      </c>
      <c r="D1418" t="inlineStr">
        <is>
          <t>Mỹ</t>
        </is>
      </c>
      <c r="E1418" t="inlineStr">
        <is>
          <t>Giao nhầm hàng</t>
        </is>
      </c>
      <c r="F1418" t="n">
        <v>9.99</v>
      </c>
    </row>
    <row r="1419">
      <c r="A1419" t="n">
        <v>201912</v>
      </c>
      <c r="B1419" t="n">
        <v>64</v>
      </c>
      <c r="C1419" t="inlineStr">
        <is>
          <t>POS</t>
        </is>
      </c>
      <c r="D1419" t="inlineStr">
        <is>
          <t>Mỹ</t>
        </is>
      </c>
      <c r="E1419" t="inlineStr">
        <is>
          <t>Đổi ý</t>
        </is>
      </c>
      <c r="F1419" t="n">
        <v>77.98999999999999</v>
      </c>
    </row>
    <row r="1420">
      <c r="A1420" t="n">
        <v>201912</v>
      </c>
      <c r="B1420" t="n">
        <v>64</v>
      </c>
      <c r="C1420" t="inlineStr">
        <is>
          <t>POS</t>
        </is>
      </c>
      <c r="D1420" t="inlineStr">
        <is>
          <t>Mỹ</t>
        </is>
      </c>
      <c r="E1420" t="inlineStr">
        <is>
          <t>Giao nhầm hàng</t>
        </is>
      </c>
      <c r="F1420" t="n">
        <v>1016.6</v>
      </c>
    </row>
    <row r="1421">
      <c r="A1421" t="n">
        <v>201912</v>
      </c>
      <c r="B1421" t="n">
        <v>66</v>
      </c>
      <c r="C1421" t="inlineStr">
        <is>
          <t>POS</t>
        </is>
      </c>
      <c r="D1421" t="inlineStr">
        <is>
          <t>Mỹ</t>
        </is>
      </c>
      <c r="E1421" t="inlineStr">
        <is>
          <t>Đổi ý</t>
        </is>
      </c>
      <c r="F1421" t="n">
        <v>99.98999999999999</v>
      </c>
    </row>
    <row r="1422">
      <c r="A1422" t="n">
        <v>201912</v>
      </c>
      <c r="B1422" t="n">
        <v>66</v>
      </c>
      <c r="C1422" t="inlineStr">
        <is>
          <t>POS</t>
        </is>
      </c>
      <c r="D1422" t="inlineStr">
        <is>
          <t>Mỹ</t>
        </is>
      </c>
      <c r="E1422" t="inlineStr">
        <is>
          <t>Lỗi sản phẩm</t>
        </is>
      </c>
      <c r="F1422" t="n">
        <v>1123.47</v>
      </c>
    </row>
    <row r="1423">
      <c r="A1423" t="n">
        <v>201912</v>
      </c>
      <c r="B1423" t="n">
        <v>66</v>
      </c>
      <c r="C1423" t="inlineStr">
        <is>
          <t>POS</t>
        </is>
      </c>
      <c r="D1423" t="inlineStr">
        <is>
          <t>Mỹ</t>
        </is>
      </c>
      <c r="E1423" t="inlineStr">
        <is>
          <t>Giao nhầm hàng</t>
        </is>
      </c>
      <c r="F1423" t="n">
        <v>47.6</v>
      </c>
    </row>
    <row r="1424">
      <c r="A1424" t="n">
        <v>202001</v>
      </c>
      <c r="B1424" t="n">
        <v>0</v>
      </c>
      <c r="C1424" t="inlineStr">
        <is>
          <t>ONLINE</t>
        </is>
      </c>
      <c r="D1424" t="inlineStr">
        <is>
          <t>Online</t>
        </is>
      </c>
      <c r="E1424" t="inlineStr">
        <is>
          <t>Đổi ý</t>
        </is>
      </c>
      <c r="F1424" t="n">
        <v>6443.34</v>
      </c>
    </row>
    <row r="1425">
      <c r="A1425" t="n">
        <v>202001</v>
      </c>
      <c r="B1425" t="n">
        <v>0</v>
      </c>
      <c r="C1425" t="inlineStr">
        <is>
          <t>ONLINE</t>
        </is>
      </c>
      <c r="D1425" t="inlineStr">
        <is>
          <t>Online</t>
        </is>
      </c>
      <c r="E1425" t="inlineStr">
        <is>
          <t>Lỗi sản phẩm</t>
        </is>
      </c>
      <c r="F1425" t="n">
        <v>1125.15</v>
      </c>
    </row>
    <row r="1426">
      <c r="A1426" t="n">
        <v>202001</v>
      </c>
      <c r="B1426" t="n">
        <v>0</v>
      </c>
      <c r="C1426" t="inlineStr">
        <is>
          <t>ONLINE</t>
        </is>
      </c>
      <c r="D1426" t="inlineStr">
        <is>
          <t>Online</t>
        </is>
      </c>
      <c r="E1426" t="inlineStr">
        <is>
          <t>Giao trễ</t>
        </is>
      </c>
      <c r="F1426" t="n">
        <v>914.53</v>
      </c>
    </row>
    <row r="1427">
      <c r="A1427" t="n">
        <v>202001</v>
      </c>
      <c r="B1427" t="n">
        <v>0</v>
      </c>
      <c r="C1427" t="inlineStr">
        <is>
          <t>ONLINE</t>
        </is>
      </c>
      <c r="D1427" t="inlineStr">
        <is>
          <t>Online</t>
        </is>
      </c>
      <c r="E1427" t="inlineStr">
        <is>
          <t>Giao nhầm hàng</t>
        </is>
      </c>
      <c r="F1427" t="n">
        <v>1830.42</v>
      </c>
    </row>
    <row r="1428">
      <c r="A1428" t="n">
        <v>202001</v>
      </c>
      <c r="B1428" t="n">
        <v>1</v>
      </c>
      <c r="C1428" t="inlineStr">
        <is>
          <t>POS</t>
        </is>
      </c>
      <c r="D1428" t="inlineStr">
        <is>
          <t>Úc</t>
        </is>
      </c>
      <c r="E1428" t="inlineStr">
        <is>
          <t>Lỗi sản phẩm</t>
        </is>
      </c>
      <c r="F1428" t="n">
        <v>330</v>
      </c>
    </row>
    <row r="1429">
      <c r="A1429" t="n">
        <v>202001</v>
      </c>
      <c r="B1429" t="n">
        <v>5</v>
      </c>
      <c r="C1429" t="inlineStr">
        <is>
          <t>POS</t>
        </is>
      </c>
      <c r="D1429" t="inlineStr">
        <is>
          <t>Úc</t>
        </is>
      </c>
      <c r="E1429" t="inlineStr">
        <is>
          <t>Lỗi sản phẩm</t>
        </is>
      </c>
      <c r="F1429" t="n">
        <v>40.55</v>
      </c>
    </row>
    <row r="1430">
      <c r="A1430" t="n">
        <v>202001</v>
      </c>
      <c r="B1430" t="n">
        <v>6</v>
      </c>
      <c r="C1430" t="inlineStr">
        <is>
          <t>POS</t>
        </is>
      </c>
      <c r="D1430" t="inlineStr">
        <is>
          <t>Úc</t>
        </is>
      </c>
      <c r="E1430" t="inlineStr">
        <is>
          <t>Đổi ý</t>
        </is>
      </c>
      <c r="F1430" t="n">
        <v>48.81</v>
      </c>
    </row>
    <row r="1431">
      <c r="A1431" t="n">
        <v>202001</v>
      </c>
      <c r="B1431" t="n">
        <v>8</v>
      </c>
      <c r="C1431" t="inlineStr">
        <is>
          <t>POS</t>
        </is>
      </c>
      <c r="D1431" t="inlineStr">
        <is>
          <t>Canada</t>
        </is>
      </c>
      <c r="E1431" t="inlineStr">
        <is>
          <t>Đổi ý</t>
        </is>
      </c>
      <c r="F1431" t="n">
        <v>1161.2</v>
      </c>
    </row>
    <row r="1432">
      <c r="A1432" t="n">
        <v>202001</v>
      </c>
      <c r="B1432" t="n">
        <v>9</v>
      </c>
      <c r="C1432" t="inlineStr">
        <is>
          <t>POS</t>
        </is>
      </c>
      <c r="D1432" t="inlineStr">
        <is>
          <t>Canada</t>
        </is>
      </c>
      <c r="E1432" t="inlineStr">
        <is>
          <t>Đổi ý</t>
        </is>
      </c>
      <c r="F1432" t="n">
        <v>26.96</v>
      </c>
    </row>
    <row r="1433">
      <c r="A1433" t="n">
        <v>202001</v>
      </c>
      <c r="B1433" t="n">
        <v>10</v>
      </c>
      <c r="C1433" t="inlineStr">
        <is>
          <t>POS</t>
        </is>
      </c>
      <c r="D1433" t="inlineStr">
        <is>
          <t>Canada</t>
        </is>
      </c>
      <c r="E1433" t="inlineStr">
        <is>
          <t>Lỗi sản phẩm</t>
        </is>
      </c>
      <c r="F1433" t="n">
        <v>102.58</v>
      </c>
    </row>
    <row r="1434">
      <c r="A1434" t="n">
        <v>202001</v>
      </c>
      <c r="B1434" t="n">
        <v>10</v>
      </c>
      <c r="C1434" t="inlineStr">
        <is>
          <t>POS</t>
        </is>
      </c>
      <c r="D1434" t="inlineStr">
        <is>
          <t>Canada</t>
        </is>
      </c>
      <c r="E1434" t="inlineStr">
        <is>
          <t>Giao nhầm hàng</t>
        </is>
      </c>
      <c r="F1434" t="n">
        <v>310</v>
      </c>
    </row>
    <row r="1435">
      <c r="A1435" t="n">
        <v>202001</v>
      </c>
      <c r="B1435" t="n">
        <v>15</v>
      </c>
      <c r="C1435" t="inlineStr">
        <is>
          <t>POS</t>
        </is>
      </c>
      <c r="D1435" t="inlineStr">
        <is>
          <t>Pháp</t>
        </is>
      </c>
      <c r="E1435" t="inlineStr">
        <is>
          <t>Lỗi sản phẩm</t>
        </is>
      </c>
      <c r="F1435" t="n">
        <v>104.38</v>
      </c>
    </row>
    <row r="1436">
      <c r="A1436" t="n">
        <v>202001</v>
      </c>
      <c r="B1436" t="n">
        <v>16</v>
      </c>
      <c r="C1436" t="inlineStr">
        <is>
          <t>POS</t>
        </is>
      </c>
      <c r="D1436" t="inlineStr">
        <is>
          <t>Pháp</t>
        </is>
      </c>
      <c r="E1436" t="inlineStr">
        <is>
          <t>Đổi ý</t>
        </is>
      </c>
      <c r="F1436" t="n">
        <v>481.65</v>
      </c>
    </row>
    <row r="1437">
      <c r="A1437" t="n">
        <v>202001</v>
      </c>
      <c r="B1437" t="n">
        <v>19</v>
      </c>
      <c r="C1437" t="inlineStr">
        <is>
          <t>POS</t>
        </is>
      </c>
      <c r="D1437" t="inlineStr">
        <is>
          <t>Đức</t>
        </is>
      </c>
      <c r="E1437" t="inlineStr">
        <is>
          <t>Lỗi sản phẩm</t>
        </is>
      </c>
      <c r="F1437" t="n">
        <v>6.88</v>
      </c>
    </row>
    <row r="1438">
      <c r="A1438" t="n">
        <v>202001</v>
      </c>
      <c r="B1438" t="n">
        <v>22</v>
      </c>
      <c r="C1438" t="inlineStr">
        <is>
          <t>POS</t>
        </is>
      </c>
      <c r="D1438" t="inlineStr">
        <is>
          <t>Đức</t>
        </is>
      </c>
      <c r="E1438" t="inlineStr">
        <is>
          <t>Lỗi sản phẩm</t>
        </is>
      </c>
      <c r="F1438" t="n">
        <v>1136.2</v>
      </c>
    </row>
    <row r="1439">
      <c r="A1439" t="n">
        <v>202001</v>
      </c>
      <c r="B1439" t="n">
        <v>23</v>
      </c>
      <c r="C1439" t="inlineStr">
        <is>
          <t>POS</t>
        </is>
      </c>
      <c r="D1439" t="inlineStr">
        <is>
          <t>Đức</t>
        </is>
      </c>
      <c r="E1439" t="inlineStr">
        <is>
          <t>Đổi ý</t>
        </is>
      </c>
      <c r="F1439" t="n">
        <v>265.98</v>
      </c>
    </row>
    <row r="1440">
      <c r="A1440" t="n">
        <v>202001</v>
      </c>
      <c r="B1440" t="n">
        <v>23</v>
      </c>
      <c r="C1440" t="inlineStr">
        <is>
          <t>POS</t>
        </is>
      </c>
      <c r="D1440" t="inlineStr">
        <is>
          <t>Đức</t>
        </is>
      </c>
      <c r="E1440" t="inlineStr">
        <is>
          <t>Lỗi sản phẩm</t>
        </is>
      </c>
      <c r="F1440" t="n">
        <v>267.92</v>
      </c>
    </row>
    <row r="1441">
      <c r="A1441" t="n">
        <v>202001</v>
      </c>
      <c r="B1441" t="n">
        <v>26</v>
      </c>
      <c r="C1441" t="inlineStr">
        <is>
          <t>POS</t>
        </is>
      </c>
      <c r="D1441" t="inlineStr">
        <is>
          <t>Đức</t>
        </is>
      </c>
      <c r="E1441" t="inlineStr">
        <is>
          <t>Lỗi sản phẩm</t>
        </is>
      </c>
      <c r="F1441" t="n">
        <v>218.4</v>
      </c>
    </row>
    <row r="1442">
      <c r="A1442" t="n">
        <v>202001</v>
      </c>
      <c r="B1442" t="n">
        <v>27</v>
      </c>
      <c r="C1442" t="inlineStr">
        <is>
          <t>POS</t>
        </is>
      </c>
      <c r="D1442" t="inlineStr">
        <is>
          <t>Đức</t>
        </is>
      </c>
      <c r="E1442" t="inlineStr">
        <is>
          <t>Lỗi sản phẩm</t>
        </is>
      </c>
      <c r="F1442" t="n">
        <v>34.95</v>
      </c>
    </row>
    <row r="1443">
      <c r="A1443" t="n">
        <v>202001</v>
      </c>
      <c r="B1443" t="n">
        <v>27</v>
      </c>
      <c r="C1443" t="inlineStr">
        <is>
          <t>POS</t>
        </is>
      </c>
      <c r="D1443" t="inlineStr">
        <is>
          <t>Đức</t>
        </is>
      </c>
      <c r="E1443" t="inlineStr">
        <is>
          <t>Giao nhầm hàng</t>
        </is>
      </c>
      <c r="F1443" t="n">
        <v>5394</v>
      </c>
    </row>
    <row r="1444">
      <c r="A1444" t="n">
        <v>202001</v>
      </c>
      <c r="B1444" t="n">
        <v>29</v>
      </c>
      <c r="C1444" t="inlineStr">
        <is>
          <t>POS</t>
        </is>
      </c>
      <c r="D1444" t="inlineStr">
        <is>
          <t>Ý</t>
        </is>
      </c>
      <c r="E1444" t="inlineStr">
        <is>
          <t>Đổi ý</t>
        </is>
      </c>
      <c r="F1444" t="n">
        <v>1234.95</v>
      </c>
    </row>
    <row r="1445">
      <c r="A1445" t="n">
        <v>202001</v>
      </c>
      <c r="B1445" t="n">
        <v>29</v>
      </c>
      <c r="C1445" t="inlineStr">
        <is>
          <t>POS</t>
        </is>
      </c>
      <c r="D1445" t="inlineStr">
        <is>
          <t>Ý</t>
        </is>
      </c>
      <c r="E1445" t="inlineStr">
        <is>
          <t>Giao nhầm hàng</t>
        </is>
      </c>
      <c r="F1445" t="n">
        <v>699.2</v>
      </c>
    </row>
    <row r="1446">
      <c r="A1446" t="n">
        <v>202001</v>
      </c>
      <c r="B1446" t="n">
        <v>30</v>
      </c>
      <c r="C1446" t="inlineStr">
        <is>
          <t>POS</t>
        </is>
      </c>
      <c r="D1446" t="inlineStr">
        <is>
          <t>Ý</t>
        </is>
      </c>
      <c r="E1446" t="inlineStr">
        <is>
          <t>Lỗi sản phẩm</t>
        </is>
      </c>
      <c r="F1446" t="n">
        <v>949.05</v>
      </c>
    </row>
    <row r="1447">
      <c r="A1447" t="n">
        <v>202001</v>
      </c>
      <c r="B1447" t="n">
        <v>30</v>
      </c>
      <c r="C1447" t="inlineStr">
        <is>
          <t>POS</t>
        </is>
      </c>
      <c r="D1447" t="inlineStr">
        <is>
          <t>Ý</t>
        </is>
      </c>
      <c r="E1447" t="inlineStr">
        <is>
          <t>Giao nhầm hàng</t>
        </is>
      </c>
      <c r="F1447" t="n">
        <v>54.99</v>
      </c>
    </row>
    <row r="1448">
      <c r="A1448" t="n">
        <v>202001</v>
      </c>
      <c r="B1448" t="n">
        <v>31</v>
      </c>
      <c r="C1448" t="inlineStr">
        <is>
          <t>POS</t>
        </is>
      </c>
      <c r="D1448" t="inlineStr">
        <is>
          <t>Hà Lan</t>
        </is>
      </c>
      <c r="E1448" t="inlineStr">
        <is>
          <t>Đổi ý</t>
        </is>
      </c>
      <c r="F1448" t="n">
        <v>4365.25</v>
      </c>
    </row>
    <row r="1449">
      <c r="A1449" t="n">
        <v>202001</v>
      </c>
      <c r="B1449" t="n">
        <v>33</v>
      </c>
      <c r="C1449" t="inlineStr">
        <is>
          <t>POS</t>
        </is>
      </c>
      <c r="D1449" t="inlineStr">
        <is>
          <t>Hà Lan</t>
        </is>
      </c>
      <c r="E1449" t="inlineStr">
        <is>
          <t>Đổi ý</t>
        </is>
      </c>
      <c r="F1449" t="n">
        <v>1838</v>
      </c>
    </row>
    <row r="1450">
      <c r="A1450" t="n">
        <v>202001</v>
      </c>
      <c r="B1450" t="n">
        <v>33</v>
      </c>
      <c r="C1450" t="inlineStr">
        <is>
          <t>POS</t>
        </is>
      </c>
      <c r="D1450" t="inlineStr">
        <is>
          <t>Hà Lan</t>
        </is>
      </c>
      <c r="E1450" t="inlineStr">
        <is>
          <t>Giao nhầm hàng</t>
        </is>
      </c>
      <c r="F1450" t="n">
        <v>1107</v>
      </c>
    </row>
    <row r="1451">
      <c r="A1451" t="n">
        <v>202001</v>
      </c>
      <c r="B1451" t="n">
        <v>36</v>
      </c>
      <c r="C1451" t="inlineStr">
        <is>
          <t>POS</t>
        </is>
      </c>
      <c r="D1451" t="inlineStr">
        <is>
          <t>Anh</t>
        </is>
      </c>
      <c r="E1451" t="inlineStr">
        <is>
          <t>Đổi ý</t>
        </is>
      </c>
      <c r="F1451" t="n">
        <v>2669.48</v>
      </c>
    </row>
    <row r="1452">
      <c r="A1452" t="n">
        <v>202001</v>
      </c>
      <c r="B1452" t="n">
        <v>36</v>
      </c>
      <c r="C1452" t="inlineStr">
        <is>
          <t>POS</t>
        </is>
      </c>
      <c r="D1452" t="inlineStr">
        <is>
          <t>Anh</t>
        </is>
      </c>
      <c r="E1452" t="inlineStr">
        <is>
          <t>Lỗi sản phẩm</t>
        </is>
      </c>
      <c r="F1452" t="n">
        <v>566</v>
      </c>
    </row>
    <row r="1453">
      <c r="A1453" t="n">
        <v>202001</v>
      </c>
      <c r="B1453" t="n">
        <v>37</v>
      </c>
      <c r="C1453" t="inlineStr">
        <is>
          <t>POS</t>
        </is>
      </c>
      <c r="D1453" t="inlineStr">
        <is>
          <t>Anh</t>
        </is>
      </c>
      <c r="E1453" t="inlineStr">
        <is>
          <t>Đổi ý</t>
        </is>
      </c>
      <c r="F1453" t="n">
        <v>1184.97</v>
      </c>
    </row>
    <row r="1454">
      <c r="A1454" t="n">
        <v>202001</v>
      </c>
      <c r="B1454" t="n">
        <v>38</v>
      </c>
      <c r="C1454" t="inlineStr">
        <is>
          <t>POS</t>
        </is>
      </c>
      <c r="D1454" t="inlineStr">
        <is>
          <t>Anh</t>
        </is>
      </c>
      <c r="E1454" t="inlineStr">
        <is>
          <t>Đổi ý</t>
        </is>
      </c>
      <c r="F1454" t="n">
        <v>897.14</v>
      </c>
    </row>
    <row r="1455">
      <c r="A1455" t="n">
        <v>202001</v>
      </c>
      <c r="B1455" t="n">
        <v>39</v>
      </c>
      <c r="C1455" t="inlineStr">
        <is>
          <t>POS</t>
        </is>
      </c>
      <c r="D1455" t="inlineStr">
        <is>
          <t>Anh</t>
        </is>
      </c>
      <c r="E1455" t="inlineStr">
        <is>
          <t>Lỗi sản phẩm</t>
        </is>
      </c>
      <c r="F1455" t="n">
        <v>2236.18</v>
      </c>
    </row>
    <row r="1456">
      <c r="A1456" t="n">
        <v>202001</v>
      </c>
      <c r="B1456" t="n">
        <v>42</v>
      </c>
      <c r="C1456" t="inlineStr">
        <is>
          <t>POS</t>
        </is>
      </c>
      <c r="D1456" t="inlineStr">
        <is>
          <t>Anh</t>
        </is>
      </c>
      <c r="E1456" t="inlineStr">
        <is>
          <t>Lỗi sản phẩm</t>
        </is>
      </c>
      <c r="F1456" t="n">
        <v>1854</v>
      </c>
    </row>
    <row r="1457">
      <c r="A1457" t="n">
        <v>202001</v>
      </c>
      <c r="B1457" t="n">
        <v>43</v>
      </c>
      <c r="C1457" t="inlineStr">
        <is>
          <t>POS</t>
        </is>
      </c>
      <c r="D1457" t="inlineStr">
        <is>
          <t>Mỹ</t>
        </is>
      </c>
      <c r="E1457" t="inlineStr">
        <is>
          <t>Lỗi sản phẩm</t>
        </is>
      </c>
      <c r="F1457" t="n">
        <v>2034.54</v>
      </c>
    </row>
    <row r="1458">
      <c r="A1458" t="n">
        <v>202001</v>
      </c>
      <c r="B1458" t="n">
        <v>44</v>
      </c>
      <c r="C1458" t="inlineStr">
        <is>
          <t>POS</t>
        </is>
      </c>
      <c r="D1458" t="inlineStr">
        <is>
          <t>Mỹ</t>
        </is>
      </c>
      <c r="E1458" t="inlineStr">
        <is>
          <t>Đổi ý</t>
        </is>
      </c>
      <c r="F1458" t="n">
        <v>59</v>
      </c>
    </row>
    <row r="1459">
      <c r="A1459" t="n">
        <v>202001</v>
      </c>
      <c r="B1459" t="n">
        <v>44</v>
      </c>
      <c r="C1459" t="inlineStr">
        <is>
          <t>POS</t>
        </is>
      </c>
      <c r="D1459" t="inlineStr">
        <is>
          <t>Mỹ</t>
        </is>
      </c>
      <c r="E1459" t="inlineStr">
        <is>
          <t>Lỗi sản phẩm</t>
        </is>
      </c>
      <c r="F1459" t="n">
        <v>149.99</v>
      </c>
    </row>
    <row r="1460">
      <c r="A1460" t="n">
        <v>202001</v>
      </c>
      <c r="B1460" t="n">
        <v>45</v>
      </c>
      <c r="C1460" t="inlineStr">
        <is>
          <t>POS</t>
        </is>
      </c>
      <c r="D1460" t="inlineStr">
        <is>
          <t>Mỹ</t>
        </is>
      </c>
      <c r="E1460" t="inlineStr">
        <is>
          <t>Đổi ý</t>
        </is>
      </c>
      <c r="F1460" t="n">
        <v>542.95</v>
      </c>
    </row>
    <row r="1461">
      <c r="A1461" t="n">
        <v>202001</v>
      </c>
      <c r="B1461" t="n">
        <v>45</v>
      </c>
      <c r="C1461" t="inlineStr">
        <is>
          <t>POS</t>
        </is>
      </c>
      <c r="D1461" t="inlineStr">
        <is>
          <t>Mỹ</t>
        </is>
      </c>
      <c r="E1461" t="inlineStr">
        <is>
          <t>Lỗi sản phẩm</t>
        </is>
      </c>
      <c r="F1461" t="n">
        <v>790.95</v>
      </c>
    </row>
    <row r="1462">
      <c r="A1462" t="n">
        <v>202001</v>
      </c>
      <c r="B1462" t="n">
        <v>45</v>
      </c>
      <c r="C1462" t="inlineStr">
        <is>
          <t>POS</t>
        </is>
      </c>
      <c r="D1462" t="inlineStr">
        <is>
          <t>Mỹ</t>
        </is>
      </c>
      <c r="E1462" t="inlineStr">
        <is>
          <t>Giao nhầm hàng</t>
        </is>
      </c>
      <c r="F1462" t="n">
        <v>73.8</v>
      </c>
    </row>
    <row r="1463">
      <c r="A1463" t="n">
        <v>202001</v>
      </c>
      <c r="B1463" t="n">
        <v>47</v>
      </c>
      <c r="C1463" t="inlineStr">
        <is>
          <t>POS</t>
        </is>
      </c>
      <c r="D1463" t="inlineStr">
        <is>
          <t>Mỹ</t>
        </is>
      </c>
      <c r="E1463" t="inlineStr">
        <is>
          <t>Đổi ý</t>
        </is>
      </c>
      <c r="F1463" t="n">
        <v>760.89</v>
      </c>
    </row>
    <row r="1464">
      <c r="A1464" t="n">
        <v>202001</v>
      </c>
      <c r="B1464" t="n">
        <v>47</v>
      </c>
      <c r="C1464" t="inlineStr">
        <is>
          <t>POS</t>
        </is>
      </c>
      <c r="D1464" t="inlineStr">
        <is>
          <t>Mỹ</t>
        </is>
      </c>
      <c r="E1464" t="inlineStr">
        <is>
          <t>Lỗi sản phẩm</t>
        </is>
      </c>
      <c r="F1464" t="n">
        <v>43</v>
      </c>
    </row>
    <row r="1465">
      <c r="A1465" t="n">
        <v>202001</v>
      </c>
      <c r="B1465" t="n">
        <v>48</v>
      </c>
      <c r="C1465" t="inlineStr">
        <is>
          <t>POS</t>
        </is>
      </c>
      <c r="D1465" t="inlineStr">
        <is>
          <t>Mỹ</t>
        </is>
      </c>
      <c r="E1465" t="inlineStr">
        <is>
          <t>Đổi ý</t>
        </is>
      </c>
      <c r="F1465" t="n">
        <v>9.99</v>
      </c>
    </row>
    <row r="1466">
      <c r="A1466" t="n">
        <v>202001</v>
      </c>
      <c r="B1466" t="n">
        <v>48</v>
      </c>
      <c r="C1466" t="inlineStr">
        <is>
          <t>POS</t>
        </is>
      </c>
      <c r="D1466" t="inlineStr">
        <is>
          <t>Mỹ</t>
        </is>
      </c>
      <c r="E1466" t="inlineStr">
        <is>
          <t>Lỗi sản phẩm</t>
        </is>
      </c>
      <c r="F1466" t="n">
        <v>117.58</v>
      </c>
    </row>
    <row r="1467">
      <c r="A1467" t="n">
        <v>202001</v>
      </c>
      <c r="B1467" t="n">
        <v>48</v>
      </c>
      <c r="C1467" t="inlineStr">
        <is>
          <t>POS</t>
        </is>
      </c>
      <c r="D1467" t="inlineStr">
        <is>
          <t>Mỹ</t>
        </is>
      </c>
      <c r="E1467" t="inlineStr">
        <is>
          <t>Giao nhầm hàng</t>
        </is>
      </c>
      <c r="F1467" t="n">
        <v>499.98</v>
      </c>
    </row>
    <row r="1468">
      <c r="A1468" t="n">
        <v>202001</v>
      </c>
      <c r="B1468" t="n">
        <v>49</v>
      </c>
      <c r="C1468" t="inlineStr">
        <is>
          <t>POS</t>
        </is>
      </c>
      <c r="D1468" t="inlineStr">
        <is>
          <t>Mỹ</t>
        </is>
      </c>
      <c r="E1468" t="inlineStr">
        <is>
          <t>Đổi ý</t>
        </is>
      </c>
      <c r="F1468" t="n">
        <v>24.99</v>
      </c>
    </row>
    <row r="1469">
      <c r="A1469" t="n">
        <v>202001</v>
      </c>
      <c r="B1469" t="n">
        <v>49</v>
      </c>
      <c r="C1469" t="inlineStr">
        <is>
          <t>POS</t>
        </is>
      </c>
      <c r="D1469" t="inlineStr">
        <is>
          <t>Mỹ</t>
        </is>
      </c>
      <c r="E1469" t="inlineStr">
        <is>
          <t>Giao nhầm hàng</t>
        </is>
      </c>
      <c r="F1469" t="n">
        <v>281</v>
      </c>
    </row>
    <row r="1470">
      <c r="A1470" t="n">
        <v>202001</v>
      </c>
      <c r="B1470" t="n">
        <v>50</v>
      </c>
      <c r="C1470" t="inlineStr">
        <is>
          <t>POS</t>
        </is>
      </c>
      <c r="D1470" t="inlineStr">
        <is>
          <t>Mỹ</t>
        </is>
      </c>
      <c r="E1470" t="inlineStr">
        <is>
          <t>Lỗi sản phẩm</t>
        </is>
      </c>
      <c r="F1470" t="n">
        <v>1342.55</v>
      </c>
    </row>
    <row r="1471">
      <c r="A1471" t="n">
        <v>202001</v>
      </c>
      <c r="B1471" t="n">
        <v>51</v>
      </c>
      <c r="C1471" t="inlineStr">
        <is>
          <t>POS</t>
        </is>
      </c>
      <c r="D1471" t="inlineStr">
        <is>
          <t>Mỹ</t>
        </is>
      </c>
      <c r="E1471" t="inlineStr">
        <is>
          <t>Đổi ý</t>
        </is>
      </c>
      <c r="F1471" t="n">
        <v>539</v>
      </c>
    </row>
    <row r="1472">
      <c r="A1472" t="n">
        <v>202001</v>
      </c>
      <c r="B1472" t="n">
        <v>51</v>
      </c>
      <c r="C1472" t="inlineStr">
        <is>
          <t>POS</t>
        </is>
      </c>
      <c r="D1472" t="inlineStr">
        <is>
          <t>Mỹ</t>
        </is>
      </c>
      <c r="E1472" t="inlineStr">
        <is>
          <t>Lỗi sản phẩm</t>
        </is>
      </c>
      <c r="F1472" t="n">
        <v>254.45</v>
      </c>
    </row>
    <row r="1473">
      <c r="A1473" t="n">
        <v>202001</v>
      </c>
      <c r="B1473" t="n">
        <v>53</v>
      </c>
      <c r="C1473" t="inlineStr">
        <is>
          <t>POS</t>
        </is>
      </c>
      <c r="D1473" t="inlineStr">
        <is>
          <t>Mỹ</t>
        </is>
      </c>
      <c r="E1473" t="inlineStr">
        <is>
          <t>Đổi ý</t>
        </is>
      </c>
      <c r="F1473" t="n">
        <v>199.95</v>
      </c>
    </row>
    <row r="1474">
      <c r="A1474" t="n">
        <v>202001</v>
      </c>
      <c r="B1474" t="n">
        <v>54</v>
      </c>
      <c r="C1474" t="inlineStr">
        <is>
          <t>POS</t>
        </is>
      </c>
      <c r="D1474" t="inlineStr">
        <is>
          <t>Mỹ</t>
        </is>
      </c>
      <c r="E1474" t="inlineStr">
        <is>
          <t>Đổi ý</t>
        </is>
      </c>
      <c r="F1474" t="n">
        <v>164.67</v>
      </c>
    </row>
    <row r="1475">
      <c r="A1475" t="n">
        <v>202001</v>
      </c>
      <c r="B1475" t="n">
        <v>54</v>
      </c>
      <c r="C1475" t="inlineStr">
        <is>
          <t>POS</t>
        </is>
      </c>
      <c r="D1475" t="inlineStr">
        <is>
          <t>Mỹ</t>
        </is>
      </c>
      <c r="E1475" t="inlineStr">
        <is>
          <t>Lỗi sản phẩm</t>
        </is>
      </c>
      <c r="F1475" t="n">
        <v>99</v>
      </c>
    </row>
    <row r="1476">
      <c r="A1476" t="n">
        <v>202001</v>
      </c>
      <c r="B1476" t="n">
        <v>55</v>
      </c>
      <c r="C1476" t="inlineStr">
        <is>
          <t>POS</t>
        </is>
      </c>
      <c r="D1476" t="inlineStr">
        <is>
          <t>Mỹ</t>
        </is>
      </c>
      <c r="E1476" t="inlineStr">
        <is>
          <t>Đổi ý</t>
        </is>
      </c>
      <c r="F1476" t="n">
        <v>189.9</v>
      </c>
    </row>
    <row r="1477">
      <c r="A1477" t="n">
        <v>202001</v>
      </c>
      <c r="B1477" t="n">
        <v>55</v>
      </c>
      <c r="C1477" t="inlineStr">
        <is>
          <t>POS</t>
        </is>
      </c>
      <c r="D1477" t="inlineStr">
        <is>
          <t>Mỹ</t>
        </is>
      </c>
      <c r="E1477" t="inlineStr">
        <is>
          <t>Lỗi sản phẩm</t>
        </is>
      </c>
      <c r="F1477" t="n">
        <v>59.17</v>
      </c>
    </row>
    <row r="1478">
      <c r="A1478" t="n">
        <v>202001</v>
      </c>
      <c r="B1478" t="n">
        <v>56</v>
      </c>
      <c r="C1478" t="inlineStr">
        <is>
          <t>POS</t>
        </is>
      </c>
      <c r="D1478" t="inlineStr">
        <is>
          <t>Mỹ</t>
        </is>
      </c>
      <c r="E1478" t="inlineStr">
        <is>
          <t>Đổi ý</t>
        </is>
      </c>
      <c r="F1478" t="n">
        <v>94.98999999999999</v>
      </c>
    </row>
    <row r="1479">
      <c r="A1479" t="n">
        <v>202001</v>
      </c>
      <c r="B1479" t="n">
        <v>56</v>
      </c>
      <c r="C1479" t="inlineStr">
        <is>
          <t>POS</t>
        </is>
      </c>
      <c r="D1479" t="inlineStr">
        <is>
          <t>Mỹ</t>
        </is>
      </c>
      <c r="E1479" t="inlineStr">
        <is>
          <t>Lỗi sản phẩm</t>
        </is>
      </c>
      <c r="F1479" t="n">
        <v>195.93</v>
      </c>
    </row>
    <row r="1480">
      <c r="A1480" t="n">
        <v>202001</v>
      </c>
      <c r="B1480" t="n">
        <v>57</v>
      </c>
      <c r="C1480" t="inlineStr">
        <is>
          <t>POS</t>
        </is>
      </c>
      <c r="D1480" t="inlineStr">
        <is>
          <t>Mỹ</t>
        </is>
      </c>
      <c r="E1480" t="inlineStr">
        <is>
          <t>Lỗi sản phẩm</t>
        </is>
      </c>
      <c r="F1480" t="n">
        <v>1007.13</v>
      </c>
    </row>
    <row r="1481">
      <c r="A1481" t="n">
        <v>202001</v>
      </c>
      <c r="B1481" t="n">
        <v>59</v>
      </c>
      <c r="C1481" t="inlineStr">
        <is>
          <t>POS</t>
        </is>
      </c>
      <c r="D1481" t="inlineStr">
        <is>
          <t>Mỹ</t>
        </is>
      </c>
      <c r="E1481" t="inlineStr">
        <is>
          <t>Đổi ý</t>
        </is>
      </c>
      <c r="F1481" t="n">
        <v>474.9</v>
      </c>
    </row>
    <row r="1482">
      <c r="A1482" t="n">
        <v>202001</v>
      </c>
      <c r="B1482" t="n">
        <v>59</v>
      </c>
      <c r="C1482" t="inlineStr">
        <is>
          <t>POS</t>
        </is>
      </c>
      <c r="D1482" t="inlineStr">
        <is>
          <t>Mỹ</t>
        </is>
      </c>
      <c r="E1482" t="inlineStr">
        <is>
          <t>Lỗi sản phẩm</t>
        </is>
      </c>
      <c r="F1482" t="n">
        <v>804.64</v>
      </c>
    </row>
    <row r="1483">
      <c r="A1483" t="n">
        <v>202001</v>
      </c>
      <c r="B1483" t="n">
        <v>61</v>
      </c>
      <c r="C1483" t="inlineStr">
        <is>
          <t>POS</t>
        </is>
      </c>
      <c r="D1483" t="inlineStr">
        <is>
          <t>Mỹ</t>
        </is>
      </c>
      <c r="E1483" t="inlineStr">
        <is>
          <t>Đổi ý</t>
        </is>
      </c>
      <c r="F1483" t="n">
        <v>123.09</v>
      </c>
    </row>
    <row r="1484">
      <c r="A1484" t="n">
        <v>202001</v>
      </c>
      <c r="B1484" t="n">
        <v>61</v>
      </c>
      <c r="C1484" t="inlineStr">
        <is>
          <t>POS</t>
        </is>
      </c>
      <c r="D1484" t="inlineStr">
        <is>
          <t>Mỹ</t>
        </is>
      </c>
      <c r="E1484" t="inlineStr">
        <is>
          <t>Lỗi sản phẩm</t>
        </is>
      </c>
      <c r="F1484" t="n">
        <v>967.37</v>
      </c>
    </row>
    <row r="1485">
      <c r="A1485" t="n">
        <v>202001</v>
      </c>
      <c r="B1485" t="n">
        <v>62</v>
      </c>
      <c r="C1485" t="inlineStr">
        <is>
          <t>POS</t>
        </is>
      </c>
      <c r="D1485" t="inlineStr">
        <is>
          <t>Mỹ</t>
        </is>
      </c>
      <c r="E1485" t="inlineStr">
        <is>
          <t>Đổi ý</t>
        </is>
      </c>
      <c r="F1485" t="n">
        <v>817.38</v>
      </c>
    </row>
    <row r="1486">
      <c r="A1486" t="n">
        <v>202001</v>
      </c>
      <c r="B1486" t="n">
        <v>62</v>
      </c>
      <c r="C1486" t="inlineStr">
        <is>
          <t>POS</t>
        </is>
      </c>
      <c r="D1486" t="inlineStr">
        <is>
          <t>Mỹ</t>
        </is>
      </c>
      <c r="E1486" t="inlineStr">
        <is>
          <t>Lỗi sản phẩm</t>
        </is>
      </c>
      <c r="F1486" t="n">
        <v>402.99</v>
      </c>
    </row>
    <row r="1487">
      <c r="A1487" t="n">
        <v>202001</v>
      </c>
      <c r="B1487" t="n">
        <v>64</v>
      </c>
      <c r="C1487" t="inlineStr">
        <is>
          <t>POS</t>
        </is>
      </c>
      <c r="D1487" t="inlineStr">
        <is>
          <t>Mỹ</t>
        </is>
      </c>
      <c r="E1487" t="inlineStr">
        <is>
          <t>Lỗi sản phẩm</t>
        </is>
      </c>
      <c r="F1487" t="n">
        <v>219.95</v>
      </c>
    </row>
    <row r="1488">
      <c r="A1488" t="n">
        <v>202001</v>
      </c>
      <c r="B1488" t="n">
        <v>65</v>
      </c>
      <c r="C1488" t="inlineStr">
        <is>
          <t>POS</t>
        </is>
      </c>
      <c r="D1488" t="inlineStr">
        <is>
          <t>Mỹ</t>
        </is>
      </c>
      <c r="E1488" t="inlineStr">
        <is>
          <t>Đổi ý</t>
        </is>
      </c>
      <c r="F1488" t="n">
        <v>600</v>
      </c>
    </row>
    <row r="1489">
      <c r="A1489" t="n">
        <v>202001</v>
      </c>
      <c r="B1489" t="n">
        <v>65</v>
      </c>
      <c r="C1489" t="inlineStr">
        <is>
          <t>POS</t>
        </is>
      </c>
      <c r="D1489" t="inlineStr">
        <is>
          <t>Mỹ</t>
        </is>
      </c>
      <c r="E1489" t="inlineStr">
        <is>
          <t>Lỗi sản phẩm</t>
        </is>
      </c>
      <c r="F1489" t="n">
        <v>16</v>
      </c>
    </row>
    <row r="1490">
      <c r="A1490" t="n">
        <v>202001</v>
      </c>
      <c r="B1490" t="n">
        <v>66</v>
      </c>
      <c r="C1490" t="inlineStr">
        <is>
          <t>POS</t>
        </is>
      </c>
      <c r="D1490" t="inlineStr">
        <is>
          <t>Mỹ</t>
        </is>
      </c>
      <c r="E1490" t="inlineStr">
        <is>
          <t>Đổi ý</t>
        </is>
      </c>
      <c r="F1490" t="n">
        <v>47.83</v>
      </c>
    </row>
    <row r="1491">
      <c r="A1491" t="n">
        <v>202002</v>
      </c>
      <c r="B1491" t="n">
        <v>0</v>
      </c>
      <c r="C1491" t="inlineStr">
        <is>
          <t>ONLINE</t>
        </is>
      </c>
      <c r="D1491" t="inlineStr">
        <is>
          <t>Online</t>
        </is>
      </c>
      <c r="E1491" t="inlineStr">
        <is>
          <t>Đổi ý</t>
        </is>
      </c>
      <c r="F1491" t="n">
        <v>522.89</v>
      </c>
    </row>
    <row r="1492">
      <c r="A1492" t="n">
        <v>202002</v>
      </c>
      <c r="B1492" t="n">
        <v>0</v>
      </c>
      <c r="C1492" t="inlineStr">
        <is>
          <t>ONLINE</t>
        </is>
      </c>
      <c r="D1492" t="inlineStr">
        <is>
          <t>Online</t>
        </is>
      </c>
      <c r="E1492" t="inlineStr">
        <is>
          <t>Lỗi sản phẩm</t>
        </is>
      </c>
      <c r="F1492" t="n">
        <v>2900.19</v>
      </c>
    </row>
    <row r="1493">
      <c r="A1493" t="n">
        <v>202002</v>
      </c>
      <c r="B1493" t="n">
        <v>0</v>
      </c>
      <c r="C1493" t="inlineStr">
        <is>
          <t>ONLINE</t>
        </is>
      </c>
      <c r="D1493" t="inlineStr">
        <is>
          <t>Online</t>
        </is>
      </c>
      <c r="E1493" t="inlineStr">
        <is>
          <t>Giao trễ</t>
        </is>
      </c>
      <c r="F1493" t="n">
        <v>14.99</v>
      </c>
    </row>
    <row r="1494">
      <c r="A1494" t="n">
        <v>202002</v>
      </c>
      <c r="B1494" t="n">
        <v>1</v>
      </c>
      <c r="C1494" t="inlineStr">
        <is>
          <t>POS</t>
        </is>
      </c>
      <c r="D1494" t="inlineStr">
        <is>
          <t>Úc</t>
        </is>
      </c>
      <c r="E1494" t="inlineStr">
        <is>
          <t>Đổi ý</t>
        </is>
      </c>
      <c r="F1494" t="n">
        <v>22</v>
      </c>
    </row>
    <row r="1495">
      <c r="A1495" t="n">
        <v>202002</v>
      </c>
      <c r="B1495" t="n">
        <v>6</v>
      </c>
      <c r="C1495" t="inlineStr">
        <is>
          <t>POS</t>
        </is>
      </c>
      <c r="D1495" t="inlineStr">
        <is>
          <t>Úc</t>
        </is>
      </c>
      <c r="E1495" t="inlineStr">
        <is>
          <t>Đổi ý</t>
        </is>
      </c>
      <c r="F1495" t="n">
        <v>143.4</v>
      </c>
    </row>
    <row r="1496">
      <c r="A1496" t="n">
        <v>202002</v>
      </c>
      <c r="B1496" t="n">
        <v>6</v>
      </c>
      <c r="C1496" t="inlineStr">
        <is>
          <t>POS</t>
        </is>
      </c>
      <c r="D1496" t="inlineStr">
        <is>
          <t>Úc</t>
        </is>
      </c>
      <c r="E1496" t="inlineStr">
        <is>
          <t>Lỗi sản phẩm</t>
        </is>
      </c>
      <c r="F1496" t="n">
        <v>131.05</v>
      </c>
    </row>
    <row r="1497">
      <c r="A1497" t="n">
        <v>202002</v>
      </c>
      <c r="B1497" t="n">
        <v>8</v>
      </c>
      <c r="C1497" t="inlineStr">
        <is>
          <t>POS</t>
        </is>
      </c>
      <c r="D1497" t="inlineStr">
        <is>
          <t>Canada</t>
        </is>
      </c>
      <c r="E1497" t="inlineStr">
        <is>
          <t>Lỗi sản phẩm</t>
        </is>
      </c>
      <c r="F1497" t="n">
        <v>499.9</v>
      </c>
    </row>
    <row r="1498">
      <c r="A1498" t="n">
        <v>202002</v>
      </c>
      <c r="B1498" t="n">
        <v>9</v>
      </c>
      <c r="C1498" t="inlineStr">
        <is>
          <t>POS</t>
        </is>
      </c>
      <c r="D1498" t="inlineStr">
        <is>
          <t>Canada</t>
        </is>
      </c>
      <c r="E1498" t="inlineStr">
        <is>
          <t>Giao nhầm hàng</t>
        </is>
      </c>
      <c r="F1498" t="n">
        <v>215</v>
      </c>
    </row>
    <row r="1499">
      <c r="A1499" t="n">
        <v>202002</v>
      </c>
      <c r="B1499" t="n">
        <v>10</v>
      </c>
      <c r="C1499" t="inlineStr">
        <is>
          <t>POS</t>
        </is>
      </c>
      <c r="D1499" t="inlineStr">
        <is>
          <t>Canada</t>
        </is>
      </c>
      <c r="E1499" t="inlineStr">
        <is>
          <t>Lỗi sản phẩm</t>
        </is>
      </c>
      <c r="F1499" t="n">
        <v>665.9400000000001</v>
      </c>
    </row>
    <row r="1500">
      <c r="A1500" t="n">
        <v>202002</v>
      </c>
      <c r="B1500" t="n">
        <v>16</v>
      </c>
      <c r="C1500" t="inlineStr">
        <is>
          <t>POS</t>
        </is>
      </c>
      <c r="D1500" t="inlineStr">
        <is>
          <t>Pháp</t>
        </is>
      </c>
      <c r="E1500" t="inlineStr">
        <is>
          <t>Đổi ý</t>
        </is>
      </c>
      <c r="F1500" t="n">
        <v>2398</v>
      </c>
    </row>
    <row r="1501">
      <c r="A1501" t="n">
        <v>202002</v>
      </c>
      <c r="B1501" t="n">
        <v>21</v>
      </c>
      <c r="C1501" t="inlineStr">
        <is>
          <t>POS</t>
        </is>
      </c>
      <c r="D1501" t="inlineStr">
        <is>
          <t>Đức</t>
        </is>
      </c>
      <c r="E1501" t="inlineStr">
        <is>
          <t>Lỗi sản phẩm</t>
        </is>
      </c>
      <c r="F1501" t="n">
        <v>499.55</v>
      </c>
    </row>
    <row r="1502">
      <c r="A1502" t="n">
        <v>202002</v>
      </c>
      <c r="B1502" t="n">
        <v>26</v>
      </c>
      <c r="C1502" t="inlineStr">
        <is>
          <t>POS</t>
        </is>
      </c>
      <c r="D1502" t="inlineStr">
        <is>
          <t>Đức</t>
        </is>
      </c>
      <c r="E1502" t="inlineStr">
        <is>
          <t>Lỗi sản phẩm</t>
        </is>
      </c>
      <c r="F1502" t="n">
        <v>115</v>
      </c>
    </row>
    <row r="1503">
      <c r="A1503" t="n">
        <v>202002</v>
      </c>
      <c r="B1503" t="n">
        <v>29</v>
      </c>
      <c r="C1503" t="inlineStr">
        <is>
          <t>POS</t>
        </is>
      </c>
      <c r="D1503" t="inlineStr">
        <is>
          <t>Ý</t>
        </is>
      </c>
      <c r="E1503" t="inlineStr">
        <is>
          <t>Đổi ý</t>
        </is>
      </c>
      <c r="F1503" t="n">
        <v>5.39</v>
      </c>
    </row>
    <row r="1504">
      <c r="A1504" t="n">
        <v>202002</v>
      </c>
      <c r="B1504" t="n">
        <v>29</v>
      </c>
      <c r="C1504" t="inlineStr">
        <is>
          <t>POS</t>
        </is>
      </c>
      <c r="D1504" t="inlineStr">
        <is>
          <t>Ý</t>
        </is>
      </c>
      <c r="E1504" t="inlineStr">
        <is>
          <t>Giao nhầm hàng</t>
        </is>
      </c>
      <c r="F1504" t="n">
        <v>14.24</v>
      </c>
    </row>
    <row r="1505">
      <c r="A1505" t="n">
        <v>202002</v>
      </c>
      <c r="B1505" t="n">
        <v>30</v>
      </c>
      <c r="C1505" t="inlineStr">
        <is>
          <t>POS</t>
        </is>
      </c>
      <c r="D1505" t="inlineStr">
        <is>
          <t>Ý</t>
        </is>
      </c>
      <c r="E1505" t="inlineStr">
        <is>
          <t>Đổi ý</t>
        </is>
      </c>
      <c r="F1505" t="n">
        <v>449.85</v>
      </c>
    </row>
    <row r="1506">
      <c r="A1506" t="n">
        <v>202002</v>
      </c>
      <c r="B1506" t="n">
        <v>30</v>
      </c>
      <c r="C1506" t="inlineStr">
        <is>
          <t>POS</t>
        </is>
      </c>
      <c r="D1506" t="inlineStr">
        <is>
          <t>Ý</t>
        </is>
      </c>
      <c r="E1506" t="inlineStr">
        <is>
          <t>Lỗi sản phẩm</t>
        </is>
      </c>
      <c r="F1506" t="n">
        <v>359.98</v>
      </c>
    </row>
    <row r="1507">
      <c r="A1507" t="n">
        <v>202002</v>
      </c>
      <c r="B1507" t="n">
        <v>33</v>
      </c>
      <c r="C1507" t="inlineStr">
        <is>
          <t>POS</t>
        </is>
      </c>
      <c r="D1507" t="inlineStr">
        <is>
          <t>Hà Lan</t>
        </is>
      </c>
      <c r="E1507" t="inlineStr">
        <is>
          <t>Lỗi sản phẩm</t>
        </is>
      </c>
      <c r="F1507" t="n">
        <v>224</v>
      </c>
    </row>
    <row r="1508">
      <c r="A1508" t="n">
        <v>202002</v>
      </c>
      <c r="B1508" t="n">
        <v>34</v>
      </c>
      <c r="C1508" t="inlineStr">
        <is>
          <t>POS</t>
        </is>
      </c>
      <c r="D1508" t="inlineStr">
        <is>
          <t>Hà Lan</t>
        </is>
      </c>
      <c r="E1508" t="inlineStr">
        <is>
          <t>Đổi ý</t>
        </is>
      </c>
      <c r="F1508" t="n">
        <v>1058</v>
      </c>
    </row>
    <row r="1509">
      <c r="A1509" t="n">
        <v>202002</v>
      </c>
      <c r="B1509" t="n">
        <v>36</v>
      </c>
      <c r="C1509" t="inlineStr">
        <is>
          <t>POS</t>
        </is>
      </c>
      <c r="D1509" t="inlineStr">
        <is>
          <t>Anh</t>
        </is>
      </c>
      <c r="E1509" t="inlineStr">
        <is>
          <t>Lỗi sản phẩm</t>
        </is>
      </c>
      <c r="F1509" t="n">
        <v>112.4</v>
      </c>
    </row>
    <row r="1510">
      <c r="A1510" t="n">
        <v>202002</v>
      </c>
      <c r="B1510" t="n">
        <v>37</v>
      </c>
      <c r="C1510" t="inlineStr">
        <is>
          <t>POS</t>
        </is>
      </c>
      <c r="D1510" t="inlineStr">
        <is>
          <t>Anh</t>
        </is>
      </c>
      <c r="E1510" t="inlineStr">
        <is>
          <t>Lỗi sản phẩm</t>
        </is>
      </c>
      <c r="F1510" t="n">
        <v>559</v>
      </c>
    </row>
    <row r="1511">
      <c r="A1511" t="n">
        <v>202002</v>
      </c>
      <c r="B1511" t="n">
        <v>38</v>
      </c>
      <c r="C1511" t="inlineStr">
        <is>
          <t>POS</t>
        </is>
      </c>
      <c r="D1511" t="inlineStr">
        <is>
          <t>Anh</t>
        </is>
      </c>
      <c r="E1511" t="inlineStr">
        <is>
          <t>Đổi ý</t>
        </is>
      </c>
      <c r="F1511" t="n">
        <v>438</v>
      </c>
    </row>
    <row r="1512">
      <c r="A1512" t="n">
        <v>202002</v>
      </c>
      <c r="B1512" t="n">
        <v>39</v>
      </c>
      <c r="C1512" t="inlineStr">
        <is>
          <t>POS</t>
        </is>
      </c>
      <c r="D1512" t="inlineStr">
        <is>
          <t>Anh</t>
        </is>
      </c>
      <c r="E1512" t="inlineStr">
        <is>
          <t>Lỗi sản phẩm</t>
        </is>
      </c>
      <c r="F1512" t="n">
        <v>699</v>
      </c>
    </row>
    <row r="1513">
      <c r="A1513" t="n">
        <v>202002</v>
      </c>
      <c r="B1513" t="n">
        <v>40</v>
      </c>
      <c r="C1513" t="inlineStr">
        <is>
          <t>POS</t>
        </is>
      </c>
      <c r="D1513" t="inlineStr">
        <is>
          <t>Anh</t>
        </is>
      </c>
      <c r="E1513" t="inlineStr">
        <is>
          <t>Lỗi sản phẩm</t>
        </is>
      </c>
      <c r="F1513" t="n">
        <v>568</v>
      </c>
    </row>
    <row r="1514">
      <c r="A1514" t="n">
        <v>202002</v>
      </c>
      <c r="B1514" t="n">
        <v>43</v>
      </c>
      <c r="C1514" t="inlineStr">
        <is>
          <t>POS</t>
        </is>
      </c>
      <c r="D1514" t="inlineStr">
        <is>
          <t>Mỹ</t>
        </is>
      </c>
      <c r="E1514" t="inlineStr">
        <is>
          <t>Lỗi sản phẩm</t>
        </is>
      </c>
      <c r="F1514" t="n">
        <v>329.97</v>
      </c>
    </row>
    <row r="1515">
      <c r="A1515" t="n">
        <v>202002</v>
      </c>
      <c r="B1515" t="n">
        <v>44</v>
      </c>
      <c r="C1515" t="inlineStr">
        <is>
          <t>POS</t>
        </is>
      </c>
      <c r="D1515" t="inlineStr">
        <is>
          <t>Mỹ</t>
        </is>
      </c>
      <c r="E1515" t="inlineStr">
        <is>
          <t>Đổi ý</t>
        </is>
      </c>
      <c r="F1515" t="n">
        <v>791</v>
      </c>
    </row>
    <row r="1516">
      <c r="A1516" t="n">
        <v>202002</v>
      </c>
      <c r="B1516" t="n">
        <v>47</v>
      </c>
      <c r="C1516" t="inlineStr">
        <is>
          <t>POS</t>
        </is>
      </c>
      <c r="D1516" t="inlineStr">
        <is>
          <t>Mỹ</t>
        </is>
      </c>
      <c r="E1516" t="inlineStr">
        <is>
          <t>Lỗi sản phẩm</t>
        </is>
      </c>
      <c r="F1516" t="n">
        <v>758</v>
      </c>
    </row>
    <row r="1517">
      <c r="A1517" t="n">
        <v>202002</v>
      </c>
      <c r="B1517" t="n">
        <v>48</v>
      </c>
      <c r="C1517" t="inlineStr">
        <is>
          <t>POS</t>
        </is>
      </c>
      <c r="D1517" t="inlineStr">
        <is>
          <t>Mỹ</t>
        </is>
      </c>
      <c r="E1517" t="inlineStr">
        <is>
          <t>Đổi ý</t>
        </is>
      </c>
      <c r="F1517" t="n">
        <v>289.99</v>
      </c>
    </row>
    <row r="1518">
      <c r="A1518" t="n">
        <v>202002</v>
      </c>
      <c r="B1518" t="n">
        <v>48</v>
      </c>
      <c r="C1518" t="inlineStr">
        <is>
          <t>POS</t>
        </is>
      </c>
      <c r="D1518" t="inlineStr">
        <is>
          <t>Mỹ</t>
        </is>
      </c>
      <c r="E1518" t="inlineStr">
        <is>
          <t>Lỗi sản phẩm</t>
        </is>
      </c>
      <c r="F1518" t="n">
        <v>44.97</v>
      </c>
    </row>
    <row r="1519">
      <c r="A1519" t="n">
        <v>202002</v>
      </c>
      <c r="B1519" t="n">
        <v>48</v>
      </c>
      <c r="C1519" t="inlineStr">
        <is>
          <t>POS</t>
        </is>
      </c>
      <c r="D1519" t="inlineStr">
        <is>
          <t>Mỹ</t>
        </is>
      </c>
      <c r="E1519" t="inlineStr">
        <is>
          <t>Giao nhầm hàng</t>
        </is>
      </c>
      <c r="F1519" t="n">
        <v>599</v>
      </c>
    </row>
    <row r="1520">
      <c r="A1520" t="n">
        <v>202002</v>
      </c>
      <c r="B1520" t="n">
        <v>49</v>
      </c>
      <c r="C1520" t="inlineStr">
        <is>
          <t>POS</t>
        </is>
      </c>
      <c r="D1520" t="inlineStr">
        <is>
          <t>Mỹ</t>
        </is>
      </c>
      <c r="E1520" t="inlineStr">
        <is>
          <t>Đổi ý</t>
        </is>
      </c>
      <c r="F1520" t="n">
        <v>299.25</v>
      </c>
    </row>
    <row r="1521">
      <c r="A1521" t="n">
        <v>202002</v>
      </c>
      <c r="B1521" t="n">
        <v>49</v>
      </c>
      <c r="C1521" t="inlineStr">
        <is>
          <t>POS</t>
        </is>
      </c>
      <c r="D1521" t="inlineStr">
        <is>
          <t>Mỹ</t>
        </is>
      </c>
      <c r="E1521" t="inlineStr">
        <is>
          <t>Lỗi sản phẩm</t>
        </is>
      </c>
      <c r="F1521" t="n">
        <v>256.94</v>
      </c>
    </row>
    <row r="1522">
      <c r="A1522" t="n">
        <v>202002</v>
      </c>
      <c r="B1522" t="n">
        <v>50</v>
      </c>
      <c r="C1522" t="inlineStr">
        <is>
          <t>POS</t>
        </is>
      </c>
      <c r="D1522" t="inlineStr">
        <is>
          <t>Mỹ</t>
        </is>
      </c>
      <c r="E1522" t="inlineStr">
        <is>
          <t>Đổi ý</t>
        </is>
      </c>
      <c r="F1522" t="n">
        <v>63.74</v>
      </c>
    </row>
    <row r="1523">
      <c r="A1523" t="n">
        <v>202002</v>
      </c>
      <c r="B1523" t="n">
        <v>51</v>
      </c>
      <c r="C1523" t="inlineStr">
        <is>
          <t>POS</t>
        </is>
      </c>
      <c r="D1523" t="inlineStr">
        <is>
          <t>Mỹ</t>
        </is>
      </c>
      <c r="E1523" t="inlineStr">
        <is>
          <t>Lỗi sản phẩm</t>
        </is>
      </c>
      <c r="F1523" t="n">
        <v>57.32</v>
      </c>
    </row>
    <row r="1524">
      <c r="A1524" t="n">
        <v>202002</v>
      </c>
      <c r="B1524" t="n">
        <v>54</v>
      </c>
      <c r="C1524" t="inlineStr">
        <is>
          <t>POS</t>
        </is>
      </c>
      <c r="D1524" t="inlineStr">
        <is>
          <t>Mỹ</t>
        </is>
      </c>
      <c r="E1524" t="inlineStr">
        <is>
          <t>Đổi ý</t>
        </is>
      </c>
      <c r="F1524" t="n">
        <v>339</v>
      </c>
    </row>
    <row r="1525">
      <c r="A1525" t="n">
        <v>202002</v>
      </c>
      <c r="B1525" t="n">
        <v>54</v>
      </c>
      <c r="C1525" t="inlineStr">
        <is>
          <t>POS</t>
        </is>
      </c>
      <c r="D1525" t="inlineStr">
        <is>
          <t>Mỹ</t>
        </is>
      </c>
      <c r="E1525" t="inlineStr">
        <is>
          <t>Lỗi sản phẩm</t>
        </is>
      </c>
      <c r="F1525" t="n">
        <v>214.9</v>
      </c>
    </row>
    <row r="1526">
      <c r="A1526" t="n">
        <v>202002</v>
      </c>
      <c r="B1526" t="n">
        <v>55</v>
      </c>
      <c r="C1526" t="inlineStr">
        <is>
          <t>POS</t>
        </is>
      </c>
      <c r="D1526" t="inlineStr">
        <is>
          <t>Mỹ</t>
        </is>
      </c>
      <c r="E1526" t="inlineStr">
        <is>
          <t>Đổi ý</t>
        </is>
      </c>
      <c r="F1526" t="n">
        <v>1063.47</v>
      </c>
    </row>
    <row r="1527">
      <c r="A1527" t="n">
        <v>202002</v>
      </c>
      <c r="B1527" t="n">
        <v>56</v>
      </c>
      <c r="C1527" t="inlineStr">
        <is>
          <t>POS</t>
        </is>
      </c>
      <c r="D1527" t="inlineStr">
        <is>
          <t>Mỹ</t>
        </is>
      </c>
      <c r="E1527" t="inlineStr">
        <is>
          <t>Lỗi sản phẩm</t>
        </is>
      </c>
      <c r="F1527" t="n">
        <v>985.45</v>
      </c>
    </row>
    <row r="1528">
      <c r="A1528" t="n">
        <v>202002</v>
      </c>
      <c r="B1528" t="n">
        <v>59</v>
      </c>
      <c r="C1528" t="inlineStr">
        <is>
          <t>POS</t>
        </is>
      </c>
      <c r="D1528" t="inlineStr">
        <is>
          <t>Mỹ</t>
        </is>
      </c>
      <c r="E1528" t="inlineStr">
        <is>
          <t>Đổi ý</t>
        </is>
      </c>
      <c r="F1528" t="n">
        <v>560.99</v>
      </c>
    </row>
    <row r="1529">
      <c r="A1529" t="n">
        <v>202002</v>
      </c>
      <c r="B1529" t="n">
        <v>61</v>
      </c>
      <c r="C1529" t="inlineStr">
        <is>
          <t>POS</t>
        </is>
      </c>
      <c r="D1529" t="inlineStr">
        <is>
          <t>Mỹ</t>
        </is>
      </c>
      <c r="E1529" t="inlineStr">
        <is>
          <t>Đổi ý</t>
        </is>
      </c>
      <c r="F1529" t="n">
        <v>586</v>
      </c>
    </row>
    <row r="1530">
      <c r="A1530" t="n">
        <v>202002</v>
      </c>
      <c r="B1530" t="n">
        <v>61</v>
      </c>
      <c r="C1530" t="inlineStr">
        <is>
          <t>POS</t>
        </is>
      </c>
      <c r="D1530" t="inlineStr">
        <is>
          <t>Mỹ</t>
        </is>
      </c>
      <c r="E1530" t="inlineStr">
        <is>
          <t>Lỗi sản phẩm</t>
        </is>
      </c>
      <c r="F1530" t="n">
        <v>1118</v>
      </c>
    </row>
    <row r="1531">
      <c r="A1531" t="n">
        <v>202002</v>
      </c>
      <c r="B1531" t="n">
        <v>62</v>
      </c>
      <c r="C1531" t="inlineStr">
        <is>
          <t>POS</t>
        </is>
      </c>
      <c r="D1531" t="inlineStr">
        <is>
          <t>Mỹ</t>
        </is>
      </c>
      <c r="E1531" t="inlineStr">
        <is>
          <t>Đổi ý</t>
        </is>
      </c>
      <c r="F1531" t="n">
        <v>568</v>
      </c>
    </row>
    <row r="1532">
      <c r="A1532" t="n">
        <v>202002</v>
      </c>
      <c r="B1532" t="n">
        <v>62</v>
      </c>
      <c r="C1532" t="inlineStr">
        <is>
          <t>POS</t>
        </is>
      </c>
      <c r="D1532" t="inlineStr">
        <is>
          <t>Mỹ</t>
        </is>
      </c>
      <c r="E1532" t="inlineStr">
        <is>
          <t>Lỗi sản phẩm</t>
        </is>
      </c>
      <c r="F1532" t="n">
        <v>1206.99</v>
      </c>
    </row>
    <row r="1533">
      <c r="A1533" t="n">
        <v>202002</v>
      </c>
      <c r="B1533" t="n">
        <v>64</v>
      </c>
      <c r="C1533" t="inlineStr">
        <is>
          <t>POS</t>
        </is>
      </c>
      <c r="D1533" t="inlineStr">
        <is>
          <t>Mỹ</t>
        </is>
      </c>
      <c r="E1533" t="inlineStr">
        <is>
          <t>Đổi ý</t>
        </is>
      </c>
      <c r="F1533" t="n">
        <v>52.13</v>
      </c>
    </row>
    <row r="1534">
      <c r="A1534" t="n">
        <v>202002</v>
      </c>
      <c r="B1534" t="n">
        <v>64</v>
      </c>
      <c r="C1534" t="inlineStr">
        <is>
          <t>POS</t>
        </is>
      </c>
      <c r="D1534" t="inlineStr">
        <is>
          <t>Mỹ</t>
        </is>
      </c>
      <c r="E1534" t="inlineStr">
        <is>
          <t>Lỗi sản phẩm</t>
        </is>
      </c>
      <c r="F1534" t="n">
        <v>1168.2</v>
      </c>
    </row>
    <row r="1535">
      <c r="A1535" t="n">
        <v>202002</v>
      </c>
      <c r="B1535" t="n">
        <v>65</v>
      </c>
      <c r="C1535" t="inlineStr">
        <is>
          <t>POS</t>
        </is>
      </c>
      <c r="D1535" t="inlineStr">
        <is>
          <t>Mỹ</t>
        </is>
      </c>
      <c r="E1535" t="inlineStr">
        <is>
          <t>Đổi ý</t>
        </is>
      </c>
      <c r="F1535" t="n">
        <v>89.90000000000001</v>
      </c>
    </row>
    <row r="1536">
      <c r="A1536" t="n">
        <v>202002</v>
      </c>
      <c r="B1536" t="n">
        <v>65</v>
      </c>
      <c r="C1536" t="inlineStr">
        <is>
          <t>POS</t>
        </is>
      </c>
      <c r="D1536" t="inlineStr">
        <is>
          <t>Mỹ</t>
        </is>
      </c>
      <c r="E1536" t="inlineStr">
        <is>
          <t>Lỗi sản phẩm</t>
        </is>
      </c>
      <c r="F1536" t="n">
        <v>547.9</v>
      </c>
    </row>
    <row r="1537">
      <c r="A1537" t="n">
        <v>202002</v>
      </c>
      <c r="B1537" t="n">
        <v>65</v>
      </c>
      <c r="C1537" t="inlineStr">
        <is>
          <t>POS</t>
        </is>
      </c>
      <c r="D1537" t="inlineStr">
        <is>
          <t>Mỹ</t>
        </is>
      </c>
      <c r="E1537" t="inlineStr">
        <is>
          <t>Giao nhầm hàng</t>
        </is>
      </c>
      <c r="F1537" t="n">
        <v>28.47</v>
      </c>
    </row>
    <row r="1538">
      <c r="A1538" t="n">
        <v>202003</v>
      </c>
      <c r="B1538" t="n">
        <v>0</v>
      </c>
      <c r="C1538" t="inlineStr">
        <is>
          <t>ONLINE</t>
        </is>
      </c>
      <c r="D1538" t="inlineStr">
        <is>
          <t>Online</t>
        </is>
      </c>
      <c r="E1538" t="inlineStr">
        <is>
          <t>Đổi ý</t>
        </is>
      </c>
      <c r="F1538" t="n">
        <v>4095.35</v>
      </c>
    </row>
    <row r="1539">
      <c r="A1539" t="n">
        <v>202003</v>
      </c>
      <c r="B1539" t="n">
        <v>0</v>
      </c>
      <c r="C1539" t="inlineStr">
        <is>
          <t>ONLINE</t>
        </is>
      </c>
      <c r="D1539" t="inlineStr">
        <is>
          <t>Online</t>
        </is>
      </c>
      <c r="E1539" t="inlineStr">
        <is>
          <t>Lỗi sản phẩm</t>
        </is>
      </c>
      <c r="F1539" t="n">
        <v>2470.09</v>
      </c>
    </row>
    <row r="1540">
      <c r="A1540" t="n">
        <v>202003</v>
      </c>
      <c r="B1540" t="n">
        <v>0</v>
      </c>
      <c r="C1540" t="inlineStr">
        <is>
          <t>ONLINE</t>
        </is>
      </c>
      <c r="D1540" t="inlineStr">
        <is>
          <t>Online</t>
        </is>
      </c>
      <c r="E1540" t="inlineStr">
        <is>
          <t>Giao trễ</t>
        </is>
      </c>
      <c r="F1540" t="n">
        <v>2768.91</v>
      </c>
    </row>
    <row r="1541">
      <c r="A1541" t="n">
        <v>202003</v>
      </c>
      <c r="B1541" t="n">
        <v>0</v>
      </c>
      <c r="C1541" t="inlineStr">
        <is>
          <t>ONLINE</t>
        </is>
      </c>
      <c r="D1541" t="inlineStr">
        <is>
          <t>Online</t>
        </is>
      </c>
      <c r="E1541" t="inlineStr">
        <is>
          <t>Giao nhầm hàng</t>
        </is>
      </c>
      <c r="F1541" t="n">
        <v>704.35</v>
      </c>
    </row>
    <row r="1542">
      <c r="A1542" t="n">
        <v>202003</v>
      </c>
      <c r="B1542" t="n">
        <v>5</v>
      </c>
      <c r="C1542" t="inlineStr">
        <is>
          <t>POS</t>
        </is>
      </c>
      <c r="D1542" t="inlineStr">
        <is>
          <t>Úc</t>
        </is>
      </c>
      <c r="E1542" t="inlineStr">
        <is>
          <t>Đổi ý</t>
        </is>
      </c>
      <c r="F1542" t="n">
        <v>4604.82</v>
      </c>
    </row>
    <row r="1543">
      <c r="A1543" t="n">
        <v>202003</v>
      </c>
      <c r="B1543" t="n">
        <v>8</v>
      </c>
      <c r="C1543" t="inlineStr">
        <is>
          <t>POS</t>
        </is>
      </c>
      <c r="D1543" t="inlineStr">
        <is>
          <t>Canada</t>
        </is>
      </c>
      <c r="E1543" t="inlineStr">
        <is>
          <t>Đổi ý</t>
        </is>
      </c>
      <c r="F1543" t="n">
        <v>73.98</v>
      </c>
    </row>
    <row r="1544">
      <c r="A1544" t="n">
        <v>202003</v>
      </c>
      <c r="B1544" t="n">
        <v>8</v>
      </c>
      <c r="C1544" t="inlineStr">
        <is>
          <t>POS</t>
        </is>
      </c>
      <c r="D1544" t="inlineStr">
        <is>
          <t>Canada</t>
        </is>
      </c>
      <c r="E1544" t="inlineStr">
        <is>
          <t>Lỗi sản phẩm</t>
        </is>
      </c>
      <c r="F1544" t="n">
        <v>188.5</v>
      </c>
    </row>
    <row r="1545">
      <c r="A1545" t="n">
        <v>202003</v>
      </c>
      <c r="B1545" t="n">
        <v>9</v>
      </c>
      <c r="C1545" t="inlineStr">
        <is>
          <t>POS</t>
        </is>
      </c>
      <c r="D1545" t="inlineStr">
        <is>
          <t>Canada</t>
        </is>
      </c>
      <c r="E1545" t="inlineStr">
        <is>
          <t>Đổi ý</t>
        </is>
      </c>
      <c r="F1545" t="n">
        <v>2598</v>
      </c>
    </row>
    <row r="1546">
      <c r="A1546" t="n">
        <v>202003</v>
      </c>
      <c r="B1546" t="n">
        <v>10</v>
      </c>
      <c r="C1546" t="inlineStr">
        <is>
          <t>POS</t>
        </is>
      </c>
      <c r="D1546" t="inlineStr">
        <is>
          <t>Canada</t>
        </is>
      </c>
      <c r="E1546" t="inlineStr">
        <is>
          <t>Lỗi sản phẩm</t>
        </is>
      </c>
      <c r="F1546" t="n">
        <v>316</v>
      </c>
    </row>
    <row r="1547">
      <c r="A1547" t="n">
        <v>202003</v>
      </c>
      <c r="B1547" t="n">
        <v>10</v>
      </c>
      <c r="C1547" t="inlineStr">
        <is>
          <t>POS</t>
        </is>
      </c>
      <c r="D1547" t="inlineStr">
        <is>
          <t>Canada</t>
        </is>
      </c>
      <c r="E1547" t="inlineStr">
        <is>
          <t>Giao nhầm hàng</t>
        </is>
      </c>
      <c r="F1547" t="n">
        <v>1698</v>
      </c>
    </row>
    <row r="1548">
      <c r="A1548" t="n">
        <v>202003</v>
      </c>
      <c r="B1548" t="n">
        <v>12</v>
      </c>
      <c r="C1548" t="inlineStr">
        <is>
          <t>POS</t>
        </is>
      </c>
      <c r="D1548" t="inlineStr">
        <is>
          <t>Pháp</t>
        </is>
      </c>
      <c r="E1548" t="inlineStr">
        <is>
          <t>Lỗi sản phẩm</t>
        </is>
      </c>
      <c r="F1548" t="n">
        <v>22.89</v>
      </c>
    </row>
    <row r="1549">
      <c r="A1549" t="n">
        <v>202003</v>
      </c>
      <c r="B1549" t="n">
        <v>12</v>
      </c>
      <c r="C1549" t="inlineStr">
        <is>
          <t>POS</t>
        </is>
      </c>
      <c r="D1549" t="inlineStr">
        <is>
          <t>Pháp</t>
        </is>
      </c>
      <c r="E1549" t="inlineStr">
        <is>
          <t>Giao nhầm hàng</t>
        </is>
      </c>
      <c r="F1549" t="n">
        <v>899</v>
      </c>
    </row>
    <row r="1550">
      <c r="A1550" t="n">
        <v>202003</v>
      </c>
      <c r="B1550" t="n">
        <v>18</v>
      </c>
      <c r="C1550" t="inlineStr">
        <is>
          <t>POS</t>
        </is>
      </c>
      <c r="D1550" t="inlineStr">
        <is>
          <t>Pháp</t>
        </is>
      </c>
      <c r="E1550" t="inlineStr">
        <is>
          <t>Lỗi sản phẩm</t>
        </is>
      </c>
      <c r="F1550" t="n">
        <v>289.99</v>
      </c>
    </row>
    <row r="1551">
      <c r="A1551" t="n">
        <v>202003</v>
      </c>
      <c r="B1551" t="n">
        <v>18</v>
      </c>
      <c r="C1551" t="inlineStr">
        <is>
          <t>POS</t>
        </is>
      </c>
      <c r="D1551" t="inlineStr">
        <is>
          <t>Pháp</t>
        </is>
      </c>
      <c r="E1551" t="inlineStr">
        <is>
          <t>Giao nhầm hàng</t>
        </is>
      </c>
      <c r="F1551" t="n">
        <v>689.7</v>
      </c>
    </row>
    <row r="1552">
      <c r="A1552" t="n">
        <v>202003</v>
      </c>
      <c r="B1552" t="n">
        <v>19</v>
      </c>
      <c r="C1552" t="inlineStr">
        <is>
          <t>POS</t>
        </is>
      </c>
      <c r="D1552" t="inlineStr">
        <is>
          <t>Đức</t>
        </is>
      </c>
      <c r="E1552" t="inlineStr">
        <is>
          <t>Giao nhầm hàng</t>
        </is>
      </c>
      <c r="F1552" t="n">
        <v>290</v>
      </c>
    </row>
    <row r="1553">
      <c r="A1553" t="n">
        <v>202003</v>
      </c>
      <c r="B1553" t="n">
        <v>21</v>
      </c>
      <c r="C1553" t="inlineStr">
        <is>
          <t>POS</t>
        </is>
      </c>
      <c r="D1553" t="inlineStr">
        <is>
          <t>Đức</t>
        </is>
      </c>
      <c r="E1553" t="inlineStr">
        <is>
          <t>Đổi ý</t>
        </is>
      </c>
      <c r="F1553" t="n">
        <v>469.93</v>
      </c>
    </row>
    <row r="1554">
      <c r="A1554" t="n">
        <v>202003</v>
      </c>
      <c r="B1554" t="n">
        <v>22</v>
      </c>
      <c r="C1554" t="inlineStr">
        <is>
          <t>POS</t>
        </is>
      </c>
      <c r="D1554" t="inlineStr">
        <is>
          <t>Đức</t>
        </is>
      </c>
      <c r="E1554" t="inlineStr">
        <is>
          <t>Lỗi sản phẩm</t>
        </is>
      </c>
      <c r="F1554" t="n">
        <v>238</v>
      </c>
    </row>
    <row r="1555">
      <c r="A1555" t="n">
        <v>202003</v>
      </c>
      <c r="B1555" t="n">
        <v>22</v>
      </c>
      <c r="C1555" t="inlineStr">
        <is>
          <t>POS</t>
        </is>
      </c>
      <c r="D1555" t="inlineStr">
        <is>
          <t>Đức</t>
        </is>
      </c>
      <c r="E1555" t="inlineStr">
        <is>
          <t>Giao nhầm hàng</t>
        </is>
      </c>
      <c r="F1555" t="n">
        <v>576</v>
      </c>
    </row>
    <row r="1556">
      <c r="A1556" t="n">
        <v>202003</v>
      </c>
      <c r="B1556" t="n">
        <v>23</v>
      </c>
      <c r="C1556" t="inlineStr">
        <is>
          <t>POS</t>
        </is>
      </c>
      <c r="D1556" t="inlineStr">
        <is>
          <t>Đức</t>
        </is>
      </c>
      <c r="E1556" t="inlineStr">
        <is>
          <t>Đổi ý</t>
        </is>
      </c>
      <c r="F1556" t="n">
        <v>112</v>
      </c>
    </row>
    <row r="1557">
      <c r="A1557" t="n">
        <v>202003</v>
      </c>
      <c r="B1557" t="n">
        <v>24</v>
      </c>
      <c r="C1557" t="inlineStr">
        <is>
          <t>POS</t>
        </is>
      </c>
      <c r="D1557" t="inlineStr">
        <is>
          <t>Đức</t>
        </is>
      </c>
      <c r="E1557" t="inlineStr">
        <is>
          <t>Lỗi sản phẩm</t>
        </is>
      </c>
      <c r="F1557" t="n">
        <v>267</v>
      </c>
    </row>
    <row r="1558">
      <c r="A1558" t="n">
        <v>202003</v>
      </c>
      <c r="B1558" t="n">
        <v>26</v>
      </c>
      <c r="C1558" t="inlineStr">
        <is>
          <t>POS</t>
        </is>
      </c>
      <c r="D1558" t="inlineStr">
        <is>
          <t>Đức</t>
        </is>
      </c>
      <c r="E1558" t="inlineStr">
        <is>
          <t>Lỗi sản phẩm</t>
        </is>
      </c>
      <c r="F1558" t="n">
        <v>345</v>
      </c>
    </row>
    <row r="1559">
      <c r="A1559" t="n">
        <v>202003</v>
      </c>
      <c r="B1559" t="n">
        <v>29</v>
      </c>
      <c r="C1559" t="inlineStr">
        <is>
          <t>POS</t>
        </is>
      </c>
      <c r="D1559" t="inlineStr">
        <is>
          <t>Ý</t>
        </is>
      </c>
      <c r="E1559" t="inlineStr">
        <is>
          <t>Giao nhầm hàng</t>
        </is>
      </c>
      <c r="F1559" t="n">
        <v>218</v>
      </c>
    </row>
    <row r="1560">
      <c r="A1560" t="n">
        <v>202003</v>
      </c>
      <c r="B1560" t="n">
        <v>30</v>
      </c>
      <c r="C1560" t="inlineStr">
        <is>
          <t>POS</t>
        </is>
      </c>
      <c r="D1560" t="inlineStr">
        <is>
          <t>Ý</t>
        </is>
      </c>
      <c r="E1560" t="inlineStr">
        <is>
          <t>Đổi ý</t>
        </is>
      </c>
      <c r="F1560" t="n">
        <v>268</v>
      </c>
    </row>
    <row r="1561">
      <c r="A1561" t="n">
        <v>202003</v>
      </c>
      <c r="B1561" t="n">
        <v>34</v>
      </c>
      <c r="C1561" t="inlineStr">
        <is>
          <t>POS</t>
        </is>
      </c>
      <c r="D1561" t="inlineStr">
        <is>
          <t>Hà Lan</t>
        </is>
      </c>
      <c r="E1561" t="inlineStr">
        <is>
          <t>Đổi ý</t>
        </is>
      </c>
      <c r="F1561" t="n">
        <v>39.9</v>
      </c>
    </row>
    <row r="1562">
      <c r="A1562" t="n">
        <v>202003</v>
      </c>
      <c r="B1562" t="n">
        <v>34</v>
      </c>
      <c r="C1562" t="inlineStr">
        <is>
          <t>POS</t>
        </is>
      </c>
      <c r="D1562" t="inlineStr">
        <is>
          <t>Hà Lan</t>
        </is>
      </c>
      <c r="E1562" t="inlineStr">
        <is>
          <t>Lỗi sản phẩm</t>
        </is>
      </c>
      <c r="F1562" t="n">
        <v>776</v>
      </c>
    </row>
    <row r="1563">
      <c r="A1563" t="n">
        <v>202003</v>
      </c>
      <c r="B1563" t="n">
        <v>36</v>
      </c>
      <c r="C1563" t="inlineStr">
        <is>
          <t>POS</t>
        </is>
      </c>
      <c r="D1563" t="inlineStr">
        <is>
          <t>Anh</t>
        </is>
      </c>
      <c r="E1563" t="inlineStr">
        <is>
          <t>Đổi ý</t>
        </is>
      </c>
      <c r="F1563" t="n">
        <v>243.19</v>
      </c>
    </row>
    <row r="1564">
      <c r="A1564" t="n">
        <v>202003</v>
      </c>
      <c r="B1564" t="n">
        <v>36</v>
      </c>
      <c r="C1564" t="inlineStr">
        <is>
          <t>POS</t>
        </is>
      </c>
      <c r="D1564" t="inlineStr">
        <is>
          <t>Anh</t>
        </is>
      </c>
      <c r="E1564" t="inlineStr">
        <is>
          <t>Lỗi sản phẩm</t>
        </is>
      </c>
      <c r="F1564" t="n">
        <v>69</v>
      </c>
    </row>
    <row r="1565">
      <c r="A1565" t="n">
        <v>202003</v>
      </c>
      <c r="B1565" t="n">
        <v>37</v>
      </c>
      <c r="C1565" t="inlineStr">
        <is>
          <t>POS</t>
        </is>
      </c>
      <c r="D1565" t="inlineStr">
        <is>
          <t>Anh</t>
        </is>
      </c>
      <c r="E1565" t="inlineStr">
        <is>
          <t>Lỗi sản phẩm</t>
        </is>
      </c>
      <c r="F1565" t="n">
        <v>716</v>
      </c>
    </row>
    <row r="1566">
      <c r="A1566" t="n">
        <v>202003</v>
      </c>
      <c r="B1566" t="n">
        <v>38</v>
      </c>
      <c r="C1566" t="inlineStr">
        <is>
          <t>POS</t>
        </is>
      </c>
      <c r="D1566" t="inlineStr">
        <is>
          <t>Anh</t>
        </is>
      </c>
      <c r="E1566" t="inlineStr">
        <is>
          <t>Đổi ý</t>
        </is>
      </c>
      <c r="F1566" t="n">
        <v>179.97</v>
      </c>
    </row>
    <row r="1567">
      <c r="A1567" t="n">
        <v>202003</v>
      </c>
      <c r="B1567" t="n">
        <v>38</v>
      </c>
      <c r="C1567" t="inlineStr">
        <is>
          <t>POS</t>
        </is>
      </c>
      <c r="D1567" t="inlineStr">
        <is>
          <t>Anh</t>
        </is>
      </c>
      <c r="E1567" t="inlineStr">
        <is>
          <t>Lỗi sản phẩm</t>
        </is>
      </c>
      <c r="F1567" t="n">
        <v>2907</v>
      </c>
    </row>
    <row r="1568">
      <c r="A1568" t="n">
        <v>202003</v>
      </c>
      <c r="B1568" t="n">
        <v>39</v>
      </c>
      <c r="C1568" t="inlineStr">
        <is>
          <t>POS</t>
        </is>
      </c>
      <c r="D1568" t="inlineStr">
        <is>
          <t>Anh</t>
        </is>
      </c>
      <c r="E1568" t="inlineStr">
        <is>
          <t>Đổi ý</t>
        </is>
      </c>
      <c r="F1568" t="n">
        <v>69</v>
      </c>
    </row>
    <row r="1569">
      <c r="A1569" t="n">
        <v>202003</v>
      </c>
      <c r="B1569" t="n">
        <v>40</v>
      </c>
      <c r="C1569" t="inlineStr">
        <is>
          <t>POS</t>
        </is>
      </c>
      <c r="D1569" t="inlineStr">
        <is>
          <t>Anh</t>
        </is>
      </c>
      <c r="E1569" t="inlineStr">
        <is>
          <t>Lỗi sản phẩm</t>
        </is>
      </c>
      <c r="F1569" t="n">
        <v>81.09999999999999</v>
      </c>
    </row>
    <row r="1570">
      <c r="A1570" t="n">
        <v>202003</v>
      </c>
      <c r="B1570" t="n">
        <v>44</v>
      </c>
      <c r="C1570" t="inlineStr">
        <is>
          <t>POS</t>
        </is>
      </c>
      <c r="D1570" t="inlineStr">
        <is>
          <t>Mỹ</t>
        </is>
      </c>
      <c r="E1570" t="inlineStr">
        <is>
          <t>Lỗi sản phẩm</t>
        </is>
      </c>
      <c r="F1570" t="n">
        <v>119.99</v>
      </c>
    </row>
    <row r="1571">
      <c r="A1571" t="n">
        <v>202003</v>
      </c>
      <c r="B1571" t="n">
        <v>44</v>
      </c>
      <c r="C1571" t="inlineStr">
        <is>
          <t>POS</t>
        </is>
      </c>
      <c r="D1571" t="inlineStr">
        <is>
          <t>Mỹ</t>
        </is>
      </c>
      <c r="E1571" t="inlineStr">
        <is>
          <t>Giao nhầm hàng</t>
        </is>
      </c>
      <c r="F1571" t="n">
        <v>176.97</v>
      </c>
    </row>
    <row r="1572">
      <c r="A1572" t="n">
        <v>202003</v>
      </c>
      <c r="B1572" t="n">
        <v>48</v>
      </c>
      <c r="C1572" t="inlineStr">
        <is>
          <t>POS</t>
        </is>
      </c>
      <c r="D1572" t="inlineStr">
        <is>
          <t>Mỹ</t>
        </is>
      </c>
      <c r="E1572" t="inlineStr">
        <is>
          <t>Đổi ý</t>
        </is>
      </c>
      <c r="F1572" t="n">
        <v>665.78</v>
      </c>
    </row>
    <row r="1573">
      <c r="A1573" t="n">
        <v>202003</v>
      </c>
      <c r="B1573" t="n">
        <v>49</v>
      </c>
      <c r="C1573" t="inlineStr">
        <is>
          <t>POS</t>
        </is>
      </c>
      <c r="D1573" t="inlineStr">
        <is>
          <t>Mỹ</t>
        </is>
      </c>
      <c r="E1573" t="inlineStr">
        <is>
          <t>Đổi ý</t>
        </is>
      </c>
      <c r="F1573" t="n">
        <v>202.2</v>
      </c>
    </row>
    <row r="1574">
      <c r="A1574" t="n">
        <v>202003</v>
      </c>
      <c r="B1574" t="n">
        <v>49</v>
      </c>
      <c r="C1574" t="inlineStr">
        <is>
          <t>POS</t>
        </is>
      </c>
      <c r="D1574" t="inlineStr">
        <is>
          <t>Mỹ</t>
        </is>
      </c>
      <c r="E1574" t="inlineStr">
        <is>
          <t>Lỗi sản phẩm</t>
        </is>
      </c>
      <c r="F1574" t="n">
        <v>791</v>
      </c>
    </row>
    <row r="1575">
      <c r="A1575" t="n">
        <v>202003</v>
      </c>
      <c r="B1575" t="n">
        <v>50</v>
      </c>
      <c r="C1575" t="inlineStr">
        <is>
          <t>POS</t>
        </is>
      </c>
      <c r="D1575" t="inlineStr">
        <is>
          <t>Mỹ</t>
        </is>
      </c>
      <c r="E1575" t="inlineStr">
        <is>
          <t>Lỗi sản phẩm</t>
        </is>
      </c>
      <c r="F1575" t="n">
        <v>664</v>
      </c>
    </row>
    <row r="1576">
      <c r="A1576" t="n">
        <v>202003</v>
      </c>
      <c r="B1576" t="n">
        <v>51</v>
      </c>
      <c r="C1576" t="inlineStr">
        <is>
          <t>POS</t>
        </is>
      </c>
      <c r="D1576" t="inlineStr">
        <is>
          <t>Mỹ</t>
        </is>
      </c>
      <c r="E1576" t="inlineStr">
        <is>
          <t>Đổi ý</t>
        </is>
      </c>
      <c r="F1576" t="n">
        <v>68.95</v>
      </c>
    </row>
    <row r="1577">
      <c r="A1577" t="n">
        <v>202003</v>
      </c>
      <c r="B1577" t="n">
        <v>51</v>
      </c>
      <c r="C1577" t="inlineStr">
        <is>
          <t>POS</t>
        </is>
      </c>
      <c r="D1577" t="inlineStr">
        <is>
          <t>Mỹ</t>
        </is>
      </c>
      <c r="E1577" t="inlineStr">
        <is>
          <t>Lỗi sản phẩm</t>
        </is>
      </c>
      <c r="F1577" t="n">
        <v>385.97</v>
      </c>
    </row>
    <row r="1578">
      <c r="A1578" t="n">
        <v>202003</v>
      </c>
      <c r="B1578" t="n">
        <v>53</v>
      </c>
      <c r="C1578" t="inlineStr">
        <is>
          <t>POS</t>
        </is>
      </c>
      <c r="D1578" t="inlineStr">
        <is>
          <t>Mỹ</t>
        </is>
      </c>
      <c r="E1578" t="inlineStr">
        <is>
          <t>Đổi ý</t>
        </is>
      </c>
      <c r="F1578" t="n">
        <v>101.94</v>
      </c>
    </row>
    <row r="1579">
      <c r="A1579" t="n">
        <v>202003</v>
      </c>
      <c r="B1579" t="n">
        <v>54</v>
      </c>
      <c r="C1579" t="inlineStr">
        <is>
          <t>POS</t>
        </is>
      </c>
      <c r="D1579" t="inlineStr">
        <is>
          <t>Mỹ</t>
        </is>
      </c>
      <c r="E1579" t="inlineStr">
        <is>
          <t>Đổi ý</t>
        </is>
      </c>
      <c r="F1579" t="n">
        <v>999</v>
      </c>
    </row>
    <row r="1580">
      <c r="A1580" t="n">
        <v>202003</v>
      </c>
      <c r="B1580" t="n">
        <v>54</v>
      </c>
      <c r="C1580" t="inlineStr">
        <is>
          <t>POS</t>
        </is>
      </c>
      <c r="D1580" t="inlineStr">
        <is>
          <t>Mỹ</t>
        </is>
      </c>
      <c r="E1580" t="inlineStr">
        <is>
          <t>Lỗi sản phẩm</t>
        </is>
      </c>
      <c r="F1580" t="n">
        <v>12.99</v>
      </c>
    </row>
    <row r="1581">
      <c r="A1581" t="n">
        <v>202003</v>
      </c>
      <c r="B1581" t="n">
        <v>55</v>
      </c>
      <c r="C1581" t="inlineStr">
        <is>
          <t>POS</t>
        </is>
      </c>
      <c r="D1581" t="inlineStr">
        <is>
          <t>Mỹ</t>
        </is>
      </c>
      <c r="E1581" t="inlineStr">
        <is>
          <t>Đổi ý</t>
        </is>
      </c>
      <c r="F1581" t="n">
        <v>337.98</v>
      </c>
    </row>
    <row r="1582">
      <c r="A1582" t="n">
        <v>202003</v>
      </c>
      <c r="B1582" t="n">
        <v>55</v>
      </c>
      <c r="C1582" t="inlineStr">
        <is>
          <t>POS</t>
        </is>
      </c>
      <c r="D1582" t="inlineStr">
        <is>
          <t>Mỹ</t>
        </is>
      </c>
      <c r="E1582" t="inlineStr">
        <is>
          <t>Lỗi sản phẩm</t>
        </is>
      </c>
      <c r="F1582" t="n">
        <v>60.99</v>
      </c>
    </row>
    <row r="1583">
      <c r="A1583" t="n">
        <v>202003</v>
      </c>
      <c r="B1583" t="n">
        <v>56</v>
      </c>
      <c r="C1583" t="inlineStr">
        <is>
          <t>POS</t>
        </is>
      </c>
      <c r="D1583" t="inlineStr">
        <is>
          <t>Mỹ</t>
        </is>
      </c>
      <c r="E1583" t="inlineStr">
        <is>
          <t>Lỗi sản phẩm</t>
        </is>
      </c>
      <c r="F1583" t="n">
        <v>53.7</v>
      </c>
    </row>
    <row r="1584">
      <c r="A1584" t="n">
        <v>202003</v>
      </c>
      <c r="B1584" t="n">
        <v>57</v>
      </c>
      <c r="C1584" t="inlineStr">
        <is>
          <t>POS</t>
        </is>
      </c>
      <c r="D1584" t="inlineStr">
        <is>
          <t>Mỹ</t>
        </is>
      </c>
      <c r="E1584" t="inlineStr">
        <is>
          <t>Lỗi sản phẩm</t>
        </is>
      </c>
      <c r="F1584" t="n">
        <v>619</v>
      </c>
    </row>
    <row r="1585">
      <c r="A1585" t="n">
        <v>202003</v>
      </c>
      <c r="B1585" t="n">
        <v>57</v>
      </c>
      <c r="C1585" t="inlineStr">
        <is>
          <t>POS</t>
        </is>
      </c>
      <c r="D1585" t="inlineStr">
        <is>
          <t>Mỹ</t>
        </is>
      </c>
      <c r="E1585" t="inlineStr">
        <is>
          <t>Giao nhầm hàng</t>
        </is>
      </c>
      <c r="F1585" t="n">
        <v>1739.94</v>
      </c>
    </row>
    <row r="1586">
      <c r="A1586" t="n">
        <v>202003</v>
      </c>
      <c r="B1586" t="n">
        <v>59</v>
      </c>
      <c r="C1586" t="inlineStr">
        <is>
          <t>POS</t>
        </is>
      </c>
      <c r="D1586" t="inlineStr">
        <is>
          <t>Mỹ</t>
        </is>
      </c>
      <c r="E1586" t="inlineStr">
        <is>
          <t>Lỗi sản phẩm</t>
        </is>
      </c>
      <c r="F1586" t="n">
        <v>1799.94</v>
      </c>
    </row>
    <row r="1587">
      <c r="A1587" t="n">
        <v>202003</v>
      </c>
      <c r="B1587" t="n">
        <v>61</v>
      </c>
      <c r="C1587" t="inlineStr">
        <is>
          <t>POS</t>
        </is>
      </c>
      <c r="D1587" t="inlineStr">
        <is>
          <t>Mỹ</t>
        </is>
      </c>
      <c r="E1587" t="inlineStr">
        <is>
          <t>Đổi ý</t>
        </is>
      </c>
      <c r="F1587" t="n">
        <v>56.99</v>
      </c>
    </row>
    <row r="1588">
      <c r="A1588" t="n">
        <v>202003</v>
      </c>
      <c r="B1588" t="n">
        <v>62</v>
      </c>
      <c r="C1588" t="inlineStr">
        <is>
          <t>POS</t>
        </is>
      </c>
      <c r="D1588" t="inlineStr">
        <is>
          <t>Mỹ</t>
        </is>
      </c>
      <c r="E1588" t="inlineStr">
        <is>
          <t>Lỗi sản phẩm</t>
        </is>
      </c>
      <c r="F1588" t="n">
        <v>525.9</v>
      </c>
    </row>
    <row r="1589">
      <c r="A1589" t="n">
        <v>202003</v>
      </c>
      <c r="B1589" t="n">
        <v>62</v>
      </c>
      <c r="C1589" t="inlineStr">
        <is>
          <t>POS</t>
        </is>
      </c>
      <c r="D1589" t="inlineStr">
        <is>
          <t>Mỹ</t>
        </is>
      </c>
      <c r="E1589" t="inlineStr">
        <is>
          <t>Giao nhầm hàng</t>
        </is>
      </c>
      <c r="F1589" t="n">
        <v>56.99</v>
      </c>
    </row>
    <row r="1590">
      <c r="A1590" t="n">
        <v>202003</v>
      </c>
      <c r="B1590" t="n">
        <v>64</v>
      </c>
      <c r="C1590" t="inlineStr">
        <is>
          <t>POS</t>
        </is>
      </c>
      <c r="D1590" t="inlineStr">
        <is>
          <t>Mỹ</t>
        </is>
      </c>
      <c r="E1590" t="inlineStr">
        <is>
          <t>Đổi ý</t>
        </is>
      </c>
      <c r="F1590" t="n">
        <v>13.78</v>
      </c>
    </row>
    <row r="1591">
      <c r="A1591" t="n">
        <v>202003</v>
      </c>
      <c r="B1591" t="n">
        <v>64</v>
      </c>
      <c r="C1591" t="inlineStr">
        <is>
          <t>POS</t>
        </is>
      </c>
      <c r="D1591" t="inlineStr">
        <is>
          <t>Mỹ</t>
        </is>
      </c>
      <c r="E1591" t="inlineStr">
        <is>
          <t>Lỗi sản phẩm</t>
        </is>
      </c>
      <c r="F1591" t="n">
        <v>259</v>
      </c>
    </row>
    <row r="1592">
      <c r="A1592" t="n">
        <v>202003</v>
      </c>
      <c r="B1592" t="n">
        <v>65</v>
      </c>
      <c r="C1592" t="inlineStr">
        <is>
          <t>POS</t>
        </is>
      </c>
      <c r="D1592" t="inlineStr">
        <is>
          <t>Mỹ</t>
        </is>
      </c>
      <c r="E1592" t="inlineStr">
        <is>
          <t>Lỗi sản phẩm</t>
        </is>
      </c>
      <c r="F1592" t="n">
        <v>230</v>
      </c>
    </row>
    <row r="1593">
      <c r="A1593" t="n">
        <v>202004</v>
      </c>
      <c r="B1593" t="n">
        <v>0</v>
      </c>
      <c r="C1593" t="inlineStr">
        <is>
          <t>ONLINE</t>
        </is>
      </c>
      <c r="D1593" t="inlineStr">
        <is>
          <t>Online</t>
        </is>
      </c>
      <c r="E1593" t="inlineStr">
        <is>
          <t>Đổi ý</t>
        </is>
      </c>
      <c r="F1593" t="n">
        <v>129.99</v>
      </c>
    </row>
    <row r="1594">
      <c r="A1594" t="n">
        <v>202004</v>
      </c>
      <c r="B1594" t="n">
        <v>0</v>
      </c>
      <c r="C1594" t="inlineStr">
        <is>
          <t>ONLINE</t>
        </is>
      </c>
      <c r="D1594" t="inlineStr">
        <is>
          <t>Online</t>
        </is>
      </c>
      <c r="E1594" t="inlineStr">
        <is>
          <t>Lỗi sản phẩm</t>
        </is>
      </c>
      <c r="F1594" t="n">
        <v>589</v>
      </c>
    </row>
    <row r="1595">
      <c r="A1595" t="n">
        <v>202004</v>
      </c>
      <c r="B1595" t="n">
        <v>10</v>
      </c>
      <c r="C1595" t="inlineStr">
        <is>
          <t>POS</t>
        </is>
      </c>
      <c r="D1595" t="inlineStr">
        <is>
          <t>Canada</t>
        </is>
      </c>
      <c r="E1595" t="inlineStr">
        <is>
          <t>Lỗi sản phẩm</t>
        </is>
      </c>
      <c r="F1595" t="n">
        <v>192</v>
      </c>
    </row>
    <row r="1596">
      <c r="A1596" t="n">
        <v>202004</v>
      </c>
      <c r="B1596" t="n">
        <v>38</v>
      </c>
      <c r="C1596" t="inlineStr">
        <is>
          <t>POS</t>
        </is>
      </c>
      <c r="D1596" t="inlineStr">
        <is>
          <t>Anh</t>
        </is>
      </c>
      <c r="E1596" t="inlineStr">
        <is>
          <t>Lỗi sản phẩm</t>
        </is>
      </c>
      <c r="F1596" t="n">
        <v>159.99</v>
      </c>
    </row>
    <row r="1597">
      <c r="A1597" t="n">
        <v>202004</v>
      </c>
      <c r="B1597" t="n">
        <v>43</v>
      </c>
      <c r="C1597" t="inlineStr">
        <is>
          <t>POS</t>
        </is>
      </c>
      <c r="D1597" t="inlineStr">
        <is>
          <t>Mỹ</t>
        </is>
      </c>
      <c r="E1597" t="inlineStr">
        <is>
          <t>Lỗi sản phẩm</t>
        </is>
      </c>
      <c r="F1597" t="n">
        <v>836</v>
      </c>
    </row>
    <row r="1598">
      <c r="A1598" t="n">
        <v>202004</v>
      </c>
      <c r="B1598" t="n">
        <v>43</v>
      </c>
      <c r="C1598" t="inlineStr">
        <is>
          <t>POS</t>
        </is>
      </c>
      <c r="D1598" t="inlineStr">
        <is>
          <t>Mỹ</t>
        </is>
      </c>
      <c r="E1598" t="inlineStr">
        <is>
          <t>Giao nhầm hàng</t>
        </is>
      </c>
      <c r="F1598" t="n">
        <v>312</v>
      </c>
    </row>
    <row r="1599">
      <c r="A1599" t="n">
        <v>202004</v>
      </c>
      <c r="B1599" t="n">
        <v>53</v>
      </c>
      <c r="C1599" t="inlineStr">
        <is>
          <t>POS</t>
        </is>
      </c>
      <c r="D1599" t="inlineStr">
        <is>
          <t>Mỹ</t>
        </is>
      </c>
      <c r="E1599" t="inlineStr">
        <is>
          <t>Đổi ý</t>
        </is>
      </c>
      <c r="F1599" t="n">
        <v>47.46</v>
      </c>
    </row>
    <row r="1600">
      <c r="A1600" t="n">
        <v>202004</v>
      </c>
      <c r="B1600" t="n">
        <v>61</v>
      </c>
      <c r="C1600" t="inlineStr">
        <is>
          <t>POS</t>
        </is>
      </c>
      <c r="D1600" t="inlineStr">
        <is>
          <t>Mỹ</t>
        </is>
      </c>
      <c r="E1600" t="inlineStr">
        <is>
          <t>Lỗi sản phẩm</t>
        </is>
      </c>
      <c r="F1600" t="n">
        <v>129.99</v>
      </c>
    </row>
    <row r="1601">
      <c r="A1601" t="n">
        <v>202004</v>
      </c>
      <c r="B1601" t="n">
        <v>65</v>
      </c>
      <c r="C1601" t="inlineStr">
        <is>
          <t>POS</t>
        </is>
      </c>
      <c r="D1601" t="inlineStr">
        <is>
          <t>Mỹ</t>
        </is>
      </c>
      <c r="E1601" t="inlineStr">
        <is>
          <t>Đổi ý</t>
        </is>
      </c>
      <c r="F1601" t="n">
        <v>1499.7</v>
      </c>
    </row>
    <row r="1602">
      <c r="A1602" t="n">
        <v>202004</v>
      </c>
      <c r="B1602" t="n">
        <v>65</v>
      </c>
      <c r="C1602" t="inlineStr">
        <is>
          <t>POS</t>
        </is>
      </c>
      <c r="D1602" t="inlineStr">
        <is>
          <t>Mỹ</t>
        </is>
      </c>
      <c r="E1602" t="inlineStr">
        <is>
          <t>Lỗi sản phẩm</t>
        </is>
      </c>
      <c r="F1602" t="n">
        <v>5880</v>
      </c>
    </row>
    <row r="1603">
      <c r="A1603" t="n">
        <v>202005</v>
      </c>
      <c r="B1603" t="n">
        <v>0</v>
      </c>
      <c r="C1603" t="inlineStr">
        <is>
          <t>ONLINE</t>
        </is>
      </c>
      <c r="D1603" t="inlineStr">
        <is>
          <t>Online</t>
        </is>
      </c>
      <c r="E1603" t="inlineStr">
        <is>
          <t>Đổi ý</t>
        </is>
      </c>
      <c r="F1603" t="n">
        <v>696</v>
      </c>
    </row>
    <row r="1604">
      <c r="A1604" t="n">
        <v>202005</v>
      </c>
      <c r="B1604" t="n">
        <v>0</v>
      </c>
      <c r="C1604" t="inlineStr">
        <is>
          <t>ONLINE</t>
        </is>
      </c>
      <c r="D1604" t="inlineStr">
        <is>
          <t>Online</t>
        </is>
      </c>
      <c r="E1604" t="inlineStr">
        <is>
          <t>Lỗi sản phẩm</t>
        </is>
      </c>
      <c r="F1604" t="n">
        <v>4637.09</v>
      </c>
    </row>
    <row r="1605">
      <c r="A1605" t="n">
        <v>202005</v>
      </c>
      <c r="B1605" t="n">
        <v>0</v>
      </c>
      <c r="C1605" t="inlineStr">
        <is>
          <t>ONLINE</t>
        </is>
      </c>
      <c r="D1605" t="inlineStr">
        <is>
          <t>Online</t>
        </is>
      </c>
      <c r="E1605" t="inlineStr">
        <is>
          <t>Giao trễ</t>
        </is>
      </c>
      <c r="F1605" t="n">
        <v>35.99</v>
      </c>
    </row>
    <row r="1606">
      <c r="A1606" t="n">
        <v>202005</v>
      </c>
      <c r="B1606" t="n">
        <v>0</v>
      </c>
      <c r="C1606" t="inlineStr">
        <is>
          <t>ONLINE</t>
        </is>
      </c>
      <c r="D1606" t="inlineStr">
        <is>
          <t>Online</t>
        </is>
      </c>
      <c r="E1606" t="inlineStr">
        <is>
          <t>Giao nhầm hàng</t>
        </is>
      </c>
      <c r="F1606" t="n">
        <v>1704</v>
      </c>
    </row>
    <row r="1607">
      <c r="A1607" t="n">
        <v>202005</v>
      </c>
      <c r="B1607" t="n">
        <v>5</v>
      </c>
      <c r="C1607" t="inlineStr">
        <is>
          <t>POS</t>
        </is>
      </c>
      <c r="D1607" t="inlineStr">
        <is>
          <t>Úc</t>
        </is>
      </c>
      <c r="E1607" t="inlineStr">
        <is>
          <t>Lỗi sản phẩm</t>
        </is>
      </c>
      <c r="F1607" t="n">
        <v>310</v>
      </c>
    </row>
    <row r="1608">
      <c r="A1608" t="n">
        <v>202005</v>
      </c>
      <c r="B1608" t="n">
        <v>8</v>
      </c>
      <c r="C1608" t="inlineStr">
        <is>
          <t>POS</t>
        </is>
      </c>
      <c r="D1608" t="inlineStr">
        <is>
          <t>Canada</t>
        </is>
      </c>
      <c r="E1608" t="inlineStr">
        <is>
          <t>Lỗi sản phẩm</t>
        </is>
      </c>
      <c r="F1608" t="n">
        <v>2499.95</v>
      </c>
    </row>
    <row r="1609">
      <c r="A1609" t="n">
        <v>202005</v>
      </c>
      <c r="B1609" t="n">
        <v>10</v>
      </c>
      <c r="C1609" t="inlineStr">
        <is>
          <t>POS</t>
        </is>
      </c>
      <c r="D1609" t="inlineStr">
        <is>
          <t>Canada</t>
        </is>
      </c>
      <c r="E1609" t="inlineStr">
        <is>
          <t>Lỗi sản phẩm</t>
        </is>
      </c>
      <c r="F1609" t="n">
        <v>115</v>
      </c>
    </row>
    <row r="1610">
      <c r="A1610" t="n">
        <v>202005</v>
      </c>
      <c r="B1610" t="n">
        <v>14</v>
      </c>
      <c r="C1610" t="inlineStr">
        <is>
          <t>POS</t>
        </is>
      </c>
      <c r="D1610" t="inlineStr">
        <is>
          <t>Pháp</t>
        </is>
      </c>
      <c r="E1610" t="inlineStr">
        <is>
          <t>Đổi ý</t>
        </is>
      </c>
      <c r="F1610" t="n">
        <v>562</v>
      </c>
    </row>
    <row r="1611">
      <c r="A1611" t="n">
        <v>202005</v>
      </c>
      <c r="B1611" t="n">
        <v>22</v>
      </c>
      <c r="C1611" t="inlineStr">
        <is>
          <t>POS</t>
        </is>
      </c>
      <c r="D1611" t="inlineStr">
        <is>
          <t>Đức</t>
        </is>
      </c>
      <c r="E1611" t="inlineStr">
        <is>
          <t>Đổi ý</t>
        </is>
      </c>
      <c r="F1611" t="n">
        <v>4.98</v>
      </c>
    </row>
    <row r="1612">
      <c r="A1612" t="n">
        <v>202005</v>
      </c>
      <c r="B1612" t="n">
        <v>24</v>
      </c>
      <c r="C1612" t="inlineStr">
        <is>
          <t>POS</t>
        </is>
      </c>
      <c r="D1612" t="inlineStr">
        <is>
          <t>Đức</t>
        </is>
      </c>
      <c r="E1612" t="inlineStr">
        <is>
          <t>Đổi ý</t>
        </is>
      </c>
      <c r="F1612" t="n">
        <v>118.23</v>
      </c>
    </row>
    <row r="1613">
      <c r="A1613" t="n">
        <v>202005</v>
      </c>
      <c r="B1613" t="n">
        <v>29</v>
      </c>
      <c r="C1613" t="inlineStr">
        <is>
          <t>POS</t>
        </is>
      </c>
      <c r="D1613" t="inlineStr">
        <is>
          <t>Ý</t>
        </is>
      </c>
      <c r="E1613" t="inlineStr">
        <is>
          <t>Đổi ý</t>
        </is>
      </c>
      <c r="F1613" t="n">
        <v>4.06</v>
      </c>
    </row>
    <row r="1614">
      <c r="A1614" t="n">
        <v>202005</v>
      </c>
      <c r="B1614" t="n">
        <v>34</v>
      </c>
      <c r="C1614" t="inlineStr">
        <is>
          <t>POS</t>
        </is>
      </c>
      <c r="D1614" t="inlineStr">
        <is>
          <t>Hà Lan</t>
        </is>
      </c>
      <c r="E1614" t="inlineStr">
        <is>
          <t>Lỗi sản phẩm</t>
        </is>
      </c>
      <c r="F1614" t="n">
        <v>17.99</v>
      </c>
    </row>
    <row r="1615">
      <c r="A1615" t="n">
        <v>202005</v>
      </c>
      <c r="B1615" t="n">
        <v>36</v>
      </c>
      <c r="C1615" t="inlineStr">
        <is>
          <t>POS</t>
        </is>
      </c>
      <c r="D1615" t="inlineStr">
        <is>
          <t>Anh</t>
        </is>
      </c>
      <c r="E1615" t="inlineStr">
        <is>
          <t>Lỗi sản phẩm</t>
        </is>
      </c>
      <c r="F1615" t="n">
        <v>284.97</v>
      </c>
    </row>
    <row r="1616">
      <c r="A1616" t="n">
        <v>202005</v>
      </c>
      <c r="B1616" t="n">
        <v>37</v>
      </c>
      <c r="C1616" t="inlineStr">
        <is>
          <t>POS</t>
        </is>
      </c>
      <c r="D1616" t="inlineStr">
        <is>
          <t>Anh</t>
        </is>
      </c>
      <c r="E1616" t="inlineStr">
        <is>
          <t>Lỗi sản phẩm</t>
        </is>
      </c>
      <c r="F1616" t="n">
        <v>219</v>
      </c>
    </row>
    <row r="1617">
      <c r="A1617" t="n">
        <v>202005</v>
      </c>
      <c r="B1617" t="n">
        <v>43</v>
      </c>
      <c r="C1617" t="inlineStr">
        <is>
          <t>POS</t>
        </is>
      </c>
      <c r="D1617" t="inlineStr">
        <is>
          <t>Mỹ</t>
        </is>
      </c>
      <c r="E1617" t="inlineStr">
        <is>
          <t>Đổi ý</t>
        </is>
      </c>
      <c r="F1617" t="n">
        <v>1393</v>
      </c>
    </row>
    <row r="1618">
      <c r="A1618" t="n">
        <v>202005</v>
      </c>
      <c r="B1618" t="n">
        <v>43</v>
      </c>
      <c r="C1618" t="inlineStr">
        <is>
          <t>POS</t>
        </is>
      </c>
      <c r="D1618" t="inlineStr">
        <is>
          <t>Mỹ</t>
        </is>
      </c>
      <c r="E1618" t="inlineStr">
        <is>
          <t>Lỗi sản phẩm</t>
        </is>
      </c>
      <c r="F1618" t="n">
        <v>919</v>
      </c>
    </row>
    <row r="1619">
      <c r="A1619" t="n">
        <v>202005</v>
      </c>
      <c r="B1619" t="n">
        <v>44</v>
      </c>
      <c r="C1619" t="inlineStr">
        <is>
          <t>POS</t>
        </is>
      </c>
      <c r="D1619" t="inlineStr">
        <is>
          <t>Mỹ</t>
        </is>
      </c>
      <c r="E1619" t="inlineStr">
        <is>
          <t>Đổi ý</t>
        </is>
      </c>
      <c r="F1619" t="n">
        <v>1797</v>
      </c>
    </row>
    <row r="1620">
      <c r="A1620" t="n">
        <v>202005</v>
      </c>
      <c r="B1620" t="n">
        <v>44</v>
      </c>
      <c r="C1620" t="inlineStr">
        <is>
          <t>POS</t>
        </is>
      </c>
      <c r="D1620" t="inlineStr">
        <is>
          <t>Mỹ</t>
        </is>
      </c>
      <c r="E1620" t="inlineStr">
        <is>
          <t>Lỗi sản phẩm</t>
        </is>
      </c>
      <c r="F1620" t="n">
        <v>26.64</v>
      </c>
    </row>
    <row r="1621">
      <c r="A1621" t="n">
        <v>202005</v>
      </c>
      <c r="B1621" t="n">
        <v>45</v>
      </c>
      <c r="C1621" t="inlineStr">
        <is>
          <t>POS</t>
        </is>
      </c>
      <c r="D1621" t="inlineStr">
        <is>
          <t>Mỹ</t>
        </is>
      </c>
      <c r="E1621" t="inlineStr">
        <is>
          <t>Đổi ý</t>
        </is>
      </c>
      <c r="F1621" t="n">
        <v>12.66</v>
      </c>
    </row>
    <row r="1622">
      <c r="A1622" t="n">
        <v>202005</v>
      </c>
      <c r="B1622" t="n">
        <v>47</v>
      </c>
      <c r="C1622" t="inlineStr">
        <is>
          <t>POS</t>
        </is>
      </c>
      <c r="D1622" t="inlineStr">
        <is>
          <t>Mỹ</t>
        </is>
      </c>
      <c r="E1622" t="inlineStr">
        <is>
          <t>Đổi ý</t>
        </is>
      </c>
      <c r="F1622" t="n">
        <v>9.99</v>
      </c>
    </row>
    <row r="1623">
      <c r="A1623" t="n">
        <v>202005</v>
      </c>
      <c r="B1623" t="n">
        <v>49</v>
      </c>
      <c r="C1623" t="inlineStr">
        <is>
          <t>POS</t>
        </is>
      </c>
      <c r="D1623" t="inlineStr">
        <is>
          <t>Mỹ</t>
        </is>
      </c>
      <c r="E1623" t="inlineStr">
        <is>
          <t>Giao nhầm hàng</t>
        </is>
      </c>
      <c r="F1623" t="n">
        <v>64</v>
      </c>
    </row>
    <row r="1624">
      <c r="A1624" t="n">
        <v>202005</v>
      </c>
      <c r="B1624" t="n">
        <v>53</v>
      </c>
      <c r="C1624" t="inlineStr">
        <is>
          <t>POS</t>
        </is>
      </c>
      <c r="D1624" t="inlineStr">
        <is>
          <t>Mỹ</t>
        </is>
      </c>
      <c r="E1624" t="inlineStr">
        <is>
          <t>Lỗi sản phẩm</t>
        </is>
      </c>
      <c r="F1624" t="n">
        <v>3556</v>
      </c>
    </row>
    <row r="1625">
      <c r="A1625" t="n">
        <v>202005</v>
      </c>
      <c r="B1625" t="n">
        <v>57</v>
      </c>
      <c r="C1625" t="inlineStr">
        <is>
          <t>POS</t>
        </is>
      </c>
      <c r="D1625" t="inlineStr">
        <is>
          <t>Mỹ</t>
        </is>
      </c>
      <c r="E1625" t="inlineStr">
        <is>
          <t>Giao nhầm hàng</t>
        </is>
      </c>
      <c r="F1625" t="n">
        <v>809.85</v>
      </c>
    </row>
    <row r="1626">
      <c r="A1626" t="n">
        <v>202005</v>
      </c>
      <c r="B1626" t="n">
        <v>61</v>
      </c>
      <c r="C1626" t="inlineStr">
        <is>
          <t>POS</t>
        </is>
      </c>
      <c r="D1626" t="inlineStr">
        <is>
          <t>Mỹ</t>
        </is>
      </c>
      <c r="E1626" t="inlineStr">
        <is>
          <t>Lỗi sản phẩm</t>
        </is>
      </c>
      <c r="F1626" t="n">
        <v>129</v>
      </c>
    </row>
    <row r="1627">
      <c r="A1627" t="n">
        <v>202005</v>
      </c>
      <c r="B1627" t="n">
        <v>64</v>
      </c>
      <c r="C1627" t="inlineStr">
        <is>
          <t>POS</t>
        </is>
      </c>
      <c r="D1627" t="inlineStr">
        <is>
          <t>Mỹ</t>
        </is>
      </c>
      <c r="E1627" t="inlineStr">
        <is>
          <t>Giao nhầm hàng</t>
        </is>
      </c>
      <c r="F1627" t="n">
        <v>588</v>
      </c>
    </row>
    <row r="1628">
      <c r="A1628" t="n">
        <v>202006</v>
      </c>
      <c r="B1628" t="n">
        <v>0</v>
      </c>
      <c r="C1628" t="inlineStr">
        <is>
          <t>ONLINE</t>
        </is>
      </c>
      <c r="D1628" t="inlineStr">
        <is>
          <t>Online</t>
        </is>
      </c>
      <c r="E1628" t="inlineStr">
        <is>
          <t>Đổi ý</t>
        </is>
      </c>
      <c r="F1628" t="n">
        <v>233.99</v>
      </c>
    </row>
    <row r="1629">
      <c r="A1629" t="n">
        <v>202006</v>
      </c>
      <c r="B1629" t="n">
        <v>0</v>
      </c>
      <c r="C1629" t="inlineStr">
        <is>
          <t>ONLINE</t>
        </is>
      </c>
      <c r="D1629" t="inlineStr">
        <is>
          <t>Online</t>
        </is>
      </c>
      <c r="E1629" t="inlineStr">
        <is>
          <t>Lỗi sản phẩm</t>
        </is>
      </c>
      <c r="F1629" t="n">
        <v>2609.6</v>
      </c>
    </row>
    <row r="1630">
      <c r="A1630" t="n">
        <v>202006</v>
      </c>
      <c r="B1630" t="n">
        <v>0</v>
      </c>
      <c r="C1630" t="inlineStr">
        <is>
          <t>ONLINE</t>
        </is>
      </c>
      <c r="D1630" t="inlineStr">
        <is>
          <t>Online</t>
        </is>
      </c>
      <c r="E1630" t="inlineStr">
        <is>
          <t>Giao trễ</t>
        </is>
      </c>
      <c r="F1630" t="n">
        <v>280.9</v>
      </c>
    </row>
    <row r="1631">
      <c r="A1631" t="n">
        <v>202006</v>
      </c>
      <c r="B1631" t="n">
        <v>0</v>
      </c>
      <c r="C1631" t="inlineStr">
        <is>
          <t>ONLINE</t>
        </is>
      </c>
      <c r="D1631" t="inlineStr">
        <is>
          <t>Online</t>
        </is>
      </c>
      <c r="E1631" t="inlineStr">
        <is>
          <t>Giao nhầm hàng</t>
        </is>
      </c>
      <c r="F1631" t="n">
        <v>210.45</v>
      </c>
    </row>
    <row r="1632">
      <c r="A1632" t="n">
        <v>202006</v>
      </c>
      <c r="B1632" t="n">
        <v>4</v>
      </c>
      <c r="C1632" t="inlineStr">
        <is>
          <t>POS</t>
        </is>
      </c>
      <c r="D1632" t="inlineStr">
        <is>
          <t>Úc</t>
        </is>
      </c>
      <c r="E1632" t="inlineStr">
        <is>
          <t>Đổi ý</t>
        </is>
      </c>
      <c r="F1632" t="n">
        <v>980</v>
      </c>
    </row>
    <row r="1633">
      <c r="A1633" t="n">
        <v>202006</v>
      </c>
      <c r="B1633" t="n">
        <v>5</v>
      </c>
      <c r="C1633" t="inlineStr">
        <is>
          <t>POS</t>
        </is>
      </c>
      <c r="D1633" t="inlineStr">
        <is>
          <t>Úc</t>
        </is>
      </c>
      <c r="E1633" t="inlineStr">
        <is>
          <t>Lỗi sản phẩm</t>
        </is>
      </c>
      <c r="F1633" t="n">
        <v>13.76</v>
      </c>
    </row>
    <row r="1634">
      <c r="A1634" t="n">
        <v>202006</v>
      </c>
      <c r="B1634" t="n">
        <v>6</v>
      </c>
      <c r="C1634" t="inlineStr">
        <is>
          <t>POS</t>
        </is>
      </c>
      <c r="D1634" t="inlineStr">
        <is>
          <t>Úc</t>
        </is>
      </c>
      <c r="E1634" t="inlineStr">
        <is>
          <t>Lỗi sản phẩm</t>
        </is>
      </c>
      <c r="F1634" t="n">
        <v>14.97</v>
      </c>
    </row>
    <row r="1635">
      <c r="A1635" t="n">
        <v>202006</v>
      </c>
      <c r="B1635" t="n">
        <v>9</v>
      </c>
      <c r="C1635" t="inlineStr">
        <is>
          <t>POS</t>
        </is>
      </c>
      <c r="D1635" t="inlineStr">
        <is>
          <t>Canada</t>
        </is>
      </c>
      <c r="E1635" t="inlineStr">
        <is>
          <t>Giao nhầm hàng</t>
        </is>
      </c>
      <c r="F1635" t="n">
        <v>1797</v>
      </c>
    </row>
    <row r="1636">
      <c r="A1636" t="n">
        <v>202006</v>
      </c>
      <c r="B1636" t="n">
        <v>10</v>
      </c>
      <c r="C1636" t="inlineStr">
        <is>
          <t>POS</t>
        </is>
      </c>
      <c r="D1636" t="inlineStr">
        <is>
          <t>Canada</t>
        </is>
      </c>
      <c r="E1636" t="inlineStr">
        <is>
          <t>Đổi ý</t>
        </is>
      </c>
      <c r="F1636" t="n">
        <v>11.5</v>
      </c>
    </row>
    <row r="1637">
      <c r="A1637" t="n">
        <v>202006</v>
      </c>
      <c r="B1637" t="n">
        <v>10</v>
      </c>
      <c r="C1637" t="inlineStr">
        <is>
          <t>POS</t>
        </is>
      </c>
      <c r="D1637" t="inlineStr">
        <is>
          <t>Canada</t>
        </is>
      </c>
      <c r="E1637" t="inlineStr">
        <is>
          <t>Lỗi sản phẩm</t>
        </is>
      </c>
      <c r="F1637" t="n">
        <v>419</v>
      </c>
    </row>
    <row r="1638">
      <c r="A1638" t="n">
        <v>202006</v>
      </c>
      <c r="B1638" t="n">
        <v>22</v>
      </c>
      <c r="C1638" t="inlineStr">
        <is>
          <t>POS</t>
        </is>
      </c>
      <c r="D1638" t="inlineStr">
        <is>
          <t>Đức</t>
        </is>
      </c>
      <c r="E1638" t="inlineStr">
        <is>
          <t>Giao nhầm hàng</t>
        </is>
      </c>
      <c r="F1638" t="n">
        <v>199.98</v>
      </c>
    </row>
    <row r="1639">
      <c r="A1639" t="n">
        <v>202006</v>
      </c>
      <c r="B1639" t="n">
        <v>30</v>
      </c>
      <c r="C1639" t="inlineStr">
        <is>
          <t>POS</t>
        </is>
      </c>
      <c r="D1639" t="inlineStr">
        <is>
          <t>Ý</t>
        </is>
      </c>
      <c r="E1639" t="inlineStr">
        <is>
          <t>Đổi ý</t>
        </is>
      </c>
      <c r="F1639" t="n">
        <v>188</v>
      </c>
    </row>
    <row r="1640">
      <c r="A1640" t="n">
        <v>202006</v>
      </c>
      <c r="B1640" t="n">
        <v>36</v>
      </c>
      <c r="C1640" t="inlineStr">
        <is>
          <t>POS</t>
        </is>
      </c>
      <c r="D1640" t="inlineStr">
        <is>
          <t>Anh</t>
        </is>
      </c>
      <c r="E1640" t="inlineStr">
        <is>
          <t>Đổi ý</t>
        </is>
      </c>
      <c r="F1640" t="n">
        <v>70.13</v>
      </c>
    </row>
    <row r="1641">
      <c r="A1641" t="n">
        <v>202006</v>
      </c>
      <c r="B1641" t="n">
        <v>37</v>
      </c>
      <c r="C1641" t="inlineStr">
        <is>
          <t>POS</t>
        </is>
      </c>
      <c r="D1641" t="inlineStr">
        <is>
          <t>Anh</t>
        </is>
      </c>
      <c r="E1641" t="inlineStr">
        <is>
          <t>Đổi ý</t>
        </is>
      </c>
      <c r="F1641" t="n">
        <v>939.9400000000001</v>
      </c>
    </row>
    <row r="1642">
      <c r="A1642" t="n">
        <v>202006</v>
      </c>
      <c r="B1642" t="n">
        <v>37</v>
      </c>
      <c r="C1642" t="inlineStr">
        <is>
          <t>POS</t>
        </is>
      </c>
      <c r="D1642" t="inlineStr">
        <is>
          <t>Anh</t>
        </is>
      </c>
      <c r="E1642" t="inlineStr">
        <is>
          <t>Lỗi sản phẩm</t>
        </is>
      </c>
      <c r="F1642" t="n">
        <v>299</v>
      </c>
    </row>
    <row r="1643">
      <c r="A1643" t="n">
        <v>202006</v>
      </c>
      <c r="B1643" t="n">
        <v>39</v>
      </c>
      <c r="C1643" t="inlineStr">
        <is>
          <t>POS</t>
        </is>
      </c>
      <c r="D1643" t="inlineStr">
        <is>
          <t>Anh</t>
        </is>
      </c>
      <c r="E1643" t="inlineStr">
        <is>
          <t>Đổi ý</t>
        </is>
      </c>
      <c r="F1643" t="n">
        <v>608.5</v>
      </c>
    </row>
    <row r="1644">
      <c r="A1644" t="n">
        <v>202006</v>
      </c>
      <c r="B1644" t="n">
        <v>39</v>
      </c>
      <c r="C1644" t="inlineStr">
        <is>
          <t>POS</t>
        </is>
      </c>
      <c r="D1644" t="inlineStr">
        <is>
          <t>Anh</t>
        </is>
      </c>
      <c r="E1644" t="inlineStr">
        <is>
          <t>Lỗi sản phẩm</t>
        </is>
      </c>
      <c r="F1644" t="n">
        <v>77.7</v>
      </c>
    </row>
    <row r="1645">
      <c r="A1645" t="n">
        <v>202006</v>
      </c>
      <c r="B1645" t="n">
        <v>42</v>
      </c>
      <c r="C1645" t="inlineStr">
        <is>
          <t>POS</t>
        </is>
      </c>
      <c r="D1645" t="inlineStr">
        <is>
          <t>Anh</t>
        </is>
      </c>
      <c r="E1645" t="inlineStr">
        <is>
          <t>Đổi ý</t>
        </is>
      </c>
      <c r="F1645" t="n">
        <v>562</v>
      </c>
    </row>
    <row r="1646">
      <c r="A1646" t="n">
        <v>202006</v>
      </c>
      <c r="B1646" t="n">
        <v>42</v>
      </c>
      <c r="C1646" t="inlineStr">
        <is>
          <t>POS</t>
        </is>
      </c>
      <c r="D1646" t="inlineStr">
        <is>
          <t>Anh</t>
        </is>
      </c>
      <c r="E1646" t="inlineStr">
        <is>
          <t>Lỗi sản phẩm</t>
        </is>
      </c>
      <c r="F1646" t="n">
        <v>258</v>
      </c>
    </row>
    <row r="1647">
      <c r="A1647" t="n">
        <v>202006</v>
      </c>
      <c r="B1647" t="n">
        <v>43</v>
      </c>
      <c r="C1647" t="inlineStr">
        <is>
          <t>POS</t>
        </is>
      </c>
      <c r="D1647" t="inlineStr">
        <is>
          <t>Mỹ</t>
        </is>
      </c>
      <c r="E1647" t="inlineStr">
        <is>
          <t>Đổi ý</t>
        </is>
      </c>
      <c r="F1647" t="n">
        <v>119.99</v>
      </c>
    </row>
    <row r="1648">
      <c r="A1648" t="n">
        <v>202006</v>
      </c>
      <c r="B1648" t="n">
        <v>43</v>
      </c>
      <c r="C1648" t="inlineStr">
        <is>
          <t>POS</t>
        </is>
      </c>
      <c r="D1648" t="inlineStr">
        <is>
          <t>Mỹ</t>
        </is>
      </c>
      <c r="E1648" t="inlineStr">
        <is>
          <t>Giao nhầm hàng</t>
        </is>
      </c>
      <c r="F1648" t="n">
        <v>77.98999999999999</v>
      </c>
    </row>
    <row r="1649">
      <c r="A1649" t="n">
        <v>202006</v>
      </c>
      <c r="B1649" t="n">
        <v>47</v>
      </c>
      <c r="C1649" t="inlineStr">
        <is>
          <t>POS</t>
        </is>
      </c>
      <c r="D1649" t="inlineStr">
        <is>
          <t>Mỹ</t>
        </is>
      </c>
      <c r="E1649" t="inlineStr">
        <is>
          <t>Đổi ý</t>
        </is>
      </c>
      <c r="F1649" t="n">
        <v>329.97</v>
      </c>
    </row>
    <row r="1650">
      <c r="A1650" t="n">
        <v>202006</v>
      </c>
      <c r="B1650" t="n">
        <v>47</v>
      </c>
      <c r="C1650" t="inlineStr">
        <is>
          <t>POS</t>
        </is>
      </c>
      <c r="D1650" t="inlineStr">
        <is>
          <t>Mỹ</t>
        </is>
      </c>
      <c r="E1650" t="inlineStr">
        <is>
          <t>Giao nhầm hàng</t>
        </is>
      </c>
      <c r="F1650" t="n">
        <v>69</v>
      </c>
    </row>
    <row r="1651">
      <c r="A1651" t="n">
        <v>202006</v>
      </c>
      <c r="B1651" t="n">
        <v>48</v>
      </c>
      <c r="C1651" t="inlineStr">
        <is>
          <t>POS</t>
        </is>
      </c>
      <c r="D1651" t="inlineStr">
        <is>
          <t>Mỹ</t>
        </is>
      </c>
      <c r="E1651" t="inlineStr">
        <is>
          <t>Đổi ý</t>
        </is>
      </c>
      <c r="F1651" t="n">
        <v>1545.48</v>
      </c>
    </row>
    <row r="1652">
      <c r="A1652" t="n">
        <v>202006</v>
      </c>
      <c r="B1652" t="n">
        <v>48</v>
      </c>
      <c r="C1652" t="inlineStr">
        <is>
          <t>POS</t>
        </is>
      </c>
      <c r="D1652" t="inlineStr">
        <is>
          <t>Mỹ</t>
        </is>
      </c>
      <c r="E1652" t="inlineStr">
        <is>
          <t>Lỗi sản phẩm</t>
        </is>
      </c>
      <c r="F1652" t="n">
        <v>365.67</v>
      </c>
    </row>
    <row r="1653">
      <c r="A1653" t="n">
        <v>202006</v>
      </c>
      <c r="B1653" t="n">
        <v>50</v>
      </c>
      <c r="C1653" t="inlineStr">
        <is>
          <t>POS</t>
        </is>
      </c>
      <c r="D1653" t="inlineStr">
        <is>
          <t>Mỹ</t>
        </is>
      </c>
      <c r="E1653" t="inlineStr">
        <is>
          <t>Đổi ý</t>
        </is>
      </c>
      <c r="F1653" t="n">
        <v>459.8</v>
      </c>
    </row>
    <row r="1654">
      <c r="A1654" t="n">
        <v>202006</v>
      </c>
      <c r="B1654" t="n">
        <v>51</v>
      </c>
      <c r="C1654" t="inlineStr">
        <is>
          <t>POS</t>
        </is>
      </c>
      <c r="D1654" t="inlineStr">
        <is>
          <t>Mỹ</t>
        </is>
      </c>
      <c r="E1654" t="inlineStr">
        <is>
          <t>Giao nhầm hàng</t>
        </is>
      </c>
      <c r="F1654" t="n">
        <v>479.97</v>
      </c>
    </row>
    <row r="1655">
      <c r="A1655" t="n">
        <v>202006</v>
      </c>
      <c r="B1655" t="n">
        <v>54</v>
      </c>
      <c r="C1655" t="inlineStr">
        <is>
          <t>POS</t>
        </is>
      </c>
      <c r="D1655" t="inlineStr">
        <is>
          <t>Mỹ</t>
        </is>
      </c>
      <c r="E1655" t="inlineStr">
        <is>
          <t>Giao nhầm hàng</t>
        </is>
      </c>
      <c r="F1655" t="n">
        <v>22.89</v>
      </c>
    </row>
    <row r="1656">
      <c r="A1656" t="n">
        <v>202006</v>
      </c>
      <c r="B1656" t="n">
        <v>55</v>
      </c>
      <c r="C1656" t="inlineStr">
        <is>
          <t>POS</t>
        </is>
      </c>
      <c r="D1656" t="inlineStr">
        <is>
          <t>Mỹ</t>
        </is>
      </c>
      <c r="E1656" t="inlineStr">
        <is>
          <t>Giao nhầm hàng</t>
        </is>
      </c>
      <c r="F1656" t="n">
        <v>299.23</v>
      </c>
    </row>
    <row r="1657">
      <c r="A1657" t="n">
        <v>202006</v>
      </c>
      <c r="B1657" t="n">
        <v>61</v>
      </c>
      <c r="C1657" t="inlineStr">
        <is>
          <t>POS</t>
        </is>
      </c>
      <c r="D1657" t="inlineStr">
        <is>
          <t>Mỹ</t>
        </is>
      </c>
      <c r="E1657" t="inlineStr">
        <is>
          <t>Lỗi sản phẩm</t>
        </is>
      </c>
      <c r="F1657" t="n">
        <v>590.7</v>
      </c>
    </row>
    <row r="1658">
      <c r="A1658" t="n">
        <v>202006</v>
      </c>
      <c r="B1658" t="n">
        <v>61</v>
      </c>
      <c r="C1658" t="inlineStr">
        <is>
          <t>POS</t>
        </is>
      </c>
      <c r="D1658" t="inlineStr">
        <is>
          <t>Mỹ</t>
        </is>
      </c>
      <c r="E1658" t="inlineStr">
        <is>
          <t>Giao nhầm hàng</t>
        </is>
      </c>
      <c r="F1658" t="n">
        <v>267</v>
      </c>
    </row>
    <row r="1659">
      <c r="A1659" t="n">
        <v>202006</v>
      </c>
      <c r="B1659" t="n">
        <v>65</v>
      </c>
      <c r="C1659" t="inlineStr">
        <is>
          <t>POS</t>
        </is>
      </c>
      <c r="D1659" t="inlineStr">
        <is>
          <t>Mỹ</t>
        </is>
      </c>
      <c r="E1659" t="inlineStr">
        <is>
          <t>Lỗi sản phẩm</t>
        </is>
      </c>
      <c r="F1659" t="n">
        <v>600</v>
      </c>
    </row>
    <row r="1660">
      <c r="A1660" t="n">
        <v>202006</v>
      </c>
      <c r="B1660" t="n">
        <v>66</v>
      </c>
      <c r="C1660" t="inlineStr">
        <is>
          <t>POS</t>
        </is>
      </c>
      <c r="D1660" t="inlineStr">
        <is>
          <t>Mỹ</t>
        </is>
      </c>
      <c r="E1660" t="inlineStr">
        <is>
          <t>Đổi ý</t>
        </is>
      </c>
      <c r="F1660" t="n">
        <v>877.5</v>
      </c>
    </row>
    <row r="1661">
      <c r="A1661" t="n">
        <v>202007</v>
      </c>
      <c r="B1661" t="n">
        <v>0</v>
      </c>
      <c r="C1661" t="inlineStr">
        <is>
          <t>ONLINE</t>
        </is>
      </c>
      <c r="D1661" t="inlineStr">
        <is>
          <t>Online</t>
        </is>
      </c>
      <c r="E1661" t="inlineStr">
        <is>
          <t>Đổi ý</t>
        </is>
      </c>
      <c r="F1661" t="n">
        <v>766</v>
      </c>
    </row>
    <row r="1662">
      <c r="A1662" t="n">
        <v>202007</v>
      </c>
      <c r="B1662" t="n">
        <v>0</v>
      </c>
      <c r="C1662" t="inlineStr">
        <is>
          <t>ONLINE</t>
        </is>
      </c>
      <c r="D1662" t="inlineStr">
        <is>
          <t>Online</t>
        </is>
      </c>
      <c r="E1662" t="inlineStr">
        <is>
          <t>Lỗi sản phẩm</t>
        </is>
      </c>
      <c r="F1662" t="n">
        <v>1241.71</v>
      </c>
    </row>
    <row r="1663">
      <c r="A1663" t="n">
        <v>202007</v>
      </c>
      <c r="B1663" t="n">
        <v>0</v>
      </c>
      <c r="C1663" t="inlineStr">
        <is>
          <t>ONLINE</t>
        </is>
      </c>
      <c r="D1663" t="inlineStr">
        <is>
          <t>Online</t>
        </is>
      </c>
      <c r="E1663" t="inlineStr">
        <is>
          <t>Giao trễ</t>
        </is>
      </c>
      <c r="F1663" t="n">
        <v>289.98</v>
      </c>
    </row>
    <row r="1664">
      <c r="A1664" t="n">
        <v>202007</v>
      </c>
      <c r="B1664" t="n">
        <v>0</v>
      </c>
      <c r="C1664" t="inlineStr">
        <is>
          <t>ONLINE</t>
        </is>
      </c>
      <c r="D1664" t="inlineStr">
        <is>
          <t>Online</t>
        </is>
      </c>
      <c r="E1664" t="inlineStr">
        <is>
          <t>Giao nhầm hàng</t>
        </is>
      </c>
      <c r="F1664" t="n">
        <v>99.98999999999999</v>
      </c>
    </row>
    <row r="1665">
      <c r="A1665" t="n">
        <v>202007</v>
      </c>
      <c r="B1665" t="n">
        <v>4</v>
      </c>
      <c r="C1665" t="inlineStr">
        <is>
          <t>POS</t>
        </is>
      </c>
      <c r="D1665" t="inlineStr">
        <is>
          <t>Úc</t>
        </is>
      </c>
      <c r="E1665" t="inlineStr">
        <is>
          <t>Lỗi sản phẩm</t>
        </is>
      </c>
      <c r="F1665" t="n">
        <v>268</v>
      </c>
    </row>
    <row r="1666">
      <c r="A1666" t="n">
        <v>202007</v>
      </c>
      <c r="B1666" t="n">
        <v>6</v>
      </c>
      <c r="C1666" t="inlineStr">
        <is>
          <t>POS</t>
        </is>
      </c>
      <c r="D1666" t="inlineStr">
        <is>
          <t>Úc</t>
        </is>
      </c>
      <c r="E1666" t="inlineStr">
        <is>
          <t>Lỗi sản phẩm</t>
        </is>
      </c>
      <c r="F1666" t="n">
        <v>1475</v>
      </c>
    </row>
    <row r="1667">
      <c r="A1667" t="n">
        <v>202007</v>
      </c>
      <c r="B1667" t="n">
        <v>8</v>
      </c>
      <c r="C1667" t="inlineStr">
        <is>
          <t>POS</t>
        </is>
      </c>
      <c r="D1667" t="inlineStr">
        <is>
          <t>Canada</t>
        </is>
      </c>
      <c r="E1667" t="inlineStr">
        <is>
          <t>Đổi ý</t>
        </is>
      </c>
      <c r="F1667" t="n">
        <v>479.97</v>
      </c>
    </row>
    <row r="1668">
      <c r="A1668" t="n">
        <v>202007</v>
      </c>
      <c r="B1668" t="n">
        <v>10</v>
      </c>
      <c r="C1668" t="inlineStr">
        <is>
          <t>POS</t>
        </is>
      </c>
      <c r="D1668" t="inlineStr">
        <is>
          <t>Canada</t>
        </is>
      </c>
      <c r="E1668" t="inlineStr">
        <is>
          <t>Lỗi sản phẩm</t>
        </is>
      </c>
      <c r="F1668" t="n">
        <v>26.99</v>
      </c>
    </row>
    <row r="1669">
      <c r="A1669" t="n">
        <v>202007</v>
      </c>
      <c r="B1669" t="n">
        <v>16</v>
      </c>
      <c r="C1669" t="inlineStr">
        <is>
          <t>POS</t>
        </is>
      </c>
      <c r="D1669" t="inlineStr">
        <is>
          <t>Pháp</t>
        </is>
      </c>
      <c r="E1669" t="inlineStr">
        <is>
          <t>Đổi ý</t>
        </is>
      </c>
      <c r="F1669" t="n">
        <v>1030</v>
      </c>
    </row>
    <row r="1670">
      <c r="A1670" t="n">
        <v>202007</v>
      </c>
      <c r="B1670" t="n">
        <v>27</v>
      </c>
      <c r="C1670" t="inlineStr">
        <is>
          <t>POS</t>
        </is>
      </c>
      <c r="D1670" t="inlineStr">
        <is>
          <t>Đức</t>
        </is>
      </c>
      <c r="E1670" t="inlineStr">
        <is>
          <t>Đổi ý</t>
        </is>
      </c>
      <c r="F1670" t="n">
        <v>1396</v>
      </c>
    </row>
    <row r="1671">
      <c r="A1671" t="n">
        <v>202007</v>
      </c>
      <c r="B1671" t="n">
        <v>36</v>
      </c>
      <c r="C1671" t="inlineStr">
        <is>
          <t>POS</t>
        </is>
      </c>
      <c r="D1671" t="inlineStr">
        <is>
          <t>Anh</t>
        </is>
      </c>
      <c r="E1671" t="inlineStr">
        <is>
          <t>Đổi ý</t>
        </is>
      </c>
      <c r="F1671" t="n">
        <v>999.5</v>
      </c>
    </row>
    <row r="1672">
      <c r="A1672" t="n">
        <v>202007</v>
      </c>
      <c r="B1672" t="n">
        <v>38</v>
      </c>
      <c r="C1672" t="inlineStr">
        <is>
          <t>POS</t>
        </is>
      </c>
      <c r="D1672" t="inlineStr">
        <is>
          <t>Anh</t>
        </is>
      </c>
      <c r="E1672" t="inlineStr">
        <is>
          <t>Đổi ý</t>
        </is>
      </c>
      <c r="F1672" t="n">
        <v>13.5</v>
      </c>
    </row>
    <row r="1673">
      <c r="A1673" t="n">
        <v>202007</v>
      </c>
      <c r="B1673" t="n">
        <v>44</v>
      </c>
      <c r="C1673" t="inlineStr">
        <is>
          <t>POS</t>
        </is>
      </c>
      <c r="D1673" t="inlineStr">
        <is>
          <t>Mỹ</t>
        </is>
      </c>
      <c r="E1673" t="inlineStr">
        <is>
          <t>Lỗi sản phẩm</t>
        </is>
      </c>
      <c r="F1673" t="n">
        <v>289.99</v>
      </c>
    </row>
    <row r="1674">
      <c r="A1674" t="n">
        <v>202007</v>
      </c>
      <c r="B1674" t="n">
        <v>45</v>
      </c>
      <c r="C1674" t="inlineStr">
        <is>
          <t>POS</t>
        </is>
      </c>
      <c r="D1674" t="inlineStr">
        <is>
          <t>Mỹ</t>
        </is>
      </c>
      <c r="E1674" t="inlineStr">
        <is>
          <t>Đổi ý</t>
        </is>
      </c>
      <c r="F1674" t="n">
        <v>95</v>
      </c>
    </row>
    <row r="1675">
      <c r="A1675" t="n">
        <v>202007</v>
      </c>
      <c r="B1675" t="n">
        <v>47</v>
      </c>
      <c r="C1675" t="inlineStr">
        <is>
          <t>POS</t>
        </is>
      </c>
      <c r="D1675" t="inlineStr">
        <is>
          <t>Mỹ</t>
        </is>
      </c>
      <c r="E1675" t="inlineStr">
        <is>
          <t>Đổi ý</t>
        </is>
      </c>
      <c r="F1675" t="n">
        <v>9.960000000000001</v>
      </c>
    </row>
    <row r="1676">
      <c r="A1676" t="n">
        <v>202007</v>
      </c>
      <c r="B1676" t="n">
        <v>47</v>
      </c>
      <c r="C1676" t="inlineStr">
        <is>
          <t>POS</t>
        </is>
      </c>
      <c r="D1676" t="inlineStr">
        <is>
          <t>Mỹ</t>
        </is>
      </c>
      <c r="E1676" t="inlineStr">
        <is>
          <t>Giao nhầm hàng</t>
        </is>
      </c>
      <c r="F1676" t="n">
        <v>1860</v>
      </c>
    </row>
    <row r="1677">
      <c r="A1677" t="n">
        <v>202007</v>
      </c>
      <c r="B1677" t="n">
        <v>48</v>
      </c>
      <c r="C1677" t="inlineStr">
        <is>
          <t>POS</t>
        </is>
      </c>
      <c r="D1677" t="inlineStr">
        <is>
          <t>Mỹ</t>
        </is>
      </c>
      <c r="E1677" t="inlineStr">
        <is>
          <t>Lỗi sản phẩm</t>
        </is>
      </c>
      <c r="F1677" t="n">
        <v>804</v>
      </c>
    </row>
    <row r="1678">
      <c r="A1678" t="n">
        <v>202007</v>
      </c>
      <c r="B1678" t="n">
        <v>50</v>
      </c>
      <c r="C1678" t="inlineStr">
        <is>
          <t>POS</t>
        </is>
      </c>
      <c r="D1678" t="inlineStr">
        <is>
          <t>Mỹ</t>
        </is>
      </c>
      <c r="E1678" t="inlineStr">
        <is>
          <t>Đổi ý</t>
        </is>
      </c>
      <c r="F1678" t="n">
        <v>539.8</v>
      </c>
    </row>
    <row r="1679">
      <c r="A1679" t="n">
        <v>202007</v>
      </c>
      <c r="B1679" t="n">
        <v>50</v>
      </c>
      <c r="C1679" t="inlineStr">
        <is>
          <t>POS</t>
        </is>
      </c>
      <c r="D1679" t="inlineStr">
        <is>
          <t>Mỹ</t>
        </is>
      </c>
      <c r="E1679" t="inlineStr">
        <is>
          <t>Lỗi sản phẩm</t>
        </is>
      </c>
      <c r="F1679" t="n">
        <v>40.55</v>
      </c>
    </row>
    <row r="1680">
      <c r="A1680" t="n">
        <v>202007</v>
      </c>
      <c r="B1680" t="n">
        <v>51</v>
      </c>
      <c r="C1680" t="inlineStr">
        <is>
          <t>POS</t>
        </is>
      </c>
      <c r="D1680" t="inlineStr">
        <is>
          <t>Mỹ</t>
        </is>
      </c>
      <c r="E1680" t="inlineStr">
        <is>
          <t>Đổi ý</t>
        </is>
      </c>
      <c r="F1680" t="n">
        <v>793.6</v>
      </c>
    </row>
    <row r="1681">
      <c r="A1681" t="n">
        <v>202007</v>
      </c>
      <c r="B1681" t="n">
        <v>54</v>
      </c>
      <c r="C1681" t="inlineStr">
        <is>
          <t>POS</t>
        </is>
      </c>
      <c r="D1681" t="inlineStr">
        <is>
          <t>Mỹ</t>
        </is>
      </c>
      <c r="E1681" t="inlineStr">
        <is>
          <t>Lỗi sản phẩm</t>
        </is>
      </c>
      <c r="F1681" t="n">
        <v>2465</v>
      </c>
    </row>
    <row r="1682">
      <c r="A1682" t="n">
        <v>202007</v>
      </c>
      <c r="B1682" t="n">
        <v>54</v>
      </c>
      <c r="C1682" t="inlineStr">
        <is>
          <t>POS</t>
        </is>
      </c>
      <c r="D1682" t="inlineStr">
        <is>
          <t>Mỹ</t>
        </is>
      </c>
      <c r="E1682" t="inlineStr">
        <is>
          <t>Giao nhầm hàng</t>
        </is>
      </c>
      <c r="F1682" t="n">
        <v>29.98</v>
      </c>
    </row>
    <row r="1683">
      <c r="A1683" t="n">
        <v>202007</v>
      </c>
      <c r="B1683" t="n">
        <v>56</v>
      </c>
      <c r="C1683" t="inlineStr">
        <is>
          <t>POS</t>
        </is>
      </c>
      <c r="D1683" t="inlineStr">
        <is>
          <t>Mỹ</t>
        </is>
      </c>
      <c r="E1683" t="inlineStr">
        <is>
          <t>Lỗi sản phẩm</t>
        </is>
      </c>
      <c r="F1683" t="n">
        <v>89.48999999999999</v>
      </c>
    </row>
    <row r="1684">
      <c r="A1684" t="n">
        <v>202007</v>
      </c>
      <c r="B1684" t="n">
        <v>59</v>
      </c>
      <c r="C1684" t="inlineStr">
        <is>
          <t>POS</t>
        </is>
      </c>
      <c r="D1684" t="inlineStr">
        <is>
          <t>Mỹ</t>
        </is>
      </c>
      <c r="E1684" t="inlineStr">
        <is>
          <t>Đổi ý</t>
        </is>
      </c>
      <c r="F1684" t="n">
        <v>203.95</v>
      </c>
    </row>
    <row r="1685">
      <c r="A1685" t="n">
        <v>202007</v>
      </c>
      <c r="B1685" t="n">
        <v>59</v>
      </c>
      <c r="C1685" t="inlineStr">
        <is>
          <t>POS</t>
        </is>
      </c>
      <c r="D1685" t="inlineStr">
        <is>
          <t>Mỹ</t>
        </is>
      </c>
      <c r="E1685" t="inlineStr">
        <is>
          <t>Lỗi sản phẩm</t>
        </is>
      </c>
      <c r="F1685" t="n">
        <v>752</v>
      </c>
    </row>
    <row r="1686">
      <c r="A1686" t="n">
        <v>202007</v>
      </c>
      <c r="B1686" t="n">
        <v>62</v>
      </c>
      <c r="C1686" t="inlineStr">
        <is>
          <t>POS</t>
        </is>
      </c>
      <c r="D1686" t="inlineStr">
        <is>
          <t>Mỹ</t>
        </is>
      </c>
      <c r="E1686" t="inlineStr">
        <is>
          <t>Đổi ý</t>
        </is>
      </c>
      <c r="F1686" t="n">
        <v>499.9</v>
      </c>
    </row>
    <row r="1687">
      <c r="A1687" t="n">
        <v>202007</v>
      </c>
      <c r="B1687" t="n">
        <v>62</v>
      </c>
      <c r="C1687" t="inlineStr">
        <is>
          <t>POS</t>
        </is>
      </c>
      <c r="D1687" t="inlineStr">
        <is>
          <t>Mỹ</t>
        </is>
      </c>
      <c r="E1687" t="inlineStr">
        <is>
          <t>Lỗi sản phẩm</t>
        </is>
      </c>
      <c r="F1687" t="n">
        <v>269.9</v>
      </c>
    </row>
    <row r="1688">
      <c r="A1688" t="n">
        <v>202007</v>
      </c>
      <c r="B1688" t="n">
        <v>64</v>
      </c>
      <c r="C1688" t="inlineStr">
        <is>
          <t>POS</t>
        </is>
      </c>
      <c r="D1688" t="inlineStr">
        <is>
          <t>Mỹ</t>
        </is>
      </c>
      <c r="E1688" t="inlineStr">
        <is>
          <t>Đổi ý</t>
        </is>
      </c>
      <c r="F1688" t="n">
        <v>219</v>
      </c>
    </row>
    <row r="1689">
      <c r="A1689" t="n">
        <v>202008</v>
      </c>
      <c r="B1689" t="n">
        <v>0</v>
      </c>
      <c r="C1689" t="inlineStr">
        <is>
          <t>ONLINE</t>
        </is>
      </c>
      <c r="D1689" t="inlineStr">
        <is>
          <t>Online</t>
        </is>
      </c>
      <c r="E1689" t="inlineStr">
        <is>
          <t>Đổi ý</t>
        </is>
      </c>
      <c r="F1689" t="n">
        <v>143</v>
      </c>
    </row>
    <row r="1690">
      <c r="A1690" t="n">
        <v>202008</v>
      </c>
      <c r="B1690" t="n">
        <v>0</v>
      </c>
      <c r="C1690" t="inlineStr">
        <is>
          <t>ONLINE</t>
        </is>
      </c>
      <c r="D1690" t="inlineStr">
        <is>
          <t>Online</t>
        </is>
      </c>
      <c r="E1690" t="inlineStr">
        <is>
          <t>Lỗi sản phẩm</t>
        </is>
      </c>
      <c r="F1690" t="n">
        <v>393.8</v>
      </c>
    </row>
    <row r="1691">
      <c r="A1691" t="n">
        <v>202008</v>
      </c>
      <c r="B1691" t="n">
        <v>0</v>
      </c>
      <c r="C1691" t="inlineStr">
        <is>
          <t>ONLINE</t>
        </is>
      </c>
      <c r="D1691" t="inlineStr">
        <is>
          <t>Online</t>
        </is>
      </c>
      <c r="E1691" t="inlineStr">
        <is>
          <t>Giao trễ</t>
        </is>
      </c>
      <c r="F1691" t="n">
        <v>818.3</v>
      </c>
    </row>
    <row r="1692">
      <c r="A1692" t="n">
        <v>202008</v>
      </c>
      <c r="B1692" t="n">
        <v>0</v>
      </c>
      <c r="C1692" t="inlineStr">
        <is>
          <t>ONLINE</t>
        </is>
      </c>
      <c r="D1692" t="inlineStr">
        <is>
          <t>Online</t>
        </is>
      </c>
      <c r="E1692" t="inlineStr">
        <is>
          <t>Giao nhầm hàng</t>
        </is>
      </c>
      <c r="F1692" t="n">
        <v>899.1900000000001</v>
      </c>
    </row>
    <row r="1693">
      <c r="A1693" t="n">
        <v>202008</v>
      </c>
      <c r="B1693" t="n">
        <v>5</v>
      </c>
      <c r="C1693" t="inlineStr">
        <is>
          <t>POS</t>
        </is>
      </c>
      <c r="D1693" t="inlineStr">
        <is>
          <t>Úc</t>
        </is>
      </c>
      <c r="E1693" t="inlineStr">
        <is>
          <t>Lỗi sản phẩm</t>
        </is>
      </c>
      <c r="F1693" t="n">
        <v>78</v>
      </c>
    </row>
    <row r="1694">
      <c r="A1694" t="n">
        <v>202008</v>
      </c>
      <c r="B1694" t="n">
        <v>8</v>
      </c>
      <c r="C1694" t="inlineStr">
        <is>
          <t>POS</t>
        </is>
      </c>
      <c r="D1694" t="inlineStr">
        <is>
          <t>Canada</t>
        </is>
      </c>
      <c r="E1694" t="inlineStr">
        <is>
          <t>Lỗi sản phẩm</t>
        </is>
      </c>
      <c r="F1694" t="n">
        <v>12.66</v>
      </c>
    </row>
    <row r="1695">
      <c r="A1695" t="n">
        <v>202008</v>
      </c>
      <c r="B1695" t="n">
        <v>27</v>
      </c>
      <c r="C1695" t="inlineStr">
        <is>
          <t>POS</t>
        </is>
      </c>
      <c r="D1695" t="inlineStr">
        <is>
          <t>Đức</t>
        </is>
      </c>
      <c r="E1695" t="inlineStr">
        <is>
          <t>Đổi ý</t>
        </is>
      </c>
      <c r="F1695" t="n">
        <v>324</v>
      </c>
    </row>
    <row r="1696">
      <c r="A1696" t="n">
        <v>202008</v>
      </c>
      <c r="B1696" t="n">
        <v>43</v>
      </c>
      <c r="C1696" t="inlineStr">
        <is>
          <t>POS</t>
        </is>
      </c>
      <c r="D1696" t="inlineStr">
        <is>
          <t>Mỹ</t>
        </is>
      </c>
      <c r="E1696" t="inlineStr">
        <is>
          <t>Đổi ý</t>
        </is>
      </c>
      <c r="F1696" t="n">
        <v>269.95</v>
      </c>
    </row>
    <row r="1697">
      <c r="A1697" t="n">
        <v>202008</v>
      </c>
      <c r="B1697" t="n">
        <v>45</v>
      </c>
      <c r="C1697" t="inlineStr">
        <is>
          <t>POS</t>
        </is>
      </c>
      <c r="D1697" t="inlineStr">
        <is>
          <t>Mỹ</t>
        </is>
      </c>
      <c r="E1697" t="inlineStr">
        <is>
          <t>Đổi ý</t>
        </is>
      </c>
      <c r="F1697" t="n">
        <v>17.76</v>
      </c>
    </row>
    <row r="1698">
      <c r="A1698" t="n">
        <v>202008</v>
      </c>
      <c r="B1698" t="n">
        <v>49</v>
      </c>
      <c r="C1698" t="inlineStr">
        <is>
          <t>POS</t>
        </is>
      </c>
      <c r="D1698" t="inlineStr">
        <is>
          <t>Mỹ</t>
        </is>
      </c>
      <c r="E1698" t="inlineStr">
        <is>
          <t>Đổi ý</t>
        </is>
      </c>
      <c r="F1698" t="n">
        <v>1630</v>
      </c>
    </row>
    <row r="1699">
      <c r="A1699" t="n">
        <v>202008</v>
      </c>
      <c r="B1699" t="n">
        <v>55</v>
      </c>
      <c r="C1699" t="inlineStr">
        <is>
          <t>POS</t>
        </is>
      </c>
      <c r="D1699" t="inlineStr">
        <is>
          <t>Mỹ</t>
        </is>
      </c>
      <c r="E1699" t="inlineStr">
        <is>
          <t>Đổi ý</t>
        </is>
      </c>
      <c r="F1699" t="n">
        <v>9.99</v>
      </c>
    </row>
    <row r="1700">
      <c r="A1700" t="n">
        <v>202008</v>
      </c>
      <c r="B1700" t="n">
        <v>59</v>
      </c>
      <c r="C1700" t="inlineStr">
        <is>
          <t>POS</t>
        </is>
      </c>
      <c r="D1700" t="inlineStr">
        <is>
          <t>Mỹ</t>
        </is>
      </c>
      <c r="E1700" t="inlineStr">
        <is>
          <t>Lỗi sản phẩm</t>
        </is>
      </c>
      <c r="F1700" t="n">
        <v>50.97</v>
      </c>
    </row>
    <row r="1701">
      <c r="A1701" t="n">
        <v>202008</v>
      </c>
      <c r="B1701" t="n">
        <v>61</v>
      </c>
      <c r="C1701" t="inlineStr">
        <is>
          <t>POS</t>
        </is>
      </c>
      <c r="D1701" t="inlineStr">
        <is>
          <t>Mỹ</t>
        </is>
      </c>
      <c r="E1701" t="inlineStr">
        <is>
          <t>Đổi ý</t>
        </is>
      </c>
      <c r="F1701" t="n">
        <v>1099.75</v>
      </c>
    </row>
    <row r="1702">
      <c r="A1702" t="n">
        <v>202008</v>
      </c>
      <c r="B1702" t="n">
        <v>61</v>
      </c>
      <c r="C1702" t="inlineStr">
        <is>
          <t>POS</t>
        </is>
      </c>
      <c r="D1702" t="inlineStr">
        <is>
          <t>Mỹ</t>
        </is>
      </c>
      <c r="E1702" t="inlineStr">
        <is>
          <t>Lỗi sản phẩm</t>
        </is>
      </c>
      <c r="F1702" t="n">
        <v>99.98999999999999</v>
      </c>
    </row>
    <row r="1703">
      <c r="A1703" t="n">
        <v>202008</v>
      </c>
      <c r="B1703" t="n">
        <v>62</v>
      </c>
      <c r="C1703" t="inlineStr">
        <is>
          <t>POS</t>
        </is>
      </c>
      <c r="D1703" t="inlineStr">
        <is>
          <t>Mỹ</t>
        </is>
      </c>
      <c r="E1703" t="inlineStr">
        <is>
          <t>Đổi ý</t>
        </is>
      </c>
      <c r="F1703" t="n">
        <v>568</v>
      </c>
    </row>
    <row r="1704">
      <c r="A1704" t="n">
        <v>202008</v>
      </c>
      <c r="B1704" t="n">
        <v>64</v>
      </c>
      <c r="C1704" t="inlineStr">
        <is>
          <t>POS</t>
        </is>
      </c>
      <c r="D1704" t="inlineStr">
        <is>
          <t>Mỹ</t>
        </is>
      </c>
      <c r="E1704" t="inlineStr">
        <is>
          <t>Đổi ý</t>
        </is>
      </c>
      <c r="F1704" t="n">
        <v>699</v>
      </c>
    </row>
    <row r="1705">
      <c r="A1705" t="n">
        <v>202008</v>
      </c>
      <c r="B1705" t="n">
        <v>65</v>
      </c>
      <c r="C1705" t="inlineStr">
        <is>
          <t>POS</t>
        </is>
      </c>
      <c r="D1705" t="inlineStr">
        <is>
          <t>Mỹ</t>
        </is>
      </c>
      <c r="E1705" t="inlineStr">
        <is>
          <t>Đổi ý</t>
        </is>
      </c>
      <c r="F1705" t="n">
        <v>1199.4</v>
      </c>
    </row>
    <row r="1706">
      <c r="A1706" t="n">
        <v>202008</v>
      </c>
      <c r="B1706" t="n">
        <v>66</v>
      </c>
      <c r="C1706" t="inlineStr">
        <is>
          <t>POS</t>
        </is>
      </c>
      <c r="D1706" t="inlineStr">
        <is>
          <t>Mỹ</t>
        </is>
      </c>
      <c r="E1706" t="inlineStr">
        <is>
          <t>Lỗi sản phẩm</t>
        </is>
      </c>
      <c r="F1706" t="n">
        <v>239.4</v>
      </c>
    </row>
    <row r="1707">
      <c r="A1707" t="n">
        <v>202009</v>
      </c>
      <c r="B1707" t="n">
        <v>5</v>
      </c>
      <c r="C1707" t="inlineStr">
        <is>
          <t>POS</t>
        </is>
      </c>
      <c r="D1707" t="inlineStr">
        <is>
          <t>Úc</t>
        </is>
      </c>
      <c r="E1707" t="inlineStr">
        <is>
          <t>Lỗi sản phẩm</t>
        </is>
      </c>
      <c r="F1707" t="n">
        <v>53.99</v>
      </c>
    </row>
    <row r="1708">
      <c r="A1708" t="n">
        <v>202009</v>
      </c>
      <c r="B1708" t="n">
        <v>6</v>
      </c>
      <c r="C1708" t="inlineStr">
        <is>
          <t>POS</t>
        </is>
      </c>
      <c r="D1708" t="inlineStr">
        <is>
          <t>Úc</t>
        </is>
      </c>
      <c r="E1708" t="inlineStr">
        <is>
          <t>Lỗi sản phẩm</t>
        </is>
      </c>
      <c r="F1708" t="n">
        <v>19.98</v>
      </c>
    </row>
    <row r="1709">
      <c r="A1709" t="n">
        <v>202009</v>
      </c>
      <c r="B1709" t="n">
        <v>8</v>
      </c>
      <c r="C1709" t="inlineStr">
        <is>
          <t>POS</t>
        </is>
      </c>
      <c r="D1709" t="inlineStr">
        <is>
          <t>Canada</t>
        </is>
      </c>
      <c r="E1709" t="inlineStr">
        <is>
          <t>Lỗi sản phẩm</t>
        </is>
      </c>
      <c r="F1709" t="n">
        <v>115</v>
      </c>
    </row>
    <row r="1710">
      <c r="A1710" t="n">
        <v>202009</v>
      </c>
      <c r="B1710" t="n">
        <v>42</v>
      </c>
      <c r="C1710" t="inlineStr">
        <is>
          <t>POS</t>
        </is>
      </c>
      <c r="D1710" t="inlineStr">
        <is>
          <t>Anh</t>
        </is>
      </c>
      <c r="E1710" t="inlineStr">
        <is>
          <t>Đổi ý</t>
        </is>
      </c>
      <c r="F1710" t="n">
        <v>197.95</v>
      </c>
    </row>
    <row r="1711">
      <c r="A1711" t="n">
        <v>202009</v>
      </c>
      <c r="B1711" t="n">
        <v>44</v>
      </c>
      <c r="C1711" t="inlineStr">
        <is>
          <t>POS</t>
        </is>
      </c>
      <c r="D1711" t="inlineStr">
        <is>
          <t>Mỹ</t>
        </is>
      </c>
      <c r="E1711" t="inlineStr">
        <is>
          <t>Đổi ý</t>
        </is>
      </c>
      <c r="F1711" t="n">
        <v>119</v>
      </c>
    </row>
    <row r="1712">
      <c r="A1712" t="n">
        <v>202009</v>
      </c>
      <c r="B1712" t="n">
        <v>45</v>
      </c>
      <c r="C1712" t="inlineStr">
        <is>
          <t>POS</t>
        </is>
      </c>
      <c r="D1712" t="inlineStr">
        <is>
          <t>Mỹ</t>
        </is>
      </c>
      <c r="E1712" t="inlineStr">
        <is>
          <t>Lỗi sản phẩm</t>
        </is>
      </c>
      <c r="F1712" t="n">
        <v>53.99</v>
      </c>
    </row>
    <row r="1713">
      <c r="A1713" t="n">
        <v>202009</v>
      </c>
      <c r="B1713" t="n">
        <v>47</v>
      </c>
      <c r="C1713" t="inlineStr">
        <is>
          <t>POS</t>
        </is>
      </c>
      <c r="D1713" t="inlineStr">
        <is>
          <t>Mỹ</t>
        </is>
      </c>
      <c r="E1713" t="inlineStr">
        <is>
          <t>Đổi ý</t>
        </is>
      </c>
      <c r="F1713" t="n">
        <v>260.99</v>
      </c>
    </row>
    <row r="1714">
      <c r="A1714" t="n">
        <v>202009</v>
      </c>
      <c r="B1714" t="n">
        <v>51</v>
      </c>
      <c r="C1714" t="inlineStr">
        <is>
          <t>POS</t>
        </is>
      </c>
      <c r="D1714" t="inlineStr">
        <is>
          <t>Mỹ</t>
        </is>
      </c>
      <c r="E1714" t="inlineStr">
        <is>
          <t>Lỗi sản phẩm</t>
        </is>
      </c>
      <c r="F1714" t="n">
        <v>198</v>
      </c>
    </row>
    <row r="1715">
      <c r="A1715" t="n">
        <v>202009</v>
      </c>
      <c r="B1715" t="n">
        <v>54</v>
      </c>
      <c r="C1715" t="inlineStr">
        <is>
          <t>POS</t>
        </is>
      </c>
      <c r="D1715" t="inlineStr">
        <is>
          <t>Mỹ</t>
        </is>
      </c>
      <c r="E1715" t="inlineStr">
        <is>
          <t>Lỗi sản phẩm</t>
        </is>
      </c>
      <c r="F1715" t="n">
        <v>302</v>
      </c>
    </row>
    <row r="1716">
      <c r="A1716" t="n">
        <v>202009</v>
      </c>
      <c r="B1716" t="n">
        <v>55</v>
      </c>
      <c r="C1716" t="inlineStr">
        <is>
          <t>POS</t>
        </is>
      </c>
      <c r="D1716" t="inlineStr">
        <is>
          <t>Mỹ</t>
        </is>
      </c>
      <c r="E1716" t="inlineStr">
        <is>
          <t>Đổi ý</t>
        </is>
      </c>
      <c r="F1716" t="n">
        <v>229.9</v>
      </c>
    </row>
    <row r="1717">
      <c r="A1717" t="n">
        <v>202010</v>
      </c>
      <c r="B1717" t="n">
        <v>0</v>
      </c>
      <c r="C1717" t="inlineStr">
        <is>
          <t>ONLINE</t>
        </is>
      </c>
      <c r="D1717" t="inlineStr">
        <is>
          <t>Online</t>
        </is>
      </c>
      <c r="E1717" t="inlineStr">
        <is>
          <t>Lỗi sản phẩm</t>
        </is>
      </c>
      <c r="F1717" t="n">
        <v>620</v>
      </c>
    </row>
    <row r="1718">
      <c r="A1718" t="n">
        <v>202010</v>
      </c>
      <c r="B1718" t="n">
        <v>0</v>
      </c>
      <c r="C1718" t="inlineStr">
        <is>
          <t>ONLINE</t>
        </is>
      </c>
      <c r="D1718" t="inlineStr">
        <is>
          <t>Online</t>
        </is>
      </c>
      <c r="E1718" t="inlineStr">
        <is>
          <t>Giao trễ</t>
        </is>
      </c>
      <c r="F1718" t="n">
        <v>12.5</v>
      </c>
    </row>
    <row r="1719">
      <c r="A1719" t="n">
        <v>202010</v>
      </c>
      <c r="B1719" t="n">
        <v>1</v>
      </c>
      <c r="C1719" t="inlineStr">
        <is>
          <t>POS</t>
        </is>
      </c>
      <c r="D1719" t="inlineStr">
        <is>
          <t>Úc</t>
        </is>
      </c>
      <c r="E1719" t="inlineStr">
        <is>
          <t>Đổi ý</t>
        </is>
      </c>
      <c r="F1719" t="n">
        <v>230</v>
      </c>
    </row>
    <row r="1720">
      <c r="A1720" t="n">
        <v>202010</v>
      </c>
      <c r="B1720" t="n">
        <v>6</v>
      </c>
      <c r="C1720" t="inlineStr">
        <is>
          <t>POS</t>
        </is>
      </c>
      <c r="D1720" t="inlineStr">
        <is>
          <t>Úc</t>
        </is>
      </c>
      <c r="E1720" t="inlineStr">
        <is>
          <t>Lỗi sản phẩm</t>
        </is>
      </c>
      <c r="F1720" t="n">
        <v>155.36</v>
      </c>
    </row>
    <row r="1721">
      <c r="A1721" t="n">
        <v>202010</v>
      </c>
      <c r="B1721" t="n">
        <v>43</v>
      </c>
      <c r="C1721" t="inlineStr">
        <is>
          <t>POS</t>
        </is>
      </c>
      <c r="D1721" t="inlineStr">
        <is>
          <t>Mỹ</t>
        </is>
      </c>
      <c r="E1721" t="inlineStr">
        <is>
          <t>Lỗi sản phẩm</t>
        </is>
      </c>
      <c r="F1721" t="n">
        <v>207.81</v>
      </c>
    </row>
    <row r="1722">
      <c r="A1722" t="n">
        <v>202010</v>
      </c>
      <c r="B1722" t="n">
        <v>44</v>
      </c>
      <c r="C1722" t="inlineStr">
        <is>
          <t>POS</t>
        </is>
      </c>
      <c r="D1722" t="inlineStr">
        <is>
          <t>Mỹ</t>
        </is>
      </c>
      <c r="E1722" t="inlineStr">
        <is>
          <t>Đổi ý</t>
        </is>
      </c>
      <c r="F1722" t="n">
        <v>575.4</v>
      </c>
    </row>
    <row r="1723">
      <c r="A1723" t="n">
        <v>202010</v>
      </c>
      <c r="B1723" t="n">
        <v>48</v>
      </c>
      <c r="C1723" t="inlineStr">
        <is>
          <t>POS</t>
        </is>
      </c>
      <c r="D1723" t="inlineStr">
        <is>
          <t>Mỹ</t>
        </is>
      </c>
      <c r="E1723" t="inlineStr">
        <is>
          <t>Giao nhầm hàng</t>
        </is>
      </c>
      <c r="F1723" t="n">
        <v>303.96</v>
      </c>
    </row>
    <row r="1724">
      <c r="A1724" t="n">
        <v>202010</v>
      </c>
      <c r="B1724" t="n">
        <v>50</v>
      </c>
      <c r="C1724" t="inlineStr">
        <is>
          <t>POS</t>
        </is>
      </c>
      <c r="D1724" t="inlineStr">
        <is>
          <t>Mỹ</t>
        </is>
      </c>
      <c r="E1724" t="inlineStr">
        <is>
          <t>Lỗi sản phẩm</t>
        </is>
      </c>
      <c r="F1724" t="n">
        <v>32</v>
      </c>
    </row>
    <row r="1725">
      <c r="A1725" t="n">
        <v>202010</v>
      </c>
      <c r="B1725" t="n">
        <v>51</v>
      </c>
      <c r="C1725" t="inlineStr">
        <is>
          <t>POS</t>
        </is>
      </c>
      <c r="D1725" t="inlineStr">
        <is>
          <t>Mỹ</t>
        </is>
      </c>
      <c r="E1725" t="inlineStr">
        <is>
          <t>Đổi ý</t>
        </is>
      </c>
      <c r="F1725" t="n">
        <v>399.9</v>
      </c>
    </row>
    <row r="1726">
      <c r="A1726" t="n">
        <v>202010</v>
      </c>
      <c r="B1726" t="n">
        <v>56</v>
      </c>
      <c r="C1726" t="inlineStr">
        <is>
          <t>POS</t>
        </is>
      </c>
      <c r="D1726" t="inlineStr">
        <is>
          <t>Mỹ</t>
        </is>
      </c>
      <c r="E1726" t="inlineStr">
        <is>
          <t>Lỗi sản phẩm</t>
        </is>
      </c>
      <c r="F1726" t="n">
        <v>289.99</v>
      </c>
    </row>
    <row r="1727">
      <c r="A1727" t="n">
        <v>202010</v>
      </c>
      <c r="B1727" t="n">
        <v>59</v>
      </c>
      <c r="C1727" t="inlineStr">
        <is>
          <t>POS</t>
        </is>
      </c>
      <c r="D1727" t="inlineStr">
        <is>
          <t>Mỹ</t>
        </is>
      </c>
      <c r="E1727" t="inlineStr">
        <is>
          <t>Lỗi sản phẩm</t>
        </is>
      </c>
      <c r="F1727" t="n">
        <v>236</v>
      </c>
    </row>
    <row r="1728">
      <c r="A1728" t="n">
        <v>202010</v>
      </c>
      <c r="B1728" t="n">
        <v>61</v>
      </c>
      <c r="C1728" t="inlineStr">
        <is>
          <t>POS</t>
        </is>
      </c>
      <c r="D1728" t="inlineStr">
        <is>
          <t>Mỹ</t>
        </is>
      </c>
      <c r="E1728" t="inlineStr">
        <is>
          <t>Lỗi sản phẩm</t>
        </is>
      </c>
      <c r="F1728" t="n">
        <v>376</v>
      </c>
    </row>
    <row r="1729">
      <c r="A1729" t="n">
        <v>202010</v>
      </c>
      <c r="B1729" t="n">
        <v>62</v>
      </c>
      <c r="C1729" t="inlineStr">
        <is>
          <t>POS</t>
        </is>
      </c>
      <c r="D1729" t="inlineStr">
        <is>
          <t>Mỹ</t>
        </is>
      </c>
      <c r="E1729" t="inlineStr">
        <is>
          <t>Đổi ý</t>
        </is>
      </c>
      <c r="F1729" t="n">
        <v>20.6</v>
      </c>
    </row>
    <row r="1730">
      <c r="A1730" t="n">
        <v>202010</v>
      </c>
      <c r="B1730" t="n">
        <v>64</v>
      </c>
      <c r="C1730" t="inlineStr">
        <is>
          <t>POS</t>
        </is>
      </c>
      <c r="D1730" t="inlineStr">
        <is>
          <t>Mỹ</t>
        </is>
      </c>
      <c r="E1730" t="inlineStr">
        <is>
          <t>Đổi ý</t>
        </is>
      </c>
      <c r="F1730" t="n">
        <v>238</v>
      </c>
    </row>
    <row r="1731">
      <c r="A1731" t="n">
        <v>202010</v>
      </c>
      <c r="B1731" t="n">
        <v>64</v>
      </c>
      <c r="C1731" t="inlineStr">
        <is>
          <t>POS</t>
        </is>
      </c>
      <c r="D1731" t="inlineStr">
        <is>
          <t>Mỹ</t>
        </is>
      </c>
      <c r="E1731" t="inlineStr">
        <is>
          <t>Giao nhầm hàng</t>
        </is>
      </c>
      <c r="F1731" t="n">
        <v>765</v>
      </c>
    </row>
    <row r="1732">
      <c r="A1732" t="n">
        <v>202011</v>
      </c>
      <c r="B1732" t="n">
        <v>0</v>
      </c>
      <c r="C1732" t="inlineStr">
        <is>
          <t>ONLINE</t>
        </is>
      </c>
      <c r="D1732" t="inlineStr">
        <is>
          <t>Online</t>
        </is>
      </c>
      <c r="E1732" t="inlineStr">
        <is>
          <t>Đổi ý</t>
        </is>
      </c>
      <c r="F1732" t="n">
        <v>8.09</v>
      </c>
    </row>
    <row r="1733">
      <c r="A1733" t="n">
        <v>202011</v>
      </c>
      <c r="B1733" t="n">
        <v>0</v>
      </c>
      <c r="C1733" t="inlineStr">
        <is>
          <t>ONLINE</t>
        </is>
      </c>
      <c r="D1733" t="inlineStr">
        <is>
          <t>Online</t>
        </is>
      </c>
      <c r="E1733" t="inlineStr">
        <is>
          <t>Giao nhầm hàng</t>
        </is>
      </c>
      <c r="F1733" t="n">
        <v>32</v>
      </c>
    </row>
    <row r="1734">
      <c r="A1734" t="n">
        <v>202011</v>
      </c>
      <c r="B1734" t="n">
        <v>5</v>
      </c>
      <c r="C1734" t="inlineStr">
        <is>
          <t>POS</t>
        </is>
      </c>
      <c r="D1734" t="inlineStr">
        <is>
          <t>Úc</t>
        </is>
      </c>
      <c r="E1734" t="inlineStr">
        <is>
          <t>Lỗi sản phẩm</t>
        </is>
      </c>
      <c r="F1734" t="n">
        <v>79.98</v>
      </c>
    </row>
    <row r="1735">
      <c r="A1735" t="n">
        <v>202011</v>
      </c>
      <c r="B1735" t="n">
        <v>15</v>
      </c>
      <c r="C1735" t="inlineStr">
        <is>
          <t>POS</t>
        </is>
      </c>
      <c r="D1735" t="inlineStr">
        <is>
          <t>Pháp</t>
        </is>
      </c>
      <c r="E1735" t="inlineStr">
        <is>
          <t>Lỗi sản phẩm</t>
        </is>
      </c>
      <c r="F1735" t="n">
        <v>173.64</v>
      </c>
    </row>
    <row r="1736">
      <c r="A1736" t="n">
        <v>202011</v>
      </c>
      <c r="B1736" t="n">
        <v>24</v>
      </c>
      <c r="C1736" t="inlineStr">
        <is>
          <t>POS</t>
        </is>
      </c>
      <c r="D1736" t="inlineStr">
        <is>
          <t>Đức</t>
        </is>
      </c>
      <c r="E1736" t="inlineStr">
        <is>
          <t>Lỗi sản phẩm</t>
        </is>
      </c>
      <c r="F1736" t="n">
        <v>12.99</v>
      </c>
    </row>
    <row r="1737">
      <c r="A1737" t="n">
        <v>202011</v>
      </c>
      <c r="B1737" t="n">
        <v>27</v>
      </c>
      <c r="C1737" t="inlineStr">
        <is>
          <t>POS</t>
        </is>
      </c>
      <c r="D1737" t="inlineStr">
        <is>
          <t>Đức</t>
        </is>
      </c>
      <c r="E1737" t="inlineStr">
        <is>
          <t>Lỗi sản phẩm</t>
        </is>
      </c>
      <c r="F1737" t="n">
        <v>499</v>
      </c>
    </row>
    <row r="1738">
      <c r="A1738" t="n">
        <v>202011</v>
      </c>
      <c r="B1738" t="n">
        <v>32</v>
      </c>
      <c r="C1738" t="inlineStr">
        <is>
          <t>POS</t>
        </is>
      </c>
      <c r="D1738" t="inlineStr">
        <is>
          <t>Hà Lan</t>
        </is>
      </c>
      <c r="E1738" t="inlineStr">
        <is>
          <t>Lỗi sản phẩm</t>
        </is>
      </c>
      <c r="F1738" t="n">
        <v>4.74</v>
      </c>
    </row>
    <row r="1739">
      <c r="A1739" t="n">
        <v>202011</v>
      </c>
      <c r="B1739" t="n">
        <v>45</v>
      </c>
      <c r="C1739" t="inlineStr">
        <is>
          <t>POS</t>
        </is>
      </c>
      <c r="D1739" t="inlineStr">
        <is>
          <t>Mỹ</t>
        </is>
      </c>
      <c r="E1739" t="inlineStr">
        <is>
          <t>Giao nhầm hàng</t>
        </is>
      </c>
      <c r="F1739" t="n">
        <v>269.9</v>
      </c>
    </row>
    <row r="1740">
      <c r="A1740" t="n">
        <v>202011</v>
      </c>
      <c r="B1740" t="n">
        <v>47</v>
      </c>
      <c r="C1740" t="inlineStr">
        <is>
          <t>POS</t>
        </is>
      </c>
      <c r="D1740" t="inlineStr">
        <is>
          <t>Mỹ</t>
        </is>
      </c>
      <c r="E1740" t="inlineStr">
        <is>
          <t>Đổi ý</t>
        </is>
      </c>
      <c r="F1740" t="n">
        <v>580</v>
      </c>
    </row>
    <row r="1741">
      <c r="A1741" t="n">
        <v>202011</v>
      </c>
      <c r="B1741" t="n">
        <v>47</v>
      </c>
      <c r="C1741" t="inlineStr">
        <is>
          <t>POS</t>
        </is>
      </c>
      <c r="D1741" t="inlineStr">
        <is>
          <t>Mỹ</t>
        </is>
      </c>
      <c r="E1741" t="inlineStr">
        <is>
          <t>Lỗi sản phẩm</t>
        </is>
      </c>
      <c r="F1741" t="n">
        <v>199.96</v>
      </c>
    </row>
    <row r="1742">
      <c r="A1742" t="n">
        <v>202011</v>
      </c>
      <c r="B1742" t="n">
        <v>54</v>
      </c>
      <c r="C1742" t="inlineStr">
        <is>
          <t>POS</t>
        </is>
      </c>
      <c r="D1742" t="inlineStr">
        <is>
          <t>Mỹ</t>
        </is>
      </c>
      <c r="E1742" t="inlineStr">
        <is>
          <t>Lỗi sản phẩm</t>
        </is>
      </c>
      <c r="F1742" t="n">
        <v>1340</v>
      </c>
    </row>
    <row r="1743">
      <c r="A1743" t="n">
        <v>202011</v>
      </c>
      <c r="B1743" t="n">
        <v>59</v>
      </c>
      <c r="C1743" t="inlineStr">
        <is>
          <t>POS</t>
        </is>
      </c>
      <c r="D1743" t="inlineStr">
        <is>
          <t>Mỹ</t>
        </is>
      </c>
      <c r="E1743" t="inlineStr">
        <is>
          <t>Đổi ý</t>
        </is>
      </c>
      <c r="F1743" t="n">
        <v>219.98</v>
      </c>
    </row>
    <row r="1744">
      <c r="A1744" t="n">
        <v>202012</v>
      </c>
      <c r="B1744" t="n">
        <v>0</v>
      </c>
      <c r="C1744" t="inlineStr">
        <is>
          <t>ONLINE</t>
        </is>
      </c>
      <c r="D1744" t="inlineStr">
        <is>
          <t>Online</t>
        </is>
      </c>
      <c r="E1744" t="inlineStr">
        <is>
          <t>Đổi ý</t>
        </is>
      </c>
      <c r="F1744" t="n">
        <v>485.82</v>
      </c>
    </row>
    <row r="1745">
      <c r="A1745" t="n">
        <v>202012</v>
      </c>
      <c r="B1745" t="n">
        <v>0</v>
      </c>
      <c r="C1745" t="inlineStr">
        <is>
          <t>ONLINE</t>
        </is>
      </c>
      <c r="D1745" t="inlineStr">
        <is>
          <t>Online</t>
        </is>
      </c>
      <c r="E1745" t="inlineStr">
        <is>
          <t>Giao trễ</t>
        </is>
      </c>
      <c r="F1745" t="n">
        <v>1293.95</v>
      </c>
    </row>
    <row r="1746">
      <c r="A1746" t="n">
        <v>202012</v>
      </c>
      <c r="B1746" t="n">
        <v>1</v>
      </c>
      <c r="C1746" t="inlineStr">
        <is>
          <t>POS</t>
        </is>
      </c>
      <c r="D1746" t="inlineStr">
        <is>
          <t>Úc</t>
        </is>
      </c>
      <c r="E1746" t="inlineStr">
        <is>
          <t>Giao nhầm hàng</t>
        </is>
      </c>
      <c r="F1746" t="n">
        <v>277.2</v>
      </c>
    </row>
    <row r="1747">
      <c r="A1747" t="n">
        <v>202012</v>
      </c>
      <c r="B1747" t="n">
        <v>6</v>
      </c>
      <c r="C1747" t="inlineStr">
        <is>
          <t>POS</t>
        </is>
      </c>
      <c r="D1747" t="inlineStr">
        <is>
          <t>Úc</t>
        </is>
      </c>
      <c r="E1747" t="inlineStr">
        <is>
          <t>Đổi ý</t>
        </is>
      </c>
      <c r="F1747" t="n">
        <v>64</v>
      </c>
    </row>
    <row r="1748">
      <c r="A1748" t="n">
        <v>202012</v>
      </c>
      <c r="B1748" t="n">
        <v>8</v>
      </c>
      <c r="C1748" t="inlineStr">
        <is>
          <t>POS</t>
        </is>
      </c>
      <c r="D1748" t="inlineStr">
        <is>
          <t>Canada</t>
        </is>
      </c>
      <c r="E1748" t="inlineStr">
        <is>
          <t>Lỗi sản phẩm</t>
        </is>
      </c>
      <c r="F1748" t="n">
        <v>11.04</v>
      </c>
    </row>
    <row r="1749">
      <c r="A1749" t="n">
        <v>202012</v>
      </c>
      <c r="B1749" t="n">
        <v>34</v>
      </c>
      <c r="C1749" t="inlineStr">
        <is>
          <t>POS</t>
        </is>
      </c>
      <c r="D1749" t="inlineStr">
        <is>
          <t>Hà Lan</t>
        </is>
      </c>
      <c r="E1749" t="inlineStr">
        <is>
          <t>Giao nhầm hàng</t>
        </is>
      </c>
      <c r="F1749" t="n">
        <v>22.89</v>
      </c>
    </row>
    <row r="1750">
      <c r="A1750" t="n">
        <v>202012</v>
      </c>
      <c r="B1750" t="n">
        <v>36</v>
      </c>
      <c r="C1750" t="inlineStr">
        <is>
          <t>POS</t>
        </is>
      </c>
      <c r="D1750" t="inlineStr">
        <is>
          <t>Anh</t>
        </is>
      </c>
      <c r="E1750" t="inlineStr">
        <is>
          <t>Đổi ý</t>
        </is>
      </c>
      <c r="F1750" t="n">
        <v>780</v>
      </c>
    </row>
    <row r="1751">
      <c r="A1751" t="n">
        <v>202012</v>
      </c>
      <c r="B1751" t="n">
        <v>40</v>
      </c>
      <c r="C1751" t="inlineStr">
        <is>
          <t>POS</t>
        </is>
      </c>
      <c r="D1751" t="inlineStr">
        <is>
          <t>Anh</t>
        </is>
      </c>
      <c r="E1751" t="inlineStr">
        <is>
          <t>Lỗi sản phẩm</t>
        </is>
      </c>
      <c r="F1751" t="n">
        <v>293</v>
      </c>
    </row>
    <row r="1752">
      <c r="A1752" t="n">
        <v>202012</v>
      </c>
      <c r="B1752" t="n">
        <v>43</v>
      </c>
      <c r="C1752" t="inlineStr">
        <is>
          <t>POS</t>
        </is>
      </c>
      <c r="D1752" t="inlineStr">
        <is>
          <t>Mỹ</t>
        </is>
      </c>
      <c r="E1752" t="inlineStr">
        <is>
          <t>Lỗi sản phẩm</t>
        </is>
      </c>
      <c r="F1752" t="n">
        <v>332.1</v>
      </c>
    </row>
    <row r="1753">
      <c r="A1753" t="n">
        <v>202012</v>
      </c>
      <c r="B1753" t="n">
        <v>44</v>
      </c>
      <c r="C1753" t="inlineStr">
        <is>
          <t>POS</t>
        </is>
      </c>
      <c r="D1753" t="inlineStr">
        <is>
          <t>Mỹ</t>
        </is>
      </c>
      <c r="E1753" t="inlineStr">
        <is>
          <t>Đổi ý</t>
        </is>
      </c>
      <c r="F1753" t="n">
        <v>38.99</v>
      </c>
    </row>
    <row r="1754">
      <c r="A1754" t="n">
        <v>202012</v>
      </c>
      <c r="B1754" t="n">
        <v>44</v>
      </c>
      <c r="C1754" t="inlineStr">
        <is>
          <t>POS</t>
        </is>
      </c>
      <c r="D1754" t="inlineStr">
        <is>
          <t>Mỹ</t>
        </is>
      </c>
      <c r="E1754" t="inlineStr">
        <is>
          <t>Giao nhầm hàng</t>
        </is>
      </c>
      <c r="F1754" t="n">
        <v>3354</v>
      </c>
    </row>
    <row r="1755">
      <c r="A1755" t="n">
        <v>202012</v>
      </c>
      <c r="B1755" t="n">
        <v>47</v>
      </c>
      <c r="C1755" t="inlineStr">
        <is>
          <t>POS</t>
        </is>
      </c>
      <c r="D1755" t="inlineStr">
        <is>
          <t>Mỹ</t>
        </is>
      </c>
      <c r="E1755" t="inlineStr">
        <is>
          <t>Lỗi sản phẩm</t>
        </is>
      </c>
      <c r="F1755" t="n">
        <v>1533</v>
      </c>
    </row>
    <row r="1756">
      <c r="A1756" t="n">
        <v>202012</v>
      </c>
      <c r="B1756" t="n">
        <v>50</v>
      </c>
      <c r="C1756" t="inlineStr">
        <is>
          <t>POS</t>
        </is>
      </c>
      <c r="D1756" t="inlineStr">
        <is>
          <t>Mỹ</t>
        </is>
      </c>
      <c r="E1756" t="inlineStr">
        <is>
          <t>Lỗi sản phẩm</t>
        </is>
      </c>
      <c r="F1756" t="n">
        <v>305.98</v>
      </c>
    </row>
    <row r="1757">
      <c r="A1757" t="n">
        <v>202012</v>
      </c>
      <c r="B1757" t="n">
        <v>50</v>
      </c>
      <c r="C1757" t="inlineStr">
        <is>
          <t>POS</t>
        </is>
      </c>
      <c r="D1757" t="inlineStr">
        <is>
          <t>Mỹ</t>
        </is>
      </c>
      <c r="E1757" t="inlineStr">
        <is>
          <t>Giao nhầm hàng</t>
        </is>
      </c>
      <c r="F1757" t="n">
        <v>9.16</v>
      </c>
    </row>
    <row r="1758">
      <c r="A1758" t="n">
        <v>202012</v>
      </c>
      <c r="B1758" t="n">
        <v>54</v>
      </c>
      <c r="C1758" t="inlineStr">
        <is>
          <t>POS</t>
        </is>
      </c>
      <c r="D1758" t="inlineStr">
        <is>
          <t>Mỹ</t>
        </is>
      </c>
      <c r="E1758" t="inlineStr">
        <is>
          <t>Lỗi sản phẩm</t>
        </is>
      </c>
      <c r="F1758" t="n">
        <v>67.40000000000001</v>
      </c>
    </row>
    <row r="1759">
      <c r="A1759" t="n">
        <v>202012</v>
      </c>
      <c r="B1759" t="n">
        <v>62</v>
      </c>
      <c r="C1759" t="inlineStr">
        <is>
          <t>POS</t>
        </is>
      </c>
      <c r="D1759" t="inlineStr">
        <is>
          <t>Mỹ</t>
        </is>
      </c>
      <c r="E1759" t="inlineStr">
        <is>
          <t>Đổi ý</t>
        </is>
      </c>
      <c r="F1759" t="n">
        <v>126.23</v>
      </c>
    </row>
    <row r="1760">
      <c r="A1760" t="n">
        <v>202012</v>
      </c>
      <c r="B1760" t="n">
        <v>64</v>
      </c>
      <c r="C1760" t="inlineStr">
        <is>
          <t>POS</t>
        </is>
      </c>
      <c r="D1760" t="inlineStr">
        <is>
          <t>Mỹ</t>
        </is>
      </c>
      <c r="E1760" t="inlineStr">
        <is>
          <t>Lỗi sản phẩm</t>
        </is>
      </c>
      <c r="F1760" t="n">
        <v>254.99</v>
      </c>
    </row>
    <row r="1761">
      <c r="A1761" t="n">
        <v>202012</v>
      </c>
      <c r="B1761" t="n">
        <v>64</v>
      </c>
      <c r="C1761" t="inlineStr">
        <is>
          <t>POS</t>
        </is>
      </c>
      <c r="D1761" t="inlineStr">
        <is>
          <t>Mỹ</t>
        </is>
      </c>
      <c r="E1761" t="inlineStr">
        <is>
          <t>Giao nhầm hàng</t>
        </is>
      </c>
      <c r="F1761" t="n">
        <v>47.95</v>
      </c>
    </row>
    <row r="1762">
      <c r="A1762" t="n">
        <v>202012</v>
      </c>
      <c r="B1762" t="n">
        <v>65</v>
      </c>
      <c r="C1762" t="inlineStr">
        <is>
          <t>POS</t>
        </is>
      </c>
      <c r="D1762" t="inlineStr">
        <is>
          <t>Mỹ</t>
        </is>
      </c>
      <c r="E1762" t="inlineStr">
        <is>
          <t>Đổi ý</t>
        </is>
      </c>
      <c r="F1762" t="n">
        <v>338.3</v>
      </c>
    </row>
    <row r="1763">
      <c r="A1763" t="n">
        <v>202012</v>
      </c>
      <c r="B1763" t="n">
        <v>65</v>
      </c>
      <c r="C1763" t="inlineStr">
        <is>
          <t>POS</t>
        </is>
      </c>
      <c r="D1763" t="inlineStr">
        <is>
          <t>Mỹ</t>
        </is>
      </c>
      <c r="E1763" t="inlineStr">
        <is>
          <t>Lỗi sản phẩm</t>
        </is>
      </c>
      <c r="F1763" t="n">
        <v>50.67</v>
      </c>
    </row>
    <row r="1764">
      <c r="A1764" t="n">
        <v>202101</v>
      </c>
      <c r="B1764" t="n">
        <v>0</v>
      </c>
      <c r="C1764" t="inlineStr">
        <is>
          <t>ONLINE</t>
        </is>
      </c>
      <c r="D1764" t="inlineStr">
        <is>
          <t>Online</t>
        </is>
      </c>
      <c r="E1764" t="inlineStr">
        <is>
          <t>Đổi ý</t>
        </is>
      </c>
      <c r="F1764" t="n">
        <v>587.21</v>
      </c>
    </row>
    <row r="1765">
      <c r="A1765" t="n">
        <v>202101</v>
      </c>
      <c r="B1765" t="n">
        <v>0</v>
      </c>
      <c r="C1765" t="inlineStr">
        <is>
          <t>ONLINE</t>
        </is>
      </c>
      <c r="D1765" t="inlineStr">
        <is>
          <t>Online</t>
        </is>
      </c>
      <c r="E1765" t="inlineStr">
        <is>
          <t>Lỗi sản phẩm</t>
        </is>
      </c>
      <c r="F1765" t="n">
        <v>499</v>
      </c>
    </row>
    <row r="1766">
      <c r="A1766" t="n">
        <v>202101</v>
      </c>
      <c r="B1766" t="n">
        <v>6</v>
      </c>
      <c r="C1766" t="inlineStr">
        <is>
          <t>POS</t>
        </is>
      </c>
      <c r="D1766" t="inlineStr">
        <is>
          <t>Úc</t>
        </is>
      </c>
      <c r="E1766" t="inlineStr">
        <is>
          <t>Đổi ý</t>
        </is>
      </c>
      <c r="F1766" t="n">
        <v>369</v>
      </c>
    </row>
    <row r="1767">
      <c r="A1767" t="n">
        <v>202101</v>
      </c>
      <c r="B1767" t="n">
        <v>8</v>
      </c>
      <c r="C1767" t="inlineStr">
        <is>
          <t>POS</t>
        </is>
      </c>
      <c r="D1767" t="inlineStr">
        <is>
          <t>Canada</t>
        </is>
      </c>
      <c r="E1767" t="inlineStr">
        <is>
          <t>Lỗi sản phẩm</t>
        </is>
      </c>
      <c r="F1767" t="n">
        <v>432</v>
      </c>
    </row>
    <row r="1768">
      <c r="A1768" t="n">
        <v>202101</v>
      </c>
      <c r="B1768" t="n">
        <v>12</v>
      </c>
      <c r="C1768" t="inlineStr">
        <is>
          <t>POS</t>
        </is>
      </c>
      <c r="D1768" t="inlineStr">
        <is>
          <t>Pháp</t>
        </is>
      </c>
      <c r="E1768" t="inlineStr">
        <is>
          <t>Giao nhầm hàng</t>
        </is>
      </c>
      <c r="F1768" t="n">
        <v>345</v>
      </c>
    </row>
    <row r="1769">
      <c r="A1769" t="n">
        <v>202101</v>
      </c>
      <c r="B1769" t="n">
        <v>19</v>
      </c>
      <c r="C1769" t="inlineStr">
        <is>
          <t>POS</t>
        </is>
      </c>
      <c r="D1769" t="inlineStr">
        <is>
          <t>Đức</t>
        </is>
      </c>
      <c r="E1769" t="inlineStr">
        <is>
          <t>Đổi ý</t>
        </is>
      </c>
      <c r="F1769" t="n">
        <v>326</v>
      </c>
    </row>
    <row r="1770">
      <c r="A1770" t="n">
        <v>202101</v>
      </c>
      <c r="B1770" t="n">
        <v>24</v>
      </c>
      <c r="C1770" t="inlineStr">
        <is>
          <t>POS</t>
        </is>
      </c>
      <c r="D1770" t="inlineStr">
        <is>
          <t>Đức</t>
        </is>
      </c>
      <c r="E1770" t="inlineStr">
        <is>
          <t>Giao nhầm hàng</t>
        </is>
      </c>
      <c r="F1770" t="n">
        <v>252.7</v>
      </c>
    </row>
    <row r="1771">
      <c r="A1771" t="n">
        <v>202101</v>
      </c>
      <c r="B1771" t="n">
        <v>30</v>
      </c>
      <c r="C1771" t="inlineStr">
        <is>
          <t>POS</t>
        </is>
      </c>
      <c r="D1771" t="inlineStr">
        <is>
          <t>Ý</t>
        </is>
      </c>
      <c r="E1771" t="inlineStr">
        <is>
          <t>Lỗi sản phẩm</t>
        </is>
      </c>
      <c r="F1771" t="n">
        <v>41.2</v>
      </c>
    </row>
    <row r="1772">
      <c r="A1772" t="n">
        <v>202101</v>
      </c>
      <c r="B1772" t="n">
        <v>32</v>
      </c>
      <c r="C1772" t="inlineStr">
        <is>
          <t>POS</t>
        </is>
      </c>
      <c r="D1772" t="inlineStr">
        <is>
          <t>Hà Lan</t>
        </is>
      </c>
      <c r="E1772" t="inlineStr">
        <is>
          <t>Đổi ý</t>
        </is>
      </c>
      <c r="F1772" t="n">
        <v>278</v>
      </c>
    </row>
    <row r="1773">
      <c r="A1773" t="n">
        <v>202101</v>
      </c>
      <c r="B1773" t="n">
        <v>36</v>
      </c>
      <c r="C1773" t="inlineStr">
        <is>
          <t>POS</t>
        </is>
      </c>
      <c r="D1773" t="inlineStr">
        <is>
          <t>Anh</t>
        </is>
      </c>
      <c r="E1773" t="inlineStr">
        <is>
          <t>Giao nhầm hàng</t>
        </is>
      </c>
      <c r="F1773" t="n">
        <v>4365.25</v>
      </c>
    </row>
    <row r="1774">
      <c r="A1774" t="n">
        <v>202101</v>
      </c>
      <c r="B1774" t="n">
        <v>40</v>
      </c>
      <c r="C1774" t="inlineStr">
        <is>
          <t>POS</t>
        </is>
      </c>
      <c r="D1774" t="inlineStr">
        <is>
          <t>Anh</t>
        </is>
      </c>
      <c r="E1774" t="inlineStr">
        <is>
          <t>Lỗi sản phẩm</t>
        </is>
      </c>
      <c r="F1774" t="n">
        <v>16.75</v>
      </c>
    </row>
    <row r="1775">
      <c r="A1775" t="n">
        <v>202101</v>
      </c>
      <c r="B1775" t="n">
        <v>42</v>
      </c>
      <c r="C1775" t="inlineStr">
        <is>
          <t>POS</t>
        </is>
      </c>
      <c r="D1775" t="inlineStr">
        <is>
          <t>Anh</t>
        </is>
      </c>
      <c r="E1775" t="inlineStr">
        <is>
          <t>Đổi ý</t>
        </is>
      </c>
      <c r="F1775" t="n">
        <v>179.8</v>
      </c>
    </row>
    <row r="1776">
      <c r="A1776" t="n">
        <v>202101</v>
      </c>
      <c r="B1776" t="n">
        <v>43</v>
      </c>
      <c r="C1776" t="inlineStr">
        <is>
          <t>POS</t>
        </is>
      </c>
      <c r="D1776" t="inlineStr">
        <is>
          <t>Mỹ</t>
        </is>
      </c>
      <c r="E1776" t="inlineStr">
        <is>
          <t>Đổi ý</t>
        </is>
      </c>
      <c r="F1776" t="n">
        <v>726.1</v>
      </c>
    </row>
    <row r="1777">
      <c r="A1777" t="n">
        <v>202101</v>
      </c>
      <c r="B1777" t="n">
        <v>51</v>
      </c>
      <c r="C1777" t="inlineStr">
        <is>
          <t>POS</t>
        </is>
      </c>
      <c r="D1777" t="inlineStr">
        <is>
          <t>Mỹ</t>
        </is>
      </c>
      <c r="E1777" t="inlineStr">
        <is>
          <t>Lỗi sản phẩm</t>
        </is>
      </c>
      <c r="F1777" t="n">
        <v>56.99</v>
      </c>
    </row>
    <row r="1778">
      <c r="A1778" t="n">
        <v>202101</v>
      </c>
      <c r="B1778" t="n">
        <v>53</v>
      </c>
      <c r="C1778" t="inlineStr">
        <is>
          <t>POS</t>
        </is>
      </c>
      <c r="D1778" t="inlineStr">
        <is>
          <t>Mỹ</t>
        </is>
      </c>
      <c r="E1778" t="inlineStr">
        <is>
          <t>Lỗi sản phẩm</t>
        </is>
      </c>
      <c r="F1778" t="n">
        <v>162.9</v>
      </c>
    </row>
    <row r="1779">
      <c r="A1779" t="n">
        <v>202101</v>
      </c>
      <c r="B1779" t="n">
        <v>54</v>
      </c>
      <c r="C1779" t="inlineStr">
        <is>
          <t>POS</t>
        </is>
      </c>
      <c r="D1779" t="inlineStr">
        <is>
          <t>Mỹ</t>
        </is>
      </c>
      <c r="E1779" t="inlineStr">
        <is>
          <t>Lỗi sản phẩm</t>
        </is>
      </c>
      <c r="F1779" t="n">
        <v>5024.1</v>
      </c>
    </row>
    <row r="1780">
      <c r="A1780" t="n">
        <v>202101</v>
      </c>
      <c r="B1780" t="n">
        <v>54</v>
      </c>
      <c r="C1780" t="inlineStr">
        <is>
          <t>POS</t>
        </is>
      </c>
      <c r="D1780" t="inlineStr">
        <is>
          <t>Mỹ</t>
        </is>
      </c>
      <c r="E1780" t="inlineStr">
        <is>
          <t>Giao nhầm hàng</t>
        </is>
      </c>
      <c r="F1780" t="n">
        <v>9.99</v>
      </c>
    </row>
    <row r="1781">
      <c r="A1781" t="n">
        <v>202101</v>
      </c>
      <c r="B1781" t="n">
        <v>55</v>
      </c>
      <c r="C1781" t="inlineStr">
        <is>
          <t>POS</t>
        </is>
      </c>
      <c r="D1781" t="inlineStr">
        <is>
          <t>Mỹ</t>
        </is>
      </c>
      <c r="E1781" t="inlineStr">
        <is>
          <t>Đổi ý</t>
        </is>
      </c>
      <c r="F1781" t="n">
        <v>182.97</v>
      </c>
    </row>
    <row r="1782">
      <c r="A1782" t="n">
        <v>202101</v>
      </c>
      <c r="B1782" t="n">
        <v>56</v>
      </c>
      <c r="C1782" t="inlineStr">
        <is>
          <t>POS</t>
        </is>
      </c>
      <c r="D1782" t="inlineStr">
        <is>
          <t>Mỹ</t>
        </is>
      </c>
      <c r="E1782" t="inlineStr">
        <is>
          <t>Đổi ý</t>
        </is>
      </c>
      <c r="F1782" t="n">
        <v>485.82</v>
      </c>
    </row>
    <row r="1783">
      <c r="A1783" t="n">
        <v>202101</v>
      </c>
      <c r="B1783" t="n">
        <v>56</v>
      </c>
      <c r="C1783" t="inlineStr">
        <is>
          <t>POS</t>
        </is>
      </c>
      <c r="D1783" t="inlineStr">
        <is>
          <t>Mỹ</t>
        </is>
      </c>
      <c r="E1783" t="inlineStr">
        <is>
          <t>Lỗi sản phẩm</t>
        </is>
      </c>
      <c r="F1783" t="n">
        <v>134.8</v>
      </c>
    </row>
    <row r="1784">
      <c r="A1784" t="n">
        <v>202101</v>
      </c>
      <c r="B1784" t="n">
        <v>59</v>
      </c>
      <c r="C1784" t="inlineStr">
        <is>
          <t>POS</t>
        </is>
      </c>
      <c r="D1784" t="inlineStr">
        <is>
          <t>Mỹ</t>
        </is>
      </c>
      <c r="E1784" t="inlineStr">
        <is>
          <t>Lỗi sản phẩm</t>
        </is>
      </c>
      <c r="F1784" t="n">
        <v>301</v>
      </c>
    </row>
    <row r="1785">
      <c r="A1785" t="n">
        <v>202101</v>
      </c>
      <c r="B1785" t="n">
        <v>59</v>
      </c>
      <c r="C1785" t="inlineStr">
        <is>
          <t>POS</t>
        </is>
      </c>
      <c r="D1785" t="inlineStr">
        <is>
          <t>Mỹ</t>
        </is>
      </c>
      <c r="E1785" t="inlineStr">
        <is>
          <t>Giao nhầm hàng</t>
        </is>
      </c>
      <c r="F1785" t="n">
        <v>1119.1</v>
      </c>
    </row>
    <row r="1786">
      <c r="A1786" t="n">
        <v>202101</v>
      </c>
      <c r="B1786" t="n">
        <v>61</v>
      </c>
      <c r="C1786" t="inlineStr">
        <is>
          <t>POS</t>
        </is>
      </c>
      <c r="D1786" t="inlineStr">
        <is>
          <t>Mỹ</t>
        </is>
      </c>
      <c r="E1786" t="inlineStr">
        <is>
          <t>Lỗi sản phẩm</t>
        </is>
      </c>
      <c r="F1786" t="n">
        <v>1002.86</v>
      </c>
    </row>
    <row r="1787">
      <c r="A1787" t="n">
        <v>202101</v>
      </c>
      <c r="B1787" t="n">
        <v>65</v>
      </c>
      <c r="C1787" t="inlineStr">
        <is>
          <t>POS</t>
        </is>
      </c>
      <c r="D1787" t="inlineStr">
        <is>
          <t>Mỹ</t>
        </is>
      </c>
      <c r="E1787" t="inlineStr">
        <is>
          <t>Đổi ý</t>
        </is>
      </c>
      <c r="F1787" t="n">
        <v>169.1</v>
      </c>
    </row>
    <row r="1788">
      <c r="A1788" t="n">
        <v>202101</v>
      </c>
      <c r="B1788" t="n">
        <v>66</v>
      </c>
      <c r="C1788" t="inlineStr">
        <is>
          <t>POS</t>
        </is>
      </c>
      <c r="D1788" t="inlineStr">
        <is>
          <t>Mỹ</t>
        </is>
      </c>
      <c r="E1788" t="inlineStr">
        <is>
          <t>Lỗi sản phẩm</t>
        </is>
      </c>
      <c r="F1788" t="n">
        <v>728.45</v>
      </c>
    </row>
    <row r="1789">
      <c r="A1789" t="n">
        <v>202102</v>
      </c>
      <c r="B1789" t="n">
        <v>0</v>
      </c>
      <c r="C1789" t="inlineStr">
        <is>
          <t>ONLINE</t>
        </is>
      </c>
      <c r="D1789" t="inlineStr">
        <is>
          <t>Online</t>
        </is>
      </c>
      <c r="E1789" t="inlineStr">
        <is>
          <t>Đổi ý</t>
        </is>
      </c>
      <c r="F1789" t="n">
        <v>90</v>
      </c>
    </row>
    <row r="1790">
      <c r="A1790" t="n">
        <v>202102</v>
      </c>
      <c r="B1790" t="n">
        <v>0</v>
      </c>
      <c r="C1790" t="inlineStr">
        <is>
          <t>ONLINE</t>
        </is>
      </c>
      <c r="D1790" t="inlineStr">
        <is>
          <t>Online</t>
        </is>
      </c>
      <c r="E1790" t="inlineStr">
        <is>
          <t>Lỗi sản phẩm</t>
        </is>
      </c>
      <c r="F1790" t="n">
        <v>809.85</v>
      </c>
    </row>
    <row r="1791">
      <c r="A1791" t="n">
        <v>202102</v>
      </c>
      <c r="B1791" t="n">
        <v>0</v>
      </c>
      <c r="C1791" t="inlineStr">
        <is>
          <t>ONLINE</t>
        </is>
      </c>
      <c r="D1791" t="inlineStr">
        <is>
          <t>Online</t>
        </is>
      </c>
      <c r="E1791" t="inlineStr">
        <is>
          <t>Giao trễ</t>
        </is>
      </c>
      <c r="F1791" t="n">
        <v>9.99</v>
      </c>
    </row>
    <row r="1792">
      <c r="A1792" t="n">
        <v>202102</v>
      </c>
      <c r="B1792" t="n">
        <v>9</v>
      </c>
      <c r="C1792" t="inlineStr">
        <is>
          <t>POS</t>
        </is>
      </c>
      <c r="D1792" t="inlineStr">
        <is>
          <t>Canada</t>
        </is>
      </c>
      <c r="E1792" t="inlineStr">
        <is>
          <t>Đổi ý</t>
        </is>
      </c>
      <c r="F1792" t="n">
        <v>42.97</v>
      </c>
    </row>
    <row r="1793">
      <c r="A1793" t="n">
        <v>202102</v>
      </c>
      <c r="B1793" t="n">
        <v>17</v>
      </c>
      <c r="C1793" t="inlineStr">
        <is>
          <t>POS</t>
        </is>
      </c>
      <c r="D1793" t="inlineStr">
        <is>
          <t>Pháp</t>
        </is>
      </c>
      <c r="E1793" t="inlineStr">
        <is>
          <t>Lỗi sản phẩm</t>
        </is>
      </c>
      <c r="F1793" t="n">
        <v>1138.1</v>
      </c>
    </row>
    <row r="1794">
      <c r="A1794" t="n">
        <v>202102</v>
      </c>
      <c r="B1794" t="n">
        <v>36</v>
      </c>
      <c r="C1794" t="inlineStr">
        <is>
          <t>POS</t>
        </is>
      </c>
      <c r="D1794" t="inlineStr">
        <is>
          <t>Anh</t>
        </is>
      </c>
      <c r="E1794" t="inlineStr">
        <is>
          <t>Đổi ý</t>
        </is>
      </c>
      <c r="F1794" t="n">
        <v>109.99</v>
      </c>
    </row>
    <row r="1795">
      <c r="A1795" t="n">
        <v>202102</v>
      </c>
      <c r="B1795" t="n">
        <v>43</v>
      </c>
      <c r="C1795" t="inlineStr">
        <is>
          <t>POS</t>
        </is>
      </c>
      <c r="D1795" t="inlineStr">
        <is>
          <t>Mỹ</t>
        </is>
      </c>
      <c r="E1795" t="inlineStr">
        <is>
          <t>Lỗi sản phẩm</t>
        </is>
      </c>
      <c r="F1795" t="n">
        <v>109</v>
      </c>
    </row>
    <row r="1796">
      <c r="A1796" t="n">
        <v>202102</v>
      </c>
      <c r="B1796" t="n">
        <v>47</v>
      </c>
      <c r="C1796" t="inlineStr">
        <is>
          <t>POS</t>
        </is>
      </c>
      <c r="D1796" t="inlineStr">
        <is>
          <t>Mỹ</t>
        </is>
      </c>
      <c r="E1796" t="inlineStr">
        <is>
          <t>Giao nhầm hàng</t>
        </is>
      </c>
      <c r="F1796" t="n">
        <v>568.1</v>
      </c>
    </row>
    <row r="1797">
      <c r="A1797" t="n">
        <v>202102</v>
      </c>
      <c r="B1797" t="n">
        <v>54</v>
      </c>
      <c r="C1797" t="inlineStr">
        <is>
          <t>POS</t>
        </is>
      </c>
      <c r="D1797" t="inlineStr">
        <is>
          <t>Mỹ</t>
        </is>
      </c>
      <c r="E1797" t="inlineStr">
        <is>
          <t>Đổi ý</t>
        </is>
      </c>
      <c r="F1797" t="n">
        <v>268</v>
      </c>
    </row>
    <row r="1798">
      <c r="A1798" t="n">
        <v>202102</v>
      </c>
      <c r="B1798" t="n">
        <v>54</v>
      </c>
      <c r="C1798" t="inlineStr">
        <is>
          <t>POS</t>
        </is>
      </c>
      <c r="D1798" t="inlineStr">
        <is>
          <t>Mỹ</t>
        </is>
      </c>
      <c r="E1798" t="inlineStr">
        <is>
          <t>Lỗi sản phẩm</t>
        </is>
      </c>
      <c r="F1798" t="n">
        <v>1998</v>
      </c>
    </row>
    <row r="1799">
      <c r="A1799" t="n">
        <v>202102</v>
      </c>
      <c r="B1799" t="n">
        <v>64</v>
      </c>
      <c r="C1799" t="inlineStr">
        <is>
          <t>POS</t>
        </is>
      </c>
      <c r="D1799" t="inlineStr">
        <is>
          <t>Mỹ</t>
        </is>
      </c>
      <c r="E1799" t="inlineStr">
        <is>
          <t>Đổi ý</t>
        </is>
      </c>
      <c r="F1799" t="n">
        <v>299</v>
      </c>
    </row>
    <row r="1800">
      <c r="A1800" t="n">
        <v>202102</v>
      </c>
      <c r="B1800" t="n">
        <v>65</v>
      </c>
      <c r="C1800" t="inlineStr">
        <is>
          <t>POS</t>
        </is>
      </c>
      <c r="D1800" t="inlineStr">
        <is>
          <t>Mỹ</t>
        </is>
      </c>
      <c r="E1800" t="inlineStr">
        <is>
          <t>Lỗi sản phẩm</t>
        </is>
      </c>
      <c r="F1800" t="n">
        <v>254.6</v>
      </c>
    </row>
    <row r="1801">
      <c r="A1801" t="n">
        <v>202102</v>
      </c>
      <c r="B1801" t="n">
        <v>66</v>
      </c>
      <c r="C1801" t="inlineStr">
        <is>
          <t>POS</t>
        </is>
      </c>
      <c r="D1801" t="inlineStr">
        <is>
          <t>Mỹ</t>
        </is>
      </c>
      <c r="E1801" t="inlineStr">
        <is>
          <t>Đổi ý</t>
        </is>
      </c>
      <c r="F1801" t="n">
        <v>59.99</v>
      </c>
    </row>
    <row r="1802">
      <c r="A1802" t="n">
        <v>202102</v>
      </c>
      <c r="B1802" t="n">
        <v>66</v>
      </c>
      <c r="C1802" t="inlineStr">
        <is>
          <t>POS</t>
        </is>
      </c>
      <c r="D1802" t="inlineStr">
        <is>
          <t>Mỹ</t>
        </is>
      </c>
      <c r="E1802" t="inlineStr">
        <is>
          <t>Lỗi sản phẩm</t>
        </is>
      </c>
      <c r="F1802" t="n">
        <v>56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t="inlineStr">
        <is>
          <t>Tham số</t>
        </is>
      </c>
      <c r="B1" t="inlineStr">
        <is>
          <t>Giá trị</t>
        </is>
      </c>
      <c r="T1" t="inlineStr">
        <is>
          <t>Danh sách tháng</t>
        </is>
      </c>
      <c r="U1" t="inlineStr">
        <is>
          <t>month_id</t>
        </is>
      </c>
      <c r="W1" t="inlineStr">
        <is>
          <t>Quốc gia</t>
        </is>
      </c>
      <c r="Y1" t="inlineStr">
        <is>
          <t>HQ-ADJ month_id</t>
        </is>
      </c>
      <c r="Z1" t="inlineStr">
        <is>
          <t>USD</t>
        </is>
      </c>
    </row>
    <row r="2">
      <c r="A2" t="inlineStr">
        <is>
          <t>Tháng chọn (nhãn)</t>
        </is>
      </c>
      <c r="B2">
        <f>Tong_quan!$C$5</f>
        <v/>
      </c>
      <c r="T2" t="inlineStr">
        <is>
          <t>02/2021</t>
        </is>
      </c>
      <c r="U2" t="n">
        <v>202102</v>
      </c>
      <c r="W2" t="inlineStr">
        <is>
          <t>Tất cả</t>
        </is>
      </c>
      <c r="Y2" t="n">
        <v>201812</v>
      </c>
      <c r="Z2" t="n">
        <v>-1250</v>
      </c>
    </row>
    <row r="3">
      <c r="A3" t="inlineStr">
        <is>
          <t>Tháng chọn (month_id)</t>
        </is>
      </c>
      <c r="B3">
        <f>INDEX($U$2:$U$63,MATCH(B2,$T$2:$T$63,0))</f>
        <v/>
      </c>
      <c r="T3" t="inlineStr">
        <is>
          <t>01/2021</t>
        </is>
      </c>
      <c r="U3" t="n">
        <v>202101</v>
      </c>
      <c r="W3" t="inlineStr">
        <is>
          <t>Anh</t>
        </is>
      </c>
      <c r="Y3" t="n">
        <v>201912</v>
      </c>
      <c r="Z3" t="n">
        <v>980</v>
      </c>
    </row>
    <row r="4">
      <c r="A4" t="inlineStr">
        <is>
          <t>Tháng trước</t>
        </is>
      </c>
      <c r="B4">
        <f>IF(MOD(B3,100)=1,B3-89,B3-1)</f>
        <v/>
      </c>
      <c r="T4" t="inlineStr">
        <is>
          <t>12/2020</t>
        </is>
      </c>
      <c r="U4" t="n">
        <v>202012</v>
      </c>
      <c r="W4" t="inlineStr">
        <is>
          <t>Canada</t>
        </is>
      </c>
      <c r="Y4" t="n">
        <v>202012</v>
      </c>
      <c r="Z4" t="n">
        <v>-1435.5</v>
      </c>
    </row>
    <row r="5">
      <c r="A5" t="inlineStr">
        <is>
          <t>Cùng kỳ năm trước</t>
        </is>
      </c>
      <c r="B5">
        <f>B3-100</f>
        <v/>
      </c>
      <c r="T5" t="inlineStr">
        <is>
          <t>11/2020</t>
        </is>
      </c>
      <c r="U5" t="n">
        <v>202011</v>
      </c>
      <c r="W5" t="inlineStr">
        <is>
          <t>Hà Lan</t>
        </is>
      </c>
    </row>
    <row r="6">
      <c r="A6" t="inlineStr">
        <is>
          <t>Kênh (tiêu chí)</t>
        </is>
      </c>
      <c r="B6">
        <f>IF(Tong_quan!$F$5="Cửa hàng (POS)","POS",IF(Tong_quan!$F$5="Website/app","ONLINE","*"))</f>
        <v/>
      </c>
      <c r="T6" t="inlineStr">
        <is>
          <t>10/2020</t>
        </is>
      </c>
      <c r="U6" t="n">
        <v>202010</v>
      </c>
      <c r="W6" t="inlineStr">
        <is>
          <t>Mỹ</t>
        </is>
      </c>
    </row>
    <row r="7">
      <c r="A7" t="inlineStr">
        <is>
          <t>Quốc gia (tiêu chí)</t>
        </is>
      </c>
      <c r="B7">
        <f>IF(Tong_quan!$I$5="Tất cả","*",Tong_quan!$I$5)</f>
        <v/>
      </c>
      <c r="T7" t="inlineStr">
        <is>
          <t>09/2020</t>
        </is>
      </c>
      <c r="U7" t="n">
        <v>202009</v>
      </c>
      <c r="W7" t="inlineStr">
        <is>
          <t>Pháp</t>
        </is>
      </c>
    </row>
    <row r="8">
      <c r="A8" t="inlineStr">
        <is>
          <t>Ngưỡng USD</t>
        </is>
      </c>
      <c r="B8" t="n">
        <v>200</v>
      </c>
      <c r="T8" t="inlineStr">
        <is>
          <t>08/2020</t>
        </is>
      </c>
      <c r="U8" t="n">
        <v>202008</v>
      </c>
      <c r="W8" t="inlineStr">
        <is>
          <t>Úc</t>
        </is>
      </c>
    </row>
    <row r="9">
      <c r="A9" t="inlineStr">
        <is>
          <t>Ngưỡng %</t>
        </is>
      </c>
      <c r="B9" t="n">
        <v>0.01</v>
      </c>
      <c r="T9" t="inlineStr">
        <is>
          <t>07/2020</t>
        </is>
      </c>
      <c r="U9" t="n">
        <v>202007</v>
      </c>
      <c r="W9" t="inlineStr">
        <is>
          <t>Ý</t>
        </is>
      </c>
    </row>
    <row r="10">
      <c r="A10" t="inlineStr">
        <is>
          <t>Phạm vi (chữ)</t>
        </is>
      </c>
      <c r="B10">
        <f>IF(B6="*","mọi kênh",IF(B6="POS","kênh cửa hàng","kênh online"))&amp;IF(B7="*",""," · "&amp;B7)</f>
        <v/>
      </c>
      <c r="T10" t="inlineStr">
        <is>
          <t>06/2020</t>
        </is>
      </c>
      <c r="U10" t="n">
        <v>202006</v>
      </c>
      <c r="W10" t="inlineStr">
        <is>
          <t>Đức</t>
        </is>
      </c>
    </row>
    <row r="11">
      <c r="A11" t="inlineStr">
        <is>
          <t>Có kênh online trong phạm vi</t>
        </is>
      </c>
      <c r="B11">
        <f>IF(AND(B6&lt;&gt;"POS",B7="*"),1,0)</f>
        <v/>
      </c>
      <c r="T11" t="inlineStr">
        <is>
          <t>05/2020</t>
        </is>
      </c>
      <c r="U11" t="n">
        <v>202005</v>
      </c>
    </row>
    <row r="12">
      <c r="T12" t="inlineStr">
        <is>
          <t>04/2020</t>
        </is>
      </c>
      <c r="U12" t="n">
        <v>202004</v>
      </c>
    </row>
    <row r="13">
      <c r="T13" t="inlineStr">
        <is>
          <t>03/2020</t>
        </is>
      </c>
      <c r="U13" t="n">
        <v>202003</v>
      </c>
    </row>
    <row r="14">
      <c r="A14" t="inlineStr">
        <is>
          <t>KPI</t>
        </is>
      </c>
      <c r="B14" t="inlineStr">
        <is>
          <t>Tháng chọn</t>
        </is>
      </c>
      <c r="C14" t="inlineStr">
        <is>
          <t>Tháng trước</t>
        </is>
      </c>
      <c r="D14" t="inlineStr">
        <is>
          <t>Cùng kỳ</t>
        </is>
      </c>
      <c r="E14" t="inlineStr">
        <is>
          <t>Thay đổi</t>
        </is>
      </c>
      <c r="F14" t="inlineStr">
        <is>
          <t>Giá trị</t>
        </is>
      </c>
      <c r="T14" t="inlineStr">
        <is>
          <t>02/2020</t>
        </is>
      </c>
      <c r="U14" t="n">
        <v>202002</v>
      </c>
    </row>
    <row r="15">
      <c r="A15" t="inlineStr">
        <is>
          <t>gross</t>
        </is>
      </c>
      <c r="B15">
        <f>SUMIFS(Data!$H$2:$H$2974,Data!$A$2:$A$2974,$B$3,Data!$G$2:$G$2974,$B$6,Data!$F$2:$F$2974,$B$7)</f>
        <v/>
      </c>
      <c r="C15">
        <f>SUMIFS(Data!$H$2:$H$2974,Data!$A$2:$A$2974,$B$4,Data!$G$2:$G$2974,$B$6,Data!$F$2:$F$2974,$B$7)</f>
        <v/>
      </c>
      <c r="D15">
        <f>SUMIFS(Data!$H$2:$H$2974,Data!$A$2:$A$2974,$B$5,Data!$G$2:$G$2974,$B$6,Data!$F$2:$F$2974,$B$7)</f>
        <v/>
      </c>
      <c r="E15" t="inlineStr">
        <is>
          <t>nr vs LM</t>
        </is>
      </c>
      <c r="F15">
        <f>IF(OR(C25=0,C25=""),"",(B25-C25)/ABS(C25))</f>
        <v/>
      </c>
      <c r="T15" t="inlineStr">
        <is>
          <t>01/2020</t>
        </is>
      </c>
      <c r="U15" t="n">
        <v>202001</v>
      </c>
    </row>
    <row r="16">
      <c r="A16" t="inlineStr">
        <is>
          <t>disc</t>
        </is>
      </c>
      <c r="B16">
        <f>SUMIFS(Data!$I$2:$I$2974,Data!$A$2:$A$2974,$B$3,Data!$G$2:$G$2974,$B$6,Data!$F$2:$F$2974,$B$7)</f>
        <v/>
      </c>
      <c r="C16">
        <f>SUMIFS(Data!$I$2:$I$2974,Data!$A$2:$A$2974,$B$4,Data!$G$2:$G$2974,$B$6,Data!$F$2:$F$2974,$B$7)</f>
        <v/>
      </c>
      <c r="D16">
        <f>SUMIFS(Data!$I$2:$I$2974,Data!$A$2:$A$2974,$B$5,Data!$G$2:$G$2974,$B$6,Data!$F$2:$F$2974,$B$7)</f>
        <v/>
      </c>
      <c r="E16" t="inlineStr">
        <is>
          <t>nr vs SPLY</t>
        </is>
      </c>
      <c r="F16">
        <f>IF(OR(D25=0,D25=""),"",(B25-D25)/ABS(D25))</f>
        <v/>
      </c>
      <c r="T16" t="inlineStr">
        <is>
          <t>12/2019</t>
        </is>
      </c>
      <c r="U16" t="n">
        <v>201912</v>
      </c>
    </row>
    <row r="17">
      <c r="A17" t="inlineStr">
        <is>
          <t>ns</t>
        </is>
      </c>
      <c r="B17">
        <f>SUMIFS(Data!$J$2:$J$2974,Data!$A$2:$A$2974,$B$3,Data!$G$2:$G$2974,$B$6,Data!$F$2:$F$2974,$B$7)</f>
        <v/>
      </c>
      <c r="C17">
        <f>SUMIFS(Data!$J$2:$J$2974,Data!$A$2:$A$2974,$B$4,Data!$G$2:$G$2974,$B$6,Data!$F$2:$F$2974,$B$7)</f>
        <v/>
      </c>
      <c r="D17">
        <f>SUMIFS(Data!$J$2:$J$2974,Data!$A$2:$A$2974,$B$5,Data!$G$2:$G$2974,$B$6,Data!$F$2:$F$2974,$B$7)</f>
        <v/>
      </c>
      <c r="E17" t="inlineStr">
        <is>
          <t>orders vs LM</t>
        </is>
      </c>
      <c r="F17">
        <f>IF(OR(C19=0,C19=""),"",(B19-C19)/ABS(C19))</f>
        <v/>
      </c>
      <c r="T17" t="inlineStr">
        <is>
          <t>11/2019</t>
        </is>
      </c>
      <c r="U17" t="n">
        <v>201911</v>
      </c>
    </row>
    <row r="18">
      <c r="A18" t="inlineStr">
        <is>
          <t>ret</t>
        </is>
      </c>
      <c r="B18">
        <f>SUMIFS(Data!$K$2:$K$2974,Data!$A$2:$A$2974,$B$3,Data!$G$2:$G$2974,$B$6,Data!$F$2:$F$2974,$B$7)</f>
        <v/>
      </c>
      <c r="C18">
        <f>SUMIFS(Data!$K$2:$K$2974,Data!$A$2:$A$2974,$B$4,Data!$G$2:$G$2974,$B$6,Data!$F$2:$F$2974,$B$7)</f>
        <v/>
      </c>
      <c r="D18">
        <f>SUMIFS(Data!$K$2:$K$2974,Data!$A$2:$A$2974,$B$5,Data!$G$2:$G$2974,$B$6,Data!$F$2:$F$2974,$B$7)</f>
        <v/>
      </c>
      <c r="E18" t="inlineStr">
        <is>
          <t>orders vs SPLY</t>
        </is>
      </c>
      <c r="F18">
        <f>IF(OR(D19=0,D19=""),"",(B19-D19)/ABS(D19))</f>
        <v/>
      </c>
      <c r="T18" t="inlineStr">
        <is>
          <t>10/2019</t>
        </is>
      </c>
      <c r="U18" t="n">
        <v>201910</v>
      </c>
    </row>
    <row r="19">
      <c r="A19" t="inlineStr">
        <is>
          <t>orders</t>
        </is>
      </c>
      <c r="B19">
        <f>SUMIFS(Data!$L$2:$L$2974,Data!$A$2:$A$2974,$B$3,Data!$G$2:$G$2974,$B$6,Data!$F$2:$F$2974,$B$7)</f>
        <v/>
      </c>
      <c r="C19">
        <f>SUMIFS(Data!$L$2:$L$2974,Data!$A$2:$A$2974,$B$4,Data!$G$2:$G$2974,$B$6,Data!$F$2:$F$2974,$B$7)</f>
        <v/>
      </c>
      <c r="D19">
        <f>SUMIFS(Data!$L$2:$L$2974,Data!$A$2:$A$2974,$B$5,Data!$G$2:$G$2974,$B$6,Data!$F$2:$F$2974,$B$7)</f>
        <v/>
      </c>
      <c r="E19" t="inlineStr">
        <is>
          <t>aov vs LM</t>
        </is>
      </c>
      <c r="F19">
        <f>IF(OR(C26=0,C26=""),"",(B26-C26)/ABS(C26))</f>
        <v/>
      </c>
      <c r="T19" t="inlineStr">
        <is>
          <t>09/2019</t>
        </is>
      </c>
      <c r="U19" t="n">
        <v>201909</v>
      </c>
    </row>
    <row r="20">
      <c r="A20" t="inlineStr">
        <is>
          <t>units</t>
        </is>
      </c>
      <c r="B20">
        <f>SUMIFS(Data!$M$2:$M$2974,Data!$A$2:$A$2974,$B$3,Data!$G$2:$G$2974,$B$6,Data!$F$2:$F$2974,$B$7)</f>
        <v/>
      </c>
      <c r="C20">
        <f>SUMIFS(Data!$M$2:$M$2974,Data!$A$2:$A$2974,$B$4,Data!$G$2:$G$2974,$B$6,Data!$F$2:$F$2974,$B$7)</f>
        <v/>
      </c>
      <c r="D20">
        <f>SUMIFS(Data!$M$2:$M$2974,Data!$A$2:$A$2974,$B$5,Data!$G$2:$G$2974,$B$6,Data!$F$2:$F$2974,$B$7)</f>
        <v/>
      </c>
      <c r="E20" t="inlineStr">
        <is>
          <t>aov vs SPLY</t>
        </is>
      </c>
      <c r="F20">
        <f>IF(OR(D26=0,D26=""),"",(B26-D26)/ABS(D26))</f>
        <v/>
      </c>
      <c r="T20" t="inlineStr">
        <is>
          <t>08/2019</t>
        </is>
      </c>
      <c r="U20" t="n">
        <v>201908</v>
      </c>
    </row>
    <row r="21">
      <c r="A21" t="inlineStr">
        <is>
          <t>fin</t>
        </is>
      </c>
      <c r="B21">
        <f>SUMIFS(Data!$N$2:$N$2974,Data!$A$2:$A$2974,$B$3,Data!$G$2:$G$2974,$B$6,Data!$F$2:$F$2974,$B$7)</f>
        <v/>
      </c>
      <c r="C21">
        <f>SUMIFS(Data!$N$2:$N$2974,Data!$A$2:$A$2974,$B$4,Data!$G$2:$G$2974,$B$6,Data!$F$2:$F$2974,$B$7)</f>
        <v/>
      </c>
      <c r="D21">
        <f>SUMIFS(Data!$N$2:$N$2974,Data!$A$2:$A$2974,$B$5,Data!$G$2:$G$2974,$B$6,Data!$F$2:$F$2974,$B$7)</f>
        <v/>
      </c>
      <c r="E21" t="inlineStr">
        <is>
          <t>rr vs LM</t>
        </is>
      </c>
      <c r="F21">
        <f>IF(OR(B27="",C27=""),"",B27-C27)</f>
        <v/>
      </c>
      <c r="T21" t="inlineStr">
        <is>
          <t>07/2019</t>
        </is>
      </c>
      <c r="U21" t="n">
        <v>201907</v>
      </c>
    </row>
    <row r="22">
      <c r="A22" t="inlineStr">
        <is>
          <t>nspost</t>
        </is>
      </c>
      <c r="B22">
        <f>SUMIFS(Data!$O$2:$O$2974,Data!$A$2:$A$2974,$B$3,Data!$G$2:$G$2974,$B$6,Data!$F$2:$F$2974,$B$7)</f>
        <v/>
      </c>
      <c r="C22">
        <f>SUMIFS(Data!$O$2:$O$2974,Data!$A$2:$A$2974,$B$4,Data!$G$2:$G$2974,$B$6,Data!$F$2:$F$2974,$B$7)</f>
        <v/>
      </c>
      <c r="D22">
        <f>SUMIFS(Data!$O$2:$O$2974,Data!$A$2:$A$2974,$B$5,Data!$G$2:$G$2974,$B$6,Data!$F$2:$F$2974,$B$7)</f>
        <v/>
      </c>
      <c r="E22" t="inlineStr">
        <is>
          <t>rr vs SPLY</t>
        </is>
      </c>
      <c r="F22">
        <f>IF(OR(B27="",D27=""),"",B27-D27)</f>
        <v/>
      </c>
      <c r="T22" t="inlineStr">
        <is>
          <t>06/2019</t>
        </is>
      </c>
      <c r="U22" t="n">
        <v>201906</v>
      </c>
    </row>
    <row r="23">
      <c r="A23" t="inlineStr">
        <is>
          <t>canc</t>
        </is>
      </c>
      <c r="B23">
        <f>SUMIFS(Data!$P$2:$P$2974,Data!$A$2:$A$2974,$B$3,Data!$G$2:$G$2974,$B$6,Data!$F$2:$F$2974,$B$7)</f>
        <v/>
      </c>
      <c r="C23">
        <f>SUMIFS(Data!$P$2:$P$2974,Data!$A$2:$A$2974,$B$4,Data!$G$2:$G$2974,$B$6,Data!$F$2:$F$2974,$B$7)</f>
        <v/>
      </c>
      <c r="D23">
        <f>SUMIFS(Data!$P$2:$P$2974,Data!$A$2:$A$2974,$B$5,Data!$G$2:$G$2974,$B$6,Data!$F$2:$F$2974,$B$7)</f>
        <v/>
      </c>
      <c r="E23" t="inlineStr">
        <is>
          <t>ns vs LM</t>
        </is>
      </c>
      <c r="F23">
        <f>IF(OR(C17=0,C17=""),"",(B17-C17)/ABS(C17))</f>
        <v/>
      </c>
      <c r="T23" t="inlineStr">
        <is>
          <t>05/2019</t>
        </is>
      </c>
      <c r="U23" t="n">
        <v>201905</v>
      </c>
    </row>
    <row r="24">
      <c r="A24" t="inlineStr">
        <is>
          <t>pend</t>
        </is>
      </c>
      <c r="B24">
        <f>SUMIFS(Data!$Q$2:$Q$2974,Data!$A$2:$A$2974,$B$3,Data!$G$2:$G$2974,$B$6,Data!$F$2:$F$2974,$B$7)</f>
        <v/>
      </c>
      <c r="C24">
        <f>SUMIFS(Data!$Q$2:$Q$2974,Data!$A$2:$A$2974,$B$4,Data!$G$2:$G$2974,$B$6,Data!$F$2:$F$2974,$B$7)</f>
        <v/>
      </c>
      <c r="D24">
        <f>SUMIFS(Data!$Q$2:$Q$2974,Data!$A$2:$A$2974,$B$5,Data!$G$2:$G$2974,$B$6,Data!$F$2:$F$2974,$B$7)</f>
        <v/>
      </c>
      <c r="E24" t="inlineStr">
        <is>
          <t>ns vs SPLY</t>
        </is>
      </c>
      <c r="F24">
        <f>IF(OR(D17=0,D17=""),"",(B17-D17)/ABS(D17))</f>
        <v/>
      </c>
      <c r="T24" t="inlineStr">
        <is>
          <t>04/2019</t>
        </is>
      </c>
      <c r="U24" t="n">
        <v>201904</v>
      </c>
    </row>
    <row r="25">
      <c r="A25" t="inlineStr">
        <is>
          <t>nr</t>
        </is>
      </c>
      <c r="B25">
        <f>B17-B18</f>
        <v/>
      </c>
      <c r="C25">
        <f>C17-C18</f>
        <v/>
      </c>
      <c r="D25">
        <f>D17-D18</f>
        <v/>
      </c>
      <c r="E25" t="inlineStr">
        <is>
          <t>units vs LM</t>
        </is>
      </c>
      <c r="F25">
        <f>IF(OR(C20=0,C20=""),"",(B20-C20)/ABS(C20))</f>
        <v/>
      </c>
      <c r="T25" t="inlineStr">
        <is>
          <t>03/2019</t>
        </is>
      </c>
      <c r="U25" t="n">
        <v>201903</v>
      </c>
    </row>
    <row r="26">
      <c r="A26" t="inlineStr">
        <is>
          <t>aov</t>
        </is>
      </c>
      <c r="B26">
        <f>IF(B19=0,"",B17/B19)</f>
        <v/>
      </c>
      <c r="C26">
        <f>IF(C19=0,"",C17/C19)</f>
        <v/>
      </c>
      <c r="D26">
        <f>IF(D19=0,"",D17/D19)</f>
        <v/>
      </c>
      <c r="E26" t="inlineStr">
        <is>
          <t>units vs SPLY</t>
        </is>
      </c>
      <c r="F26">
        <f>IF(OR(D20=0,D20=""),"",(B20-D20)/ABS(D20))</f>
        <v/>
      </c>
      <c r="T26" t="inlineStr">
        <is>
          <t>02/2019</t>
        </is>
      </c>
      <c r="U26" t="n">
        <v>201902</v>
      </c>
    </row>
    <row r="27">
      <c r="A27" t="inlineStr">
        <is>
          <t>rr</t>
        </is>
      </c>
      <c r="B27">
        <f>IF(B17=0,"",B18/B17)</f>
        <v/>
      </c>
      <c r="C27">
        <f>IF(C17=0,"",C18/C17)</f>
        <v/>
      </c>
      <c r="D27">
        <f>IF(D17=0,"",D18/D17)</f>
        <v/>
      </c>
      <c r="E27" t="inlineStr">
        <is>
          <t>ret vs LM</t>
        </is>
      </c>
      <c r="F27">
        <f>IF(OR(C18=0,C18=""),"",(B18-C18)/ABS(C18))</f>
        <v/>
      </c>
      <c r="T27" t="inlineStr">
        <is>
          <t>01/2019</t>
        </is>
      </c>
      <c r="U27" t="n">
        <v>201901</v>
      </c>
    </row>
    <row r="28">
      <c r="A28" t="inlineStr">
        <is>
          <t>delta</t>
        </is>
      </c>
      <c r="B28">
        <f>B21-B25</f>
        <v/>
      </c>
      <c r="C28">
        <f>C21-C25</f>
        <v/>
      </c>
      <c r="D28">
        <f>D21-D25</f>
        <v/>
      </c>
      <c r="E28" t="inlineStr">
        <is>
          <t>ret vs SPLY</t>
        </is>
      </c>
      <c r="F28">
        <f>IF(OR(D18=0,D18=""),"",(B18-D18)/ABS(D18))</f>
        <v/>
      </c>
      <c r="T28" t="inlineStr">
        <is>
          <t>12/2018</t>
        </is>
      </c>
      <c r="U28" t="n">
        <v>201812</v>
      </c>
    </row>
    <row r="29">
      <c r="A29" t="inlineStr">
        <is>
          <t>dadj</t>
        </is>
      </c>
      <c r="B29">
        <f>B21-(B22-B18)</f>
        <v/>
      </c>
      <c r="C29">
        <f>C21-(C22-C18)</f>
        <v/>
      </c>
      <c r="D29">
        <f>D21-(D22-D18)</f>
        <v/>
      </c>
      <c r="E29" t="inlineStr">
        <is>
          <t>canc vs LM</t>
        </is>
      </c>
      <c r="F29">
        <f>IF(OR(C23=0,C23=""),"",(B23-C23)/ABS(C23))</f>
        <v/>
      </c>
      <c r="T29" t="inlineStr">
        <is>
          <t>11/2018</t>
        </is>
      </c>
      <c r="U29" t="n">
        <v>201811</v>
      </c>
    </row>
    <row r="30">
      <c r="A30" t="inlineStr">
        <is>
          <t>disc_g</t>
        </is>
      </c>
      <c r="B30">
        <f>IF(B15=0,"",B16/B15)</f>
        <v/>
      </c>
      <c r="C30">
        <f>IF(C15=0,"",C16/C15)</f>
        <v/>
      </c>
      <c r="D30">
        <f>IF(D15=0,"",D16/D15)</f>
        <v/>
      </c>
      <c r="E30" t="inlineStr">
        <is>
          <t>canc vs SPLY</t>
        </is>
      </c>
      <c r="F30">
        <f>IF(OR(D23=0,D23=""),"",(B23-D23)/ABS(D23))</f>
        <v/>
      </c>
      <c r="T30" t="inlineStr">
        <is>
          <t>10/2018</t>
        </is>
      </c>
      <c r="U30" t="n">
        <v>201810</v>
      </c>
    </row>
    <row r="31">
      <c r="A31" t="inlineStr">
        <is>
          <t>nflag</t>
        </is>
      </c>
      <c r="B31">
        <f>COUNTIFS(Data!$A$2:$A$2974,$B$3,Data!$G$2:$G$2974,$B$6,Data!$F$2:$F$2974,$B$7,Data!$T$2:$T$2974,1)</f>
        <v/>
      </c>
      <c r="E31" t="inlineStr">
        <is>
          <t>disc_g vs LM</t>
        </is>
      </c>
      <c r="F31">
        <f>IF(OR(B30="",C30=""),"",B30-C30)</f>
        <v/>
      </c>
      <c r="T31" t="inlineStr">
        <is>
          <t>09/2018</t>
        </is>
      </c>
      <c r="U31" t="n">
        <v>201809</v>
      </c>
    </row>
    <row r="32">
      <c r="A32" t="inlineStr">
        <is>
          <t>nflagpos</t>
        </is>
      </c>
      <c r="B32">
        <f>COUNTIFS(Data!$A$2:$A$2974,$B$3,Data!$G$2:$G$2974,$B$6,Data!$F$2:$F$2974,$B$7,Data!$T$2:$T$2974,1,Data!$C$2:$C$2974,"&lt;&gt;0")</f>
        <v/>
      </c>
      <c r="E32" t="inlineStr">
        <is>
          <t>disc_g vs SPLY</t>
        </is>
      </c>
      <c r="F32">
        <f>IF(OR(B30="",D30=""),"",B30-D30)</f>
        <v/>
      </c>
      <c r="T32" t="inlineStr">
        <is>
          <t>08/2018</t>
        </is>
      </c>
      <c r="U32" t="n">
        <v>201808</v>
      </c>
    </row>
    <row r="33">
      <c r="A33" t="inlineStr">
        <is>
          <t>nrows</t>
        </is>
      </c>
      <c r="B33">
        <f>COUNTIFS(Data!$A$2:$A$2974,$B$3,Data!$G$2:$G$2974,$B$6,Data!$F$2:$F$2974,$B$7,Data!$W$2:$W$2974,"&gt;0")</f>
        <v/>
      </c>
      <c r="E33" t="inlineStr">
        <is>
          <t>fin vs LM</t>
        </is>
      </c>
      <c r="F33">
        <f>IF(OR(C21=0,C21=""),"",(B21-C21)/ABS(C21))</f>
        <v/>
      </c>
      <c r="T33" t="inlineStr">
        <is>
          <t>07/2018</t>
        </is>
      </c>
      <c r="U33" t="n">
        <v>201807</v>
      </c>
    </row>
    <row r="34">
      <c r="A34" t="inlineStr">
        <is>
          <t>onl_ns</t>
        </is>
      </c>
      <c r="B34">
        <f>IF($B$11=1,SUMIFS(Data!$J$2:$J$2974,Data!$A$2:$A$2974,$B$3,Data!$C$2:$C$2974,0),0)</f>
        <v/>
      </c>
      <c r="E34" t="inlineStr">
        <is>
          <t>fin vs SPLY</t>
        </is>
      </c>
      <c r="F34">
        <f>IF(OR(D21=0,D21=""),"",(B21-D21)/ABS(D21))</f>
        <v/>
      </c>
      <c r="T34" t="inlineStr">
        <is>
          <t>06/2018</t>
        </is>
      </c>
      <c r="U34" t="n">
        <v>201806</v>
      </c>
    </row>
    <row r="35">
      <c r="A35" t="inlineStr">
        <is>
          <t>onl_nspost</t>
        </is>
      </c>
      <c r="B35">
        <f>IF($B$11=1,SUMIFS(Data!$O$2:$O$2974,Data!$A$2:$A$2974,$B$3,Data!$C$2:$C$2974,0),0)</f>
        <v/>
      </c>
      <c r="T35" t="inlineStr">
        <is>
          <t>05/2018</t>
        </is>
      </c>
      <c r="U35" t="n">
        <v>201805</v>
      </c>
    </row>
    <row r="36">
      <c r="A36" t="inlineStr">
        <is>
          <t>hq</t>
        </is>
      </c>
      <c r="B36">
        <f>SUMIFS($Z$2:$Z$10,$Y$2:$Y$10,$B$3)</f>
        <v/>
      </c>
      <c r="T36" t="inlineStr">
        <is>
          <t>04/2018</t>
        </is>
      </c>
      <c r="U36" t="n">
        <v>201804</v>
      </c>
    </row>
    <row r="37">
      <c r="A37" t="inlineStr">
        <is>
          <t>dup_all</t>
        </is>
      </c>
      <c r="B37">
        <f>SUMIFS(Data!$R$2:$R$2974,Data!$G$2:$G$2974,$B$6,Data!$F$2:$F$2974,$B$7)</f>
        <v/>
      </c>
      <c r="T37" t="inlineStr">
        <is>
          <t>03/2018</t>
        </is>
      </c>
      <c r="U37" t="n">
        <v>201803</v>
      </c>
    </row>
    <row r="38">
      <c r="A38" t="inlineStr">
        <is>
          <t>pend_all</t>
        </is>
      </c>
      <c r="B38">
        <f>SUMIFS(Data!$Q$2:$Q$2974,Data!$G$2:$G$2974,$B$6,Data!$F$2:$F$2974,$B$7)</f>
        <v/>
      </c>
      <c r="T38" t="inlineStr">
        <is>
          <t>02/2018</t>
        </is>
      </c>
      <c r="U38" t="n">
        <v>201802</v>
      </c>
    </row>
    <row r="39">
      <c r="A39" t="inlineStr">
        <is>
          <t>onl_ns_sp</t>
        </is>
      </c>
      <c r="B39">
        <f>IF($B$11=1,SUMIFS(Data!$J$2:$J$2974,Data!$A$2:$A$2974,$B$5,Data!$C$2:$C$2974,0),0)</f>
        <v/>
      </c>
      <c r="T39" t="inlineStr">
        <is>
          <t>01/2018</t>
        </is>
      </c>
      <c r="U39" t="n">
        <v>201801</v>
      </c>
    </row>
    <row r="40">
      <c r="A40" t="inlineStr">
        <is>
          <t>pos_ns</t>
        </is>
      </c>
      <c r="B40">
        <f>SUMIFS(Data!$J$2:$J$2974,Data!$A$2:$A$2974,$B$3,Data!$G$2:$G$2974,"POS",Data!$F$2:$F$2974,$B$7)*($B$6&lt;&gt;"ONLINE")</f>
        <v/>
      </c>
      <c r="T40" t="inlineStr">
        <is>
          <t>12/2017</t>
        </is>
      </c>
      <c r="U40" t="n">
        <v>201712</v>
      </c>
    </row>
    <row r="41">
      <c r="A41" t="inlineStr">
        <is>
          <t>pos_ns_sp</t>
        </is>
      </c>
      <c r="B41">
        <f>SUMIFS(Data!$J$2:$J$2974,Data!$A$2:$A$2974,$B$5,Data!$G$2:$G$2974,"POS",Data!$F$2:$F$2974,$B$7)*($B$6&lt;&gt;"ONLINE")</f>
        <v/>
      </c>
      <c r="T41" t="inlineStr">
        <is>
          <t>11/2017</t>
        </is>
      </c>
      <c r="U41" t="n">
        <v>201711</v>
      </c>
    </row>
    <row r="42">
      <c r="A42" t="inlineStr">
        <is>
          <t>timing</t>
        </is>
      </c>
      <c r="B42">
        <f>B35-B34</f>
        <v/>
      </c>
      <c r="T42" t="inlineStr">
        <is>
          <t>10/2017</t>
        </is>
      </c>
      <c r="U42" t="n">
        <v>201710</v>
      </c>
    </row>
    <row r="43">
      <c r="T43" t="inlineStr">
        <is>
          <t>09/2017</t>
        </is>
      </c>
      <c r="U43" t="n">
        <v>201709</v>
      </c>
    </row>
    <row r="44">
      <c r="T44" t="inlineStr">
        <is>
          <t>08/2017</t>
        </is>
      </c>
      <c r="U44" t="n">
        <v>201708</v>
      </c>
    </row>
    <row r="45">
      <c r="T45" t="inlineStr">
        <is>
          <t>07/2017</t>
        </is>
      </c>
      <c r="U45" t="n">
        <v>201707</v>
      </c>
    </row>
    <row r="46">
      <c r="T46" t="inlineStr">
        <is>
          <t>06/2017</t>
        </is>
      </c>
      <c r="U46" t="n">
        <v>201706</v>
      </c>
    </row>
    <row r="47">
      <c r="T47" t="inlineStr">
        <is>
          <t>05/2017</t>
        </is>
      </c>
      <c r="U47" t="n">
        <v>201705</v>
      </c>
    </row>
    <row r="48">
      <c r="T48" t="inlineStr">
        <is>
          <t>04/2017</t>
        </is>
      </c>
      <c r="U48" t="n">
        <v>201704</v>
      </c>
    </row>
    <row r="49">
      <c r="T49" t="inlineStr">
        <is>
          <t>03/2017</t>
        </is>
      </c>
      <c r="U49" t="n">
        <v>201703</v>
      </c>
    </row>
    <row r="50">
      <c r="T50" t="inlineStr">
        <is>
          <t>02/2017</t>
        </is>
      </c>
      <c r="U50" t="n">
        <v>201702</v>
      </c>
    </row>
    <row r="51">
      <c r="T51" t="inlineStr">
        <is>
          <t>01/2017</t>
        </is>
      </c>
      <c r="U51" t="n">
        <v>201701</v>
      </c>
    </row>
    <row r="52">
      <c r="T52" t="inlineStr">
        <is>
          <t>12/2016</t>
        </is>
      </c>
      <c r="U52" t="n">
        <v>201612</v>
      </c>
    </row>
    <row r="53">
      <c r="T53" t="inlineStr">
        <is>
          <t>11/2016</t>
        </is>
      </c>
      <c r="U53" t="n">
        <v>201611</v>
      </c>
    </row>
    <row r="54">
      <c r="T54" t="inlineStr">
        <is>
          <t>10/2016</t>
        </is>
      </c>
      <c r="U54" t="n">
        <v>201610</v>
      </c>
    </row>
    <row r="55">
      <c r="T55" t="inlineStr">
        <is>
          <t>09/2016</t>
        </is>
      </c>
      <c r="U55" t="n">
        <v>201609</v>
      </c>
    </row>
    <row r="56">
      <c r="T56" t="inlineStr">
        <is>
          <t>08/2016</t>
        </is>
      </c>
      <c r="U56" t="n">
        <v>201608</v>
      </c>
    </row>
    <row r="57">
      <c r="T57" t="inlineStr">
        <is>
          <t>07/2016</t>
        </is>
      </c>
      <c r="U57" t="n">
        <v>201607</v>
      </c>
    </row>
    <row r="58">
      <c r="T58" t="inlineStr">
        <is>
          <t>06/2016</t>
        </is>
      </c>
      <c r="U58" t="n">
        <v>201606</v>
      </c>
    </row>
    <row r="59">
      <c r="A59" t="inlineStr">
        <is>
          <t>month_id</t>
        </is>
      </c>
      <c r="B59" t="inlineStr">
        <is>
          <t>label</t>
        </is>
      </c>
      <c r="C59" t="inlineStr">
        <is>
          <t>nr</t>
        </is>
      </c>
      <c r="D59" t="inlineStr">
        <is>
          <t>nr_sel</t>
        </is>
      </c>
      <c r="E59" t="inlineStr">
        <is>
          <t>orders</t>
        </is>
      </c>
      <c r="F59" t="inlineStr">
        <is>
          <t>orders_sel</t>
        </is>
      </c>
      <c r="G59" t="inlineStr">
        <is>
          <t>aov</t>
        </is>
      </c>
      <c r="H59" t="inlineStr">
        <is>
          <t>aov_sel</t>
        </is>
      </c>
      <c r="I59" t="inlineStr">
        <is>
          <t>dadj</t>
        </is>
      </c>
      <c r="J59" t="inlineStr">
        <is>
          <t>dadj_red</t>
        </is>
      </c>
      <c r="K59" t="inlineStr">
        <is>
          <t>dadj_gray</t>
        </is>
      </c>
      <c r="L59" t="inlineStr">
        <is>
          <t>rr</t>
        </is>
      </c>
      <c r="M59" t="inlineStr">
        <is>
          <t>rr_sel</t>
        </is>
      </c>
      <c r="N59" t="inlineStr">
        <is>
          <t>Huỷ</t>
        </is>
      </c>
      <c r="O59" t="inlineStr">
        <is>
          <t>Đang giao</t>
        </is>
      </c>
      <c r="P59" t="inlineStr">
        <is>
          <t>Δ gốc</t>
        </is>
      </c>
      <c r="Q59" t="inlineStr">
        <is>
          <t>Sau quy đổi</t>
        </is>
      </c>
      <c r="R59" t="inlineStr">
        <is>
          <t>nflagpos</t>
        </is>
      </c>
      <c r="T59" t="inlineStr">
        <is>
          <t>05/2016</t>
        </is>
      </c>
      <c r="U59" t="n">
        <v>201605</v>
      </c>
    </row>
    <row r="60">
      <c r="A60">
        <f>YEAR(DATE(INT($B$3/100),MOD($B$3,100)-23,1))*100+MONTH(DATE(INT($B$3/100),MOD($B$3,100)-23,1))</f>
        <v/>
      </c>
      <c r="B60">
        <f>RIGHT("0"&amp;MOD(A60,100),2)&amp;"/"&amp;RIGHT(INT(A60/100),2)</f>
        <v/>
      </c>
      <c r="C60">
        <f>IF(COUNTIFS(Data!$A$2:$A$2974,$A60,Data!$L$2:$L$2974,"&gt;0")&gt;0,(SUMIFS(Data!$J$2:$J$2974,Data!$A$2:$A$2974,$A60,Data!$G$2:$G$2974,$B$6,Data!$F$2:$F$2974,$B$7)-SUMIFS(Data!$K$2:$K$2974,Data!$A$2:$A$2974,$A60,Data!$G$2:$G$2974,$B$6,Data!$F$2:$F$2974,$B$7))/1000,NA())</f>
        <v/>
      </c>
      <c r="D60">
        <f>NA()</f>
        <v/>
      </c>
      <c r="E60">
        <f>IF(COUNTIFS(Data!$A$2:$A$2974,$A60,Data!$L$2:$L$2974,"&gt;0")&gt;0,SUMIFS(Data!$L$2:$L$2974,Data!$A$2:$A$2974,$A60,Data!$G$2:$G$2974,$B$6,Data!$F$2:$F$2974,$B$7),NA())</f>
        <v/>
      </c>
      <c r="F60">
        <f>NA()</f>
        <v/>
      </c>
      <c r="G60">
        <f>IF(AND(COUNTIFS(Data!$A$2:$A$2974,$A60,Data!$L$2:$L$2974,"&gt;0")&gt;0,E60&gt;0),SUMIFS(Data!$J$2:$J$2974,Data!$A$2:$A$2974,$A60,Data!$G$2:$G$2974,$B$6,Data!$F$2:$F$2974,$B$7)/E60,NA())</f>
        <v/>
      </c>
      <c r="H60">
        <f>NA()</f>
        <v/>
      </c>
      <c r="I60">
        <f>IF(COUNTIFS(Data!$A$2:$A$2974,$A60,Data!$L$2:$L$2974,"&gt;0")&gt;0,(SUMIFS(Data!$N$2:$N$2974,Data!$A$2:$A$2974,$A60,Data!$G$2:$G$2974,$B$6,Data!$F$2:$F$2974,$B$7)-(SUMIFS(Data!$O$2:$O$2974,Data!$A$2:$A$2974,$A60,Data!$G$2:$G$2974,$B$6,Data!$F$2:$F$2974,$B$7)-SUMIFS(Data!$K$2:$K$2974,Data!$A$2:$A$2974,$A60,Data!$G$2:$G$2974,$B$6,Data!$F$2:$F$2974,$B$7)))/1000,NA())</f>
        <v/>
      </c>
      <c r="J60">
        <f>IF(ISNA(I60),0,IF(R60&gt;0,I60,0))</f>
        <v/>
      </c>
      <c r="K60">
        <f>IF(ISNA(I60),0,IF(R60&gt;0,0,I60))</f>
        <v/>
      </c>
      <c r="L60">
        <f>IF(COUNTIFS(Data!$A$2:$A$2974,$A60,Data!$L$2:$L$2974,"&gt;0")&gt;0,IF(SUMIFS(Data!$J$2:$J$2974,Data!$A$2:$A$2974,$A60,Data!$G$2:$G$2974,$B$6,Data!$F$2:$F$2974,$B$7)=0,NA(),SUMIFS(Data!$K$2:$K$2974,Data!$A$2:$A$2974,$A60,Data!$G$2:$G$2974,$B$6,Data!$F$2:$F$2974,$B$7)/SUMIFS(Data!$J$2:$J$2974,Data!$A$2:$A$2974,$A60,Data!$G$2:$G$2974,$B$6,Data!$F$2:$F$2974,$B$7)*100),NA())</f>
        <v/>
      </c>
      <c r="M60">
        <f>NA()</f>
        <v/>
      </c>
      <c r="N60">
        <f>IF(COUNTIFS(Data!$A$2:$A$2974,$A60,Data!$L$2:$L$2974,"&gt;0")&gt;0,SUMIFS(Data!$P$2:$P$2974,Data!$A$2:$A$2974,$A60,Data!$G$2:$G$2974,$B$6,Data!$F$2:$F$2974,$B$7),NA())</f>
        <v/>
      </c>
      <c r="O60">
        <f>IF(COUNTIFS(Data!$A$2:$A$2974,$A60,Data!$L$2:$L$2974,"&gt;0")&gt;0,SUMIFS(Data!$Q$2:$Q$2974,Data!$A$2:$A$2974,$A60,Data!$G$2:$G$2974,$B$6,Data!$F$2:$F$2974,$B$7),NA())</f>
        <v/>
      </c>
      <c r="P60">
        <f>IF($B$11=1,(SUMIFS(Data!$N$2:$N$2974,Data!$A$2:$A$2974,$A60,Data!$C$2:$C$2974,0)-(SUMIFS(Data!$J$2:$J$2974,Data!$A$2:$A$2974,$A60,Data!$C$2:$C$2974,0)-SUMIFS(Data!$K$2:$K$2974,Data!$A$2:$A$2974,$A60,Data!$C$2:$C$2974,0)))/1000,NA())</f>
        <v/>
      </c>
      <c r="Q60">
        <f>IF($B$11=1,(SUMIFS(Data!$N$2:$N$2974,Data!$A$2:$A$2974,$A60,Data!$C$2:$C$2974,0)-(SUMIFS(Data!$O$2:$O$2974,Data!$A$2:$A$2974,$A60,Data!$C$2:$C$2974,0)-SUMIFS(Data!$K$2:$K$2974,Data!$A$2:$A$2974,$A60,Data!$C$2:$C$2974,0)))/1000,NA())</f>
        <v/>
      </c>
      <c r="R60">
        <f>COUNTIFS(Data!$A$2:$A$2974,$A60,Data!$G$2:$G$2974,$B$6,Data!$F$2:$F$2974,$B$7,Data!$T$2:$T$2974,1,Data!$C$2:$C$2974,"&lt;&gt;0")</f>
        <v/>
      </c>
      <c r="T60" t="inlineStr">
        <is>
          <t>04/2016</t>
        </is>
      </c>
      <c r="U60" t="n">
        <v>201604</v>
      </c>
    </row>
    <row r="61">
      <c r="A61">
        <f>YEAR(DATE(INT($B$3/100),MOD($B$3,100)-22,1))*100+MONTH(DATE(INT($B$3/100),MOD($B$3,100)-22,1))</f>
        <v/>
      </c>
      <c r="B61">
        <f>RIGHT("0"&amp;MOD(A61,100),2)&amp;"/"&amp;RIGHT(INT(A61/100),2)</f>
        <v/>
      </c>
      <c r="C61">
        <f>IF(COUNTIFS(Data!$A$2:$A$2974,$A61,Data!$L$2:$L$2974,"&gt;0")&gt;0,(SUMIFS(Data!$J$2:$J$2974,Data!$A$2:$A$2974,$A61,Data!$G$2:$G$2974,$B$6,Data!$F$2:$F$2974,$B$7)-SUMIFS(Data!$K$2:$K$2974,Data!$A$2:$A$2974,$A61,Data!$G$2:$G$2974,$B$6,Data!$F$2:$F$2974,$B$7))/1000,NA())</f>
        <v/>
      </c>
      <c r="D61">
        <f>NA()</f>
        <v/>
      </c>
      <c r="E61">
        <f>IF(COUNTIFS(Data!$A$2:$A$2974,$A61,Data!$L$2:$L$2974,"&gt;0")&gt;0,SUMIFS(Data!$L$2:$L$2974,Data!$A$2:$A$2974,$A61,Data!$G$2:$G$2974,$B$6,Data!$F$2:$F$2974,$B$7),NA())</f>
        <v/>
      </c>
      <c r="F61">
        <f>NA()</f>
        <v/>
      </c>
      <c r="G61">
        <f>IF(AND(COUNTIFS(Data!$A$2:$A$2974,$A61,Data!$L$2:$L$2974,"&gt;0")&gt;0,E61&gt;0),SUMIFS(Data!$J$2:$J$2974,Data!$A$2:$A$2974,$A61,Data!$G$2:$G$2974,$B$6,Data!$F$2:$F$2974,$B$7)/E61,NA())</f>
        <v/>
      </c>
      <c r="H61">
        <f>NA()</f>
        <v/>
      </c>
      <c r="I61">
        <f>IF(COUNTIFS(Data!$A$2:$A$2974,$A61,Data!$L$2:$L$2974,"&gt;0")&gt;0,(SUMIFS(Data!$N$2:$N$2974,Data!$A$2:$A$2974,$A61,Data!$G$2:$G$2974,$B$6,Data!$F$2:$F$2974,$B$7)-(SUMIFS(Data!$O$2:$O$2974,Data!$A$2:$A$2974,$A61,Data!$G$2:$G$2974,$B$6,Data!$F$2:$F$2974,$B$7)-SUMIFS(Data!$K$2:$K$2974,Data!$A$2:$A$2974,$A61,Data!$G$2:$G$2974,$B$6,Data!$F$2:$F$2974,$B$7)))/1000,NA())</f>
        <v/>
      </c>
      <c r="J61">
        <f>IF(ISNA(I61),0,IF(R61&gt;0,I61,0))</f>
        <v/>
      </c>
      <c r="K61">
        <f>IF(ISNA(I61),0,IF(R61&gt;0,0,I61))</f>
        <v/>
      </c>
      <c r="L61">
        <f>IF(COUNTIFS(Data!$A$2:$A$2974,$A61,Data!$L$2:$L$2974,"&gt;0")&gt;0,IF(SUMIFS(Data!$J$2:$J$2974,Data!$A$2:$A$2974,$A61,Data!$G$2:$G$2974,$B$6,Data!$F$2:$F$2974,$B$7)=0,NA(),SUMIFS(Data!$K$2:$K$2974,Data!$A$2:$A$2974,$A61,Data!$G$2:$G$2974,$B$6,Data!$F$2:$F$2974,$B$7)/SUMIFS(Data!$J$2:$J$2974,Data!$A$2:$A$2974,$A61,Data!$G$2:$G$2974,$B$6,Data!$F$2:$F$2974,$B$7)*100),NA())</f>
        <v/>
      </c>
      <c r="M61">
        <f>NA()</f>
        <v/>
      </c>
      <c r="N61">
        <f>IF(COUNTIFS(Data!$A$2:$A$2974,$A61,Data!$L$2:$L$2974,"&gt;0")&gt;0,SUMIFS(Data!$P$2:$P$2974,Data!$A$2:$A$2974,$A61,Data!$G$2:$G$2974,$B$6,Data!$F$2:$F$2974,$B$7),NA())</f>
        <v/>
      </c>
      <c r="O61">
        <f>IF(COUNTIFS(Data!$A$2:$A$2974,$A61,Data!$L$2:$L$2974,"&gt;0")&gt;0,SUMIFS(Data!$Q$2:$Q$2974,Data!$A$2:$A$2974,$A61,Data!$G$2:$G$2974,$B$6,Data!$F$2:$F$2974,$B$7),NA())</f>
        <v/>
      </c>
      <c r="P61">
        <f>IF($B$11=1,(SUMIFS(Data!$N$2:$N$2974,Data!$A$2:$A$2974,$A61,Data!$C$2:$C$2974,0)-(SUMIFS(Data!$J$2:$J$2974,Data!$A$2:$A$2974,$A61,Data!$C$2:$C$2974,0)-SUMIFS(Data!$K$2:$K$2974,Data!$A$2:$A$2974,$A61,Data!$C$2:$C$2974,0)))/1000,NA())</f>
        <v/>
      </c>
      <c r="Q61">
        <f>IF($B$11=1,(SUMIFS(Data!$N$2:$N$2974,Data!$A$2:$A$2974,$A61,Data!$C$2:$C$2974,0)-(SUMIFS(Data!$O$2:$O$2974,Data!$A$2:$A$2974,$A61,Data!$C$2:$C$2974,0)-SUMIFS(Data!$K$2:$K$2974,Data!$A$2:$A$2974,$A61,Data!$C$2:$C$2974,0)))/1000,NA())</f>
        <v/>
      </c>
      <c r="R61">
        <f>COUNTIFS(Data!$A$2:$A$2974,$A61,Data!$G$2:$G$2974,$B$6,Data!$F$2:$F$2974,$B$7,Data!$T$2:$T$2974,1,Data!$C$2:$C$2974,"&lt;&gt;0")</f>
        <v/>
      </c>
      <c r="T61" t="inlineStr">
        <is>
          <t>03/2016</t>
        </is>
      </c>
      <c r="U61" t="n">
        <v>201603</v>
      </c>
    </row>
    <row r="62">
      <c r="A62">
        <f>YEAR(DATE(INT($B$3/100),MOD($B$3,100)-21,1))*100+MONTH(DATE(INT($B$3/100),MOD($B$3,100)-21,1))</f>
        <v/>
      </c>
      <c r="B62">
        <f>RIGHT("0"&amp;MOD(A62,100),2)&amp;"/"&amp;RIGHT(INT(A62/100),2)</f>
        <v/>
      </c>
      <c r="C62">
        <f>IF(COUNTIFS(Data!$A$2:$A$2974,$A62,Data!$L$2:$L$2974,"&gt;0")&gt;0,(SUMIFS(Data!$J$2:$J$2974,Data!$A$2:$A$2974,$A62,Data!$G$2:$G$2974,$B$6,Data!$F$2:$F$2974,$B$7)-SUMIFS(Data!$K$2:$K$2974,Data!$A$2:$A$2974,$A62,Data!$G$2:$G$2974,$B$6,Data!$F$2:$F$2974,$B$7))/1000,NA())</f>
        <v/>
      </c>
      <c r="D62">
        <f>NA()</f>
        <v/>
      </c>
      <c r="E62">
        <f>IF(COUNTIFS(Data!$A$2:$A$2974,$A62,Data!$L$2:$L$2974,"&gt;0")&gt;0,SUMIFS(Data!$L$2:$L$2974,Data!$A$2:$A$2974,$A62,Data!$G$2:$G$2974,$B$6,Data!$F$2:$F$2974,$B$7),NA())</f>
        <v/>
      </c>
      <c r="F62">
        <f>NA()</f>
        <v/>
      </c>
      <c r="G62">
        <f>IF(AND(COUNTIFS(Data!$A$2:$A$2974,$A62,Data!$L$2:$L$2974,"&gt;0")&gt;0,E62&gt;0),SUMIFS(Data!$J$2:$J$2974,Data!$A$2:$A$2974,$A62,Data!$G$2:$G$2974,$B$6,Data!$F$2:$F$2974,$B$7)/E62,NA())</f>
        <v/>
      </c>
      <c r="H62">
        <f>NA()</f>
        <v/>
      </c>
      <c r="I62">
        <f>IF(COUNTIFS(Data!$A$2:$A$2974,$A62,Data!$L$2:$L$2974,"&gt;0")&gt;0,(SUMIFS(Data!$N$2:$N$2974,Data!$A$2:$A$2974,$A62,Data!$G$2:$G$2974,$B$6,Data!$F$2:$F$2974,$B$7)-(SUMIFS(Data!$O$2:$O$2974,Data!$A$2:$A$2974,$A62,Data!$G$2:$G$2974,$B$6,Data!$F$2:$F$2974,$B$7)-SUMIFS(Data!$K$2:$K$2974,Data!$A$2:$A$2974,$A62,Data!$G$2:$G$2974,$B$6,Data!$F$2:$F$2974,$B$7)))/1000,NA())</f>
        <v/>
      </c>
      <c r="J62">
        <f>IF(ISNA(I62),0,IF(R62&gt;0,I62,0))</f>
        <v/>
      </c>
      <c r="K62">
        <f>IF(ISNA(I62),0,IF(R62&gt;0,0,I62))</f>
        <v/>
      </c>
      <c r="L62">
        <f>IF(COUNTIFS(Data!$A$2:$A$2974,$A62,Data!$L$2:$L$2974,"&gt;0")&gt;0,IF(SUMIFS(Data!$J$2:$J$2974,Data!$A$2:$A$2974,$A62,Data!$G$2:$G$2974,$B$6,Data!$F$2:$F$2974,$B$7)=0,NA(),SUMIFS(Data!$K$2:$K$2974,Data!$A$2:$A$2974,$A62,Data!$G$2:$G$2974,$B$6,Data!$F$2:$F$2974,$B$7)/SUMIFS(Data!$J$2:$J$2974,Data!$A$2:$A$2974,$A62,Data!$G$2:$G$2974,$B$6,Data!$F$2:$F$2974,$B$7)*100),NA())</f>
        <v/>
      </c>
      <c r="M62">
        <f>NA()</f>
        <v/>
      </c>
      <c r="N62">
        <f>IF(COUNTIFS(Data!$A$2:$A$2974,$A62,Data!$L$2:$L$2974,"&gt;0")&gt;0,SUMIFS(Data!$P$2:$P$2974,Data!$A$2:$A$2974,$A62,Data!$G$2:$G$2974,$B$6,Data!$F$2:$F$2974,$B$7),NA())</f>
        <v/>
      </c>
      <c r="O62">
        <f>IF(COUNTIFS(Data!$A$2:$A$2974,$A62,Data!$L$2:$L$2974,"&gt;0")&gt;0,SUMIFS(Data!$Q$2:$Q$2974,Data!$A$2:$A$2974,$A62,Data!$G$2:$G$2974,$B$6,Data!$F$2:$F$2974,$B$7),NA())</f>
        <v/>
      </c>
      <c r="P62">
        <f>IF($B$11=1,(SUMIFS(Data!$N$2:$N$2974,Data!$A$2:$A$2974,$A62,Data!$C$2:$C$2974,0)-(SUMIFS(Data!$J$2:$J$2974,Data!$A$2:$A$2974,$A62,Data!$C$2:$C$2974,0)-SUMIFS(Data!$K$2:$K$2974,Data!$A$2:$A$2974,$A62,Data!$C$2:$C$2974,0)))/1000,NA())</f>
        <v/>
      </c>
      <c r="Q62">
        <f>IF($B$11=1,(SUMIFS(Data!$N$2:$N$2974,Data!$A$2:$A$2974,$A62,Data!$C$2:$C$2974,0)-(SUMIFS(Data!$O$2:$O$2974,Data!$A$2:$A$2974,$A62,Data!$C$2:$C$2974,0)-SUMIFS(Data!$K$2:$K$2974,Data!$A$2:$A$2974,$A62,Data!$C$2:$C$2974,0)))/1000,NA())</f>
        <v/>
      </c>
      <c r="R62">
        <f>COUNTIFS(Data!$A$2:$A$2974,$A62,Data!$G$2:$G$2974,$B$6,Data!$F$2:$F$2974,$B$7,Data!$T$2:$T$2974,1,Data!$C$2:$C$2974,"&lt;&gt;0")</f>
        <v/>
      </c>
      <c r="T62" t="inlineStr">
        <is>
          <t>02/2016</t>
        </is>
      </c>
      <c r="U62" t="n">
        <v>201602</v>
      </c>
    </row>
    <row r="63">
      <c r="A63">
        <f>YEAR(DATE(INT($B$3/100),MOD($B$3,100)-20,1))*100+MONTH(DATE(INT($B$3/100),MOD($B$3,100)-20,1))</f>
        <v/>
      </c>
      <c r="B63">
        <f>RIGHT("0"&amp;MOD(A63,100),2)&amp;"/"&amp;RIGHT(INT(A63/100),2)</f>
        <v/>
      </c>
      <c r="C63">
        <f>IF(COUNTIFS(Data!$A$2:$A$2974,$A63,Data!$L$2:$L$2974,"&gt;0")&gt;0,(SUMIFS(Data!$J$2:$J$2974,Data!$A$2:$A$2974,$A63,Data!$G$2:$G$2974,$B$6,Data!$F$2:$F$2974,$B$7)-SUMIFS(Data!$K$2:$K$2974,Data!$A$2:$A$2974,$A63,Data!$G$2:$G$2974,$B$6,Data!$F$2:$F$2974,$B$7))/1000,NA())</f>
        <v/>
      </c>
      <c r="D63">
        <f>NA()</f>
        <v/>
      </c>
      <c r="E63">
        <f>IF(COUNTIFS(Data!$A$2:$A$2974,$A63,Data!$L$2:$L$2974,"&gt;0")&gt;0,SUMIFS(Data!$L$2:$L$2974,Data!$A$2:$A$2974,$A63,Data!$G$2:$G$2974,$B$6,Data!$F$2:$F$2974,$B$7),NA())</f>
        <v/>
      </c>
      <c r="F63">
        <f>NA()</f>
        <v/>
      </c>
      <c r="G63">
        <f>IF(AND(COUNTIFS(Data!$A$2:$A$2974,$A63,Data!$L$2:$L$2974,"&gt;0")&gt;0,E63&gt;0),SUMIFS(Data!$J$2:$J$2974,Data!$A$2:$A$2974,$A63,Data!$G$2:$G$2974,$B$6,Data!$F$2:$F$2974,$B$7)/E63,NA())</f>
        <v/>
      </c>
      <c r="H63">
        <f>NA()</f>
        <v/>
      </c>
      <c r="I63">
        <f>IF(COUNTIFS(Data!$A$2:$A$2974,$A63,Data!$L$2:$L$2974,"&gt;0")&gt;0,(SUMIFS(Data!$N$2:$N$2974,Data!$A$2:$A$2974,$A63,Data!$G$2:$G$2974,$B$6,Data!$F$2:$F$2974,$B$7)-(SUMIFS(Data!$O$2:$O$2974,Data!$A$2:$A$2974,$A63,Data!$G$2:$G$2974,$B$6,Data!$F$2:$F$2974,$B$7)-SUMIFS(Data!$K$2:$K$2974,Data!$A$2:$A$2974,$A63,Data!$G$2:$G$2974,$B$6,Data!$F$2:$F$2974,$B$7)))/1000,NA())</f>
        <v/>
      </c>
      <c r="J63">
        <f>IF(ISNA(I63),0,IF(R63&gt;0,I63,0))</f>
        <v/>
      </c>
      <c r="K63">
        <f>IF(ISNA(I63),0,IF(R63&gt;0,0,I63))</f>
        <v/>
      </c>
      <c r="L63">
        <f>IF(COUNTIFS(Data!$A$2:$A$2974,$A63,Data!$L$2:$L$2974,"&gt;0")&gt;0,IF(SUMIFS(Data!$J$2:$J$2974,Data!$A$2:$A$2974,$A63,Data!$G$2:$G$2974,$B$6,Data!$F$2:$F$2974,$B$7)=0,NA(),SUMIFS(Data!$K$2:$K$2974,Data!$A$2:$A$2974,$A63,Data!$G$2:$G$2974,$B$6,Data!$F$2:$F$2974,$B$7)/SUMIFS(Data!$J$2:$J$2974,Data!$A$2:$A$2974,$A63,Data!$G$2:$G$2974,$B$6,Data!$F$2:$F$2974,$B$7)*100),NA())</f>
        <v/>
      </c>
      <c r="M63">
        <f>NA()</f>
        <v/>
      </c>
      <c r="N63">
        <f>IF(COUNTIFS(Data!$A$2:$A$2974,$A63,Data!$L$2:$L$2974,"&gt;0")&gt;0,SUMIFS(Data!$P$2:$P$2974,Data!$A$2:$A$2974,$A63,Data!$G$2:$G$2974,$B$6,Data!$F$2:$F$2974,$B$7),NA())</f>
        <v/>
      </c>
      <c r="O63">
        <f>IF(COUNTIFS(Data!$A$2:$A$2974,$A63,Data!$L$2:$L$2974,"&gt;0")&gt;0,SUMIFS(Data!$Q$2:$Q$2974,Data!$A$2:$A$2974,$A63,Data!$G$2:$G$2974,$B$6,Data!$F$2:$F$2974,$B$7),NA())</f>
        <v/>
      </c>
      <c r="P63">
        <f>IF($B$11=1,(SUMIFS(Data!$N$2:$N$2974,Data!$A$2:$A$2974,$A63,Data!$C$2:$C$2974,0)-(SUMIFS(Data!$J$2:$J$2974,Data!$A$2:$A$2974,$A63,Data!$C$2:$C$2974,0)-SUMIFS(Data!$K$2:$K$2974,Data!$A$2:$A$2974,$A63,Data!$C$2:$C$2974,0)))/1000,NA())</f>
        <v/>
      </c>
      <c r="Q63">
        <f>IF($B$11=1,(SUMIFS(Data!$N$2:$N$2974,Data!$A$2:$A$2974,$A63,Data!$C$2:$C$2974,0)-(SUMIFS(Data!$O$2:$O$2974,Data!$A$2:$A$2974,$A63,Data!$C$2:$C$2974,0)-SUMIFS(Data!$K$2:$K$2974,Data!$A$2:$A$2974,$A63,Data!$C$2:$C$2974,0)))/1000,NA())</f>
        <v/>
      </c>
      <c r="R63">
        <f>COUNTIFS(Data!$A$2:$A$2974,$A63,Data!$G$2:$G$2974,$B$6,Data!$F$2:$F$2974,$B$7,Data!$T$2:$T$2974,1,Data!$C$2:$C$2974,"&lt;&gt;0")</f>
        <v/>
      </c>
      <c r="T63" t="inlineStr">
        <is>
          <t>01/2016</t>
        </is>
      </c>
      <c r="U63" t="n">
        <v>201601</v>
      </c>
    </row>
    <row r="64">
      <c r="A64">
        <f>YEAR(DATE(INT($B$3/100),MOD($B$3,100)-19,1))*100+MONTH(DATE(INT($B$3/100),MOD($B$3,100)-19,1))</f>
        <v/>
      </c>
      <c r="B64">
        <f>RIGHT("0"&amp;MOD(A64,100),2)&amp;"/"&amp;RIGHT(INT(A64/100),2)</f>
        <v/>
      </c>
      <c r="C64">
        <f>IF(COUNTIFS(Data!$A$2:$A$2974,$A64,Data!$L$2:$L$2974,"&gt;0")&gt;0,(SUMIFS(Data!$J$2:$J$2974,Data!$A$2:$A$2974,$A64,Data!$G$2:$G$2974,$B$6,Data!$F$2:$F$2974,$B$7)-SUMIFS(Data!$K$2:$K$2974,Data!$A$2:$A$2974,$A64,Data!$G$2:$G$2974,$B$6,Data!$F$2:$F$2974,$B$7))/1000,NA())</f>
        <v/>
      </c>
      <c r="D64">
        <f>NA()</f>
        <v/>
      </c>
      <c r="E64">
        <f>IF(COUNTIFS(Data!$A$2:$A$2974,$A64,Data!$L$2:$L$2974,"&gt;0")&gt;0,SUMIFS(Data!$L$2:$L$2974,Data!$A$2:$A$2974,$A64,Data!$G$2:$G$2974,$B$6,Data!$F$2:$F$2974,$B$7),NA())</f>
        <v/>
      </c>
      <c r="F64">
        <f>NA()</f>
        <v/>
      </c>
      <c r="G64">
        <f>IF(AND(COUNTIFS(Data!$A$2:$A$2974,$A64,Data!$L$2:$L$2974,"&gt;0")&gt;0,E64&gt;0),SUMIFS(Data!$J$2:$J$2974,Data!$A$2:$A$2974,$A64,Data!$G$2:$G$2974,$B$6,Data!$F$2:$F$2974,$B$7)/E64,NA())</f>
        <v/>
      </c>
      <c r="H64">
        <f>NA()</f>
        <v/>
      </c>
      <c r="I64">
        <f>IF(COUNTIFS(Data!$A$2:$A$2974,$A64,Data!$L$2:$L$2974,"&gt;0")&gt;0,(SUMIFS(Data!$N$2:$N$2974,Data!$A$2:$A$2974,$A64,Data!$G$2:$G$2974,$B$6,Data!$F$2:$F$2974,$B$7)-(SUMIFS(Data!$O$2:$O$2974,Data!$A$2:$A$2974,$A64,Data!$G$2:$G$2974,$B$6,Data!$F$2:$F$2974,$B$7)-SUMIFS(Data!$K$2:$K$2974,Data!$A$2:$A$2974,$A64,Data!$G$2:$G$2974,$B$6,Data!$F$2:$F$2974,$B$7)))/1000,NA())</f>
        <v/>
      </c>
      <c r="J64">
        <f>IF(ISNA(I64),0,IF(R64&gt;0,I64,0))</f>
        <v/>
      </c>
      <c r="K64">
        <f>IF(ISNA(I64),0,IF(R64&gt;0,0,I64))</f>
        <v/>
      </c>
      <c r="L64">
        <f>IF(COUNTIFS(Data!$A$2:$A$2974,$A64,Data!$L$2:$L$2974,"&gt;0")&gt;0,IF(SUMIFS(Data!$J$2:$J$2974,Data!$A$2:$A$2974,$A64,Data!$G$2:$G$2974,$B$6,Data!$F$2:$F$2974,$B$7)=0,NA(),SUMIFS(Data!$K$2:$K$2974,Data!$A$2:$A$2974,$A64,Data!$G$2:$G$2974,$B$6,Data!$F$2:$F$2974,$B$7)/SUMIFS(Data!$J$2:$J$2974,Data!$A$2:$A$2974,$A64,Data!$G$2:$G$2974,$B$6,Data!$F$2:$F$2974,$B$7)*100),NA())</f>
        <v/>
      </c>
      <c r="M64">
        <f>NA()</f>
        <v/>
      </c>
      <c r="N64">
        <f>IF(COUNTIFS(Data!$A$2:$A$2974,$A64,Data!$L$2:$L$2974,"&gt;0")&gt;0,SUMIFS(Data!$P$2:$P$2974,Data!$A$2:$A$2974,$A64,Data!$G$2:$G$2974,$B$6,Data!$F$2:$F$2974,$B$7),NA())</f>
        <v/>
      </c>
      <c r="O64">
        <f>IF(COUNTIFS(Data!$A$2:$A$2974,$A64,Data!$L$2:$L$2974,"&gt;0")&gt;0,SUMIFS(Data!$Q$2:$Q$2974,Data!$A$2:$A$2974,$A64,Data!$G$2:$G$2974,$B$6,Data!$F$2:$F$2974,$B$7),NA())</f>
        <v/>
      </c>
      <c r="P64">
        <f>IF($B$11=1,(SUMIFS(Data!$N$2:$N$2974,Data!$A$2:$A$2974,$A64,Data!$C$2:$C$2974,0)-(SUMIFS(Data!$J$2:$J$2974,Data!$A$2:$A$2974,$A64,Data!$C$2:$C$2974,0)-SUMIFS(Data!$K$2:$K$2974,Data!$A$2:$A$2974,$A64,Data!$C$2:$C$2974,0)))/1000,NA())</f>
        <v/>
      </c>
      <c r="Q64">
        <f>IF($B$11=1,(SUMIFS(Data!$N$2:$N$2974,Data!$A$2:$A$2974,$A64,Data!$C$2:$C$2974,0)-(SUMIFS(Data!$O$2:$O$2974,Data!$A$2:$A$2974,$A64,Data!$C$2:$C$2974,0)-SUMIFS(Data!$K$2:$K$2974,Data!$A$2:$A$2974,$A64,Data!$C$2:$C$2974,0)))/1000,NA())</f>
        <v/>
      </c>
      <c r="R64">
        <f>COUNTIFS(Data!$A$2:$A$2974,$A64,Data!$G$2:$G$2974,$B$6,Data!$F$2:$F$2974,$B$7,Data!$T$2:$T$2974,1,Data!$C$2:$C$2974,"&lt;&gt;0")</f>
        <v/>
      </c>
    </row>
    <row r="65">
      <c r="A65">
        <f>YEAR(DATE(INT($B$3/100),MOD($B$3,100)-18,1))*100+MONTH(DATE(INT($B$3/100),MOD($B$3,100)-18,1))</f>
        <v/>
      </c>
      <c r="B65">
        <f>RIGHT("0"&amp;MOD(A65,100),2)&amp;"/"&amp;RIGHT(INT(A65/100),2)</f>
        <v/>
      </c>
      <c r="C65">
        <f>IF(COUNTIFS(Data!$A$2:$A$2974,$A65,Data!$L$2:$L$2974,"&gt;0")&gt;0,(SUMIFS(Data!$J$2:$J$2974,Data!$A$2:$A$2974,$A65,Data!$G$2:$G$2974,$B$6,Data!$F$2:$F$2974,$B$7)-SUMIFS(Data!$K$2:$K$2974,Data!$A$2:$A$2974,$A65,Data!$G$2:$G$2974,$B$6,Data!$F$2:$F$2974,$B$7))/1000,NA())</f>
        <v/>
      </c>
      <c r="D65">
        <f>NA()</f>
        <v/>
      </c>
      <c r="E65">
        <f>IF(COUNTIFS(Data!$A$2:$A$2974,$A65,Data!$L$2:$L$2974,"&gt;0")&gt;0,SUMIFS(Data!$L$2:$L$2974,Data!$A$2:$A$2974,$A65,Data!$G$2:$G$2974,$B$6,Data!$F$2:$F$2974,$B$7),NA())</f>
        <v/>
      </c>
      <c r="F65">
        <f>NA()</f>
        <v/>
      </c>
      <c r="G65">
        <f>IF(AND(COUNTIFS(Data!$A$2:$A$2974,$A65,Data!$L$2:$L$2974,"&gt;0")&gt;0,E65&gt;0),SUMIFS(Data!$J$2:$J$2974,Data!$A$2:$A$2974,$A65,Data!$G$2:$G$2974,$B$6,Data!$F$2:$F$2974,$B$7)/E65,NA())</f>
        <v/>
      </c>
      <c r="H65">
        <f>NA()</f>
        <v/>
      </c>
      <c r="I65">
        <f>IF(COUNTIFS(Data!$A$2:$A$2974,$A65,Data!$L$2:$L$2974,"&gt;0")&gt;0,(SUMIFS(Data!$N$2:$N$2974,Data!$A$2:$A$2974,$A65,Data!$G$2:$G$2974,$B$6,Data!$F$2:$F$2974,$B$7)-(SUMIFS(Data!$O$2:$O$2974,Data!$A$2:$A$2974,$A65,Data!$G$2:$G$2974,$B$6,Data!$F$2:$F$2974,$B$7)-SUMIFS(Data!$K$2:$K$2974,Data!$A$2:$A$2974,$A65,Data!$G$2:$G$2974,$B$6,Data!$F$2:$F$2974,$B$7)))/1000,NA())</f>
        <v/>
      </c>
      <c r="J65">
        <f>IF(ISNA(I65),0,IF(R65&gt;0,I65,0))</f>
        <v/>
      </c>
      <c r="K65">
        <f>IF(ISNA(I65),0,IF(R65&gt;0,0,I65))</f>
        <v/>
      </c>
      <c r="L65">
        <f>IF(COUNTIFS(Data!$A$2:$A$2974,$A65,Data!$L$2:$L$2974,"&gt;0")&gt;0,IF(SUMIFS(Data!$J$2:$J$2974,Data!$A$2:$A$2974,$A65,Data!$G$2:$G$2974,$B$6,Data!$F$2:$F$2974,$B$7)=0,NA(),SUMIFS(Data!$K$2:$K$2974,Data!$A$2:$A$2974,$A65,Data!$G$2:$G$2974,$B$6,Data!$F$2:$F$2974,$B$7)/SUMIFS(Data!$J$2:$J$2974,Data!$A$2:$A$2974,$A65,Data!$G$2:$G$2974,$B$6,Data!$F$2:$F$2974,$B$7)*100),NA())</f>
        <v/>
      </c>
      <c r="M65">
        <f>NA()</f>
        <v/>
      </c>
      <c r="N65">
        <f>IF(COUNTIFS(Data!$A$2:$A$2974,$A65,Data!$L$2:$L$2974,"&gt;0")&gt;0,SUMIFS(Data!$P$2:$P$2974,Data!$A$2:$A$2974,$A65,Data!$G$2:$G$2974,$B$6,Data!$F$2:$F$2974,$B$7),NA())</f>
        <v/>
      </c>
      <c r="O65">
        <f>IF(COUNTIFS(Data!$A$2:$A$2974,$A65,Data!$L$2:$L$2974,"&gt;0")&gt;0,SUMIFS(Data!$Q$2:$Q$2974,Data!$A$2:$A$2974,$A65,Data!$G$2:$G$2974,$B$6,Data!$F$2:$F$2974,$B$7),NA())</f>
        <v/>
      </c>
      <c r="P65">
        <f>IF($B$11=1,(SUMIFS(Data!$N$2:$N$2974,Data!$A$2:$A$2974,$A65,Data!$C$2:$C$2974,0)-(SUMIFS(Data!$J$2:$J$2974,Data!$A$2:$A$2974,$A65,Data!$C$2:$C$2974,0)-SUMIFS(Data!$K$2:$K$2974,Data!$A$2:$A$2974,$A65,Data!$C$2:$C$2974,0)))/1000,NA())</f>
        <v/>
      </c>
      <c r="Q65">
        <f>IF($B$11=1,(SUMIFS(Data!$N$2:$N$2974,Data!$A$2:$A$2974,$A65,Data!$C$2:$C$2974,0)-(SUMIFS(Data!$O$2:$O$2974,Data!$A$2:$A$2974,$A65,Data!$C$2:$C$2974,0)-SUMIFS(Data!$K$2:$K$2974,Data!$A$2:$A$2974,$A65,Data!$C$2:$C$2974,0)))/1000,NA())</f>
        <v/>
      </c>
      <c r="R65">
        <f>COUNTIFS(Data!$A$2:$A$2974,$A65,Data!$G$2:$G$2974,$B$6,Data!$F$2:$F$2974,$B$7,Data!$T$2:$T$2974,1,Data!$C$2:$C$2974,"&lt;&gt;0")</f>
        <v/>
      </c>
    </row>
    <row r="66">
      <c r="A66">
        <f>YEAR(DATE(INT($B$3/100),MOD($B$3,100)-17,1))*100+MONTH(DATE(INT($B$3/100),MOD($B$3,100)-17,1))</f>
        <v/>
      </c>
      <c r="B66">
        <f>RIGHT("0"&amp;MOD(A66,100),2)&amp;"/"&amp;RIGHT(INT(A66/100),2)</f>
        <v/>
      </c>
      <c r="C66">
        <f>IF(COUNTIFS(Data!$A$2:$A$2974,$A66,Data!$L$2:$L$2974,"&gt;0")&gt;0,(SUMIFS(Data!$J$2:$J$2974,Data!$A$2:$A$2974,$A66,Data!$G$2:$G$2974,$B$6,Data!$F$2:$F$2974,$B$7)-SUMIFS(Data!$K$2:$K$2974,Data!$A$2:$A$2974,$A66,Data!$G$2:$G$2974,$B$6,Data!$F$2:$F$2974,$B$7))/1000,NA())</f>
        <v/>
      </c>
      <c r="D66">
        <f>NA()</f>
        <v/>
      </c>
      <c r="E66">
        <f>IF(COUNTIFS(Data!$A$2:$A$2974,$A66,Data!$L$2:$L$2974,"&gt;0")&gt;0,SUMIFS(Data!$L$2:$L$2974,Data!$A$2:$A$2974,$A66,Data!$G$2:$G$2974,$B$6,Data!$F$2:$F$2974,$B$7),NA())</f>
        <v/>
      </c>
      <c r="F66">
        <f>NA()</f>
        <v/>
      </c>
      <c r="G66">
        <f>IF(AND(COUNTIFS(Data!$A$2:$A$2974,$A66,Data!$L$2:$L$2974,"&gt;0")&gt;0,E66&gt;0),SUMIFS(Data!$J$2:$J$2974,Data!$A$2:$A$2974,$A66,Data!$G$2:$G$2974,$B$6,Data!$F$2:$F$2974,$B$7)/E66,NA())</f>
        <v/>
      </c>
      <c r="H66">
        <f>NA()</f>
        <v/>
      </c>
      <c r="I66">
        <f>IF(COUNTIFS(Data!$A$2:$A$2974,$A66,Data!$L$2:$L$2974,"&gt;0")&gt;0,(SUMIFS(Data!$N$2:$N$2974,Data!$A$2:$A$2974,$A66,Data!$G$2:$G$2974,$B$6,Data!$F$2:$F$2974,$B$7)-(SUMIFS(Data!$O$2:$O$2974,Data!$A$2:$A$2974,$A66,Data!$G$2:$G$2974,$B$6,Data!$F$2:$F$2974,$B$7)-SUMIFS(Data!$K$2:$K$2974,Data!$A$2:$A$2974,$A66,Data!$G$2:$G$2974,$B$6,Data!$F$2:$F$2974,$B$7)))/1000,NA())</f>
        <v/>
      </c>
      <c r="J66">
        <f>IF(ISNA(I66),0,IF(R66&gt;0,I66,0))</f>
        <v/>
      </c>
      <c r="K66">
        <f>IF(ISNA(I66),0,IF(R66&gt;0,0,I66))</f>
        <v/>
      </c>
      <c r="L66">
        <f>IF(COUNTIFS(Data!$A$2:$A$2974,$A66,Data!$L$2:$L$2974,"&gt;0")&gt;0,IF(SUMIFS(Data!$J$2:$J$2974,Data!$A$2:$A$2974,$A66,Data!$G$2:$G$2974,$B$6,Data!$F$2:$F$2974,$B$7)=0,NA(),SUMIFS(Data!$K$2:$K$2974,Data!$A$2:$A$2974,$A66,Data!$G$2:$G$2974,$B$6,Data!$F$2:$F$2974,$B$7)/SUMIFS(Data!$J$2:$J$2974,Data!$A$2:$A$2974,$A66,Data!$G$2:$G$2974,$B$6,Data!$F$2:$F$2974,$B$7)*100),NA())</f>
        <v/>
      </c>
      <c r="M66">
        <f>NA()</f>
        <v/>
      </c>
      <c r="N66">
        <f>IF(COUNTIFS(Data!$A$2:$A$2974,$A66,Data!$L$2:$L$2974,"&gt;0")&gt;0,SUMIFS(Data!$P$2:$P$2974,Data!$A$2:$A$2974,$A66,Data!$G$2:$G$2974,$B$6,Data!$F$2:$F$2974,$B$7),NA())</f>
        <v/>
      </c>
      <c r="O66">
        <f>IF(COUNTIFS(Data!$A$2:$A$2974,$A66,Data!$L$2:$L$2974,"&gt;0")&gt;0,SUMIFS(Data!$Q$2:$Q$2974,Data!$A$2:$A$2974,$A66,Data!$G$2:$G$2974,$B$6,Data!$F$2:$F$2974,$B$7),NA())</f>
        <v/>
      </c>
      <c r="P66">
        <f>IF($B$11=1,(SUMIFS(Data!$N$2:$N$2974,Data!$A$2:$A$2974,$A66,Data!$C$2:$C$2974,0)-(SUMIFS(Data!$J$2:$J$2974,Data!$A$2:$A$2974,$A66,Data!$C$2:$C$2974,0)-SUMIFS(Data!$K$2:$K$2974,Data!$A$2:$A$2974,$A66,Data!$C$2:$C$2974,0)))/1000,NA())</f>
        <v/>
      </c>
      <c r="Q66">
        <f>IF($B$11=1,(SUMIFS(Data!$N$2:$N$2974,Data!$A$2:$A$2974,$A66,Data!$C$2:$C$2974,0)-(SUMIFS(Data!$O$2:$O$2974,Data!$A$2:$A$2974,$A66,Data!$C$2:$C$2974,0)-SUMIFS(Data!$K$2:$K$2974,Data!$A$2:$A$2974,$A66,Data!$C$2:$C$2974,0)))/1000,NA())</f>
        <v/>
      </c>
      <c r="R66">
        <f>COUNTIFS(Data!$A$2:$A$2974,$A66,Data!$G$2:$G$2974,$B$6,Data!$F$2:$F$2974,$B$7,Data!$T$2:$T$2974,1,Data!$C$2:$C$2974,"&lt;&gt;0")</f>
        <v/>
      </c>
    </row>
    <row r="67">
      <c r="A67">
        <f>YEAR(DATE(INT($B$3/100),MOD($B$3,100)-16,1))*100+MONTH(DATE(INT($B$3/100),MOD($B$3,100)-16,1))</f>
        <v/>
      </c>
      <c r="B67">
        <f>RIGHT("0"&amp;MOD(A67,100),2)&amp;"/"&amp;RIGHT(INT(A67/100),2)</f>
        <v/>
      </c>
      <c r="C67">
        <f>IF(COUNTIFS(Data!$A$2:$A$2974,$A67,Data!$L$2:$L$2974,"&gt;0")&gt;0,(SUMIFS(Data!$J$2:$J$2974,Data!$A$2:$A$2974,$A67,Data!$G$2:$G$2974,$B$6,Data!$F$2:$F$2974,$B$7)-SUMIFS(Data!$K$2:$K$2974,Data!$A$2:$A$2974,$A67,Data!$G$2:$G$2974,$B$6,Data!$F$2:$F$2974,$B$7))/1000,NA())</f>
        <v/>
      </c>
      <c r="D67">
        <f>NA()</f>
        <v/>
      </c>
      <c r="E67">
        <f>IF(COUNTIFS(Data!$A$2:$A$2974,$A67,Data!$L$2:$L$2974,"&gt;0")&gt;0,SUMIFS(Data!$L$2:$L$2974,Data!$A$2:$A$2974,$A67,Data!$G$2:$G$2974,$B$6,Data!$F$2:$F$2974,$B$7),NA())</f>
        <v/>
      </c>
      <c r="F67">
        <f>NA()</f>
        <v/>
      </c>
      <c r="G67">
        <f>IF(AND(COUNTIFS(Data!$A$2:$A$2974,$A67,Data!$L$2:$L$2974,"&gt;0")&gt;0,E67&gt;0),SUMIFS(Data!$J$2:$J$2974,Data!$A$2:$A$2974,$A67,Data!$G$2:$G$2974,$B$6,Data!$F$2:$F$2974,$B$7)/E67,NA())</f>
        <v/>
      </c>
      <c r="H67">
        <f>NA()</f>
        <v/>
      </c>
      <c r="I67">
        <f>IF(COUNTIFS(Data!$A$2:$A$2974,$A67,Data!$L$2:$L$2974,"&gt;0")&gt;0,(SUMIFS(Data!$N$2:$N$2974,Data!$A$2:$A$2974,$A67,Data!$G$2:$G$2974,$B$6,Data!$F$2:$F$2974,$B$7)-(SUMIFS(Data!$O$2:$O$2974,Data!$A$2:$A$2974,$A67,Data!$G$2:$G$2974,$B$6,Data!$F$2:$F$2974,$B$7)-SUMIFS(Data!$K$2:$K$2974,Data!$A$2:$A$2974,$A67,Data!$G$2:$G$2974,$B$6,Data!$F$2:$F$2974,$B$7)))/1000,NA())</f>
        <v/>
      </c>
      <c r="J67">
        <f>IF(ISNA(I67),0,IF(R67&gt;0,I67,0))</f>
        <v/>
      </c>
      <c r="K67">
        <f>IF(ISNA(I67),0,IF(R67&gt;0,0,I67))</f>
        <v/>
      </c>
      <c r="L67">
        <f>IF(COUNTIFS(Data!$A$2:$A$2974,$A67,Data!$L$2:$L$2974,"&gt;0")&gt;0,IF(SUMIFS(Data!$J$2:$J$2974,Data!$A$2:$A$2974,$A67,Data!$G$2:$G$2974,$B$6,Data!$F$2:$F$2974,$B$7)=0,NA(),SUMIFS(Data!$K$2:$K$2974,Data!$A$2:$A$2974,$A67,Data!$G$2:$G$2974,$B$6,Data!$F$2:$F$2974,$B$7)/SUMIFS(Data!$J$2:$J$2974,Data!$A$2:$A$2974,$A67,Data!$G$2:$G$2974,$B$6,Data!$F$2:$F$2974,$B$7)*100),NA())</f>
        <v/>
      </c>
      <c r="M67">
        <f>NA()</f>
        <v/>
      </c>
      <c r="N67">
        <f>IF(COUNTIFS(Data!$A$2:$A$2974,$A67,Data!$L$2:$L$2974,"&gt;0")&gt;0,SUMIFS(Data!$P$2:$P$2974,Data!$A$2:$A$2974,$A67,Data!$G$2:$G$2974,$B$6,Data!$F$2:$F$2974,$B$7),NA())</f>
        <v/>
      </c>
      <c r="O67">
        <f>IF(COUNTIFS(Data!$A$2:$A$2974,$A67,Data!$L$2:$L$2974,"&gt;0")&gt;0,SUMIFS(Data!$Q$2:$Q$2974,Data!$A$2:$A$2974,$A67,Data!$G$2:$G$2974,$B$6,Data!$F$2:$F$2974,$B$7),NA())</f>
        <v/>
      </c>
      <c r="P67">
        <f>IF($B$11=1,(SUMIFS(Data!$N$2:$N$2974,Data!$A$2:$A$2974,$A67,Data!$C$2:$C$2974,0)-(SUMIFS(Data!$J$2:$J$2974,Data!$A$2:$A$2974,$A67,Data!$C$2:$C$2974,0)-SUMIFS(Data!$K$2:$K$2974,Data!$A$2:$A$2974,$A67,Data!$C$2:$C$2974,0)))/1000,NA())</f>
        <v/>
      </c>
      <c r="Q67">
        <f>IF($B$11=1,(SUMIFS(Data!$N$2:$N$2974,Data!$A$2:$A$2974,$A67,Data!$C$2:$C$2974,0)-(SUMIFS(Data!$O$2:$O$2974,Data!$A$2:$A$2974,$A67,Data!$C$2:$C$2974,0)-SUMIFS(Data!$K$2:$K$2974,Data!$A$2:$A$2974,$A67,Data!$C$2:$C$2974,0)))/1000,NA())</f>
        <v/>
      </c>
      <c r="R67">
        <f>COUNTIFS(Data!$A$2:$A$2974,$A67,Data!$G$2:$G$2974,$B$6,Data!$F$2:$F$2974,$B$7,Data!$T$2:$T$2974,1,Data!$C$2:$C$2974,"&lt;&gt;0")</f>
        <v/>
      </c>
    </row>
    <row r="68">
      <c r="A68">
        <f>YEAR(DATE(INT($B$3/100),MOD($B$3,100)-15,1))*100+MONTH(DATE(INT($B$3/100),MOD($B$3,100)-15,1))</f>
        <v/>
      </c>
      <c r="B68">
        <f>RIGHT("0"&amp;MOD(A68,100),2)&amp;"/"&amp;RIGHT(INT(A68/100),2)</f>
        <v/>
      </c>
      <c r="C68">
        <f>IF(COUNTIFS(Data!$A$2:$A$2974,$A68,Data!$L$2:$L$2974,"&gt;0")&gt;0,(SUMIFS(Data!$J$2:$J$2974,Data!$A$2:$A$2974,$A68,Data!$G$2:$G$2974,$B$6,Data!$F$2:$F$2974,$B$7)-SUMIFS(Data!$K$2:$K$2974,Data!$A$2:$A$2974,$A68,Data!$G$2:$G$2974,$B$6,Data!$F$2:$F$2974,$B$7))/1000,NA())</f>
        <v/>
      </c>
      <c r="D68">
        <f>NA()</f>
        <v/>
      </c>
      <c r="E68">
        <f>IF(COUNTIFS(Data!$A$2:$A$2974,$A68,Data!$L$2:$L$2974,"&gt;0")&gt;0,SUMIFS(Data!$L$2:$L$2974,Data!$A$2:$A$2974,$A68,Data!$G$2:$G$2974,$B$6,Data!$F$2:$F$2974,$B$7),NA())</f>
        <v/>
      </c>
      <c r="F68">
        <f>NA()</f>
        <v/>
      </c>
      <c r="G68">
        <f>IF(AND(COUNTIFS(Data!$A$2:$A$2974,$A68,Data!$L$2:$L$2974,"&gt;0")&gt;0,E68&gt;0),SUMIFS(Data!$J$2:$J$2974,Data!$A$2:$A$2974,$A68,Data!$G$2:$G$2974,$B$6,Data!$F$2:$F$2974,$B$7)/E68,NA())</f>
        <v/>
      </c>
      <c r="H68">
        <f>NA()</f>
        <v/>
      </c>
      <c r="I68">
        <f>IF(COUNTIFS(Data!$A$2:$A$2974,$A68,Data!$L$2:$L$2974,"&gt;0")&gt;0,(SUMIFS(Data!$N$2:$N$2974,Data!$A$2:$A$2974,$A68,Data!$G$2:$G$2974,$B$6,Data!$F$2:$F$2974,$B$7)-(SUMIFS(Data!$O$2:$O$2974,Data!$A$2:$A$2974,$A68,Data!$G$2:$G$2974,$B$6,Data!$F$2:$F$2974,$B$7)-SUMIFS(Data!$K$2:$K$2974,Data!$A$2:$A$2974,$A68,Data!$G$2:$G$2974,$B$6,Data!$F$2:$F$2974,$B$7)))/1000,NA())</f>
        <v/>
      </c>
      <c r="J68">
        <f>IF(ISNA(I68),0,IF(R68&gt;0,I68,0))</f>
        <v/>
      </c>
      <c r="K68">
        <f>IF(ISNA(I68),0,IF(R68&gt;0,0,I68))</f>
        <v/>
      </c>
      <c r="L68">
        <f>IF(COUNTIFS(Data!$A$2:$A$2974,$A68,Data!$L$2:$L$2974,"&gt;0")&gt;0,IF(SUMIFS(Data!$J$2:$J$2974,Data!$A$2:$A$2974,$A68,Data!$G$2:$G$2974,$B$6,Data!$F$2:$F$2974,$B$7)=0,NA(),SUMIFS(Data!$K$2:$K$2974,Data!$A$2:$A$2974,$A68,Data!$G$2:$G$2974,$B$6,Data!$F$2:$F$2974,$B$7)/SUMIFS(Data!$J$2:$J$2974,Data!$A$2:$A$2974,$A68,Data!$G$2:$G$2974,$B$6,Data!$F$2:$F$2974,$B$7)*100),NA())</f>
        <v/>
      </c>
      <c r="M68">
        <f>NA()</f>
        <v/>
      </c>
      <c r="N68">
        <f>IF(COUNTIFS(Data!$A$2:$A$2974,$A68,Data!$L$2:$L$2974,"&gt;0")&gt;0,SUMIFS(Data!$P$2:$P$2974,Data!$A$2:$A$2974,$A68,Data!$G$2:$G$2974,$B$6,Data!$F$2:$F$2974,$B$7),NA())</f>
        <v/>
      </c>
      <c r="O68">
        <f>IF(COUNTIFS(Data!$A$2:$A$2974,$A68,Data!$L$2:$L$2974,"&gt;0")&gt;0,SUMIFS(Data!$Q$2:$Q$2974,Data!$A$2:$A$2974,$A68,Data!$G$2:$G$2974,$B$6,Data!$F$2:$F$2974,$B$7),NA())</f>
        <v/>
      </c>
      <c r="P68">
        <f>IF($B$11=1,(SUMIFS(Data!$N$2:$N$2974,Data!$A$2:$A$2974,$A68,Data!$C$2:$C$2974,0)-(SUMIFS(Data!$J$2:$J$2974,Data!$A$2:$A$2974,$A68,Data!$C$2:$C$2974,0)-SUMIFS(Data!$K$2:$K$2974,Data!$A$2:$A$2974,$A68,Data!$C$2:$C$2974,0)))/1000,NA())</f>
        <v/>
      </c>
      <c r="Q68">
        <f>IF($B$11=1,(SUMIFS(Data!$N$2:$N$2974,Data!$A$2:$A$2974,$A68,Data!$C$2:$C$2974,0)-(SUMIFS(Data!$O$2:$O$2974,Data!$A$2:$A$2974,$A68,Data!$C$2:$C$2974,0)-SUMIFS(Data!$K$2:$K$2974,Data!$A$2:$A$2974,$A68,Data!$C$2:$C$2974,0)))/1000,NA())</f>
        <v/>
      </c>
      <c r="R68">
        <f>COUNTIFS(Data!$A$2:$A$2974,$A68,Data!$G$2:$G$2974,$B$6,Data!$F$2:$F$2974,$B$7,Data!$T$2:$T$2974,1,Data!$C$2:$C$2974,"&lt;&gt;0")</f>
        <v/>
      </c>
    </row>
    <row r="69">
      <c r="A69">
        <f>YEAR(DATE(INT($B$3/100),MOD($B$3,100)-14,1))*100+MONTH(DATE(INT($B$3/100),MOD($B$3,100)-14,1))</f>
        <v/>
      </c>
      <c r="B69">
        <f>RIGHT("0"&amp;MOD(A69,100),2)&amp;"/"&amp;RIGHT(INT(A69/100),2)</f>
        <v/>
      </c>
      <c r="C69">
        <f>IF(COUNTIFS(Data!$A$2:$A$2974,$A69,Data!$L$2:$L$2974,"&gt;0")&gt;0,(SUMIFS(Data!$J$2:$J$2974,Data!$A$2:$A$2974,$A69,Data!$G$2:$G$2974,$B$6,Data!$F$2:$F$2974,$B$7)-SUMIFS(Data!$K$2:$K$2974,Data!$A$2:$A$2974,$A69,Data!$G$2:$G$2974,$B$6,Data!$F$2:$F$2974,$B$7))/1000,NA())</f>
        <v/>
      </c>
      <c r="D69">
        <f>NA()</f>
        <v/>
      </c>
      <c r="E69">
        <f>IF(COUNTIFS(Data!$A$2:$A$2974,$A69,Data!$L$2:$L$2974,"&gt;0")&gt;0,SUMIFS(Data!$L$2:$L$2974,Data!$A$2:$A$2974,$A69,Data!$G$2:$G$2974,$B$6,Data!$F$2:$F$2974,$B$7),NA())</f>
        <v/>
      </c>
      <c r="F69">
        <f>NA()</f>
        <v/>
      </c>
      <c r="G69">
        <f>IF(AND(COUNTIFS(Data!$A$2:$A$2974,$A69,Data!$L$2:$L$2974,"&gt;0")&gt;0,E69&gt;0),SUMIFS(Data!$J$2:$J$2974,Data!$A$2:$A$2974,$A69,Data!$G$2:$G$2974,$B$6,Data!$F$2:$F$2974,$B$7)/E69,NA())</f>
        <v/>
      </c>
      <c r="H69">
        <f>NA()</f>
        <v/>
      </c>
      <c r="I69">
        <f>IF(COUNTIFS(Data!$A$2:$A$2974,$A69,Data!$L$2:$L$2974,"&gt;0")&gt;0,(SUMIFS(Data!$N$2:$N$2974,Data!$A$2:$A$2974,$A69,Data!$G$2:$G$2974,$B$6,Data!$F$2:$F$2974,$B$7)-(SUMIFS(Data!$O$2:$O$2974,Data!$A$2:$A$2974,$A69,Data!$G$2:$G$2974,$B$6,Data!$F$2:$F$2974,$B$7)-SUMIFS(Data!$K$2:$K$2974,Data!$A$2:$A$2974,$A69,Data!$G$2:$G$2974,$B$6,Data!$F$2:$F$2974,$B$7)))/1000,NA())</f>
        <v/>
      </c>
      <c r="J69">
        <f>IF(ISNA(I69),0,IF(R69&gt;0,I69,0))</f>
        <v/>
      </c>
      <c r="K69">
        <f>IF(ISNA(I69),0,IF(R69&gt;0,0,I69))</f>
        <v/>
      </c>
      <c r="L69">
        <f>IF(COUNTIFS(Data!$A$2:$A$2974,$A69,Data!$L$2:$L$2974,"&gt;0")&gt;0,IF(SUMIFS(Data!$J$2:$J$2974,Data!$A$2:$A$2974,$A69,Data!$G$2:$G$2974,$B$6,Data!$F$2:$F$2974,$B$7)=0,NA(),SUMIFS(Data!$K$2:$K$2974,Data!$A$2:$A$2974,$A69,Data!$G$2:$G$2974,$B$6,Data!$F$2:$F$2974,$B$7)/SUMIFS(Data!$J$2:$J$2974,Data!$A$2:$A$2974,$A69,Data!$G$2:$G$2974,$B$6,Data!$F$2:$F$2974,$B$7)*100),NA())</f>
        <v/>
      </c>
      <c r="M69">
        <f>NA()</f>
        <v/>
      </c>
      <c r="N69">
        <f>IF(COUNTIFS(Data!$A$2:$A$2974,$A69,Data!$L$2:$L$2974,"&gt;0")&gt;0,SUMIFS(Data!$P$2:$P$2974,Data!$A$2:$A$2974,$A69,Data!$G$2:$G$2974,$B$6,Data!$F$2:$F$2974,$B$7),NA())</f>
        <v/>
      </c>
      <c r="O69">
        <f>IF(COUNTIFS(Data!$A$2:$A$2974,$A69,Data!$L$2:$L$2974,"&gt;0")&gt;0,SUMIFS(Data!$Q$2:$Q$2974,Data!$A$2:$A$2974,$A69,Data!$G$2:$G$2974,$B$6,Data!$F$2:$F$2974,$B$7),NA())</f>
        <v/>
      </c>
      <c r="P69">
        <f>IF($B$11=1,(SUMIFS(Data!$N$2:$N$2974,Data!$A$2:$A$2974,$A69,Data!$C$2:$C$2974,0)-(SUMIFS(Data!$J$2:$J$2974,Data!$A$2:$A$2974,$A69,Data!$C$2:$C$2974,0)-SUMIFS(Data!$K$2:$K$2974,Data!$A$2:$A$2974,$A69,Data!$C$2:$C$2974,0)))/1000,NA())</f>
        <v/>
      </c>
      <c r="Q69">
        <f>IF($B$11=1,(SUMIFS(Data!$N$2:$N$2974,Data!$A$2:$A$2974,$A69,Data!$C$2:$C$2974,0)-(SUMIFS(Data!$O$2:$O$2974,Data!$A$2:$A$2974,$A69,Data!$C$2:$C$2974,0)-SUMIFS(Data!$K$2:$K$2974,Data!$A$2:$A$2974,$A69,Data!$C$2:$C$2974,0)))/1000,NA())</f>
        <v/>
      </c>
      <c r="R69">
        <f>COUNTIFS(Data!$A$2:$A$2974,$A69,Data!$G$2:$G$2974,$B$6,Data!$F$2:$F$2974,$B$7,Data!$T$2:$T$2974,1,Data!$C$2:$C$2974,"&lt;&gt;0")</f>
        <v/>
      </c>
    </row>
    <row r="70">
      <c r="A70">
        <f>YEAR(DATE(INT($B$3/100),MOD($B$3,100)-13,1))*100+MONTH(DATE(INT($B$3/100),MOD($B$3,100)-13,1))</f>
        <v/>
      </c>
      <c r="B70">
        <f>RIGHT("0"&amp;MOD(A70,100),2)&amp;"/"&amp;RIGHT(INT(A70/100),2)</f>
        <v/>
      </c>
      <c r="C70">
        <f>IF(COUNTIFS(Data!$A$2:$A$2974,$A70,Data!$L$2:$L$2974,"&gt;0")&gt;0,(SUMIFS(Data!$J$2:$J$2974,Data!$A$2:$A$2974,$A70,Data!$G$2:$G$2974,$B$6,Data!$F$2:$F$2974,$B$7)-SUMIFS(Data!$K$2:$K$2974,Data!$A$2:$A$2974,$A70,Data!$G$2:$G$2974,$B$6,Data!$F$2:$F$2974,$B$7))/1000,NA())</f>
        <v/>
      </c>
      <c r="D70">
        <f>NA()</f>
        <v/>
      </c>
      <c r="E70">
        <f>IF(COUNTIFS(Data!$A$2:$A$2974,$A70,Data!$L$2:$L$2974,"&gt;0")&gt;0,SUMIFS(Data!$L$2:$L$2974,Data!$A$2:$A$2974,$A70,Data!$G$2:$G$2974,$B$6,Data!$F$2:$F$2974,$B$7),NA())</f>
        <v/>
      </c>
      <c r="F70">
        <f>NA()</f>
        <v/>
      </c>
      <c r="G70">
        <f>IF(AND(COUNTIFS(Data!$A$2:$A$2974,$A70,Data!$L$2:$L$2974,"&gt;0")&gt;0,E70&gt;0),SUMIFS(Data!$J$2:$J$2974,Data!$A$2:$A$2974,$A70,Data!$G$2:$G$2974,$B$6,Data!$F$2:$F$2974,$B$7)/E70,NA())</f>
        <v/>
      </c>
      <c r="H70">
        <f>NA()</f>
        <v/>
      </c>
      <c r="I70">
        <f>IF(COUNTIFS(Data!$A$2:$A$2974,$A70,Data!$L$2:$L$2974,"&gt;0")&gt;0,(SUMIFS(Data!$N$2:$N$2974,Data!$A$2:$A$2974,$A70,Data!$G$2:$G$2974,$B$6,Data!$F$2:$F$2974,$B$7)-(SUMIFS(Data!$O$2:$O$2974,Data!$A$2:$A$2974,$A70,Data!$G$2:$G$2974,$B$6,Data!$F$2:$F$2974,$B$7)-SUMIFS(Data!$K$2:$K$2974,Data!$A$2:$A$2974,$A70,Data!$G$2:$G$2974,$B$6,Data!$F$2:$F$2974,$B$7)))/1000,NA())</f>
        <v/>
      </c>
      <c r="J70">
        <f>IF(ISNA(I70),0,IF(R70&gt;0,I70,0))</f>
        <v/>
      </c>
      <c r="K70">
        <f>IF(ISNA(I70),0,IF(R70&gt;0,0,I70))</f>
        <v/>
      </c>
      <c r="L70">
        <f>IF(COUNTIFS(Data!$A$2:$A$2974,$A70,Data!$L$2:$L$2974,"&gt;0")&gt;0,IF(SUMIFS(Data!$J$2:$J$2974,Data!$A$2:$A$2974,$A70,Data!$G$2:$G$2974,$B$6,Data!$F$2:$F$2974,$B$7)=0,NA(),SUMIFS(Data!$K$2:$K$2974,Data!$A$2:$A$2974,$A70,Data!$G$2:$G$2974,$B$6,Data!$F$2:$F$2974,$B$7)/SUMIFS(Data!$J$2:$J$2974,Data!$A$2:$A$2974,$A70,Data!$G$2:$G$2974,$B$6,Data!$F$2:$F$2974,$B$7)*100),NA())</f>
        <v/>
      </c>
      <c r="M70">
        <f>NA()</f>
        <v/>
      </c>
      <c r="N70">
        <f>IF(COUNTIFS(Data!$A$2:$A$2974,$A70,Data!$L$2:$L$2974,"&gt;0")&gt;0,SUMIFS(Data!$P$2:$P$2974,Data!$A$2:$A$2974,$A70,Data!$G$2:$G$2974,$B$6,Data!$F$2:$F$2974,$B$7),NA())</f>
        <v/>
      </c>
      <c r="O70">
        <f>IF(COUNTIFS(Data!$A$2:$A$2974,$A70,Data!$L$2:$L$2974,"&gt;0")&gt;0,SUMIFS(Data!$Q$2:$Q$2974,Data!$A$2:$A$2974,$A70,Data!$G$2:$G$2974,$B$6,Data!$F$2:$F$2974,$B$7),NA())</f>
        <v/>
      </c>
      <c r="P70">
        <f>IF($B$11=1,(SUMIFS(Data!$N$2:$N$2974,Data!$A$2:$A$2974,$A70,Data!$C$2:$C$2974,0)-(SUMIFS(Data!$J$2:$J$2974,Data!$A$2:$A$2974,$A70,Data!$C$2:$C$2974,0)-SUMIFS(Data!$K$2:$K$2974,Data!$A$2:$A$2974,$A70,Data!$C$2:$C$2974,0)))/1000,NA())</f>
        <v/>
      </c>
      <c r="Q70">
        <f>IF($B$11=1,(SUMIFS(Data!$N$2:$N$2974,Data!$A$2:$A$2974,$A70,Data!$C$2:$C$2974,0)-(SUMIFS(Data!$O$2:$O$2974,Data!$A$2:$A$2974,$A70,Data!$C$2:$C$2974,0)-SUMIFS(Data!$K$2:$K$2974,Data!$A$2:$A$2974,$A70,Data!$C$2:$C$2974,0)))/1000,NA())</f>
        <v/>
      </c>
      <c r="R70">
        <f>COUNTIFS(Data!$A$2:$A$2974,$A70,Data!$G$2:$G$2974,$B$6,Data!$F$2:$F$2974,$B$7,Data!$T$2:$T$2974,1,Data!$C$2:$C$2974,"&lt;&gt;0")</f>
        <v/>
      </c>
    </row>
    <row r="71">
      <c r="A71">
        <f>YEAR(DATE(INT($B$3/100),MOD($B$3,100)-12,1))*100+MONTH(DATE(INT($B$3/100),MOD($B$3,100)-12,1))</f>
        <v/>
      </c>
      <c r="B71">
        <f>RIGHT("0"&amp;MOD(A71,100),2)&amp;"/"&amp;RIGHT(INT(A71/100),2)</f>
        <v/>
      </c>
      <c r="C71">
        <f>IF(COUNTIFS(Data!$A$2:$A$2974,$A71,Data!$L$2:$L$2974,"&gt;0")&gt;0,(SUMIFS(Data!$J$2:$J$2974,Data!$A$2:$A$2974,$A71,Data!$G$2:$G$2974,$B$6,Data!$F$2:$F$2974,$B$7)-SUMIFS(Data!$K$2:$K$2974,Data!$A$2:$A$2974,$A71,Data!$G$2:$G$2974,$B$6,Data!$F$2:$F$2974,$B$7))/1000,NA())</f>
        <v/>
      </c>
      <c r="D71">
        <f>NA()</f>
        <v/>
      </c>
      <c r="E71">
        <f>IF(COUNTIFS(Data!$A$2:$A$2974,$A71,Data!$L$2:$L$2974,"&gt;0")&gt;0,SUMIFS(Data!$L$2:$L$2974,Data!$A$2:$A$2974,$A71,Data!$G$2:$G$2974,$B$6,Data!$F$2:$F$2974,$B$7),NA())</f>
        <v/>
      </c>
      <c r="F71">
        <f>NA()</f>
        <v/>
      </c>
      <c r="G71">
        <f>IF(AND(COUNTIFS(Data!$A$2:$A$2974,$A71,Data!$L$2:$L$2974,"&gt;0")&gt;0,E71&gt;0),SUMIFS(Data!$J$2:$J$2974,Data!$A$2:$A$2974,$A71,Data!$G$2:$G$2974,$B$6,Data!$F$2:$F$2974,$B$7)/E71,NA())</f>
        <v/>
      </c>
      <c r="H71">
        <f>NA()</f>
        <v/>
      </c>
      <c r="I71">
        <f>IF(COUNTIFS(Data!$A$2:$A$2974,$A71,Data!$L$2:$L$2974,"&gt;0")&gt;0,(SUMIFS(Data!$N$2:$N$2974,Data!$A$2:$A$2974,$A71,Data!$G$2:$G$2974,$B$6,Data!$F$2:$F$2974,$B$7)-(SUMIFS(Data!$O$2:$O$2974,Data!$A$2:$A$2974,$A71,Data!$G$2:$G$2974,$B$6,Data!$F$2:$F$2974,$B$7)-SUMIFS(Data!$K$2:$K$2974,Data!$A$2:$A$2974,$A71,Data!$G$2:$G$2974,$B$6,Data!$F$2:$F$2974,$B$7)))/1000,NA())</f>
        <v/>
      </c>
      <c r="J71">
        <f>IF(ISNA(I71),0,IF(R71&gt;0,I71,0))</f>
        <v/>
      </c>
      <c r="K71">
        <f>IF(ISNA(I71),0,IF(R71&gt;0,0,I71))</f>
        <v/>
      </c>
      <c r="L71">
        <f>IF(COUNTIFS(Data!$A$2:$A$2974,$A71,Data!$L$2:$L$2974,"&gt;0")&gt;0,IF(SUMIFS(Data!$J$2:$J$2974,Data!$A$2:$A$2974,$A71,Data!$G$2:$G$2974,$B$6,Data!$F$2:$F$2974,$B$7)=0,NA(),SUMIFS(Data!$K$2:$K$2974,Data!$A$2:$A$2974,$A71,Data!$G$2:$G$2974,$B$6,Data!$F$2:$F$2974,$B$7)/SUMIFS(Data!$J$2:$J$2974,Data!$A$2:$A$2974,$A71,Data!$G$2:$G$2974,$B$6,Data!$F$2:$F$2974,$B$7)*100),NA())</f>
        <v/>
      </c>
      <c r="M71">
        <f>NA()</f>
        <v/>
      </c>
      <c r="N71">
        <f>IF(COUNTIFS(Data!$A$2:$A$2974,$A71,Data!$L$2:$L$2974,"&gt;0")&gt;0,SUMIFS(Data!$P$2:$P$2974,Data!$A$2:$A$2974,$A71,Data!$G$2:$G$2974,$B$6,Data!$F$2:$F$2974,$B$7),NA())</f>
        <v/>
      </c>
      <c r="O71">
        <f>IF(COUNTIFS(Data!$A$2:$A$2974,$A71,Data!$L$2:$L$2974,"&gt;0")&gt;0,SUMIFS(Data!$Q$2:$Q$2974,Data!$A$2:$A$2974,$A71,Data!$G$2:$G$2974,$B$6,Data!$F$2:$F$2974,$B$7),NA())</f>
        <v/>
      </c>
      <c r="P71">
        <f>IF($B$11=1,(SUMIFS(Data!$N$2:$N$2974,Data!$A$2:$A$2974,$A71,Data!$C$2:$C$2974,0)-(SUMIFS(Data!$J$2:$J$2974,Data!$A$2:$A$2974,$A71,Data!$C$2:$C$2974,0)-SUMIFS(Data!$K$2:$K$2974,Data!$A$2:$A$2974,$A71,Data!$C$2:$C$2974,0)))/1000,NA())</f>
        <v/>
      </c>
      <c r="Q71">
        <f>IF($B$11=1,(SUMIFS(Data!$N$2:$N$2974,Data!$A$2:$A$2974,$A71,Data!$C$2:$C$2974,0)-(SUMIFS(Data!$O$2:$O$2974,Data!$A$2:$A$2974,$A71,Data!$C$2:$C$2974,0)-SUMIFS(Data!$K$2:$K$2974,Data!$A$2:$A$2974,$A71,Data!$C$2:$C$2974,0)))/1000,NA())</f>
        <v/>
      </c>
      <c r="R71">
        <f>COUNTIFS(Data!$A$2:$A$2974,$A71,Data!$G$2:$G$2974,$B$6,Data!$F$2:$F$2974,$B$7,Data!$T$2:$T$2974,1,Data!$C$2:$C$2974,"&lt;&gt;0")</f>
        <v/>
      </c>
    </row>
    <row r="72">
      <c r="A72">
        <f>YEAR(DATE(INT($B$3/100),MOD($B$3,100)-11,1))*100+MONTH(DATE(INT($B$3/100),MOD($B$3,100)-11,1))</f>
        <v/>
      </c>
      <c r="B72">
        <f>RIGHT("0"&amp;MOD(A72,100),2)&amp;"/"&amp;RIGHT(INT(A72/100),2)</f>
        <v/>
      </c>
      <c r="C72">
        <f>IF(COUNTIFS(Data!$A$2:$A$2974,$A72,Data!$L$2:$L$2974,"&gt;0")&gt;0,(SUMIFS(Data!$J$2:$J$2974,Data!$A$2:$A$2974,$A72,Data!$G$2:$G$2974,$B$6,Data!$F$2:$F$2974,$B$7)-SUMIFS(Data!$K$2:$K$2974,Data!$A$2:$A$2974,$A72,Data!$G$2:$G$2974,$B$6,Data!$F$2:$F$2974,$B$7))/1000,NA())</f>
        <v/>
      </c>
      <c r="D72">
        <f>NA()</f>
        <v/>
      </c>
      <c r="E72">
        <f>IF(COUNTIFS(Data!$A$2:$A$2974,$A72,Data!$L$2:$L$2974,"&gt;0")&gt;0,SUMIFS(Data!$L$2:$L$2974,Data!$A$2:$A$2974,$A72,Data!$G$2:$G$2974,$B$6,Data!$F$2:$F$2974,$B$7),NA())</f>
        <v/>
      </c>
      <c r="F72">
        <f>NA()</f>
        <v/>
      </c>
      <c r="G72">
        <f>IF(AND(COUNTIFS(Data!$A$2:$A$2974,$A72,Data!$L$2:$L$2974,"&gt;0")&gt;0,E72&gt;0),SUMIFS(Data!$J$2:$J$2974,Data!$A$2:$A$2974,$A72,Data!$G$2:$G$2974,$B$6,Data!$F$2:$F$2974,$B$7)/E72,NA())</f>
        <v/>
      </c>
      <c r="H72">
        <f>NA()</f>
        <v/>
      </c>
      <c r="I72">
        <f>IF(COUNTIFS(Data!$A$2:$A$2974,$A72,Data!$L$2:$L$2974,"&gt;0")&gt;0,(SUMIFS(Data!$N$2:$N$2974,Data!$A$2:$A$2974,$A72,Data!$G$2:$G$2974,$B$6,Data!$F$2:$F$2974,$B$7)-(SUMIFS(Data!$O$2:$O$2974,Data!$A$2:$A$2974,$A72,Data!$G$2:$G$2974,$B$6,Data!$F$2:$F$2974,$B$7)-SUMIFS(Data!$K$2:$K$2974,Data!$A$2:$A$2974,$A72,Data!$G$2:$G$2974,$B$6,Data!$F$2:$F$2974,$B$7)))/1000,NA())</f>
        <v/>
      </c>
      <c r="J72">
        <f>IF(ISNA(I72),0,IF(R72&gt;0,I72,0))</f>
        <v/>
      </c>
      <c r="K72">
        <f>IF(ISNA(I72),0,IF(R72&gt;0,0,I72))</f>
        <v/>
      </c>
      <c r="L72">
        <f>IF(COUNTIFS(Data!$A$2:$A$2974,$A72,Data!$L$2:$L$2974,"&gt;0")&gt;0,IF(SUMIFS(Data!$J$2:$J$2974,Data!$A$2:$A$2974,$A72,Data!$G$2:$G$2974,$B$6,Data!$F$2:$F$2974,$B$7)=0,NA(),SUMIFS(Data!$K$2:$K$2974,Data!$A$2:$A$2974,$A72,Data!$G$2:$G$2974,$B$6,Data!$F$2:$F$2974,$B$7)/SUMIFS(Data!$J$2:$J$2974,Data!$A$2:$A$2974,$A72,Data!$G$2:$G$2974,$B$6,Data!$F$2:$F$2974,$B$7)*100),NA())</f>
        <v/>
      </c>
      <c r="M72">
        <f>NA()</f>
        <v/>
      </c>
      <c r="N72">
        <f>IF(COUNTIFS(Data!$A$2:$A$2974,$A72,Data!$L$2:$L$2974,"&gt;0")&gt;0,SUMIFS(Data!$P$2:$P$2974,Data!$A$2:$A$2974,$A72,Data!$G$2:$G$2974,$B$6,Data!$F$2:$F$2974,$B$7),NA())</f>
        <v/>
      </c>
      <c r="O72">
        <f>IF(COUNTIFS(Data!$A$2:$A$2974,$A72,Data!$L$2:$L$2974,"&gt;0")&gt;0,SUMIFS(Data!$Q$2:$Q$2974,Data!$A$2:$A$2974,$A72,Data!$G$2:$G$2974,$B$6,Data!$F$2:$F$2974,$B$7),NA())</f>
        <v/>
      </c>
      <c r="P72">
        <f>IF($B$11=1,(SUMIFS(Data!$N$2:$N$2974,Data!$A$2:$A$2974,$A72,Data!$C$2:$C$2974,0)-(SUMIFS(Data!$J$2:$J$2974,Data!$A$2:$A$2974,$A72,Data!$C$2:$C$2974,0)-SUMIFS(Data!$K$2:$K$2974,Data!$A$2:$A$2974,$A72,Data!$C$2:$C$2974,0)))/1000,NA())</f>
        <v/>
      </c>
      <c r="Q72">
        <f>IF($B$11=1,(SUMIFS(Data!$N$2:$N$2974,Data!$A$2:$A$2974,$A72,Data!$C$2:$C$2974,0)-(SUMIFS(Data!$O$2:$O$2974,Data!$A$2:$A$2974,$A72,Data!$C$2:$C$2974,0)-SUMIFS(Data!$K$2:$K$2974,Data!$A$2:$A$2974,$A72,Data!$C$2:$C$2974,0)))/1000,NA())</f>
        <v/>
      </c>
      <c r="R72">
        <f>COUNTIFS(Data!$A$2:$A$2974,$A72,Data!$G$2:$G$2974,$B$6,Data!$F$2:$F$2974,$B$7,Data!$T$2:$T$2974,1,Data!$C$2:$C$2974,"&lt;&gt;0")</f>
        <v/>
      </c>
    </row>
    <row r="73">
      <c r="A73">
        <f>YEAR(DATE(INT($B$3/100),MOD($B$3,100)-10,1))*100+MONTH(DATE(INT($B$3/100),MOD($B$3,100)-10,1))</f>
        <v/>
      </c>
      <c r="B73">
        <f>RIGHT("0"&amp;MOD(A73,100),2)&amp;"/"&amp;RIGHT(INT(A73/100),2)</f>
        <v/>
      </c>
      <c r="C73">
        <f>IF(COUNTIFS(Data!$A$2:$A$2974,$A73,Data!$L$2:$L$2974,"&gt;0")&gt;0,(SUMIFS(Data!$J$2:$J$2974,Data!$A$2:$A$2974,$A73,Data!$G$2:$G$2974,$B$6,Data!$F$2:$F$2974,$B$7)-SUMIFS(Data!$K$2:$K$2974,Data!$A$2:$A$2974,$A73,Data!$G$2:$G$2974,$B$6,Data!$F$2:$F$2974,$B$7))/1000,NA())</f>
        <v/>
      </c>
      <c r="D73">
        <f>NA()</f>
        <v/>
      </c>
      <c r="E73">
        <f>IF(COUNTIFS(Data!$A$2:$A$2974,$A73,Data!$L$2:$L$2974,"&gt;0")&gt;0,SUMIFS(Data!$L$2:$L$2974,Data!$A$2:$A$2974,$A73,Data!$G$2:$G$2974,$B$6,Data!$F$2:$F$2974,$B$7),NA())</f>
        <v/>
      </c>
      <c r="F73">
        <f>NA()</f>
        <v/>
      </c>
      <c r="G73">
        <f>IF(AND(COUNTIFS(Data!$A$2:$A$2974,$A73,Data!$L$2:$L$2974,"&gt;0")&gt;0,E73&gt;0),SUMIFS(Data!$J$2:$J$2974,Data!$A$2:$A$2974,$A73,Data!$G$2:$G$2974,$B$6,Data!$F$2:$F$2974,$B$7)/E73,NA())</f>
        <v/>
      </c>
      <c r="H73">
        <f>NA()</f>
        <v/>
      </c>
      <c r="I73">
        <f>IF(COUNTIFS(Data!$A$2:$A$2974,$A73,Data!$L$2:$L$2974,"&gt;0")&gt;0,(SUMIFS(Data!$N$2:$N$2974,Data!$A$2:$A$2974,$A73,Data!$G$2:$G$2974,$B$6,Data!$F$2:$F$2974,$B$7)-(SUMIFS(Data!$O$2:$O$2974,Data!$A$2:$A$2974,$A73,Data!$G$2:$G$2974,$B$6,Data!$F$2:$F$2974,$B$7)-SUMIFS(Data!$K$2:$K$2974,Data!$A$2:$A$2974,$A73,Data!$G$2:$G$2974,$B$6,Data!$F$2:$F$2974,$B$7)))/1000,NA())</f>
        <v/>
      </c>
      <c r="J73">
        <f>IF(ISNA(I73),0,IF(R73&gt;0,I73,0))</f>
        <v/>
      </c>
      <c r="K73">
        <f>IF(ISNA(I73),0,IF(R73&gt;0,0,I73))</f>
        <v/>
      </c>
      <c r="L73">
        <f>IF(COUNTIFS(Data!$A$2:$A$2974,$A73,Data!$L$2:$L$2974,"&gt;0")&gt;0,IF(SUMIFS(Data!$J$2:$J$2974,Data!$A$2:$A$2974,$A73,Data!$G$2:$G$2974,$B$6,Data!$F$2:$F$2974,$B$7)=0,NA(),SUMIFS(Data!$K$2:$K$2974,Data!$A$2:$A$2974,$A73,Data!$G$2:$G$2974,$B$6,Data!$F$2:$F$2974,$B$7)/SUMIFS(Data!$J$2:$J$2974,Data!$A$2:$A$2974,$A73,Data!$G$2:$G$2974,$B$6,Data!$F$2:$F$2974,$B$7)*100),NA())</f>
        <v/>
      </c>
      <c r="M73">
        <f>NA()</f>
        <v/>
      </c>
      <c r="N73">
        <f>IF(COUNTIFS(Data!$A$2:$A$2974,$A73,Data!$L$2:$L$2974,"&gt;0")&gt;0,SUMIFS(Data!$P$2:$P$2974,Data!$A$2:$A$2974,$A73,Data!$G$2:$G$2974,$B$6,Data!$F$2:$F$2974,$B$7),NA())</f>
        <v/>
      </c>
      <c r="O73">
        <f>IF(COUNTIFS(Data!$A$2:$A$2974,$A73,Data!$L$2:$L$2974,"&gt;0")&gt;0,SUMIFS(Data!$Q$2:$Q$2974,Data!$A$2:$A$2974,$A73,Data!$G$2:$G$2974,$B$6,Data!$F$2:$F$2974,$B$7),NA())</f>
        <v/>
      </c>
      <c r="P73">
        <f>IF($B$11=1,(SUMIFS(Data!$N$2:$N$2974,Data!$A$2:$A$2974,$A73,Data!$C$2:$C$2974,0)-(SUMIFS(Data!$J$2:$J$2974,Data!$A$2:$A$2974,$A73,Data!$C$2:$C$2974,0)-SUMIFS(Data!$K$2:$K$2974,Data!$A$2:$A$2974,$A73,Data!$C$2:$C$2974,0)))/1000,NA())</f>
        <v/>
      </c>
      <c r="Q73">
        <f>IF($B$11=1,(SUMIFS(Data!$N$2:$N$2974,Data!$A$2:$A$2974,$A73,Data!$C$2:$C$2974,0)-(SUMIFS(Data!$O$2:$O$2974,Data!$A$2:$A$2974,$A73,Data!$C$2:$C$2974,0)-SUMIFS(Data!$K$2:$K$2974,Data!$A$2:$A$2974,$A73,Data!$C$2:$C$2974,0)))/1000,NA())</f>
        <v/>
      </c>
      <c r="R73">
        <f>COUNTIFS(Data!$A$2:$A$2974,$A73,Data!$G$2:$G$2974,$B$6,Data!$F$2:$F$2974,$B$7,Data!$T$2:$T$2974,1,Data!$C$2:$C$2974,"&lt;&gt;0")</f>
        <v/>
      </c>
    </row>
    <row r="74">
      <c r="A74">
        <f>YEAR(DATE(INT($B$3/100),MOD($B$3,100)-9,1))*100+MONTH(DATE(INT($B$3/100),MOD($B$3,100)-9,1))</f>
        <v/>
      </c>
      <c r="B74">
        <f>RIGHT("0"&amp;MOD(A74,100),2)&amp;"/"&amp;RIGHT(INT(A74/100),2)</f>
        <v/>
      </c>
      <c r="C74">
        <f>IF(COUNTIFS(Data!$A$2:$A$2974,$A74,Data!$L$2:$L$2974,"&gt;0")&gt;0,(SUMIFS(Data!$J$2:$J$2974,Data!$A$2:$A$2974,$A74,Data!$G$2:$G$2974,$B$6,Data!$F$2:$F$2974,$B$7)-SUMIFS(Data!$K$2:$K$2974,Data!$A$2:$A$2974,$A74,Data!$G$2:$G$2974,$B$6,Data!$F$2:$F$2974,$B$7))/1000,NA())</f>
        <v/>
      </c>
      <c r="D74">
        <f>NA()</f>
        <v/>
      </c>
      <c r="E74">
        <f>IF(COUNTIFS(Data!$A$2:$A$2974,$A74,Data!$L$2:$L$2974,"&gt;0")&gt;0,SUMIFS(Data!$L$2:$L$2974,Data!$A$2:$A$2974,$A74,Data!$G$2:$G$2974,$B$6,Data!$F$2:$F$2974,$B$7),NA())</f>
        <v/>
      </c>
      <c r="F74">
        <f>NA()</f>
        <v/>
      </c>
      <c r="G74">
        <f>IF(AND(COUNTIFS(Data!$A$2:$A$2974,$A74,Data!$L$2:$L$2974,"&gt;0")&gt;0,E74&gt;0),SUMIFS(Data!$J$2:$J$2974,Data!$A$2:$A$2974,$A74,Data!$G$2:$G$2974,$B$6,Data!$F$2:$F$2974,$B$7)/E74,NA())</f>
        <v/>
      </c>
      <c r="H74">
        <f>NA()</f>
        <v/>
      </c>
      <c r="I74">
        <f>IF(COUNTIFS(Data!$A$2:$A$2974,$A74,Data!$L$2:$L$2974,"&gt;0")&gt;0,(SUMIFS(Data!$N$2:$N$2974,Data!$A$2:$A$2974,$A74,Data!$G$2:$G$2974,$B$6,Data!$F$2:$F$2974,$B$7)-(SUMIFS(Data!$O$2:$O$2974,Data!$A$2:$A$2974,$A74,Data!$G$2:$G$2974,$B$6,Data!$F$2:$F$2974,$B$7)-SUMIFS(Data!$K$2:$K$2974,Data!$A$2:$A$2974,$A74,Data!$G$2:$G$2974,$B$6,Data!$F$2:$F$2974,$B$7)))/1000,NA())</f>
        <v/>
      </c>
      <c r="J74">
        <f>IF(ISNA(I74),0,IF(R74&gt;0,I74,0))</f>
        <v/>
      </c>
      <c r="K74">
        <f>IF(ISNA(I74),0,IF(R74&gt;0,0,I74))</f>
        <v/>
      </c>
      <c r="L74">
        <f>IF(COUNTIFS(Data!$A$2:$A$2974,$A74,Data!$L$2:$L$2974,"&gt;0")&gt;0,IF(SUMIFS(Data!$J$2:$J$2974,Data!$A$2:$A$2974,$A74,Data!$G$2:$G$2974,$B$6,Data!$F$2:$F$2974,$B$7)=0,NA(),SUMIFS(Data!$K$2:$K$2974,Data!$A$2:$A$2974,$A74,Data!$G$2:$G$2974,$B$6,Data!$F$2:$F$2974,$B$7)/SUMIFS(Data!$J$2:$J$2974,Data!$A$2:$A$2974,$A74,Data!$G$2:$G$2974,$B$6,Data!$F$2:$F$2974,$B$7)*100),NA())</f>
        <v/>
      </c>
      <c r="M74">
        <f>NA()</f>
        <v/>
      </c>
      <c r="N74">
        <f>IF(COUNTIFS(Data!$A$2:$A$2974,$A74,Data!$L$2:$L$2974,"&gt;0")&gt;0,SUMIFS(Data!$P$2:$P$2974,Data!$A$2:$A$2974,$A74,Data!$G$2:$G$2974,$B$6,Data!$F$2:$F$2974,$B$7),NA())</f>
        <v/>
      </c>
      <c r="O74">
        <f>IF(COUNTIFS(Data!$A$2:$A$2974,$A74,Data!$L$2:$L$2974,"&gt;0")&gt;0,SUMIFS(Data!$Q$2:$Q$2974,Data!$A$2:$A$2974,$A74,Data!$G$2:$G$2974,$B$6,Data!$F$2:$F$2974,$B$7),NA())</f>
        <v/>
      </c>
      <c r="P74">
        <f>IF($B$11=1,(SUMIFS(Data!$N$2:$N$2974,Data!$A$2:$A$2974,$A74,Data!$C$2:$C$2974,0)-(SUMIFS(Data!$J$2:$J$2974,Data!$A$2:$A$2974,$A74,Data!$C$2:$C$2974,0)-SUMIFS(Data!$K$2:$K$2974,Data!$A$2:$A$2974,$A74,Data!$C$2:$C$2974,0)))/1000,NA())</f>
        <v/>
      </c>
      <c r="Q74">
        <f>IF($B$11=1,(SUMIFS(Data!$N$2:$N$2974,Data!$A$2:$A$2974,$A74,Data!$C$2:$C$2974,0)-(SUMIFS(Data!$O$2:$O$2974,Data!$A$2:$A$2974,$A74,Data!$C$2:$C$2974,0)-SUMIFS(Data!$K$2:$K$2974,Data!$A$2:$A$2974,$A74,Data!$C$2:$C$2974,0)))/1000,NA())</f>
        <v/>
      </c>
      <c r="R74">
        <f>COUNTIFS(Data!$A$2:$A$2974,$A74,Data!$G$2:$G$2974,$B$6,Data!$F$2:$F$2974,$B$7,Data!$T$2:$T$2974,1,Data!$C$2:$C$2974,"&lt;&gt;0")</f>
        <v/>
      </c>
    </row>
    <row r="75">
      <c r="A75">
        <f>YEAR(DATE(INT($B$3/100),MOD($B$3,100)-8,1))*100+MONTH(DATE(INT($B$3/100),MOD($B$3,100)-8,1))</f>
        <v/>
      </c>
      <c r="B75">
        <f>RIGHT("0"&amp;MOD(A75,100),2)&amp;"/"&amp;RIGHT(INT(A75/100),2)</f>
        <v/>
      </c>
      <c r="C75">
        <f>IF(COUNTIFS(Data!$A$2:$A$2974,$A75,Data!$L$2:$L$2974,"&gt;0")&gt;0,(SUMIFS(Data!$J$2:$J$2974,Data!$A$2:$A$2974,$A75,Data!$G$2:$G$2974,$B$6,Data!$F$2:$F$2974,$B$7)-SUMIFS(Data!$K$2:$K$2974,Data!$A$2:$A$2974,$A75,Data!$G$2:$G$2974,$B$6,Data!$F$2:$F$2974,$B$7))/1000,NA())</f>
        <v/>
      </c>
      <c r="D75">
        <f>NA()</f>
        <v/>
      </c>
      <c r="E75">
        <f>IF(COUNTIFS(Data!$A$2:$A$2974,$A75,Data!$L$2:$L$2974,"&gt;0")&gt;0,SUMIFS(Data!$L$2:$L$2974,Data!$A$2:$A$2974,$A75,Data!$G$2:$G$2974,$B$6,Data!$F$2:$F$2974,$B$7),NA())</f>
        <v/>
      </c>
      <c r="F75">
        <f>NA()</f>
        <v/>
      </c>
      <c r="G75">
        <f>IF(AND(COUNTIFS(Data!$A$2:$A$2974,$A75,Data!$L$2:$L$2974,"&gt;0")&gt;0,E75&gt;0),SUMIFS(Data!$J$2:$J$2974,Data!$A$2:$A$2974,$A75,Data!$G$2:$G$2974,$B$6,Data!$F$2:$F$2974,$B$7)/E75,NA())</f>
        <v/>
      </c>
      <c r="H75">
        <f>NA()</f>
        <v/>
      </c>
      <c r="I75">
        <f>IF(COUNTIFS(Data!$A$2:$A$2974,$A75,Data!$L$2:$L$2974,"&gt;0")&gt;0,(SUMIFS(Data!$N$2:$N$2974,Data!$A$2:$A$2974,$A75,Data!$G$2:$G$2974,$B$6,Data!$F$2:$F$2974,$B$7)-(SUMIFS(Data!$O$2:$O$2974,Data!$A$2:$A$2974,$A75,Data!$G$2:$G$2974,$B$6,Data!$F$2:$F$2974,$B$7)-SUMIFS(Data!$K$2:$K$2974,Data!$A$2:$A$2974,$A75,Data!$G$2:$G$2974,$B$6,Data!$F$2:$F$2974,$B$7)))/1000,NA())</f>
        <v/>
      </c>
      <c r="J75">
        <f>IF(ISNA(I75),0,IF(R75&gt;0,I75,0))</f>
        <v/>
      </c>
      <c r="K75">
        <f>IF(ISNA(I75),0,IF(R75&gt;0,0,I75))</f>
        <v/>
      </c>
      <c r="L75">
        <f>IF(COUNTIFS(Data!$A$2:$A$2974,$A75,Data!$L$2:$L$2974,"&gt;0")&gt;0,IF(SUMIFS(Data!$J$2:$J$2974,Data!$A$2:$A$2974,$A75,Data!$G$2:$G$2974,$B$6,Data!$F$2:$F$2974,$B$7)=0,NA(),SUMIFS(Data!$K$2:$K$2974,Data!$A$2:$A$2974,$A75,Data!$G$2:$G$2974,$B$6,Data!$F$2:$F$2974,$B$7)/SUMIFS(Data!$J$2:$J$2974,Data!$A$2:$A$2974,$A75,Data!$G$2:$G$2974,$B$6,Data!$F$2:$F$2974,$B$7)*100),NA())</f>
        <v/>
      </c>
      <c r="M75">
        <f>NA()</f>
        <v/>
      </c>
      <c r="N75">
        <f>IF(COUNTIFS(Data!$A$2:$A$2974,$A75,Data!$L$2:$L$2974,"&gt;0")&gt;0,SUMIFS(Data!$P$2:$P$2974,Data!$A$2:$A$2974,$A75,Data!$G$2:$G$2974,$B$6,Data!$F$2:$F$2974,$B$7),NA())</f>
        <v/>
      </c>
      <c r="O75">
        <f>IF(COUNTIFS(Data!$A$2:$A$2974,$A75,Data!$L$2:$L$2974,"&gt;0")&gt;0,SUMIFS(Data!$Q$2:$Q$2974,Data!$A$2:$A$2974,$A75,Data!$G$2:$G$2974,$B$6,Data!$F$2:$F$2974,$B$7),NA())</f>
        <v/>
      </c>
      <c r="P75">
        <f>IF($B$11=1,(SUMIFS(Data!$N$2:$N$2974,Data!$A$2:$A$2974,$A75,Data!$C$2:$C$2974,0)-(SUMIFS(Data!$J$2:$J$2974,Data!$A$2:$A$2974,$A75,Data!$C$2:$C$2974,0)-SUMIFS(Data!$K$2:$K$2974,Data!$A$2:$A$2974,$A75,Data!$C$2:$C$2974,0)))/1000,NA())</f>
        <v/>
      </c>
      <c r="Q75">
        <f>IF($B$11=1,(SUMIFS(Data!$N$2:$N$2974,Data!$A$2:$A$2974,$A75,Data!$C$2:$C$2974,0)-(SUMIFS(Data!$O$2:$O$2974,Data!$A$2:$A$2974,$A75,Data!$C$2:$C$2974,0)-SUMIFS(Data!$K$2:$K$2974,Data!$A$2:$A$2974,$A75,Data!$C$2:$C$2974,0)))/1000,NA())</f>
        <v/>
      </c>
      <c r="R75">
        <f>COUNTIFS(Data!$A$2:$A$2974,$A75,Data!$G$2:$G$2974,$B$6,Data!$F$2:$F$2974,$B$7,Data!$T$2:$T$2974,1,Data!$C$2:$C$2974,"&lt;&gt;0")</f>
        <v/>
      </c>
    </row>
    <row r="76">
      <c r="A76">
        <f>YEAR(DATE(INT($B$3/100),MOD($B$3,100)-7,1))*100+MONTH(DATE(INT($B$3/100),MOD($B$3,100)-7,1))</f>
        <v/>
      </c>
      <c r="B76">
        <f>RIGHT("0"&amp;MOD(A76,100),2)&amp;"/"&amp;RIGHT(INT(A76/100),2)</f>
        <v/>
      </c>
      <c r="C76">
        <f>IF(COUNTIFS(Data!$A$2:$A$2974,$A76,Data!$L$2:$L$2974,"&gt;0")&gt;0,(SUMIFS(Data!$J$2:$J$2974,Data!$A$2:$A$2974,$A76,Data!$G$2:$G$2974,$B$6,Data!$F$2:$F$2974,$B$7)-SUMIFS(Data!$K$2:$K$2974,Data!$A$2:$A$2974,$A76,Data!$G$2:$G$2974,$B$6,Data!$F$2:$F$2974,$B$7))/1000,NA())</f>
        <v/>
      </c>
      <c r="D76">
        <f>NA()</f>
        <v/>
      </c>
      <c r="E76">
        <f>IF(COUNTIFS(Data!$A$2:$A$2974,$A76,Data!$L$2:$L$2974,"&gt;0")&gt;0,SUMIFS(Data!$L$2:$L$2974,Data!$A$2:$A$2974,$A76,Data!$G$2:$G$2974,$B$6,Data!$F$2:$F$2974,$B$7),NA())</f>
        <v/>
      </c>
      <c r="F76">
        <f>NA()</f>
        <v/>
      </c>
      <c r="G76">
        <f>IF(AND(COUNTIFS(Data!$A$2:$A$2974,$A76,Data!$L$2:$L$2974,"&gt;0")&gt;0,E76&gt;0),SUMIFS(Data!$J$2:$J$2974,Data!$A$2:$A$2974,$A76,Data!$G$2:$G$2974,$B$6,Data!$F$2:$F$2974,$B$7)/E76,NA())</f>
        <v/>
      </c>
      <c r="H76">
        <f>NA()</f>
        <v/>
      </c>
      <c r="I76">
        <f>IF(COUNTIFS(Data!$A$2:$A$2974,$A76,Data!$L$2:$L$2974,"&gt;0")&gt;0,(SUMIFS(Data!$N$2:$N$2974,Data!$A$2:$A$2974,$A76,Data!$G$2:$G$2974,$B$6,Data!$F$2:$F$2974,$B$7)-(SUMIFS(Data!$O$2:$O$2974,Data!$A$2:$A$2974,$A76,Data!$G$2:$G$2974,$B$6,Data!$F$2:$F$2974,$B$7)-SUMIFS(Data!$K$2:$K$2974,Data!$A$2:$A$2974,$A76,Data!$G$2:$G$2974,$B$6,Data!$F$2:$F$2974,$B$7)))/1000,NA())</f>
        <v/>
      </c>
      <c r="J76">
        <f>IF(ISNA(I76),0,IF(R76&gt;0,I76,0))</f>
        <v/>
      </c>
      <c r="K76">
        <f>IF(ISNA(I76),0,IF(R76&gt;0,0,I76))</f>
        <v/>
      </c>
      <c r="L76">
        <f>IF(COUNTIFS(Data!$A$2:$A$2974,$A76,Data!$L$2:$L$2974,"&gt;0")&gt;0,IF(SUMIFS(Data!$J$2:$J$2974,Data!$A$2:$A$2974,$A76,Data!$G$2:$G$2974,$B$6,Data!$F$2:$F$2974,$B$7)=0,NA(),SUMIFS(Data!$K$2:$K$2974,Data!$A$2:$A$2974,$A76,Data!$G$2:$G$2974,$B$6,Data!$F$2:$F$2974,$B$7)/SUMIFS(Data!$J$2:$J$2974,Data!$A$2:$A$2974,$A76,Data!$G$2:$G$2974,$B$6,Data!$F$2:$F$2974,$B$7)*100),NA())</f>
        <v/>
      </c>
      <c r="M76">
        <f>NA()</f>
        <v/>
      </c>
      <c r="N76">
        <f>IF(COUNTIFS(Data!$A$2:$A$2974,$A76,Data!$L$2:$L$2974,"&gt;0")&gt;0,SUMIFS(Data!$P$2:$P$2974,Data!$A$2:$A$2974,$A76,Data!$G$2:$G$2974,$B$6,Data!$F$2:$F$2974,$B$7),NA())</f>
        <v/>
      </c>
      <c r="O76">
        <f>IF(COUNTIFS(Data!$A$2:$A$2974,$A76,Data!$L$2:$L$2974,"&gt;0")&gt;0,SUMIFS(Data!$Q$2:$Q$2974,Data!$A$2:$A$2974,$A76,Data!$G$2:$G$2974,$B$6,Data!$F$2:$F$2974,$B$7),NA())</f>
        <v/>
      </c>
      <c r="P76">
        <f>IF($B$11=1,(SUMIFS(Data!$N$2:$N$2974,Data!$A$2:$A$2974,$A76,Data!$C$2:$C$2974,0)-(SUMIFS(Data!$J$2:$J$2974,Data!$A$2:$A$2974,$A76,Data!$C$2:$C$2974,0)-SUMIFS(Data!$K$2:$K$2974,Data!$A$2:$A$2974,$A76,Data!$C$2:$C$2974,0)))/1000,NA())</f>
        <v/>
      </c>
      <c r="Q76">
        <f>IF($B$11=1,(SUMIFS(Data!$N$2:$N$2974,Data!$A$2:$A$2974,$A76,Data!$C$2:$C$2974,0)-(SUMIFS(Data!$O$2:$O$2974,Data!$A$2:$A$2974,$A76,Data!$C$2:$C$2974,0)-SUMIFS(Data!$K$2:$K$2974,Data!$A$2:$A$2974,$A76,Data!$C$2:$C$2974,0)))/1000,NA())</f>
        <v/>
      </c>
      <c r="R76">
        <f>COUNTIFS(Data!$A$2:$A$2974,$A76,Data!$G$2:$G$2974,$B$6,Data!$F$2:$F$2974,$B$7,Data!$T$2:$T$2974,1,Data!$C$2:$C$2974,"&lt;&gt;0")</f>
        <v/>
      </c>
    </row>
    <row r="77">
      <c r="A77">
        <f>YEAR(DATE(INT($B$3/100),MOD($B$3,100)-6,1))*100+MONTH(DATE(INT($B$3/100),MOD($B$3,100)-6,1))</f>
        <v/>
      </c>
      <c r="B77">
        <f>RIGHT("0"&amp;MOD(A77,100),2)&amp;"/"&amp;RIGHT(INT(A77/100),2)</f>
        <v/>
      </c>
      <c r="C77">
        <f>IF(COUNTIFS(Data!$A$2:$A$2974,$A77,Data!$L$2:$L$2974,"&gt;0")&gt;0,(SUMIFS(Data!$J$2:$J$2974,Data!$A$2:$A$2974,$A77,Data!$G$2:$G$2974,$B$6,Data!$F$2:$F$2974,$B$7)-SUMIFS(Data!$K$2:$K$2974,Data!$A$2:$A$2974,$A77,Data!$G$2:$G$2974,$B$6,Data!$F$2:$F$2974,$B$7))/1000,NA())</f>
        <v/>
      </c>
      <c r="D77">
        <f>NA()</f>
        <v/>
      </c>
      <c r="E77">
        <f>IF(COUNTIFS(Data!$A$2:$A$2974,$A77,Data!$L$2:$L$2974,"&gt;0")&gt;0,SUMIFS(Data!$L$2:$L$2974,Data!$A$2:$A$2974,$A77,Data!$G$2:$G$2974,$B$6,Data!$F$2:$F$2974,$B$7),NA())</f>
        <v/>
      </c>
      <c r="F77">
        <f>NA()</f>
        <v/>
      </c>
      <c r="G77">
        <f>IF(AND(COUNTIFS(Data!$A$2:$A$2974,$A77,Data!$L$2:$L$2974,"&gt;0")&gt;0,E77&gt;0),SUMIFS(Data!$J$2:$J$2974,Data!$A$2:$A$2974,$A77,Data!$G$2:$G$2974,$B$6,Data!$F$2:$F$2974,$B$7)/E77,NA())</f>
        <v/>
      </c>
      <c r="H77">
        <f>NA()</f>
        <v/>
      </c>
      <c r="I77">
        <f>IF(COUNTIFS(Data!$A$2:$A$2974,$A77,Data!$L$2:$L$2974,"&gt;0")&gt;0,(SUMIFS(Data!$N$2:$N$2974,Data!$A$2:$A$2974,$A77,Data!$G$2:$G$2974,$B$6,Data!$F$2:$F$2974,$B$7)-(SUMIFS(Data!$O$2:$O$2974,Data!$A$2:$A$2974,$A77,Data!$G$2:$G$2974,$B$6,Data!$F$2:$F$2974,$B$7)-SUMIFS(Data!$K$2:$K$2974,Data!$A$2:$A$2974,$A77,Data!$G$2:$G$2974,$B$6,Data!$F$2:$F$2974,$B$7)))/1000,NA())</f>
        <v/>
      </c>
      <c r="J77">
        <f>IF(ISNA(I77),0,IF(R77&gt;0,I77,0))</f>
        <v/>
      </c>
      <c r="K77">
        <f>IF(ISNA(I77),0,IF(R77&gt;0,0,I77))</f>
        <v/>
      </c>
      <c r="L77">
        <f>IF(COUNTIFS(Data!$A$2:$A$2974,$A77,Data!$L$2:$L$2974,"&gt;0")&gt;0,IF(SUMIFS(Data!$J$2:$J$2974,Data!$A$2:$A$2974,$A77,Data!$G$2:$G$2974,$B$6,Data!$F$2:$F$2974,$B$7)=0,NA(),SUMIFS(Data!$K$2:$K$2974,Data!$A$2:$A$2974,$A77,Data!$G$2:$G$2974,$B$6,Data!$F$2:$F$2974,$B$7)/SUMIFS(Data!$J$2:$J$2974,Data!$A$2:$A$2974,$A77,Data!$G$2:$G$2974,$B$6,Data!$F$2:$F$2974,$B$7)*100),NA())</f>
        <v/>
      </c>
      <c r="M77">
        <f>NA()</f>
        <v/>
      </c>
      <c r="N77">
        <f>IF(COUNTIFS(Data!$A$2:$A$2974,$A77,Data!$L$2:$L$2974,"&gt;0")&gt;0,SUMIFS(Data!$P$2:$P$2974,Data!$A$2:$A$2974,$A77,Data!$G$2:$G$2974,$B$6,Data!$F$2:$F$2974,$B$7),NA())</f>
        <v/>
      </c>
      <c r="O77">
        <f>IF(COUNTIFS(Data!$A$2:$A$2974,$A77,Data!$L$2:$L$2974,"&gt;0")&gt;0,SUMIFS(Data!$Q$2:$Q$2974,Data!$A$2:$A$2974,$A77,Data!$G$2:$G$2974,$B$6,Data!$F$2:$F$2974,$B$7),NA())</f>
        <v/>
      </c>
      <c r="P77">
        <f>IF($B$11=1,(SUMIFS(Data!$N$2:$N$2974,Data!$A$2:$A$2974,$A77,Data!$C$2:$C$2974,0)-(SUMIFS(Data!$J$2:$J$2974,Data!$A$2:$A$2974,$A77,Data!$C$2:$C$2974,0)-SUMIFS(Data!$K$2:$K$2974,Data!$A$2:$A$2974,$A77,Data!$C$2:$C$2974,0)))/1000,NA())</f>
        <v/>
      </c>
      <c r="Q77">
        <f>IF($B$11=1,(SUMIFS(Data!$N$2:$N$2974,Data!$A$2:$A$2974,$A77,Data!$C$2:$C$2974,0)-(SUMIFS(Data!$O$2:$O$2974,Data!$A$2:$A$2974,$A77,Data!$C$2:$C$2974,0)-SUMIFS(Data!$K$2:$K$2974,Data!$A$2:$A$2974,$A77,Data!$C$2:$C$2974,0)))/1000,NA())</f>
        <v/>
      </c>
      <c r="R77">
        <f>COUNTIFS(Data!$A$2:$A$2974,$A77,Data!$G$2:$G$2974,$B$6,Data!$F$2:$F$2974,$B$7,Data!$T$2:$T$2974,1,Data!$C$2:$C$2974,"&lt;&gt;0")</f>
        <v/>
      </c>
    </row>
    <row r="78">
      <c r="A78">
        <f>YEAR(DATE(INT($B$3/100),MOD($B$3,100)-5,1))*100+MONTH(DATE(INT($B$3/100),MOD($B$3,100)-5,1))</f>
        <v/>
      </c>
      <c r="B78">
        <f>RIGHT("0"&amp;MOD(A78,100),2)&amp;"/"&amp;RIGHT(INT(A78/100),2)</f>
        <v/>
      </c>
      <c r="C78">
        <f>IF(COUNTIFS(Data!$A$2:$A$2974,$A78,Data!$L$2:$L$2974,"&gt;0")&gt;0,(SUMIFS(Data!$J$2:$J$2974,Data!$A$2:$A$2974,$A78,Data!$G$2:$G$2974,$B$6,Data!$F$2:$F$2974,$B$7)-SUMIFS(Data!$K$2:$K$2974,Data!$A$2:$A$2974,$A78,Data!$G$2:$G$2974,$B$6,Data!$F$2:$F$2974,$B$7))/1000,NA())</f>
        <v/>
      </c>
      <c r="D78">
        <f>NA()</f>
        <v/>
      </c>
      <c r="E78">
        <f>IF(COUNTIFS(Data!$A$2:$A$2974,$A78,Data!$L$2:$L$2974,"&gt;0")&gt;0,SUMIFS(Data!$L$2:$L$2974,Data!$A$2:$A$2974,$A78,Data!$G$2:$G$2974,$B$6,Data!$F$2:$F$2974,$B$7),NA())</f>
        <v/>
      </c>
      <c r="F78">
        <f>NA()</f>
        <v/>
      </c>
      <c r="G78">
        <f>IF(AND(COUNTIFS(Data!$A$2:$A$2974,$A78,Data!$L$2:$L$2974,"&gt;0")&gt;0,E78&gt;0),SUMIFS(Data!$J$2:$J$2974,Data!$A$2:$A$2974,$A78,Data!$G$2:$G$2974,$B$6,Data!$F$2:$F$2974,$B$7)/E78,NA())</f>
        <v/>
      </c>
      <c r="H78">
        <f>NA()</f>
        <v/>
      </c>
      <c r="I78">
        <f>IF(COUNTIFS(Data!$A$2:$A$2974,$A78,Data!$L$2:$L$2974,"&gt;0")&gt;0,(SUMIFS(Data!$N$2:$N$2974,Data!$A$2:$A$2974,$A78,Data!$G$2:$G$2974,$B$6,Data!$F$2:$F$2974,$B$7)-(SUMIFS(Data!$O$2:$O$2974,Data!$A$2:$A$2974,$A78,Data!$G$2:$G$2974,$B$6,Data!$F$2:$F$2974,$B$7)-SUMIFS(Data!$K$2:$K$2974,Data!$A$2:$A$2974,$A78,Data!$G$2:$G$2974,$B$6,Data!$F$2:$F$2974,$B$7)))/1000,NA())</f>
        <v/>
      </c>
      <c r="J78">
        <f>IF(ISNA(I78),0,IF(R78&gt;0,I78,0))</f>
        <v/>
      </c>
      <c r="K78">
        <f>IF(ISNA(I78),0,IF(R78&gt;0,0,I78))</f>
        <v/>
      </c>
      <c r="L78">
        <f>IF(COUNTIFS(Data!$A$2:$A$2974,$A78,Data!$L$2:$L$2974,"&gt;0")&gt;0,IF(SUMIFS(Data!$J$2:$J$2974,Data!$A$2:$A$2974,$A78,Data!$G$2:$G$2974,$B$6,Data!$F$2:$F$2974,$B$7)=0,NA(),SUMIFS(Data!$K$2:$K$2974,Data!$A$2:$A$2974,$A78,Data!$G$2:$G$2974,$B$6,Data!$F$2:$F$2974,$B$7)/SUMIFS(Data!$J$2:$J$2974,Data!$A$2:$A$2974,$A78,Data!$G$2:$G$2974,$B$6,Data!$F$2:$F$2974,$B$7)*100),NA())</f>
        <v/>
      </c>
      <c r="M78">
        <f>NA()</f>
        <v/>
      </c>
      <c r="N78">
        <f>IF(COUNTIFS(Data!$A$2:$A$2974,$A78,Data!$L$2:$L$2974,"&gt;0")&gt;0,SUMIFS(Data!$P$2:$P$2974,Data!$A$2:$A$2974,$A78,Data!$G$2:$G$2974,$B$6,Data!$F$2:$F$2974,$B$7),NA())</f>
        <v/>
      </c>
      <c r="O78">
        <f>IF(COUNTIFS(Data!$A$2:$A$2974,$A78,Data!$L$2:$L$2974,"&gt;0")&gt;0,SUMIFS(Data!$Q$2:$Q$2974,Data!$A$2:$A$2974,$A78,Data!$G$2:$G$2974,$B$6,Data!$F$2:$F$2974,$B$7),NA())</f>
        <v/>
      </c>
      <c r="P78">
        <f>IF($B$11=1,(SUMIFS(Data!$N$2:$N$2974,Data!$A$2:$A$2974,$A78,Data!$C$2:$C$2974,0)-(SUMIFS(Data!$J$2:$J$2974,Data!$A$2:$A$2974,$A78,Data!$C$2:$C$2974,0)-SUMIFS(Data!$K$2:$K$2974,Data!$A$2:$A$2974,$A78,Data!$C$2:$C$2974,0)))/1000,NA())</f>
        <v/>
      </c>
      <c r="Q78">
        <f>IF($B$11=1,(SUMIFS(Data!$N$2:$N$2974,Data!$A$2:$A$2974,$A78,Data!$C$2:$C$2974,0)-(SUMIFS(Data!$O$2:$O$2974,Data!$A$2:$A$2974,$A78,Data!$C$2:$C$2974,0)-SUMIFS(Data!$K$2:$K$2974,Data!$A$2:$A$2974,$A78,Data!$C$2:$C$2974,0)))/1000,NA())</f>
        <v/>
      </c>
      <c r="R78">
        <f>COUNTIFS(Data!$A$2:$A$2974,$A78,Data!$G$2:$G$2974,$B$6,Data!$F$2:$F$2974,$B$7,Data!$T$2:$T$2974,1,Data!$C$2:$C$2974,"&lt;&gt;0")</f>
        <v/>
      </c>
    </row>
    <row r="79">
      <c r="A79">
        <f>YEAR(DATE(INT($B$3/100),MOD($B$3,100)-4,1))*100+MONTH(DATE(INT($B$3/100),MOD($B$3,100)-4,1))</f>
        <v/>
      </c>
      <c r="B79">
        <f>RIGHT("0"&amp;MOD(A79,100),2)&amp;"/"&amp;RIGHT(INT(A79/100),2)</f>
        <v/>
      </c>
      <c r="C79">
        <f>IF(COUNTIFS(Data!$A$2:$A$2974,$A79,Data!$L$2:$L$2974,"&gt;0")&gt;0,(SUMIFS(Data!$J$2:$J$2974,Data!$A$2:$A$2974,$A79,Data!$G$2:$G$2974,$B$6,Data!$F$2:$F$2974,$B$7)-SUMIFS(Data!$K$2:$K$2974,Data!$A$2:$A$2974,$A79,Data!$G$2:$G$2974,$B$6,Data!$F$2:$F$2974,$B$7))/1000,NA())</f>
        <v/>
      </c>
      <c r="D79">
        <f>NA()</f>
        <v/>
      </c>
      <c r="E79">
        <f>IF(COUNTIFS(Data!$A$2:$A$2974,$A79,Data!$L$2:$L$2974,"&gt;0")&gt;0,SUMIFS(Data!$L$2:$L$2974,Data!$A$2:$A$2974,$A79,Data!$G$2:$G$2974,$B$6,Data!$F$2:$F$2974,$B$7),NA())</f>
        <v/>
      </c>
      <c r="F79">
        <f>NA()</f>
        <v/>
      </c>
      <c r="G79">
        <f>IF(AND(COUNTIFS(Data!$A$2:$A$2974,$A79,Data!$L$2:$L$2974,"&gt;0")&gt;0,E79&gt;0),SUMIFS(Data!$J$2:$J$2974,Data!$A$2:$A$2974,$A79,Data!$G$2:$G$2974,$B$6,Data!$F$2:$F$2974,$B$7)/E79,NA())</f>
        <v/>
      </c>
      <c r="H79">
        <f>NA()</f>
        <v/>
      </c>
      <c r="I79">
        <f>IF(COUNTIFS(Data!$A$2:$A$2974,$A79,Data!$L$2:$L$2974,"&gt;0")&gt;0,(SUMIFS(Data!$N$2:$N$2974,Data!$A$2:$A$2974,$A79,Data!$G$2:$G$2974,$B$6,Data!$F$2:$F$2974,$B$7)-(SUMIFS(Data!$O$2:$O$2974,Data!$A$2:$A$2974,$A79,Data!$G$2:$G$2974,$B$6,Data!$F$2:$F$2974,$B$7)-SUMIFS(Data!$K$2:$K$2974,Data!$A$2:$A$2974,$A79,Data!$G$2:$G$2974,$B$6,Data!$F$2:$F$2974,$B$7)))/1000,NA())</f>
        <v/>
      </c>
      <c r="J79">
        <f>IF(ISNA(I79),0,IF(R79&gt;0,I79,0))</f>
        <v/>
      </c>
      <c r="K79">
        <f>IF(ISNA(I79),0,IF(R79&gt;0,0,I79))</f>
        <v/>
      </c>
      <c r="L79">
        <f>IF(COUNTIFS(Data!$A$2:$A$2974,$A79,Data!$L$2:$L$2974,"&gt;0")&gt;0,IF(SUMIFS(Data!$J$2:$J$2974,Data!$A$2:$A$2974,$A79,Data!$G$2:$G$2974,$B$6,Data!$F$2:$F$2974,$B$7)=0,NA(),SUMIFS(Data!$K$2:$K$2974,Data!$A$2:$A$2974,$A79,Data!$G$2:$G$2974,$B$6,Data!$F$2:$F$2974,$B$7)/SUMIFS(Data!$J$2:$J$2974,Data!$A$2:$A$2974,$A79,Data!$G$2:$G$2974,$B$6,Data!$F$2:$F$2974,$B$7)*100),NA())</f>
        <v/>
      </c>
      <c r="M79">
        <f>NA()</f>
        <v/>
      </c>
      <c r="N79">
        <f>IF(COUNTIFS(Data!$A$2:$A$2974,$A79,Data!$L$2:$L$2974,"&gt;0")&gt;0,SUMIFS(Data!$P$2:$P$2974,Data!$A$2:$A$2974,$A79,Data!$G$2:$G$2974,$B$6,Data!$F$2:$F$2974,$B$7),NA())</f>
        <v/>
      </c>
      <c r="O79">
        <f>IF(COUNTIFS(Data!$A$2:$A$2974,$A79,Data!$L$2:$L$2974,"&gt;0")&gt;0,SUMIFS(Data!$Q$2:$Q$2974,Data!$A$2:$A$2974,$A79,Data!$G$2:$G$2974,$B$6,Data!$F$2:$F$2974,$B$7),NA())</f>
        <v/>
      </c>
      <c r="P79">
        <f>IF($B$11=1,(SUMIFS(Data!$N$2:$N$2974,Data!$A$2:$A$2974,$A79,Data!$C$2:$C$2974,0)-(SUMIFS(Data!$J$2:$J$2974,Data!$A$2:$A$2974,$A79,Data!$C$2:$C$2974,0)-SUMIFS(Data!$K$2:$K$2974,Data!$A$2:$A$2974,$A79,Data!$C$2:$C$2974,0)))/1000,NA())</f>
        <v/>
      </c>
      <c r="Q79">
        <f>IF($B$11=1,(SUMIFS(Data!$N$2:$N$2974,Data!$A$2:$A$2974,$A79,Data!$C$2:$C$2974,0)-(SUMIFS(Data!$O$2:$O$2974,Data!$A$2:$A$2974,$A79,Data!$C$2:$C$2974,0)-SUMIFS(Data!$K$2:$K$2974,Data!$A$2:$A$2974,$A79,Data!$C$2:$C$2974,0)))/1000,NA())</f>
        <v/>
      </c>
      <c r="R79">
        <f>COUNTIFS(Data!$A$2:$A$2974,$A79,Data!$G$2:$G$2974,$B$6,Data!$F$2:$F$2974,$B$7,Data!$T$2:$T$2974,1,Data!$C$2:$C$2974,"&lt;&gt;0")</f>
        <v/>
      </c>
    </row>
    <row r="80">
      <c r="A80">
        <f>YEAR(DATE(INT($B$3/100),MOD($B$3,100)-3,1))*100+MONTH(DATE(INT($B$3/100),MOD($B$3,100)-3,1))</f>
        <v/>
      </c>
      <c r="B80">
        <f>RIGHT("0"&amp;MOD(A80,100),2)&amp;"/"&amp;RIGHT(INT(A80/100),2)</f>
        <v/>
      </c>
      <c r="C80">
        <f>IF(COUNTIFS(Data!$A$2:$A$2974,$A80,Data!$L$2:$L$2974,"&gt;0")&gt;0,(SUMIFS(Data!$J$2:$J$2974,Data!$A$2:$A$2974,$A80,Data!$G$2:$G$2974,$B$6,Data!$F$2:$F$2974,$B$7)-SUMIFS(Data!$K$2:$K$2974,Data!$A$2:$A$2974,$A80,Data!$G$2:$G$2974,$B$6,Data!$F$2:$F$2974,$B$7))/1000,NA())</f>
        <v/>
      </c>
      <c r="D80">
        <f>NA()</f>
        <v/>
      </c>
      <c r="E80">
        <f>IF(COUNTIFS(Data!$A$2:$A$2974,$A80,Data!$L$2:$L$2974,"&gt;0")&gt;0,SUMIFS(Data!$L$2:$L$2974,Data!$A$2:$A$2974,$A80,Data!$G$2:$G$2974,$B$6,Data!$F$2:$F$2974,$B$7),NA())</f>
        <v/>
      </c>
      <c r="F80">
        <f>NA()</f>
        <v/>
      </c>
      <c r="G80">
        <f>IF(AND(COUNTIFS(Data!$A$2:$A$2974,$A80,Data!$L$2:$L$2974,"&gt;0")&gt;0,E80&gt;0),SUMIFS(Data!$J$2:$J$2974,Data!$A$2:$A$2974,$A80,Data!$G$2:$G$2974,$B$6,Data!$F$2:$F$2974,$B$7)/E80,NA())</f>
        <v/>
      </c>
      <c r="H80">
        <f>NA()</f>
        <v/>
      </c>
      <c r="I80">
        <f>IF(COUNTIFS(Data!$A$2:$A$2974,$A80,Data!$L$2:$L$2974,"&gt;0")&gt;0,(SUMIFS(Data!$N$2:$N$2974,Data!$A$2:$A$2974,$A80,Data!$G$2:$G$2974,$B$6,Data!$F$2:$F$2974,$B$7)-(SUMIFS(Data!$O$2:$O$2974,Data!$A$2:$A$2974,$A80,Data!$G$2:$G$2974,$B$6,Data!$F$2:$F$2974,$B$7)-SUMIFS(Data!$K$2:$K$2974,Data!$A$2:$A$2974,$A80,Data!$G$2:$G$2974,$B$6,Data!$F$2:$F$2974,$B$7)))/1000,NA())</f>
        <v/>
      </c>
      <c r="J80">
        <f>IF(ISNA(I80),0,IF(R80&gt;0,I80,0))</f>
        <v/>
      </c>
      <c r="K80">
        <f>IF(ISNA(I80),0,IF(R80&gt;0,0,I80))</f>
        <v/>
      </c>
      <c r="L80">
        <f>IF(COUNTIFS(Data!$A$2:$A$2974,$A80,Data!$L$2:$L$2974,"&gt;0")&gt;0,IF(SUMIFS(Data!$J$2:$J$2974,Data!$A$2:$A$2974,$A80,Data!$G$2:$G$2974,$B$6,Data!$F$2:$F$2974,$B$7)=0,NA(),SUMIFS(Data!$K$2:$K$2974,Data!$A$2:$A$2974,$A80,Data!$G$2:$G$2974,$B$6,Data!$F$2:$F$2974,$B$7)/SUMIFS(Data!$J$2:$J$2974,Data!$A$2:$A$2974,$A80,Data!$G$2:$G$2974,$B$6,Data!$F$2:$F$2974,$B$7)*100),NA())</f>
        <v/>
      </c>
      <c r="M80">
        <f>NA()</f>
        <v/>
      </c>
      <c r="N80">
        <f>IF(COUNTIFS(Data!$A$2:$A$2974,$A80,Data!$L$2:$L$2974,"&gt;0")&gt;0,SUMIFS(Data!$P$2:$P$2974,Data!$A$2:$A$2974,$A80,Data!$G$2:$G$2974,$B$6,Data!$F$2:$F$2974,$B$7),NA())</f>
        <v/>
      </c>
      <c r="O80">
        <f>IF(COUNTIFS(Data!$A$2:$A$2974,$A80,Data!$L$2:$L$2974,"&gt;0")&gt;0,SUMIFS(Data!$Q$2:$Q$2974,Data!$A$2:$A$2974,$A80,Data!$G$2:$G$2974,$B$6,Data!$F$2:$F$2974,$B$7),NA())</f>
        <v/>
      </c>
      <c r="P80">
        <f>IF($B$11=1,(SUMIFS(Data!$N$2:$N$2974,Data!$A$2:$A$2974,$A80,Data!$C$2:$C$2974,0)-(SUMIFS(Data!$J$2:$J$2974,Data!$A$2:$A$2974,$A80,Data!$C$2:$C$2974,0)-SUMIFS(Data!$K$2:$K$2974,Data!$A$2:$A$2974,$A80,Data!$C$2:$C$2974,0)))/1000,NA())</f>
        <v/>
      </c>
      <c r="Q80">
        <f>IF($B$11=1,(SUMIFS(Data!$N$2:$N$2974,Data!$A$2:$A$2974,$A80,Data!$C$2:$C$2974,0)-(SUMIFS(Data!$O$2:$O$2974,Data!$A$2:$A$2974,$A80,Data!$C$2:$C$2974,0)-SUMIFS(Data!$K$2:$K$2974,Data!$A$2:$A$2974,$A80,Data!$C$2:$C$2974,0)))/1000,NA())</f>
        <v/>
      </c>
      <c r="R80">
        <f>COUNTIFS(Data!$A$2:$A$2974,$A80,Data!$G$2:$G$2974,$B$6,Data!$F$2:$F$2974,$B$7,Data!$T$2:$T$2974,1,Data!$C$2:$C$2974,"&lt;&gt;0")</f>
        <v/>
      </c>
    </row>
    <row r="81">
      <c r="A81">
        <f>YEAR(DATE(INT($B$3/100),MOD($B$3,100)-2,1))*100+MONTH(DATE(INT($B$3/100),MOD($B$3,100)-2,1))</f>
        <v/>
      </c>
      <c r="B81">
        <f>RIGHT("0"&amp;MOD(A81,100),2)&amp;"/"&amp;RIGHT(INT(A81/100),2)</f>
        <v/>
      </c>
      <c r="C81">
        <f>IF(COUNTIFS(Data!$A$2:$A$2974,$A81,Data!$L$2:$L$2974,"&gt;0")&gt;0,(SUMIFS(Data!$J$2:$J$2974,Data!$A$2:$A$2974,$A81,Data!$G$2:$G$2974,$B$6,Data!$F$2:$F$2974,$B$7)-SUMIFS(Data!$K$2:$K$2974,Data!$A$2:$A$2974,$A81,Data!$G$2:$G$2974,$B$6,Data!$F$2:$F$2974,$B$7))/1000,NA())</f>
        <v/>
      </c>
      <c r="D81">
        <f>NA()</f>
        <v/>
      </c>
      <c r="E81">
        <f>IF(COUNTIFS(Data!$A$2:$A$2974,$A81,Data!$L$2:$L$2974,"&gt;0")&gt;0,SUMIFS(Data!$L$2:$L$2974,Data!$A$2:$A$2974,$A81,Data!$G$2:$G$2974,$B$6,Data!$F$2:$F$2974,$B$7),NA())</f>
        <v/>
      </c>
      <c r="F81">
        <f>NA()</f>
        <v/>
      </c>
      <c r="G81">
        <f>IF(AND(COUNTIFS(Data!$A$2:$A$2974,$A81,Data!$L$2:$L$2974,"&gt;0")&gt;0,E81&gt;0),SUMIFS(Data!$J$2:$J$2974,Data!$A$2:$A$2974,$A81,Data!$G$2:$G$2974,$B$6,Data!$F$2:$F$2974,$B$7)/E81,NA())</f>
        <v/>
      </c>
      <c r="H81">
        <f>NA()</f>
        <v/>
      </c>
      <c r="I81">
        <f>IF(COUNTIFS(Data!$A$2:$A$2974,$A81,Data!$L$2:$L$2974,"&gt;0")&gt;0,(SUMIFS(Data!$N$2:$N$2974,Data!$A$2:$A$2974,$A81,Data!$G$2:$G$2974,$B$6,Data!$F$2:$F$2974,$B$7)-(SUMIFS(Data!$O$2:$O$2974,Data!$A$2:$A$2974,$A81,Data!$G$2:$G$2974,$B$6,Data!$F$2:$F$2974,$B$7)-SUMIFS(Data!$K$2:$K$2974,Data!$A$2:$A$2974,$A81,Data!$G$2:$G$2974,$B$6,Data!$F$2:$F$2974,$B$7)))/1000,NA())</f>
        <v/>
      </c>
      <c r="J81">
        <f>IF(ISNA(I81),0,IF(R81&gt;0,I81,0))</f>
        <v/>
      </c>
      <c r="K81">
        <f>IF(ISNA(I81),0,IF(R81&gt;0,0,I81))</f>
        <v/>
      </c>
      <c r="L81">
        <f>IF(COUNTIFS(Data!$A$2:$A$2974,$A81,Data!$L$2:$L$2974,"&gt;0")&gt;0,IF(SUMIFS(Data!$J$2:$J$2974,Data!$A$2:$A$2974,$A81,Data!$G$2:$G$2974,$B$6,Data!$F$2:$F$2974,$B$7)=0,NA(),SUMIFS(Data!$K$2:$K$2974,Data!$A$2:$A$2974,$A81,Data!$G$2:$G$2974,$B$6,Data!$F$2:$F$2974,$B$7)/SUMIFS(Data!$J$2:$J$2974,Data!$A$2:$A$2974,$A81,Data!$G$2:$G$2974,$B$6,Data!$F$2:$F$2974,$B$7)*100),NA())</f>
        <v/>
      </c>
      <c r="M81">
        <f>NA()</f>
        <v/>
      </c>
      <c r="N81">
        <f>IF(COUNTIFS(Data!$A$2:$A$2974,$A81,Data!$L$2:$L$2974,"&gt;0")&gt;0,SUMIFS(Data!$P$2:$P$2974,Data!$A$2:$A$2974,$A81,Data!$G$2:$G$2974,$B$6,Data!$F$2:$F$2974,$B$7),NA())</f>
        <v/>
      </c>
      <c r="O81">
        <f>IF(COUNTIFS(Data!$A$2:$A$2974,$A81,Data!$L$2:$L$2974,"&gt;0")&gt;0,SUMIFS(Data!$Q$2:$Q$2974,Data!$A$2:$A$2974,$A81,Data!$G$2:$G$2974,$B$6,Data!$F$2:$F$2974,$B$7),NA())</f>
        <v/>
      </c>
      <c r="P81">
        <f>IF($B$11=1,(SUMIFS(Data!$N$2:$N$2974,Data!$A$2:$A$2974,$A81,Data!$C$2:$C$2974,0)-(SUMIFS(Data!$J$2:$J$2974,Data!$A$2:$A$2974,$A81,Data!$C$2:$C$2974,0)-SUMIFS(Data!$K$2:$K$2974,Data!$A$2:$A$2974,$A81,Data!$C$2:$C$2974,0)))/1000,NA())</f>
        <v/>
      </c>
      <c r="Q81">
        <f>IF($B$11=1,(SUMIFS(Data!$N$2:$N$2974,Data!$A$2:$A$2974,$A81,Data!$C$2:$C$2974,0)-(SUMIFS(Data!$O$2:$O$2974,Data!$A$2:$A$2974,$A81,Data!$C$2:$C$2974,0)-SUMIFS(Data!$K$2:$K$2974,Data!$A$2:$A$2974,$A81,Data!$C$2:$C$2974,0)))/1000,NA())</f>
        <v/>
      </c>
      <c r="R81">
        <f>COUNTIFS(Data!$A$2:$A$2974,$A81,Data!$G$2:$G$2974,$B$6,Data!$F$2:$F$2974,$B$7,Data!$T$2:$T$2974,1,Data!$C$2:$C$2974,"&lt;&gt;0")</f>
        <v/>
      </c>
    </row>
    <row r="82">
      <c r="A82">
        <f>YEAR(DATE(INT($B$3/100),MOD($B$3,100)-1,1))*100+MONTH(DATE(INT($B$3/100),MOD($B$3,100)-1,1))</f>
        <v/>
      </c>
      <c r="B82">
        <f>RIGHT("0"&amp;MOD(A82,100),2)&amp;"/"&amp;RIGHT(INT(A82/100),2)</f>
        <v/>
      </c>
      <c r="C82">
        <f>IF(COUNTIFS(Data!$A$2:$A$2974,$A82,Data!$L$2:$L$2974,"&gt;0")&gt;0,(SUMIFS(Data!$J$2:$J$2974,Data!$A$2:$A$2974,$A82,Data!$G$2:$G$2974,$B$6,Data!$F$2:$F$2974,$B$7)-SUMIFS(Data!$K$2:$K$2974,Data!$A$2:$A$2974,$A82,Data!$G$2:$G$2974,$B$6,Data!$F$2:$F$2974,$B$7))/1000,NA())</f>
        <v/>
      </c>
      <c r="D82">
        <f>NA()</f>
        <v/>
      </c>
      <c r="E82">
        <f>IF(COUNTIFS(Data!$A$2:$A$2974,$A82,Data!$L$2:$L$2974,"&gt;0")&gt;0,SUMIFS(Data!$L$2:$L$2974,Data!$A$2:$A$2974,$A82,Data!$G$2:$G$2974,$B$6,Data!$F$2:$F$2974,$B$7),NA())</f>
        <v/>
      </c>
      <c r="F82">
        <f>NA()</f>
        <v/>
      </c>
      <c r="G82">
        <f>IF(AND(COUNTIFS(Data!$A$2:$A$2974,$A82,Data!$L$2:$L$2974,"&gt;0")&gt;0,E82&gt;0),SUMIFS(Data!$J$2:$J$2974,Data!$A$2:$A$2974,$A82,Data!$G$2:$G$2974,$B$6,Data!$F$2:$F$2974,$B$7)/E82,NA())</f>
        <v/>
      </c>
      <c r="H82">
        <f>NA()</f>
        <v/>
      </c>
      <c r="I82">
        <f>IF(COUNTIFS(Data!$A$2:$A$2974,$A82,Data!$L$2:$L$2974,"&gt;0")&gt;0,(SUMIFS(Data!$N$2:$N$2974,Data!$A$2:$A$2974,$A82,Data!$G$2:$G$2974,$B$6,Data!$F$2:$F$2974,$B$7)-(SUMIFS(Data!$O$2:$O$2974,Data!$A$2:$A$2974,$A82,Data!$G$2:$G$2974,$B$6,Data!$F$2:$F$2974,$B$7)-SUMIFS(Data!$K$2:$K$2974,Data!$A$2:$A$2974,$A82,Data!$G$2:$G$2974,$B$6,Data!$F$2:$F$2974,$B$7)))/1000,NA())</f>
        <v/>
      </c>
      <c r="J82">
        <f>IF(ISNA(I82),0,IF(R82&gt;0,I82,0))</f>
        <v/>
      </c>
      <c r="K82">
        <f>IF(ISNA(I82),0,IF(R82&gt;0,0,I82))</f>
        <v/>
      </c>
      <c r="L82">
        <f>IF(COUNTIFS(Data!$A$2:$A$2974,$A82,Data!$L$2:$L$2974,"&gt;0")&gt;0,IF(SUMIFS(Data!$J$2:$J$2974,Data!$A$2:$A$2974,$A82,Data!$G$2:$G$2974,$B$6,Data!$F$2:$F$2974,$B$7)=0,NA(),SUMIFS(Data!$K$2:$K$2974,Data!$A$2:$A$2974,$A82,Data!$G$2:$G$2974,$B$6,Data!$F$2:$F$2974,$B$7)/SUMIFS(Data!$J$2:$J$2974,Data!$A$2:$A$2974,$A82,Data!$G$2:$G$2974,$B$6,Data!$F$2:$F$2974,$B$7)*100),NA())</f>
        <v/>
      </c>
      <c r="M82">
        <f>NA()</f>
        <v/>
      </c>
      <c r="N82">
        <f>IF(COUNTIFS(Data!$A$2:$A$2974,$A82,Data!$L$2:$L$2974,"&gt;0")&gt;0,SUMIFS(Data!$P$2:$P$2974,Data!$A$2:$A$2974,$A82,Data!$G$2:$G$2974,$B$6,Data!$F$2:$F$2974,$B$7),NA())</f>
        <v/>
      </c>
      <c r="O82">
        <f>IF(COUNTIFS(Data!$A$2:$A$2974,$A82,Data!$L$2:$L$2974,"&gt;0")&gt;0,SUMIFS(Data!$Q$2:$Q$2974,Data!$A$2:$A$2974,$A82,Data!$G$2:$G$2974,$B$6,Data!$F$2:$F$2974,$B$7),NA())</f>
        <v/>
      </c>
      <c r="P82">
        <f>IF($B$11=1,(SUMIFS(Data!$N$2:$N$2974,Data!$A$2:$A$2974,$A82,Data!$C$2:$C$2974,0)-(SUMIFS(Data!$J$2:$J$2974,Data!$A$2:$A$2974,$A82,Data!$C$2:$C$2974,0)-SUMIFS(Data!$K$2:$K$2974,Data!$A$2:$A$2974,$A82,Data!$C$2:$C$2974,0)))/1000,NA())</f>
        <v/>
      </c>
      <c r="Q82">
        <f>IF($B$11=1,(SUMIFS(Data!$N$2:$N$2974,Data!$A$2:$A$2974,$A82,Data!$C$2:$C$2974,0)-(SUMIFS(Data!$O$2:$O$2974,Data!$A$2:$A$2974,$A82,Data!$C$2:$C$2974,0)-SUMIFS(Data!$K$2:$K$2974,Data!$A$2:$A$2974,$A82,Data!$C$2:$C$2974,0)))/1000,NA())</f>
        <v/>
      </c>
      <c r="R82">
        <f>COUNTIFS(Data!$A$2:$A$2974,$A82,Data!$G$2:$G$2974,$B$6,Data!$F$2:$F$2974,$B$7,Data!$T$2:$T$2974,1,Data!$C$2:$C$2974,"&lt;&gt;0")</f>
        <v/>
      </c>
    </row>
    <row r="83">
      <c r="A83">
        <f>YEAR(DATE(INT($B$3/100),MOD($B$3,100)-0,1))*100+MONTH(DATE(INT($B$3/100),MOD($B$3,100)-0,1))</f>
        <v/>
      </c>
      <c r="B83">
        <f>RIGHT("0"&amp;MOD(A83,100),2)&amp;"/"&amp;RIGHT(INT(A83/100),2)</f>
        <v/>
      </c>
      <c r="C83">
        <f>IF(COUNTIFS(Data!$A$2:$A$2974,$A83,Data!$L$2:$L$2974,"&gt;0")&gt;0,(SUMIFS(Data!$J$2:$J$2974,Data!$A$2:$A$2974,$A83,Data!$G$2:$G$2974,$B$6,Data!$F$2:$F$2974,$B$7)-SUMIFS(Data!$K$2:$K$2974,Data!$A$2:$A$2974,$A83,Data!$G$2:$G$2974,$B$6,Data!$F$2:$F$2974,$B$7))/1000,NA())</f>
        <v/>
      </c>
      <c r="D83">
        <f>C83</f>
        <v/>
      </c>
      <c r="E83">
        <f>IF(COUNTIFS(Data!$A$2:$A$2974,$A83,Data!$L$2:$L$2974,"&gt;0")&gt;0,SUMIFS(Data!$L$2:$L$2974,Data!$A$2:$A$2974,$A83,Data!$G$2:$G$2974,$B$6,Data!$F$2:$F$2974,$B$7),NA())</f>
        <v/>
      </c>
      <c r="F83">
        <f>E83</f>
        <v/>
      </c>
      <c r="G83">
        <f>IF(AND(COUNTIFS(Data!$A$2:$A$2974,$A83,Data!$L$2:$L$2974,"&gt;0")&gt;0,E83&gt;0),SUMIFS(Data!$J$2:$J$2974,Data!$A$2:$A$2974,$A83,Data!$G$2:$G$2974,$B$6,Data!$F$2:$F$2974,$B$7)/E83,NA())</f>
        <v/>
      </c>
      <c r="H83">
        <f>G83</f>
        <v/>
      </c>
      <c r="I83">
        <f>IF(COUNTIFS(Data!$A$2:$A$2974,$A83,Data!$L$2:$L$2974,"&gt;0")&gt;0,(SUMIFS(Data!$N$2:$N$2974,Data!$A$2:$A$2974,$A83,Data!$G$2:$G$2974,$B$6,Data!$F$2:$F$2974,$B$7)-(SUMIFS(Data!$O$2:$O$2974,Data!$A$2:$A$2974,$A83,Data!$G$2:$G$2974,$B$6,Data!$F$2:$F$2974,$B$7)-SUMIFS(Data!$K$2:$K$2974,Data!$A$2:$A$2974,$A83,Data!$G$2:$G$2974,$B$6,Data!$F$2:$F$2974,$B$7)))/1000,NA())</f>
        <v/>
      </c>
      <c r="J83">
        <f>IF(ISNA(I83),0,IF(R83&gt;0,I83,0))</f>
        <v/>
      </c>
      <c r="K83">
        <f>IF(ISNA(I83),0,IF(R83&gt;0,0,I83))</f>
        <v/>
      </c>
      <c r="L83">
        <f>IF(COUNTIFS(Data!$A$2:$A$2974,$A83,Data!$L$2:$L$2974,"&gt;0")&gt;0,IF(SUMIFS(Data!$J$2:$J$2974,Data!$A$2:$A$2974,$A83,Data!$G$2:$G$2974,$B$6,Data!$F$2:$F$2974,$B$7)=0,NA(),SUMIFS(Data!$K$2:$K$2974,Data!$A$2:$A$2974,$A83,Data!$G$2:$G$2974,$B$6,Data!$F$2:$F$2974,$B$7)/SUMIFS(Data!$J$2:$J$2974,Data!$A$2:$A$2974,$A83,Data!$G$2:$G$2974,$B$6,Data!$F$2:$F$2974,$B$7)*100),NA())</f>
        <v/>
      </c>
      <c r="M83">
        <f>L83</f>
        <v/>
      </c>
      <c r="N83">
        <f>IF(COUNTIFS(Data!$A$2:$A$2974,$A83,Data!$L$2:$L$2974,"&gt;0")&gt;0,SUMIFS(Data!$P$2:$P$2974,Data!$A$2:$A$2974,$A83,Data!$G$2:$G$2974,$B$6,Data!$F$2:$F$2974,$B$7),NA())</f>
        <v/>
      </c>
      <c r="O83">
        <f>IF(COUNTIFS(Data!$A$2:$A$2974,$A83,Data!$L$2:$L$2974,"&gt;0")&gt;0,SUMIFS(Data!$Q$2:$Q$2974,Data!$A$2:$A$2974,$A83,Data!$G$2:$G$2974,$B$6,Data!$F$2:$F$2974,$B$7),NA())</f>
        <v/>
      </c>
      <c r="P83">
        <f>IF($B$11=1,(SUMIFS(Data!$N$2:$N$2974,Data!$A$2:$A$2974,$A83,Data!$C$2:$C$2974,0)-(SUMIFS(Data!$J$2:$J$2974,Data!$A$2:$A$2974,$A83,Data!$C$2:$C$2974,0)-SUMIFS(Data!$K$2:$K$2974,Data!$A$2:$A$2974,$A83,Data!$C$2:$C$2974,0)))/1000,NA())</f>
        <v/>
      </c>
      <c r="Q83">
        <f>IF($B$11=1,(SUMIFS(Data!$N$2:$N$2974,Data!$A$2:$A$2974,$A83,Data!$C$2:$C$2974,0)-(SUMIFS(Data!$O$2:$O$2974,Data!$A$2:$A$2974,$A83,Data!$C$2:$C$2974,0)-SUMIFS(Data!$K$2:$K$2974,Data!$A$2:$A$2974,$A83,Data!$C$2:$C$2974,0)))/1000,NA())</f>
        <v/>
      </c>
      <c r="R83">
        <f>COUNTIFS(Data!$A$2:$A$2974,$A83,Data!$G$2:$G$2974,$B$6,Data!$F$2:$F$2974,$B$7,Data!$T$2:$T$2974,1,Data!$C$2:$C$2974,"&lt;&gt;0")</f>
        <v/>
      </c>
    </row>
    <row r="99">
      <c r="A99" t="inlineStr">
        <is>
          <t>Net Sales theo danh mục (nghìn USD)</t>
        </is>
      </c>
    </row>
    <row r="100">
      <c r="A100" t="inlineStr">
        <is>
          <t>Âm thanh</t>
        </is>
      </c>
      <c r="B100">
        <f>SUMIFS(Data_dm!$F$2:$F$16767,Data_dm!$A$2:$A$16767,$B$3,Data_dm!$C$2:$C$16767,$B$6,Data_dm!$D$2:$D$16767,$B$7,Data_dm!$E$2:$E$16767,$A100)/1000</f>
        <v/>
      </c>
      <c r="C100">
        <f>B100+ROW()/1000000000</f>
        <v/>
      </c>
      <c r="D100">
        <f>INDEX($A$100:$A$107,MATCH(LARGE($C$100:$C$107,1),$C$100:$C$107,0))</f>
        <v/>
      </c>
      <c r="E100">
        <f>INDEX($B$100:$B$107,MATCH(LARGE($C$100:$C$107,1),$C$100:$C$107,0))</f>
        <v/>
      </c>
      <c r="F100">
        <f>IF(ROW()=100,E100,0)</f>
        <v/>
      </c>
      <c r="G100">
        <f>IF(ROW()=100,0,E100)</f>
        <v/>
      </c>
      <c r="H100">
        <f>IF(E100=0,"",FIXED(E100*1000/1000,1)&amp;" · "&amp;IF(E100*1000/$B$17="","–",FIXED(E100*1000/$B$17*100,0)&amp;"%"))</f>
        <v/>
      </c>
    </row>
    <row r="101">
      <c r="A101" t="inlineStr">
        <is>
          <t>Máy ảnh</t>
        </is>
      </c>
      <c r="B101">
        <f>SUMIFS(Data_dm!$F$2:$F$16767,Data_dm!$A$2:$A$16767,$B$3,Data_dm!$C$2:$C$16767,$B$6,Data_dm!$D$2:$D$16767,$B$7,Data_dm!$E$2:$E$16767,$A101)/1000</f>
        <v/>
      </c>
      <c r="C101">
        <f>B101+ROW()/1000000000</f>
        <v/>
      </c>
      <c r="D101">
        <f>INDEX($A$100:$A$107,MATCH(LARGE($C$100:$C$107,2),$C$100:$C$107,0))</f>
        <v/>
      </c>
      <c r="E101">
        <f>INDEX($B$100:$B$107,MATCH(LARGE($C$100:$C$107,2),$C$100:$C$107,0))</f>
        <v/>
      </c>
      <c r="F101">
        <f>IF(ROW()=100,E101,0)</f>
        <v/>
      </c>
      <c r="G101">
        <f>IF(ROW()=100,0,E101)</f>
        <v/>
      </c>
      <c r="H101">
        <f>IF(E101=0,"",FIXED(E101*1000/1000,1)&amp;" · "&amp;IF(E101*1000/$B$17="","–",FIXED(E101*1000/$B$17*100,0)&amp;"%"))</f>
        <v/>
      </c>
    </row>
    <row r="102">
      <c r="A102" t="inlineStr">
        <is>
          <t>Điện thoại</t>
        </is>
      </c>
      <c r="B102">
        <f>SUMIFS(Data_dm!$F$2:$F$16767,Data_dm!$A$2:$A$16767,$B$3,Data_dm!$C$2:$C$16767,$B$6,Data_dm!$D$2:$D$16767,$B$7,Data_dm!$E$2:$E$16767,$A102)/1000</f>
        <v/>
      </c>
      <c r="C102">
        <f>B102+ROW()/1000000000</f>
        <v/>
      </c>
      <c r="D102">
        <f>INDEX($A$100:$A$107,MATCH(LARGE($C$100:$C$107,3),$C$100:$C$107,0))</f>
        <v/>
      </c>
      <c r="E102">
        <f>INDEX($B$100:$B$107,MATCH(LARGE($C$100:$C$107,3),$C$100:$C$107,0))</f>
        <v/>
      </c>
      <c r="F102">
        <f>IF(ROW()=100,E102,0)</f>
        <v/>
      </c>
      <c r="G102">
        <f>IF(ROW()=100,0,E102)</f>
        <v/>
      </c>
      <c r="H102">
        <f>IF(E102=0,"",FIXED(E102*1000/1000,1)&amp;" · "&amp;IF(E102*1000/$B$17="","–",FIXED(E102*1000/$B$17*100,0)&amp;"%"))</f>
        <v/>
      </c>
    </row>
    <row r="103">
      <c r="A103" t="inlineStr">
        <is>
          <t>Máy tính</t>
        </is>
      </c>
      <c r="B103">
        <f>SUMIFS(Data_dm!$F$2:$F$16767,Data_dm!$A$2:$A$16767,$B$3,Data_dm!$C$2:$C$16767,$B$6,Data_dm!$D$2:$D$16767,$B$7,Data_dm!$E$2:$E$16767,$A103)/1000</f>
        <v/>
      </c>
      <c r="C103">
        <f>B103+ROW()/1000000000</f>
        <v/>
      </c>
      <c r="D103">
        <f>INDEX($A$100:$A$107,MATCH(LARGE($C$100:$C$107,4),$C$100:$C$107,0))</f>
        <v/>
      </c>
      <c r="E103">
        <f>INDEX($B$100:$B$107,MATCH(LARGE($C$100:$C$107,4),$C$100:$C$107,0))</f>
        <v/>
      </c>
      <c r="F103">
        <f>IF(ROW()=100,E103,0)</f>
        <v/>
      </c>
      <c r="G103">
        <f>IF(ROW()=100,0,E103)</f>
        <v/>
      </c>
      <c r="H103">
        <f>IF(E103=0,"",FIXED(E103*1000/1000,1)&amp;" · "&amp;IF(E103*1000/$B$17="","–",FIXED(E103*1000/$B$17*100,0)&amp;"%"))</f>
        <v/>
      </c>
    </row>
    <row r="104">
      <c r="A104" t="inlineStr">
        <is>
          <t>Game &amp; Đồ chơi</t>
        </is>
      </c>
      <c r="B104">
        <f>SUMIFS(Data_dm!$F$2:$F$16767,Data_dm!$A$2:$A$16767,$B$3,Data_dm!$C$2:$C$16767,$B$6,Data_dm!$D$2:$D$16767,$B$7,Data_dm!$E$2:$E$16767,$A104)/1000</f>
        <v/>
      </c>
      <c r="C104">
        <f>B104+ROW()/1000000000</f>
        <v/>
      </c>
      <c r="D104">
        <f>INDEX($A$100:$A$107,MATCH(LARGE($C$100:$C$107,5),$C$100:$C$107,0))</f>
        <v/>
      </c>
      <c r="E104">
        <f>INDEX($B$100:$B$107,MATCH(LARGE($C$100:$C$107,5),$C$100:$C$107,0))</f>
        <v/>
      </c>
      <c r="F104">
        <f>IF(ROW()=100,E104,0)</f>
        <v/>
      </c>
      <c r="G104">
        <f>IF(ROW()=100,0,E104)</f>
        <v/>
      </c>
      <c r="H104">
        <f>IF(E104=0,"",FIXED(E104*1000/1000,1)&amp;" · "&amp;IF(E104*1000/$B$17="","–",FIXED(E104*1000/$B$17*100,0)&amp;"%"))</f>
        <v/>
      </c>
    </row>
    <row r="105">
      <c r="A105" t="inlineStr">
        <is>
          <t>Gia dụng</t>
        </is>
      </c>
      <c r="B105">
        <f>SUMIFS(Data_dm!$F$2:$F$16767,Data_dm!$A$2:$A$16767,$B$3,Data_dm!$C$2:$C$16767,$B$6,Data_dm!$D$2:$D$16767,$B$7,Data_dm!$E$2:$E$16767,$A105)/1000</f>
        <v/>
      </c>
      <c r="C105">
        <f>B105+ROW()/1000000000</f>
        <v/>
      </c>
      <c r="D105">
        <f>INDEX($A$100:$A$107,MATCH(LARGE($C$100:$C$107,6),$C$100:$C$107,0))</f>
        <v/>
      </c>
      <c r="E105">
        <f>INDEX($B$100:$B$107,MATCH(LARGE($C$100:$C$107,6),$C$100:$C$107,0))</f>
        <v/>
      </c>
      <c r="F105">
        <f>IF(ROW()=100,E105,0)</f>
        <v/>
      </c>
      <c r="G105">
        <f>IF(ROW()=100,0,E105)</f>
        <v/>
      </c>
      <c r="H105">
        <f>IF(E105=0,"",FIXED(E105*1000/1000,1)&amp;" · "&amp;IF(E105*1000/$B$17="","–",FIXED(E105*1000/$B$17*100,0)&amp;"%"))</f>
        <v/>
      </c>
    </row>
    <row r="106">
      <c r="A106" t="inlineStr">
        <is>
          <t>Nhạc, phim, sách nói</t>
        </is>
      </c>
      <c r="B106">
        <f>SUMIFS(Data_dm!$F$2:$F$16767,Data_dm!$A$2:$A$16767,$B$3,Data_dm!$C$2:$C$16767,$B$6,Data_dm!$D$2:$D$16767,$B$7,Data_dm!$E$2:$E$16767,$A106)/1000</f>
        <v/>
      </c>
      <c r="C106">
        <f>B106+ROW()/1000000000</f>
        <v/>
      </c>
      <c r="D106">
        <f>INDEX($A$100:$A$107,MATCH(LARGE($C$100:$C$107,7),$C$100:$C$107,0))</f>
        <v/>
      </c>
      <c r="E106">
        <f>INDEX($B$100:$B$107,MATCH(LARGE($C$100:$C$107,7),$C$100:$C$107,0))</f>
        <v/>
      </c>
      <c r="F106">
        <f>IF(ROW()=100,E106,0)</f>
        <v/>
      </c>
      <c r="G106">
        <f>IF(ROW()=100,0,E106)</f>
        <v/>
      </c>
      <c r="H106">
        <f>IF(E106=0,"",FIXED(E106*1000/1000,1)&amp;" · "&amp;IF(E106*1000/$B$17="","–",FIXED(E106*1000/$B$17*100,0)&amp;"%"))</f>
        <v/>
      </c>
    </row>
    <row r="107">
      <c r="A107" t="inlineStr">
        <is>
          <t>TV &amp; Video</t>
        </is>
      </c>
      <c r="B107">
        <f>SUMIFS(Data_dm!$F$2:$F$16767,Data_dm!$A$2:$A$16767,$B$3,Data_dm!$C$2:$C$16767,$B$6,Data_dm!$D$2:$D$16767,$B$7,Data_dm!$E$2:$E$16767,$A107)/1000</f>
        <v/>
      </c>
      <c r="C107">
        <f>B107+ROW()/1000000000</f>
        <v/>
      </c>
      <c r="D107">
        <f>INDEX($A$100:$A$107,MATCH(LARGE($C$100:$C$107,8),$C$100:$C$107,0))</f>
        <v/>
      </c>
      <c r="E107">
        <f>INDEX($B$100:$B$107,MATCH(LARGE($C$100:$C$107,8),$C$100:$C$107,0))</f>
        <v/>
      </c>
      <c r="F107">
        <f>IF(ROW()=100,E107,0)</f>
        <v/>
      </c>
      <c r="G107">
        <f>IF(ROW()=100,0,E107)</f>
        <v/>
      </c>
      <c r="H107">
        <f>IF(E107=0,"",FIXED(E107*1000/1000,1)&amp;" · "&amp;IF(E107*1000/$B$17="","–",FIXED(E107*1000/$B$17*100,0)&amp;"%"))</f>
        <v/>
      </c>
    </row>
    <row r="114">
      <c r="A114" t="inlineStr">
        <is>
          <t>Net Sales theo quốc gia (nghìn USD)</t>
        </is>
      </c>
    </row>
    <row r="115">
      <c r="A115" t="inlineStr">
        <is>
          <t>Anh</t>
        </is>
      </c>
      <c r="B115">
        <f>SUMIFS(Data!$J$2:$J$2974,Data!$A$2:$A$2974,$B$3,Data!$G$2:$G$2974,$B$6,Data!$F$2:$F$2974,$B$7,Data!$F$2:$F$2974,$A115)/1000</f>
        <v/>
      </c>
      <c r="C115">
        <f>B115+ROW()/1000000000</f>
        <v/>
      </c>
      <c r="D115">
        <f>INDEX($A$115:$A$123,MATCH(LARGE($C$115:$C$123,1),$C$115:$C$123,0))</f>
        <v/>
      </c>
      <c r="E115">
        <f>INDEX($B$115:$B$123,MATCH(LARGE($C$115:$C$123,1),$C$115:$C$123,0))</f>
        <v/>
      </c>
      <c r="F115">
        <f>IF(ROW()=115,E115,0)</f>
        <v/>
      </c>
      <c r="G115">
        <f>IF(ROW()=115,0,E115)</f>
        <v/>
      </c>
      <c r="H115">
        <f>IF(E115=0,"",FIXED(E115*1000/1000,1)&amp;" · "&amp;IF(E115*1000/$B$17="","–",FIXED(E115*1000/$B$17*100,0)&amp;"%"))</f>
        <v/>
      </c>
    </row>
    <row r="116">
      <c r="A116" t="inlineStr">
        <is>
          <t>Canada</t>
        </is>
      </c>
      <c r="B116">
        <f>SUMIFS(Data!$J$2:$J$2974,Data!$A$2:$A$2974,$B$3,Data!$G$2:$G$2974,$B$6,Data!$F$2:$F$2974,$B$7,Data!$F$2:$F$2974,$A116)/1000</f>
        <v/>
      </c>
      <c r="C116">
        <f>B116+ROW()/1000000000</f>
        <v/>
      </c>
      <c r="D116">
        <f>INDEX($A$115:$A$123,MATCH(LARGE($C$115:$C$123,2),$C$115:$C$123,0))</f>
        <v/>
      </c>
      <c r="E116">
        <f>INDEX($B$115:$B$123,MATCH(LARGE($C$115:$C$123,2),$C$115:$C$123,0))</f>
        <v/>
      </c>
      <c r="F116">
        <f>IF(ROW()=115,E116,0)</f>
        <v/>
      </c>
      <c r="G116">
        <f>IF(ROW()=115,0,E116)</f>
        <v/>
      </c>
      <c r="H116">
        <f>IF(E116=0,"",FIXED(E116*1000/1000,1)&amp;" · "&amp;IF(E116*1000/$B$17="","–",FIXED(E116*1000/$B$17*100,0)&amp;"%"))</f>
        <v/>
      </c>
    </row>
    <row r="117">
      <c r="A117" t="inlineStr">
        <is>
          <t>Hà Lan</t>
        </is>
      </c>
      <c r="B117">
        <f>SUMIFS(Data!$J$2:$J$2974,Data!$A$2:$A$2974,$B$3,Data!$G$2:$G$2974,$B$6,Data!$F$2:$F$2974,$B$7,Data!$F$2:$F$2974,$A117)/1000</f>
        <v/>
      </c>
      <c r="C117">
        <f>B117+ROW()/1000000000</f>
        <v/>
      </c>
      <c r="D117">
        <f>INDEX($A$115:$A$123,MATCH(LARGE($C$115:$C$123,3),$C$115:$C$123,0))</f>
        <v/>
      </c>
      <c r="E117">
        <f>INDEX($B$115:$B$123,MATCH(LARGE($C$115:$C$123,3),$C$115:$C$123,0))</f>
        <v/>
      </c>
      <c r="F117">
        <f>IF(ROW()=115,E117,0)</f>
        <v/>
      </c>
      <c r="G117">
        <f>IF(ROW()=115,0,E117)</f>
        <v/>
      </c>
      <c r="H117">
        <f>IF(E117=0,"",FIXED(E117*1000/1000,1)&amp;" · "&amp;IF(E117*1000/$B$17="","–",FIXED(E117*1000/$B$17*100,0)&amp;"%"))</f>
        <v/>
      </c>
    </row>
    <row r="118">
      <c r="A118" t="inlineStr">
        <is>
          <t>Mỹ</t>
        </is>
      </c>
      <c r="B118">
        <f>SUMIFS(Data!$J$2:$J$2974,Data!$A$2:$A$2974,$B$3,Data!$G$2:$G$2974,$B$6,Data!$F$2:$F$2974,$B$7,Data!$F$2:$F$2974,$A118)/1000</f>
        <v/>
      </c>
      <c r="C118">
        <f>B118+ROW()/1000000000</f>
        <v/>
      </c>
      <c r="D118">
        <f>INDEX($A$115:$A$123,MATCH(LARGE($C$115:$C$123,4),$C$115:$C$123,0))</f>
        <v/>
      </c>
      <c r="E118">
        <f>INDEX($B$115:$B$123,MATCH(LARGE($C$115:$C$123,4),$C$115:$C$123,0))</f>
        <v/>
      </c>
      <c r="F118">
        <f>IF(ROW()=115,E118,0)</f>
        <v/>
      </c>
      <c r="G118">
        <f>IF(ROW()=115,0,E118)</f>
        <v/>
      </c>
      <c r="H118">
        <f>IF(E118=0,"",FIXED(E118*1000/1000,1)&amp;" · "&amp;IF(E118*1000/$B$17="","–",FIXED(E118*1000/$B$17*100,0)&amp;"%"))</f>
        <v/>
      </c>
    </row>
    <row r="119">
      <c r="A119" t="inlineStr">
        <is>
          <t>Pháp</t>
        </is>
      </c>
      <c r="B119">
        <f>SUMIFS(Data!$J$2:$J$2974,Data!$A$2:$A$2974,$B$3,Data!$G$2:$G$2974,$B$6,Data!$F$2:$F$2974,$B$7,Data!$F$2:$F$2974,$A119)/1000</f>
        <v/>
      </c>
      <c r="C119">
        <f>B119+ROW()/1000000000</f>
        <v/>
      </c>
      <c r="D119">
        <f>INDEX($A$115:$A$123,MATCH(LARGE($C$115:$C$123,5),$C$115:$C$123,0))</f>
        <v/>
      </c>
      <c r="E119">
        <f>INDEX($B$115:$B$123,MATCH(LARGE($C$115:$C$123,5),$C$115:$C$123,0))</f>
        <v/>
      </c>
      <c r="F119">
        <f>IF(ROW()=115,E119,0)</f>
        <v/>
      </c>
      <c r="G119">
        <f>IF(ROW()=115,0,E119)</f>
        <v/>
      </c>
      <c r="H119">
        <f>IF(E119=0,"",FIXED(E119*1000/1000,1)&amp;" · "&amp;IF(E119*1000/$B$17="","–",FIXED(E119*1000/$B$17*100,0)&amp;"%"))</f>
        <v/>
      </c>
    </row>
    <row r="120">
      <c r="A120" t="inlineStr">
        <is>
          <t>Úc</t>
        </is>
      </c>
      <c r="B120">
        <f>SUMIFS(Data!$J$2:$J$2974,Data!$A$2:$A$2974,$B$3,Data!$G$2:$G$2974,$B$6,Data!$F$2:$F$2974,$B$7,Data!$F$2:$F$2974,$A120)/1000</f>
        <v/>
      </c>
      <c r="C120">
        <f>B120+ROW()/1000000000</f>
        <v/>
      </c>
      <c r="D120">
        <f>INDEX($A$115:$A$123,MATCH(LARGE($C$115:$C$123,6),$C$115:$C$123,0))</f>
        <v/>
      </c>
      <c r="E120">
        <f>INDEX($B$115:$B$123,MATCH(LARGE($C$115:$C$123,6),$C$115:$C$123,0))</f>
        <v/>
      </c>
      <c r="F120">
        <f>IF(ROW()=115,E120,0)</f>
        <v/>
      </c>
      <c r="G120">
        <f>IF(ROW()=115,0,E120)</f>
        <v/>
      </c>
      <c r="H120">
        <f>IF(E120=0,"",FIXED(E120*1000/1000,1)&amp;" · "&amp;IF(E120*1000/$B$17="","–",FIXED(E120*1000/$B$17*100,0)&amp;"%"))</f>
        <v/>
      </c>
    </row>
    <row r="121">
      <c r="A121" t="inlineStr">
        <is>
          <t>Ý</t>
        </is>
      </c>
      <c r="B121">
        <f>SUMIFS(Data!$J$2:$J$2974,Data!$A$2:$A$2974,$B$3,Data!$G$2:$G$2974,$B$6,Data!$F$2:$F$2974,$B$7,Data!$F$2:$F$2974,$A121)/1000</f>
        <v/>
      </c>
      <c r="C121">
        <f>B121+ROW()/1000000000</f>
        <v/>
      </c>
      <c r="D121">
        <f>INDEX($A$115:$A$123,MATCH(LARGE($C$115:$C$123,7),$C$115:$C$123,0))</f>
        <v/>
      </c>
      <c r="E121">
        <f>INDEX($B$115:$B$123,MATCH(LARGE($C$115:$C$123,7),$C$115:$C$123,0))</f>
        <v/>
      </c>
      <c r="F121">
        <f>IF(ROW()=115,E121,0)</f>
        <v/>
      </c>
      <c r="G121">
        <f>IF(ROW()=115,0,E121)</f>
        <v/>
      </c>
      <c r="H121">
        <f>IF(E121=0,"",FIXED(E121*1000/1000,1)&amp;" · "&amp;IF(E121*1000/$B$17="","–",FIXED(E121*1000/$B$17*100,0)&amp;"%"))</f>
        <v/>
      </c>
    </row>
    <row r="122">
      <c r="A122" t="inlineStr">
        <is>
          <t>Đức</t>
        </is>
      </c>
      <c r="B122">
        <f>SUMIFS(Data!$J$2:$J$2974,Data!$A$2:$A$2974,$B$3,Data!$G$2:$G$2974,$B$6,Data!$F$2:$F$2974,$B$7,Data!$F$2:$F$2974,$A122)/1000</f>
        <v/>
      </c>
      <c r="C122">
        <f>B122+ROW()/1000000000</f>
        <v/>
      </c>
      <c r="D122">
        <f>INDEX($A$115:$A$123,MATCH(LARGE($C$115:$C$123,8),$C$115:$C$123,0))</f>
        <v/>
      </c>
      <c r="E122">
        <f>INDEX($B$115:$B$123,MATCH(LARGE($C$115:$C$123,8),$C$115:$C$123,0))</f>
        <v/>
      </c>
      <c r="F122">
        <f>IF(ROW()=115,E122,0)</f>
        <v/>
      </c>
      <c r="G122">
        <f>IF(ROW()=115,0,E122)</f>
        <v/>
      </c>
      <c r="H122">
        <f>IF(E122=0,"",FIXED(E122*1000/1000,1)&amp;" · "&amp;IF(E122*1000/$B$17="","–",FIXED(E122*1000/$B$17*100,0)&amp;"%"))</f>
        <v/>
      </c>
    </row>
    <row r="123">
      <c r="A123" t="inlineStr">
        <is>
          <t>Online</t>
        </is>
      </c>
      <c r="B123">
        <f>SUMIFS(Data!$J$2:$J$2974,Data!$A$2:$A$2974,$B$3,Data!$G$2:$G$2974,$B$6,Data!$F$2:$F$2974,$B$7,Data!$F$2:$F$2974,$A123)/1000</f>
        <v/>
      </c>
      <c r="C123">
        <f>B123+ROW()/1000000000</f>
        <v/>
      </c>
      <c r="D123">
        <f>INDEX($A$115:$A$123,MATCH(LARGE($C$115:$C$123,9),$C$115:$C$123,0))</f>
        <v/>
      </c>
      <c r="E123">
        <f>INDEX($B$115:$B$123,MATCH(LARGE($C$115:$C$123,9),$C$115:$C$123,0))</f>
        <v/>
      </c>
      <c r="F123">
        <f>IF(ROW()=115,E123,0)</f>
        <v/>
      </c>
      <c r="G123">
        <f>IF(ROW()=115,0,E123)</f>
        <v/>
      </c>
      <c r="H123">
        <f>IF(E123=0,"",FIXED(E123*1000/1000,1)&amp;" · "&amp;IF(E123*1000/$B$17="","–",FIXED(E123*1000/$B$17*100,0)&amp;"%"))</f>
        <v/>
      </c>
    </row>
    <row r="129">
      <c r="A129" t="inlineStr">
        <is>
          <t>Hàng bán bị trả lại theo lý do (USD)</t>
        </is>
      </c>
    </row>
    <row r="130">
      <c r="A130" t="inlineStr">
        <is>
          <t>Đổi ý</t>
        </is>
      </c>
      <c r="B130">
        <f>SUMIFS(Data_ld!$F$2:$F$1802,Data_ld!$A$2:$A$1802,$B$3,Data_ld!$C$2:$C$1802,$B$6,Data_ld!$D$2:$D$1802,$B$7,Data_ld!$E$2:$E$1802,$A130)</f>
        <v/>
      </c>
      <c r="C130">
        <f>B130+ROW()/1000000000</f>
        <v/>
      </c>
      <c r="D130">
        <f>INDEX($A$130:$A$133,MATCH(LARGE($C$130:$C$133,1),$C$130:$C$133,0))</f>
        <v/>
      </c>
      <c r="E130">
        <f>INDEX($B$130:$B$133,MATCH(LARGE($C$130:$C$133,1),$C$130:$C$133,0))</f>
        <v/>
      </c>
      <c r="F130">
        <f>IF(ROW()=130,E130,0)</f>
        <v/>
      </c>
      <c r="G130">
        <f>IF(ROW()=130,0,E130)</f>
        <v/>
      </c>
      <c r="H130">
        <f>IF(E130=0,"",FIXED(E130,0)&amp;" · "&amp;IF(E130/SUM($B$130:$B$133)="","–",FIXED(E130/SUM($B$130:$B$133)*100,0)&amp;"%"))</f>
        <v/>
      </c>
    </row>
    <row r="131">
      <c r="A131" t="inlineStr">
        <is>
          <t>Lỗi sản phẩm</t>
        </is>
      </c>
      <c r="B131">
        <f>SUMIFS(Data_ld!$F$2:$F$1802,Data_ld!$A$2:$A$1802,$B$3,Data_ld!$C$2:$C$1802,$B$6,Data_ld!$D$2:$D$1802,$B$7,Data_ld!$E$2:$E$1802,$A131)</f>
        <v/>
      </c>
      <c r="C131">
        <f>B131+ROW()/1000000000</f>
        <v/>
      </c>
      <c r="D131">
        <f>INDEX($A$130:$A$133,MATCH(LARGE($C$130:$C$133,2),$C$130:$C$133,0))</f>
        <v/>
      </c>
      <c r="E131">
        <f>INDEX($B$130:$B$133,MATCH(LARGE($C$130:$C$133,2),$C$130:$C$133,0))</f>
        <v/>
      </c>
      <c r="F131">
        <f>IF(ROW()=130,E131,0)</f>
        <v/>
      </c>
      <c r="G131">
        <f>IF(ROW()=130,0,E131)</f>
        <v/>
      </c>
      <c r="H131">
        <f>IF(E131=0,"",FIXED(E131,0)&amp;" · "&amp;IF(E131/SUM($B$130:$B$133)="","–",FIXED(E131/SUM($B$130:$B$133)*100,0)&amp;"%"))</f>
        <v/>
      </c>
    </row>
    <row r="132">
      <c r="A132" t="inlineStr">
        <is>
          <t>Giao trễ</t>
        </is>
      </c>
      <c r="B132">
        <f>SUMIFS(Data_ld!$F$2:$F$1802,Data_ld!$A$2:$A$1802,$B$3,Data_ld!$C$2:$C$1802,$B$6,Data_ld!$D$2:$D$1802,$B$7,Data_ld!$E$2:$E$1802,$A132)</f>
        <v/>
      </c>
      <c r="C132">
        <f>B132+ROW()/1000000000</f>
        <v/>
      </c>
      <c r="D132">
        <f>INDEX($A$130:$A$133,MATCH(LARGE($C$130:$C$133,3),$C$130:$C$133,0))</f>
        <v/>
      </c>
      <c r="E132">
        <f>INDEX($B$130:$B$133,MATCH(LARGE($C$130:$C$133,3),$C$130:$C$133,0))</f>
        <v/>
      </c>
      <c r="F132">
        <f>IF(ROW()=130,E132,0)</f>
        <v/>
      </c>
      <c r="G132">
        <f>IF(ROW()=130,0,E132)</f>
        <v/>
      </c>
      <c r="H132">
        <f>IF(E132=0,"",FIXED(E132,0)&amp;" · "&amp;IF(E132/SUM($B$130:$B$133)="","–",FIXED(E132/SUM($B$130:$B$133)*100,0)&amp;"%"))</f>
        <v/>
      </c>
    </row>
    <row r="133">
      <c r="A133" t="inlineStr">
        <is>
          <t>Giao nhầm hàng</t>
        </is>
      </c>
      <c r="B133">
        <f>SUMIFS(Data_ld!$F$2:$F$1802,Data_ld!$A$2:$A$1802,$B$3,Data_ld!$C$2:$C$1802,$B$6,Data_ld!$D$2:$D$1802,$B$7,Data_ld!$E$2:$E$1802,$A133)</f>
        <v/>
      </c>
      <c r="C133">
        <f>B133+ROW()/1000000000</f>
        <v/>
      </c>
      <c r="D133">
        <f>INDEX($A$130:$A$133,MATCH(LARGE($C$130:$C$133,4),$C$130:$C$133,0))</f>
        <v/>
      </c>
      <c r="E133">
        <f>INDEX($B$130:$B$133,MATCH(LARGE($C$130:$C$133,4),$C$130:$C$133,0))</f>
        <v/>
      </c>
      <c r="F133">
        <f>IF(ROW()=130,E133,0)</f>
        <v/>
      </c>
      <c r="G133">
        <f>IF(ROW()=130,0,E133)</f>
        <v/>
      </c>
      <c r="H133">
        <f>IF(E133=0,"",FIXED(E133,0)&amp;" · "&amp;IF(E133/SUM($B$130:$B$133)="","–",FIXED(E133/SUM($B$130:$B$133)*100,0)&amp;"%"))</f>
        <v/>
      </c>
    </row>
    <row r="139">
      <c r="A139" t="inlineStr">
        <is>
          <t>Tỷ lệ hàng bán bị trả lại theo danh mục (%)</t>
        </is>
      </c>
    </row>
    <row r="140">
      <c r="A140" t="inlineStr">
        <is>
          <t>Âm thanh</t>
        </is>
      </c>
      <c r="B140">
        <f>IF(SUMIFS(Data_dm!$F$2:$F$16767,Data_dm!$A$2:$A$16767,$B$3,Data_dm!$C$2:$C$16767,$B$6,Data_dm!$D$2:$D$16767,$B$7,Data_dm!$E$2:$E$16767,$A140)=0,0,SUMIFS(Data_dm!$G$2:$G$16767,Data_dm!$A$2:$A$16767,$B$3,Data_dm!$C$2:$C$16767,$B$6,Data_dm!$D$2:$D$16767,$B$7,Data_dm!$E$2:$E$16767,$A140)/SUMIFS(Data_dm!$F$2:$F$16767,Data_dm!$A$2:$A$16767,$B$3,Data_dm!$C$2:$C$16767,$B$6,Data_dm!$D$2:$D$16767,$B$7,Data_dm!$E$2:$E$16767,$A140)*100)</f>
        <v/>
      </c>
      <c r="C140">
        <f>B140+ROW()/1000000000</f>
        <v/>
      </c>
      <c r="D140">
        <f>INDEX($A$140:$A$147,MATCH(LARGE($C$140:$C$147,1),$C$140:$C$147,0))</f>
        <v/>
      </c>
      <c r="E140">
        <f>INDEX($B$140:$B$147,MATCH(LARGE($C$140:$C$147,1),$C$140:$C$147,0))</f>
        <v/>
      </c>
      <c r="F140">
        <f>IF(ROW()=140,E140,0)</f>
        <v/>
      </c>
      <c r="G140">
        <f>IF(ROW()=140,0,E140)</f>
        <v/>
      </c>
      <c r="H140">
        <f>IF(E140=0,"",FIXED(E140,1)&amp;"% · NS "&amp;FIXED(INDEX($B$100:$B$107,MATCH(D140,$A$100:$A$107,0)),1)&amp;"k")</f>
        <v/>
      </c>
    </row>
    <row r="141">
      <c r="A141" t="inlineStr">
        <is>
          <t>Máy ảnh</t>
        </is>
      </c>
      <c r="B141">
        <f>IF(SUMIFS(Data_dm!$F$2:$F$16767,Data_dm!$A$2:$A$16767,$B$3,Data_dm!$C$2:$C$16767,$B$6,Data_dm!$D$2:$D$16767,$B$7,Data_dm!$E$2:$E$16767,$A141)=0,0,SUMIFS(Data_dm!$G$2:$G$16767,Data_dm!$A$2:$A$16767,$B$3,Data_dm!$C$2:$C$16767,$B$6,Data_dm!$D$2:$D$16767,$B$7,Data_dm!$E$2:$E$16767,$A141)/SUMIFS(Data_dm!$F$2:$F$16767,Data_dm!$A$2:$A$16767,$B$3,Data_dm!$C$2:$C$16767,$B$6,Data_dm!$D$2:$D$16767,$B$7,Data_dm!$E$2:$E$16767,$A141)*100)</f>
        <v/>
      </c>
      <c r="C141">
        <f>B141+ROW()/1000000000</f>
        <v/>
      </c>
      <c r="D141">
        <f>INDEX($A$140:$A$147,MATCH(LARGE($C$140:$C$147,2),$C$140:$C$147,0))</f>
        <v/>
      </c>
      <c r="E141">
        <f>INDEX($B$140:$B$147,MATCH(LARGE($C$140:$C$147,2),$C$140:$C$147,0))</f>
        <v/>
      </c>
      <c r="F141">
        <f>IF(ROW()=140,E141,0)</f>
        <v/>
      </c>
      <c r="G141">
        <f>IF(ROW()=140,0,E141)</f>
        <v/>
      </c>
      <c r="H141">
        <f>IF(E141=0,"",FIXED(E141,1)&amp;"% · NS "&amp;FIXED(INDEX($B$100:$B$107,MATCH(D141,$A$100:$A$107,0)),1)&amp;"k")</f>
        <v/>
      </c>
    </row>
    <row r="142">
      <c r="A142" t="inlineStr">
        <is>
          <t>Điện thoại</t>
        </is>
      </c>
      <c r="B142">
        <f>IF(SUMIFS(Data_dm!$F$2:$F$16767,Data_dm!$A$2:$A$16767,$B$3,Data_dm!$C$2:$C$16767,$B$6,Data_dm!$D$2:$D$16767,$B$7,Data_dm!$E$2:$E$16767,$A142)=0,0,SUMIFS(Data_dm!$G$2:$G$16767,Data_dm!$A$2:$A$16767,$B$3,Data_dm!$C$2:$C$16767,$B$6,Data_dm!$D$2:$D$16767,$B$7,Data_dm!$E$2:$E$16767,$A142)/SUMIFS(Data_dm!$F$2:$F$16767,Data_dm!$A$2:$A$16767,$B$3,Data_dm!$C$2:$C$16767,$B$6,Data_dm!$D$2:$D$16767,$B$7,Data_dm!$E$2:$E$16767,$A142)*100)</f>
        <v/>
      </c>
      <c r="C142">
        <f>B142+ROW()/1000000000</f>
        <v/>
      </c>
      <c r="D142">
        <f>INDEX($A$140:$A$147,MATCH(LARGE($C$140:$C$147,3),$C$140:$C$147,0))</f>
        <v/>
      </c>
      <c r="E142">
        <f>INDEX($B$140:$B$147,MATCH(LARGE($C$140:$C$147,3),$C$140:$C$147,0))</f>
        <v/>
      </c>
      <c r="F142">
        <f>IF(ROW()=140,E142,0)</f>
        <v/>
      </c>
      <c r="G142">
        <f>IF(ROW()=140,0,E142)</f>
        <v/>
      </c>
      <c r="H142">
        <f>IF(E142=0,"",FIXED(E142,1)&amp;"% · NS "&amp;FIXED(INDEX($B$100:$B$107,MATCH(D142,$A$100:$A$107,0)),1)&amp;"k")</f>
        <v/>
      </c>
    </row>
    <row r="143">
      <c r="A143" t="inlineStr">
        <is>
          <t>Máy tính</t>
        </is>
      </c>
      <c r="B143">
        <f>IF(SUMIFS(Data_dm!$F$2:$F$16767,Data_dm!$A$2:$A$16767,$B$3,Data_dm!$C$2:$C$16767,$B$6,Data_dm!$D$2:$D$16767,$B$7,Data_dm!$E$2:$E$16767,$A143)=0,0,SUMIFS(Data_dm!$G$2:$G$16767,Data_dm!$A$2:$A$16767,$B$3,Data_dm!$C$2:$C$16767,$B$6,Data_dm!$D$2:$D$16767,$B$7,Data_dm!$E$2:$E$16767,$A143)/SUMIFS(Data_dm!$F$2:$F$16767,Data_dm!$A$2:$A$16767,$B$3,Data_dm!$C$2:$C$16767,$B$6,Data_dm!$D$2:$D$16767,$B$7,Data_dm!$E$2:$E$16767,$A143)*100)</f>
        <v/>
      </c>
      <c r="C143">
        <f>B143+ROW()/1000000000</f>
        <v/>
      </c>
      <c r="D143">
        <f>INDEX($A$140:$A$147,MATCH(LARGE($C$140:$C$147,4),$C$140:$C$147,0))</f>
        <v/>
      </c>
      <c r="E143">
        <f>INDEX($B$140:$B$147,MATCH(LARGE($C$140:$C$147,4),$C$140:$C$147,0))</f>
        <v/>
      </c>
      <c r="F143">
        <f>IF(ROW()=140,E143,0)</f>
        <v/>
      </c>
      <c r="G143">
        <f>IF(ROW()=140,0,E143)</f>
        <v/>
      </c>
      <c r="H143">
        <f>IF(E143=0,"",FIXED(E143,1)&amp;"% · NS "&amp;FIXED(INDEX($B$100:$B$107,MATCH(D143,$A$100:$A$107,0)),1)&amp;"k")</f>
        <v/>
      </c>
    </row>
    <row r="144">
      <c r="A144" t="inlineStr">
        <is>
          <t>Game &amp; Đồ chơi</t>
        </is>
      </c>
      <c r="B144">
        <f>IF(SUMIFS(Data_dm!$F$2:$F$16767,Data_dm!$A$2:$A$16767,$B$3,Data_dm!$C$2:$C$16767,$B$6,Data_dm!$D$2:$D$16767,$B$7,Data_dm!$E$2:$E$16767,$A144)=0,0,SUMIFS(Data_dm!$G$2:$G$16767,Data_dm!$A$2:$A$16767,$B$3,Data_dm!$C$2:$C$16767,$B$6,Data_dm!$D$2:$D$16767,$B$7,Data_dm!$E$2:$E$16767,$A144)/SUMIFS(Data_dm!$F$2:$F$16767,Data_dm!$A$2:$A$16767,$B$3,Data_dm!$C$2:$C$16767,$B$6,Data_dm!$D$2:$D$16767,$B$7,Data_dm!$E$2:$E$16767,$A144)*100)</f>
        <v/>
      </c>
      <c r="C144">
        <f>B144+ROW()/1000000000</f>
        <v/>
      </c>
      <c r="D144">
        <f>INDEX($A$140:$A$147,MATCH(LARGE($C$140:$C$147,5),$C$140:$C$147,0))</f>
        <v/>
      </c>
      <c r="E144">
        <f>INDEX($B$140:$B$147,MATCH(LARGE($C$140:$C$147,5),$C$140:$C$147,0))</f>
        <v/>
      </c>
      <c r="F144">
        <f>IF(ROW()=140,E144,0)</f>
        <v/>
      </c>
      <c r="G144">
        <f>IF(ROW()=140,0,E144)</f>
        <v/>
      </c>
      <c r="H144">
        <f>IF(E144=0,"",FIXED(E144,1)&amp;"% · NS "&amp;FIXED(INDEX($B$100:$B$107,MATCH(D144,$A$100:$A$107,0)),1)&amp;"k")</f>
        <v/>
      </c>
    </row>
    <row r="145">
      <c r="A145" t="inlineStr">
        <is>
          <t>Gia dụng</t>
        </is>
      </c>
      <c r="B145">
        <f>IF(SUMIFS(Data_dm!$F$2:$F$16767,Data_dm!$A$2:$A$16767,$B$3,Data_dm!$C$2:$C$16767,$B$6,Data_dm!$D$2:$D$16767,$B$7,Data_dm!$E$2:$E$16767,$A145)=0,0,SUMIFS(Data_dm!$G$2:$G$16767,Data_dm!$A$2:$A$16767,$B$3,Data_dm!$C$2:$C$16767,$B$6,Data_dm!$D$2:$D$16767,$B$7,Data_dm!$E$2:$E$16767,$A145)/SUMIFS(Data_dm!$F$2:$F$16767,Data_dm!$A$2:$A$16767,$B$3,Data_dm!$C$2:$C$16767,$B$6,Data_dm!$D$2:$D$16767,$B$7,Data_dm!$E$2:$E$16767,$A145)*100)</f>
        <v/>
      </c>
      <c r="C145">
        <f>B145+ROW()/1000000000</f>
        <v/>
      </c>
      <c r="D145">
        <f>INDEX($A$140:$A$147,MATCH(LARGE($C$140:$C$147,6),$C$140:$C$147,0))</f>
        <v/>
      </c>
      <c r="E145">
        <f>INDEX($B$140:$B$147,MATCH(LARGE($C$140:$C$147,6),$C$140:$C$147,0))</f>
        <v/>
      </c>
      <c r="F145">
        <f>IF(ROW()=140,E145,0)</f>
        <v/>
      </c>
      <c r="G145">
        <f>IF(ROW()=140,0,E145)</f>
        <v/>
      </c>
      <c r="H145">
        <f>IF(E145=0,"",FIXED(E145,1)&amp;"% · NS "&amp;FIXED(INDEX($B$100:$B$107,MATCH(D145,$A$100:$A$107,0)),1)&amp;"k")</f>
        <v/>
      </c>
    </row>
    <row r="146">
      <c r="A146" t="inlineStr">
        <is>
          <t>Nhạc, phim, sách nói</t>
        </is>
      </c>
      <c r="B146">
        <f>IF(SUMIFS(Data_dm!$F$2:$F$16767,Data_dm!$A$2:$A$16767,$B$3,Data_dm!$C$2:$C$16767,$B$6,Data_dm!$D$2:$D$16767,$B$7,Data_dm!$E$2:$E$16767,$A146)=0,0,SUMIFS(Data_dm!$G$2:$G$16767,Data_dm!$A$2:$A$16767,$B$3,Data_dm!$C$2:$C$16767,$B$6,Data_dm!$D$2:$D$16767,$B$7,Data_dm!$E$2:$E$16767,$A146)/SUMIFS(Data_dm!$F$2:$F$16767,Data_dm!$A$2:$A$16767,$B$3,Data_dm!$C$2:$C$16767,$B$6,Data_dm!$D$2:$D$16767,$B$7,Data_dm!$E$2:$E$16767,$A146)*100)</f>
        <v/>
      </c>
      <c r="C146">
        <f>B146+ROW()/1000000000</f>
        <v/>
      </c>
      <c r="D146">
        <f>INDEX($A$140:$A$147,MATCH(LARGE($C$140:$C$147,7),$C$140:$C$147,0))</f>
        <v/>
      </c>
      <c r="E146">
        <f>INDEX($B$140:$B$147,MATCH(LARGE($C$140:$C$147,7),$C$140:$C$147,0))</f>
        <v/>
      </c>
      <c r="F146">
        <f>IF(ROW()=140,E146,0)</f>
        <v/>
      </c>
      <c r="G146">
        <f>IF(ROW()=140,0,E146)</f>
        <v/>
      </c>
      <c r="H146">
        <f>IF(E146=0,"",FIXED(E146,1)&amp;"% · NS "&amp;FIXED(INDEX($B$100:$B$107,MATCH(D146,$A$100:$A$107,0)),1)&amp;"k")</f>
        <v/>
      </c>
    </row>
    <row r="147">
      <c r="A147" t="inlineStr">
        <is>
          <t>TV &amp; Video</t>
        </is>
      </c>
      <c r="B147">
        <f>IF(SUMIFS(Data_dm!$F$2:$F$16767,Data_dm!$A$2:$A$16767,$B$3,Data_dm!$C$2:$C$16767,$B$6,Data_dm!$D$2:$D$16767,$B$7,Data_dm!$E$2:$E$16767,$A147)=0,0,SUMIFS(Data_dm!$G$2:$G$16767,Data_dm!$A$2:$A$16767,$B$3,Data_dm!$C$2:$C$16767,$B$6,Data_dm!$D$2:$D$16767,$B$7,Data_dm!$E$2:$E$16767,$A147)/SUMIFS(Data_dm!$F$2:$F$16767,Data_dm!$A$2:$A$16767,$B$3,Data_dm!$C$2:$C$16767,$B$6,Data_dm!$D$2:$D$16767,$B$7,Data_dm!$E$2:$E$16767,$A147)*100)</f>
        <v/>
      </c>
      <c r="C147">
        <f>B147+ROW()/1000000000</f>
        <v/>
      </c>
      <c r="D147">
        <f>INDEX($A$140:$A$147,MATCH(LARGE($C$140:$C$147,8),$C$140:$C$147,0))</f>
        <v/>
      </c>
      <c r="E147">
        <f>INDEX($B$140:$B$147,MATCH(LARGE($C$140:$C$147,8),$C$140:$C$147,0))</f>
        <v/>
      </c>
      <c r="F147">
        <f>IF(ROW()=140,E147,0)</f>
        <v/>
      </c>
      <c r="G147">
        <f>IF(ROW()=140,0,E147)</f>
        <v/>
      </c>
      <c r="H147">
        <f>IF(E147=0,"",FIXED(E147,1)&amp;"% · NS "&amp;FIXED(INDEX($B$100:$B$107,MATCH(D147,$A$100:$A$107,0)),1)&amp;"k")</f>
        <v/>
      </c>
    </row>
    <row r="159">
      <c r="A159" t="inlineStr">
        <is>
          <t>Top 10 cửa hàng: dòng Data · tên · quốc gia · Net Sales · đơn · vs LM · vs SPLY</t>
        </is>
      </c>
    </row>
    <row r="160">
      <c r="A160">
        <f>IF(LARGE(Data!$V$2:$V$2974,1)&gt;0,MATCH(LARGE(Data!$V$2:$V$2974,1),Data!$V$2:$V$2974,0),"")</f>
        <v/>
      </c>
      <c r="B160">
        <f>IF($A160="","",INDEX(Data!$E$2:$E$2974,$A160))</f>
        <v/>
      </c>
      <c r="C160">
        <f>IF($A160="","",INDEX(Data!$F$2:$F$2974,$A160))</f>
        <v/>
      </c>
      <c r="D160">
        <f>IF($A160="","",INDEX(Data!$J$2:$J$2974,$A160))</f>
        <v/>
      </c>
      <c r="E160">
        <f>IF($A160="","",INDEX(Data!$L$2:$L$2974,$A160))</f>
        <v/>
      </c>
      <c r="F160">
        <f>IF($A160="","",INDEX(Data!$C$2:$C$2974,$A160))</f>
        <v/>
      </c>
      <c r="G160">
        <f>IF(OR($A160="",SUMIFS(Data!$J$2:$J$2974,Data!$C$2:$C$2974,F160,Data!$A$2:$A$2974,$B$4)=0),"",(D160-SUMIFS(Data!$J$2:$J$2974,Data!$C$2:$C$2974,F160,Data!$A$2:$A$2974,$B$4))/ABS(SUMIFS(Data!$J$2:$J$2974,Data!$C$2:$C$2974,F160,Data!$A$2:$A$2974,$B$4)))</f>
        <v/>
      </c>
      <c r="H160">
        <f>IF(OR($A160="",SUMIFS(Data!$J$2:$J$2974,Data!$C$2:$C$2974,F160,Data!$A$2:$A$2974,$B$5)=0),"",(D160-SUMIFS(Data!$J$2:$J$2974,Data!$C$2:$C$2974,F160,Data!$A$2:$A$2974,$B$5))/ABS(SUMIFS(Data!$J$2:$J$2974,Data!$C$2:$C$2974,F160,Data!$A$2:$A$2974,$B$5)))</f>
        <v/>
      </c>
    </row>
    <row r="161">
      <c r="A161">
        <f>IF(LARGE(Data!$V$2:$V$2974,2)&gt;0,MATCH(LARGE(Data!$V$2:$V$2974,2),Data!$V$2:$V$2974,0),"")</f>
        <v/>
      </c>
      <c r="B161">
        <f>IF($A161="","",INDEX(Data!$E$2:$E$2974,$A161))</f>
        <v/>
      </c>
      <c r="C161">
        <f>IF($A161="","",INDEX(Data!$F$2:$F$2974,$A161))</f>
        <v/>
      </c>
      <c r="D161">
        <f>IF($A161="","",INDEX(Data!$J$2:$J$2974,$A161))</f>
        <v/>
      </c>
      <c r="E161">
        <f>IF($A161="","",INDEX(Data!$L$2:$L$2974,$A161))</f>
        <v/>
      </c>
      <c r="F161">
        <f>IF($A161="","",INDEX(Data!$C$2:$C$2974,$A161))</f>
        <v/>
      </c>
      <c r="G161">
        <f>IF(OR($A161="",SUMIFS(Data!$J$2:$J$2974,Data!$C$2:$C$2974,F161,Data!$A$2:$A$2974,$B$4)=0),"",(D161-SUMIFS(Data!$J$2:$J$2974,Data!$C$2:$C$2974,F161,Data!$A$2:$A$2974,$B$4))/ABS(SUMIFS(Data!$J$2:$J$2974,Data!$C$2:$C$2974,F161,Data!$A$2:$A$2974,$B$4)))</f>
        <v/>
      </c>
      <c r="H161">
        <f>IF(OR($A161="",SUMIFS(Data!$J$2:$J$2974,Data!$C$2:$C$2974,F161,Data!$A$2:$A$2974,$B$5)=0),"",(D161-SUMIFS(Data!$J$2:$J$2974,Data!$C$2:$C$2974,F161,Data!$A$2:$A$2974,$B$5))/ABS(SUMIFS(Data!$J$2:$J$2974,Data!$C$2:$C$2974,F161,Data!$A$2:$A$2974,$B$5)))</f>
        <v/>
      </c>
    </row>
    <row r="162">
      <c r="A162">
        <f>IF(LARGE(Data!$V$2:$V$2974,3)&gt;0,MATCH(LARGE(Data!$V$2:$V$2974,3),Data!$V$2:$V$2974,0),"")</f>
        <v/>
      </c>
      <c r="B162">
        <f>IF($A162="","",INDEX(Data!$E$2:$E$2974,$A162))</f>
        <v/>
      </c>
      <c r="C162">
        <f>IF($A162="","",INDEX(Data!$F$2:$F$2974,$A162))</f>
        <v/>
      </c>
      <c r="D162">
        <f>IF($A162="","",INDEX(Data!$J$2:$J$2974,$A162))</f>
        <v/>
      </c>
      <c r="E162">
        <f>IF($A162="","",INDEX(Data!$L$2:$L$2974,$A162))</f>
        <v/>
      </c>
      <c r="F162">
        <f>IF($A162="","",INDEX(Data!$C$2:$C$2974,$A162))</f>
        <v/>
      </c>
      <c r="G162">
        <f>IF(OR($A162="",SUMIFS(Data!$J$2:$J$2974,Data!$C$2:$C$2974,F162,Data!$A$2:$A$2974,$B$4)=0),"",(D162-SUMIFS(Data!$J$2:$J$2974,Data!$C$2:$C$2974,F162,Data!$A$2:$A$2974,$B$4))/ABS(SUMIFS(Data!$J$2:$J$2974,Data!$C$2:$C$2974,F162,Data!$A$2:$A$2974,$B$4)))</f>
        <v/>
      </c>
      <c r="H162">
        <f>IF(OR($A162="",SUMIFS(Data!$J$2:$J$2974,Data!$C$2:$C$2974,F162,Data!$A$2:$A$2974,$B$5)=0),"",(D162-SUMIFS(Data!$J$2:$J$2974,Data!$C$2:$C$2974,F162,Data!$A$2:$A$2974,$B$5))/ABS(SUMIFS(Data!$J$2:$J$2974,Data!$C$2:$C$2974,F162,Data!$A$2:$A$2974,$B$5)))</f>
        <v/>
      </c>
    </row>
    <row r="163">
      <c r="A163">
        <f>IF(LARGE(Data!$V$2:$V$2974,4)&gt;0,MATCH(LARGE(Data!$V$2:$V$2974,4),Data!$V$2:$V$2974,0),"")</f>
        <v/>
      </c>
      <c r="B163">
        <f>IF($A163="","",INDEX(Data!$E$2:$E$2974,$A163))</f>
        <v/>
      </c>
      <c r="C163">
        <f>IF($A163="","",INDEX(Data!$F$2:$F$2974,$A163))</f>
        <v/>
      </c>
      <c r="D163">
        <f>IF($A163="","",INDEX(Data!$J$2:$J$2974,$A163))</f>
        <v/>
      </c>
      <c r="E163">
        <f>IF($A163="","",INDEX(Data!$L$2:$L$2974,$A163))</f>
        <v/>
      </c>
      <c r="F163">
        <f>IF($A163="","",INDEX(Data!$C$2:$C$2974,$A163))</f>
        <v/>
      </c>
      <c r="G163">
        <f>IF(OR($A163="",SUMIFS(Data!$J$2:$J$2974,Data!$C$2:$C$2974,F163,Data!$A$2:$A$2974,$B$4)=0),"",(D163-SUMIFS(Data!$J$2:$J$2974,Data!$C$2:$C$2974,F163,Data!$A$2:$A$2974,$B$4))/ABS(SUMIFS(Data!$J$2:$J$2974,Data!$C$2:$C$2974,F163,Data!$A$2:$A$2974,$B$4)))</f>
        <v/>
      </c>
      <c r="H163">
        <f>IF(OR($A163="",SUMIFS(Data!$J$2:$J$2974,Data!$C$2:$C$2974,F163,Data!$A$2:$A$2974,$B$5)=0),"",(D163-SUMIFS(Data!$J$2:$J$2974,Data!$C$2:$C$2974,F163,Data!$A$2:$A$2974,$B$5))/ABS(SUMIFS(Data!$J$2:$J$2974,Data!$C$2:$C$2974,F163,Data!$A$2:$A$2974,$B$5)))</f>
        <v/>
      </c>
    </row>
    <row r="164">
      <c r="A164">
        <f>IF(LARGE(Data!$V$2:$V$2974,5)&gt;0,MATCH(LARGE(Data!$V$2:$V$2974,5),Data!$V$2:$V$2974,0),"")</f>
        <v/>
      </c>
      <c r="B164">
        <f>IF($A164="","",INDEX(Data!$E$2:$E$2974,$A164))</f>
        <v/>
      </c>
      <c r="C164">
        <f>IF($A164="","",INDEX(Data!$F$2:$F$2974,$A164))</f>
        <v/>
      </c>
      <c r="D164">
        <f>IF($A164="","",INDEX(Data!$J$2:$J$2974,$A164))</f>
        <v/>
      </c>
      <c r="E164">
        <f>IF($A164="","",INDEX(Data!$L$2:$L$2974,$A164))</f>
        <v/>
      </c>
      <c r="F164">
        <f>IF($A164="","",INDEX(Data!$C$2:$C$2974,$A164))</f>
        <v/>
      </c>
      <c r="G164">
        <f>IF(OR($A164="",SUMIFS(Data!$J$2:$J$2974,Data!$C$2:$C$2974,F164,Data!$A$2:$A$2974,$B$4)=0),"",(D164-SUMIFS(Data!$J$2:$J$2974,Data!$C$2:$C$2974,F164,Data!$A$2:$A$2974,$B$4))/ABS(SUMIFS(Data!$J$2:$J$2974,Data!$C$2:$C$2974,F164,Data!$A$2:$A$2974,$B$4)))</f>
        <v/>
      </c>
      <c r="H164">
        <f>IF(OR($A164="",SUMIFS(Data!$J$2:$J$2974,Data!$C$2:$C$2974,F164,Data!$A$2:$A$2974,$B$5)=0),"",(D164-SUMIFS(Data!$J$2:$J$2974,Data!$C$2:$C$2974,F164,Data!$A$2:$A$2974,$B$5))/ABS(SUMIFS(Data!$J$2:$J$2974,Data!$C$2:$C$2974,F164,Data!$A$2:$A$2974,$B$5)))</f>
        <v/>
      </c>
    </row>
    <row r="165">
      <c r="A165">
        <f>IF(LARGE(Data!$V$2:$V$2974,6)&gt;0,MATCH(LARGE(Data!$V$2:$V$2974,6),Data!$V$2:$V$2974,0),"")</f>
        <v/>
      </c>
      <c r="B165">
        <f>IF($A165="","",INDEX(Data!$E$2:$E$2974,$A165))</f>
        <v/>
      </c>
      <c r="C165">
        <f>IF($A165="","",INDEX(Data!$F$2:$F$2974,$A165))</f>
        <v/>
      </c>
      <c r="D165">
        <f>IF($A165="","",INDEX(Data!$J$2:$J$2974,$A165))</f>
        <v/>
      </c>
      <c r="E165">
        <f>IF($A165="","",INDEX(Data!$L$2:$L$2974,$A165))</f>
        <v/>
      </c>
      <c r="F165">
        <f>IF($A165="","",INDEX(Data!$C$2:$C$2974,$A165))</f>
        <v/>
      </c>
      <c r="G165">
        <f>IF(OR($A165="",SUMIFS(Data!$J$2:$J$2974,Data!$C$2:$C$2974,F165,Data!$A$2:$A$2974,$B$4)=0),"",(D165-SUMIFS(Data!$J$2:$J$2974,Data!$C$2:$C$2974,F165,Data!$A$2:$A$2974,$B$4))/ABS(SUMIFS(Data!$J$2:$J$2974,Data!$C$2:$C$2974,F165,Data!$A$2:$A$2974,$B$4)))</f>
        <v/>
      </c>
      <c r="H165">
        <f>IF(OR($A165="",SUMIFS(Data!$J$2:$J$2974,Data!$C$2:$C$2974,F165,Data!$A$2:$A$2974,$B$5)=0),"",(D165-SUMIFS(Data!$J$2:$J$2974,Data!$C$2:$C$2974,F165,Data!$A$2:$A$2974,$B$5))/ABS(SUMIFS(Data!$J$2:$J$2974,Data!$C$2:$C$2974,F165,Data!$A$2:$A$2974,$B$5)))</f>
        <v/>
      </c>
    </row>
    <row r="166">
      <c r="A166">
        <f>IF(LARGE(Data!$V$2:$V$2974,7)&gt;0,MATCH(LARGE(Data!$V$2:$V$2974,7),Data!$V$2:$V$2974,0),"")</f>
        <v/>
      </c>
      <c r="B166">
        <f>IF($A166="","",INDEX(Data!$E$2:$E$2974,$A166))</f>
        <v/>
      </c>
      <c r="C166">
        <f>IF($A166="","",INDEX(Data!$F$2:$F$2974,$A166))</f>
        <v/>
      </c>
      <c r="D166">
        <f>IF($A166="","",INDEX(Data!$J$2:$J$2974,$A166))</f>
        <v/>
      </c>
      <c r="E166">
        <f>IF($A166="","",INDEX(Data!$L$2:$L$2974,$A166))</f>
        <v/>
      </c>
      <c r="F166">
        <f>IF($A166="","",INDEX(Data!$C$2:$C$2974,$A166))</f>
        <v/>
      </c>
      <c r="G166">
        <f>IF(OR($A166="",SUMIFS(Data!$J$2:$J$2974,Data!$C$2:$C$2974,F166,Data!$A$2:$A$2974,$B$4)=0),"",(D166-SUMIFS(Data!$J$2:$J$2974,Data!$C$2:$C$2974,F166,Data!$A$2:$A$2974,$B$4))/ABS(SUMIFS(Data!$J$2:$J$2974,Data!$C$2:$C$2974,F166,Data!$A$2:$A$2974,$B$4)))</f>
        <v/>
      </c>
      <c r="H166">
        <f>IF(OR($A166="",SUMIFS(Data!$J$2:$J$2974,Data!$C$2:$C$2974,F166,Data!$A$2:$A$2974,$B$5)=0),"",(D166-SUMIFS(Data!$J$2:$J$2974,Data!$C$2:$C$2974,F166,Data!$A$2:$A$2974,$B$5))/ABS(SUMIFS(Data!$J$2:$J$2974,Data!$C$2:$C$2974,F166,Data!$A$2:$A$2974,$B$5)))</f>
        <v/>
      </c>
    </row>
    <row r="167">
      <c r="A167">
        <f>IF(LARGE(Data!$V$2:$V$2974,8)&gt;0,MATCH(LARGE(Data!$V$2:$V$2974,8),Data!$V$2:$V$2974,0),"")</f>
        <v/>
      </c>
      <c r="B167">
        <f>IF($A167="","",INDEX(Data!$E$2:$E$2974,$A167))</f>
        <v/>
      </c>
      <c r="C167">
        <f>IF($A167="","",INDEX(Data!$F$2:$F$2974,$A167))</f>
        <v/>
      </c>
      <c r="D167">
        <f>IF($A167="","",INDEX(Data!$J$2:$J$2974,$A167))</f>
        <v/>
      </c>
      <c r="E167">
        <f>IF($A167="","",INDEX(Data!$L$2:$L$2974,$A167))</f>
        <v/>
      </c>
      <c r="F167">
        <f>IF($A167="","",INDEX(Data!$C$2:$C$2974,$A167))</f>
        <v/>
      </c>
      <c r="G167">
        <f>IF(OR($A167="",SUMIFS(Data!$J$2:$J$2974,Data!$C$2:$C$2974,F167,Data!$A$2:$A$2974,$B$4)=0),"",(D167-SUMIFS(Data!$J$2:$J$2974,Data!$C$2:$C$2974,F167,Data!$A$2:$A$2974,$B$4))/ABS(SUMIFS(Data!$J$2:$J$2974,Data!$C$2:$C$2974,F167,Data!$A$2:$A$2974,$B$4)))</f>
        <v/>
      </c>
      <c r="H167">
        <f>IF(OR($A167="",SUMIFS(Data!$J$2:$J$2974,Data!$C$2:$C$2974,F167,Data!$A$2:$A$2974,$B$5)=0),"",(D167-SUMIFS(Data!$J$2:$J$2974,Data!$C$2:$C$2974,F167,Data!$A$2:$A$2974,$B$5))/ABS(SUMIFS(Data!$J$2:$J$2974,Data!$C$2:$C$2974,F167,Data!$A$2:$A$2974,$B$5)))</f>
        <v/>
      </c>
    </row>
    <row r="168">
      <c r="A168">
        <f>IF(LARGE(Data!$V$2:$V$2974,9)&gt;0,MATCH(LARGE(Data!$V$2:$V$2974,9),Data!$V$2:$V$2974,0),"")</f>
        <v/>
      </c>
      <c r="B168">
        <f>IF($A168="","",INDEX(Data!$E$2:$E$2974,$A168))</f>
        <v/>
      </c>
      <c r="C168">
        <f>IF($A168="","",INDEX(Data!$F$2:$F$2974,$A168))</f>
        <v/>
      </c>
      <c r="D168">
        <f>IF($A168="","",INDEX(Data!$J$2:$J$2974,$A168))</f>
        <v/>
      </c>
      <c r="E168">
        <f>IF($A168="","",INDEX(Data!$L$2:$L$2974,$A168))</f>
        <v/>
      </c>
      <c r="F168">
        <f>IF($A168="","",INDEX(Data!$C$2:$C$2974,$A168))</f>
        <v/>
      </c>
      <c r="G168">
        <f>IF(OR($A168="",SUMIFS(Data!$J$2:$J$2974,Data!$C$2:$C$2974,F168,Data!$A$2:$A$2974,$B$4)=0),"",(D168-SUMIFS(Data!$J$2:$J$2974,Data!$C$2:$C$2974,F168,Data!$A$2:$A$2974,$B$4))/ABS(SUMIFS(Data!$J$2:$J$2974,Data!$C$2:$C$2974,F168,Data!$A$2:$A$2974,$B$4)))</f>
        <v/>
      </c>
      <c r="H168">
        <f>IF(OR($A168="",SUMIFS(Data!$J$2:$J$2974,Data!$C$2:$C$2974,F168,Data!$A$2:$A$2974,$B$5)=0),"",(D168-SUMIFS(Data!$J$2:$J$2974,Data!$C$2:$C$2974,F168,Data!$A$2:$A$2974,$B$5))/ABS(SUMIFS(Data!$J$2:$J$2974,Data!$C$2:$C$2974,F168,Data!$A$2:$A$2974,$B$5)))</f>
        <v/>
      </c>
    </row>
    <row r="169">
      <c r="A169">
        <f>IF(LARGE(Data!$V$2:$V$2974,10)&gt;0,MATCH(LARGE(Data!$V$2:$V$2974,10),Data!$V$2:$V$2974,0),"")</f>
        <v/>
      </c>
      <c r="B169">
        <f>IF($A169="","",INDEX(Data!$E$2:$E$2974,$A169))</f>
        <v/>
      </c>
      <c r="C169">
        <f>IF($A169="","",INDEX(Data!$F$2:$F$2974,$A169))</f>
        <v/>
      </c>
      <c r="D169">
        <f>IF($A169="","",INDEX(Data!$J$2:$J$2974,$A169))</f>
        <v/>
      </c>
      <c r="E169">
        <f>IF($A169="","",INDEX(Data!$L$2:$L$2974,$A169))</f>
        <v/>
      </c>
      <c r="F169">
        <f>IF($A169="","",INDEX(Data!$C$2:$C$2974,$A169))</f>
        <v/>
      </c>
      <c r="G169">
        <f>IF(OR($A169="",SUMIFS(Data!$J$2:$J$2974,Data!$C$2:$C$2974,F169,Data!$A$2:$A$2974,$B$4)=0),"",(D169-SUMIFS(Data!$J$2:$J$2974,Data!$C$2:$C$2974,F169,Data!$A$2:$A$2974,$B$4))/ABS(SUMIFS(Data!$J$2:$J$2974,Data!$C$2:$C$2974,F169,Data!$A$2:$A$2974,$B$4)))</f>
        <v/>
      </c>
      <c r="H169">
        <f>IF(OR($A169="",SUMIFS(Data!$J$2:$J$2974,Data!$C$2:$C$2974,F169,Data!$A$2:$A$2974,$B$5)=0),"",(D169-SUMIFS(Data!$J$2:$J$2974,Data!$C$2:$C$2974,F169,Data!$A$2:$A$2974,$B$5))/ABS(SUMIFS(Data!$J$2:$J$2974,Data!$C$2:$C$2974,F169,Data!$A$2:$A$2974,$B$5)))</f>
        <v/>
      </c>
    </row>
    <row r="174">
      <c r="A174" t="inlineStr">
        <is>
          <t>Đối soát top 10 theo |Δ|: dòng · cửa hàng · đơn · Kế toán · Δ · Δ% · Δ sau quy đổi · cờ</t>
        </is>
      </c>
    </row>
    <row r="175">
      <c r="A175">
        <f>IF(LARGE(Data!$W$2:$W$2974,1)&gt;0,MATCH(LARGE(Data!$W$2:$W$2974,1),Data!$W$2:$W$2974,0),"")</f>
        <v/>
      </c>
      <c r="B175">
        <f>IF($A175="","",INDEX(Data!$D$2:$D$2974,$A175)&amp;" · "&amp;INDEX(Data!$F$2:$F$2974,$A175))</f>
        <v/>
      </c>
      <c r="C175">
        <f>IF($A175="","",INDEX(Data!$J$2:$J$2974,$A175)-INDEX(Data!$K$2:$K$2974,$A175))</f>
        <v/>
      </c>
      <c r="D175">
        <f>IF($A175="","",INDEX(Data!$N$2:$N$2974,$A175))</f>
        <v/>
      </c>
      <c r="E175">
        <f>IF($A175="","",INDEX(Data!$S$2:$S$2974,$A175))</f>
        <v/>
      </c>
      <c r="F175">
        <f>IF(OR($A175="",D175=0),"",E175/ABS(D175))</f>
        <v/>
      </c>
      <c r="G175">
        <f>IF($A175="","",INDEX(Data!$N$2:$N$2974,$A175)-(INDEX(Data!$O$2:$O$2974,$A175)-INDEX(Data!$K$2:$K$2974,$A175)))</f>
        <v/>
      </c>
      <c r="H175">
        <f>IF($A175="","",IF(INDEX(Data!$T$2:$T$2974,$A175)=1,"⚠ Vượt","trong ngưỡng"))</f>
        <v/>
      </c>
    </row>
    <row r="176">
      <c r="A176">
        <f>IF(LARGE(Data!$W$2:$W$2974,2)&gt;0,MATCH(LARGE(Data!$W$2:$W$2974,2),Data!$W$2:$W$2974,0),"")</f>
        <v/>
      </c>
      <c r="B176">
        <f>IF($A176="","",INDEX(Data!$D$2:$D$2974,$A176)&amp;" · "&amp;INDEX(Data!$F$2:$F$2974,$A176))</f>
        <v/>
      </c>
      <c r="C176">
        <f>IF($A176="","",INDEX(Data!$J$2:$J$2974,$A176)-INDEX(Data!$K$2:$K$2974,$A176))</f>
        <v/>
      </c>
      <c r="D176">
        <f>IF($A176="","",INDEX(Data!$N$2:$N$2974,$A176))</f>
        <v/>
      </c>
      <c r="E176">
        <f>IF($A176="","",INDEX(Data!$S$2:$S$2974,$A176))</f>
        <v/>
      </c>
      <c r="F176">
        <f>IF(OR($A176="",D176=0),"",E176/ABS(D176))</f>
        <v/>
      </c>
      <c r="G176">
        <f>IF($A176="","",INDEX(Data!$N$2:$N$2974,$A176)-(INDEX(Data!$O$2:$O$2974,$A176)-INDEX(Data!$K$2:$K$2974,$A176)))</f>
        <v/>
      </c>
      <c r="H176">
        <f>IF($A176="","",IF(INDEX(Data!$T$2:$T$2974,$A176)=1,"⚠ Vượt","trong ngưỡng"))</f>
        <v/>
      </c>
    </row>
    <row r="177">
      <c r="A177">
        <f>IF(LARGE(Data!$W$2:$W$2974,3)&gt;0,MATCH(LARGE(Data!$W$2:$W$2974,3),Data!$W$2:$W$2974,0),"")</f>
        <v/>
      </c>
      <c r="B177">
        <f>IF($A177="","",INDEX(Data!$D$2:$D$2974,$A177)&amp;" · "&amp;INDEX(Data!$F$2:$F$2974,$A177))</f>
        <v/>
      </c>
      <c r="C177">
        <f>IF($A177="","",INDEX(Data!$J$2:$J$2974,$A177)-INDEX(Data!$K$2:$K$2974,$A177))</f>
        <v/>
      </c>
      <c r="D177">
        <f>IF($A177="","",INDEX(Data!$N$2:$N$2974,$A177))</f>
        <v/>
      </c>
      <c r="E177">
        <f>IF($A177="","",INDEX(Data!$S$2:$S$2974,$A177))</f>
        <v/>
      </c>
      <c r="F177">
        <f>IF(OR($A177="",D177=0),"",E177/ABS(D177))</f>
        <v/>
      </c>
      <c r="G177">
        <f>IF($A177="","",INDEX(Data!$N$2:$N$2974,$A177)-(INDEX(Data!$O$2:$O$2974,$A177)-INDEX(Data!$K$2:$K$2974,$A177)))</f>
        <v/>
      </c>
      <c r="H177">
        <f>IF($A177="","",IF(INDEX(Data!$T$2:$T$2974,$A177)=1,"⚠ Vượt","trong ngưỡng"))</f>
        <v/>
      </c>
    </row>
    <row r="178">
      <c r="A178">
        <f>IF(LARGE(Data!$W$2:$W$2974,4)&gt;0,MATCH(LARGE(Data!$W$2:$W$2974,4),Data!$W$2:$W$2974,0),"")</f>
        <v/>
      </c>
      <c r="B178">
        <f>IF($A178="","",INDEX(Data!$D$2:$D$2974,$A178)&amp;" · "&amp;INDEX(Data!$F$2:$F$2974,$A178))</f>
        <v/>
      </c>
      <c r="C178">
        <f>IF($A178="","",INDEX(Data!$J$2:$J$2974,$A178)-INDEX(Data!$K$2:$K$2974,$A178))</f>
        <v/>
      </c>
      <c r="D178">
        <f>IF($A178="","",INDEX(Data!$N$2:$N$2974,$A178))</f>
        <v/>
      </c>
      <c r="E178">
        <f>IF($A178="","",INDEX(Data!$S$2:$S$2974,$A178))</f>
        <v/>
      </c>
      <c r="F178">
        <f>IF(OR($A178="",D178=0),"",E178/ABS(D178))</f>
        <v/>
      </c>
      <c r="G178">
        <f>IF($A178="","",INDEX(Data!$N$2:$N$2974,$A178)-(INDEX(Data!$O$2:$O$2974,$A178)-INDEX(Data!$K$2:$K$2974,$A178)))</f>
        <v/>
      </c>
      <c r="H178">
        <f>IF($A178="","",IF(INDEX(Data!$T$2:$T$2974,$A178)=1,"⚠ Vượt","trong ngưỡng"))</f>
        <v/>
      </c>
    </row>
    <row r="179">
      <c r="A179">
        <f>IF(LARGE(Data!$W$2:$W$2974,5)&gt;0,MATCH(LARGE(Data!$W$2:$W$2974,5),Data!$W$2:$W$2974,0),"")</f>
        <v/>
      </c>
      <c r="B179">
        <f>IF($A179="","",INDEX(Data!$D$2:$D$2974,$A179)&amp;" · "&amp;INDEX(Data!$F$2:$F$2974,$A179))</f>
        <v/>
      </c>
      <c r="C179">
        <f>IF($A179="","",INDEX(Data!$J$2:$J$2974,$A179)-INDEX(Data!$K$2:$K$2974,$A179))</f>
        <v/>
      </c>
      <c r="D179">
        <f>IF($A179="","",INDEX(Data!$N$2:$N$2974,$A179))</f>
        <v/>
      </c>
      <c r="E179">
        <f>IF($A179="","",INDEX(Data!$S$2:$S$2974,$A179))</f>
        <v/>
      </c>
      <c r="F179">
        <f>IF(OR($A179="",D179=0),"",E179/ABS(D179))</f>
        <v/>
      </c>
      <c r="G179">
        <f>IF($A179="","",INDEX(Data!$N$2:$N$2974,$A179)-(INDEX(Data!$O$2:$O$2974,$A179)-INDEX(Data!$K$2:$K$2974,$A179)))</f>
        <v/>
      </c>
      <c r="H179">
        <f>IF($A179="","",IF(INDEX(Data!$T$2:$T$2974,$A179)=1,"⚠ Vượt","trong ngưỡng"))</f>
        <v/>
      </c>
    </row>
    <row r="180">
      <c r="A180">
        <f>IF(LARGE(Data!$W$2:$W$2974,6)&gt;0,MATCH(LARGE(Data!$W$2:$W$2974,6),Data!$W$2:$W$2974,0),"")</f>
        <v/>
      </c>
      <c r="B180">
        <f>IF($A180="","",INDEX(Data!$D$2:$D$2974,$A180)&amp;" · "&amp;INDEX(Data!$F$2:$F$2974,$A180))</f>
        <v/>
      </c>
      <c r="C180">
        <f>IF($A180="","",INDEX(Data!$J$2:$J$2974,$A180)-INDEX(Data!$K$2:$K$2974,$A180))</f>
        <v/>
      </c>
      <c r="D180">
        <f>IF($A180="","",INDEX(Data!$N$2:$N$2974,$A180))</f>
        <v/>
      </c>
      <c r="E180">
        <f>IF($A180="","",INDEX(Data!$S$2:$S$2974,$A180))</f>
        <v/>
      </c>
      <c r="F180">
        <f>IF(OR($A180="",D180=0),"",E180/ABS(D180))</f>
        <v/>
      </c>
      <c r="G180">
        <f>IF($A180="","",INDEX(Data!$N$2:$N$2974,$A180)-(INDEX(Data!$O$2:$O$2974,$A180)-INDEX(Data!$K$2:$K$2974,$A180)))</f>
        <v/>
      </c>
      <c r="H180">
        <f>IF($A180="","",IF(INDEX(Data!$T$2:$T$2974,$A180)=1,"⚠ Vượt","trong ngưỡng"))</f>
        <v/>
      </c>
    </row>
    <row r="181">
      <c r="A181">
        <f>IF(LARGE(Data!$W$2:$W$2974,7)&gt;0,MATCH(LARGE(Data!$W$2:$W$2974,7),Data!$W$2:$W$2974,0),"")</f>
        <v/>
      </c>
      <c r="B181">
        <f>IF($A181="","",INDEX(Data!$D$2:$D$2974,$A181)&amp;" · "&amp;INDEX(Data!$F$2:$F$2974,$A181))</f>
        <v/>
      </c>
      <c r="C181">
        <f>IF($A181="","",INDEX(Data!$J$2:$J$2974,$A181)-INDEX(Data!$K$2:$K$2974,$A181))</f>
        <v/>
      </c>
      <c r="D181">
        <f>IF($A181="","",INDEX(Data!$N$2:$N$2974,$A181))</f>
        <v/>
      </c>
      <c r="E181">
        <f>IF($A181="","",INDEX(Data!$S$2:$S$2974,$A181))</f>
        <v/>
      </c>
      <c r="F181">
        <f>IF(OR($A181="",D181=0),"",E181/ABS(D181))</f>
        <v/>
      </c>
      <c r="G181">
        <f>IF($A181="","",INDEX(Data!$N$2:$N$2974,$A181)-(INDEX(Data!$O$2:$O$2974,$A181)-INDEX(Data!$K$2:$K$2974,$A181)))</f>
        <v/>
      </c>
      <c r="H181">
        <f>IF($A181="","",IF(INDEX(Data!$T$2:$T$2974,$A181)=1,"⚠ Vượt","trong ngưỡng"))</f>
        <v/>
      </c>
    </row>
    <row r="182">
      <c r="A182">
        <f>IF(LARGE(Data!$W$2:$W$2974,8)&gt;0,MATCH(LARGE(Data!$W$2:$W$2974,8),Data!$W$2:$W$2974,0),"")</f>
        <v/>
      </c>
      <c r="B182">
        <f>IF($A182="","",INDEX(Data!$D$2:$D$2974,$A182)&amp;" · "&amp;INDEX(Data!$F$2:$F$2974,$A182))</f>
        <v/>
      </c>
      <c r="C182">
        <f>IF($A182="","",INDEX(Data!$J$2:$J$2974,$A182)-INDEX(Data!$K$2:$K$2974,$A182))</f>
        <v/>
      </c>
      <c r="D182">
        <f>IF($A182="","",INDEX(Data!$N$2:$N$2974,$A182))</f>
        <v/>
      </c>
      <c r="E182">
        <f>IF($A182="","",INDEX(Data!$S$2:$S$2974,$A182))</f>
        <v/>
      </c>
      <c r="F182">
        <f>IF(OR($A182="",D182=0),"",E182/ABS(D182))</f>
        <v/>
      </c>
      <c r="G182">
        <f>IF($A182="","",INDEX(Data!$N$2:$N$2974,$A182)-(INDEX(Data!$O$2:$O$2974,$A182)-INDEX(Data!$K$2:$K$2974,$A182)))</f>
        <v/>
      </c>
      <c r="H182">
        <f>IF($A182="","",IF(INDEX(Data!$T$2:$T$2974,$A182)=1,"⚠ Vượt","trong ngưỡng"))</f>
        <v/>
      </c>
    </row>
    <row r="183">
      <c r="A183">
        <f>IF(LARGE(Data!$W$2:$W$2974,9)&gt;0,MATCH(LARGE(Data!$W$2:$W$2974,9),Data!$W$2:$W$2974,0),"")</f>
        <v/>
      </c>
      <c r="B183">
        <f>IF($A183="","",INDEX(Data!$D$2:$D$2974,$A183)&amp;" · "&amp;INDEX(Data!$F$2:$F$2974,$A183))</f>
        <v/>
      </c>
      <c r="C183">
        <f>IF($A183="","",INDEX(Data!$J$2:$J$2974,$A183)-INDEX(Data!$K$2:$K$2974,$A183))</f>
        <v/>
      </c>
      <c r="D183">
        <f>IF($A183="","",INDEX(Data!$N$2:$N$2974,$A183))</f>
        <v/>
      </c>
      <c r="E183">
        <f>IF($A183="","",INDEX(Data!$S$2:$S$2974,$A183))</f>
        <v/>
      </c>
      <c r="F183">
        <f>IF(OR($A183="",D183=0),"",E183/ABS(D183))</f>
        <v/>
      </c>
      <c r="G183">
        <f>IF($A183="","",INDEX(Data!$N$2:$N$2974,$A183)-(INDEX(Data!$O$2:$O$2974,$A183)-INDEX(Data!$K$2:$K$2974,$A183)))</f>
        <v/>
      </c>
      <c r="H183">
        <f>IF($A183="","",IF(INDEX(Data!$T$2:$T$2974,$A183)=1,"⚠ Vượt","trong ngưỡng"))</f>
        <v/>
      </c>
    </row>
    <row r="184">
      <c r="A184">
        <f>IF(LARGE(Data!$W$2:$W$2974,10)&gt;0,MATCH(LARGE(Data!$W$2:$W$2974,10),Data!$W$2:$W$2974,0),"")</f>
        <v/>
      </c>
      <c r="B184">
        <f>IF($A184="","",INDEX(Data!$D$2:$D$2974,$A184)&amp;" · "&amp;INDEX(Data!$F$2:$F$2974,$A184))</f>
        <v/>
      </c>
      <c r="C184">
        <f>IF($A184="","",INDEX(Data!$J$2:$J$2974,$A184)-INDEX(Data!$K$2:$K$2974,$A184))</f>
        <v/>
      </c>
      <c r="D184">
        <f>IF($A184="","",INDEX(Data!$N$2:$N$2974,$A184))</f>
        <v/>
      </c>
      <c r="E184">
        <f>IF($A184="","",INDEX(Data!$S$2:$S$2974,$A184))</f>
        <v/>
      </c>
      <c r="F184">
        <f>IF(OR($A184="",D184=0),"",E184/ABS(D184))</f>
        <v/>
      </c>
      <c r="G184">
        <f>IF($A184="","",INDEX(Data!$N$2:$N$2974,$A184)-(INDEX(Data!$O$2:$O$2974,$A184)-INDEX(Data!$K$2:$K$2974,$A184)))</f>
        <v/>
      </c>
      <c r="H184">
        <f>IF($A184="","",IF(INDEX(Data!$T$2:$T$2974,$A184)=1,"⚠ Vượt","trong ngưỡng"))</f>
        <v/>
      </c>
    </row>
    <row r="190">
      <c r="A190" t="inlineStr">
        <is>
          <t>Cửa hàng</t>
        </is>
      </c>
      <c r="B190">
        <f>AND(OR($B$6="*",$B$6="POS"),OR("POS"="POS",$B$7="*"))</f>
        <v/>
      </c>
      <c r="C190">
        <f>IF(B190,SUMIFS(Data!$J$2:$J$2974,Data!$A$2:$A$2974,$B$3,Data!$G$2:$G$2974,"POS",Data!$F$2:$F$2974,$B$7),"")</f>
        <v/>
      </c>
      <c r="D190">
        <f>IF(B190,SUMIFS(Data!$L$2:$L$2974,Data!$A$2:$A$2974,$B$3,Data!$G$2:$G$2974,"POS",Data!$F$2:$F$2974,$B$7),"")</f>
        <v/>
      </c>
      <c r="E190">
        <f>IF(AND(B190,D190&gt;0),C190/D190,"")</f>
        <v/>
      </c>
      <c r="F190">
        <f>IF(OR(NOT(B190),SUMIFS(Data!$J$2:$J$2974,Data!$A$2:$A$2974,$B$4,Data!$G$2:$G$2974,"POS",Data!$F$2:$F$2974,$B$7)=0),"",(C190-SUMIFS(Data!$J$2:$J$2974,Data!$A$2:$A$2974,$B$4,Data!$G$2:$G$2974,"POS",Data!$F$2:$F$2974,$B$7))/ABS(SUMIFS(Data!$J$2:$J$2974,Data!$A$2:$A$2974,$B$4,Data!$G$2:$G$2974,"POS",Data!$F$2:$F$2974,$B$7)))</f>
        <v/>
      </c>
      <c r="G190">
        <f>IF(OR(NOT(B190),SUMIFS(Data!$J$2:$J$2974,Data!$A$2:$A$2974,$B$5,Data!$G$2:$G$2974,"POS",Data!$F$2:$F$2974,$B$7)=0),"",(C190-SUMIFS(Data!$J$2:$J$2974,Data!$A$2:$A$2974,$B$5,Data!$G$2:$G$2974,"POS",Data!$F$2:$F$2974,$B$7))/ABS(SUMIFS(Data!$J$2:$J$2974,Data!$A$2:$A$2974,$B$5,Data!$G$2:$G$2974,"POS",Data!$F$2:$F$2974,$B$7)))</f>
        <v/>
      </c>
    </row>
    <row r="191">
      <c r="A191" t="inlineStr">
        <is>
          <t>Online</t>
        </is>
      </c>
      <c r="B191">
        <f>AND(OR($B$6="*",$B$6="ONLINE"),OR("ONLINE"="POS",$B$7="*"))</f>
        <v/>
      </c>
      <c r="C191">
        <f>IF(B191,SUMIFS(Data!$J$2:$J$2974,Data!$A$2:$A$2974,$B$3,Data!$G$2:$G$2974,"ONLINE",Data!$F$2:$F$2974,$B$7),"")</f>
        <v/>
      </c>
      <c r="D191">
        <f>IF(B191,SUMIFS(Data!$L$2:$L$2974,Data!$A$2:$A$2974,$B$3,Data!$G$2:$G$2974,"ONLINE",Data!$F$2:$F$2974,$B$7),"")</f>
        <v/>
      </c>
      <c r="E191">
        <f>IF(AND(B191,D191&gt;0),C191/D191,"")</f>
        <v/>
      </c>
      <c r="F191">
        <f>IF(OR(NOT(B191),SUMIFS(Data!$J$2:$J$2974,Data!$A$2:$A$2974,$B$4,Data!$G$2:$G$2974,"ONLINE",Data!$F$2:$F$2974,$B$7)=0),"",(C191-SUMIFS(Data!$J$2:$J$2974,Data!$A$2:$A$2974,$B$4,Data!$G$2:$G$2974,"ONLINE",Data!$F$2:$F$2974,$B$7))/ABS(SUMIFS(Data!$J$2:$J$2974,Data!$A$2:$A$2974,$B$4,Data!$G$2:$G$2974,"ONLINE",Data!$F$2:$F$2974,$B$7)))</f>
        <v/>
      </c>
      <c r="G191">
        <f>IF(OR(NOT(B191),SUMIFS(Data!$J$2:$J$2974,Data!$A$2:$A$2974,$B$5,Data!$G$2:$G$2974,"ONLINE",Data!$F$2:$F$2974,$B$7)=0),"",(C191-SUMIFS(Data!$J$2:$J$2974,Data!$A$2:$A$2974,$B$5,Data!$G$2:$G$2974,"ONLINE",Data!$F$2:$F$2974,$B$7))/ABS(SUMIFS(Data!$J$2:$J$2974,Data!$A$2:$A$2974,$B$5,Data!$G$2:$G$2974,"ONLINE",Data!$F$2:$F$2974,$B$7)))</f>
        <v/>
      </c>
    </row>
    <row r="199">
      <c r="A199" t="inlineStr">
        <is>
          <t>Waterfall: nhãn · giá trị · từ · đến · nền+ · phần+ · nền− · phần−</t>
        </is>
      </c>
    </row>
    <row r="200">
      <c r="A200">
        <f>"Gross Sales"</f>
        <v/>
      </c>
      <c r="B200">
        <f>Calc!$B$15/1000</f>
        <v/>
      </c>
      <c r="C200">
        <f>0</f>
        <v/>
      </c>
      <c r="D200">
        <f>B200</f>
        <v/>
      </c>
      <c r="E200">
        <f>MAX(MIN(C200,D200),0)</f>
        <v/>
      </c>
      <c r="F200">
        <f>MAX(MAX(C200,D200),0)-MAX(MIN(C200,D200),0)</f>
        <v/>
      </c>
      <c r="G200">
        <f>MIN(MAX(C200,D200),0)</f>
        <v/>
      </c>
      <c r="H200">
        <f>MIN(MIN(C200,D200),0)-MIN(MAX(C200,D200),0)</f>
        <v/>
      </c>
      <c r="I200">
        <f>IF(ABS(B200)&lt;0.5,"",IF(TRUE,"",IF(B200&gt;0,"+","−"))&amp;FIXED(ABS(B200),1))</f>
        <v/>
      </c>
    </row>
    <row r="201">
      <c r="A201">
        <f>"Chiết khấu"</f>
        <v/>
      </c>
      <c r="B201">
        <f>-Calc!$B$16/1000</f>
        <v/>
      </c>
      <c r="C201">
        <f>D200</f>
        <v/>
      </c>
      <c r="D201">
        <f>C201+B201</f>
        <v/>
      </c>
      <c r="E201">
        <f>MAX(MIN(C201,D201),0)</f>
        <v/>
      </c>
      <c r="F201">
        <f>MAX(MAX(C201,D201),0)-MAX(MIN(C201,D201),0)</f>
        <v/>
      </c>
      <c r="G201">
        <f>MIN(MAX(C201,D201),0)</f>
        <v/>
      </c>
      <c r="H201">
        <f>MIN(MIN(C201,D201),0)-MIN(MAX(C201,D201),0)</f>
        <v/>
      </c>
      <c r="I201">
        <f>IF(ABS(B201)&lt;0.5,"",IF(FALSE,"",IF(B201&gt;0,"+","−"))&amp;FIXED(ABS(B201),1))</f>
        <v/>
      </c>
    </row>
    <row r="202">
      <c r="A202">
        <f>"Hàng trả lại"</f>
        <v/>
      </c>
      <c r="B202">
        <f>-Calc!$B$18/1000</f>
        <v/>
      </c>
      <c r="C202">
        <f>D201</f>
        <v/>
      </c>
      <c r="D202">
        <f>C202+B202</f>
        <v/>
      </c>
      <c r="E202">
        <f>MAX(MIN(C202,D202),0)</f>
        <v/>
      </c>
      <c r="F202">
        <f>MAX(MAX(C202,D202),0)-MAX(MIN(C202,D202),0)</f>
        <v/>
      </c>
      <c r="G202">
        <f>MIN(MAX(C202,D202),0)</f>
        <v/>
      </c>
      <c r="H202">
        <f>MIN(MIN(C202,D202),0)-MIN(MAX(C202,D202),0)</f>
        <v/>
      </c>
      <c r="I202">
        <f>IF(ABS(B202)&lt;0.5,"",IF(FALSE,"",IF(B202&gt;0,"+","−"))&amp;FIXED(ABS(B202),1))</f>
        <v/>
      </c>
    </row>
    <row r="203">
      <c r="A203">
        <f>"Net Revenue"</f>
        <v/>
      </c>
      <c r="B203">
        <f>Calc!$B$25/1000</f>
        <v/>
      </c>
      <c r="C203">
        <f>0</f>
        <v/>
      </c>
      <c r="D203">
        <f>B203</f>
        <v/>
      </c>
      <c r="E203">
        <f>MAX(MIN(C203,D203),0)</f>
        <v/>
      </c>
      <c r="F203">
        <f>MAX(MAX(C203,D203),0)-MAX(MIN(C203,D203),0)</f>
        <v/>
      </c>
      <c r="G203">
        <f>MIN(MAX(C203,D203),0)</f>
        <v/>
      </c>
      <c r="H203">
        <f>MIN(MIN(C203,D203),0)-MIN(MAX(C203,D203),0)</f>
        <v/>
      </c>
      <c r="I203">
        <f>IF(ABS(B203)&lt;0.5,"",IF(TRUE,"",IF(B203&gt;0,"+","−"))&amp;FIXED(ABS(B203),1))</f>
        <v/>
      </c>
    </row>
    <row r="209">
      <c r="A209" t="inlineStr">
        <is>
          <t>3 cửa hàng POS vượt ngưỡng có |Δ| lớn nhất: dòng · mã · Δ</t>
        </is>
      </c>
    </row>
    <row r="210">
      <c r="A210">
        <f>IF(LARGE(Data!$X$2:$X$2974,1)&gt;0,MATCH(LARGE(Data!$X$2:$X$2974,1),Data!$X$2:$X$2974,0),"")</f>
        <v/>
      </c>
      <c r="B210">
        <f>IF(A210="","—",INDEX(Data!$D$2:$D$2974,A210)&amp;" ⚠")</f>
        <v/>
      </c>
      <c r="C210">
        <f>IF(A210="",0,INDEX(Data!$S$2:$S$2974,A210))</f>
        <v/>
      </c>
    </row>
    <row r="211">
      <c r="A211">
        <f>IF(LARGE(Data!$X$2:$X$2974,2)&gt;0,MATCH(LARGE(Data!$X$2:$X$2974,2),Data!$X$2:$X$2974,0),"")</f>
        <v/>
      </c>
      <c r="B211">
        <f>IF(A211="","—",INDEX(Data!$D$2:$D$2974,A211)&amp;" ⚠")</f>
        <v/>
      </c>
      <c r="C211">
        <f>IF(A211="",0,INDEX(Data!$S$2:$S$2974,A211))</f>
        <v/>
      </c>
    </row>
    <row r="212">
      <c r="A212">
        <f>IF(LARGE(Data!$X$2:$X$2974,3)&gt;0,MATCH(LARGE(Data!$X$2:$X$2974,3),Data!$X$2:$X$2974,0),"")</f>
        <v/>
      </c>
      <c r="B212">
        <f>IF(A212="","—",INDEX(Data!$D$2:$D$2974,A212)&amp;" ⚠")</f>
        <v/>
      </c>
      <c r="C212">
        <f>IF(A212="",0,INDEX(Data!$S$2:$S$2974,A212))</f>
        <v/>
      </c>
    </row>
    <row r="219">
      <c r="A219" t="inlineStr">
        <is>
          <t>Waterfall: nhãn · giá trị · từ · đến · nền+ · phần+ · nền− · phần−</t>
        </is>
      </c>
    </row>
    <row r="220">
      <c r="A220">
        <f>"Online lệch thời điểm"</f>
        <v/>
      </c>
      <c r="B220">
        <f>Calc!$B$42/1000</f>
        <v/>
      </c>
      <c r="C220">
        <f>0</f>
        <v/>
      </c>
      <c r="D220">
        <f>C220+B220</f>
        <v/>
      </c>
      <c r="E220">
        <f>MAX(MIN(C220,D220),0)</f>
        <v/>
      </c>
      <c r="F220">
        <f>MAX(MAX(C220,D220),0)-MAX(MIN(C220,D220),0)</f>
        <v/>
      </c>
      <c r="G220">
        <f>MIN(MAX(C220,D220),0)</f>
        <v/>
      </c>
      <c r="H220">
        <f>MIN(MIN(C220,D220),0)-MIN(MAX(C220,D220),0)</f>
        <v/>
      </c>
      <c r="I220">
        <f>IF(ABS(B220)&lt;0.5,"",IF(FALSE,"",IF(B220&gt;0,"+","−"))&amp;FIXED(ABS(B220),1))</f>
        <v/>
      </c>
    </row>
    <row r="221">
      <c r="A221">
        <f>$B$210</f>
        <v/>
      </c>
      <c r="B221">
        <f>$C$210/1000</f>
        <v/>
      </c>
      <c r="C221">
        <f>D220</f>
        <v/>
      </c>
      <c r="D221">
        <f>C221+B221</f>
        <v/>
      </c>
      <c r="E221">
        <f>MAX(MIN(C221,D221),0)</f>
        <v/>
      </c>
      <c r="F221">
        <f>MAX(MAX(C221,D221),0)-MAX(MIN(C221,D221),0)</f>
        <v/>
      </c>
      <c r="G221">
        <f>MIN(MAX(C221,D221),0)</f>
        <v/>
      </c>
      <c r="H221">
        <f>MIN(MIN(C221,D221),0)-MIN(MAX(C221,D221),0)</f>
        <v/>
      </c>
      <c r="I221">
        <f>IF(ABS(B221)&lt;0.5,"",IF(FALSE,"",IF(B221&gt;0,"+","−"))&amp;FIXED(ABS(B221),1))</f>
        <v/>
      </c>
    </row>
    <row r="222">
      <c r="A222">
        <f>$B$211</f>
        <v/>
      </c>
      <c r="B222">
        <f>$C$211/1000</f>
        <v/>
      </c>
      <c r="C222">
        <f>D221</f>
        <v/>
      </c>
      <c r="D222">
        <f>C222+B222</f>
        <v/>
      </c>
      <c r="E222">
        <f>MAX(MIN(C222,D222),0)</f>
        <v/>
      </c>
      <c r="F222">
        <f>MAX(MAX(C222,D222),0)-MAX(MIN(C222,D222),0)</f>
        <v/>
      </c>
      <c r="G222">
        <f>MIN(MAX(C222,D222),0)</f>
        <v/>
      </c>
      <c r="H222">
        <f>MIN(MIN(C222,D222),0)-MIN(MAX(C222,D222),0)</f>
        <v/>
      </c>
      <c r="I222">
        <f>IF(ABS(B222)&lt;0.5,"",IF(FALSE,"",IF(B222&gt;0,"+","−"))&amp;FIXED(ABS(B222),1))</f>
        <v/>
      </c>
    </row>
    <row r="223">
      <c r="A223">
        <f>$B$212</f>
        <v/>
      </c>
      <c r="B223">
        <f>$C$212/1000</f>
        <v/>
      </c>
      <c r="C223">
        <f>D222</f>
        <v/>
      </c>
      <c r="D223">
        <f>C223+B223</f>
        <v/>
      </c>
      <c r="E223">
        <f>MAX(MIN(C223,D223),0)</f>
        <v/>
      </c>
      <c r="F223">
        <f>MAX(MAX(C223,D223),0)-MAX(MIN(C223,D223),0)</f>
        <v/>
      </c>
      <c r="G223">
        <f>MIN(MAX(C223,D223),0)</f>
        <v/>
      </c>
      <c r="H223">
        <f>MIN(MIN(C223,D223),0)-MIN(MAX(C223,D223),0)</f>
        <v/>
      </c>
      <c r="I223">
        <f>IF(ABS(B223)&lt;0.5,"",IF(FALSE,"",IF(B223&gt;0,"+","−"))&amp;FIXED(ABS(B223),1))</f>
        <v/>
      </c>
    </row>
    <row r="224">
      <c r="A224">
        <f>"Cửa hàng khác"</f>
        <v/>
      </c>
      <c r="B224">
        <f>(Calc!$B$28-Calc!$B$42-SUM($C$210:$C$212))/1000</f>
        <v/>
      </c>
      <c r="C224">
        <f>D223</f>
        <v/>
      </c>
      <c r="D224">
        <f>C224+B224</f>
        <v/>
      </c>
      <c r="E224">
        <f>MAX(MIN(C224,D224),0)</f>
        <v/>
      </c>
      <c r="F224">
        <f>MAX(MAX(C224,D224),0)-MAX(MIN(C224,D224),0)</f>
        <v/>
      </c>
      <c r="G224">
        <f>MIN(MAX(C224,D224),0)</f>
        <v/>
      </c>
      <c r="H224">
        <f>MIN(MIN(C224,D224),0)-MIN(MAX(C224,D224),0)</f>
        <v/>
      </c>
      <c r="I224">
        <f>IF(ABS(B224)&lt;0.5,"",IF(FALSE,"",IF(B224&gt;0,"+","−"))&amp;FIXED(ABS(B224),1))</f>
        <v/>
      </c>
    </row>
    <row r="225">
      <c r="A225">
        <f>"Δ Kế toán − đơn"</f>
        <v/>
      </c>
      <c r="B225">
        <f>Calc!$B$28/1000</f>
        <v/>
      </c>
      <c r="C225">
        <f>0</f>
        <v/>
      </c>
      <c r="D225">
        <f>B225</f>
        <v/>
      </c>
      <c r="E225">
        <f>MAX(MIN(C225,D225),0)</f>
        <v/>
      </c>
      <c r="F225">
        <f>MAX(MAX(C225,D225),0)-MAX(MIN(C225,D225),0)</f>
        <v/>
      </c>
      <c r="G225">
        <f>MIN(MAX(C225,D225),0)</f>
        <v/>
      </c>
      <c r="H225">
        <f>MIN(MIN(C225,D225),0)-MIN(MAX(C225,D225),0)</f>
        <v/>
      </c>
      <c r="I225">
        <f>IF(ABS(B225)&lt;0.5,"",IF(TRUE,"",IF(B225&gt;0,"+","−"))&amp;FIXED(ABS(B225),1))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2026-10-10T08:55:31Z</dcterms:created>
  <dcterms:modified xmlns:dcterms="http://purl.org/dc/terms/" xmlns:xsi="http://www.w3.org/2001/XMLSchema-instance" xsi:type="dcterms:W3CDTF">2026-10-10T08:55:32Z</dcterms:modified>
</cp:coreProperties>
</file>